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esse Knight\Downloads\"/>
    </mc:Choice>
  </mc:AlternateContent>
  <xr:revisionPtr revIDLastSave="0" documentId="13_ncr:1_{CBEE9F0C-9784-4CE4-828F-92C54E408350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Drive Train" sheetId="30" r:id="rId1"/>
    <sheet name="Motors" sheetId="15" r:id="rId2"/>
    <sheet name="DT-Prelim Calcs" sheetId="32" r:id="rId3"/>
  </sheets>
  <definedNames>
    <definedName name="_xlnm.Print_Area" localSheetId="0">'Drive Train'!$A$1:$P$52</definedName>
  </definedNames>
  <calcPr calcId="181029"/>
</workbook>
</file>

<file path=xl/calcChain.xml><?xml version="1.0" encoding="utf-8"?>
<calcChain xmlns="http://schemas.openxmlformats.org/spreadsheetml/2006/main">
  <c r="F6" i="15" l="1"/>
  <c r="D6" i="15" l="1"/>
  <c r="I47" i="32"/>
  <c r="O50" i="32" s="1"/>
  <c r="E8" i="15"/>
  <c r="G8" i="15"/>
  <c r="H8" i="15"/>
  <c r="F8" i="15" l="1"/>
  <c r="AA205" i="32"/>
  <c r="AA4" i="32"/>
  <c r="Z205" i="32"/>
  <c r="AI205" i="32" l="1"/>
  <c r="C32" i="32" l="1"/>
  <c r="H7" i="15" l="1"/>
  <c r="G7" i="15"/>
  <c r="F7" i="15"/>
  <c r="E7" i="15"/>
  <c r="C8" i="32" l="1"/>
  <c r="C9" i="32"/>
  <c r="C7" i="32"/>
  <c r="C6" i="32"/>
  <c r="F5" i="32" l="1"/>
  <c r="F11" i="30"/>
  <c r="F10" i="30"/>
  <c r="F9" i="30"/>
  <c r="K32" i="32"/>
  <c r="G32" i="32"/>
  <c r="D9" i="15" l="1"/>
  <c r="D10" i="15"/>
  <c r="D8" i="15" s="1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C9" i="15"/>
  <c r="C10" i="15"/>
  <c r="C8" i="15" s="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LO2" i="32" l="1"/>
  <c r="KZ2" i="32"/>
  <c r="KK2" i="32"/>
  <c r="JV2" i="32"/>
  <c r="JG2" i="32"/>
  <c r="K47" i="32"/>
  <c r="N50" i="32" s="1"/>
  <c r="M50" i="32" s="1"/>
  <c r="L50" i="32" s="1"/>
  <c r="K50" i="32" s="1"/>
  <c r="J50" i="32" s="1"/>
  <c r="I50" i="32" s="1"/>
  <c r="H50" i="32" s="1"/>
  <c r="G50" i="32" s="1"/>
  <c r="F50" i="32" s="1"/>
  <c r="GI2" i="32" s="1"/>
  <c r="V2" i="32"/>
  <c r="AP2" i="32"/>
  <c r="BE2" i="32"/>
  <c r="BT2" i="32"/>
  <c r="CI2" i="32"/>
  <c r="CX2" i="32"/>
  <c r="DM2" i="32"/>
  <c r="EB2" i="32"/>
  <c r="EQ2" i="32"/>
  <c r="FF2" i="32"/>
  <c r="FU2" i="32"/>
  <c r="GJ2" i="32"/>
  <c r="GY2" i="32"/>
  <c r="HN2" i="32"/>
  <c r="IC2" i="32"/>
  <c r="IR2" i="32"/>
  <c r="S4" i="32"/>
  <c r="AI4" i="32"/>
  <c r="AM4" i="32"/>
  <c r="AY4" i="32"/>
  <c r="BB4" i="32"/>
  <c r="BN4" i="32"/>
  <c r="BQ4" i="32"/>
  <c r="CC4" i="32"/>
  <c r="CF4" i="32"/>
  <c r="CR4" i="32"/>
  <c r="CU4" i="32"/>
  <c r="DG4" i="32"/>
  <c r="DJ4" i="32"/>
  <c r="DV4" i="32"/>
  <c r="DY4" i="32"/>
  <c r="EK4" i="32"/>
  <c r="EN4" i="32"/>
  <c r="EZ4" i="32"/>
  <c r="FC4" i="32"/>
  <c r="FO4" i="32"/>
  <c r="FR4" i="32"/>
  <c r="GD4" i="32"/>
  <c r="GG4" i="32"/>
  <c r="GS4" i="32"/>
  <c r="GV4" i="32"/>
  <c r="HH4" i="32"/>
  <c r="HK4" i="32"/>
  <c r="HW4" i="32"/>
  <c r="HZ4" i="32"/>
  <c r="IL4" i="32"/>
  <c r="IO4" i="32"/>
  <c r="JA4" i="32"/>
  <c r="JD4" i="32"/>
  <c r="JP4" i="32"/>
  <c r="JS4" i="32"/>
  <c r="KE4" i="32"/>
  <c r="KH4" i="32"/>
  <c r="KT4" i="32"/>
  <c r="KW4" i="32"/>
  <c r="LI4" i="32"/>
  <c r="LL4" i="32"/>
  <c r="LX4" i="32"/>
  <c r="C10" i="32"/>
  <c r="C11" i="32"/>
  <c r="AD4" i="32" l="1"/>
  <c r="LY4" i="32"/>
  <c r="JB4" i="32"/>
  <c r="GT4" i="32"/>
  <c r="EL4" i="32"/>
  <c r="CD4" i="32"/>
  <c r="LJ4" i="32"/>
  <c r="IM4" i="32"/>
  <c r="GE4" i="32"/>
  <c r="DW4" i="32"/>
  <c r="BO4" i="32"/>
  <c r="KU4" i="32"/>
  <c r="HX4" i="32"/>
  <c r="FP4" i="32"/>
  <c r="DH4" i="32"/>
  <c r="AZ4" i="32"/>
  <c r="KF4" i="32"/>
  <c r="HI4" i="32"/>
  <c r="FA4" i="32"/>
  <c r="CS4" i="32"/>
  <c r="JF2" i="32"/>
  <c r="C20" i="32"/>
  <c r="U2" i="32"/>
  <c r="AO2" i="32"/>
  <c r="BD2" i="32"/>
  <c r="BS2" i="32"/>
  <c r="CH2" i="32"/>
  <c r="CW2" i="32"/>
  <c r="DL2" i="32"/>
  <c r="EA2" i="32"/>
  <c r="EP2" i="32"/>
  <c r="FE2" i="32"/>
  <c r="FT2" i="32"/>
  <c r="W4" i="32"/>
  <c r="AK4" i="32"/>
  <c r="CJ4" i="32"/>
  <c r="BU4" i="32"/>
  <c r="BF4" i="32"/>
  <c r="DN4" i="32"/>
  <c r="FV4" i="32"/>
  <c r="ID4" i="32"/>
  <c r="KL4" i="32"/>
  <c r="AQ4" i="32"/>
  <c r="CY4" i="32"/>
  <c r="FG4" i="32"/>
  <c r="HO4" i="32"/>
  <c r="JW4" i="32"/>
  <c r="EC4" i="32"/>
  <c r="ER4" i="32"/>
  <c r="IS4" i="32"/>
  <c r="JH4" i="32"/>
  <c r="GK4" i="32"/>
  <c r="GZ4" i="32"/>
  <c r="LA4" i="32"/>
  <c r="LP4" i="32"/>
  <c r="JQ4" i="32"/>
  <c r="R5" i="32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R53" i="32" s="1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R84" i="32" s="1"/>
  <c r="R85" i="32" s="1"/>
  <c r="R86" i="32" s="1"/>
  <c r="R87" i="32" s="1"/>
  <c r="R88" i="32" s="1"/>
  <c r="R89" i="32" s="1"/>
  <c r="R90" i="32" s="1"/>
  <c r="R91" i="32" s="1"/>
  <c r="R92" i="32" s="1"/>
  <c r="R93" i="32" s="1"/>
  <c r="R94" i="32" s="1"/>
  <c r="R95" i="32" s="1"/>
  <c r="R96" i="32" s="1"/>
  <c r="R97" i="32" s="1"/>
  <c r="R98" i="32" s="1"/>
  <c r="R99" i="32" s="1"/>
  <c r="R100" i="32" s="1"/>
  <c r="R101" i="32" s="1"/>
  <c r="R102" i="32" s="1"/>
  <c r="R103" i="32" s="1"/>
  <c r="R104" i="32" s="1"/>
  <c r="R105" i="32" s="1"/>
  <c r="R106" i="32" s="1"/>
  <c r="R107" i="32" s="1"/>
  <c r="R108" i="32" s="1"/>
  <c r="R109" i="32" s="1"/>
  <c r="R110" i="32" s="1"/>
  <c r="R111" i="32" s="1"/>
  <c r="R112" i="32" s="1"/>
  <c r="R113" i="32" s="1"/>
  <c r="R114" i="32" s="1"/>
  <c r="R115" i="32" s="1"/>
  <c r="R116" i="32" s="1"/>
  <c r="R117" i="32" s="1"/>
  <c r="R118" i="32" s="1"/>
  <c r="R119" i="32" s="1"/>
  <c r="R120" i="32" s="1"/>
  <c r="R121" i="32" s="1"/>
  <c r="R122" i="32" s="1"/>
  <c r="R123" i="32" s="1"/>
  <c r="R124" i="32" s="1"/>
  <c r="R125" i="32" s="1"/>
  <c r="R126" i="32" s="1"/>
  <c r="R127" i="32" s="1"/>
  <c r="R128" i="32" s="1"/>
  <c r="R129" i="32" s="1"/>
  <c r="R130" i="32" s="1"/>
  <c r="R131" i="32" s="1"/>
  <c r="R132" i="32" s="1"/>
  <c r="R133" i="32" s="1"/>
  <c r="R134" i="32" s="1"/>
  <c r="R135" i="32" s="1"/>
  <c r="R136" i="32" s="1"/>
  <c r="R137" i="32" s="1"/>
  <c r="R138" i="32" s="1"/>
  <c r="R139" i="32" s="1"/>
  <c r="R140" i="32" s="1"/>
  <c r="R141" i="32" s="1"/>
  <c r="R142" i="32" s="1"/>
  <c r="R143" i="32" s="1"/>
  <c r="R144" i="32" s="1"/>
  <c r="R145" i="32" s="1"/>
  <c r="R146" i="32" s="1"/>
  <c r="R147" i="32" s="1"/>
  <c r="R148" i="32" s="1"/>
  <c r="R149" i="32" s="1"/>
  <c r="R150" i="32" s="1"/>
  <c r="R151" i="32" s="1"/>
  <c r="R152" i="32" s="1"/>
  <c r="R153" i="32" s="1"/>
  <c r="R154" i="32" s="1"/>
  <c r="R155" i="32" s="1"/>
  <c r="R156" i="32" s="1"/>
  <c r="R157" i="32" s="1"/>
  <c r="R158" i="32" s="1"/>
  <c r="R159" i="32" s="1"/>
  <c r="R160" i="32" s="1"/>
  <c r="R161" i="32" s="1"/>
  <c r="R162" i="32" s="1"/>
  <c r="R163" i="32" s="1"/>
  <c r="R164" i="32" s="1"/>
  <c r="R165" i="32" s="1"/>
  <c r="R166" i="32" s="1"/>
  <c r="R167" i="32" s="1"/>
  <c r="R168" i="32" s="1"/>
  <c r="R169" i="32" s="1"/>
  <c r="R170" i="32" s="1"/>
  <c r="R171" i="32" s="1"/>
  <c r="R172" i="32" s="1"/>
  <c r="R173" i="32" s="1"/>
  <c r="R174" i="32" s="1"/>
  <c r="R175" i="32" s="1"/>
  <c r="R176" i="32" s="1"/>
  <c r="R177" i="32" s="1"/>
  <c r="R178" i="32" s="1"/>
  <c r="R179" i="32" s="1"/>
  <c r="R180" i="32" s="1"/>
  <c r="R181" i="32" s="1"/>
  <c r="R182" i="32" s="1"/>
  <c r="R183" i="32" s="1"/>
  <c r="R184" i="32" s="1"/>
  <c r="R185" i="32" s="1"/>
  <c r="R186" i="32" s="1"/>
  <c r="R187" i="32" s="1"/>
  <c r="R188" i="32" s="1"/>
  <c r="R189" i="32" s="1"/>
  <c r="R190" i="32" s="1"/>
  <c r="R191" i="32" s="1"/>
  <c r="R192" i="32" s="1"/>
  <c r="R193" i="32" s="1"/>
  <c r="R194" i="32" s="1"/>
  <c r="R195" i="32" s="1"/>
  <c r="R196" i="32" s="1"/>
  <c r="R197" i="32" s="1"/>
  <c r="R198" i="32" s="1"/>
  <c r="R199" i="32" s="1"/>
  <c r="R200" i="32" s="1"/>
  <c r="R201" i="32" s="1"/>
  <c r="R202" i="32" s="1"/>
  <c r="R203" i="32" s="1"/>
  <c r="R204" i="32" s="1"/>
  <c r="AL5" i="32"/>
  <c r="AL6" i="32" s="1"/>
  <c r="AL7" i="32" s="1"/>
  <c r="AL8" i="32" s="1"/>
  <c r="AL9" i="32" s="1"/>
  <c r="AL10" i="32" s="1"/>
  <c r="AL11" i="32" s="1"/>
  <c r="AL12" i="32" s="1"/>
  <c r="AL13" i="32" s="1"/>
  <c r="AL14" i="32" s="1"/>
  <c r="AL15" i="32" s="1"/>
  <c r="AL16" i="32" s="1"/>
  <c r="AL17" i="32" s="1"/>
  <c r="AL18" i="32" s="1"/>
  <c r="AL19" i="32" s="1"/>
  <c r="AL20" i="32" s="1"/>
  <c r="AL21" i="32" s="1"/>
  <c r="AL22" i="32" s="1"/>
  <c r="AL23" i="32" s="1"/>
  <c r="AL24" i="32" s="1"/>
  <c r="AL25" i="32" s="1"/>
  <c r="AL26" i="32" s="1"/>
  <c r="AL27" i="32" s="1"/>
  <c r="AL28" i="32" s="1"/>
  <c r="AL29" i="32" s="1"/>
  <c r="AL30" i="32" s="1"/>
  <c r="AL31" i="32" s="1"/>
  <c r="AL32" i="32" s="1"/>
  <c r="AL33" i="32" s="1"/>
  <c r="AL34" i="32" s="1"/>
  <c r="AL35" i="32" s="1"/>
  <c r="AL36" i="32" s="1"/>
  <c r="AL37" i="32" s="1"/>
  <c r="AL38" i="32" s="1"/>
  <c r="AL39" i="32" s="1"/>
  <c r="AL40" i="32" s="1"/>
  <c r="AL41" i="32" s="1"/>
  <c r="AL42" i="32" s="1"/>
  <c r="AL43" i="32" s="1"/>
  <c r="AL44" i="32" s="1"/>
  <c r="AL45" i="32" s="1"/>
  <c r="AL46" i="32" s="1"/>
  <c r="AL47" i="32" s="1"/>
  <c r="AL48" i="32" s="1"/>
  <c r="AL49" i="32" s="1"/>
  <c r="AL50" i="32" s="1"/>
  <c r="AL51" i="32" s="1"/>
  <c r="AL52" i="32" s="1"/>
  <c r="AL53" i="32" s="1"/>
  <c r="AL54" i="32" s="1"/>
  <c r="AL55" i="32" s="1"/>
  <c r="AL56" i="32" s="1"/>
  <c r="AL57" i="32" s="1"/>
  <c r="AL58" i="32" s="1"/>
  <c r="AL59" i="32" s="1"/>
  <c r="AL60" i="32" s="1"/>
  <c r="AL61" i="32" s="1"/>
  <c r="AL62" i="32" s="1"/>
  <c r="AL63" i="32" s="1"/>
  <c r="AL64" i="32" s="1"/>
  <c r="AL65" i="32" s="1"/>
  <c r="AL66" i="32" s="1"/>
  <c r="AL67" i="32" s="1"/>
  <c r="AL68" i="32" s="1"/>
  <c r="AL69" i="32" s="1"/>
  <c r="AL70" i="32" s="1"/>
  <c r="AL71" i="32" s="1"/>
  <c r="AL72" i="32" s="1"/>
  <c r="AL73" i="32" s="1"/>
  <c r="AL74" i="32" s="1"/>
  <c r="AL75" i="32" s="1"/>
  <c r="AL76" i="32" s="1"/>
  <c r="AL77" i="32" s="1"/>
  <c r="AL78" i="32" s="1"/>
  <c r="AL79" i="32" s="1"/>
  <c r="AL80" i="32" s="1"/>
  <c r="AL81" i="32" s="1"/>
  <c r="AL82" i="32" s="1"/>
  <c r="AL83" i="32" s="1"/>
  <c r="AL84" i="32" s="1"/>
  <c r="AL85" i="32" s="1"/>
  <c r="AL86" i="32" s="1"/>
  <c r="AL87" i="32" s="1"/>
  <c r="AL88" i="32" s="1"/>
  <c r="AL89" i="32" s="1"/>
  <c r="AL90" i="32" s="1"/>
  <c r="AL91" i="32" s="1"/>
  <c r="AL92" i="32" s="1"/>
  <c r="AL93" i="32" s="1"/>
  <c r="AL94" i="32" s="1"/>
  <c r="AL95" i="32" s="1"/>
  <c r="AL96" i="32" s="1"/>
  <c r="AL97" i="32" s="1"/>
  <c r="AL98" i="32" s="1"/>
  <c r="AL99" i="32" s="1"/>
  <c r="AL100" i="32" s="1"/>
  <c r="AL101" i="32" s="1"/>
  <c r="AL102" i="32" s="1"/>
  <c r="AL103" i="32" s="1"/>
  <c r="AL104" i="32" s="1"/>
  <c r="AL105" i="32" s="1"/>
  <c r="AL106" i="32" s="1"/>
  <c r="AL107" i="32" s="1"/>
  <c r="AL108" i="32" s="1"/>
  <c r="AL109" i="32" s="1"/>
  <c r="AL110" i="32" s="1"/>
  <c r="AL111" i="32" s="1"/>
  <c r="AL112" i="32" s="1"/>
  <c r="AL113" i="32" s="1"/>
  <c r="AL114" i="32" s="1"/>
  <c r="AL115" i="32" s="1"/>
  <c r="AL116" i="32" s="1"/>
  <c r="AL117" i="32" s="1"/>
  <c r="AL118" i="32" s="1"/>
  <c r="AL119" i="32" s="1"/>
  <c r="AL120" i="32" s="1"/>
  <c r="AL121" i="32" s="1"/>
  <c r="AL122" i="32" s="1"/>
  <c r="AL123" i="32" s="1"/>
  <c r="AL124" i="32" s="1"/>
  <c r="AL125" i="32" s="1"/>
  <c r="AL126" i="32" s="1"/>
  <c r="AL127" i="32" s="1"/>
  <c r="AL128" i="32" s="1"/>
  <c r="AL129" i="32" s="1"/>
  <c r="AL130" i="32" s="1"/>
  <c r="AL131" i="32" s="1"/>
  <c r="AL132" i="32" s="1"/>
  <c r="AL133" i="32" s="1"/>
  <c r="AL134" i="32" s="1"/>
  <c r="AL135" i="32" s="1"/>
  <c r="AL136" i="32" s="1"/>
  <c r="AL137" i="32" s="1"/>
  <c r="AL138" i="32" s="1"/>
  <c r="AL139" i="32" s="1"/>
  <c r="AL140" i="32" s="1"/>
  <c r="AL141" i="32" s="1"/>
  <c r="AL142" i="32" s="1"/>
  <c r="AL143" i="32" s="1"/>
  <c r="AL144" i="32" s="1"/>
  <c r="AL145" i="32" s="1"/>
  <c r="AL146" i="32" s="1"/>
  <c r="AL147" i="32" s="1"/>
  <c r="AL148" i="32" s="1"/>
  <c r="AL149" i="32" s="1"/>
  <c r="AL150" i="32" s="1"/>
  <c r="AL151" i="32" s="1"/>
  <c r="AL152" i="32" s="1"/>
  <c r="AL153" i="32" s="1"/>
  <c r="AL154" i="32" s="1"/>
  <c r="AL155" i="32" s="1"/>
  <c r="AL156" i="32" s="1"/>
  <c r="AL157" i="32" s="1"/>
  <c r="AL158" i="32" s="1"/>
  <c r="AL159" i="32" s="1"/>
  <c r="AL160" i="32" s="1"/>
  <c r="AL161" i="32" s="1"/>
  <c r="AL162" i="32" s="1"/>
  <c r="AL163" i="32" s="1"/>
  <c r="AL164" i="32" s="1"/>
  <c r="AL165" i="32" s="1"/>
  <c r="AL166" i="32" s="1"/>
  <c r="AL167" i="32" s="1"/>
  <c r="AL168" i="32" s="1"/>
  <c r="AL169" i="32" s="1"/>
  <c r="AL170" i="32" s="1"/>
  <c r="AL171" i="32" s="1"/>
  <c r="AL172" i="32" s="1"/>
  <c r="AL173" i="32" s="1"/>
  <c r="AL174" i="32" s="1"/>
  <c r="AL175" i="32" s="1"/>
  <c r="AL176" i="32" s="1"/>
  <c r="AL177" i="32" s="1"/>
  <c r="AL178" i="32" s="1"/>
  <c r="AL179" i="32" s="1"/>
  <c r="AL180" i="32" s="1"/>
  <c r="AL181" i="32" s="1"/>
  <c r="AL182" i="32" s="1"/>
  <c r="AL183" i="32" s="1"/>
  <c r="AL184" i="32" s="1"/>
  <c r="AL185" i="32" s="1"/>
  <c r="AL186" i="32" s="1"/>
  <c r="AL187" i="32" s="1"/>
  <c r="AL188" i="32" s="1"/>
  <c r="AL189" i="32" s="1"/>
  <c r="AL190" i="32" s="1"/>
  <c r="AL191" i="32" s="1"/>
  <c r="AL192" i="32" s="1"/>
  <c r="AL193" i="32" s="1"/>
  <c r="AL194" i="32" s="1"/>
  <c r="AL195" i="32" s="1"/>
  <c r="AL196" i="32" s="1"/>
  <c r="AL197" i="32" s="1"/>
  <c r="AL198" i="32" s="1"/>
  <c r="AL199" i="32" s="1"/>
  <c r="AL200" i="32" s="1"/>
  <c r="AL201" i="32" s="1"/>
  <c r="AL202" i="32" s="1"/>
  <c r="AL203" i="32" s="1"/>
  <c r="AL204" i="32" s="1"/>
  <c r="BP5" i="32"/>
  <c r="BP6" i="32" s="1"/>
  <c r="BP7" i="32" s="1"/>
  <c r="BP8" i="32" s="1"/>
  <c r="BP9" i="32" s="1"/>
  <c r="BP10" i="32" s="1"/>
  <c r="BP11" i="32" s="1"/>
  <c r="BP12" i="32" s="1"/>
  <c r="BP13" i="32" s="1"/>
  <c r="BP14" i="32" s="1"/>
  <c r="BP15" i="32" s="1"/>
  <c r="BP16" i="32" s="1"/>
  <c r="BP17" i="32" s="1"/>
  <c r="BP18" i="32" s="1"/>
  <c r="BP19" i="32" s="1"/>
  <c r="BP20" i="32" s="1"/>
  <c r="BP21" i="32" s="1"/>
  <c r="BP22" i="32" s="1"/>
  <c r="BP23" i="32" s="1"/>
  <c r="BP24" i="32" s="1"/>
  <c r="BP25" i="32" s="1"/>
  <c r="BP26" i="32" s="1"/>
  <c r="BP27" i="32" s="1"/>
  <c r="BP28" i="32" s="1"/>
  <c r="BP29" i="32" s="1"/>
  <c r="BP30" i="32" s="1"/>
  <c r="BP31" i="32" s="1"/>
  <c r="BP32" i="32" s="1"/>
  <c r="BP33" i="32" s="1"/>
  <c r="BP34" i="32" s="1"/>
  <c r="BP35" i="32" s="1"/>
  <c r="BP36" i="32" s="1"/>
  <c r="BP37" i="32" s="1"/>
  <c r="BP38" i="32" s="1"/>
  <c r="BP39" i="32" s="1"/>
  <c r="BP40" i="32" s="1"/>
  <c r="BP41" i="32" s="1"/>
  <c r="BP42" i="32" s="1"/>
  <c r="BP43" i="32" s="1"/>
  <c r="BP44" i="32" s="1"/>
  <c r="BP45" i="32" s="1"/>
  <c r="BP46" i="32" s="1"/>
  <c r="BP47" i="32" s="1"/>
  <c r="BP48" i="32" s="1"/>
  <c r="BP49" i="32" s="1"/>
  <c r="BP50" i="32" s="1"/>
  <c r="BP51" i="32" s="1"/>
  <c r="BP52" i="32" s="1"/>
  <c r="BP53" i="32" s="1"/>
  <c r="BP54" i="32" s="1"/>
  <c r="BP55" i="32" s="1"/>
  <c r="BP56" i="32" s="1"/>
  <c r="BP57" i="32" s="1"/>
  <c r="BP58" i="32" s="1"/>
  <c r="BP59" i="32" s="1"/>
  <c r="BP60" i="32" s="1"/>
  <c r="BP61" i="32" s="1"/>
  <c r="BP62" i="32" s="1"/>
  <c r="BP63" i="32" s="1"/>
  <c r="BP64" i="32" s="1"/>
  <c r="BP65" i="32" s="1"/>
  <c r="BP66" i="32" s="1"/>
  <c r="BP67" i="32" s="1"/>
  <c r="BP68" i="32" s="1"/>
  <c r="BP69" i="32" s="1"/>
  <c r="BP70" i="32" s="1"/>
  <c r="BP71" i="32" s="1"/>
  <c r="BP72" i="32" s="1"/>
  <c r="BP73" i="32" s="1"/>
  <c r="BP74" i="32" s="1"/>
  <c r="BP75" i="32" s="1"/>
  <c r="BP76" i="32" s="1"/>
  <c r="BP77" i="32" s="1"/>
  <c r="BP78" i="32" s="1"/>
  <c r="BP79" i="32" s="1"/>
  <c r="BP80" i="32" s="1"/>
  <c r="BP81" i="32" s="1"/>
  <c r="BP82" i="32" s="1"/>
  <c r="BP83" i="32" s="1"/>
  <c r="BP84" i="32" s="1"/>
  <c r="BP85" i="32" s="1"/>
  <c r="BP86" i="32" s="1"/>
  <c r="BP87" i="32" s="1"/>
  <c r="BP88" i="32" s="1"/>
  <c r="BP89" i="32" s="1"/>
  <c r="BP90" i="32" s="1"/>
  <c r="BP91" i="32" s="1"/>
  <c r="BP92" i="32" s="1"/>
  <c r="BP93" i="32" s="1"/>
  <c r="BP94" i="32" s="1"/>
  <c r="BP95" i="32" s="1"/>
  <c r="BP96" i="32" s="1"/>
  <c r="BP97" i="32" s="1"/>
  <c r="BP98" i="32" s="1"/>
  <c r="BP99" i="32" s="1"/>
  <c r="BP100" i="32" s="1"/>
  <c r="BP101" i="32" s="1"/>
  <c r="BP102" i="32" s="1"/>
  <c r="BP103" i="32" s="1"/>
  <c r="BP104" i="32" s="1"/>
  <c r="BP105" i="32" s="1"/>
  <c r="BP106" i="32" s="1"/>
  <c r="BP107" i="32" s="1"/>
  <c r="BP108" i="32" s="1"/>
  <c r="BP109" i="32" s="1"/>
  <c r="BP110" i="32" s="1"/>
  <c r="BP111" i="32" s="1"/>
  <c r="BP112" i="32" s="1"/>
  <c r="BP113" i="32" s="1"/>
  <c r="BP114" i="32" s="1"/>
  <c r="BP115" i="32" s="1"/>
  <c r="BP116" i="32" s="1"/>
  <c r="BP117" i="32" s="1"/>
  <c r="BP118" i="32" s="1"/>
  <c r="BP119" i="32" s="1"/>
  <c r="BP120" i="32" s="1"/>
  <c r="BP121" i="32" s="1"/>
  <c r="BP122" i="32" s="1"/>
  <c r="BP123" i="32" s="1"/>
  <c r="BP124" i="32" s="1"/>
  <c r="BP125" i="32" s="1"/>
  <c r="BP126" i="32" s="1"/>
  <c r="BP127" i="32" s="1"/>
  <c r="BP128" i="32" s="1"/>
  <c r="BP129" i="32" s="1"/>
  <c r="BP130" i="32" s="1"/>
  <c r="BP131" i="32" s="1"/>
  <c r="BP132" i="32" s="1"/>
  <c r="BP133" i="32" s="1"/>
  <c r="BP134" i="32" s="1"/>
  <c r="BP135" i="32" s="1"/>
  <c r="BP136" i="32" s="1"/>
  <c r="BP137" i="32" s="1"/>
  <c r="BP138" i="32" s="1"/>
  <c r="BP139" i="32" s="1"/>
  <c r="BP140" i="32" s="1"/>
  <c r="BP141" i="32" s="1"/>
  <c r="BP142" i="32" s="1"/>
  <c r="BP143" i="32" s="1"/>
  <c r="BP144" i="32" s="1"/>
  <c r="BP145" i="32" s="1"/>
  <c r="BP146" i="32" s="1"/>
  <c r="BP147" i="32" s="1"/>
  <c r="BP148" i="32" s="1"/>
  <c r="BP149" i="32" s="1"/>
  <c r="BP150" i="32" s="1"/>
  <c r="BP151" i="32" s="1"/>
  <c r="BP152" i="32" s="1"/>
  <c r="BP153" i="32" s="1"/>
  <c r="BP154" i="32" s="1"/>
  <c r="BP155" i="32" s="1"/>
  <c r="BP156" i="32" s="1"/>
  <c r="BP157" i="32" s="1"/>
  <c r="BP158" i="32" s="1"/>
  <c r="BP159" i="32" s="1"/>
  <c r="BP160" i="32" s="1"/>
  <c r="BP161" i="32" s="1"/>
  <c r="BP162" i="32" s="1"/>
  <c r="BP163" i="32" s="1"/>
  <c r="BP164" i="32" s="1"/>
  <c r="BP165" i="32" s="1"/>
  <c r="BP166" i="32" s="1"/>
  <c r="BP167" i="32" s="1"/>
  <c r="BP168" i="32" s="1"/>
  <c r="BP169" i="32" s="1"/>
  <c r="BP170" i="32" s="1"/>
  <c r="BP171" i="32" s="1"/>
  <c r="BP172" i="32" s="1"/>
  <c r="BP173" i="32" s="1"/>
  <c r="BP174" i="32" s="1"/>
  <c r="BP175" i="32" s="1"/>
  <c r="BP176" i="32" s="1"/>
  <c r="BP177" i="32" s="1"/>
  <c r="BP178" i="32" s="1"/>
  <c r="BP179" i="32" s="1"/>
  <c r="BP180" i="32" s="1"/>
  <c r="BP181" i="32" s="1"/>
  <c r="BP182" i="32" s="1"/>
  <c r="BP183" i="32" s="1"/>
  <c r="BP184" i="32" s="1"/>
  <c r="BP185" i="32" s="1"/>
  <c r="BP186" i="32" s="1"/>
  <c r="BP187" i="32" s="1"/>
  <c r="BP188" i="32" s="1"/>
  <c r="BP189" i="32" s="1"/>
  <c r="BP190" i="32" s="1"/>
  <c r="BP191" i="32" s="1"/>
  <c r="BP192" i="32" s="1"/>
  <c r="BP193" i="32" s="1"/>
  <c r="BP194" i="32" s="1"/>
  <c r="BP195" i="32" s="1"/>
  <c r="BP196" i="32" s="1"/>
  <c r="BP197" i="32" s="1"/>
  <c r="BP198" i="32" s="1"/>
  <c r="BP199" i="32" s="1"/>
  <c r="BP200" i="32" s="1"/>
  <c r="BP201" i="32" s="1"/>
  <c r="BP202" i="32" s="1"/>
  <c r="BP203" i="32" s="1"/>
  <c r="BP204" i="32" s="1"/>
  <c r="CT5" i="32"/>
  <c r="CT6" i="32" s="1"/>
  <c r="CT7" i="32" s="1"/>
  <c r="CT8" i="32" s="1"/>
  <c r="CT9" i="32" s="1"/>
  <c r="CT10" i="32" s="1"/>
  <c r="CT11" i="32" s="1"/>
  <c r="CT12" i="32" s="1"/>
  <c r="CT13" i="32" s="1"/>
  <c r="CT14" i="32" s="1"/>
  <c r="CT15" i="32" s="1"/>
  <c r="CT16" i="32" s="1"/>
  <c r="CT17" i="32" s="1"/>
  <c r="CT18" i="32" s="1"/>
  <c r="CT19" i="32" s="1"/>
  <c r="CT20" i="32" s="1"/>
  <c r="CT21" i="32" s="1"/>
  <c r="CT22" i="32" s="1"/>
  <c r="CT23" i="32" s="1"/>
  <c r="CT24" i="32" s="1"/>
  <c r="CT25" i="32" s="1"/>
  <c r="CT26" i="32" s="1"/>
  <c r="CT27" i="32" s="1"/>
  <c r="CT28" i="32" s="1"/>
  <c r="CT29" i="32" s="1"/>
  <c r="CT30" i="32" s="1"/>
  <c r="CT31" i="32" s="1"/>
  <c r="CT32" i="32" s="1"/>
  <c r="CT33" i="32" s="1"/>
  <c r="CT34" i="32" s="1"/>
  <c r="CT35" i="32" s="1"/>
  <c r="CT36" i="32" s="1"/>
  <c r="CT37" i="32" s="1"/>
  <c r="CT38" i="32" s="1"/>
  <c r="CT39" i="32" s="1"/>
  <c r="CT40" i="32" s="1"/>
  <c r="CT41" i="32" s="1"/>
  <c r="CT42" i="32" s="1"/>
  <c r="CT43" i="32" s="1"/>
  <c r="CT44" i="32" s="1"/>
  <c r="CT45" i="32" s="1"/>
  <c r="CT46" i="32" s="1"/>
  <c r="CT47" i="32" s="1"/>
  <c r="CT48" i="32" s="1"/>
  <c r="CT49" i="32" s="1"/>
  <c r="CT50" i="32" s="1"/>
  <c r="CT51" i="32" s="1"/>
  <c r="CT52" i="32" s="1"/>
  <c r="CT53" i="32" s="1"/>
  <c r="CT54" i="32" s="1"/>
  <c r="CT55" i="32" s="1"/>
  <c r="CT56" i="32" s="1"/>
  <c r="CT57" i="32" s="1"/>
  <c r="CT58" i="32" s="1"/>
  <c r="CT59" i="32" s="1"/>
  <c r="CT60" i="32" s="1"/>
  <c r="CT61" i="32" s="1"/>
  <c r="CT62" i="32" s="1"/>
  <c r="CT63" i="32" s="1"/>
  <c r="CT64" i="32" s="1"/>
  <c r="CT65" i="32" s="1"/>
  <c r="CT66" i="32" s="1"/>
  <c r="CT67" i="32" s="1"/>
  <c r="CT68" i="32" s="1"/>
  <c r="CT69" i="32" s="1"/>
  <c r="CT70" i="32" s="1"/>
  <c r="CT71" i="32" s="1"/>
  <c r="CT72" i="32" s="1"/>
  <c r="CT73" i="32" s="1"/>
  <c r="CT74" i="32" s="1"/>
  <c r="CT75" i="32" s="1"/>
  <c r="CT76" i="32" s="1"/>
  <c r="CT77" i="32" s="1"/>
  <c r="CT78" i="32" s="1"/>
  <c r="CT79" i="32" s="1"/>
  <c r="CT80" i="32" s="1"/>
  <c r="CT81" i="32" s="1"/>
  <c r="CT82" i="32" s="1"/>
  <c r="CT83" i="32" s="1"/>
  <c r="CT84" i="32" s="1"/>
  <c r="CT85" i="32" s="1"/>
  <c r="CT86" i="32" s="1"/>
  <c r="CT87" i="32" s="1"/>
  <c r="CT88" i="32" s="1"/>
  <c r="CT89" i="32" s="1"/>
  <c r="CT90" i="32" s="1"/>
  <c r="CT91" i="32" s="1"/>
  <c r="CT92" i="32" s="1"/>
  <c r="CT93" i="32" s="1"/>
  <c r="CT94" i="32" s="1"/>
  <c r="CT95" i="32" s="1"/>
  <c r="CT96" i="32" s="1"/>
  <c r="CT97" i="32" s="1"/>
  <c r="CT98" i="32" s="1"/>
  <c r="CT99" i="32" s="1"/>
  <c r="CT100" i="32" s="1"/>
  <c r="CT101" i="32" s="1"/>
  <c r="CT102" i="32" s="1"/>
  <c r="CT103" i="32" s="1"/>
  <c r="CT104" i="32" s="1"/>
  <c r="CT105" i="32" s="1"/>
  <c r="CT106" i="32" s="1"/>
  <c r="CT107" i="32" s="1"/>
  <c r="CT108" i="32" s="1"/>
  <c r="CT109" i="32" s="1"/>
  <c r="CT110" i="32" s="1"/>
  <c r="CT111" i="32" s="1"/>
  <c r="CT112" i="32" s="1"/>
  <c r="CT113" i="32" s="1"/>
  <c r="CT114" i="32" s="1"/>
  <c r="CT115" i="32" s="1"/>
  <c r="CT116" i="32" s="1"/>
  <c r="CT117" i="32" s="1"/>
  <c r="CT118" i="32" s="1"/>
  <c r="CT119" i="32" s="1"/>
  <c r="CT120" i="32" s="1"/>
  <c r="CT121" i="32" s="1"/>
  <c r="CT122" i="32" s="1"/>
  <c r="CT123" i="32" s="1"/>
  <c r="CT124" i="32" s="1"/>
  <c r="CT125" i="32" s="1"/>
  <c r="CT126" i="32" s="1"/>
  <c r="CT127" i="32" s="1"/>
  <c r="CT128" i="32" s="1"/>
  <c r="CT129" i="32" s="1"/>
  <c r="CT130" i="32" s="1"/>
  <c r="CT131" i="32" s="1"/>
  <c r="CT132" i="32" s="1"/>
  <c r="CT133" i="32" s="1"/>
  <c r="CT134" i="32" s="1"/>
  <c r="CT135" i="32" s="1"/>
  <c r="CT136" i="32" s="1"/>
  <c r="CT137" i="32" s="1"/>
  <c r="CT138" i="32" s="1"/>
  <c r="CT139" i="32" s="1"/>
  <c r="CT140" i="32" s="1"/>
  <c r="CT141" i="32" s="1"/>
  <c r="CT142" i="32" s="1"/>
  <c r="CT143" i="32" s="1"/>
  <c r="CT144" i="32" s="1"/>
  <c r="CT145" i="32" s="1"/>
  <c r="CT146" i="32" s="1"/>
  <c r="CT147" i="32" s="1"/>
  <c r="CT148" i="32" s="1"/>
  <c r="CT149" i="32" s="1"/>
  <c r="CT150" i="32" s="1"/>
  <c r="CT151" i="32" s="1"/>
  <c r="CT152" i="32" s="1"/>
  <c r="CT153" i="32" s="1"/>
  <c r="CT154" i="32" s="1"/>
  <c r="CT155" i="32" s="1"/>
  <c r="CT156" i="32" s="1"/>
  <c r="CT157" i="32" s="1"/>
  <c r="CT158" i="32" s="1"/>
  <c r="CT159" i="32" s="1"/>
  <c r="CT160" i="32" s="1"/>
  <c r="CT161" i="32" s="1"/>
  <c r="CT162" i="32" s="1"/>
  <c r="CT163" i="32" s="1"/>
  <c r="CT164" i="32" s="1"/>
  <c r="CT165" i="32" s="1"/>
  <c r="CT166" i="32" s="1"/>
  <c r="CT167" i="32" s="1"/>
  <c r="CT168" i="32" s="1"/>
  <c r="CT169" i="32" s="1"/>
  <c r="CT170" i="32" s="1"/>
  <c r="CT171" i="32" s="1"/>
  <c r="CT172" i="32" s="1"/>
  <c r="CT173" i="32" s="1"/>
  <c r="CT174" i="32" s="1"/>
  <c r="CT175" i="32" s="1"/>
  <c r="CT176" i="32" s="1"/>
  <c r="CT177" i="32" s="1"/>
  <c r="CT178" i="32" s="1"/>
  <c r="CT179" i="32" s="1"/>
  <c r="CT180" i="32" s="1"/>
  <c r="CT181" i="32" s="1"/>
  <c r="CT182" i="32" s="1"/>
  <c r="CT183" i="32" s="1"/>
  <c r="CT184" i="32" s="1"/>
  <c r="CT185" i="32" s="1"/>
  <c r="CT186" i="32" s="1"/>
  <c r="CT187" i="32" s="1"/>
  <c r="CT188" i="32" s="1"/>
  <c r="CT189" i="32" s="1"/>
  <c r="CT190" i="32" s="1"/>
  <c r="CT191" i="32" s="1"/>
  <c r="CT192" i="32" s="1"/>
  <c r="CT193" i="32" s="1"/>
  <c r="CT194" i="32" s="1"/>
  <c r="CT195" i="32" s="1"/>
  <c r="CT196" i="32" s="1"/>
  <c r="CT197" i="32" s="1"/>
  <c r="CT198" i="32" s="1"/>
  <c r="CT199" i="32" s="1"/>
  <c r="CT200" i="32" s="1"/>
  <c r="CT201" i="32" s="1"/>
  <c r="CT202" i="32" s="1"/>
  <c r="CT203" i="32" s="1"/>
  <c r="CT204" i="32" s="1"/>
  <c r="DX5" i="32"/>
  <c r="DX6" i="32" s="1"/>
  <c r="DX7" i="32" s="1"/>
  <c r="DX8" i="32" s="1"/>
  <c r="DX9" i="32" s="1"/>
  <c r="DX10" i="32" s="1"/>
  <c r="DX11" i="32" s="1"/>
  <c r="DX12" i="32" s="1"/>
  <c r="DX13" i="32" s="1"/>
  <c r="DX14" i="32" s="1"/>
  <c r="DX15" i="32" s="1"/>
  <c r="DX16" i="32" s="1"/>
  <c r="DX17" i="32" s="1"/>
  <c r="DX18" i="32" s="1"/>
  <c r="DX19" i="32" s="1"/>
  <c r="DX20" i="32" s="1"/>
  <c r="DX21" i="32" s="1"/>
  <c r="DX22" i="32" s="1"/>
  <c r="DX23" i="32" s="1"/>
  <c r="DX24" i="32" s="1"/>
  <c r="DX25" i="32" s="1"/>
  <c r="DX26" i="32" s="1"/>
  <c r="DX27" i="32" s="1"/>
  <c r="DX28" i="32" s="1"/>
  <c r="DX29" i="32" s="1"/>
  <c r="DX30" i="32" s="1"/>
  <c r="DX31" i="32" s="1"/>
  <c r="DX32" i="32" s="1"/>
  <c r="DX33" i="32" s="1"/>
  <c r="DX34" i="32" s="1"/>
  <c r="DX35" i="32" s="1"/>
  <c r="DX36" i="32" s="1"/>
  <c r="DX37" i="32" s="1"/>
  <c r="DX38" i="32" s="1"/>
  <c r="DX39" i="32" s="1"/>
  <c r="DX40" i="32" s="1"/>
  <c r="DX41" i="32" s="1"/>
  <c r="DX42" i="32" s="1"/>
  <c r="DX43" i="32" s="1"/>
  <c r="DX44" i="32" s="1"/>
  <c r="DX45" i="32" s="1"/>
  <c r="DX46" i="32" s="1"/>
  <c r="DX47" i="32" s="1"/>
  <c r="DX48" i="32" s="1"/>
  <c r="DX49" i="32" s="1"/>
  <c r="DX50" i="32" s="1"/>
  <c r="DX51" i="32" s="1"/>
  <c r="DX52" i="32" s="1"/>
  <c r="DX53" i="32" s="1"/>
  <c r="DX54" i="32" s="1"/>
  <c r="DX55" i="32" s="1"/>
  <c r="DX56" i="32" s="1"/>
  <c r="DX57" i="32" s="1"/>
  <c r="DX58" i="32" s="1"/>
  <c r="DX59" i="32" s="1"/>
  <c r="DX60" i="32" s="1"/>
  <c r="DX61" i="32" s="1"/>
  <c r="DX62" i="32" s="1"/>
  <c r="DX63" i="32" s="1"/>
  <c r="DX64" i="32" s="1"/>
  <c r="DX65" i="32" s="1"/>
  <c r="DX66" i="32" s="1"/>
  <c r="DX67" i="32" s="1"/>
  <c r="DX68" i="32" s="1"/>
  <c r="DX69" i="32" s="1"/>
  <c r="DX70" i="32" s="1"/>
  <c r="DX71" i="32" s="1"/>
  <c r="DX72" i="32" s="1"/>
  <c r="DX73" i="32" s="1"/>
  <c r="DX74" i="32" s="1"/>
  <c r="DX75" i="32" s="1"/>
  <c r="DX76" i="32" s="1"/>
  <c r="DX77" i="32" s="1"/>
  <c r="DX78" i="32" s="1"/>
  <c r="DX79" i="32" s="1"/>
  <c r="DX80" i="32" s="1"/>
  <c r="DX81" i="32" s="1"/>
  <c r="DX82" i="32" s="1"/>
  <c r="DX83" i="32" s="1"/>
  <c r="DX84" i="32" s="1"/>
  <c r="DX85" i="32" s="1"/>
  <c r="DX86" i="32" s="1"/>
  <c r="DX87" i="32" s="1"/>
  <c r="DX88" i="32" s="1"/>
  <c r="DX89" i="32" s="1"/>
  <c r="DX90" i="32" s="1"/>
  <c r="DX91" i="32" s="1"/>
  <c r="DX92" i="32" s="1"/>
  <c r="DX93" i="32" s="1"/>
  <c r="DX94" i="32" s="1"/>
  <c r="DX95" i="32" s="1"/>
  <c r="DX96" i="32" s="1"/>
  <c r="DX97" i="32" s="1"/>
  <c r="DX98" i="32" s="1"/>
  <c r="DX99" i="32" s="1"/>
  <c r="DX100" i="32" s="1"/>
  <c r="DX101" i="32" s="1"/>
  <c r="DX102" i="32" s="1"/>
  <c r="DX103" i="32" s="1"/>
  <c r="DX104" i="32" s="1"/>
  <c r="DX105" i="32" s="1"/>
  <c r="DX106" i="32" s="1"/>
  <c r="DX107" i="32" s="1"/>
  <c r="DX108" i="32" s="1"/>
  <c r="DX109" i="32" s="1"/>
  <c r="DX110" i="32" s="1"/>
  <c r="DX111" i="32" s="1"/>
  <c r="DX112" i="32" s="1"/>
  <c r="DX113" i="32" s="1"/>
  <c r="DX114" i="32" s="1"/>
  <c r="DX115" i="32" s="1"/>
  <c r="DX116" i="32" s="1"/>
  <c r="DX117" i="32" s="1"/>
  <c r="DX118" i="32" s="1"/>
  <c r="DX119" i="32" s="1"/>
  <c r="DX120" i="32" s="1"/>
  <c r="DX121" i="32" s="1"/>
  <c r="DX122" i="32" s="1"/>
  <c r="DX123" i="32" s="1"/>
  <c r="DX124" i="32" s="1"/>
  <c r="DX125" i="32" s="1"/>
  <c r="DX126" i="32" s="1"/>
  <c r="DX127" i="32" s="1"/>
  <c r="DX128" i="32" s="1"/>
  <c r="DX129" i="32" s="1"/>
  <c r="DX130" i="32" s="1"/>
  <c r="DX131" i="32" s="1"/>
  <c r="DX132" i="32" s="1"/>
  <c r="DX133" i="32" s="1"/>
  <c r="DX134" i="32" s="1"/>
  <c r="DX135" i="32" s="1"/>
  <c r="DX136" i="32" s="1"/>
  <c r="DX137" i="32" s="1"/>
  <c r="DX138" i="32" s="1"/>
  <c r="DX139" i="32" s="1"/>
  <c r="DX140" i="32" s="1"/>
  <c r="DX141" i="32" s="1"/>
  <c r="DX142" i="32" s="1"/>
  <c r="DX143" i="32" s="1"/>
  <c r="DX144" i="32" s="1"/>
  <c r="DX145" i="32" s="1"/>
  <c r="DX146" i="32" s="1"/>
  <c r="DX147" i="32" s="1"/>
  <c r="DX148" i="32" s="1"/>
  <c r="DX149" i="32" s="1"/>
  <c r="DX150" i="32" s="1"/>
  <c r="DX151" i="32" s="1"/>
  <c r="DX152" i="32" s="1"/>
  <c r="DX153" i="32" s="1"/>
  <c r="DX154" i="32" s="1"/>
  <c r="DX155" i="32" s="1"/>
  <c r="DX156" i="32" s="1"/>
  <c r="DX157" i="32" s="1"/>
  <c r="DX158" i="32" s="1"/>
  <c r="DX159" i="32" s="1"/>
  <c r="DX160" i="32" s="1"/>
  <c r="DX161" i="32" s="1"/>
  <c r="DX162" i="32" s="1"/>
  <c r="DX163" i="32" s="1"/>
  <c r="DX164" i="32" s="1"/>
  <c r="DX165" i="32" s="1"/>
  <c r="DX166" i="32" s="1"/>
  <c r="DX167" i="32" s="1"/>
  <c r="DX168" i="32" s="1"/>
  <c r="DX169" i="32" s="1"/>
  <c r="DX170" i="32" s="1"/>
  <c r="DX171" i="32" s="1"/>
  <c r="DX172" i="32" s="1"/>
  <c r="DX173" i="32" s="1"/>
  <c r="DX174" i="32" s="1"/>
  <c r="DX175" i="32" s="1"/>
  <c r="DX176" i="32" s="1"/>
  <c r="DX177" i="32" s="1"/>
  <c r="DX178" i="32" s="1"/>
  <c r="DX179" i="32" s="1"/>
  <c r="DX180" i="32" s="1"/>
  <c r="DX181" i="32" s="1"/>
  <c r="DX182" i="32" s="1"/>
  <c r="DX183" i="32" s="1"/>
  <c r="DX184" i="32" s="1"/>
  <c r="DX185" i="32" s="1"/>
  <c r="DX186" i="32" s="1"/>
  <c r="DX187" i="32" s="1"/>
  <c r="DX188" i="32" s="1"/>
  <c r="DX189" i="32" s="1"/>
  <c r="DX190" i="32" s="1"/>
  <c r="DX191" i="32" s="1"/>
  <c r="DX192" i="32" s="1"/>
  <c r="DX193" i="32" s="1"/>
  <c r="DX194" i="32" s="1"/>
  <c r="DX195" i="32" s="1"/>
  <c r="DX196" i="32" s="1"/>
  <c r="DX197" i="32" s="1"/>
  <c r="DX198" i="32" s="1"/>
  <c r="DX199" i="32" s="1"/>
  <c r="DX200" i="32" s="1"/>
  <c r="DX201" i="32" s="1"/>
  <c r="DX202" i="32" s="1"/>
  <c r="DX203" i="32" s="1"/>
  <c r="DX204" i="32" s="1"/>
  <c r="FB5" i="32"/>
  <c r="FB6" i="32" s="1"/>
  <c r="FB7" i="32" s="1"/>
  <c r="FB8" i="32" s="1"/>
  <c r="FB9" i="32" s="1"/>
  <c r="FB10" i="32" s="1"/>
  <c r="FB11" i="32" s="1"/>
  <c r="FB12" i="32" s="1"/>
  <c r="FB13" i="32" s="1"/>
  <c r="FB14" i="32" s="1"/>
  <c r="FB15" i="32" s="1"/>
  <c r="FB16" i="32" s="1"/>
  <c r="FB17" i="32" s="1"/>
  <c r="FB18" i="32" s="1"/>
  <c r="FB19" i="32" s="1"/>
  <c r="FB20" i="32" s="1"/>
  <c r="FB21" i="32" s="1"/>
  <c r="FB22" i="32" s="1"/>
  <c r="FB23" i="32" s="1"/>
  <c r="FB24" i="32" s="1"/>
  <c r="FB25" i="32" s="1"/>
  <c r="FB26" i="32" s="1"/>
  <c r="FB27" i="32" s="1"/>
  <c r="FB28" i="32" s="1"/>
  <c r="FB29" i="32" s="1"/>
  <c r="FB30" i="32" s="1"/>
  <c r="FB31" i="32" s="1"/>
  <c r="FB32" i="32" s="1"/>
  <c r="FB33" i="32" s="1"/>
  <c r="FB34" i="32" s="1"/>
  <c r="FB35" i="32" s="1"/>
  <c r="FB36" i="32" s="1"/>
  <c r="FB37" i="32" s="1"/>
  <c r="FB38" i="32" s="1"/>
  <c r="FB39" i="32" s="1"/>
  <c r="FB40" i="32" s="1"/>
  <c r="FB41" i="32" s="1"/>
  <c r="FB42" i="32" s="1"/>
  <c r="FB43" i="32" s="1"/>
  <c r="FB44" i="32" s="1"/>
  <c r="FB45" i="32" s="1"/>
  <c r="FB46" i="32" s="1"/>
  <c r="FB47" i="32" s="1"/>
  <c r="FB48" i="32" s="1"/>
  <c r="FB49" i="32" s="1"/>
  <c r="FB50" i="32" s="1"/>
  <c r="FB51" i="32" s="1"/>
  <c r="FB52" i="32" s="1"/>
  <c r="FB53" i="32" s="1"/>
  <c r="FB54" i="32" s="1"/>
  <c r="FB55" i="32" s="1"/>
  <c r="FB56" i="32" s="1"/>
  <c r="FB57" i="32" s="1"/>
  <c r="FB58" i="32" s="1"/>
  <c r="FB59" i="32" s="1"/>
  <c r="FB60" i="32" s="1"/>
  <c r="FB61" i="32" s="1"/>
  <c r="FB62" i="32" s="1"/>
  <c r="FB63" i="32" s="1"/>
  <c r="FB64" i="32" s="1"/>
  <c r="FB65" i="32" s="1"/>
  <c r="FB66" i="32" s="1"/>
  <c r="FB67" i="32" s="1"/>
  <c r="FB68" i="32" s="1"/>
  <c r="FB69" i="32" s="1"/>
  <c r="FB70" i="32" s="1"/>
  <c r="FB71" i="32" s="1"/>
  <c r="FB72" i="32" s="1"/>
  <c r="FB73" i="32" s="1"/>
  <c r="FB74" i="32" s="1"/>
  <c r="FB75" i="32" s="1"/>
  <c r="FB76" i="32" s="1"/>
  <c r="FB77" i="32" s="1"/>
  <c r="FB78" i="32" s="1"/>
  <c r="FB79" i="32" s="1"/>
  <c r="FB80" i="32" s="1"/>
  <c r="FB81" i="32" s="1"/>
  <c r="FB82" i="32" s="1"/>
  <c r="FB83" i="32" s="1"/>
  <c r="FB84" i="32" s="1"/>
  <c r="FB85" i="32" s="1"/>
  <c r="FB86" i="32" s="1"/>
  <c r="FB87" i="32" s="1"/>
  <c r="FB88" i="32" s="1"/>
  <c r="FB89" i="32" s="1"/>
  <c r="FB90" i="32" s="1"/>
  <c r="FB91" i="32" s="1"/>
  <c r="FB92" i="32" s="1"/>
  <c r="FB93" i="32" s="1"/>
  <c r="FB94" i="32" s="1"/>
  <c r="FB95" i="32" s="1"/>
  <c r="FB96" i="32" s="1"/>
  <c r="FB97" i="32" s="1"/>
  <c r="FB98" i="32" s="1"/>
  <c r="FB99" i="32" s="1"/>
  <c r="FB100" i="32" s="1"/>
  <c r="FB101" i="32" s="1"/>
  <c r="FB102" i="32" s="1"/>
  <c r="FB103" i="32" s="1"/>
  <c r="FB104" i="32" s="1"/>
  <c r="FB105" i="32" s="1"/>
  <c r="FB106" i="32" s="1"/>
  <c r="FB107" i="32" s="1"/>
  <c r="FB108" i="32" s="1"/>
  <c r="FB109" i="32" s="1"/>
  <c r="FB110" i="32" s="1"/>
  <c r="FB111" i="32" s="1"/>
  <c r="FB112" i="32" s="1"/>
  <c r="FB113" i="32" s="1"/>
  <c r="FB114" i="32" s="1"/>
  <c r="FB115" i="32" s="1"/>
  <c r="FB116" i="32" s="1"/>
  <c r="FB117" i="32" s="1"/>
  <c r="FB118" i="32" s="1"/>
  <c r="FB119" i="32" s="1"/>
  <c r="FB120" i="32" s="1"/>
  <c r="FB121" i="32" s="1"/>
  <c r="FB122" i="32" s="1"/>
  <c r="FB123" i="32" s="1"/>
  <c r="FB124" i="32" s="1"/>
  <c r="FB125" i="32" s="1"/>
  <c r="FB126" i="32" s="1"/>
  <c r="FB127" i="32" s="1"/>
  <c r="FB128" i="32" s="1"/>
  <c r="FB129" i="32" s="1"/>
  <c r="FB130" i="32" s="1"/>
  <c r="FB131" i="32" s="1"/>
  <c r="FB132" i="32" s="1"/>
  <c r="FB133" i="32" s="1"/>
  <c r="FB134" i="32" s="1"/>
  <c r="FB135" i="32" s="1"/>
  <c r="FB136" i="32" s="1"/>
  <c r="FB137" i="32" s="1"/>
  <c r="FB138" i="32" s="1"/>
  <c r="FB139" i="32" s="1"/>
  <c r="FB140" i="32" s="1"/>
  <c r="FB141" i="32" s="1"/>
  <c r="FB142" i="32" s="1"/>
  <c r="FB143" i="32" s="1"/>
  <c r="FB144" i="32" s="1"/>
  <c r="FB145" i="32" s="1"/>
  <c r="FB146" i="32" s="1"/>
  <c r="FB147" i="32" s="1"/>
  <c r="FB148" i="32" s="1"/>
  <c r="FB149" i="32" s="1"/>
  <c r="FB150" i="32" s="1"/>
  <c r="FB151" i="32" s="1"/>
  <c r="FB152" i="32" s="1"/>
  <c r="FB153" i="32" s="1"/>
  <c r="FB154" i="32" s="1"/>
  <c r="FB155" i="32" s="1"/>
  <c r="FB156" i="32" s="1"/>
  <c r="FB157" i="32" s="1"/>
  <c r="FB158" i="32" s="1"/>
  <c r="FB159" i="32" s="1"/>
  <c r="FB160" i="32" s="1"/>
  <c r="FB161" i="32" s="1"/>
  <c r="FB162" i="32" s="1"/>
  <c r="FB163" i="32" s="1"/>
  <c r="FB164" i="32" s="1"/>
  <c r="FB165" i="32" s="1"/>
  <c r="FB166" i="32" s="1"/>
  <c r="FB167" i="32" s="1"/>
  <c r="FB168" i="32" s="1"/>
  <c r="FB169" i="32" s="1"/>
  <c r="FB170" i="32" s="1"/>
  <c r="FB171" i="32" s="1"/>
  <c r="FB172" i="32" s="1"/>
  <c r="FB173" i="32" s="1"/>
  <c r="FB174" i="32" s="1"/>
  <c r="FB175" i="32" s="1"/>
  <c r="FB176" i="32" s="1"/>
  <c r="FB177" i="32" s="1"/>
  <c r="FB178" i="32" s="1"/>
  <c r="FB179" i="32" s="1"/>
  <c r="FB180" i="32" s="1"/>
  <c r="FB181" i="32" s="1"/>
  <c r="FB182" i="32" s="1"/>
  <c r="FB183" i="32" s="1"/>
  <c r="FB184" i="32" s="1"/>
  <c r="FB185" i="32" s="1"/>
  <c r="FB186" i="32" s="1"/>
  <c r="FB187" i="32" s="1"/>
  <c r="FB188" i="32" s="1"/>
  <c r="FB189" i="32" s="1"/>
  <c r="FB190" i="32" s="1"/>
  <c r="FB191" i="32" s="1"/>
  <c r="FB192" i="32" s="1"/>
  <c r="FB193" i="32" s="1"/>
  <c r="FB194" i="32" s="1"/>
  <c r="FB195" i="32" s="1"/>
  <c r="FB196" i="32" s="1"/>
  <c r="FB197" i="32" s="1"/>
  <c r="FB198" i="32" s="1"/>
  <c r="FB199" i="32" s="1"/>
  <c r="FB200" i="32" s="1"/>
  <c r="FB201" i="32" s="1"/>
  <c r="FB202" i="32" s="1"/>
  <c r="FB203" i="32" s="1"/>
  <c r="FB204" i="32" s="1"/>
  <c r="GF5" i="32"/>
  <c r="GF6" i="32" s="1"/>
  <c r="GF7" i="32" s="1"/>
  <c r="GF8" i="32" s="1"/>
  <c r="GF9" i="32" s="1"/>
  <c r="GF10" i="32" s="1"/>
  <c r="GF11" i="32" s="1"/>
  <c r="GF12" i="32" s="1"/>
  <c r="GF13" i="32" s="1"/>
  <c r="GF14" i="32" s="1"/>
  <c r="GF15" i="32" s="1"/>
  <c r="GF16" i="32" s="1"/>
  <c r="GF17" i="32" s="1"/>
  <c r="GF18" i="32" s="1"/>
  <c r="GF19" i="32" s="1"/>
  <c r="GF20" i="32" s="1"/>
  <c r="GF21" i="32" s="1"/>
  <c r="GF22" i="32" s="1"/>
  <c r="GF23" i="32" s="1"/>
  <c r="GF24" i="32" s="1"/>
  <c r="GF25" i="32" s="1"/>
  <c r="GF26" i="32" s="1"/>
  <c r="GF27" i="32" s="1"/>
  <c r="GF28" i="32" s="1"/>
  <c r="GF29" i="32" s="1"/>
  <c r="GF30" i="32" s="1"/>
  <c r="GF31" i="32" s="1"/>
  <c r="GF32" i="32" s="1"/>
  <c r="GF33" i="32" s="1"/>
  <c r="GF34" i="32" s="1"/>
  <c r="GF35" i="32" s="1"/>
  <c r="GF36" i="32" s="1"/>
  <c r="GF37" i="32" s="1"/>
  <c r="GF38" i="32" s="1"/>
  <c r="GF39" i="32" s="1"/>
  <c r="GF40" i="32" s="1"/>
  <c r="GF41" i="32" s="1"/>
  <c r="GF42" i="32" s="1"/>
  <c r="GF43" i="32" s="1"/>
  <c r="GF44" i="32" s="1"/>
  <c r="GF45" i="32" s="1"/>
  <c r="GF46" i="32" s="1"/>
  <c r="GF47" i="32" s="1"/>
  <c r="GF48" i="32" s="1"/>
  <c r="GF49" i="32" s="1"/>
  <c r="GF50" i="32" s="1"/>
  <c r="GF51" i="32" s="1"/>
  <c r="GF52" i="32" s="1"/>
  <c r="GF53" i="32" s="1"/>
  <c r="GF54" i="32" s="1"/>
  <c r="GF55" i="32" s="1"/>
  <c r="GF56" i="32" s="1"/>
  <c r="GF57" i="32" s="1"/>
  <c r="GF58" i="32" s="1"/>
  <c r="GF59" i="32" s="1"/>
  <c r="GF60" i="32" s="1"/>
  <c r="GF61" i="32" s="1"/>
  <c r="GF62" i="32" s="1"/>
  <c r="GF63" i="32" s="1"/>
  <c r="GF64" i="32" s="1"/>
  <c r="GF65" i="32" s="1"/>
  <c r="GF66" i="32" s="1"/>
  <c r="GF67" i="32" s="1"/>
  <c r="GF68" i="32" s="1"/>
  <c r="GF69" i="32" s="1"/>
  <c r="GF70" i="32" s="1"/>
  <c r="GF71" i="32" s="1"/>
  <c r="GF72" i="32" s="1"/>
  <c r="GF73" i="32" s="1"/>
  <c r="GF74" i="32" s="1"/>
  <c r="GF75" i="32" s="1"/>
  <c r="GF76" i="32" s="1"/>
  <c r="GF77" i="32" s="1"/>
  <c r="GF78" i="32" s="1"/>
  <c r="GF79" i="32" s="1"/>
  <c r="GF80" i="32" s="1"/>
  <c r="GF81" i="32" s="1"/>
  <c r="GF82" i="32" s="1"/>
  <c r="GF83" i="32" s="1"/>
  <c r="GF84" i="32" s="1"/>
  <c r="GF85" i="32" s="1"/>
  <c r="GF86" i="32" s="1"/>
  <c r="GF87" i="32" s="1"/>
  <c r="GF88" i="32" s="1"/>
  <c r="GF89" i="32" s="1"/>
  <c r="GF90" i="32" s="1"/>
  <c r="GF91" i="32" s="1"/>
  <c r="GF92" i="32" s="1"/>
  <c r="GF93" i="32" s="1"/>
  <c r="GF94" i="32" s="1"/>
  <c r="GF95" i="32" s="1"/>
  <c r="GF96" i="32" s="1"/>
  <c r="GF97" i="32" s="1"/>
  <c r="GF98" i="32" s="1"/>
  <c r="GF99" i="32" s="1"/>
  <c r="GF100" i="32" s="1"/>
  <c r="GF101" i="32" s="1"/>
  <c r="GF102" i="32" s="1"/>
  <c r="GF103" i="32" s="1"/>
  <c r="GF104" i="32" s="1"/>
  <c r="GF105" i="32" s="1"/>
  <c r="GF106" i="32" s="1"/>
  <c r="GF107" i="32" s="1"/>
  <c r="GF108" i="32" s="1"/>
  <c r="GF109" i="32" s="1"/>
  <c r="GF110" i="32" s="1"/>
  <c r="GF111" i="32" s="1"/>
  <c r="GF112" i="32" s="1"/>
  <c r="GF113" i="32" s="1"/>
  <c r="GF114" i="32" s="1"/>
  <c r="GF115" i="32" s="1"/>
  <c r="GF116" i="32" s="1"/>
  <c r="GF117" i="32" s="1"/>
  <c r="GF118" i="32" s="1"/>
  <c r="GF119" i="32" s="1"/>
  <c r="GF120" i="32" s="1"/>
  <c r="GF121" i="32" s="1"/>
  <c r="GF122" i="32" s="1"/>
  <c r="GF123" i="32" s="1"/>
  <c r="GF124" i="32" s="1"/>
  <c r="GF125" i="32" s="1"/>
  <c r="GF126" i="32" s="1"/>
  <c r="GF127" i="32" s="1"/>
  <c r="GF128" i="32" s="1"/>
  <c r="GF129" i="32" s="1"/>
  <c r="GF130" i="32" s="1"/>
  <c r="GF131" i="32" s="1"/>
  <c r="GF132" i="32" s="1"/>
  <c r="GF133" i="32" s="1"/>
  <c r="GF134" i="32" s="1"/>
  <c r="GF135" i="32" s="1"/>
  <c r="GF136" i="32" s="1"/>
  <c r="GF137" i="32" s="1"/>
  <c r="GF138" i="32" s="1"/>
  <c r="GF139" i="32" s="1"/>
  <c r="GF140" i="32" s="1"/>
  <c r="GF141" i="32" s="1"/>
  <c r="GF142" i="32" s="1"/>
  <c r="GF143" i="32" s="1"/>
  <c r="GF144" i="32" s="1"/>
  <c r="GF145" i="32" s="1"/>
  <c r="GF146" i="32" s="1"/>
  <c r="GF147" i="32" s="1"/>
  <c r="GF148" i="32" s="1"/>
  <c r="GF149" i="32" s="1"/>
  <c r="GF150" i="32" s="1"/>
  <c r="GF151" i="32" s="1"/>
  <c r="GF152" i="32" s="1"/>
  <c r="GF153" i="32" s="1"/>
  <c r="GF154" i="32" s="1"/>
  <c r="GF155" i="32" s="1"/>
  <c r="GF156" i="32" s="1"/>
  <c r="GF157" i="32" s="1"/>
  <c r="GF158" i="32" s="1"/>
  <c r="GF159" i="32" s="1"/>
  <c r="GF160" i="32" s="1"/>
  <c r="GF161" i="32" s="1"/>
  <c r="GF162" i="32" s="1"/>
  <c r="GF163" i="32" s="1"/>
  <c r="GF164" i="32" s="1"/>
  <c r="GF165" i="32" s="1"/>
  <c r="GF166" i="32" s="1"/>
  <c r="GF167" i="32" s="1"/>
  <c r="GF168" i="32" s="1"/>
  <c r="GF169" i="32" s="1"/>
  <c r="GF170" i="32" s="1"/>
  <c r="GF171" i="32" s="1"/>
  <c r="GF172" i="32" s="1"/>
  <c r="GF173" i="32" s="1"/>
  <c r="GF174" i="32" s="1"/>
  <c r="GF175" i="32" s="1"/>
  <c r="GF176" i="32" s="1"/>
  <c r="GF177" i="32" s="1"/>
  <c r="GF178" i="32" s="1"/>
  <c r="GF179" i="32" s="1"/>
  <c r="GF180" i="32" s="1"/>
  <c r="GF181" i="32" s="1"/>
  <c r="GF182" i="32" s="1"/>
  <c r="GF183" i="32" s="1"/>
  <c r="GF184" i="32" s="1"/>
  <c r="GF185" i="32" s="1"/>
  <c r="GF186" i="32" s="1"/>
  <c r="GF187" i="32" s="1"/>
  <c r="GF188" i="32" s="1"/>
  <c r="GF189" i="32" s="1"/>
  <c r="GF190" i="32" s="1"/>
  <c r="GF191" i="32" s="1"/>
  <c r="GF192" i="32" s="1"/>
  <c r="GF193" i="32" s="1"/>
  <c r="GF194" i="32" s="1"/>
  <c r="GF195" i="32" s="1"/>
  <c r="GF196" i="32" s="1"/>
  <c r="GF197" i="32" s="1"/>
  <c r="GF198" i="32" s="1"/>
  <c r="GF199" i="32" s="1"/>
  <c r="GF200" i="32" s="1"/>
  <c r="GF201" i="32" s="1"/>
  <c r="GF202" i="32" s="1"/>
  <c r="GF203" i="32" s="1"/>
  <c r="GF204" i="32" s="1"/>
  <c r="GU5" i="32"/>
  <c r="GU6" i="32" s="1"/>
  <c r="GU7" i="32" s="1"/>
  <c r="GU8" i="32" s="1"/>
  <c r="GU9" i="32" s="1"/>
  <c r="GU10" i="32" s="1"/>
  <c r="GU11" i="32" s="1"/>
  <c r="GU12" i="32" s="1"/>
  <c r="GU13" i="32" s="1"/>
  <c r="GU14" i="32" s="1"/>
  <c r="GU15" i="32" s="1"/>
  <c r="GU16" i="32" s="1"/>
  <c r="GU17" i="32" s="1"/>
  <c r="GU18" i="32" s="1"/>
  <c r="GU19" i="32" s="1"/>
  <c r="GU20" i="32" s="1"/>
  <c r="GU21" i="32" s="1"/>
  <c r="GU22" i="32" s="1"/>
  <c r="GU23" i="32" s="1"/>
  <c r="GU24" i="32" s="1"/>
  <c r="GU25" i="32" s="1"/>
  <c r="GU26" i="32" s="1"/>
  <c r="GU27" i="32" s="1"/>
  <c r="GU28" i="32" s="1"/>
  <c r="GU29" i="32" s="1"/>
  <c r="GU30" i="32" s="1"/>
  <c r="GU31" i="32" s="1"/>
  <c r="GU32" i="32" s="1"/>
  <c r="GU33" i="32" s="1"/>
  <c r="GU34" i="32" s="1"/>
  <c r="GU35" i="32" s="1"/>
  <c r="GU36" i="32" s="1"/>
  <c r="GU37" i="32" s="1"/>
  <c r="GU38" i="32" s="1"/>
  <c r="GU39" i="32" s="1"/>
  <c r="GU40" i="32" s="1"/>
  <c r="GU41" i="32" s="1"/>
  <c r="GU42" i="32" s="1"/>
  <c r="GU43" i="32" s="1"/>
  <c r="GU44" i="32" s="1"/>
  <c r="GU45" i="32" s="1"/>
  <c r="GU46" i="32" s="1"/>
  <c r="GU47" i="32" s="1"/>
  <c r="GU48" i="32" s="1"/>
  <c r="GU49" i="32" s="1"/>
  <c r="GU50" i="32" s="1"/>
  <c r="GU51" i="32" s="1"/>
  <c r="GU52" i="32" s="1"/>
  <c r="GU53" i="32" s="1"/>
  <c r="GU54" i="32" s="1"/>
  <c r="GU55" i="32" s="1"/>
  <c r="GU56" i="32" s="1"/>
  <c r="GU57" i="32" s="1"/>
  <c r="GU58" i="32" s="1"/>
  <c r="GU59" i="32" s="1"/>
  <c r="GU60" i="32" s="1"/>
  <c r="GU61" i="32" s="1"/>
  <c r="GU62" i="32" s="1"/>
  <c r="GU63" i="32" s="1"/>
  <c r="GU64" i="32" s="1"/>
  <c r="GU65" i="32" s="1"/>
  <c r="GU66" i="32" s="1"/>
  <c r="GU67" i="32" s="1"/>
  <c r="GU68" i="32" s="1"/>
  <c r="GU69" i="32" s="1"/>
  <c r="GU70" i="32" s="1"/>
  <c r="GU71" i="32" s="1"/>
  <c r="GU72" i="32" s="1"/>
  <c r="GU73" i="32" s="1"/>
  <c r="GU74" i="32" s="1"/>
  <c r="GU75" i="32" s="1"/>
  <c r="GU76" i="32" s="1"/>
  <c r="GU77" i="32" s="1"/>
  <c r="GU78" i="32" s="1"/>
  <c r="GU79" i="32" s="1"/>
  <c r="GU80" i="32" s="1"/>
  <c r="GU81" i="32" s="1"/>
  <c r="GU82" i="32" s="1"/>
  <c r="GU83" i="32" s="1"/>
  <c r="GU84" i="32" s="1"/>
  <c r="GU85" i="32" s="1"/>
  <c r="GU86" i="32" s="1"/>
  <c r="GU87" i="32" s="1"/>
  <c r="GU88" i="32" s="1"/>
  <c r="GU89" i="32" s="1"/>
  <c r="GU90" i="32" s="1"/>
  <c r="GU91" i="32" s="1"/>
  <c r="GU92" i="32" s="1"/>
  <c r="GU93" i="32" s="1"/>
  <c r="GU94" i="32" s="1"/>
  <c r="GU95" i="32" s="1"/>
  <c r="GU96" i="32" s="1"/>
  <c r="GU97" i="32" s="1"/>
  <c r="GU98" i="32" s="1"/>
  <c r="GU99" i="32" s="1"/>
  <c r="GU100" i="32" s="1"/>
  <c r="GU101" i="32" s="1"/>
  <c r="GU102" i="32" s="1"/>
  <c r="GU103" i="32" s="1"/>
  <c r="GU104" i="32" s="1"/>
  <c r="GU105" i="32" s="1"/>
  <c r="GU106" i="32" s="1"/>
  <c r="GU107" i="32" s="1"/>
  <c r="GU108" i="32" s="1"/>
  <c r="GU109" i="32" s="1"/>
  <c r="GU110" i="32" s="1"/>
  <c r="GU111" i="32" s="1"/>
  <c r="GU112" i="32" s="1"/>
  <c r="GU113" i="32" s="1"/>
  <c r="GU114" i="32" s="1"/>
  <c r="GU115" i="32" s="1"/>
  <c r="GU116" i="32" s="1"/>
  <c r="GU117" i="32" s="1"/>
  <c r="GU118" i="32" s="1"/>
  <c r="GU119" i="32" s="1"/>
  <c r="GU120" i="32" s="1"/>
  <c r="GU121" i="32" s="1"/>
  <c r="GU122" i="32" s="1"/>
  <c r="GU123" i="32" s="1"/>
  <c r="GU124" i="32" s="1"/>
  <c r="GU125" i="32" s="1"/>
  <c r="GU126" i="32" s="1"/>
  <c r="GU127" i="32" s="1"/>
  <c r="GU128" i="32" s="1"/>
  <c r="GU129" i="32" s="1"/>
  <c r="GU130" i="32" s="1"/>
  <c r="GU131" i="32" s="1"/>
  <c r="GU132" i="32" s="1"/>
  <c r="GU133" i="32" s="1"/>
  <c r="GU134" i="32" s="1"/>
  <c r="GU135" i="32" s="1"/>
  <c r="GU136" i="32" s="1"/>
  <c r="GU137" i="32" s="1"/>
  <c r="GU138" i="32" s="1"/>
  <c r="GU139" i="32" s="1"/>
  <c r="GU140" i="32" s="1"/>
  <c r="GU141" i="32" s="1"/>
  <c r="GU142" i="32" s="1"/>
  <c r="GU143" i="32" s="1"/>
  <c r="GU144" i="32" s="1"/>
  <c r="GU145" i="32" s="1"/>
  <c r="GU146" i="32" s="1"/>
  <c r="GU147" i="32" s="1"/>
  <c r="GU148" i="32" s="1"/>
  <c r="GU149" i="32" s="1"/>
  <c r="GU150" i="32" s="1"/>
  <c r="GU151" i="32" s="1"/>
  <c r="GU152" i="32" s="1"/>
  <c r="GU153" i="32" s="1"/>
  <c r="GU154" i="32" s="1"/>
  <c r="GU155" i="32" s="1"/>
  <c r="GU156" i="32" s="1"/>
  <c r="GU157" i="32" s="1"/>
  <c r="GU158" i="32" s="1"/>
  <c r="GU159" i="32" s="1"/>
  <c r="GU160" i="32" s="1"/>
  <c r="GU161" i="32" s="1"/>
  <c r="GU162" i="32" s="1"/>
  <c r="GU163" i="32" s="1"/>
  <c r="GU164" i="32" s="1"/>
  <c r="GU165" i="32" s="1"/>
  <c r="GU166" i="32" s="1"/>
  <c r="GU167" i="32" s="1"/>
  <c r="GU168" i="32" s="1"/>
  <c r="GU169" i="32" s="1"/>
  <c r="GU170" i="32" s="1"/>
  <c r="GU171" i="32" s="1"/>
  <c r="GU172" i="32" s="1"/>
  <c r="GU173" i="32" s="1"/>
  <c r="GU174" i="32" s="1"/>
  <c r="GU175" i="32" s="1"/>
  <c r="GU176" i="32" s="1"/>
  <c r="GU177" i="32" s="1"/>
  <c r="GU178" i="32" s="1"/>
  <c r="GU179" i="32" s="1"/>
  <c r="GU180" i="32" s="1"/>
  <c r="GU181" i="32" s="1"/>
  <c r="GU182" i="32" s="1"/>
  <c r="GU183" i="32" s="1"/>
  <c r="GU184" i="32" s="1"/>
  <c r="GU185" i="32" s="1"/>
  <c r="GU186" i="32" s="1"/>
  <c r="GU187" i="32" s="1"/>
  <c r="GU188" i="32" s="1"/>
  <c r="GU189" i="32" s="1"/>
  <c r="GU190" i="32" s="1"/>
  <c r="GU191" i="32" s="1"/>
  <c r="GU192" i="32" s="1"/>
  <c r="GU193" i="32" s="1"/>
  <c r="GU194" i="32" s="1"/>
  <c r="GU195" i="32" s="1"/>
  <c r="GU196" i="32" s="1"/>
  <c r="GU197" i="32" s="1"/>
  <c r="GU198" i="32" s="1"/>
  <c r="GU199" i="32" s="1"/>
  <c r="GU200" i="32" s="1"/>
  <c r="GU201" i="32" s="1"/>
  <c r="GU202" i="32" s="1"/>
  <c r="GU203" i="32" s="1"/>
  <c r="GU204" i="32" s="1"/>
  <c r="HY5" i="32"/>
  <c r="HY6" i="32" s="1"/>
  <c r="HY7" i="32" s="1"/>
  <c r="HY8" i="32" s="1"/>
  <c r="HY9" i="32" s="1"/>
  <c r="HY10" i="32" s="1"/>
  <c r="HY11" i="32" s="1"/>
  <c r="HY12" i="32" s="1"/>
  <c r="HY13" i="32" s="1"/>
  <c r="HY14" i="32" s="1"/>
  <c r="HY15" i="32" s="1"/>
  <c r="HY16" i="32" s="1"/>
  <c r="HY17" i="32" s="1"/>
  <c r="HY18" i="32" s="1"/>
  <c r="HY19" i="32" s="1"/>
  <c r="HY20" i="32" s="1"/>
  <c r="HY21" i="32" s="1"/>
  <c r="HY22" i="32" s="1"/>
  <c r="HY23" i="32" s="1"/>
  <c r="HY24" i="32" s="1"/>
  <c r="HY25" i="32" s="1"/>
  <c r="HY26" i="32" s="1"/>
  <c r="HY27" i="32" s="1"/>
  <c r="HY28" i="32" s="1"/>
  <c r="HY29" i="32" s="1"/>
  <c r="HY30" i="32" s="1"/>
  <c r="HY31" i="32" s="1"/>
  <c r="HY32" i="32" s="1"/>
  <c r="HY33" i="32" s="1"/>
  <c r="HY34" i="32" s="1"/>
  <c r="HY35" i="32" s="1"/>
  <c r="HY36" i="32" s="1"/>
  <c r="HY37" i="32" s="1"/>
  <c r="HY38" i="32" s="1"/>
  <c r="HY39" i="32" s="1"/>
  <c r="HY40" i="32" s="1"/>
  <c r="HY41" i="32" s="1"/>
  <c r="HY42" i="32" s="1"/>
  <c r="HY43" i="32" s="1"/>
  <c r="HY44" i="32" s="1"/>
  <c r="HY45" i="32" s="1"/>
  <c r="HY46" i="32" s="1"/>
  <c r="HY47" i="32" s="1"/>
  <c r="HY48" i="32" s="1"/>
  <c r="HY49" i="32" s="1"/>
  <c r="HY50" i="32" s="1"/>
  <c r="HY51" i="32" s="1"/>
  <c r="HY52" i="32" s="1"/>
  <c r="HY53" i="32" s="1"/>
  <c r="HY54" i="32" s="1"/>
  <c r="HY55" i="32" s="1"/>
  <c r="HY56" i="32" s="1"/>
  <c r="HY57" i="32" s="1"/>
  <c r="HY58" i="32" s="1"/>
  <c r="HY59" i="32" s="1"/>
  <c r="HY60" i="32" s="1"/>
  <c r="HY61" i="32" s="1"/>
  <c r="HY62" i="32" s="1"/>
  <c r="HY63" i="32" s="1"/>
  <c r="HY64" i="32" s="1"/>
  <c r="HY65" i="32" s="1"/>
  <c r="HY66" i="32" s="1"/>
  <c r="HY67" i="32" s="1"/>
  <c r="HY68" i="32" s="1"/>
  <c r="HY69" i="32" s="1"/>
  <c r="HY70" i="32" s="1"/>
  <c r="HY71" i="32" s="1"/>
  <c r="HY72" i="32" s="1"/>
  <c r="HY73" i="32" s="1"/>
  <c r="HY74" i="32" s="1"/>
  <c r="HY75" i="32" s="1"/>
  <c r="HY76" i="32" s="1"/>
  <c r="HY77" i="32" s="1"/>
  <c r="HY78" i="32" s="1"/>
  <c r="HY79" i="32" s="1"/>
  <c r="HY80" i="32" s="1"/>
  <c r="HY81" i="32" s="1"/>
  <c r="HY82" i="32" s="1"/>
  <c r="HY83" i="32" s="1"/>
  <c r="HY84" i="32" s="1"/>
  <c r="HY85" i="32" s="1"/>
  <c r="HY86" i="32" s="1"/>
  <c r="HY87" i="32" s="1"/>
  <c r="HY88" i="32" s="1"/>
  <c r="HY89" i="32" s="1"/>
  <c r="HY90" i="32" s="1"/>
  <c r="HY91" i="32" s="1"/>
  <c r="HY92" i="32" s="1"/>
  <c r="HY93" i="32" s="1"/>
  <c r="HY94" i="32" s="1"/>
  <c r="HY95" i="32" s="1"/>
  <c r="HY96" i="32" s="1"/>
  <c r="HY97" i="32" s="1"/>
  <c r="HY98" i="32" s="1"/>
  <c r="HY99" i="32" s="1"/>
  <c r="HY100" i="32" s="1"/>
  <c r="HY101" i="32" s="1"/>
  <c r="HY102" i="32" s="1"/>
  <c r="HY103" i="32" s="1"/>
  <c r="HY104" i="32" s="1"/>
  <c r="HY105" i="32" s="1"/>
  <c r="HY106" i="32" s="1"/>
  <c r="HY107" i="32" s="1"/>
  <c r="HY108" i="32" s="1"/>
  <c r="HY109" i="32" s="1"/>
  <c r="HY110" i="32" s="1"/>
  <c r="HY111" i="32" s="1"/>
  <c r="HY112" i="32" s="1"/>
  <c r="HY113" i="32" s="1"/>
  <c r="HY114" i="32" s="1"/>
  <c r="HY115" i="32" s="1"/>
  <c r="HY116" i="32" s="1"/>
  <c r="HY117" i="32" s="1"/>
  <c r="HY118" i="32" s="1"/>
  <c r="HY119" i="32" s="1"/>
  <c r="HY120" i="32" s="1"/>
  <c r="HY121" i="32" s="1"/>
  <c r="HY122" i="32" s="1"/>
  <c r="HY123" i="32" s="1"/>
  <c r="HY124" i="32" s="1"/>
  <c r="HY125" i="32" s="1"/>
  <c r="HY126" i="32" s="1"/>
  <c r="HY127" i="32" s="1"/>
  <c r="HY128" i="32" s="1"/>
  <c r="HY129" i="32" s="1"/>
  <c r="HY130" i="32" s="1"/>
  <c r="HY131" i="32" s="1"/>
  <c r="HY132" i="32" s="1"/>
  <c r="HY133" i="32" s="1"/>
  <c r="HY134" i="32" s="1"/>
  <c r="HY135" i="32" s="1"/>
  <c r="HY136" i="32" s="1"/>
  <c r="HY137" i="32" s="1"/>
  <c r="HY138" i="32" s="1"/>
  <c r="HY139" i="32" s="1"/>
  <c r="HY140" i="32" s="1"/>
  <c r="HY141" i="32" s="1"/>
  <c r="HY142" i="32" s="1"/>
  <c r="HY143" i="32" s="1"/>
  <c r="HY144" i="32" s="1"/>
  <c r="HY145" i="32" s="1"/>
  <c r="HY146" i="32" s="1"/>
  <c r="HY147" i="32" s="1"/>
  <c r="HY148" i="32" s="1"/>
  <c r="HY149" i="32" s="1"/>
  <c r="HY150" i="32" s="1"/>
  <c r="HY151" i="32" s="1"/>
  <c r="HY152" i="32" s="1"/>
  <c r="HY153" i="32" s="1"/>
  <c r="HY154" i="32" s="1"/>
  <c r="HY155" i="32" s="1"/>
  <c r="HY156" i="32" s="1"/>
  <c r="HY157" i="32" s="1"/>
  <c r="HY158" i="32" s="1"/>
  <c r="HY159" i="32" s="1"/>
  <c r="HY160" i="32" s="1"/>
  <c r="HY161" i="32" s="1"/>
  <c r="HY162" i="32" s="1"/>
  <c r="HY163" i="32" s="1"/>
  <c r="HY164" i="32" s="1"/>
  <c r="HY165" i="32" s="1"/>
  <c r="HY166" i="32" s="1"/>
  <c r="HY167" i="32" s="1"/>
  <c r="HY168" i="32" s="1"/>
  <c r="HY169" i="32" s="1"/>
  <c r="HY170" i="32" s="1"/>
  <c r="HY171" i="32" s="1"/>
  <c r="HY172" i="32" s="1"/>
  <c r="HY173" i="32" s="1"/>
  <c r="HY174" i="32" s="1"/>
  <c r="HY175" i="32" s="1"/>
  <c r="HY176" i="32" s="1"/>
  <c r="HY177" i="32" s="1"/>
  <c r="HY178" i="32" s="1"/>
  <c r="HY179" i="32" s="1"/>
  <c r="HY180" i="32" s="1"/>
  <c r="HY181" i="32" s="1"/>
  <c r="HY182" i="32" s="1"/>
  <c r="HY183" i="32" s="1"/>
  <c r="HY184" i="32" s="1"/>
  <c r="HY185" i="32" s="1"/>
  <c r="HY186" i="32" s="1"/>
  <c r="HY187" i="32" s="1"/>
  <c r="HY188" i="32" s="1"/>
  <c r="HY189" i="32" s="1"/>
  <c r="HY190" i="32" s="1"/>
  <c r="HY191" i="32" s="1"/>
  <c r="HY192" i="32" s="1"/>
  <c r="HY193" i="32" s="1"/>
  <c r="HY194" i="32" s="1"/>
  <c r="HY195" i="32" s="1"/>
  <c r="HY196" i="32" s="1"/>
  <c r="HY197" i="32" s="1"/>
  <c r="HY198" i="32" s="1"/>
  <c r="HY199" i="32" s="1"/>
  <c r="HY200" i="32" s="1"/>
  <c r="HY201" i="32" s="1"/>
  <c r="HY202" i="32" s="1"/>
  <c r="HY203" i="32" s="1"/>
  <c r="HY204" i="32" s="1"/>
  <c r="JC5" i="32"/>
  <c r="JC6" i="32" s="1"/>
  <c r="JC7" i="32" s="1"/>
  <c r="JC8" i="32" s="1"/>
  <c r="JC9" i="32" s="1"/>
  <c r="JC10" i="32" s="1"/>
  <c r="JC11" i="32" s="1"/>
  <c r="JC12" i="32" s="1"/>
  <c r="JC13" i="32" s="1"/>
  <c r="JC14" i="32" s="1"/>
  <c r="JC15" i="32" s="1"/>
  <c r="JC16" i="32" s="1"/>
  <c r="JC17" i="32" s="1"/>
  <c r="JC18" i="32" s="1"/>
  <c r="JC19" i="32" s="1"/>
  <c r="JC20" i="32" s="1"/>
  <c r="JC21" i="32" s="1"/>
  <c r="JC22" i="32" s="1"/>
  <c r="JC23" i="32" s="1"/>
  <c r="JC24" i="32" s="1"/>
  <c r="JC25" i="32" s="1"/>
  <c r="JC26" i="32" s="1"/>
  <c r="JC27" i="32" s="1"/>
  <c r="JC28" i="32" s="1"/>
  <c r="JC29" i="32" s="1"/>
  <c r="JC30" i="32" s="1"/>
  <c r="JC31" i="32" s="1"/>
  <c r="JC32" i="32" s="1"/>
  <c r="JC33" i="32" s="1"/>
  <c r="JC34" i="32" s="1"/>
  <c r="JC35" i="32" s="1"/>
  <c r="JC36" i="32" s="1"/>
  <c r="JC37" i="32" s="1"/>
  <c r="JC38" i="32" s="1"/>
  <c r="JC39" i="32" s="1"/>
  <c r="JC40" i="32" s="1"/>
  <c r="JC41" i="32" s="1"/>
  <c r="JC42" i="32" s="1"/>
  <c r="JC43" i="32" s="1"/>
  <c r="JC44" i="32" s="1"/>
  <c r="JC45" i="32" s="1"/>
  <c r="JC46" i="32" s="1"/>
  <c r="JC47" i="32" s="1"/>
  <c r="JC48" i="32" s="1"/>
  <c r="JC49" i="32" s="1"/>
  <c r="JC50" i="32" s="1"/>
  <c r="JC51" i="32" s="1"/>
  <c r="JC52" i="32" s="1"/>
  <c r="JC53" i="32" s="1"/>
  <c r="JC54" i="32" s="1"/>
  <c r="JC55" i="32" s="1"/>
  <c r="JC56" i="32" s="1"/>
  <c r="JC57" i="32" s="1"/>
  <c r="JC58" i="32" s="1"/>
  <c r="JC59" i="32" s="1"/>
  <c r="JC60" i="32" s="1"/>
  <c r="JC61" i="32" s="1"/>
  <c r="JC62" i="32" s="1"/>
  <c r="JC63" i="32" s="1"/>
  <c r="JC64" i="32" s="1"/>
  <c r="JC65" i="32" s="1"/>
  <c r="JC66" i="32" s="1"/>
  <c r="JC67" i="32" s="1"/>
  <c r="JC68" i="32" s="1"/>
  <c r="JC69" i="32" s="1"/>
  <c r="JC70" i="32" s="1"/>
  <c r="JC71" i="32" s="1"/>
  <c r="JC72" i="32" s="1"/>
  <c r="JC73" i="32" s="1"/>
  <c r="JC74" i="32" s="1"/>
  <c r="JC75" i="32" s="1"/>
  <c r="JC76" i="32" s="1"/>
  <c r="JC77" i="32" s="1"/>
  <c r="JC78" i="32" s="1"/>
  <c r="JC79" i="32" s="1"/>
  <c r="JC80" i="32" s="1"/>
  <c r="JC81" i="32" s="1"/>
  <c r="JC82" i="32" s="1"/>
  <c r="JC83" i="32" s="1"/>
  <c r="JC84" i="32" s="1"/>
  <c r="JC85" i="32" s="1"/>
  <c r="JC86" i="32" s="1"/>
  <c r="JC87" i="32" s="1"/>
  <c r="JC88" i="32" s="1"/>
  <c r="JC89" i="32" s="1"/>
  <c r="JC90" i="32" s="1"/>
  <c r="JC91" i="32" s="1"/>
  <c r="JC92" i="32" s="1"/>
  <c r="JC93" i="32" s="1"/>
  <c r="JC94" i="32" s="1"/>
  <c r="JC95" i="32" s="1"/>
  <c r="JC96" i="32" s="1"/>
  <c r="JC97" i="32" s="1"/>
  <c r="JC98" i="32" s="1"/>
  <c r="JC99" i="32" s="1"/>
  <c r="JC100" i="32" s="1"/>
  <c r="JC101" i="32" s="1"/>
  <c r="JC102" i="32" s="1"/>
  <c r="JC103" i="32" s="1"/>
  <c r="JC104" i="32" s="1"/>
  <c r="JC105" i="32" s="1"/>
  <c r="JC106" i="32" s="1"/>
  <c r="JC107" i="32" s="1"/>
  <c r="JC108" i="32" s="1"/>
  <c r="JC109" i="32" s="1"/>
  <c r="JC110" i="32" s="1"/>
  <c r="JC111" i="32" s="1"/>
  <c r="JC112" i="32" s="1"/>
  <c r="JC113" i="32" s="1"/>
  <c r="JC114" i="32" s="1"/>
  <c r="JC115" i="32" s="1"/>
  <c r="JC116" i="32" s="1"/>
  <c r="JC117" i="32" s="1"/>
  <c r="JC118" i="32" s="1"/>
  <c r="JC119" i="32" s="1"/>
  <c r="JC120" i="32" s="1"/>
  <c r="JC121" i="32" s="1"/>
  <c r="JC122" i="32" s="1"/>
  <c r="JC123" i="32" s="1"/>
  <c r="JC124" i="32" s="1"/>
  <c r="JC125" i="32" s="1"/>
  <c r="JC126" i="32" s="1"/>
  <c r="JC127" i="32" s="1"/>
  <c r="JC128" i="32" s="1"/>
  <c r="JC129" i="32" s="1"/>
  <c r="JC130" i="32" s="1"/>
  <c r="JC131" i="32" s="1"/>
  <c r="JC132" i="32" s="1"/>
  <c r="JC133" i="32" s="1"/>
  <c r="JC134" i="32" s="1"/>
  <c r="JC135" i="32" s="1"/>
  <c r="JC136" i="32" s="1"/>
  <c r="JC137" i="32" s="1"/>
  <c r="JC138" i="32" s="1"/>
  <c r="JC139" i="32" s="1"/>
  <c r="JC140" i="32" s="1"/>
  <c r="JC141" i="32" s="1"/>
  <c r="JC142" i="32" s="1"/>
  <c r="JC143" i="32" s="1"/>
  <c r="JC144" i="32" s="1"/>
  <c r="JC145" i="32" s="1"/>
  <c r="JC146" i="32" s="1"/>
  <c r="JC147" i="32" s="1"/>
  <c r="JC148" i="32" s="1"/>
  <c r="JC149" i="32" s="1"/>
  <c r="JC150" i="32" s="1"/>
  <c r="JC151" i="32" s="1"/>
  <c r="JC152" i="32" s="1"/>
  <c r="JC153" i="32" s="1"/>
  <c r="JC154" i="32" s="1"/>
  <c r="JC155" i="32" s="1"/>
  <c r="JC156" i="32" s="1"/>
  <c r="JC157" i="32" s="1"/>
  <c r="JC158" i="32" s="1"/>
  <c r="JC159" i="32" s="1"/>
  <c r="JC160" i="32" s="1"/>
  <c r="JC161" i="32" s="1"/>
  <c r="JC162" i="32" s="1"/>
  <c r="JC163" i="32" s="1"/>
  <c r="JC164" i="32" s="1"/>
  <c r="JC165" i="32" s="1"/>
  <c r="JC166" i="32" s="1"/>
  <c r="JC167" i="32" s="1"/>
  <c r="JC168" i="32" s="1"/>
  <c r="JC169" i="32" s="1"/>
  <c r="JC170" i="32" s="1"/>
  <c r="JC171" i="32" s="1"/>
  <c r="JC172" i="32" s="1"/>
  <c r="JC173" i="32" s="1"/>
  <c r="JC174" i="32" s="1"/>
  <c r="JC175" i="32" s="1"/>
  <c r="JC176" i="32" s="1"/>
  <c r="JC177" i="32" s="1"/>
  <c r="JC178" i="32" s="1"/>
  <c r="JC179" i="32" s="1"/>
  <c r="JC180" i="32" s="1"/>
  <c r="JC181" i="32" s="1"/>
  <c r="JC182" i="32" s="1"/>
  <c r="JC183" i="32" s="1"/>
  <c r="JC184" i="32" s="1"/>
  <c r="JC185" i="32" s="1"/>
  <c r="JC186" i="32" s="1"/>
  <c r="JC187" i="32" s="1"/>
  <c r="JC188" i="32" s="1"/>
  <c r="JC189" i="32" s="1"/>
  <c r="JC190" i="32" s="1"/>
  <c r="JC191" i="32" s="1"/>
  <c r="JC192" i="32" s="1"/>
  <c r="JC193" i="32" s="1"/>
  <c r="JC194" i="32" s="1"/>
  <c r="JC195" i="32" s="1"/>
  <c r="JC196" i="32" s="1"/>
  <c r="JC197" i="32" s="1"/>
  <c r="JC198" i="32" s="1"/>
  <c r="JC199" i="32" s="1"/>
  <c r="JC200" i="32" s="1"/>
  <c r="JC201" i="32" s="1"/>
  <c r="JC202" i="32" s="1"/>
  <c r="JC203" i="32" s="1"/>
  <c r="JC204" i="32" s="1"/>
  <c r="KG5" i="32"/>
  <c r="KG6" i="32" s="1"/>
  <c r="KG7" i="32" s="1"/>
  <c r="KG8" i="32" s="1"/>
  <c r="KG9" i="32" s="1"/>
  <c r="KG10" i="32" s="1"/>
  <c r="KG11" i="32" s="1"/>
  <c r="KG12" i="32" s="1"/>
  <c r="KG13" i="32" s="1"/>
  <c r="KG14" i="32" s="1"/>
  <c r="KG15" i="32" s="1"/>
  <c r="KG16" i="32" s="1"/>
  <c r="KG17" i="32" s="1"/>
  <c r="KG18" i="32" s="1"/>
  <c r="KG19" i="32" s="1"/>
  <c r="KG20" i="32" s="1"/>
  <c r="KG21" i="32" s="1"/>
  <c r="KG22" i="32" s="1"/>
  <c r="KG23" i="32" s="1"/>
  <c r="KG24" i="32" s="1"/>
  <c r="KG25" i="32" s="1"/>
  <c r="KG26" i="32" s="1"/>
  <c r="KG27" i="32" s="1"/>
  <c r="KG28" i="32" s="1"/>
  <c r="KG29" i="32" s="1"/>
  <c r="KG30" i="32" s="1"/>
  <c r="KG31" i="32" s="1"/>
  <c r="KG32" i="32" s="1"/>
  <c r="KG33" i="32" s="1"/>
  <c r="KG34" i="32" s="1"/>
  <c r="KG35" i="32" s="1"/>
  <c r="KG36" i="32" s="1"/>
  <c r="KG37" i="32" s="1"/>
  <c r="KG38" i="32" s="1"/>
  <c r="KG39" i="32" s="1"/>
  <c r="KG40" i="32" s="1"/>
  <c r="KG41" i="32" s="1"/>
  <c r="KG42" i="32" s="1"/>
  <c r="KG43" i="32" s="1"/>
  <c r="KG44" i="32" s="1"/>
  <c r="KG45" i="32" s="1"/>
  <c r="KG46" i="32" s="1"/>
  <c r="KG47" i="32" s="1"/>
  <c r="KG48" i="32" s="1"/>
  <c r="KG49" i="32" s="1"/>
  <c r="KG50" i="32" s="1"/>
  <c r="KG51" i="32" s="1"/>
  <c r="KG52" i="32" s="1"/>
  <c r="KG53" i="32" s="1"/>
  <c r="KG54" i="32" s="1"/>
  <c r="KG55" i="32" s="1"/>
  <c r="KG56" i="32" s="1"/>
  <c r="KG57" i="32" s="1"/>
  <c r="KG58" i="32" s="1"/>
  <c r="KG59" i="32" s="1"/>
  <c r="KG60" i="32" s="1"/>
  <c r="KG61" i="32" s="1"/>
  <c r="KG62" i="32" s="1"/>
  <c r="KG63" i="32" s="1"/>
  <c r="KG64" i="32" s="1"/>
  <c r="KG65" i="32" s="1"/>
  <c r="KG66" i="32" s="1"/>
  <c r="KG67" i="32" s="1"/>
  <c r="KG68" i="32" s="1"/>
  <c r="KG69" i="32" s="1"/>
  <c r="KG70" i="32" s="1"/>
  <c r="KG71" i="32" s="1"/>
  <c r="KG72" i="32" s="1"/>
  <c r="KG73" i="32" s="1"/>
  <c r="KG74" i="32" s="1"/>
  <c r="KG75" i="32" s="1"/>
  <c r="KG76" i="32" s="1"/>
  <c r="KG77" i="32" s="1"/>
  <c r="KG78" i="32" s="1"/>
  <c r="KG79" i="32" s="1"/>
  <c r="KG80" i="32" s="1"/>
  <c r="KG81" i="32" s="1"/>
  <c r="KG82" i="32" s="1"/>
  <c r="KG83" i="32" s="1"/>
  <c r="KG84" i="32" s="1"/>
  <c r="KG85" i="32" s="1"/>
  <c r="KG86" i="32" s="1"/>
  <c r="KG87" i="32" s="1"/>
  <c r="KG88" i="32" s="1"/>
  <c r="KG89" i="32" s="1"/>
  <c r="KG90" i="32" s="1"/>
  <c r="KG91" i="32" s="1"/>
  <c r="KG92" i="32" s="1"/>
  <c r="KG93" i="32" s="1"/>
  <c r="KG94" i="32" s="1"/>
  <c r="KG95" i="32" s="1"/>
  <c r="KG96" i="32" s="1"/>
  <c r="KG97" i="32" s="1"/>
  <c r="KG98" i="32" s="1"/>
  <c r="KG99" i="32" s="1"/>
  <c r="KG100" i="32" s="1"/>
  <c r="KG101" i="32" s="1"/>
  <c r="KG102" i="32" s="1"/>
  <c r="KG103" i="32" s="1"/>
  <c r="KG104" i="32" s="1"/>
  <c r="KG105" i="32" s="1"/>
  <c r="KG106" i="32" s="1"/>
  <c r="KG107" i="32" s="1"/>
  <c r="KG108" i="32" s="1"/>
  <c r="KG109" i="32" s="1"/>
  <c r="KG110" i="32" s="1"/>
  <c r="KG111" i="32" s="1"/>
  <c r="KG112" i="32" s="1"/>
  <c r="KG113" i="32" s="1"/>
  <c r="KG114" i="32" s="1"/>
  <c r="KG115" i="32" s="1"/>
  <c r="KG116" i="32" s="1"/>
  <c r="KG117" i="32" s="1"/>
  <c r="KG118" i="32" s="1"/>
  <c r="KG119" i="32" s="1"/>
  <c r="KG120" i="32" s="1"/>
  <c r="KG121" i="32" s="1"/>
  <c r="KG122" i="32" s="1"/>
  <c r="KG123" i="32" s="1"/>
  <c r="KG124" i="32" s="1"/>
  <c r="KG125" i="32" s="1"/>
  <c r="KG126" i="32" s="1"/>
  <c r="KG127" i="32" s="1"/>
  <c r="KG128" i="32" s="1"/>
  <c r="KG129" i="32" s="1"/>
  <c r="KG130" i="32" s="1"/>
  <c r="KG131" i="32" s="1"/>
  <c r="KG132" i="32" s="1"/>
  <c r="KG133" i="32" s="1"/>
  <c r="KG134" i="32" s="1"/>
  <c r="KG135" i="32" s="1"/>
  <c r="KG136" i="32" s="1"/>
  <c r="KG137" i="32" s="1"/>
  <c r="KG138" i="32" s="1"/>
  <c r="KG139" i="32" s="1"/>
  <c r="KG140" i="32" s="1"/>
  <c r="KG141" i="32" s="1"/>
  <c r="KG142" i="32" s="1"/>
  <c r="KG143" i="32" s="1"/>
  <c r="KG144" i="32" s="1"/>
  <c r="KG145" i="32" s="1"/>
  <c r="KG146" i="32" s="1"/>
  <c r="KG147" i="32" s="1"/>
  <c r="KG148" i="32" s="1"/>
  <c r="KG149" i="32" s="1"/>
  <c r="KG150" i="32" s="1"/>
  <c r="KG151" i="32" s="1"/>
  <c r="KG152" i="32" s="1"/>
  <c r="KG153" i="32" s="1"/>
  <c r="KG154" i="32" s="1"/>
  <c r="KG155" i="32" s="1"/>
  <c r="KG156" i="32" s="1"/>
  <c r="KG157" i="32" s="1"/>
  <c r="KG158" i="32" s="1"/>
  <c r="KG159" i="32" s="1"/>
  <c r="KG160" i="32" s="1"/>
  <c r="KG161" i="32" s="1"/>
  <c r="KG162" i="32" s="1"/>
  <c r="KG163" i="32" s="1"/>
  <c r="KG164" i="32" s="1"/>
  <c r="KG165" i="32" s="1"/>
  <c r="KG166" i="32" s="1"/>
  <c r="KG167" i="32" s="1"/>
  <c r="KG168" i="32" s="1"/>
  <c r="KG169" i="32" s="1"/>
  <c r="KG170" i="32" s="1"/>
  <c r="KG171" i="32" s="1"/>
  <c r="KG172" i="32" s="1"/>
  <c r="KG173" i="32" s="1"/>
  <c r="KG174" i="32" s="1"/>
  <c r="KG175" i="32" s="1"/>
  <c r="KG176" i="32" s="1"/>
  <c r="KG177" i="32" s="1"/>
  <c r="KG178" i="32" s="1"/>
  <c r="KG179" i="32" s="1"/>
  <c r="KG180" i="32" s="1"/>
  <c r="KG181" i="32" s="1"/>
  <c r="KG182" i="32" s="1"/>
  <c r="KG183" i="32" s="1"/>
  <c r="KG184" i="32" s="1"/>
  <c r="KG185" i="32" s="1"/>
  <c r="KG186" i="32" s="1"/>
  <c r="KG187" i="32" s="1"/>
  <c r="KG188" i="32" s="1"/>
  <c r="KG189" i="32" s="1"/>
  <c r="KG190" i="32" s="1"/>
  <c r="KG191" i="32" s="1"/>
  <c r="KG192" i="32" s="1"/>
  <c r="KG193" i="32" s="1"/>
  <c r="KG194" i="32" s="1"/>
  <c r="KG195" i="32" s="1"/>
  <c r="KG196" i="32" s="1"/>
  <c r="KG197" i="32" s="1"/>
  <c r="KG198" i="32" s="1"/>
  <c r="KG199" i="32" s="1"/>
  <c r="KG200" i="32" s="1"/>
  <c r="KG201" i="32" s="1"/>
  <c r="KG202" i="32" s="1"/>
  <c r="KG203" i="32" s="1"/>
  <c r="KG204" i="32" s="1"/>
  <c r="LK5" i="32"/>
  <c r="LK6" i="32" s="1"/>
  <c r="LK7" i="32" s="1"/>
  <c r="LK8" i="32" s="1"/>
  <c r="LK9" i="32" s="1"/>
  <c r="LK10" i="32" s="1"/>
  <c r="LK11" i="32" s="1"/>
  <c r="LK12" i="32" s="1"/>
  <c r="LK13" i="32" s="1"/>
  <c r="LK14" i="32" s="1"/>
  <c r="LK15" i="32" s="1"/>
  <c r="LK16" i="32" s="1"/>
  <c r="LK17" i="32" s="1"/>
  <c r="LK18" i="32" s="1"/>
  <c r="LK19" i="32" s="1"/>
  <c r="LK20" i="32" s="1"/>
  <c r="LK21" i="32" s="1"/>
  <c r="LK22" i="32" s="1"/>
  <c r="LK23" i="32" s="1"/>
  <c r="LK24" i="32" s="1"/>
  <c r="LK25" i="32" s="1"/>
  <c r="LK26" i="32" s="1"/>
  <c r="LK27" i="32" s="1"/>
  <c r="LK28" i="32" s="1"/>
  <c r="LK29" i="32" s="1"/>
  <c r="LK30" i="32" s="1"/>
  <c r="LK31" i="32" s="1"/>
  <c r="LK32" i="32" s="1"/>
  <c r="LK33" i="32" s="1"/>
  <c r="LK34" i="32" s="1"/>
  <c r="LK35" i="32" s="1"/>
  <c r="LK36" i="32" s="1"/>
  <c r="LK37" i="32" s="1"/>
  <c r="LK38" i="32" s="1"/>
  <c r="LK39" i="32" s="1"/>
  <c r="LK40" i="32" s="1"/>
  <c r="LK41" i="32" s="1"/>
  <c r="LK42" i="32" s="1"/>
  <c r="LK43" i="32" s="1"/>
  <c r="LK44" i="32" s="1"/>
  <c r="LK45" i="32" s="1"/>
  <c r="LK46" i="32" s="1"/>
  <c r="LK47" i="32" s="1"/>
  <c r="LK48" i="32" s="1"/>
  <c r="LK49" i="32" s="1"/>
  <c r="LK50" i="32" s="1"/>
  <c r="LK51" i="32" s="1"/>
  <c r="LK52" i="32" s="1"/>
  <c r="LK53" i="32" s="1"/>
  <c r="LK54" i="32" s="1"/>
  <c r="LK55" i="32" s="1"/>
  <c r="LK56" i="32" s="1"/>
  <c r="LK57" i="32" s="1"/>
  <c r="LK58" i="32" s="1"/>
  <c r="LK59" i="32" s="1"/>
  <c r="LK60" i="32" s="1"/>
  <c r="LK61" i="32" s="1"/>
  <c r="LK62" i="32" s="1"/>
  <c r="LK63" i="32" s="1"/>
  <c r="LK64" i="32" s="1"/>
  <c r="LK65" i="32" s="1"/>
  <c r="LK66" i="32" s="1"/>
  <c r="LK67" i="32" s="1"/>
  <c r="LK68" i="32" s="1"/>
  <c r="LK69" i="32" s="1"/>
  <c r="LK70" i="32" s="1"/>
  <c r="LK71" i="32" s="1"/>
  <c r="LK72" i="32" s="1"/>
  <c r="LK73" i="32" s="1"/>
  <c r="LK74" i="32" s="1"/>
  <c r="LK75" i="32" s="1"/>
  <c r="LK76" i="32" s="1"/>
  <c r="LK77" i="32" s="1"/>
  <c r="LK78" i="32" s="1"/>
  <c r="LK79" i="32" s="1"/>
  <c r="LK80" i="32" s="1"/>
  <c r="LK81" i="32" s="1"/>
  <c r="LK82" i="32" s="1"/>
  <c r="LK83" i="32" s="1"/>
  <c r="LK84" i="32" s="1"/>
  <c r="LK85" i="32" s="1"/>
  <c r="LK86" i="32" s="1"/>
  <c r="LK87" i="32" s="1"/>
  <c r="LK88" i="32" s="1"/>
  <c r="LK89" i="32" s="1"/>
  <c r="LK90" i="32" s="1"/>
  <c r="LK91" i="32" s="1"/>
  <c r="LK92" i="32" s="1"/>
  <c r="LK93" i="32" s="1"/>
  <c r="LK94" i="32" s="1"/>
  <c r="LK95" i="32" s="1"/>
  <c r="LK96" i="32" s="1"/>
  <c r="LK97" i="32" s="1"/>
  <c r="LK98" i="32" s="1"/>
  <c r="LK99" i="32" s="1"/>
  <c r="LK100" i="32" s="1"/>
  <c r="LK101" i="32" s="1"/>
  <c r="LK102" i="32" s="1"/>
  <c r="LK103" i="32" s="1"/>
  <c r="LK104" i="32" s="1"/>
  <c r="LK105" i="32" s="1"/>
  <c r="LK106" i="32" s="1"/>
  <c r="LK107" i="32" s="1"/>
  <c r="LK108" i="32" s="1"/>
  <c r="LK109" i="32" s="1"/>
  <c r="LK110" i="32" s="1"/>
  <c r="LK111" i="32" s="1"/>
  <c r="LK112" i="32" s="1"/>
  <c r="LK113" i="32" s="1"/>
  <c r="LK114" i="32" s="1"/>
  <c r="LK115" i="32" s="1"/>
  <c r="LK116" i="32" s="1"/>
  <c r="LK117" i="32" s="1"/>
  <c r="LK118" i="32" s="1"/>
  <c r="LK119" i="32" s="1"/>
  <c r="LK120" i="32" s="1"/>
  <c r="LK121" i="32" s="1"/>
  <c r="LK122" i="32" s="1"/>
  <c r="LK123" i="32" s="1"/>
  <c r="LK124" i="32" s="1"/>
  <c r="LK125" i="32" s="1"/>
  <c r="LK126" i="32" s="1"/>
  <c r="LK127" i="32" s="1"/>
  <c r="LK128" i="32" s="1"/>
  <c r="LK129" i="32" s="1"/>
  <c r="LK130" i="32" s="1"/>
  <c r="LK131" i="32" s="1"/>
  <c r="LK132" i="32" s="1"/>
  <c r="LK133" i="32" s="1"/>
  <c r="LK134" i="32" s="1"/>
  <c r="LK135" i="32" s="1"/>
  <c r="LK136" i="32" s="1"/>
  <c r="LK137" i="32" s="1"/>
  <c r="LK138" i="32" s="1"/>
  <c r="LK139" i="32" s="1"/>
  <c r="LK140" i="32" s="1"/>
  <c r="LK141" i="32" s="1"/>
  <c r="LK142" i="32" s="1"/>
  <c r="LK143" i="32" s="1"/>
  <c r="LK144" i="32" s="1"/>
  <c r="LK145" i="32" s="1"/>
  <c r="LK146" i="32" s="1"/>
  <c r="LK147" i="32" s="1"/>
  <c r="LK148" i="32" s="1"/>
  <c r="LK149" i="32" s="1"/>
  <c r="LK150" i="32" s="1"/>
  <c r="LK151" i="32" s="1"/>
  <c r="LK152" i="32" s="1"/>
  <c r="LK153" i="32" s="1"/>
  <c r="LK154" i="32" s="1"/>
  <c r="LK155" i="32" s="1"/>
  <c r="LK156" i="32" s="1"/>
  <c r="LK157" i="32" s="1"/>
  <c r="LK158" i="32" s="1"/>
  <c r="LK159" i="32" s="1"/>
  <c r="LK160" i="32" s="1"/>
  <c r="LK161" i="32" s="1"/>
  <c r="LK162" i="32" s="1"/>
  <c r="LK163" i="32" s="1"/>
  <c r="LK164" i="32" s="1"/>
  <c r="LK165" i="32" s="1"/>
  <c r="LK166" i="32" s="1"/>
  <c r="LK167" i="32" s="1"/>
  <c r="LK168" i="32" s="1"/>
  <c r="LK169" i="32" s="1"/>
  <c r="LK170" i="32" s="1"/>
  <c r="LK171" i="32" s="1"/>
  <c r="LK172" i="32" s="1"/>
  <c r="LK173" i="32" s="1"/>
  <c r="LK174" i="32" s="1"/>
  <c r="LK175" i="32" s="1"/>
  <c r="LK176" i="32" s="1"/>
  <c r="LK177" i="32" s="1"/>
  <c r="LK178" i="32" s="1"/>
  <c r="LK179" i="32" s="1"/>
  <c r="LK180" i="32" s="1"/>
  <c r="LK181" i="32" s="1"/>
  <c r="LK182" i="32" s="1"/>
  <c r="LK183" i="32" s="1"/>
  <c r="LK184" i="32" s="1"/>
  <c r="LK185" i="32" s="1"/>
  <c r="LK186" i="32" s="1"/>
  <c r="LK187" i="32" s="1"/>
  <c r="LK188" i="32" s="1"/>
  <c r="LK189" i="32" s="1"/>
  <c r="LK190" i="32" s="1"/>
  <c r="LK191" i="32" s="1"/>
  <c r="LK192" i="32" s="1"/>
  <c r="LK193" i="32" s="1"/>
  <c r="LK194" i="32" s="1"/>
  <c r="LK195" i="32" s="1"/>
  <c r="LK196" i="32" s="1"/>
  <c r="LK197" i="32" s="1"/>
  <c r="LK198" i="32" s="1"/>
  <c r="LK199" i="32" s="1"/>
  <c r="LK200" i="32" s="1"/>
  <c r="LK201" i="32" s="1"/>
  <c r="LK202" i="32" s="1"/>
  <c r="LK203" i="32" s="1"/>
  <c r="LK204" i="32" s="1"/>
  <c r="BA5" i="32"/>
  <c r="BA6" i="32" s="1"/>
  <c r="BA7" i="32" s="1"/>
  <c r="BA8" i="32" s="1"/>
  <c r="BA9" i="32" s="1"/>
  <c r="BA10" i="32" s="1"/>
  <c r="BA11" i="32" s="1"/>
  <c r="BA12" i="32" s="1"/>
  <c r="BA13" i="32" s="1"/>
  <c r="BA14" i="32" s="1"/>
  <c r="BA15" i="32" s="1"/>
  <c r="BA16" i="32" s="1"/>
  <c r="BA17" i="32" s="1"/>
  <c r="BA18" i="32" s="1"/>
  <c r="BA19" i="32" s="1"/>
  <c r="BA20" i="32" s="1"/>
  <c r="BA21" i="32" s="1"/>
  <c r="BA22" i="32" s="1"/>
  <c r="BA23" i="32" s="1"/>
  <c r="BA24" i="32" s="1"/>
  <c r="BA25" i="32" s="1"/>
  <c r="BA26" i="32" s="1"/>
  <c r="BA27" i="32" s="1"/>
  <c r="BA28" i="32" s="1"/>
  <c r="BA29" i="32" s="1"/>
  <c r="BA30" i="32" s="1"/>
  <c r="BA31" i="32" s="1"/>
  <c r="BA32" i="32" s="1"/>
  <c r="BA33" i="32" s="1"/>
  <c r="BA34" i="32" s="1"/>
  <c r="BA35" i="32" s="1"/>
  <c r="BA36" i="32" s="1"/>
  <c r="BA37" i="32" s="1"/>
  <c r="BA38" i="32" s="1"/>
  <c r="BA39" i="32" s="1"/>
  <c r="BA40" i="32" s="1"/>
  <c r="BA41" i="32" s="1"/>
  <c r="BA42" i="32" s="1"/>
  <c r="BA43" i="32" s="1"/>
  <c r="BA44" i="32" s="1"/>
  <c r="BA45" i="32" s="1"/>
  <c r="BA46" i="32" s="1"/>
  <c r="BA47" i="32" s="1"/>
  <c r="BA48" i="32" s="1"/>
  <c r="BA49" i="32" s="1"/>
  <c r="BA50" i="32" s="1"/>
  <c r="BA51" i="32" s="1"/>
  <c r="BA52" i="32" s="1"/>
  <c r="BA53" i="32" s="1"/>
  <c r="BA54" i="32" s="1"/>
  <c r="BA55" i="32" s="1"/>
  <c r="BA56" i="32" s="1"/>
  <c r="BA57" i="32" s="1"/>
  <c r="BA58" i="32" s="1"/>
  <c r="BA59" i="32" s="1"/>
  <c r="BA60" i="32" s="1"/>
  <c r="BA61" i="32" s="1"/>
  <c r="BA62" i="32" s="1"/>
  <c r="BA63" i="32" s="1"/>
  <c r="BA64" i="32" s="1"/>
  <c r="BA65" i="32" s="1"/>
  <c r="BA66" i="32" s="1"/>
  <c r="BA67" i="32" s="1"/>
  <c r="BA68" i="32" s="1"/>
  <c r="BA69" i="32" s="1"/>
  <c r="BA70" i="32" s="1"/>
  <c r="BA71" i="32" s="1"/>
  <c r="BA72" i="32" s="1"/>
  <c r="BA73" i="32" s="1"/>
  <c r="BA74" i="32" s="1"/>
  <c r="BA75" i="32" s="1"/>
  <c r="BA76" i="32" s="1"/>
  <c r="BA77" i="32" s="1"/>
  <c r="BA78" i="32" s="1"/>
  <c r="BA79" i="32" s="1"/>
  <c r="BA80" i="32" s="1"/>
  <c r="BA81" i="32" s="1"/>
  <c r="BA82" i="32" s="1"/>
  <c r="BA83" i="32" s="1"/>
  <c r="BA84" i="32" s="1"/>
  <c r="BA85" i="32" s="1"/>
  <c r="BA86" i="32" s="1"/>
  <c r="BA87" i="32" s="1"/>
  <c r="BA88" i="32" s="1"/>
  <c r="BA89" i="32" s="1"/>
  <c r="BA90" i="32" s="1"/>
  <c r="BA91" i="32" s="1"/>
  <c r="BA92" i="32" s="1"/>
  <c r="BA93" i="32" s="1"/>
  <c r="BA94" i="32" s="1"/>
  <c r="BA95" i="32" s="1"/>
  <c r="BA96" i="32" s="1"/>
  <c r="BA97" i="32" s="1"/>
  <c r="BA98" i="32" s="1"/>
  <c r="BA99" i="32" s="1"/>
  <c r="BA100" i="32" s="1"/>
  <c r="BA101" i="32" s="1"/>
  <c r="BA102" i="32" s="1"/>
  <c r="BA103" i="32" s="1"/>
  <c r="BA104" i="32" s="1"/>
  <c r="BA105" i="32" s="1"/>
  <c r="BA106" i="32" s="1"/>
  <c r="BA107" i="32" s="1"/>
  <c r="BA108" i="32" s="1"/>
  <c r="BA109" i="32" s="1"/>
  <c r="BA110" i="32" s="1"/>
  <c r="BA111" i="32" s="1"/>
  <c r="BA112" i="32" s="1"/>
  <c r="BA113" i="32" s="1"/>
  <c r="BA114" i="32" s="1"/>
  <c r="BA115" i="32" s="1"/>
  <c r="BA116" i="32" s="1"/>
  <c r="BA117" i="32" s="1"/>
  <c r="BA118" i="32" s="1"/>
  <c r="BA119" i="32" s="1"/>
  <c r="BA120" i="32" s="1"/>
  <c r="BA121" i="32" s="1"/>
  <c r="BA122" i="32" s="1"/>
  <c r="BA123" i="32" s="1"/>
  <c r="BA124" i="32" s="1"/>
  <c r="BA125" i="32" s="1"/>
  <c r="BA126" i="32" s="1"/>
  <c r="BA127" i="32" s="1"/>
  <c r="BA128" i="32" s="1"/>
  <c r="BA129" i="32" s="1"/>
  <c r="BA130" i="32" s="1"/>
  <c r="BA131" i="32" s="1"/>
  <c r="BA132" i="32" s="1"/>
  <c r="BA133" i="32" s="1"/>
  <c r="BA134" i="32" s="1"/>
  <c r="BA135" i="32" s="1"/>
  <c r="BA136" i="32" s="1"/>
  <c r="BA137" i="32" s="1"/>
  <c r="BA138" i="32" s="1"/>
  <c r="BA139" i="32" s="1"/>
  <c r="BA140" i="32" s="1"/>
  <c r="BA141" i="32" s="1"/>
  <c r="BA142" i="32" s="1"/>
  <c r="BA143" i="32" s="1"/>
  <c r="BA144" i="32" s="1"/>
  <c r="BA145" i="32" s="1"/>
  <c r="BA146" i="32" s="1"/>
  <c r="BA147" i="32" s="1"/>
  <c r="BA148" i="32" s="1"/>
  <c r="BA149" i="32" s="1"/>
  <c r="BA150" i="32" s="1"/>
  <c r="BA151" i="32" s="1"/>
  <c r="BA152" i="32" s="1"/>
  <c r="BA153" i="32" s="1"/>
  <c r="BA154" i="32" s="1"/>
  <c r="BA155" i="32" s="1"/>
  <c r="BA156" i="32" s="1"/>
  <c r="BA157" i="32" s="1"/>
  <c r="BA158" i="32" s="1"/>
  <c r="BA159" i="32" s="1"/>
  <c r="BA160" i="32" s="1"/>
  <c r="BA161" i="32" s="1"/>
  <c r="BA162" i="32" s="1"/>
  <c r="BA163" i="32" s="1"/>
  <c r="BA164" i="32" s="1"/>
  <c r="BA165" i="32" s="1"/>
  <c r="BA166" i="32" s="1"/>
  <c r="BA167" i="32" s="1"/>
  <c r="BA168" i="32" s="1"/>
  <c r="BA169" i="32" s="1"/>
  <c r="BA170" i="32" s="1"/>
  <c r="BA171" i="32" s="1"/>
  <c r="BA172" i="32" s="1"/>
  <c r="BA173" i="32" s="1"/>
  <c r="BA174" i="32" s="1"/>
  <c r="BA175" i="32" s="1"/>
  <c r="BA176" i="32" s="1"/>
  <c r="BA177" i="32" s="1"/>
  <c r="BA178" i="32" s="1"/>
  <c r="BA179" i="32" s="1"/>
  <c r="BA180" i="32" s="1"/>
  <c r="BA181" i="32" s="1"/>
  <c r="BA182" i="32" s="1"/>
  <c r="BA183" i="32" s="1"/>
  <c r="BA184" i="32" s="1"/>
  <c r="BA185" i="32" s="1"/>
  <c r="BA186" i="32" s="1"/>
  <c r="BA187" i="32" s="1"/>
  <c r="BA188" i="32" s="1"/>
  <c r="BA189" i="32" s="1"/>
  <c r="BA190" i="32" s="1"/>
  <c r="BA191" i="32" s="1"/>
  <c r="BA192" i="32" s="1"/>
  <c r="BA193" i="32" s="1"/>
  <c r="BA194" i="32" s="1"/>
  <c r="BA195" i="32" s="1"/>
  <c r="BA196" i="32" s="1"/>
  <c r="BA197" i="32" s="1"/>
  <c r="BA198" i="32" s="1"/>
  <c r="BA199" i="32" s="1"/>
  <c r="BA200" i="32" s="1"/>
  <c r="BA201" i="32" s="1"/>
  <c r="BA202" i="32" s="1"/>
  <c r="BA203" i="32" s="1"/>
  <c r="BA204" i="32" s="1"/>
  <c r="DI5" i="32"/>
  <c r="DI6" i="32" s="1"/>
  <c r="DI7" i="32" s="1"/>
  <c r="DI8" i="32" s="1"/>
  <c r="DI9" i="32" s="1"/>
  <c r="DI10" i="32" s="1"/>
  <c r="DI11" i="32" s="1"/>
  <c r="DI12" i="32" s="1"/>
  <c r="DI13" i="32" s="1"/>
  <c r="DI14" i="32" s="1"/>
  <c r="DI15" i="32" s="1"/>
  <c r="DI16" i="32" s="1"/>
  <c r="DI17" i="32" s="1"/>
  <c r="DI18" i="32" s="1"/>
  <c r="DI19" i="32" s="1"/>
  <c r="DI20" i="32" s="1"/>
  <c r="DI21" i="32" s="1"/>
  <c r="DI22" i="32" s="1"/>
  <c r="DI23" i="32" s="1"/>
  <c r="DI24" i="32" s="1"/>
  <c r="DI25" i="32" s="1"/>
  <c r="DI26" i="32" s="1"/>
  <c r="DI27" i="32" s="1"/>
  <c r="DI28" i="32" s="1"/>
  <c r="DI29" i="32" s="1"/>
  <c r="DI30" i="32" s="1"/>
  <c r="DI31" i="32" s="1"/>
  <c r="DI32" i="32" s="1"/>
  <c r="DI33" i="32" s="1"/>
  <c r="DI34" i="32" s="1"/>
  <c r="DI35" i="32" s="1"/>
  <c r="DI36" i="32" s="1"/>
  <c r="DI37" i="32" s="1"/>
  <c r="DI38" i="32" s="1"/>
  <c r="DI39" i="32" s="1"/>
  <c r="DI40" i="32" s="1"/>
  <c r="DI41" i="32" s="1"/>
  <c r="DI42" i="32" s="1"/>
  <c r="DI43" i="32" s="1"/>
  <c r="DI44" i="32" s="1"/>
  <c r="DI45" i="32" s="1"/>
  <c r="DI46" i="32" s="1"/>
  <c r="DI47" i="32" s="1"/>
  <c r="DI48" i="32" s="1"/>
  <c r="DI49" i="32" s="1"/>
  <c r="DI50" i="32" s="1"/>
  <c r="DI51" i="32" s="1"/>
  <c r="DI52" i="32" s="1"/>
  <c r="DI53" i="32" s="1"/>
  <c r="DI54" i="32" s="1"/>
  <c r="DI55" i="32" s="1"/>
  <c r="DI56" i="32" s="1"/>
  <c r="DI57" i="32" s="1"/>
  <c r="DI58" i="32" s="1"/>
  <c r="DI59" i="32" s="1"/>
  <c r="DI60" i="32" s="1"/>
  <c r="DI61" i="32" s="1"/>
  <c r="DI62" i="32" s="1"/>
  <c r="DI63" i="32" s="1"/>
  <c r="DI64" i="32" s="1"/>
  <c r="DI65" i="32" s="1"/>
  <c r="DI66" i="32" s="1"/>
  <c r="DI67" i="32" s="1"/>
  <c r="DI68" i="32" s="1"/>
  <c r="DI69" i="32" s="1"/>
  <c r="DI70" i="32" s="1"/>
  <c r="DI71" i="32" s="1"/>
  <c r="DI72" i="32" s="1"/>
  <c r="DI73" i="32" s="1"/>
  <c r="DI74" i="32" s="1"/>
  <c r="DI75" i="32" s="1"/>
  <c r="DI76" i="32" s="1"/>
  <c r="DI77" i="32" s="1"/>
  <c r="DI78" i="32" s="1"/>
  <c r="DI79" i="32" s="1"/>
  <c r="DI80" i="32" s="1"/>
  <c r="DI81" i="32" s="1"/>
  <c r="DI82" i="32" s="1"/>
  <c r="DI83" i="32" s="1"/>
  <c r="DI84" i="32" s="1"/>
  <c r="DI85" i="32" s="1"/>
  <c r="DI86" i="32" s="1"/>
  <c r="DI87" i="32" s="1"/>
  <c r="DI88" i="32" s="1"/>
  <c r="DI89" i="32" s="1"/>
  <c r="DI90" i="32" s="1"/>
  <c r="DI91" i="32" s="1"/>
  <c r="DI92" i="32" s="1"/>
  <c r="DI93" i="32" s="1"/>
  <c r="DI94" i="32" s="1"/>
  <c r="DI95" i="32" s="1"/>
  <c r="DI96" i="32" s="1"/>
  <c r="DI97" i="32" s="1"/>
  <c r="DI98" i="32" s="1"/>
  <c r="DI99" i="32" s="1"/>
  <c r="DI100" i="32" s="1"/>
  <c r="DI101" i="32" s="1"/>
  <c r="DI102" i="32" s="1"/>
  <c r="DI103" i="32" s="1"/>
  <c r="DI104" i="32" s="1"/>
  <c r="DI105" i="32" s="1"/>
  <c r="DI106" i="32" s="1"/>
  <c r="DI107" i="32" s="1"/>
  <c r="DI108" i="32" s="1"/>
  <c r="DI109" i="32" s="1"/>
  <c r="DI110" i="32" s="1"/>
  <c r="DI111" i="32" s="1"/>
  <c r="DI112" i="32" s="1"/>
  <c r="DI113" i="32" s="1"/>
  <c r="DI114" i="32" s="1"/>
  <c r="DI115" i="32" s="1"/>
  <c r="DI116" i="32" s="1"/>
  <c r="DI117" i="32" s="1"/>
  <c r="DI118" i="32" s="1"/>
  <c r="DI119" i="32" s="1"/>
  <c r="DI120" i="32" s="1"/>
  <c r="DI121" i="32" s="1"/>
  <c r="DI122" i="32" s="1"/>
  <c r="DI123" i="32" s="1"/>
  <c r="DI124" i="32" s="1"/>
  <c r="DI125" i="32" s="1"/>
  <c r="DI126" i="32" s="1"/>
  <c r="DI127" i="32" s="1"/>
  <c r="DI128" i="32" s="1"/>
  <c r="DI129" i="32" s="1"/>
  <c r="DI130" i="32" s="1"/>
  <c r="DI131" i="32" s="1"/>
  <c r="DI132" i="32" s="1"/>
  <c r="DI133" i="32" s="1"/>
  <c r="DI134" i="32" s="1"/>
  <c r="DI135" i="32" s="1"/>
  <c r="DI136" i="32" s="1"/>
  <c r="DI137" i="32" s="1"/>
  <c r="DI138" i="32" s="1"/>
  <c r="DI139" i="32" s="1"/>
  <c r="DI140" i="32" s="1"/>
  <c r="DI141" i="32" s="1"/>
  <c r="DI142" i="32" s="1"/>
  <c r="DI143" i="32" s="1"/>
  <c r="DI144" i="32" s="1"/>
  <c r="DI145" i="32" s="1"/>
  <c r="DI146" i="32" s="1"/>
  <c r="DI147" i="32" s="1"/>
  <c r="DI148" i="32" s="1"/>
  <c r="DI149" i="32" s="1"/>
  <c r="DI150" i="32" s="1"/>
  <c r="DI151" i="32" s="1"/>
  <c r="DI152" i="32" s="1"/>
  <c r="DI153" i="32" s="1"/>
  <c r="DI154" i="32" s="1"/>
  <c r="DI155" i="32" s="1"/>
  <c r="DI156" i="32" s="1"/>
  <c r="DI157" i="32" s="1"/>
  <c r="DI158" i="32" s="1"/>
  <c r="DI159" i="32" s="1"/>
  <c r="DI160" i="32" s="1"/>
  <c r="DI161" i="32" s="1"/>
  <c r="DI162" i="32" s="1"/>
  <c r="DI163" i="32" s="1"/>
  <c r="DI164" i="32" s="1"/>
  <c r="DI165" i="32" s="1"/>
  <c r="DI166" i="32" s="1"/>
  <c r="DI167" i="32" s="1"/>
  <c r="DI168" i="32" s="1"/>
  <c r="DI169" i="32" s="1"/>
  <c r="DI170" i="32" s="1"/>
  <c r="DI171" i="32" s="1"/>
  <c r="DI172" i="32" s="1"/>
  <c r="DI173" i="32" s="1"/>
  <c r="DI174" i="32" s="1"/>
  <c r="DI175" i="32" s="1"/>
  <c r="DI176" i="32" s="1"/>
  <c r="DI177" i="32" s="1"/>
  <c r="DI178" i="32" s="1"/>
  <c r="DI179" i="32" s="1"/>
  <c r="DI180" i="32" s="1"/>
  <c r="DI181" i="32" s="1"/>
  <c r="DI182" i="32" s="1"/>
  <c r="DI183" i="32" s="1"/>
  <c r="DI184" i="32" s="1"/>
  <c r="DI185" i="32" s="1"/>
  <c r="DI186" i="32" s="1"/>
  <c r="DI187" i="32" s="1"/>
  <c r="DI188" i="32" s="1"/>
  <c r="DI189" i="32" s="1"/>
  <c r="DI190" i="32" s="1"/>
  <c r="DI191" i="32" s="1"/>
  <c r="DI192" i="32" s="1"/>
  <c r="DI193" i="32" s="1"/>
  <c r="DI194" i="32" s="1"/>
  <c r="DI195" i="32" s="1"/>
  <c r="DI196" i="32" s="1"/>
  <c r="DI197" i="32" s="1"/>
  <c r="DI198" i="32" s="1"/>
  <c r="DI199" i="32" s="1"/>
  <c r="DI200" i="32" s="1"/>
  <c r="DI201" i="32" s="1"/>
  <c r="DI202" i="32" s="1"/>
  <c r="DI203" i="32" s="1"/>
  <c r="DI204" i="32" s="1"/>
  <c r="FQ5" i="32"/>
  <c r="FQ6" i="32" s="1"/>
  <c r="FQ7" i="32" s="1"/>
  <c r="FQ8" i="32" s="1"/>
  <c r="FQ9" i="32" s="1"/>
  <c r="FQ10" i="32" s="1"/>
  <c r="FQ11" i="32" s="1"/>
  <c r="FQ12" i="32" s="1"/>
  <c r="FQ13" i="32" s="1"/>
  <c r="FQ14" i="32" s="1"/>
  <c r="FQ15" i="32" s="1"/>
  <c r="FQ16" i="32" s="1"/>
  <c r="FQ17" i="32" s="1"/>
  <c r="FQ18" i="32" s="1"/>
  <c r="FQ19" i="32" s="1"/>
  <c r="FQ20" i="32" s="1"/>
  <c r="FQ21" i="32" s="1"/>
  <c r="FQ22" i="32" s="1"/>
  <c r="FQ23" i="32" s="1"/>
  <c r="FQ24" i="32" s="1"/>
  <c r="FQ25" i="32" s="1"/>
  <c r="FQ26" i="32" s="1"/>
  <c r="FQ27" i="32" s="1"/>
  <c r="FQ28" i="32" s="1"/>
  <c r="FQ29" i="32" s="1"/>
  <c r="FQ30" i="32" s="1"/>
  <c r="FQ31" i="32" s="1"/>
  <c r="FQ32" i="32" s="1"/>
  <c r="FQ33" i="32" s="1"/>
  <c r="FQ34" i="32" s="1"/>
  <c r="FQ35" i="32" s="1"/>
  <c r="FQ36" i="32" s="1"/>
  <c r="FQ37" i="32" s="1"/>
  <c r="FQ38" i="32" s="1"/>
  <c r="FQ39" i="32" s="1"/>
  <c r="FQ40" i="32" s="1"/>
  <c r="FQ41" i="32" s="1"/>
  <c r="FQ42" i="32" s="1"/>
  <c r="FQ43" i="32" s="1"/>
  <c r="FQ44" i="32" s="1"/>
  <c r="FQ45" i="32" s="1"/>
  <c r="FQ46" i="32" s="1"/>
  <c r="FQ47" i="32" s="1"/>
  <c r="FQ48" i="32" s="1"/>
  <c r="FQ49" i="32" s="1"/>
  <c r="FQ50" i="32" s="1"/>
  <c r="FQ51" i="32" s="1"/>
  <c r="FQ52" i="32" s="1"/>
  <c r="FQ53" i="32" s="1"/>
  <c r="FQ54" i="32" s="1"/>
  <c r="FQ55" i="32" s="1"/>
  <c r="FQ56" i="32" s="1"/>
  <c r="FQ57" i="32" s="1"/>
  <c r="FQ58" i="32" s="1"/>
  <c r="FQ59" i="32" s="1"/>
  <c r="FQ60" i="32" s="1"/>
  <c r="FQ61" i="32" s="1"/>
  <c r="FQ62" i="32" s="1"/>
  <c r="FQ63" i="32" s="1"/>
  <c r="FQ64" i="32" s="1"/>
  <c r="FQ65" i="32" s="1"/>
  <c r="FQ66" i="32" s="1"/>
  <c r="FQ67" i="32" s="1"/>
  <c r="FQ68" i="32" s="1"/>
  <c r="FQ69" i="32" s="1"/>
  <c r="FQ70" i="32" s="1"/>
  <c r="FQ71" i="32" s="1"/>
  <c r="FQ72" i="32" s="1"/>
  <c r="FQ73" i="32" s="1"/>
  <c r="FQ74" i="32" s="1"/>
  <c r="FQ75" i="32" s="1"/>
  <c r="FQ76" i="32" s="1"/>
  <c r="FQ77" i="32" s="1"/>
  <c r="FQ78" i="32" s="1"/>
  <c r="FQ79" i="32" s="1"/>
  <c r="FQ80" i="32" s="1"/>
  <c r="FQ81" i="32" s="1"/>
  <c r="FQ82" i="32" s="1"/>
  <c r="FQ83" i="32" s="1"/>
  <c r="FQ84" i="32" s="1"/>
  <c r="FQ85" i="32" s="1"/>
  <c r="FQ86" i="32" s="1"/>
  <c r="FQ87" i="32" s="1"/>
  <c r="FQ88" i="32" s="1"/>
  <c r="FQ89" i="32" s="1"/>
  <c r="FQ90" i="32" s="1"/>
  <c r="FQ91" i="32" s="1"/>
  <c r="FQ92" i="32" s="1"/>
  <c r="FQ93" i="32" s="1"/>
  <c r="FQ94" i="32" s="1"/>
  <c r="FQ95" i="32" s="1"/>
  <c r="FQ96" i="32" s="1"/>
  <c r="FQ97" i="32" s="1"/>
  <c r="FQ98" i="32" s="1"/>
  <c r="FQ99" i="32" s="1"/>
  <c r="FQ100" i="32" s="1"/>
  <c r="FQ101" i="32" s="1"/>
  <c r="FQ102" i="32" s="1"/>
  <c r="FQ103" i="32" s="1"/>
  <c r="FQ104" i="32" s="1"/>
  <c r="FQ105" i="32" s="1"/>
  <c r="FQ106" i="32" s="1"/>
  <c r="FQ107" i="32" s="1"/>
  <c r="FQ108" i="32" s="1"/>
  <c r="FQ109" i="32" s="1"/>
  <c r="FQ110" i="32" s="1"/>
  <c r="FQ111" i="32" s="1"/>
  <c r="FQ112" i="32" s="1"/>
  <c r="FQ113" i="32" s="1"/>
  <c r="FQ114" i="32" s="1"/>
  <c r="FQ115" i="32" s="1"/>
  <c r="FQ116" i="32" s="1"/>
  <c r="FQ117" i="32" s="1"/>
  <c r="FQ118" i="32" s="1"/>
  <c r="FQ119" i="32" s="1"/>
  <c r="FQ120" i="32" s="1"/>
  <c r="FQ121" i="32" s="1"/>
  <c r="FQ122" i="32" s="1"/>
  <c r="FQ123" i="32" s="1"/>
  <c r="FQ124" i="32" s="1"/>
  <c r="FQ125" i="32" s="1"/>
  <c r="FQ126" i="32" s="1"/>
  <c r="FQ127" i="32" s="1"/>
  <c r="FQ128" i="32" s="1"/>
  <c r="FQ129" i="32" s="1"/>
  <c r="FQ130" i="32" s="1"/>
  <c r="FQ131" i="32" s="1"/>
  <c r="FQ132" i="32" s="1"/>
  <c r="FQ133" i="32" s="1"/>
  <c r="FQ134" i="32" s="1"/>
  <c r="FQ135" i="32" s="1"/>
  <c r="FQ136" i="32" s="1"/>
  <c r="FQ137" i="32" s="1"/>
  <c r="FQ138" i="32" s="1"/>
  <c r="FQ139" i="32" s="1"/>
  <c r="FQ140" i="32" s="1"/>
  <c r="FQ141" i="32" s="1"/>
  <c r="FQ142" i="32" s="1"/>
  <c r="FQ143" i="32" s="1"/>
  <c r="FQ144" i="32" s="1"/>
  <c r="FQ145" i="32" s="1"/>
  <c r="FQ146" i="32" s="1"/>
  <c r="FQ147" i="32" s="1"/>
  <c r="FQ148" i="32" s="1"/>
  <c r="FQ149" i="32" s="1"/>
  <c r="FQ150" i="32" s="1"/>
  <c r="FQ151" i="32" s="1"/>
  <c r="FQ152" i="32" s="1"/>
  <c r="FQ153" i="32" s="1"/>
  <c r="FQ154" i="32" s="1"/>
  <c r="FQ155" i="32" s="1"/>
  <c r="FQ156" i="32" s="1"/>
  <c r="FQ157" i="32" s="1"/>
  <c r="FQ158" i="32" s="1"/>
  <c r="FQ159" i="32" s="1"/>
  <c r="FQ160" i="32" s="1"/>
  <c r="FQ161" i="32" s="1"/>
  <c r="FQ162" i="32" s="1"/>
  <c r="FQ163" i="32" s="1"/>
  <c r="FQ164" i="32" s="1"/>
  <c r="FQ165" i="32" s="1"/>
  <c r="FQ166" i="32" s="1"/>
  <c r="FQ167" i="32" s="1"/>
  <c r="FQ168" i="32" s="1"/>
  <c r="FQ169" i="32" s="1"/>
  <c r="FQ170" i="32" s="1"/>
  <c r="FQ171" i="32" s="1"/>
  <c r="FQ172" i="32" s="1"/>
  <c r="FQ173" i="32" s="1"/>
  <c r="FQ174" i="32" s="1"/>
  <c r="FQ175" i="32" s="1"/>
  <c r="FQ176" i="32" s="1"/>
  <c r="FQ177" i="32" s="1"/>
  <c r="FQ178" i="32" s="1"/>
  <c r="FQ179" i="32" s="1"/>
  <c r="FQ180" i="32" s="1"/>
  <c r="FQ181" i="32" s="1"/>
  <c r="FQ182" i="32" s="1"/>
  <c r="FQ183" i="32" s="1"/>
  <c r="FQ184" i="32" s="1"/>
  <c r="FQ185" i="32" s="1"/>
  <c r="FQ186" i="32" s="1"/>
  <c r="FQ187" i="32" s="1"/>
  <c r="FQ188" i="32" s="1"/>
  <c r="FQ189" i="32" s="1"/>
  <c r="FQ190" i="32" s="1"/>
  <c r="FQ191" i="32" s="1"/>
  <c r="FQ192" i="32" s="1"/>
  <c r="FQ193" i="32" s="1"/>
  <c r="FQ194" i="32" s="1"/>
  <c r="FQ195" i="32" s="1"/>
  <c r="FQ196" i="32" s="1"/>
  <c r="FQ197" i="32" s="1"/>
  <c r="FQ198" i="32" s="1"/>
  <c r="FQ199" i="32" s="1"/>
  <c r="FQ200" i="32" s="1"/>
  <c r="FQ201" i="32" s="1"/>
  <c r="FQ202" i="32" s="1"/>
  <c r="FQ203" i="32" s="1"/>
  <c r="FQ204" i="32" s="1"/>
  <c r="EM5" i="32"/>
  <c r="EM6" i="32" s="1"/>
  <c r="EM7" i="32" s="1"/>
  <c r="EM8" i="32" s="1"/>
  <c r="EM9" i="32" s="1"/>
  <c r="EM10" i="32" s="1"/>
  <c r="EM11" i="32" s="1"/>
  <c r="EM12" i="32" s="1"/>
  <c r="EM13" i="32" s="1"/>
  <c r="EM14" i="32" s="1"/>
  <c r="EM15" i="32" s="1"/>
  <c r="EM16" i="32" s="1"/>
  <c r="EM17" i="32" s="1"/>
  <c r="EM18" i="32" s="1"/>
  <c r="EM19" i="32" s="1"/>
  <c r="EM20" i="32" s="1"/>
  <c r="EM21" i="32" s="1"/>
  <c r="EM22" i="32" s="1"/>
  <c r="EM23" i="32" s="1"/>
  <c r="EM24" i="32" s="1"/>
  <c r="EM25" i="32" s="1"/>
  <c r="EM26" i="32" s="1"/>
  <c r="EM27" i="32" s="1"/>
  <c r="EM28" i="32" s="1"/>
  <c r="EM29" i="32" s="1"/>
  <c r="EM30" i="32" s="1"/>
  <c r="EM31" i="32" s="1"/>
  <c r="EM32" i="32" s="1"/>
  <c r="EM33" i="32" s="1"/>
  <c r="EM34" i="32" s="1"/>
  <c r="EM35" i="32" s="1"/>
  <c r="EM36" i="32" s="1"/>
  <c r="EM37" i="32" s="1"/>
  <c r="EM38" i="32" s="1"/>
  <c r="EM39" i="32" s="1"/>
  <c r="EM40" i="32" s="1"/>
  <c r="EM41" i="32" s="1"/>
  <c r="EM42" i="32" s="1"/>
  <c r="EM43" i="32" s="1"/>
  <c r="EM44" i="32" s="1"/>
  <c r="EM45" i="32" s="1"/>
  <c r="EM46" i="32" s="1"/>
  <c r="EM47" i="32" s="1"/>
  <c r="EM48" i="32" s="1"/>
  <c r="EM49" i="32" s="1"/>
  <c r="EM50" i="32" s="1"/>
  <c r="EM51" i="32" s="1"/>
  <c r="EM52" i="32" s="1"/>
  <c r="EM53" i="32" s="1"/>
  <c r="EM54" i="32" s="1"/>
  <c r="EM55" i="32" s="1"/>
  <c r="EM56" i="32" s="1"/>
  <c r="EM57" i="32" s="1"/>
  <c r="EM58" i="32" s="1"/>
  <c r="EM59" i="32" s="1"/>
  <c r="EM60" i="32" s="1"/>
  <c r="EM61" i="32" s="1"/>
  <c r="EM62" i="32" s="1"/>
  <c r="EM63" i="32" s="1"/>
  <c r="EM64" i="32" s="1"/>
  <c r="EM65" i="32" s="1"/>
  <c r="EM66" i="32" s="1"/>
  <c r="EM67" i="32" s="1"/>
  <c r="EM68" i="32" s="1"/>
  <c r="EM69" i="32" s="1"/>
  <c r="EM70" i="32" s="1"/>
  <c r="EM71" i="32" s="1"/>
  <c r="EM72" i="32" s="1"/>
  <c r="EM73" i="32" s="1"/>
  <c r="EM74" i="32" s="1"/>
  <c r="EM75" i="32" s="1"/>
  <c r="EM76" i="32" s="1"/>
  <c r="EM77" i="32" s="1"/>
  <c r="EM78" i="32" s="1"/>
  <c r="EM79" i="32" s="1"/>
  <c r="EM80" i="32" s="1"/>
  <c r="EM81" i="32" s="1"/>
  <c r="EM82" i="32" s="1"/>
  <c r="EM83" i="32" s="1"/>
  <c r="EM84" i="32" s="1"/>
  <c r="EM85" i="32" s="1"/>
  <c r="EM86" i="32" s="1"/>
  <c r="EM87" i="32" s="1"/>
  <c r="EM88" i="32" s="1"/>
  <c r="EM89" i="32" s="1"/>
  <c r="EM90" i="32" s="1"/>
  <c r="EM91" i="32" s="1"/>
  <c r="EM92" i="32" s="1"/>
  <c r="EM93" i="32" s="1"/>
  <c r="EM94" i="32" s="1"/>
  <c r="EM95" i="32" s="1"/>
  <c r="EM96" i="32" s="1"/>
  <c r="EM97" i="32" s="1"/>
  <c r="EM98" i="32" s="1"/>
  <c r="EM99" i="32" s="1"/>
  <c r="EM100" i="32" s="1"/>
  <c r="EM101" i="32" s="1"/>
  <c r="EM102" i="32" s="1"/>
  <c r="EM103" i="32" s="1"/>
  <c r="EM104" i="32" s="1"/>
  <c r="EM105" i="32" s="1"/>
  <c r="EM106" i="32" s="1"/>
  <c r="EM107" i="32" s="1"/>
  <c r="EM108" i="32" s="1"/>
  <c r="EM109" i="32" s="1"/>
  <c r="EM110" i="32" s="1"/>
  <c r="EM111" i="32" s="1"/>
  <c r="EM112" i="32" s="1"/>
  <c r="EM113" i="32" s="1"/>
  <c r="EM114" i="32" s="1"/>
  <c r="EM115" i="32" s="1"/>
  <c r="EM116" i="32" s="1"/>
  <c r="EM117" i="32" s="1"/>
  <c r="EM118" i="32" s="1"/>
  <c r="EM119" i="32" s="1"/>
  <c r="EM120" i="32" s="1"/>
  <c r="EM121" i="32" s="1"/>
  <c r="EM122" i="32" s="1"/>
  <c r="EM123" i="32" s="1"/>
  <c r="EM124" i="32" s="1"/>
  <c r="EM125" i="32" s="1"/>
  <c r="EM126" i="32" s="1"/>
  <c r="EM127" i="32" s="1"/>
  <c r="EM128" i="32" s="1"/>
  <c r="EM129" i="32" s="1"/>
  <c r="EM130" i="32" s="1"/>
  <c r="EM131" i="32" s="1"/>
  <c r="EM132" i="32" s="1"/>
  <c r="EM133" i="32" s="1"/>
  <c r="EM134" i="32" s="1"/>
  <c r="EM135" i="32" s="1"/>
  <c r="EM136" i="32" s="1"/>
  <c r="EM137" i="32" s="1"/>
  <c r="EM138" i="32" s="1"/>
  <c r="EM139" i="32" s="1"/>
  <c r="EM140" i="32" s="1"/>
  <c r="EM141" i="32" s="1"/>
  <c r="EM142" i="32" s="1"/>
  <c r="EM143" i="32" s="1"/>
  <c r="EM144" i="32" s="1"/>
  <c r="EM145" i="32" s="1"/>
  <c r="EM146" i="32" s="1"/>
  <c r="EM147" i="32" s="1"/>
  <c r="EM148" i="32" s="1"/>
  <c r="EM149" i="32" s="1"/>
  <c r="EM150" i="32" s="1"/>
  <c r="EM151" i="32" s="1"/>
  <c r="EM152" i="32" s="1"/>
  <c r="EM153" i="32" s="1"/>
  <c r="EM154" i="32" s="1"/>
  <c r="EM155" i="32" s="1"/>
  <c r="EM156" i="32" s="1"/>
  <c r="EM157" i="32" s="1"/>
  <c r="EM158" i="32" s="1"/>
  <c r="EM159" i="32" s="1"/>
  <c r="EM160" i="32" s="1"/>
  <c r="EM161" i="32" s="1"/>
  <c r="EM162" i="32" s="1"/>
  <c r="EM163" i="32" s="1"/>
  <c r="EM164" i="32" s="1"/>
  <c r="EM165" i="32" s="1"/>
  <c r="EM166" i="32" s="1"/>
  <c r="EM167" i="32" s="1"/>
  <c r="EM168" i="32" s="1"/>
  <c r="EM169" i="32" s="1"/>
  <c r="EM170" i="32" s="1"/>
  <c r="EM171" i="32" s="1"/>
  <c r="EM172" i="32" s="1"/>
  <c r="EM173" i="32" s="1"/>
  <c r="EM174" i="32" s="1"/>
  <c r="EM175" i="32" s="1"/>
  <c r="EM176" i="32" s="1"/>
  <c r="EM177" i="32" s="1"/>
  <c r="EM178" i="32" s="1"/>
  <c r="EM179" i="32" s="1"/>
  <c r="EM180" i="32" s="1"/>
  <c r="EM181" i="32" s="1"/>
  <c r="EM182" i="32" s="1"/>
  <c r="EM183" i="32" s="1"/>
  <c r="EM184" i="32" s="1"/>
  <c r="EM185" i="32" s="1"/>
  <c r="EM186" i="32" s="1"/>
  <c r="EM187" i="32" s="1"/>
  <c r="EM188" i="32" s="1"/>
  <c r="EM189" i="32" s="1"/>
  <c r="EM190" i="32" s="1"/>
  <c r="EM191" i="32" s="1"/>
  <c r="EM192" i="32" s="1"/>
  <c r="EM193" i="32" s="1"/>
  <c r="EM194" i="32" s="1"/>
  <c r="EM195" i="32" s="1"/>
  <c r="EM196" i="32" s="1"/>
  <c r="EM197" i="32" s="1"/>
  <c r="EM198" i="32" s="1"/>
  <c r="EM199" i="32" s="1"/>
  <c r="EM200" i="32" s="1"/>
  <c r="EM201" i="32" s="1"/>
  <c r="EM202" i="32" s="1"/>
  <c r="EM203" i="32" s="1"/>
  <c r="EM204" i="32" s="1"/>
  <c r="IN5" i="32"/>
  <c r="IN6" i="32" s="1"/>
  <c r="IN7" i="32" s="1"/>
  <c r="IN8" i="32" s="1"/>
  <c r="IN9" i="32" s="1"/>
  <c r="IN10" i="32" s="1"/>
  <c r="IN11" i="32" s="1"/>
  <c r="IN12" i="32" s="1"/>
  <c r="IN13" i="32" s="1"/>
  <c r="IN14" i="32" s="1"/>
  <c r="IN15" i="32" s="1"/>
  <c r="IN16" i="32" s="1"/>
  <c r="IN17" i="32" s="1"/>
  <c r="IN18" i="32" s="1"/>
  <c r="IN19" i="32" s="1"/>
  <c r="IN20" i="32" s="1"/>
  <c r="IN21" i="32" s="1"/>
  <c r="IN22" i="32" s="1"/>
  <c r="IN23" i="32" s="1"/>
  <c r="IN24" i="32" s="1"/>
  <c r="IN25" i="32" s="1"/>
  <c r="IN26" i="32" s="1"/>
  <c r="IN27" i="32" s="1"/>
  <c r="IN28" i="32" s="1"/>
  <c r="IN29" i="32" s="1"/>
  <c r="IN30" i="32" s="1"/>
  <c r="IN31" i="32" s="1"/>
  <c r="IN32" i="32" s="1"/>
  <c r="IN33" i="32" s="1"/>
  <c r="IN34" i="32" s="1"/>
  <c r="IN35" i="32" s="1"/>
  <c r="IN36" i="32" s="1"/>
  <c r="IN37" i="32" s="1"/>
  <c r="IN38" i="32" s="1"/>
  <c r="IN39" i="32" s="1"/>
  <c r="IN40" i="32" s="1"/>
  <c r="IN41" i="32" s="1"/>
  <c r="IN42" i="32" s="1"/>
  <c r="IN43" i="32" s="1"/>
  <c r="IN44" i="32" s="1"/>
  <c r="IN45" i="32" s="1"/>
  <c r="IN46" i="32" s="1"/>
  <c r="IN47" i="32" s="1"/>
  <c r="IN48" i="32" s="1"/>
  <c r="IN49" i="32" s="1"/>
  <c r="IN50" i="32" s="1"/>
  <c r="IN51" i="32" s="1"/>
  <c r="IN52" i="32" s="1"/>
  <c r="IN53" i="32" s="1"/>
  <c r="IN54" i="32" s="1"/>
  <c r="IN55" i="32" s="1"/>
  <c r="IN56" i="32" s="1"/>
  <c r="IN57" i="32" s="1"/>
  <c r="IN58" i="32" s="1"/>
  <c r="IN59" i="32" s="1"/>
  <c r="IN60" i="32" s="1"/>
  <c r="IN61" i="32" s="1"/>
  <c r="IN62" i="32" s="1"/>
  <c r="IN63" i="32" s="1"/>
  <c r="IN64" i="32" s="1"/>
  <c r="IN65" i="32" s="1"/>
  <c r="IN66" i="32" s="1"/>
  <c r="IN67" i="32" s="1"/>
  <c r="IN68" i="32" s="1"/>
  <c r="IN69" i="32" s="1"/>
  <c r="IN70" i="32" s="1"/>
  <c r="IN71" i="32" s="1"/>
  <c r="IN72" i="32" s="1"/>
  <c r="IN73" i="32" s="1"/>
  <c r="IN74" i="32" s="1"/>
  <c r="IN75" i="32" s="1"/>
  <c r="IN76" i="32" s="1"/>
  <c r="IN77" i="32" s="1"/>
  <c r="IN78" i="32" s="1"/>
  <c r="IN79" i="32" s="1"/>
  <c r="IN80" i="32" s="1"/>
  <c r="IN81" i="32" s="1"/>
  <c r="IN82" i="32" s="1"/>
  <c r="IN83" i="32" s="1"/>
  <c r="IN84" i="32" s="1"/>
  <c r="IN85" i="32" s="1"/>
  <c r="IN86" i="32" s="1"/>
  <c r="IN87" i="32" s="1"/>
  <c r="IN88" i="32" s="1"/>
  <c r="IN89" i="32" s="1"/>
  <c r="IN90" i="32" s="1"/>
  <c r="IN91" i="32" s="1"/>
  <c r="IN92" i="32" s="1"/>
  <c r="IN93" i="32" s="1"/>
  <c r="IN94" i="32" s="1"/>
  <c r="IN95" i="32" s="1"/>
  <c r="IN96" i="32" s="1"/>
  <c r="IN97" i="32" s="1"/>
  <c r="IN98" i="32" s="1"/>
  <c r="IN99" i="32" s="1"/>
  <c r="IN100" i="32" s="1"/>
  <c r="IN101" i="32" s="1"/>
  <c r="IN102" i="32" s="1"/>
  <c r="IN103" i="32" s="1"/>
  <c r="IN104" i="32" s="1"/>
  <c r="IN105" i="32" s="1"/>
  <c r="IN106" i="32" s="1"/>
  <c r="IN107" i="32" s="1"/>
  <c r="IN108" i="32" s="1"/>
  <c r="IN109" i="32" s="1"/>
  <c r="IN110" i="32" s="1"/>
  <c r="IN111" i="32" s="1"/>
  <c r="IN112" i="32" s="1"/>
  <c r="IN113" i="32" s="1"/>
  <c r="IN114" i="32" s="1"/>
  <c r="IN115" i="32" s="1"/>
  <c r="IN116" i="32" s="1"/>
  <c r="IN117" i="32" s="1"/>
  <c r="IN118" i="32" s="1"/>
  <c r="IN119" i="32" s="1"/>
  <c r="IN120" i="32" s="1"/>
  <c r="IN121" i="32" s="1"/>
  <c r="IN122" i="32" s="1"/>
  <c r="IN123" i="32" s="1"/>
  <c r="IN124" i="32" s="1"/>
  <c r="IN125" i="32" s="1"/>
  <c r="IN126" i="32" s="1"/>
  <c r="IN127" i="32" s="1"/>
  <c r="IN128" i="32" s="1"/>
  <c r="IN129" i="32" s="1"/>
  <c r="IN130" i="32" s="1"/>
  <c r="IN131" i="32" s="1"/>
  <c r="IN132" i="32" s="1"/>
  <c r="IN133" i="32" s="1"/>
  <c r="IN134" i="32" s="1"/>
  <c r="IN135" i="32" s="1"/>
  <c r="IN136" i="32" s="1"/>
  <c r="IN137" i="32" s="1"/>
  <c r="IN138" i="32" s="1"/>
  <c r="IN139" i="32" s="1"/>
  <c r="IN140" i="32" s="1"/>
  <c r="IN141" i="32" s="1"/>
  <c r="IN142" i="32" s="1"/>
  <c r="IN143" i="32" s="1"/>
  <c r="IN144" i="32" s="1"/>
  <c r="IN145" i="32" s="1"/>
  <c r="IN146" i="32" s="1"/>
  <c r="IN147" i="32" s="1"/>
  <c r="IN148" i="32" s="1"/>
  <c r="IN149" i="32" s="1"/>
  <c r="IN150" i="32" s="1"/>
  <c r="IN151" i="32" s="1"/>
  <c r="IN152" i="32" s="1"/>
  <c r="IN153" i="32" s="1"/>
  <c r="IN154" i="32" s="1"/>
  <c r="IN155" i="32" s="1"/>
  <c r="IN156" i="32" s="1"/>
  <c r="IN157" i="32" s="1"/>
  <c r="IN158" i="32" s="1"/>
  <c r="IN159" i="32" s="1"/>
  <c r="IN160" i="32" s="1"/>
  <c r="IN161" i="32" s="1"/>
  <c r="IN162" i="32" s="1"/>
  <c r="IN163" i="32" s="1"/>
  <c r="IN164" i="32" s="1"/>
  <c r="IN165" i="32" s="1"/>
  <c r="IN166" i="32" s="1"/>
  <c r="IN167" i="32" s="1"/>
  <c r="IN168" i="32" s="1"/>
  <c r="IN169" i="32" s="1"/>
  <c r="IN170" i="32" s="1"/>
  <c r="IN171" i="32" s="1"/>
  <c r="IN172" i="32" s="1"/>
  <c r="IN173" i="32" s="1"/>
  <c r="IN174" i="32" s="1"/>
  <c r="IN175" i="32" s="1"/>
  <c r="IN176" i="32" s="1"/>
  <c r="IN177" i="32" s="1"/>
  <c r="IN178" i="32" s="1"/>
  <c r="IN179" i="32" s="1"/>
  <c r="IN180" i="32" s="1"/>
  <c r="IN181" i="32" s="1"/>
  <c r="IN182" i="32" s="1"/>
  <c r="IN183" i="32" s="1"/>
  <c r="IN184" i="32" s="1"/>
  <c r="IN185" i="32" s="1"/>
  <c r="IN186" i="32" s="1"/>
  <c r="IN187" i="32" s="1"/>
  <c r="IN188" i="32" s="1"/>
  <c r="IN189" i="32" s="1"/>
  <c r="IN190" i="32" s="1"/>
  <c r="IN191" i="32" s="1"/>
  <c r="IN192" i="32" s="1"/>
  <c r="IN193" i="32" s="1"/>
  <c r="IN194" i="32" s="1"/>
  <c r="IN195" i="32" s="1"/>
  <c r="IN196" i="32" s="1"/>
  <c r="IN197" i="32" s="1"/>
  <c r="IN198" i="32" s="1"/>
  <c r="IN199" i="32" s="1"/>
  <c r="IN200" i="32" s="1"/>
  <c r="IN201" i="32" s="1"/>
  <c r="IN202" i="32" s="1"/>
  <c r="IN203" i="32" s="1"/>
  <c r="IN204" i="32" s="1"/>
  <c r="KV5" i="32"/>
  <c r="KV6" i="32" s="1"/>
  <c r="KV7" i="32" s="1"/>
  <c r="KV8" i="32" s="1"/>
  <c r="KV9" i="32" s="1"/>
  <c r="KV10" i="32" s="1"/>
  <c r="KV11" i="32" s="1"/>
  <c r="KV12" i="32" s="1"/>
  <c r="KV13" i="32" s="1"/>
  <c r="KV14" i="32" s="1"/>
  <c r="KV15" i="32" s="1"/>
  <c r="KV16" i="32" s="1"/>
  <c r="KV17" i="32" s="1"/>
  <c r="KV18" i="32" s="1"/>
  <c r="KV19" i="32" s="1"/>
  <c r="KV20" i="32" s="1"/>
  <c r="KV21" i="32" s="1"/>
  <c r="KV22" i="32" s="1"/>
  <c r="KV23" i="32" s="1"/>
  <c r="KV24" i="32" s="1"/>
  <c r="KV25" i="32" s="1"/>
  <c r="KV26" i="32" s="1"/>
  <c r="KV27" i="32" s="1"/>
  <c r="KV28" i="32" s="1"/>
  <c r="KV29" i="32" s="1"/>
  <c r="KV30" i="32" s="1"/>
  <c r="KV31" i="32" s="1"/>
  <c r="KV32" i="32" s="1"/>
  <c r="KV33" i="32" s="1"/>
  <c r="KV34" i="32" s="1"/>
  <c r="KV35" i="32" s="1"/>
  <c r="KV36" i="32" s="1"/>
  <c r="KV37" i="32" s="1"/>
  <c r="KV38" i="32" s="1"/>
  <c r="KV39" i="32" s="1"/>
  <c r="KV40" i="32" s="1"/>
  <c r="KV41" i="32" s="1"/>
  <c r="KV42" i="32" s="1"/>
  <c r="KV43" i="32" s="1"/>
  <c r="KV44" i="32" s="1"/>
  <c r="KV45" i="32" s="1"/>
  <c r="KV46" i="32" s="1"/>
  <c r="KV47" i="32" s="1"/>
  <c r="KV48" i="32" s="1"/>
  <c r="KV49" i="32" s="1"/>
  <c r="KV50" i="32" s="1"/>
  <c r="KV51" i="32" s="1"/>
  <c r="KV52" i="32" s="1"/>
  <c r="KV53" i="32" s="1"/>
  <c r="KV54" i="32" s="1"/>
  <c r="KV55" i="32" s="1"/>
  <c r="KV56" i="32" s="1"/>
  <c r="KV57" i="32" s="1"/>
  <c r="KV58" i="32" s="1"/>
  <c r="KV59" i="32" s="1"/>
  <c r="KV60" i="32" s="1"/>
  <c r="KV61" i="32" s="1"/>
  <c r="KV62" i="32" s="1"/>
  <c r="KV63" i="32" s="1"/>
  <c r="KV64" i="32" s="1"/>
  <c r="KV65" i="32" s="1"/>
  <c r="KV66" i="32" s="1"/>
  <c r="KV67" i="32" s="1"/>
  <c r="KV68" i="32" s="1"/>
  <c r="KV69" i="32" s="1"/>
  <c r="KV70" i="32" s="1"/>
  <c r="KV71" i="32" s="1"/>
  <c r="KV72" i="32" s="1"/>
  <c r="KV73" i="32" s="1"/>
  <c r="KV74" i="32" s="1"/>
  <c r="KV75" i="32" s="1"/>
  <c r="KV76" i="32" s="1"/>
  <c r="KV77" i="32" s="1"/>
  <c r="KV78" i="32" s="1"/>
  <c r="KV79" i="32" s="1"/>
  <c r="KV80" i="32" s="1"/>
  <c r="KV81" i="32" s="1"/>
  <c r="KV82" i="32" s="1"/>
  <c r="KV83" i="32" s="1"/>
  <c r="KV84" i="32" s="1"/>
  <c r="KV85" i="32" s="1"/>
  <c r="KV86" i="32" s="1"/>
  <c r="KV87" i="32" s="1"/>
  <c r="KV88" i="32" s="1"/>
  <c r="KV89" i="32" s="1"/>
  <c r="KV90" i="32" s="1"/>
  <c r="KV91" i="32" s="1"/>
  <c r="KV92" i="32" s="1"/>
  <c r="KV93" i="32" s="1"/>
  <c r="KV94" i="32" s="1"/>
  <c r="KV95" i="32" s="1"/>
  <c r="KV96" i="32" s="1"/>
  <c r="KV97" i="32" s="1"/>
  <c r="KV98" i="32" s="1"/>
  <c r="KV99" i="32" s="1"/>
  <c r="KV100" i="32" s="1"/>
  <c r="KV101" i="32" s="1"/>
  <c r="KV102" i="32" s="1"/>
  <c r="KV103" i="32" s="1"/>
  <c r="KV104" i="32" s="1"/>
  <c r="KV105" i="32" s="1"/>
  <c r="KV106" i="32" s="1"/>
  <c r="KV107" i="32" s="1"/>
  <c r="KV108" i="32" s="1"/>
  <c r="KV109" i="32" s="1"/>
  <c r="KV110" i="32" s="1"/>
  <c r="KV111" i="32" s="1"/>
  <c r="KV112" i="32" s="1"/>
  <c r="KV113" i="32" s="1"/>
  <c r="KV114" i="32" s="1"/>
  <c r="KV115" i="32" s="1"/>
  <c r="KV116" i="32" s="1"/>
  <c r="KV117" i="32" s="1"/>
  <c r="KV118" i="32" s="1"/>
  <c r="KV119" i="32" s="1"/>
  <c r="KV120" i="32" s="1"/>
  <c r="KV121" i="32" s="1"/>
  <c r="KV122" i="32" s="1"/>
  <c r="KV123" i="32" s="1"/>
  <c r="KV124" i="32" s="1"/>
  <c r="KV125" i="32" s="1"/>
  <c r="KV126" i="32" s="1"/>
  <c r="KV127" i="32" s="1"/>
  <c r="KV128" i="32" s="1"/>
  <c r="KV129" i="32" s="1"/>
  <c r="KV130" i="32" s="1"/>
  <c r="KV131" i="32" s="1"/>
  <c r="KV132" i="32" s="1"/>
  <c r="KV133" i="32" s="1"/>
  <c r="KV134" i="32" s="1"/>
  <c r="KV135" i="32" s="1"/>
  <c r="KV136" i="32" s="1"/>
  <c r="KV137" i="32" s="1"/>
  <c r="KV138" i="32" s="1"/>
  <c r="KV139" i="32" s="1"/>
  <c r="KV140" i="32" s="1"/>
  <c r="KV141" i="32" s="1"/>
  <c r="KV142" i="32" s="1"/>
  <c r="KV143" i="32" s="1"/>
  <c r="KV144" i="32" s="1"/>
  <c r="KV145" i="32" s="1"/>
  <c r="KV146" i="32" s="1"/>
  <c r="KV147" i="32" s="1"/>
  <c r="KV148" i="32" s="1"/>
  <c r="KV149" i="32" s="1"/>
  <c r="KV150" i="32" s="1"/>
  <c r="KV151" i="32" s="1"/>
  <c r="KV152" i="32" s="1"/>
  <c r="KV153" i="32" s="1"/>
  <c r="KV154" i="32" s="1"/>
  <c r="KV155" i="32" s="1"/>
  <c r="KV156" i="32" s="1"/>
  <c r="KV157" i="32" s="1"/>
  <c r="KV158" i="32" s="1"/>
  <c r="KV159" i="32" s="1"/>
  <c r="KV160" i="32" s="1"/>
  <c r="KV161" i="32" s="1"/>
  <c r="KV162" i="32" s="1"/>
  <c r="KV163" i="32" s="1"/>
  <c r="KV164" i="32" s="1"/>
  <c r="KV165" i="32" s="1"/>
  <c r="KV166" i="32" s="1"/>
  <c r="KV167" i="32" s="1"/>
  <c r="KV168" i="32" s="1"/>
  <c r="KV169" i="32" s="1"/>
  <c r="KV170" i="32" s="1"/>
  <c r="KV171" i="32" s="1"/>
  <c r="KV172" i="32" s="1"/>
  <c r="KV173" i="32" s="1"/>
  <c r="KV174" i="32" s="1"/>
  <c r="KV175" i="32" s="1"/>
  <c r="KV176" i="32" s="1"/>
  <c r="KV177" i="32" s="1"/>
  <c r="KV178" i="32" s="1"/>
  <c r="KV179" i="32" s="1"/>
  <c r="KV180" i="32" s="1"/>
  <c r="KV181" i="32" s="1"/>
  <c r="KV182" i="32" s="1"/>
  <c r="KV183" i="32" s="1"/>
  <c r="KV184" i="32" s="1"/>
  <c r="KV185" i="32" s="1"/>
  <c r="KV186" i="32" s="1"/>
  <c r="KV187" i="32" s="1"/>
  <c r="KV188" i="32" s="1"/>
  <c r="KV189" i="32" s="1"/>
  <c r="KV190" i="32" s="1"/>
  <c r="KV191" i="32" s="1"/>
  <c r="KV192" i="32" s="1"/>
  <c r="KV193" i="32" s="1"/>
  <c r="KV194" i="32" s="1"/>
  <c r="KV195" i="32" s="1"/>
  <c r="KV196" i="32" s="1"/>
  <c r="KV197" i="32" s="1"/>
  <c r="KV198" i="32" s="1"/>
  <c r="KV199" i="32" s="1"/>
  <c r="KV200" i="32" s="1"/>
  <c r="KV201" i="32" s="1"/>
  <c r="KV202" i="32" s="1"/>
  <c r="KV203" i="32" s="1"/>
  <c r="KV204" i="32" s="1"/>
  <c r="CE5" i="32"/>
  <c r="CE6" i="32" s="1"/>
  <c r="CE7" i="32" s="1"/>
  <c r="CE8" i="32" s="1"/>
  <c r="CE9" i="32" s="1"/>
  <c r="CE10" i="32" s="1"/>
  <c r="CE11" i="32" s="1"/>
  <c r="CE12" i="32" s="1"/>
  <c r="CE13" i="32" s="1"/>
  <c r="CE14" i="32" s="1"/>
  <c r="CE15" i="32" s="1"/>
  <c r="CE16" i="32" s="1"/>
  <c r="CE17" i="32" s="1"/>
  <c r="CE18" i="32" s="1"/>
  <c r="CE19" i="32" s="1"/>
  <c r="CE20" i="32" s="1"/>
  <c r="CE21" i="32" s="1"/>
  <c r="CE22" i="32" s="1"/>
  <c r="CE23" i="32" s="1"/>
  <c r="CE24" i="32" s="1"/>
  <c r="CE25" i="32" s="1"/>
  <c r="CE26" i="32" s="1"/>
  <c r="CE27" i="32" s="1"/>
  <c r="CE28" i="32" s="1"/>
  <c r="CE29" i="32" s="1"/>
  <c r="CE30" i="32" s="1"/>
  <c r="CE31" i="32" s="1"/>
  <c r="CE32" i="32" s="1"/>
  <c r="CE33" i="32" s="1"/>
  <c r="CE34" i="32" s="1"/>
  <c r="CE35" i="32" s="1"/>
  <c r="CE36" i="32" s="1"/>
  <c r="CE37" i="32" s="1"/>
  <c r="CE38" i="32" s="1"/>
  <c r="CE39" i="32" s="1"/>
  <c r="CE40" i="32" s="1"/>
  <c r="CE41" i="32" s="1"/>
  <c r="CE42" i="32" s="1"/>
  <c r="CE43" i="32" s="1"/>
  <c r="CE44" i="32" s="1"/>
  <c r="CE45" i="32" s="1"/>
  <c r="CE46" i="32" s="1"/>
  <c r="CE47" i="32" s="1"/>
  <c r="CE48" i="32" s="1"/>
  <c r="CE49" i="32" s="1"/>
  <c r="CE50" i="32" s="1"/>
  <c r="CE51" i="32" s="1"/>
  <c r="CE52" i="32" s="1"/>
  <c r="CE53" i="32" s="1"/>
  <c r="CE54" i="32" s="1"/>
  <c r="CE55" i="32" s="1"/>
  <c r="CE56" i="32" s="1"/>
  <c r="CE57" i="32" s="1"/>
  <c r="CE58" i="32" s="1"/>
  <c r="CE59" i="32" s="1"/>
  <c r="CE60" i="32" s="1"/>
  <c r="CE61" i="32" s="1"/>
  <c r="CE62" i="32" s="1"/>
  <c r="CE63" i="32" s="1"/>
  <c r="CE64" i="32" s="1"/>
  <c r="CE65" i="32" s="1"/>
  <c r="CE66" i="32" s="1"/>
  <c r="CE67" i="32" s="1"/>
  <c r="CE68" i="32" s="1"/>
  <c r="CE69" i="32" s="1"/>
  <c r="CE70" i="32" s="1"/>
  <c r="CE71" i="32" s="1"/>
  <c r="CE72" i="32" s="1"/>
  <c r="CE73" i="32" s="1"/>
  <c r="CE74" i="32" s="1"/>
  <c r="CE75" i="32" s="1"/>
  <c r="CE76" i="32" s="1"/>
  <c r="CE77" i="32" s="1"/>
  <c r="CE78" i="32" s="1"/>
  <c r="CE79" i="32" s="1"/>
  <c r="CE80" i="32" s="1"/>
  <c r="CE81" i="32" s="1"/>
  <c r="CE82" i="32" s="1"/>
  <c r="CE83" i="32" s="1"/>
  <c r="CE84" i="32" s="1"/>
  <c r="CE85" i="32" s="1"/>
  <c r="CE86" i="32" s="1"/>
  <c r="CE87" i="32" s="1"/>
  <c r="CE88" i="32" s="1"/>
  <c r="CE89" i="32" s="1"/>
  <c r="CE90" i="32" s="1"/>
  <c r="CE91" i="32" s="1"/>
  <c r="CE92" i="32" s="1"/>
  <c r="CE93" i="32" s="1"/>
  <c r="CE94" i="32" s="1"/>
  <c r="CE95" i="32" s="1"/>
  <c r="CE96" i="32" s="1"/>
  <c r="CE97" i="32" s="1"/>
  <c r="CE98" i="32" s="1"/>
  <c r="CE99" i="32" s="1"/>
  <c r="CE100" i="32" s="1"/>
  <c r="CE101" i="32" s="1"/>
  <c r="CE102" i="32" s="1"/>
  <c r="CE103" i="32" s="1"/>
  <c r="CE104" i="32" s="1"/>
  <c r="CE105" i="32" s="1"/>
  <c r="CE106" i="32" s="1"/>
  <c r="CE107" i="32" s="1"/>
  <c r="CE108" i="32" s="1"/>
  <c r="CE109" i="32" s="1"/>
  <c r="CE110" i="32" s="1"/>
  <c r="CE111" i="32" s="1"/>
  <c r="CE112" i="32" s="1"/>
  <c r="CE113" i="32" s="1"/>
  <c r="CE114" i="32" s="1"/>
  <c r="CE115" i="32" s="1"/>
  <c r="CE116" i="32" s="1"/>
  <c r="CE117" i="32" s="1"/>
  <c r="CE118" i="32" s="1"/>
  <c r="CE119" i="32" s="1"/>
  <c r="CE120" i="32" s="1"/>
  <c r="CE121" i="32" s="1"/>
  <c r="CE122" i="32" s="1"/>
  <c r="CE123" i="32" s="1"/>
  <c r="CE124" i="32" s="1"/>
  <c r="CE125" i="32" s="1"/>
  <c r="CE126" i="32" s="1"/>
  <c r="CE127" i="32" s="1"/>
  <c r="CE128" i="32" s="1"/>
  <c r="CE129" i="32" s="1"/>
  <c r="CE130" i="32" s="1"/>
  <c r="CE131" i="32" s="1"/>
  <c r="CE132" i="32" s="1"/>
  <c r="CE133" i="32" s="1"/>
  <c r="CE134" i="32" s="1"/>
  <c r="CE135" i="32" s="1"/>
  <c r="CE136" i="32" s="1"/>
  <c r="CE137" i="32" s="1"/>
  <c r="CE138" i="32" s="1"/>
  <c r="CE139" i="32" s="1"/>
  <c r="CE140" i="32" s="1"/>
  <c r="CE141" i="32" s="1"/>
  <c r="CE142" i="32" s="1"/>
  <c r="CE143" i="32" s="1"/>
  <c r="CE144" i="32" s="1"/>
  <c r="CE145" i="32" s="1"/>
  <c r="CE146" i="32" s="1"/>
  <c r="CE147" i="32" s="1"/>
  <c r="CE148" i="32" s="1"/>
  <c r="CE149" i="32" s="1"/>
  <c r="CE150" i="32" s="1"/>
  <c r="CE151" i="32" s="1"/>
  <c r="CE152" i="32" s="1"/>
  <c r="CE153" i="32" s="1"/>
  <c r="CE154" i="32" s="1"/>
  <c r="CE155" i="32" s="1"/>
  <c r="CE156" i="32" s="1"/>
  <c r="CE157" i="32" s="1"/>
  <c r="CE158" i="32" s="1"/>
  <c r="CE159" i="32" s="1"/>
  <c r="CE160" i="32" s="1"/>
  <c r="CE161" i="32" s="1"/>
  <c r="CE162" i="32" s="1"/>
  <c r="CE163" i="32" s="1"/>
  <c r="CE164" i="32" s="1"/>
  <c r="CE165" i="32" s="1"/>
  <c r="CE166" i="32" s="1"/>
  <c r="CE167" i="32" s="1"/>
  <c r="CE168" i="32" s="1"/>
  <c r="CE169" i="32" s="1"/>
  <c r="CE170" i="32" s="1"/>
  <c r="CE171" i="32" s="1"/>
  <c r="CE172" i="32" s="1"/>
  <c r="CE173" i="32" s="1"/>
  <c r="CE174" i="32" s="1"/>
  <c r="CE175" i="32" s="1"/>
  <c r="CE176" i="32" s="1"/>
  <c r="CE177" i="32" s="1"/>
  <c r="CE178" i="32" s="1"/>
  <c r="CE179" i="32" s="1"/>
  <c r="CE180" i="32" s="1"/>
  <c r="CE181" i="32" s="1"/>
  <c r="CE182" i="32" s="1"/>
  <c r="CE183" i="32" s="1"/>
  <c r="CE184" i="32" s="1"/>
  <c r="CE185" i="32" s="1"/>
  <c r="CE186" i="32" s="1"/>
  <c r="CE187" i="32" s="1"/>
  <c r="CE188" i="32" s="1"/>
  <c r="CE189" i="32" s="1"/>
  <c r="CE190" i="32" s="1"/>
  <c r="CE191" i="32" s="1"/>
  <c r="CE192" i="32" s="1"/>
  <c r="CE193" i="32" s="1"/>
  <c r="CE194" i="32" s="1"/>
  <c r="CE195" i="32" s="1"/>
  <c r="CE196" i="32" s="1"/>
  <c r="CE197" i="32" s="1"/>
  <c r="CE198" i="32" s="1"/>
  <c r="CE199" i="32" s="1"/>
  <c r="CE200" i="32" s="1"/>
  <c r="CE201" i="32" s="1"/>
  <c r="CE202" i="32" s="1"/>
  <c r="CE203" i="32" s="1"/>
  <c r="CE204" i="32" s="1"/>
  <c r="HJ5" i="32"/>
  <c r="HJ6" i="32" s="1"/>
  <c r="HJ7" i="32" s="1"/>
  <c r="HJ8" i="32" s="1"/>
  <c r="HJ9" i="32" s="1"/>
  <c r="HJ10" i="32" s="1"/>
  <c r="HJ11" i="32" s="1"/>
  <c r="HJ12" i="32" s="1"/>
  <c r="HJ13" i="32" s="1"/>
  <c r="HJ14" i="32" s="1"/>
  <c r="HJ15" i="32" s="1"/>
  <c r="HJ16" i="32" s="1"/>
  <c r="HJ17" i="32" s="1"/>
  <c r="HJ18" i="32" s="1"/>
  <c r="HJ19" i="32" s="1"/>
  <c r="HJ20" i="32" s="1"/>
  <c r="HJ21" i="32" s="1"/>
  <c r="HJ22" i="32" s="1"/>
  <c r="HJ23" i="32" s="1"/>
  <c r="HJ24" i="32" s="1"/>
  <c r="HJ25" i="32" s="1"/>
  <c r="HJ26" i="32" s="1"/>
  <c r="HJ27" i="32" s="1"/>
  <c r="HJ28" i="32" s="1"/>
  <c r="HJ29" i="32" s="1"/>
  <c r="HJ30" i="32" s="1"/>
  <c r="HJ31" i="32" s="1"/>
  <c r="HJ32" i="32" s="1"/>
  <c r="HJ33" i="32" s="1"/>
  <c r="HJ34" i="32" s="1"/>
  <c r="HJ35" i="32" s="1"/>
  <c r="HJ36" i="32" s="1"/>
  <c r="HJ37" i="32" s="1"/>
  <c r="HJ38" i="32" s="1"/>
  <c r="HJ39" i="32" s="1"/>
  <c r="HJ40" i="32" s="1"/>
  <c r="HJ41" i="32" s="1"/>
  <c r="HJ42" i="32" s="1"/>
  <c r="HJ43" i="32" s="1"/>
  <c r="HJ44" i="32" s="1"/>
  <c r="HJ45" i="32" s="1"/>
  <c r="HJ46" i="32" s="1"/>
  <c r="HJ47" i="32" s="1"/>
  <c r="HJ48" i="32" s="1"/>
  <c r="HJ49" i="32" s="1"/>
  <c r="HJ50" i="32" s="1"/>
  <c r="HJ51" i="32" s="1"/>
  <c r="HJ52" i="32" s="1"/>
  <c r="HJ53" i="32" s="1"/>
  <c r="HJ54" i="32" s="1"/>
  <c r="HJ55" i="32" s="1"/>
  <c r="HJ56" i="32" s="1"/>
  <c r="HJ57" i="32" s="1"/>
  <c r="HJ58" i="32" s="1"/>
  <c r="HJ59" i="32" s="1"/>
  <c r="HJ60" i="32" s="1"/>
  <c r="HJ61" i="32" s="1"/>
  <c r="HJ62" i="32" s="1"/>
  <c r="HJ63" i="32" s="1"/>
  <c r="HJ64" i="32" s="1"/>
  <c r="HJ65" i="32" s="1"/>
  <c r="HJ66" i="32" s="1"/>
  <c r="HJ67" i="32" s="1"/>
  <c r="HJ68" i="32" s="1"/>
  <c r="HJ69" i="32" s="1"/>
  <c r="HJ70" i="32" s="1"/>
  <c r="HJ71" i="32" s="1"/>
  <c r="HJ72" i="32" s="1"/>
  <c r="HJ73" i="32" s="1"/>
  <c r="HJ74" i="32" s="1"/>
  <c r="HJ75" i="32" s="1"/>
  <c r="HJ76" i="32" s="1"/>
  <c r="HJ77" i="32" s="1"/>
  <c r="HJ78" i="32" s="1"/>
  <c r="HJ79" i="32" s="1"/>
  <c r="HJ80" i="32" s="1"/>
  <c r="HJ81" i="32" s="1"/>
  <c r="HJ82" i="32" s="1"/>
  <c r="HJ83" i="32" s="1"/>
  <c r="HJ84" i="32" s="1"/>
  <c r="HJ85" i="32" s="1"/>
  <c r="HJ86" i="32" s="1"/>
  <c r="HJ87" i="32" s="1"/>
  <c r="HJ88" i="32" s="1"/>
  <c r="HJ89" i="32" s="1"/>
  <c r="HJ90" i="32" s="1"/>
  <c r="HJ91" i="32" s="1"/>
  <c r="HJ92" i="32" s="1"/>
  <c r="HJ93" i="32" s="1"/>
  <c r="HJ94" i="32" s="1"/>
  <c r="HJ95" i="32" s="1"/>
  <c r="HJ96" i="32" s="1"/>
  <c r="HJ97" i="32" s="1"/>
  <c r="HJ98" i="32" s="1"/>
  <c r="HJ99" i="32" s="1"/>
  <c r="HJ100" i="32" s="1"/>
  <c r="HJ101" i="32" s="1"/>
  <c r="HJ102" i="32" s="1"/>
  <c r="HJ103" i="32" s="1"/>
  <c r="HJ104" i="32" s="1"/>
  <c r="HJ105" i="32" s="1"/>
  <c r="HJ106" i="32" s="1"/>
  <c r="HJ107" i="32" s="1"/>
  <c r="HJ108" i="32" s="1"/>
  <c r="HJ109" i="32" s="1"/>
  <c r="HJ110" i="32" s="1"/>
  <c r="HJ111" i="32" s="1"/>
  <c r="HJ112" i="32" s="1"/>
  <c r="HJ113" i="32" s="1"/>
  <c r="HJ114" i="32" s="1"/>
  <c r="HJ115" i="32" s="1"/>
  <c r="HJ116" i="32" s="1"/>
  <c r="HJ117" i="32" s="1"/>
  <c r="HJ118" i="32" s="1"/>
  <c r="HJ119" i="32" s="1"/>
  <c r="HJ120" i="32" s="1"/>
  <c r="HJ121" i="32" s="1"/>
  <c r="HJ122" i="32" s="1"/>
  <c r="HJ123" i="32" s="1"/>
  <c r="HJ124" i="32" s="1"/>
  <c r="HJ125" i="32" s="1"/>
  <c r="HJ126" i="32" s="1"/>
  <c r="HJ127" i="32" s="1"/>
  <c r="HJ128" i="32" s="1"/>
  <c r="HJ129" i="32" s="1"/>
  <c r="HJ130" i="32" s="1"/>
  <c r="HJ131" i="32" s="1"/>
  <c r="HJ132" i="32" s="1"/>
  <c r="HJ133" i="32" s="1"/>
  <c r="HJ134" i="32" s="1"/>
  <c r="HJ135" i="32" s="1"/>
  <c r="HJ136" i="32" s="1"/>
  <c r="HJ137" i="32" s="1"/>
  <c r="HJ138" i="32" s="1"/>
  <c r="HJ139" i="32" s="1"/>
  <c r="HJ140" i="32" s="1"/>
  <c r="HJ141" i="32" s="1"/>
  <c r="HJ142" i="32" s="1"/>
  <c r="HJ143" i="32" s="1"/>
  <c r="HJ144" i="32" s="1"/>
  <c r="HJ145" i="32" s="1"/>
  <c r="HJ146" i="32" s="1"/>
  <c r="HJ147" i="32" s="1"/>
  <c r="HJ148" i="32" s="1"/>
  <c r="HJ149" i="32" s="1"/>
  <c r="HJ150" i="32" s="1"/>
  <c r="HJ151" i="32" s="1"/>
  <c r="HJ152" i="32" s="1"/>
  <c r="HJ153" i="32" s="1"/>
  <c r="HJ154" i="32" s="1"/>
  <c r="HJ155" i="32" s="1"/>
  <c r="HJ156" i="32" s="1"/>
  <c r="HJ157" i="32" s="1"/>
  <c r="HJ158" i="32" s="1"/>
  <c r="HJ159" i="32" s="1"/>
  <c r="HJ160" i="32" s="1"/>
  <c r="HJ161" i="32" s="1"/>
  <c r="HJ162" i="32" s="1"/>
  <c r="HJ163" i="32" s="1"/>
  <c r="HJ164" i="32" s="1"/>
  <c r="HJ165" i="32" s="1"/>
  <c r="HJ166" i="32" s="1"/>
  <c r="HJ167" i="32" s="1"/>
  <c r="HJ168" i="32" s="1"/>
  <c r="HJ169" i="32" s="1"/>
  <c r="HJ170" i="32" s="1"/>
  <c r="HJ171" i="32" s="1"/>
  <c r="HJ172" i="32" s="1"/>
  <c r="HJ173" i="32" s="1"/>
  <c r="HJ174" i="32" s="1"/>
  <c r="HJ175" i="32" s="1"/>
  <c r="HJ176" i="32" s="1"/>
  <c r="HJ177" i="32" s="1"/>
  <c r="HJ178" i="32" s="1"/>
  <c r="HJ179" i="32" s="1"/>
  <c r="HJ180" i="32" s="1"/>
  <c r="HJ181" i="32" s="1"/>
  <c r="HJ182" i="32" s="1"/>
  <c r="HJ183" i="32" s="1"/>
  <c r="HJ184" i="32" s="1"/>
  <c r="HJ185" i="32" s="1"/>
  <c r="HJ186" i="32" s="1"/>
  <c r="HJ187" i="32" s="1"/>
  <c r="HJ188" i="32" s="1"/>
  <c r="HJ189" i="32" s="1"/>
  <c r="HJ190" i="32" s="1"/>
  <c r="HJ191" i="32" s="1"/>
  <c r="HJ192" i="32" s="1"/>
  <c r="HJ193" i="32" s="1"/>
  <c r="HJ194" i="32" s="1"/>
  <c r="HJ195" i="32" s="1"/>
  <c r="HJ196" i="32" s="1"/>
  <c r="HJ197" i="32" s="1"/>
  <c r="HJ198" i="32" s="1"/>
  <c r="HJ199" i="32" s="1"/>
  <c r="HJ200" i="32" s="1"/>
  <c r="HJ201" i="32" s="1"/>
  <c r="HJ202" i="32" s="1"/>
  <c r="HJ203" i="32" s="1"/>
  <c r="HJ204" i="32" s="1"/>
  <c r="JR5" i="32"/>
  <c r="JR6" i="32" s="1"/>
  <c r="JR7" i="32" s="1"/>
  <c r="JR8" i="32" s="1"/>
  <c r="JR9" i="32" s="1"/>
  <c r="JR10" i="32" s="1"/>
  <c r="JR11" i="32" s="1"/>
  <c r="JR12" i="32" s="1"/>
  <c r="JR13" i="32" s="1"/>
  <c r="JR14" i="32" s="1"/>
  <c r="JR15" i="32" s="1"/>
  <c r="JR16" i="32" s="1"/>
  <c r="JR17" i="32" s="1"/>
  <c r="JR18" i="32" s="1"/>
  <c r="JR19" i="32" s="1"/>
  <c r="JR20" i="32" s="1"/>
  <c r="JR21" i="32" s="1"/>
  <c r="JR22" i="32" s="1"/>
  <c r="JR23" i="32" s="1"/>
  <c r="JR24" i="32" s="1"/>
  <c r="JR25" i="32" s="1"/>
  <c r="JR26" i="32" s="1"/>
  <c r="JR27" i="32" s="1"/>
  <c r="JR28" i="32" s="1"/>
  <c r="JR29" i="32" s="1"/>
  <c r="JR30" i="32" s="1"/>
  <c r="JR31" i="32" s="1"/>
  <c r="JR32" i="32" s="1"/>
  <c r="JR33" i="32" s="1"/>
  <c r="JR34" i="32" s="1"/>
  <c r="JR35" i="32" s="1"/>
  <c r="JR36" i="32" s="1"/>
  <c r="JR37" i="32" s="1"/>
  <c r="JR38" i="32" s="1"/>
  <c r="JR39" i="32" s="1"/>
  <c r="JR40" i="32" s="1"/>
  <c r="JR41" i="32" s="1"/>
  <c r="JR42" i="32" s="1"/>
  <c r="JR43" i="32" s="1"/>
  <c r="JR44" i="32" s="1"/>
  <c r="JR45" i="32" s="1"/>
  <c r="JR46" i="32" s="1"/>
  <c r="JR47" i="32" s="1"/>
  <c r="JR48" i="32" s="1"/>
  <c r="JR49" i="32" s="1"/>
  <c r="JR50" i="32" s="1"/>
  <c r="JR51" i="32" s="1"/>
  <c r="JR52" i="32" s="1"/>
  <c r="JR53" i="32" s="1"/>
  <c r="JR54" i="32" s="1"/>
  <c r="JR55" i="32" s="1"/>
  <c r="JR56" i="32" s="1"/>
  <c r="JR57" i="32" s="1"/>
  <c r="JR58" i="32" s="1"/>
  <c r="JR59" i="32" s="1"/>
  <c r="JR60" i="32" s="1"/>
  <c r="JR61" i="32" s="1"/>
  <c r="JR62" i="32" s="1"/>
  <c r="JR63" i="32" s="1"/>
  <c r="JR64" i="32" s="1"/>
  <c r="JR65" i="32" s="1"/>
  <c r="JR66" i="32" s="1"/>
  <c r="JR67" i="32" s="1"/>
  <c r="JR68" i="32" s="1"/>
  <c r="JR69" i="32" s="1"/>
  <c r="JR70" i="32" s="1"/>
  <c r="JR71" i="32" s="1"/>
  <c r="JR72" i="32" s="1"/>
  <c r="JR73" i="32" s="1"/>
  <c r="JR74" i="32" s="1"/>
  <c r="JR75" i="32" s="1"/>
  <c r="JR76" i="32" s="1"/>
  <c r="JR77" i="32" s="1"/>
  <c r="JR78" i="32" s="1"/>
  <c r="JR79" i="32" s="1"/>
  <c r="JR80" i="32" s="1"/>
  <c r="JR81" i="32" s="1"/>
  <c r="JR82" i="32" s="1"/>
  <c r="JR83" i="32" s="1"/>
  <c r="JR84" i="32" s="1"/>
  <c r="JR85" i="32" s="1"/>
  <c r="JR86" i="32" s="1"/>
  <c r="JR87" i="32" s="1"/>
  <c r="JR88" i="32" s="1"/>
  <c r="JR89" i="32" s="1"/>
  <c r="JR90" i="32" s="1"/>
  <c r="JR91" i="32" s="1"/>
  <c r="JR92" i="32" s="1"/>
  <c r="JR93" i="32" s="1"/>
  <c r="JR94" i="32" s="1"/>
  <c r="JR95" i="32" s="1"/>
  <c r="JR96" i="32" s="1"/>
  <c r="JR97" i="32" s="1"/>
  <c r="JR98" i="32" s="1"/>
  <c r="JR99" i="32" s="1"/>
  <c r="JR100" i="32" s="1"/>
  <c r="JR101" i="32" s="1"/>
  <c r="JR102" i="32" s="1"/>
  <c r="JR103" i="32" s="1"/>
  <c r="JR104" i="32" s="1"/>
  <c r="JR105" i="32" s="1"/>
  <c r="JR106" i="32" s="1"/>
  <c r="JR107" i="32" s="1"/>
  <c r="JR108" i="32" s="1"/>
  <c r="JR109" i="32" s="1"/>
  <c r="JR110" i="32" s="1"/>
  <c r="JR111" i="32" s="1"/>
  <c r="JR112" i="32" s="1"/>
  <c r="JR113" i="32" s="1"/>
  <c r="JR114" i="32" s="1"/>
  <c r="JR115" i="32" s="1"/>
  <c r="JR116" i="32" s="1"/>
  <c r="JR117" i="32" s="1"/>
  <c r="JR118" i="32" s="1"/>
  <c r="JR119" i="32" s="1"/>
  <c r="JR120" i="32" s="1"/>
  <c r="JR121" i="32" s="1"/>
  <c r="JR122" i="32" s="1"/>
  <c r="JR123" i="32" s="1"/>
  <c r="JR124" i="32" s="1"/>
  <c r="JR125" i="32" s="1"/>
  <c r="JR126" i="32" s="1"/>
  <c r="JR127" i="32" s="1"/>
  <c r="JR128" i="32" s="1"/>
  <c r="JR129" i="32" s="1"/>
  <c r="JR130" i="32" s="1"/>
  <c r="JR131" i="32" s="1"/>
  <c r="JR132" i="32" s="1"/>
  <c r="JR133" i="32" s="1"/>
  <c r="JR134" i="32" s="1"/>
  <c r="JR135" i="32" s="1"/>
  <c r="JR136" i="32" s="1"/>
  <c r="JR137" i="32" s="1"/>
  <c r="JR138" i="32" s="1"/>
  <c r="JR139" i="32" s="1"/>
  <c r="JR140" i="32" s="1"/>
  <c r="JR141" i="32" s="1"/>
  <c r="JR142" i="32" s="1"/>
  <c r="JR143" i="32" s="1"/>
  <c r="JR144" i="32" s="1"/>
  <c r="JR145" i="32" s="1"/>
  <c r="JR146" i="32" s="1"/>
  <c r="JR147" i="32" s="1"/>
  <c r="JR148" i="32" s="1"/>
  <c r="JR149" i="32" s="1"/>
  <c r="JR150" i="32" s="1"/>
  <c r="JR151" i="32" s="1"/>
  <c r="JR152" i="32" s="1"/>
  <c r="JR153" i="32" s="1"/>
  <c r="JR154" i="32" s="1"/>
  <c r="JR155" i="32" s="1"/>
  <c r="JR156" i="32" s="1"/>
  <c r="JR157" i="32" s="1"/>
  <c r="JR158" i="32" s="1"/>
  <c r="JR159" i="32" s="1"/>
  <c r="JR160" i="32" s="1"/>
  <c r="JR161" i="32" s="1"/>
  <c r="JR162" i="32" s="1"/>
  <c r="JR163" i="32" s="1"/>
  <c r="JR164" i="32" s="1"/>
  <c r="JR165" i="32" s="1"/>
  <c r="JR166" i="32" s="1"/>
  <c r="JR167" i="32" s="1"/>
  <c r="JR168" i="32" s="1"/>
  <c r="JR169" i="32" s="1"/>
  <c r="JR170" i="32" s="1"/>
  <c r="JR171" i="32" s="1"/>
  <c r="JR172" i="32" s="1"/>
  <c r="JR173" i="32" s="1"/>
  <c r="JR174" i="32" s="1"/>
  <c r="JR175" i="32" s="1"/>
  <c r="JR176" i="32" s="1"/>
  <c r="JR177" i="32" s="1"/>
  <c r="JR178" i="32" s="1"/>
  <c r="JR179" i="32" s="1"/>
  <c r="JR180" i="32" s="1"/>
  <c r="JR181" i="32" s="1"/>
  <c r="JR182" i="32" s="1"/>
  <c r="JR183" i="32" s="1"/>
  <c r="JR184" i="32" s="1"/>
  <c r="JR185" i="32" s="1"/>
  <c r="JR186" i="32" s="1"/>
  <c r="JR187" i="32" s="1"/>
  <c r="JR188" i="32" s="1"/>
  <c r="JR189" i="32" s="1"/>
  <c r="JR190" i="32" s="1"/>
  <c r="JR191" i="32" s="1"/>
  <c r="JR192" i="32" s="1"/>
  <c r="JR193" i="32" s="1"/>
  <c r="JR194" i="32" s="1"/>
  <c r="JR195" i="32" s="1"/>
  <c r="JR196" i="32" s="1"/>
  <c r="JR197" i="32" s="1"/>
  <c r="JR198" i="32" s="1"/>
  <c r="JR199" i="32" s="1"/>
  <c r="JR200" i="32" s="1"/>
  <c r="JR201" i="32" s="1"/>
  <c r="JR202" i="32" s="1"/>
  <c r="JR203" i="32" s="1"/>
  <c r="JR204" i="32" s="1"/>
  <c r="LZ5" i="32"/>
  <c r="LZ6" i="32" s="1"/>
  <c r="LZ7" i="32" s="1"/>
  <c r="LZ8" i="32" s="1"/>
  <c r="LZ9" i="32" s="1"/>
  <c r="LZ10" i="32" s="1"/>
  <c r="LZ11" i="32" s="1"/>
  <c r="LZ12" i="32" s="1"/>
  <c r="LZ13" i="32" s="1"/>
  <c r="LZ14" i="32" s="1"/>
  <c r="LZ15" i="32" s="1"/>
  <c r="LZ16" i="32" s="1"/>
  <c r="LZ17" i="32" s="1"/>
  <c r="LZ18" i="32" s="1"/>
  <c r="LZ19" i="32" s="1"/>
  <c r="LZ20" i="32" s="1"/>
  <c r="LZ21" i="32" s="1"/>
  <c r="LZ22" i="32" s="1"/>
  <c r="LZ23" i="32" s="1"/>
  <c r="LZ24" i="32" s="1"/>
  <c r="LZ25" i="32" s="1"/>
  <c r="LZ26" i="32" s="1"/>
  <c r="LZ27" i="32" s="1"/>
  <c r="LZ28" i="32" s="1"/>
  <c r="LZ29" i="32" s="1"/>
  <c r="LZ30" i="32" s="1"/>
  <c r="LZ31" i="32" s="1"/>
  <c r="LZ32" i="32" s="1"/>
  <c r="LZ33" i="32" s="1"/>
  <c r="LZ34" i="32" s="1"/>
  <c r="LZ35" i="32" s="1"/>
  <c r="LZ36" i="32" s="1"/>
  <c r="LZ37" i="32" s="1"/>
  <c r="LZ38" i="32" s="1"/>
  <c r="LZ39" i="32" s="1"/>
  <c r="LZ40" i="32" s="1"/>
  <c r="LZ41" i="32" s="1"/>
  <c r="LZ42" i="32" s="1"/>
  <c r="LZ43" i="32" s="1"/>
  <c r="LZ44" i="32" s="1"/>
  <c r="LZ45" i="32" s="1"/>
  <c r="LZ46" i="32" s="1"/>
  <c r="LZ47" i="32" s="1"/>
  <c r="LZ48" i="32" s="1"/>
  <c r="LZ49" i="32" s="1"/>
  <c r="LZ50" i="32" s="1"/>
  <c r="LZ51" i="32" s="1"/>
  <c r="LZ52" i="32" s="1"/>
  <c r="LZ53" i="32" s="1"/>
  <c r="LZ54" i="32" s="1"/>
  <c r="LZ55" i="32" s="1"/>
  <c r="LZ56" i="32" s="1"/>
  <c r="LZ57" i="32" s="1"/>
  <c r="LZ58" i="32" s="1"/>
  <c r="LZ59" i="32" s="1"/>
  <c r="LZ60" i="32" s="1"/>
  <c r="LZ61" i="32" s="1"/>
  <c r="LZ62" i="32" s="1"/>
  <c r="LZ63" i="32" s="1"/>
  <c r="LZ64" i="32" s="1"/>
  <c r="LZ65" i="32" s="1"/>
  <c r="LZ66" i="32" s="1"/>
  <c r="LZ67" i="32" s="1"/>
  <c r="LZ68" i="32" s="1"/>
  <c r="LZ69" i="32" s="1"/>
  <c r="LZ70" i="32" s="1"/>
  <c r="LZ71" i="32" s="1"/>
  <c r="LZ72" i="32" s="1"/>
  <c r="LZ73" i="32" s="1"/>
  <c r="LZ74" i="32" s="1"/>
  <c r="LZ75" i="32" s="1"/>
  <c r="LZ76" i="32" s="1"/>
  <c r="LZ77" i="32" s="1"/>
  <c r="LZ78" i="32" s="1"/>
  <c r="LZ79" i="32" s="1"/>
  <c r="LZ80" i="32" s="1"/>
  <c r="LZ81" i="32" s="1"/>
  <c r="LZ82" i="32" s="1"/>
  <c r="LZ83" i="32" s="1"/>
  <c r="LZ84" i="32" s="1"/>
  <c r="LZ85" i="32" s="1"/>
  <c r="LZ86" i="32" s="1"/>
  <c r="LZ87" i="32" s="1"/>
  <c r="LZ88" i="32" s="1"/>
  <c r="LZ89" i="32" s="1"/>
  <c r="LZ90" i="32" s="1"/>
  <c r="LZ91" i="32" s="1"/>
  <c r="LZ92" i="32" s="1"/>
  <c r="LZ93" i="32" s="1"/>
  <c r="LZ94" i="32" s="1"/>
  <c r="LZ95" i="32" s="1"/>
  <c r="LZ96" i="32" s="1"/>
  <c r="LZ97" i="32" s="1"/>
  <c r="LZ98" i="32" s="1"/>
  <c r="LZ99" i="32" s="1"/>
  <c r="LZ100" i="32" s="1"/>
  <c r="LZ101" i="32" s="1"/>
  <c r="LZ102" i="32" s="1"/>
  <c r="LZ103" i="32" s="1"/>
  <c r="LZ104" i="32" s="1"/>
  <c r="LZ105" i="32" s="1"/>
  <c r="LZ106" i="32" s="1"/>
  <c r="LZ107" i="32" s="1"/>
  <c r="LZ108" i="32" s="1"/>
  <c r="LZ109" i="32" s="1"/>
  <c r="LZ110" i="32" s="1"/>
  <c r="LZ111" i="32" s="1"/>
  <c r="LZ112" i="32" s="1"/>
  <c r="LZ113" i="32" s="1"/>
  <c r="LZ114" i="32" s="1"/>
  <c r="LZ115" i="32" s="1"/>
  <c r="LZ116" i="32" s="1"/>
  <c r="LZ117" i="32" s="1"/>
  <c r="LZ118" i="32" s="1"/>
  <c r="LZ119" i="32" s="1"/>
  <c r="LZ120" i="32" s="1"/>
  <c r="LZ121" i="32" s="1"/>
  <c r="LZ122" i="32" s="1"/>
  <c r="LZ123" i="32" s="1"/>
  <c r="LZ124" i="32" s="1"/>
  <c r="LZ125" i="32" s="1"/>
  <c r="LZ126" i="32" s="1"/>
  <c r="LZ127" i="32" s="1"/>
  <c r="LZ128" i="32" s="1"/>
  <c r="LZ129" i="32" s="1"/>
  <c r="LZ130" i="32" s="1"/>
  <c r="LZ131" i="32" s="1"/>
  <c r="LZ132" i="32" s="1"/>
  <c r="LZ133" i="32" s="1"/>
  <c r="LZ134" i="32" s="1"/>
  <c r="LZ135" i="32" s="1"/>
  <c r="LZ136" i="32" s="1"/>
  <c r="LZ137" i="32" s="1"/>
  <c r="LZ138" i="32" s="1"/>
  <c r="LZ139" i="32" s="1"/>
  <c r="LZ140" i="32" s="1"/>
  <c r="LZ141" i="32" s="1"/>
  <c r="LZ142" i="32" s="1"/>
  <c r="LZ143" i="32" s="1"/>
  <c r="LZ144" i="32" s="1"/>
  <c r="LZ145" i="32" s="1"/>
  <c r="LZ146" i="32" s="1"/>
  <c r="LZ147" i="32" s="1"/>
  <c r="LZ148" i="32" s="1"/>
  <c r="LZ149" i="32" s="1"/>
  <c r="LZ150" i="32" s="1"/>
  <c r="LZ151" i="32" s="1"/>
  <c r="LZ152" i="32" s="1"/>
  <c r="LZ153" i="32" s="1"/>
  <c r="LZ154" i="32" s="1"/>
  <c r="LZ155" i="32" s="1"/>
  <c r="LZ156" i="32" s="1"/>
  <c r="LZ157" i="32" s="1"/>
  <c r="LZ158" i="32" s="1"/>
  <c r="LZ159" i="32" s="1"/>
  <c r="LZ160" i="32" s="1"/>
  <c r="LZ161" i="32" s="1"/>
  <c r="LZ162" i="32" s="1"/>
  <c r="LZ163" i="32" s="1"/>
  <c r="LZ164" i="32" s="1"/>
  <c r="LZ165" i="32" s="1"/>
  <c r="LZ166" i="32" s="1"/>
  <c r="LZ167" i="32" s="1"/>
  <c r="LZ168" i="32" s="1"/>
  <c r="LZ169" i="32" s="1"/>
  <c r="LZ170" i="32" s="1"/>
  <c r="LZ171" i="32" s="1"/>
  <c r="LZ172" i="32" s="1"/>
  <c r="LZ173" i="32" s="1"/>
  <c r="LZ174" i="32" s="1"/>
  <c r="LZ175" i="32" s="1"/>
  <c r="LZ176" i="32" s="1"/>
  <c r="LZ177" i="32" s="1"/>
  <c r="LZ178" i="32" s="1"/>
  <c r="LZ179" i="32" s="1"/>
  <c r="LZ180" i="32" s="1"/>
  <c r="LZ181" i="32" s="1"/>
  <c r="LZ182" i="32" s="1"/>
  <c r="LZ183" i="32" s="1"/>
  <c r="LZ184" i="32" s="1"/>
  <c r="LZ185" i="32" s="1"/>
  <c r="LZ186" i="32" s="1"/>
  <c r="LZ187" i="32" s="1"/>
  <c r="LZ188" i="32" s="1"/>
  <c r="LZ189" i="32" s="1"/>
  <c r="LZ190" i="32" s="1"/>
  <c r="LZ191" i="32" s="1"/>
  <c r="LZ192" i="32" s="1"/>
  <c r="LZ193" i="32" s="1"/>
  <c r="LZ194" i="32" s="1"/>
  <c r="LZ195" i="32" s="1"/>
  <c r="LZ196" i="32" s="1"/>
  <c r="LZ197" i="32" s="1"/>
  <c r="LZ198" i="32" s="1"/>
  <c r="LZ199" i="32" s="1"/>
  <c r="LZ200" i="32" s="1"/>
  <c r="LZ201" i="32" s="1"/>
  <c r="LZ202" i="32" s="1"/>
  <c r="LZ203" i="32" s="1"/>
  <c r="LZ204" i="32" s="1"/>
  <c r="ID2" i="32"/>
  <c r="EC2" i="32"/>
  <c r="BU2" i="32"/>
  <c r="IS2" i="32"/>
  <c r="GK2" i="32"/>
  <c r="FV2" i="32"/>
  <c r="DN2" i="32"/>
  <c r="BF2" i="32"/>
  <c r="JH2" i="32"/>
  <c r="GZ2" i="32"/>
  <c r="FG2" i="32"/>
  <c r="CY2" i="32"/>
  <c r="AQ2" i="32"/>
  <c r="HO2" i="32"/>
  <c r="ER2" i="32"/>
  <c r="CJ2" i="32"/>
  <c r="W2" i="32"/>
  <c r="AB205" i="32" l="1"/>
  <c r="AB4" i="32"/>
  <c r="JU2" i="32"/>
  <c r="C57" i="32"/>
  <c r="C56" i="32"/>
  <c r="C55" i="32"/>
  <c r="C54" i="32"/>
  <c r="C53" i="32"/>
  <c r="C52" i="32"/>
  <c r="C51" i="32"/>
  <c r="E49" i="32"/>
  <c r="C23" i="32"/>
  <c r="C21" i="32"/>
  <c r="AG5" i="32" s="1"/>
  <c r="C19" i="32"/>
  <c r="C18" i="32"/>
  <c r="C30" i="32" s="1"/>
  <c r="C16" i="32"/>
  <c r="C12" i="32"/>
  <c r="J60" i="32"/>
  <c r="J61" i="32" s="1"/>
  <c r="U4" i="32"/>
  <c r="E6" i="32"/>
  <c r="C31" i="32" l="1"/>
  <c r="EX5" i="32"/>
  <c r="EN5" i="32" s="1"/>
  <c r="FM5" i="32"/>
  <c r="FC5" i="32" s="1"/>
  <c r="BL5" i="32"/>
  <c r="BB5" i="32" s="1"/>
  <c r="EI5" i="32"/>
  <c r="DY5" i="32" s="1"/>
  <c r="GQ5" i="32"/>
  <c r="GG5" i="32" s="1"/>
  <c r="DT5" i="32"/>
  <c r="DJ5" i="32" s="1"/>
  <c r="HF5" i="32"/>
  <c r="GV5" i="32" s="1"/>
  <c r="GB5" i="32"/>
  <c r="FR5" i="32" s="1"/>
  <c r="JN5" i="32"/>
  <c r="JD5" i="32" s="1"/>
  <c r="IJ5" i="32"/>
  <c r="HZ5" i="32" s="1"/>
  <c r="CP5" i="32"/>
  <c r="CF5" i="32" s="1"/>
  <c r="DE5" i="32"/>
  <c r="CU5" i="32" s="1"/>
  <c r="CA5" i="32"/>
  <c r="BQ5" i="32" s="1"/>
  <c r="AW5" i="32"/>
  <c r="AM5" i="32" s="1"/>
  <c r="IY5" i="32"/>
  <c r="IO5" i="32" s="1"/>
  <c r="HU5" i="32"/>
  <c r="HK5" i="32" s="1"/>
  <c r="KJ2" i="32"/>
  <c r="LW4" i="32"/>
  <c r="GX2" i="32"/>
  <c r="FN4" i="32"/>
  <c r="CQ4" i="32"/>
  <c r="IZ4" i="32"/>
  <c r="BM4" i="32"/>
  <c r="HV4" i="32"/>
  <c r="AH4" i="32"/>
  <c r="EY4" i="32"/>
  <c r="G5" i="32"/>
  <c r="I5" i="32" s="1"/>
  <c r="BS4" i="32"/>
  <c r="BD4" i="32"/>
  <c r="DL4" i="32"/>
  <c r="AO4" i="32"/>
  <c r="CW4" i="32"/>
  <c r="FE4" i="32"/>
  <c r="HM4" i="32"/>
  <c r="JU4" i="32"/>
  <c r="CH4" i="32"/>
  <c r="EP4" i="32"/>
  <c r="GX4" i="32"/>
  <c r="JF4" i="32"/>
  <c r="LN4" i="32"/>
  <c r="FT4" i="32"/>
  <c r="GI4" i="32"/>
  <c r="KJ4" i="32"/>
  <c r="KY4" i="32"/>
  <c r="EA4" i="32"/>
  <c r="IB4" i="32"/>
  <c r="IQ4" i="32"/>
  <c r="JW2" i="32"/>
  <c r="KC5" i="32" s="1"/>
  <c r="JS5" i="32" s="1"/>
  <c r="AX4" i="32"/>
  <c r="HG4" i="32"/>
  <c r="GC4" i="32"/>
  <c r="KS4" i="32"/>
  <c r="DF4" i="32"/>
  <c r="LH4" i="32"/>
  <c r="DU4" i="32"/>
  <c r="IK4" i="32"/>
  <c r="EJ4" i="32"/>
  <c r="JO4" i="32"/>
  <c r="KD4" i="32"/>
  <c r="CB4" i="32"/>
  <c r="GR4" i="32"/>
  <c r="F6" i="32"/>
  <c r="E7" i="32"/>
  <c r="C26" i="32"/>
  <c r="C27" i="32" s="1"/>
  <c r="C24" i="32"/>
  <c r="S5" i="32" l="1"/>
  <c r="AA5" i="32"/>
  <c r="LN2" i="32"/>
  <c r="KY2" i="32"/>
  <c r="HM2" i="32"/>
  <c r="KL2" i="32"/>
  <c r="KR5" i="32" s="1"/>
  <c r="KH5" i="32" s="1"/>
  <c r="G6" i="32"/>
  <c r="I6" i="32" s="1"/>
  <c r="F7" i="32"/>
  <c r="E8" i="32"/>
  <c r="LP2" i="32" l="1"/>
  <c r="LV5" i="32" s="1"/>
  <c r="LL5" i="32" s="1"/>
  <c r="LA2" i="32"/>
  <c r="LG5" i="32" s="1"/>
  <c r="KW5" i="32" s="1"/>
  <c r="IQ2" i="32"/>
  <c r="IB2" i="32"/>
  <c r="F8" i="32"/>
  <c r="E9" i="32"/>
  <c r="G7" i="32"/>
  <c r="G11" i="30"/>
  <c r="G10" i="30"/>
  <c r="G9" i="30"/>
  <c r="F9" i="32" l="1"/>
  <c r="E10" i="32"/>
  <c r="G8" i="32"/>
  <c r="I8" i="32" s="1"/>
  <c r="I7" i="32"/>
  <c r="G13" i="30"/>
  <c r="G9" i="32" l="1"/>
  <c r="E34" i="32"/>
  <c r="E11" i="32"/>
  <c r="F10" i="32"/>
  <c r="F13" i="30"/>
  <c r="D13" i="30"/>
  <c r="D46" i="30"/>
  <c r="I10" i="15"/>
  <c r="I11" i="15" l="1"/>
  <c r="I12" i="15" s="1"/>
  <c r="C4" i="32"/>
  <c r="C5" i="32" s="1"/>
  <c r="E46" i="30"/>
  <c r="G46" i="30"/>
  <c r="G10" i="32"/>
  <c r="I10" i="32" s="1"/>
  <c r="E12" i="32"/>
  <c r="F11" i="32"/>
  <c r="E60" i="32"/>
  <c r="E61" i="32"/>
  <c r="E35" i="32"/>
  <c r="C29" i="32" s="1"/>
  <c r="F34" i="32"/>
  <c r="I32" i="32"/>
  <c r="I9" i="32"/>
  <c r="F46" i="30"/>
  <c r="H9" i="32" l="1"/>
  <c r="J9" i="32" s="1"/>
  <c r="O9" i="32" s="1"/>
  <c r="H10" i="32"/>
  <c r="J10" i="32" s="1"/>
  <c r="O10" i="32" s="1"/>
  <c r="H7" i="32"/>
  <c r="J7" i="32" s="1"/>
  <c r="O7" i="32" s="1"/>
  <c r="H6" i="32"/>
  <c r="J6" i="32" s="1"/>
  <c r="O6" i="32" s="1"/>
  <c r="H8" i="32"/>
  <c r="J8" i="32" s="1"/>
  <c r="O8" i="32" s="1"/>
  <c r="H5" i="32"/>
  <c r="J5" i="32" s="1"/>
  <c r="O5" i="32" s="1"/>
  <c r="E45" i="32"/>
  <c r="E44" i="32" s="1"/>
  <c r="S2" i="32"/>
  <c r="GG2" i="32"/>
  <c r="GL2" i="32" s="1"/>
  <c r="F35" i="32"/>
  <c r="G34" i="32"/>
  <c r="G11" i="32"/>
  <c r="I11" i="32" s="1"/>
  <c r="H11" i="32"/>
  <c r="E13" i="32"/>
  <c r="F12" i="32"/>
  <c r="E43" i="32"/>
  <c r="C25" i="32" s="1"/>
  <c r="X2" i="32" l="1"/>
  <c r="Y4" i="32"/>
  <c r="Z4" i="32" s="1"/>
  <c r="T2" i="32"/>
  <c r="E46" i="32"/>
  <c r="I61" i="32"/>
  <c r="AM2" i="32"/>
  <c r="F45" i="32"/>
  <c r="F44" i="32" s="1"/>
  <c r="F46" i="32" s="1"/>
  <c r="GV2" i="32"/>
  <c r="HA2" i="32" s="1"/>
  <c r="GH2" i="32"/>
  <c r="GM4" i="32"/>
  <c r="GO5" i="32" s="1"/>
  <c r="GH5" i="32" s="1"/>
  <c r="GI5" i="32" s="1"/>
  <c r="GJ5" i="32" s="1"/>
  <c r="GK5" i="32" s="1"/>
  <c r="G12" i="32"/>
  <c r="H12" i="32"/>
  <c r="F13" i="32"/>
  <c r="E14" i="32"/>
  <c r="J11" i="32"/>
  <c r="O11" i="32" s="1"/>
  <c r="G35" i="32"/>
  <c r="H34" i="32"/>
  <c r="F43" i="32"/>
  <c r="AF205" i="32" l="1"/>
  <c r="AF4" i="32"/>
  <c r="GL5" i="32"/>
  <c r="GM5" i="32" s="1"/>
  <c r="AN2" i="32"/>
  <c r="AR2" i="32"/>
  <c r="AS4" i="32"/>
  <c r="AU5" i="32" s="1"/>
  <c r="AN5" i="32" s="1"/>
  <c r="AO5" i="32" s="1"/>
  <c r="AP5" i="32" s="1"/>
  <c r="AQ5" i="32" s="1"/>
  <c r="BB2" i="32"/>
  <c r="G45" i="32"/>
  <c r="G44" i="32" s="1"/>
  <c r="G46" i="32" s="1"/>
  <c r="GQ6" i="32"/>
  <c r="GG6" i="32" s="1"/>
  <c r="GR5" i="32"/>
  <c r="HK2" i="32"/>
  <c r="HP2" i="32" s="1"/>
  <c r="GW2" i="32"/>
  <c r="HB4" i="32"/>
  <c r="HD5" i="32" s="1"/>
  <c r="GW5" i="32" s="1"/>
  <c r="GX5" i="32" s="1"/>
  <c r="GY5" i="32" s="1"/>
  <c r="GZ5" i="32" s="1"/>
  <c r="G43" i="32"/>
  <c r="J12" i="32"/>
  <c r="F14" i="32"/>
  <c r="E15" i="32"/>
  <c r="G13" i="32"/>
  <c r="H13" i="32"/>
  <c r="I34" i="32"/>
  <c r="H35" i="32"/>
  <c r="I12" i="32"/>
  <c r="HA5" i="32" l="1"/>
  <c r="HB5" i="32" s="1"/>
  <c r="AR5" i="32"/>
  <c r="AS5" i="32" s="1"/>
  <c r="BC2" i="32"/>
  <c r="BG2" i="32"/>
  <c r="BH4" i="32"/>
  <c r="BJ5" i="32" s="1"/>
  <c r="BC5" i="32" s="1"/>
  <c r="BD5" i="32" s="1"/>
  <c r="BE5" i="32" s="1"/>
  <c r="BF5" i="32" s="1"/>
  <c r="AX5" i="32"/>
  <c r="AW6" i="32"/>
  <c r="AM6" i="32" s="1"/>
  <c r="BQ2" i="32"/>
  <c r="H45" i="32"/>
  <c r="H44" i="32" s="1"/>
  <c r="H46" i="32" s="1"/>
  <c r="GO6" i="32"/>
  <c r="GP5" i="32"/>
  <c r="HG5" i="32"/>
  <c r="HF6" i="32"/>
  <c r="GV6" i="32" s="1"/>
  <c r="HZ2" i="32"/>
  <c r="IE2" i="32" s="1"/>
  <c r="HL2" i="32"/>
  <c r="HQ4" i="32"/>
  <c r="HS5" i="32" s="1"/>
  <c r="HL5" i="32" s="1"/>
  <c r="HM5" i="32" s="1"/>
  <c r="HN5" i="32" s="1"/>
  <c r="HO5" i="32" s="1"/>
  <c r="H43" i="32"/>
  <c r="J13" i="32"/>
  <c r="J34" i="32"/>
  <c r="I35" i="32"/>
  <c r="F15" i="32"/>
  <c r="E16" i="32"/>
  <c r="O12" i="32"/>
  <c r="I13" i="32"/>
  <c r="G14" i="32"/>
  <c r="H14" i="32"/>
  <c r="BG5" i="32" l="1"/>
  <c r="BH5" i="32" s="1"/>
  <c r="BJ6" i="32" s="1"/>
  <c r="BR2" i="32"/>
  <c r="BV2" i="32"/>
  <c r="HP5" i="32"/>
  <c r="HQ5" i="32" s="1"/>
  <c r="BM5" i="32"/>
  <c r="GH6" i="32"/>
  <c r="GI6" i="32" s="1"/>
  <c r="GJ6" i="32" s="1"/>
  <c r="GK6" i="32" s="1"/>
  <c r="GQ7" i="32" s="1"/>
  <c r="GG7" i="32" s="1"/>
  <c r="BL6" i="32"/>
  <c r="BB6" i="32" s="1"/>
  <c r="AU6" i="32"/>
  <c r="AN6" i="32" s="1"/>
  <c r="AO6" i="32" s="1"/>
  <c r="AP6" i="32" s="1"/>
  <c r="AQ6" i="32" s="1"/>
  <c r="AR6" i="32" s="1"/>
  <c r="AV5" i="32"/>
  <c r="AY5" i="32" s="1"/>
  <c r="AZ5" i="32" s="1"/>
  <c r="BW4" i="32"/>
  <c r="BY5" i="32" s="1"/>
  <c r="BR5" i="32" s="1"/>
  <c r="BS5" i="32" s="1"/>
  <c r="BT5" i="32" s="1"/>
  <c r="BU5" i="32" s="1"/>
  <c r="CF2" i="32"/>
  <c r="I45" i="32"/>
  <c r="I44" i="32" s="1"/>
  <c r="I46" i="32" s="1"/>
  <c r="GS5" i="32"/>
  <c r="GT5" i="32" s="1"/>
  <c r="HU6" i="32"/>
  <c r="HK6" i="32" s="1"/>
  <c r="HV5" i="32"/>
  <c r="HE5" i="32"/>
  <c r="HD6" i="32"/>
  <c r="GW6" i="32" s="1"/>
  <c r="GX6" i="32" s="1"/>
  <c r="GY6" i="32" s="1"/>
  <c r="GZ6" i="32" s="1"/>
  <c r="HA6" i="32" s="1"/>
  <c r="IO2" i="32"/>
  <c r="IT2" i="32" s="1"/>
  <c r="IA2" i="32"/>
  <c r="IF4" i="32"/>
  <c r="IH5" i="32" s="1"/>
  <c r="IA5" i="32" s="1"/>
  <c r="IB5" i="32" s="1"/>
  <c r="IC5" i="32" s="1"/>
  <c r="ID5" i="32" s="1"/>
  <c r="J14" i="32"/>
  <c r="J35" i="32"/>
  <c r="K34" i="32"/>
  <c r="O13" i="32"/>
  <c r="F16" i="32"/>
  <c r="E17" i="32"/>
  <c r="I14" i="32"/>
  <c r="G15" i="32"/>
  <c r="H15" i="32"/>
  <c r="I43" i="32"/>
  <c r="BV5" i="32" l="1"/>
  <c r="BW5" i="32" s="1"/>
  <c r="IE5" i="32"/>
  <c r="IF5" i="32" s="1"/>
  <c r="CL4" i="32"/>
  <c r="CN5" i="32" s="1"/>
  <c r="CG5" i="32" s="1"/>
  <c r="CH5" i="32" s="1"/>
  <c r="CI5" i="32" s="1"/>
  <c r="CJ5" i="32" s="1"/>
  <c r="CP6" i="32" s="1"/>
  <c r="CF6" i="32" s="1"/>
  <c r="CK2" i="32"/>
  <c r="GL6" i="32"/>
  <c r="GM6" i="32" s="1"/>
  <c r="GR6" i="32"/>
  <c r="BK5" i="32"/>
  <c r="BN5" i="32" s="1"/>
  <c r="BO5" i="32" s="1"/>
  <c r="BC6" i="32"/>
  <c r="BD6" i="32" s="1"/>
  <c r="BE6" i="32" s="1"/>
  <c r="BF6" i="32" s="1"/>
  <c r="BG6" i="32" s="1"/>
  <c r="AS6" i="32"/>
  <c r="AU7" i="32" s="1"/>
  <c r="HB6" i="32"/>
  <c r="HD7" i="32" s="1"/>
  <c r="CA6" i="32"/>
  <c r="BQ6" i="32" s="1"/>
  <c r="AX6" i="32"/>
  <c r="AW7" i="32"/>
  <c r="AM7" i="32" s="1"/>
  <c r="CG2" i="32"/>
  <c r="CB5" i="32"/>
  <c r="CU2" i="32"/>
  <c r="J45" i="32"/>
  <c r="J44" i="32" s="1"/>
  <c r="J46" i="32" s="1"/>
  <c r="HF7" i="32"/>
  <c r="GV7" i="32" s="1"/>
  <c r="HG6" i="32"/>
  <c r="HH5" i="32"/>
  <c r="HI5" i="32" s="1"/>
  <c r="IJ6" i="32"/>
  <c r="HZ6" i="32" s="1"/>
  <c r="IK5" i="32"/>
  <c r="HS6" i="32"/>
  <c r="HL6" i="32" s="1"/>
  <c r="HM6" i="32" s="1"/>
  <c r="HN6" i="32" s="1"/>
  <c r="HO6" i="32" s="1"/>
  <c r="HP6" i="32" s="1"/>
  <c r="HT5" i="32"/>
  <c r="JD2" i="32"/>
  <c r="JI2" i="32" s="1"/>
  <c r="IP2" i="32"/>
  <c r="IU4" i="32"/>
  <c r="IW5" i="32" s="1"/>
  <c r="IP5" i="32" s="1"/>
  <c r="IQ5" i="32" s="1"/>
  <c r="IR5" i="32" s="1"/>
  <c r="IS5" i="32" s="1"/>
  <c r="O14" i="32"/>
  <c r="G16" i="32"/>
  <c r="H16" i="32"/>
  <c r="I15" i="32"/>
  <c r="K35" i="32"/>
  <c r="L34" i="32"/>
  <c r="J15" i="32"/>
  <c r="F17" i="32"/>
  <c r="E18" i="32"/>
  <c r="J43" i="32"/>
  <c r="CK5" i="32" l="1"/>
  <c r="CQ5" i="32"/>
  <c r="CV2" i="32"/>
  <c r="CZ2" i="32"/>
  <c r="CL5" i="32"/>
  <c r="CO5" i="32" s="1"/>
  <c r="IT5" i="32"/>
  <c r="IU5" i="32" s="1"/>
  <c r="GO7" i="32"/>
  <c r="GH7" i="32" s="1"/>
  <c r="GI7" i="32" s="1"/>
  <c r="GJ7" i="32" s="1"/>
  <c r="GK7" i="32" s="1"/>
  <c r="GL7" i="32" s="1"/>
  <c r="GM7" i="32" s="1"/>
  <c r="GP6" i="32"/>
  <c r="GS6" i="32" s="1"/>
  <c r="GT6" i="32" s="1"/>
  <c r="BH6" i="32"/>
  <c r="BM6" i="32"/>
  <c r="BL7" i="32"/>
  <c r="BB7" i="32" s="1"/>
  <c r="HQ6" i="32"/>
  <c r="HS7" i="32" s="1"/>
  <c r="BZ5" i="32"/>
  <c r="CC5" i="32" s="1"/>
  <c r="CD5" i="32" s="1"/>
  <c r="BY6" i="32"/>
  <c r="BR6" i="32" s="1"/>
  <c r="BS6" i="32" s="1"/>
  <c r="BT6" i="32" s="1"/>
  <c r="BU6" i="32" s="1"/>
  <c r="BV6" i="32" s="1"/>
  <c r="AN7" i="32"/>
  <c r="AO7" i="32" s="1"/>
  <c r="AP7" i="32" s="1"/>
  <c r="AQ7" i="32" s="1"/>
  <c r="AR7" i="32" s="1"/>
  <c r="DA4" i="32"/>
  <c r="DC5" i="32" s="1"/>
  <c r="CV5" i="32" s="1"/>
  <c r="CW5" i="32" s="1"/>
  <c r="CX5" i="32" s="1"/>
  <c r="CY5" i="32" s="1"/>
  <c r="AV6" i="32"/>
  <c r="AY6" i="32" s="1"/>
  <c r="AZ6" i="32" s="1"/>
  <c r="DJ2" i="32"/>
  <c r="K45" i="32"/>
  <c r="K44" i="32" s="1"/>
  <c r="K46" i="32" s="1"/>
  <c r="GW7" i="32"/>
  <c r="GX7" i="32" s="1"/>
  <c r="GY7" i="32" s="1"/>
  <c r="GZ7" i="32" s="1"/>
  <c r="HA7" i="32" s="1"/>
  <c r="IY6" i="32"/>
  <c r="IO6" i="32" s="1"/>
  <c r="IZ5" i="32"/>
  <c r="HV6" i="32"/>
  <c r="HU7" i="32"/>
  <c r="HK7" i="32" s="1"/>
  <c r="HE6" i="32"/>
  <c r="IH6" i="32"/>
  <c r="IA6" i="32" s="1"/>
  <c r="IB6" i="32" s="1"/>
  <c r="IC6" i="32" s="1"/>
  <c r="ID6" i="32" s="1"/>
  <c r="IE6" i="32" s="1"/>
  <c r="II5" i="32"/>
  <c r="HW5" i="32"/>
  <c r="HX5" i="32" s="1"/>
  <c r="JS2" i="32"/>
  <c r="JX2" i="32" s="1"/>
  <c r="JE2" i="32"/>
  <c r="JJ4" i="32"/>
  <c r="JL5" i="32" s="1"/>
  <c r="JE5" i="32" s="1"/>
  <c r="JF5" i="32" s="1"/>
  <c r="JG5" i="32" s="1"/>
  <c r="JH5" i="32" s="1"/>
  <c r="F18" i="32"/>
  <c r="E19" i="32"/>
  <c r="K43" i="32"/>
  <c r="G17" i="32"/>
  <c r="H17" i="32"/>
  <c r="I16" i="32"/>
  <c r="M34" i="32"/>
  <c r="L35" i="32"/>
  <c r="O15" i="32"/>
  <c r="J16" i="32"/>
  <c r="CZ5" i="32" l="1"/>
  <c r="DA5" i="32" s="1"/>
  <c r="CN6" i="32"/>
  <c r="CG6" i="32" s="1"/>
  <c r="CH6" i="32" s="1"/>
  <c r="CI6" i="32" s="1"/>
  <c r="CJ6" i="32" s="1"/>
  <c r="CK6" i="32" s="1"/>
  <c r="CL6" i="32" s="1"/>
  <c r="CN7" i="32" s="1"/>
  <c r="DP4" i="32"/>
  <c r="DR5" i="32" s="1"/>
  <c r="DK5" i="32" s="1"/>
  <c r="DL5" i="32" s="1"/>
  <c r="DM5" i="32" s="1"/>
  <c r="DN5" i="32" s="1"/>
  <c r="DU5" i="32" s="1"/>
  <c r="DO2" i="32"/>
  <c r="GQ8" i="32"/>
  <c r="GG8" i="32" s="1"/>
  <c r="GR7" i="32"/>
  <c r="JI5" i="32"/>
  <c r="JJ5" i="32" s="1"/>
  <c r="CB6" i="32"/>
  <c r="BJ7" i="32"/>
  <c r="BC7" i="32" s="1"/>
  <c r="BD7" i="32" s="1"/>
  <c r="BE7" i="32" s="1"/>
  <c r="BF7" i="32" s="1"/>
  <c r="BK6" i="32"/>
  <c r="BN6" i="32" s="1"/>
  <c r="BO6" i="32" s="1"/>
  <c r="DK2" i="32"/>
  <c r="CA7" i="32"/>
  <c r="BQ7" i="32" s="1"/>
  <c r="IF6" i="32"/>
  <c r="IH7" i="32" s="1"/>
  <c r="AS7" i="32"/>
  <c r="AU8" i="32" s="1"/>
  <c r="BW6" i="32"/>
  <c r="BY7" i="32" s="1"/>
  <c r="HB7" i="32"/>
  <c r="AW8" i="32"/>
  <c r="AM8" i="32" s="1"/>
  <c r="AX7" i="32"/>
  <c r="DF5" i="32"/>
  <c r="DE6" i="32"/>
  <c r="CU6" i="32" s="1"/>
  <c r="DY2" i="32"/>
  <c r="L45" i="32"/>
  <c r="L44" i="32" s="1"/>
  <c r="L46" i="32" s="1"/>
  <c r="GO8" i="32"/>
  <c r="GP7" i="32"/>
  <c r="HG7" i="32"/>
  <c r="HF8" i="32"/>
  <c r="GV8" i="32" s="1"/>
  <c r="HT6" i="32"/>
  <c r="HW6" i="32" s="1"/>
  <c r="HX6" i="32" s="1"/>
  <c r="HL7" i="32"/>
  <c r="HM7" i="32" s="1"/>
  <c r="HN7" i="32" s="1"/>
  <c r="HO7" i="32" s="1"/>
  <c r="HP7" i="32" s="1"/>
  <c r="JN6" i="32"/>
  <c r="JD6" i="32" s="1"/>
  <c r="JO5" i="32"/>
  <c r="CR5" i="32"/>
  <c r="CS5" i="32" s="1"/>
  <c r="IL5" i="32"/>
  <c r="IM5" i="32" s="1"/>
  <c r="IW6" i="32"/>
  <c r="IP6" i="32" s="1"/>
  <c r="IQ6" i="32" s="1"/>
  <c r="IR6" i="32" s="1"/>
  <c r="IS6" i="32" s="1"/>
  <c r="IT6" i="32" s="1"/>
  <c r="IX5" i="32"/>
  <c r="IJ7" i="32"/>
  <c r="HZ7" i="32" s="1"/>
  <c r="IK6" i="32"/>
  <c r="HH6" i="32"/>
  <c r="HI6" i="32" s="1"/>
  <c r="KH2" i="32"/>
  <c r="KM2" i="32" s="1"/>
  <c r="JT2" i="32"/>
  <c r="JY4" i="32"/>
  <c r="KA5" i="32" s="1"/>
  <c r="JT5" i="32" s="1"/>
  <c r="JU5" i="32" s="1"/>
  <c r="JV5" i="32" s="1"/>
  <c r="JW5" i="32" s="1"/>
  <c r="L43" i="32"/>
  <c r="I17" i="32"/>
  <c r="G18" i="32"/>
  <c r="I18" i="32" s="1"/>
  <c r="H18" i="32"/>
  <c r="N34" i="32"/>
  <c r="M35" i="32"/>
  <c r="O16" i="32"/>
  <c r="J17" i="32"/>
  <c r="F19" i="32"/>
  <c r="E20" i="32"/>
  <c r="JX5" i="32" l="1"/>
  <c r="JY5" i="32" s="1"/>
  <c r="CP7" i="32"/>
  <c r="CF7" i="32" s="1"/>
  <c r="CG7" i="32" s="1"/>
  <c r="CH7" i="32" s="1"/>
  <c r="CI7" i="32" s="1"/>
  <c r="CJ7" i="32" s="1"/>
  <c r="CK7" i="32" s="1"/>
  <c r="CQ6" i="32"/>
  <c r="DT6" i="32"/>
  <c r="DJ6" i="32" s="1"/>
  <c r="DZ2" i="32"/>
  <c r="ED2" i="32"/>
  <c r="DO5" i="32"/>
  <c r="DP5" i="32" s="1"/>
  <c r="BG7" i="32"/>
  <c r="BH7" i="32" s="1"/>
  <c r="BL8" i="32"/>
  <c r="BB8" i="32" s="1"/>
  <c r="BM7" i="32"/>
  <c r="GH8" i="32"/>
  <c r="GI8" i="32" s="1"/>
  <c r="GJ8" i="32" s="1"/>
  <c r="GK8" i="32" s="1"/>
  <c r="GL8" i="32" s="1"/>
  <c r="GM8" i="32" s="1"/>
  <c r="GO9" i="32" s="1"/>
  <c r="BR7" i="32"/>
  <c r="BS7" i="32" s="1"/>
  <c r="BT7" i="32" s="1"/>
  <c r="BU7" i="32" s="1"/>
  <c r="BV7" i="32" s="1"/>
  <c r="AV7" i="32"/>
  <c r="AY7" i="32" s="1"/>
  <c r="AZ7" i="32" s="1"/>
  <c r="BZ6" i="32"/>
  <c r="CC6" i="32" s="1"/>
  <c r="CD6" i="32" s="1"/>
  <c r="IU6" i="32"/>
  <c r="IW7" i="32" s="1"/>
  <c r="AN8" i="32"/>
  <c r="AO8" i="32" s="1"/>
  <c r="AP8" i="32" s="1"/>
  <c r="AQ8" i="32" s="1"/>
  <c r="AR8" i="32" s="1"/>
  <c r="HV7" i="32"/>
  <c r="HQ7" i="32"/>
  <c r="HS8" i="32" s="1"/>
  <c r="HD8" i="32"/>
  <c r="GW8" i="32" s="1"/>
  <c r="GX8" i="32" s="1"/>
  <c r="GY8" i="32" s="1"/>
  <c r="GZ8" i="32" s="1"/>
  <c r="HA8" i="32" s="1"/>
  <c r="HE7" i="32"/>
  <c r="HH7" i="32" s="1"/>
  <c r="HI7" i="32" s="1"/>
  <c r="DC6" i="32"/>
  <c r="CV6" i="32" s="1"/>
  <c r="CW6" i="32" s="1"/>
  <c r="CX6" i="32" s="1"/>
  <c r="CY6" i="32" s="1"/>
  <c r="CZ6" i="32" s="1"/>
  <c r="DD5" i="32"/>
  <c r="DG5" i="32" s="1"/>
  <c r="DH5" i="32" s="1"/>
  <c r="EE4" i="32"/>
  <c r="EG5" i="32" s="1"/>
  <c r="DZ5" i="32" s="1"/>
  <c r="EA5" i="32" s="1"/>
  <c r="EB5" i="32" s="1"/>
  <c r="EC5" i="32" s="1"/>
  <c r="EN2" i="32"/>
  <c r="M45" i="32"/>
  <c r="M44" i="32" s="1"/>
  <c r="M46" i="32" s="1"/>
  <c r="GS7" i="32"/>
  <c r="GT7" i="32" s="1"/>
  <c r="HU8" i="32"/>
  <c r="HK8" i="32" s="1"/>
  <c r="KC6" i="32"/>
  <c r="JS6" i="32" s="1"/>
  <c r="KD5" i="32"/>
  <c r="IA7" i="32"/>
  <c r="IB7" i="32" s="1"/>
  <c r="IC7" i="32" s="1"/>
  <c r="ID7" i="32" s="1"/>
  <c r="IE7" i="32" s="1"/>
  <c r="CO6" i="32"/>
  <c r="JA5" i="32"/>
  <c r="JB5" i="32" s="1"/>
  <c r="IY7" i="32"/>
  <c r="IO7" i="32" s="1"/>
  <c r="IZ6" i="32"/>
  <c r="II6" i="32"/>
  <c r="JL6" i="32"/>
  <c r="JE6" i="32" s="1"/>
  <c r="JF6" i="32" s="1"/>
  <c r="JG6" i="32" s="1"/>
  <c r="JM5" i="32"/>
  <c r="KW2" i="32"/>
  <c r="LB2" i="32" s="1"/>
  <c r="KI2" i="32"/>
  <c r="KN4" i="32"/>
  <c r="KP5" i="32" s="1"/>
  <c r="KI5" i="32" s="1"/>
  <c r="KJ5" i="32" s="1"/>
  <c r="KK5" i="32" s="1"/>
  <c r="KL5" i="32" s="1"/>
  <c r="J18" i="32"/>
  <c r="O18" i="32" s="1"/>
  <c r="O17" i="32"/>
  <c r="F20" i="32"/>
  <c r="E21" i="32"/>
  <c r="M43" i="32"/>
  <c r="G19" i="32"/>
  <c r="H19" i="32"/>
  <c r="N35" i="32"/>
  <c r="O34" i="32"/>
  <c r="O35" i="32" s="1"/>
  <c r="KM5" i="32" l="1"/>
  <c r="ED5" i="32"/>
  <c r="EE5" i="32" s="1"/>
  <c r="EH5" i="32" s="1"/>
  <c r="EO2" i="32"/>
  <c r="ES2" i="32"/>
  <c r="DR6" i="32"/>
  <c r="DK6" i="32" s="1"/>
  <c r="DL6" i="32" s="1"/>
  <c r="DM6" i="32" s="1"/>
  <c r="DN6" i="32" s="1"/>
  <c r="DO6" i="32" s="1"/>
  <c r="DP6" i="32" s="1"/>
  <c r="DR7" i="32" s="1"/>
  <c r="DS5" i="32"/>
  <c r="DV5" i="32" s="1"/>
  <c r="DW5" i="32" s="1"/>
  <c r="GQ9" i="32"/>
  <c r="GG9" i="32" s="1"/>
  <c r="GH9" i="32" s="1"/>
  <c r="GI9" i="32" s="1"/>
  <c r="GJ9" i="32" s="1"/>
  <c r="GK9" i="32" s="1"/>
  <c r="GL9" i="32" s="1"/>
  <c r="GR8" i="32"/>
  <c r="BJ8" i="32"/>
  <c r="BC8" i="32" s="1"/>
  <c r="BD8" i="32" s="1"/>
  <c r="BE8" i="32" s="1"/>
  <c r="BF8" i="32" s="1"/>
  <c r="BG8" i="32" s="1"/>
  <c r="BH8" i="32" s="1"/>
  <c r="BJ9" i="32" s="1"/>
  <c r="BK7" i="32"/>
  <c r="BN7" i="32" s="1"/>
  <c r="BO7" i="32" s="1"/>
  <c r="CA8" i="32"/>
  <c r="BQ8" i="32" s="1"/>
  <c r="AX8" i="32"/>
  <c r="KN5" i="32"/>
  <c r="CB7" i="32"/>
  <c r="BW7" i="32"/>
  <c r="BZ7" i="32" s="1"/>
  <c r="ET4" i="32"/>
  <c r="EV5" i="32" s="1"/>
  <c r="EO5" i="32" s="1"/>
  <c r="EP5" i="32" s="1"/>
  <c r="EQ5" i="32" s="1"/>
  <c r="ER5" i="32" s="1"/>
  <c r="AW9" i="32"/>
  <c r="AM9" i="32" s="1"/>
  <c r="IF7" i="32"/>
  <c r="IH8" i="32" s="1"/>
  <c r="JH6" i="32"/>
  <c r="DA6" i="32"/>
  <c r="CL7" i="32"/>
  <c r="CN8" i="32" s="1"/>
  <c r="AS8" i="32"/>
  <c r="AU9" i="32" s="1"/>
  <c r="HB8" i="32"/>
  <c r="HD9" i="32" s="1"/>
  <c r="HG8" i="32"/>
  <c r="HF9" i="32"/>
  <c r="GV9" i="32" s="1"/>
  <c r="EI6" i="32"/>
  <c r="DY6" i="32" s="1"/>
  <c r="DE7" i="32"/>
  <c r="CU7" i="32" s="1"/>
  <c r="DF6" i="32"/>
  <c r="EJ5" i="32"/>
  <c r="FR2" i="32"/>
  <c r="O45" i="32"/>
  <c r="O44" i="32" s="1"/>
  <c r="O46" i="32" s="1"/>
  <c r="FC2" i="32"/>
  <c r="N45" i="32"/>
  <c r="N44" i="32" s="1"/>
  <c r="N46" i="32" s="1"/>
  <c r="GP8" i="32"/>
  <c r="HL8" i="32"/>
  <c r="HM8" i="32" s="1"/>
  <c r="HN8" i="32" s="1"/>
  <c r="HO8" i="32" s="1"/>
  <c r="HP8" i="32" s="1"/>
  <c r="HT7" i="32"/>
  <c r="HW7" i="32" s="1"/>
  <c r="HX7" i="32" s="1"/>
  <c r="IP7" i="32"/>
  <c r="IQ7" i="32" s="1"/>
  <c r="IR7" i="32" s="1"/>
  <c r="IS7" i="32" s="1"/>
  <c r="IT7" i="32" s="1"/>
  <c r="KR6" i="32"/>
  <c r="KH6" i="32" s="1"/>
  <c r="KS5" i="32"/>
  <c r="JP5" i="32"/>
  <c r="JQ5" i="32" s="1"/>
  <c r="IX6" i="32"/>
  <c r="CP8" i="32"/>
  <c r="CF8" i="32" s="1"/>
  <c r="CQ7" i="32"/>
  <c r="CR6" i="32"/>
  <c r="CS6" i="32" s="1"/>
  <c r="IL6" i="32"/>
  <c r="IM6" i="32" s="1"/>
  <c r="IJ8" i="32"/>
  <c r="HZ8" i="32" s="1"/>
  <c r="IK7" i="32"/>
  <c r="KA6" i="32"/>
  <c r="JT6" i="32" s="1"/>
  <c r="JU6" i="32" s="1"/>
  <c r="JV6" i="32" s="1"/>
  <c r="KB5" i="32"/>
  <c r="LL2" i="32"/>
  <c r="LQ2" i="32" s="1"/>
  <c r="KX2" i="32"/>
  <c r="LC4" i="32"/>
  <c r="LE5" i="32" s="1"/>
  <c r="KX5" i="32" s="1"/>
  <c r="KY5" i="32" s="1"/>
  <c r="KZ5" i="32" s="1"/>
  <c r="LA5" i="32" s="1"/>
  <c r="G20" i="32"/>
  <c r="H20" i="32"/>
  <c r="O43" i="32"/>
  <c r="J19" i="32"/>
  <c r="N43" i="32"/>
  <c r="I19" i="32"/>
  <c r="F21" i="32"/>
  <c r="E22" i="32"/>
  <c r="LB5" i="32" l="1"/>
  <c r="FS2" i="32"/>
  <c r="FW2" i="32"/>
  <c r="FI4" i="32"/>
  <c r="FK5" i="32" s="1"/>
  <c r="FD5" i="32" s="1"/>
  <c r="FE5" i="32" s="1"/>
  <c r="FF5" i="32" s="1"/>
  <c r="FG5" i="32" s="1"/>
  <c r="FM6" i="32" s="1"/>
  <c r="FC6" i="32" s="1"/>
  <c r="FH2" i="32"/>
  <c r="DT7" i="32"/>
  <c r="DJ7" i="32" s="1"/>
  <c r="DK7" i="32" s="1"/>
  <c r="DL7" i="32" s="1"/>
  <c r="DM7" i="32" s="1"/>
  <c r="DN7" i="32" s="1"/>
  <c r="DO7" i="32" s="1"/>
  <c r="BM8" i="32"/>
  <c r="DU6" i="32"/>
  <c r="BL9" i="32"/>
  <c r="BB9" i="32" s="1"/>
  <c r="BC9" i="32" s="1"/>
  <c r="BD9" i="32" s="1"/>
  <c r="BE9" i="32" s="1"/>
  <c r="BF9" i="32" s="1"/>
  <c r="BG9" i="32" s="1"/>
  <c r="JI6" i="32"/>
  <c r="JJ6" i="32" s="1"/>
  <c r="ES5" i="32"/>
  <c r="ET5" i="32" s="1"/>
  <c r="BY8" i="32"/>
  <c r="BR8" i="32" s="1"/>
  <c r="BS8" i="32" s="1"/>
  <c r="BT8" i="32" s="1"/>
  <c r="BU8" i="32" s="1"/>
  <c r="BV8" i="32" s="1"/>
  <c r="LC5" i="32"/>
  <c r="JN7" i="32"/>
  <c r="JD7" i="32" s="1"/>
  <c r="EY5" i="32"/>
  <c r="EX6" i="32"/>
  <c r="EN6" i="32" s="1"/>
  <c r="AN9" i="32"/>
  <c r="AO9" i="32" s="1"/>
  <c r="AP9" i="32" s="1"/>
  <c r="AQ9" i="32" s="1"/>
  <c r="AR9" i="32" s="1"/>
  <c r="JO6" i="32"/>
  <c r="AV8" i="32"/>
  <c r="AY8" i="32" s="1"/>
  <c r="AZ8" i="32" s="1"/>
  <c r="JW6" i="32"/>
  <c r="GM9" i="32"/>
  <c r="HE8" i="32"/>
  <c r="HH8" i="32" s="1"/>
  <c r="HI8" i="32" s="1"/>
  <c r="GW9" i="32"/>
  <c r="GX9" i="32" s="1"/>
  <c r="GY9" i="32" s="1"/>
  <c r="GZ9" i="32" s="1"/>
  <c r="IU7" i="32"/>
  <c r="HV8" i="32"/>
  <c r="HQ8" i="32"/>
  <c r="HS9" i="32" s="1"/>
  <c r="EG6" i="32"/>
  <c r="DZ6" i="32" s="1"/>
  <c r="EA6" i="32" s="1"/>
  <c r="EB6" i="32" s="1"/>
  <c r="EC6" i="32" s="1"/>
  <c r="ED6" i="32" s="1"/>
  <c r="DC7" i="32"/>
  <c r="CV7" i="32" s="1"/>
  <c r="CW7" i="32" s="1"/>
  <c r="CX7" i="32" s="1"/>
  <c r="CY7" i="32" s="1"/>
  <c r="CZ7" i="32" s="1"/>
  <c r="DD6" i="32"/>
  <c r="DG6" i="32" s="1"/>
  <c r="DH6" i="32" s="1"/>
  <c r="FX4" i="32"/>
  <c r="FZ5" i="32" s="1"/>
  <c r="FS5" i="32" s="1"/>
  <c r="FT5" i="32" s="1"/>
  <c r="FU5" i="32" s="1"/>
  <c r="FV5" i="32" s="1"/>
  <c r="FD2" i="32"/>
  <c r="GQ10" i="32"/>
  <c r="GG10" i="32" s="1"/>
  <c r="GR9" i="32"/>
  <c r="GS8" i="32"/>
  <c r="GT8" i="32" s="1"/>
  <c r="IZ7" i="32"/>
  <c r="HU9" i="32"/>
  <c r="HK9" i="32" s="1"/>
  <c r="BK8" i="32"/>
  <c r="BN8" i="32" s="1"/>
  <c r="BO8" i="32" s="1"/>
  <c r="CG8" i="32"/>
  <c r="CH8" i="32" s="1"/>
  <c r="CI8" i="32" s="1"/>
  <c r="CJ8" i="32" s="1"/>
  <c r="CK8" i="32" s="1"/>
  <c r="CO7" i="32"/>
  <c r="CR7" i="32" s="1"/>
  <c r="CS7" i="32" s="1"/>
  <c r="IY8" i="32"/>
  <c r="IO8" i="32" s="1"/>
  <c r="LG6" i="32"/>
  <c r="KW6" i="32" s="1"/>
  <c r="LH5" i="32"/>
  <c r="IA8" i="32"/>
  <c r="IB8" i="32" s="1"/>
  <c r="IC8" i="32" s="1"/>
  <c r="ID8" i="32" s="1"/>
  <c r="IE8" i="32" s="1"/>
  <c r="CC7" i="32"/>
  <c r="CD7" i="32" s="1"/>
  <c r="II7" i="32"/>
  <c r="DS6" i="32"/>
  <c r="JA6" i="32"/>
  <c r="JB6" i="32" s="1"/>
  <c r="KE5" i="32"/>
  <c r="KF5" i="32" s="1"/>
  <c r="EK5" i="32"/>
  <c r="EL5" i="32" s="1"/>
  <c r="KQ5" i="32"/>
  <c r="KP6" i="32"/>
  <c r="KI6" i="32" s="1"/>
  <c r="KJ6" i="32" s="1"/>
  <c r="KK6" i="32" s="1"/>
  <c r="LM2" i="32"/>
  <c r="LR4" i="32"/>
  <c r="LT5" i="32" s="1"/>
  <c r="LM5" i="32" s="1"/>
  <c r="LN5" i="32" s="1"/>
  <c r="LO5" i="32" s="1"/>
  <c r="LP5" i="32" s="1"/>
  <c r="G21" i="32"/>
  <c r="H21" i="32"/>
  <c r="I20" i="32"/>
  <c r="O19" i="32"/>
  <c r="F22" i="32"/>
  <c r="E23" i="32"/>
  <c r="J20" i="32"/>
  <c r="FN5" i="32" l="1"/>
  <c r="LQ5" i="32"/>
  <c r="LR5" i="32" s="1"/>
  <c r="FH5" i="32"/>
  <c r="FI5" i="32" s="1"/>
  <c r="JX6" i="32"/>
  <c r="JY6" i="32" s="1"/>
  <c r="JL7" i="32"/>
  <c r="JE7" i="32" s="1"/>
  <c r="JF7" i="32" s="1"/>
  <c r="JG7" i="32" s="1"/>
  <c r="JH7" i="32" s="1"/>
  <c r="JM6" i="32"/>
  <c r="JP6" i="32" s="1"/>
  <c r="JQ6" i="32" s="1"/>
  <c r="HG9" i="32"/>
  <c r="HA9" i="32"/>
  <c r="HB9" i="32" s="1"/>
  <c r="HE9" i="32" s="1"/>
  <c r="HH9" i="32" s="1"/>
  <c r="HI9" i="32" s="1"/>
  <c r="GB6" i="32"/>
  <c r="FR6" i="32" s="1"/>
  <c r="FW5" i="32"/>
  <c r="FX5" i="32" s="1"/>
  <c r="EW5" i="32"/>
  <c r="EZ5" i="32" s="1"/>
  <c r="FA5" i="32" s="1"/>
  <c r="EV6" i="32"/>
  <c r="EO6" i="32" s="1"/>
  <c r="EP6" i="32" s="1"/>
  <c r="EQ6" i="32" s="1"/>
  <c r="ER6" i="32" s="1"/>
  <c r="CA9" i="32"/>
  <c r="BQ9" i="32" s="1"/>
  <c r="AX9" i="32"/>
  <c r="AS9" i="32"/>
  <c r="AU10" i="32" s="1"/>
  <c r="CB8" i="32"/>
  <c r="BW8" i="32"/>
  <c r="BY9" i="32" s="1"/>
  <c r="KC7" i="32"/>
  <c r="JS7" i="32" s="1"/>
  <c r="HF10" i="32"/>
  <c r="GV10" i="32" s="1"/>
  <c r="KD6" i="32"/>
  <c r="AW10" i="32"/>
  <c r="AM10" i="32" s="1"/>
  <c r="KL6" i="32"/>
  <c r="BH9" i="32"/>
  <c r="EE6" i="32"/>
  <c r="EG7" i="32" s="1"/>
  <c r="IF8" i="32"/>
  <c r="IH9" i="32" s="1"/>
  <c r="IW8" i="32"/>
  <c r="IP8" i="32" s="1"/>
  <c r="IQ8" i="32" s="1"/>
  <c r="IR8" i="32" s="1"/>
  <c r="IS8" i="32" s="1"/>
  <c r="IT8" i="32" s="1"/>
  <c r="IX7" i="32"/>
  <c r="JA7" i="32" s="1"/>
  <c r="JB7" i="32" s="1"/>
  <c r="GO10" i="32"/>
  <c r="GH10" i="32" s="1"/>
  <c r="GI10" i="32" s="1"/>
  <c r="GJ10" i="32" s="1"/>
  <c r="GK10" i="32" s="1"/>
  <c r="GL10" i="32" s="1"/>
  <c r="GP9" i="32"/>
  <c r="GS9" i="32" s="1"/>
  <c r="GT9" i="32" s="1"/>
  <c r="GC5" i="32"/>
  <c r="EJ6" i="32"/>
  <c r="EI7" i="32"/>
  <c r="DY7" i="32" s="1"/>
  <c r="DT8" i="32"/>
  <c r="DJ8" i="32" s="1"/>
  <c r="DP7" i="32"/>
  <c r="DR8" i="32" s="1"/>
  <c r="DA7" i="32"/>
  <c r="DE8" i="32"/>
  <c r="CU8" i="32" s="1"/>
  <c r="DF7" i="32"/>
  <c r="CL8" i="32"/>
  <c r="DU7" i="32"/>
  <c r="HL9" i="32"/>
  <c r="HM9" i="32" s="1"/>
  <c r="HN9" i="32" s="1"/>
  <c r="HO9" i="32" s="1"/>
  <c r="HP9" i="32" s="1"/>
  <c r="HT8" i="32"/>
  <c r="HW8" i="32" s="1"/>
  <c r="HX8" i="32" s="1"/>
  <c r="CQ8" i="32"/>
  <c r="CP9" i="32"/>
  <c r="CF9" i="32" s="1"/>
  <c r="LV6" i="32"/>
  <c r="LL6" i="32" s="1"/>
  <c r="LW5" i="32"/>
  <c r="KT5" i="32"/>
  <c r="KU5" i="32" s="1"/>
  <c r="IL7" i="32"/>
  <c r="IM7" i="32" s="1"/>
  <c r="IJ9" i="32"/>
  <c r="HZ9" i="32" s="1"/>
  <c r="IK8" i="32"/>
  <c r="LE6" i="32"/>
  <c r="KX6" i="32" s="1"/>
  <c r="KY6" i="32" s="1"/>
  <c r="KZ6" i="32" s="1"/>
  <c r="LF5" i="32"/>
  <c r="DV6" i="32"/>
  <c r="DW6" i="32" s="1"/>
  <c r="BL10" i="32"/>
  <c r="BB10" i="32" s="1"/>
  <c r="BM9" i="32"/>
  <c r="F23" i="32"/>
  <c r="E24" i="32"/>
  <c r="O20" i="32"/>
  <c r="G22" i="32"/>
  <c r="I22" i="32" s="1"/>
  <c r="H22" i="32"/>
  <c r="J21" i="32"/>
  <c r="I21" i="32"/>
  <c r="BR9" i="32" l="1"/>
  <c r="BS9" i="32" s="1"/>
  <c r="BT9" i="32" s="1"/>
  <c r="BU9" i="32" s="1"/>
  <c r="BV9" i="32" s="1"/>
  <c r="BW9" i="32" s="1"/>
  <c r="BY10" i="32" s="1"/>
  <c r="FK6" i="32"/>
  <c r="FD6" i="32" s="1"/>
  <c r="FE6" i="32" s="1"/>
  <c r="FF6" i="32" s="1"/>
  <c r="FG6" i="32" s="1"/>
  <c r="FH6" i="32" s="1"/>
  <c r="FI6" i="32" s="1"/>
  <c r="FK7" i="32" s="1"/>
  <c r="FL5" i="32"/>
  <c r="FO5" i="32" s="1"/>
  <c r="FP5" i="32" s="1"/>
  <c r="KM6" i="32"/>
  <c r="KN6" i="32" s="1"/>
  <c r="KA7" i="32"/>
  <c r="JT7" i="32" s="1"/>
  <c r="JU7" i="32" s="1"/>
  <c r="JV7" i="32" s="1"/>
  <c r="JW7" i="32" s="1"/>
  <c r="KB6" i="32"/>
  <c r="KE6" i="32" s="1"/>
  <c r="KF6" i="32" s="1"/>
  <c r="JN8" i="32"/>
  <c r="JD8" i="32" s="1"/>
  <c r="JI7" i="32"/>
  <c r="JJ7" i="32" s="1"/>
  <c r="JL8" i="32" s="1"/>
  <c r="ES6" i="32"/>
  <c r="ET6" i="32" s="1"/>
  <c r="BZ8" i="32"/>
  <c r="CC8" i="32" s="1"/>
  <c r="CD8" i="32" s="1"/>
  <c r="HD10" i="32"/>
  <c r="GW10" i="32" s="1"/>
  <c r="GX10" i="32" s="1"/>
  <c r="GY10" i="32" s="1"/>
  <c r="GZ10" i="32" s="1"/>
  <c r="KS6" i="32"/>
  <c r="KR7" i="32"/>
  <c r="KH7" i="32" s="1"/>
  <c r="EX7" i="32"/>
  <c r="EN7" i="32" s="1"/>
  <c r="EY6" i="32"/>
  <c r="JO7" i="32"/>
  <c r="AV9" i="32"/>
  <c r="AY9" i="32" s="1"/>
  <c r="AZ9" i="32" s="1"/>
  <c r="AN10" i="32"/>
  <c r="AO10" i="32" s="1"/>
  <c r="AP10" i="32" s="1"/>
  <c r="AQ10" i="32" s="1"/>
  <c r="AR10" i="32" s="1"/>
  <c r="EH6" i="32"/>
  <c r="EK6" i="32" s="1"/>
  <c r="EL6" i="32" s="1"/>
  <c r="DZ7" i="32"/>
  <c r="EA7" i="32" s="1"/>
  <c r="EB7" i="32" s="1"/>
  <c r="EC7" i="32" s="1"/>
  <c r="LA6" i="32"/>
  <c r="GM10" i="32"/>
  <c r="GO11" i="32" s="1"/>
  <c r="DK8" i="32"/>
  <c r="DL8" i="32" s="1"/>
  <c r="DM8" i="32" s="1"/>
  <c r="DN8" i="32" s="1"/>
  <c r="DO8" i="32" s="1"/>
  <c r="IU8" i="32"/>
  <c r="IY9" i="32"/>
  <c r="IO9" i="32" s="1"/>
  <c r="IZ8" i="32"/>
  <c r="HV9" i="32"/>
  <c r="HQ9" i="32"/>
  <c r="HS10" i="32" s="1"/>
  <c r="GQ11" i="32"/>
  <c r="GG11" i="32" s="1"/>
  <c r="GR10" i="32"/>
  <c r="FZ6" i="32"/>
  <c r="FS6" i="32" s="1"/>
  <c r="FT6" i="32" s="1"/>
  <c r="FU6" i="32" s="1"/>
  <c r="FV6" i="32" s="1"/>
  <c r="FW6" i="32" s="1"/>
  <c r="GA5" i="32"/>
  <c r="GD5" i="32" s="1"/>
  <c r="GE5" i="32" s="1"/>
  <c r="DC8" i="32"/>
  <c r="CV8" i="32" s="1"/>
  <c r="CW8" i="32" s="1"/>
  <c r="CX8" i="32" s="1"/>
  <c r="CY8" i="32" s="1"/>
  <c r="CZ8" i="32" s="1"/>
  <c r="DD7" i="32"/>
  <c r="DG7" i="32" s="1"/>
  <c r="DH7" i="32" s="1"/>
  <c r="CN9" i="32"/>
  <c r="CG9" i="32" s="1"/>
  <c r="CH9" i="32" s="1"/>
  <c r="CI9" i="32" s="1"/>
  <c r="CJ9" i="32" s="1"/>
  <c r="CK9" i="32" s="1"/>
  <c r="CO8" i="32"/>
  <c r="CR8" i="32" s="1"/>
  <c r="CS8" i="32" s="1"/>
  <c r="DS7" i="32"/>
  <c r="HU10" i="32"/>
  <c r="HK10" i="32" s="1"/>
  <c r="BJ10" i="32"/>
  <c r="BC10" i="32" s="1"/>
  <c r="BD10" i="32" s="1"/>
  <c r="BE10" i="32" s="1"/>
  <c r="BF10" i="32" s="1"/>
  <c r="BG10" i="32" s="1"/>
  <c r="BK9" i="32"/>
  <c r="II8" i="32"/>
  <c r="LU5" i="32"/>
  <c r="LT6" i="32"/>
  <c r="LM6" i="32" s="1"/>
  <c r="LN6" i="32" s="1"/>
  <c r="LO6" i="32" s="1"/>
  <c r="LI5" i="32"/>
  <c r="LJ5" i="32" s="1"/>
  <c r="IA9" i="32"/>
  <c r="IB9" i="32" s="1"/>
  <c r="IC9" i="32" s="1"/>
  <c r="ID9" i="32" s="1"/>
  <c r="IE9" i="32" s="1"/>
  <c r="J22" i="32"/>
  <c r="O22" i="32" s="1"/>
  <c r="F24" i="32"/>
  <c r="E25" i="32"/>
  <c r="G23" i="32"/>
  <c r="I23" i="32" s="1"/>
  <c r="H23" i="32"/>
  <c r="O21" i="32"/>
  <c r="FM7" i="32" l="1"/>
  <c r="FC7" i="32" s="1"/>
  <c r="FD7" i="32" s="1"/>
  <c r="FE7" i="32" s="1"/>
  <c r="FF7" i="32" s="1"/>
  <c r="FG7" i="32" s="1"/>
  <c r="FH7" i="32" s="1"/>
  <c r="FN6" i="32"/>
  <c r="JE8" i="32"/>
  <c r="JF8" i="32" s="1"/>
  <c r="JG8" i="32" s="1"/>
  <c r="JH8" i="32" s="1"/>
  <c r="CB9" i="32"/>
  <c r="CA10" i="32"/>
  <c r="BQ10" i="32" s="1"/>
  <c r="BR10" i="32" s="1"/>
  <c r="BS10" i="32" s="1"/>
  <c r="BT10" i="32" s="1"/>
  <c r="BU10" i="32" s="1"/>
  <c r="BV10" i="32" s="1"/>
  <c r="LB6" i="32"/>
  <c r="LC6" i="32" s="1"/>
  <c r="KP7" i="32"/>
  <c r="KI7" i="32" s="1"/>
  <c r="KJ7" i="32" s="1"/>
  <c r="KK7" i="32" s="1"/>
  <c r="KL7" i="32" s="1"/>
  <c r="KQ6" i="32"/>
  <c r="KT6" i="32" s="1"/>
  <c r="KU6" i="32" s="1"/>
  <c r="JX7" i="32"/>
  <c r="JY7" i="32" s="1"/>
  <c r="HF11" i="32"/>
  <c r="GV11" i="32" s="1"/>
  <c r="HA10" i="32"/>
  <c r="HB10" i="32" s="1"/>
  <c r="HD11" i="32" s="1"/>
  <c r="EV7" i="32"/>
  <c r="EO7" i="32" s="1"/>
  <c r="EP7" i="32" s="1"/>
  <c r="EQ7" i="32" s="1"/>
  <c r="ER7" i="32" s="1"/>
  <c r="ES7" i="32" s="1"/>
  <c r="ET7" i="32" s="1"/>
  <c r="EV8" i="32" s="1"/>
  <c r="EW6" i="32"/>
  <c r="EZ6" i="32" s="1"/>
  <c r="FA6" i="32" s="1"/>
  <c r="EJ7" i="32"/>
  <c r="ED7" i="32"/>
  <c r="EE7" i="32" s="1"/>
  <c r="EG8" i="32" s="1"/>
  <c r="AX10" i="32"/>
  <c r="KD7" i="32"/>
  <c r="HG10" i="32"/>
  <c r="EI8" i="32"/>
  <c r="DY8" i="32" s="1"/>
  <c r="JM7" i="32"/>
  <c r="JP7" i="32" s="1"/>
  <c r="JQ7" i="32" s="1"/>
  <c r="LG7" i="32"/>
  <c r="KW7" i="32" s="1"/>
  <c r="LH6" i="32"/>
  <c r="KC8" i="32"/>
  <c r="JS8" i="32" s="1"/>
  <c r="AW11" i="32"/>
  <c r="AM11" i="32" s="1"/>
  <c r="AS10" i="32"/>
  <c r="AV10" i="32" s="1"/>
  <c r="AY10" i="32" s="1"/>
  <c r="AZ10" i="32" s="1"/>
  <c r="BH10" i="32"/>
  <c r="BJ11" i="32" s="1"/>
  <c r="DP8" i="32"/>
  <c r="DR9" i="32" s="1"/>
  <c r="DA8" i="32"/>
  <c r="DC9" i="32" s="1"/>
  <c r="FX6" i="32"/>
  <c r="FZ7" i="32" s="1"/>
  <c r="IF9" i="32"/>
  <c r="IH10" i="32" s="1"/>
  <c r="LP6" i="32"/>
  <c r="DU8" i="32"/>
  <c r="DT9" i="32"/>
  <c r="DJ9" i="32" s="1"/>
  <c r="GH11" i="32"/>
  <c r="GI11" i="32" s="1"/>
  <c r="GJ11" i="32" s="1"/>
  <c r="GK11" i="32" s="1"/>
  <c r="DE9" i="32"/>
  <c r="CU9" i="32" s="1"/>
  <c r="IW9" i="32"/>
  <c r="IP9" i="32" s="1"/>
  <c r="IQ9" i="32" s="1"/>
  <c r="IR9" i="32" s="1"/>
  <c r="IS9" i="32" s="1"/>
  <c r="IT9" i="32" s="1"/>
  <c r="IX8" i="32"/>
  <c r="JA8" i="32" s="1"/>
  <c r="JB8" i="32" s="1"/>
  <c r="GP10" i="32"/>
  <c r="GS10" i="32" s="1"/>
  <c r="GT10" i="32" s="1"/>
  <c r="GC6" i="32"/>
  <c r="GB7" i="32"/>
  <c r="FR7" i="32" s="1"/>
  <c r="DF8" i="32"/>
  <c r="CL9" i="32"/>
  <c r="CN10" i="32" s="1"/>
  <c r="CQ9" i="32"/>
  <c r="CP10" i="32"/>
  <c r="CF10" i="32" s="1"/>
  <c r="DV7" i="32"/>
  <c r="DW7" i="32" s="1"/>
  <c r="HT9" i="32"/>
  <c r="HW9" i="32" s="1"/>
  <c r="HX9" i="32" s="1"/>
  <c r="HL10" i="32"/>
  <c r="HM10" i="32" s="1"/>
  <c r="HN10" i="32" s="1"/>
  <c r="HO10" i="32" s="1"/>
  <c r="HP10" i="32" s="1"/>
  <c r="IK9" i="32"/>
  <c r="IJ10" i="32"/>
  <c r="HZ10" i="32" s="1"/>
  <c r="IL8" i="32"/>
  <c r="IM8" i="32" s="1"/>
  <c r="BL11" i="32"/>
  <c r="BB11" i="32" s="1"/>
  <c r="BM10" i="32"/>
  <c r="BZ9" i="32"/>
  <c r="LX5" i="32"/>
  <c r="LY5" i="32" s="1"/>
  <c r="FL6" i="32"/>
  <c r="BN9" i="32"/>
  <c r="BO9" i="32" s="1"/>
  <c r="J23" i="32"/>
  <c r="O23" i="32" s="1"/>
  <c r="F25" i="32"/>
  <c r="E26" i="32"/>
  <c r="G24" i="32"/>
  <c r="I24" i="32" s="1"/>
  <c r="H24" i="32"/>
  <c r="GW11" i="32" l="1"/>
  <c r="GX11" i="32" s="1"/>
  <c r="GY11" i="32" s="1"/>
  <c r="GZ11" i="32" s="1"/>
  <c r="HG11" i="32" s="1"/>
  <c r="LQ6" i="32"/>
  <c r="LR6" i="32" s="1"/>
  <c r="LE7" i="32"/>
  <c r="KX7" i="32" s="1"/>
  <c r="KY7" i="32" s="1"/>
  <c r="KZ7" i="32" s="1"/>
  <c r="LA7" i="32" s="1"/>
  <c r="LF6" i="32"/>
  <c r="LI6" i="32" s="1"/>
  <c r="LJ6" i="32" s="1"/>
  <c r="KR8" i="32"/>
  <c r="KH8" i="32" s="1"/>
  <c r="KM7" i="32"/>
  <c r="KN7" i="32" s="1"/>
  <c r="KP8" i="32" s="1"/>
  <c r="KA8" i="32"/>
  <c r="JT8" i="32" s="1"/>
  <c r="JU8" i="32" s="1"/>
  <c r="JV8" i="32" s="1"/>
  <c r="JW8" i="32" s="1"/>
  <c r="KB7" i="32"/>
  <c r="KE7" i="32" s="1"/>
  <c r="KF7" i="32" s="1"/>
  <c r="JO8" i="32"/>
  <c r="JI8" i="32"/>
  <c r="JJ8" i="32" s="1"/>
  <c r="GQ12" i="32"/>
  <c r="GG12" i="32" s="1"/>
  <c r="GL11" i="32"/>
  <c r="GM11" i="32" s="1"/>
  <c r="GO12" i="32" s="1"/>
  <c r="EY7" i="32"/>
  <c r="EX8" i="32"/>
  <c r="EN8" i="32" s="1"/>
  <c r="EO8" i="32" s="1"/>
  <c r="EP8" i="32" s="1"/>
  <c r="EQ8" i="32" s="1"/>
  <c r="ER8" i="32" s="1"/>
  <c r="ES8" i="32" s="1"/>
  <c r="HE10" i="32"/>
  <c r="HH10" i="32" s="1"/>
  <c r="HI10" i="32" s="1"/>
  <c r="EH7" i="32"/>
  <c r="EK7" i="32" s="1"/>
  <c r="EL7" i="32" s="1"/>
  <c r="DZ8" i="32"/>
  <c r="EA8" i="32" s="1"/>
  <c r="EB8" i="32" s="1"/>
  <c r="EC8" i="32" s="1"/>
  <c r="AU11" i="32"/>
  <c r="AN11" i="32" s="1"/>
  <c r="AO11" i="32" s="1"/>
  <c r="AP11" i="32" s="1"/>
  <c r="AQ11" i="32" s="1"/>
  <c r="AR11" i="32" s="1"/>
  <c r="LV7" i="32"/>
  <c r="LL7" i="32" s="1"/>
  <c r="DK9" i="32"/>
  <c r="DL9" i="32" s="1"/>
  <c r="DM9" i="32" s="1"/>
  <c r="DN9" i="32" s="1"/>
  <c r="KS7" i="32"/>
  <c r="LW6" i="32"/>
  <c r="DS8" i="32"/>
  <c r="DV8" i="32" s="1"/>
  <c r="DW8" i="32" s="1"/>
  <c r="GA6" i="32"/>
  <c r="GD6" i="32" s="1"/>
  <c r="GE6" i="32" s="1"/>
  <c r="FS7" i="32"/>
  <c r="FT7" i="32" s="1"/>
  <c r="FU7" i="32" s="1"/>
  <c r="FV7" i="32" s="1"/>
  <c r="DD8" i="32"/>
  <c r="DG8" i="32" s="1"/>
  <c r="DH8" i="32" s="1"/>
  <c r="JN9" i="32"/>
  <c r="JD9" i="32" s="1"/>
  <c r="GR11" i="32"/>
  <c r="CG10" i="32"/>
  <c r="CH10" i="32" s="1"/>
  <c r="CI10" i="32" s="1"/>
  <c r="CJ10" i="32" s="1"/>
  <c r="CV9" i="32"/>
  <c r="CW9" i="32" s="1"/>
  <c r="CX9" i="32" s="1"/>
  <c r="CY9" i="32" s="1"/>
  <c r="IU9" i="32"/>
  <c r="IY10" i="32"/>
  <c r="IO10" i="32" s="1"/>
  <c r="IZ9" i="32"/>
  <c r="HV10" i="32"/>
  <c r="HQ10" i="32"/>
  <c r="HS11" i="32" s="1"/>
  <c r="FM8" i="32"/>
  <c r="FC8" i="32" s="1"/>
  <c r="FI7" i="32"/>
  <c r="FK8" i="32" s="1"/>
  <c r="CO9" i="32"/>
  <c r="CR9" i="32" s="1"/>
  <c r="CS9" i="32" s="1"/>
  <c r="CA11" i="32"/>
  <c r="BQ11" i="32" s="1"/>
  <c r="BW10" i="32"/>
  <c r="BY11" i="32" s="1"/>
  <c r="BK10" i="32"/>
  <c r="BN10" i="32" s="1"/>
  <c r="BO10" i="32" s="1"/>
  <c r="FN7" i="32"/>
  <c r="HU11" i="32"/>
  <c r="HK11" i="32" s="1"/>
  <c r="CB10" i="32"/>
  <c r="IA10" i="32"/>
  <c r="IB10" i="32" s="1"/>
  <c r="IC10" i="32" s="1"/>
  <c r="ID10" i="32" s="1"/>
  <c r="IE10" i="32" s="1"/>
  <c r="BC11" i="32"/>
  <c r="BD11" i="32" s="1"/>
  <c r="BE11" i="32" s="1"/>
  <c r="BF11" i="32" s="1"/>
  <c r="BG11" i="32" s="1"/>
  <c r="II9" i="32"/>
  <c r="IL9" i="32" s="1"/>
  <c r="IM9" i="32" s="1"/>
  <c r="EW7" i="32"/>
  <c r="EZ7" i="32" s="1"/>
  <c r="FA7" i="32" s="1"/>
  <c r="FO6" i="32"/>
  <c r="FP6" i="32" s="1"/>
  <c r="CC9" i="32"/>
  <c r="CD9" i="32" s="1"/>
  <c r="F26" i="32"/>
  <c r="E27" i="32"/>
  <c r="G25" i="32"/>
  <c r="H25" i="32"/>
  <c r="J24" i="32"/>
  <c r="O24" i="32" s="1"/>
  <c r="KI8" i="32" l="1"/>
  <c r="KJ8" i="32" s="1"/>
  <c r="KK8" i="32" s="1"/>
  <c r="KL8" i="32" s="1"/>
  <c r="GH12" i="32"/>
  <c r="GI12" i="32" s="1"/>
  <c r="GJ12" i="32" s="1"/>
  <c r="GK12" i="32" s="1"/>
  <c r="GQ13" i="32" s="1"/>
  <c r="GG13" i="32" s="1"/>
  <c r="HA11" i="32"/>
  <c r="HB11" i="32" s="1"/>
  <c r="HD12" i="32" s="1"/>
  <c r="HF12" i="32"/>
  <c r="GV12" i="32" s="1"/>
  <c r="LT7" i="32"/>
  <c r="LM7" i="32" s="1"/>
  <c r="LN7" i="32" s="1"/>
  <c r="LO7" i="32" s="1"/>
  <c r="LP7" i="32" s="1"/>
  <c r="LU6" i="32"/>
  <c r="LX6" i="32" s="1"/>
  <c r="LY6" i="32" s="1"/>
  <c r="LB7" i="32"/>
  <c r="LC7" i="32" s="1"/>
  <c r="JX8" i="32"/>
  <c r="JY8" i="32" s="1"/>
  <c r="FW7" i="32"/>
  <c r="FX7" i="32" s="1"/>
  <c r="ED8" i="32"/>
  <c r="EE8" i="32" s="1"/>
  <c r="DU9" i="32"/>
  <c r="DO9" i="32"/>
  <c r="DP9" i="32" s="1"/>
  <c r="DR10" i="32" s="1"/>
  <c r="DF9" i="32"/>
  <c r="CZ9" i="32"/>
  <c r="DA9" i="32" s="1"/>
  <c r="DD9" i="32" s="1"/>
  <c r="DG9" i="32" s="1"/>
  <c r="DH9" i="32" s="1"/>
  <c r="CK10" i="32"/>
  <c r="CL10" i="32" s="1"/>
  <c r="AS11" i="32"/>
  <c r="EI9" i="32"/>
  <c r="DY9" i="32" s="1"/>
  <c r="AW12" i="32"/>
  <c r="AM12" i="32" s="1"/>
  <c r="GB8" i="32"/>
  <c r="FR8" i="32" s="1"/>
  <c r="AX11" i="32"/>
  <c r="GC7" i="32"/>
  <c r="LH7" i="32"/>
  <c r="EJ8" i="32"/>
  <c r="LG8" i="32"/>
  <c r="KW8" i="32" s="1"/>
  <c r="DT10" i="32"/>
  <c r="DJ10" i="32" s="1"/>
  <c r="KQ7" i="32"/>
  <c r="KT7" i="32" s="1"/>
  <c r="KU7" i="32" s="1"/>
  <c r="CQ10" i="32"/>
  <c r="CP11" i="32"/>
  <c r="CF11" i="32" s="1"/>
  <c r="KC9" i="32"/>
  <c r="JS9" i="32" s="1"/>
  <c r="JL9" i="32"/>
  <c r="JE9" i="32" s="1"/>
  <c r="JF9" i="32" s="1"/>
  <c r="JG9" i="32" s="1"/>
  <c r="JH9" i="32" s="1"/>
  <c r="JM8" i="32"/>
  <c r="JP8" i="32" s="1"/>
  <c r="JQ8" i="32" s="1"/>
  <c r="GP11" i="32"/>
  <c r="GS11" i="32" s="1"/>
  <c r="GT11" i="32" s="1"/>
  <c r="BR11" i="32"/>
  <c r="BS11" i="32" s="1"/>
  <c r="BT11" i="32" s="1"/>
  <c r="BU11" i="32" s="1"/>
  <c r="BV11" i="32" s="1"/>
  <c r="KD8" i="32"/>
  <c r="ET8" i="32"/>
  <c r="DE10" i="32"/>
  <c r="CU10" i="32" s="1"/>
  <c r="FD8" i="32"/>
  <c r="FE8" i="32" s="1"/>
  <c r="FF8" i="32" s="1"/>
  <c r="FG8" i="32" s="1"/>
  <c r="FH8" i="32" s="1"/>
  <c r="IW10" i="32"/>
  <c r="IP10" i="32" s="1"/>
  <c r="IQ10" i="32" s="1"/>
  <c r="IR10" i="32" s="1"/>
  <c r="IS10" i="32" s="1"/>
  <c r="IT10" i="32" s="1"/>
  <c r="IX9" i="32"/>
  <c r="JA9" i="32" s="1"/>
  <c r="JB9" i="32" s="1"/>
  <c r="IK10" i="32"/>
  <c r="IF10" i="32"/>
  <c r="IH11" i="32" s="1"/>
  <c r="BH11" i="32"/>
  <c r="FL7" i="32"/>
  <c r="FO7" i="32" s="1"/>
  <c r="FP7" i="32" s="1"/>
  <c r="HL11" i="32"/>
  <c r="HM11" i="32" s="1"/>
  <c r="HN11" i="32" s="1"/>
  <c r="HO11" i="32" s="1"/>
  <c r="HP11" i="32" s="1"/>
  <c r="HT10" i="32"/>
  <c r="HW10" i="32" s="1"/>
  <c r="HX10" i="32" s="1"/>
  <c r="BM11" i="32"/>
  <c r="IJ11" i="32"/>
  <c r="HZ11" i="32" s="1"/>
  <c r="BZ10" i="32"/>
  <c r="CC10" i="32" s="1"/>
  <c r="CD10" i="32" s="1"/>
  <c r="BL12" i="32"/>
  <c r="BB12" i="32" s="1"/>
  <c r="EX9" i="32"/>
  <c r="EN9" i="32" s="1"/>
  <c r="EY8" i="32"/>
  <c r="I25" i="32"/>
  <c r="J25" i="32"/>
  <c r="E28" i="32"/>
  <c r="F27" i="32"/>
  <c r="G26" i="32"/>
  <c r="I26" i="32" s="1"/>
  <c r="H26" i="32"/>
  <c r="GR12" i="32" l="1"/>
  <c r="GL12" i="32"/>
  <c r="GM12" i="32" s="1"/>
  <c r="GO13" i="32" s="1"/>
  <c r="GH13" i="32" s="1"/>
  <c r="GI13" i="32" s="1"/>
  <c r="GJ13" i="32" s="1"/>
  <c r="GK13" i="32" s="1"/>
  <c r="GL13" i="32" s="1"/>
  <c r="GM13" i="32" s="1"/>
  <c r="GO14" i="32" s="1"/>
  <c r="HE11" i="32"/>
  <c r="HH11" i="32" s="1"/>
  <c r="HI11" i="32" s="1"/>
  <c r="GW12" i="32"/>
  <c r="GX12" i="32" s="1"/>
  <c r="GY12" i="32" s="1"/>
  <c r="GZ12" i="32" s="1"/>
  <c r="HA12" i="32" s="1"/>
  <c r="HB12" i="32" s="1"/>
  <c r="LQ7" i="32"/>
  <c r="LR7" i="32" s="1"/>
  <c r="LE8" i="32"/>
  <c r="KX8" i="32" s="1"/>
  <c r="KY8" i="32" s="1"/>
  <c r="KZ8" i="32" s="1"/>
  <c r="LA8" i="32" s="1"/>
  <c r="LB8" i="32" s="1"/>
  <c r="LC8" i="32" s="1"/>
  <c r="LE9" i="32" s="1"/>
  <c r="LF7" i="32"/>
  <c r="LI7" i="32" s="1"/>
  <c r="LJ7" i="32" s="1"/>
  <c r="KR9" i="32"/>
  <c r="KH9" i="32" s="1"/>
  <c r="KM8" i="32"/>
  <c r="KN8" i="32" s="1"/>
  <c r="KP9" i="32" s="1"/>
  <c r="KA9" i="32"/>
  <c r="JT9" i="32" s="1"/>
  <c r="JU9" i="32" s="1"/>
  <c r="JV9" i="32" s="1"/>
  <c r="JW9" i="32" s="1"/>
  <c r="KB8" i="32"/>
  <c r="KE8" i="32" s="1"/>
  <c r="KF8" i="32" s="1"/>
  <c r="JI9" i="32"/>
  <c r="JJ9" i="32" s="1"/>
  <c r="FZ8" i="32"/>
  <c r="FS8" i="32" s="1"/>
  <c r="FT8" i="32" s="1"/>
  <c r="FU8" i="32" s="1"/>
  <c r="FV8" i="32" s="1"/>
  <c r="FW8" i="32" s="1"/>
  <c r="FX8" i="32" s="1"/>
  <c r="FZ9" i="32" s="1"/>
  <c r="GA7" i="32"/>
  <c r="GD7" i="32" s="1"/>
  <c r="GE7" i="32" s="1"/>
  <c r="EG9" i="32"/>
  <c r="DZ9" i="32" s="1"/>
  <c r="EA9" i="32" s="1"/>
  <c r="EB9" i="32" s="1"/>
  <c r="EC9" i="32" s="1"/>
  <c r="EH8" i="32"/>
  <c r="EK8" i="32" s="1"/>
  <c r="EL8" i="32" s="1"/>
  <c r="CO10" i="32"/>
  <c r="CR10" i="32" s="1"/>
  <c r="CS10" i="32" s="1"/>
  <c r="CN11" i="32"/>
  <c r="CG11" i="32" s="1"/>
  <c r="CH11" i="32" s="1"/>
  <c r="CI11" i="32" s="1"/>
  <c r="CJ11" i="32" s="1"/>
  <c r="CA12" i="32"/>
  <c r="BQ12" i="32" s="1"/>
  <c r="AV11" i="32"/>
  <c r="AY11" i="32" s="1"/>
  <c r="AZ11" i="32" s="1"/>
  <c r="AU12" i="32"/>
  <c r="AN12" i="32" s="1"/>
  <c r="AO12" i="32" s="1"/>
  <c r="AP12" i="32" s="1"/>
  <c r="AQ12" i="32" s="1"/>
  <c r="AR12" i="32" s="1"/>
  <c r="DK10" i="32"/>
  <c r="DL10" i="32" s="1"/>
  <c r="DM10" i="32" s="1"/>
  <c r="DN10" i="32" s="1"/>
  <c r="DS9" i="32"/>
  <c r="DV9" i="32" s="1"/>
  <c r="DW9" i="32" s="1"/>
  <c r="LV8" i="32"/>
  <c r="LL8" i="32" s="1"/>
  <c r="LW7" i="32"/>
  <c r="DC10" i="32"/>
  <c r="CV10" i="32" s="1"/>
  <c r="CW10" i="32" s="1"/>
  <c r="CX10" i="32" s="1"/>
  <c r="CY10" i="32" s="1"/>
  <c r="CZ10" i="32" s="1"/>
  <c r="KS8" i="32"/>
  <c r="CB11" i="32"/>
  <c r="JN10" i="32"/>
  <c r="JD10" i="32" s="1"/>
  <c r="JO9" i="32"/>
  <c r="BW11" i="32"/>
  <c r="BY12" i="32" s="1"/>
  <c r="FM9" i="32"/>
  <c r="FC9" i="32" s="1"/>
  <c r="FN8" i="32"/>
  <c r="FI8" i="32"/>
  <c r="FK9" i="32" s="1"/>
  <c r="IU10" i="32"/>
  <c r="IY11" i="32"/>
  <c r="IO11" i="32" s="1"/>
  <c r="IZ10" i="32"/>
  <c r="HU12" i="32"/>
  <c r="HK12" i="32" s="1"/>
  <c r="HQ11" i="32"/>
  <c r="HS12" i="32" s="1"/>
  <c r="BK11" i="32"/>
  <c r="BN11" i="32" s="1"/>
  <c r="BO11" i="32" s="1"/>
  <c r="BJ12" i="32"/>
  <c r="BC12" i="32" s="1"/>
  <c r="BD12" i="32" s="1"/>
  <c r="BE12" i="32" s="1"/>
  <c r="BF12" i="32" s="1"/>
  <c r="BG12" i="32" s="1"/>
  <c r="HV11" i="32"/>
  <c r="IA11" i="32"/>
  <c r="IB11" i="32" s="1"/>
  <c r="IC11" i="32" s="1"/>
  <c r="ID11" i="32" s="1"/>
  <c r="IE11" i="32" s="1"/>
  <c r="II10" i="32"/>
  <c r="IL10" i="32" s="1"/>
  <c r="IM10" i="32" s="1"/>
  <c r="EV9" i="32"/>
  <c r="EO9" i="32" s="1"/>
  <c r="EP9" i="32" s="1"/>
  <c r="EQ9" i="32" s="1"/>
  <c r="ER9" i="32" s="1"/>
  <c r="ES9" i="32" s="1"/>
  <c r="EW8" i="32"/>
  <c r="J26" i="32"/>
  <c r="O26" i="32" s="1"/>
  <c r="G27" i="32"/>
  <c r="I27" i="32" s="1"/>
  <c r="H27" i="32"/>
  <c r="O25" i="32"/>
  <c r="F28" i="32"/>
  <c r="E29" i="32"/>
  <c r="GP12" i="32" l="1"/>
  <c r="GS12" i="32" s="1"/>
  <c r="GT12" i="32" s="1"/>
  <c r="HF13" i="32"/>
  <c r="GV13" i="32" s="1"/>
  <c r="HG12" i="32"/>
  <c r="HE12" i="32"/>
  <c r="HH12" i="32" s="1"/>
  <c r="HI12" i="32" s="1"/>
  <c r="BR12" i="32"/>
  <c r="BS12" i="32" s="1"/>
  <c r="BT12" i="32" s="1"/>
  <c r="BU12" i="32" s="1"/>
  <c r="BV12" i="32" s="1"/>
  <c r="BW12" i="32" s="1"/>
  <c r="GR13" i="32"/>
  <c r="GQ14" i="32"/>
  <c r="GG14" i="32" s="1"/>
  <c r="GH14" i="32" s="1"/>
  <c r="GI14" i="32" s="1"/>
  <c r="GJ14" i="32" s="1"/>
  <c r="GK14" i="32" s="1"/>
  <c r="KI9" i="32"/>
  <c r="KJ9" i="32" s="1"/>
  <c r="KK9" i="32" s="1"/>
  <c r="KL9" i="32" s="1"/>
  <c r="KM9" i="32" s="1"/>
  <c r="GB9" i="32"/>
  <c r="FR9" i="32" s="1"/>
  <c r="FS9" i="32" s="1"/>
  <c r="FT9" i="32" s="1"/>
  <c r="FU9" i="32" s="1"/>
  <c r="FV9" i="32" s="1"/>
  <c r="FW9" i="32" s="1"/>
  <c r="GC8" i="32"/>
  <c r="JX9" i="32"/>
  <c r="JY9" i="32" s="1"/>
  <c r="KB9" i="32" s="1"/>
  <c r="KE9" i="32" s="1"/>
  <c r="KF9" i="32" s="1"/>
  <c r="KC10" i="32"/>
  <c r="JS10" i="32" s="1"/>
  <c r="LT8" i="32"/>
  <c r="LM8" i="32" s="1"/>
  <c r="LN8" i="32" s="1"/>
  <c r="LO8" i="32" s="1"/>
  <c r="LP8" i="32" s="1"/>
  <c r="LQ8" i="32" s="1"/>
  <c r="LU7" i="32"/>
  <c r="LX7" i="32" s="1"/>
  <c r="LY7" i="32" s="1"/>
  <c r="LG9" i="32"/>
  <c r="KW9" i="32" s="1"/>
  <c r="KX9" i="32" s="1"/>
  <c r="KY9" i="32" s="1"/>
  <c r="KZ9" i="32" s="1"/>
  <c r="LA9" i="32" s="1"/>
  <c r="LH8" i="32"/>
  <c r="KD9" i="32"/>
  <c r="JL10" i="32"/>
  <c r="JE10" i="32" s="1"/>
  <c r="JF10" i="32" s="1"/>
  <c r="JG10" i="32" s="1"/>
  <c r="JH10" i="32" s="1"/>
  <c r="JM9" i="32"/>
  <c r="JP9" i="32" s="1"/>
  <c r="JQ9" i="32" s="1"/>
  <c r="ED9" i="32"/>
  <c r="EE9" i="32" s="1"/>
  <c r="DT11" i="32"/>
  <c r="DJ11" i="32" s="1"/>
  <c r="DO10" i="32"/>
  <c r="DP10" i="32" s="1"/>
  <c r="DR11" i="32" s="1"/>
  <c r="CQ11" i="32"/>
  <c r="CK11" i="32"/>
  <c r="CL11" i="32" s="1"/>
  <c r="CN12" i="32" s="1"/>
  <c r="AS12" i="32"/>
  <c r="EI10" i="32"/>
  <c r="DY10" i="32" s="1"/>
  <c r="EJ9" i="32"/>
  <c r="HD13" i="32"/>
  <c r="AX12" i="32"/>
  <c r="DU10" i="32"/>
  <c r="AW13" i="32"/>
  <c r="AM13" i="32" s="1"/>
  <c r="LF8" i="32"/>
  <c r="LI8" i="32" s="1"/>
  <c r="LJ8" i="32" s="1"/>
  <c r="FL8" i="32"/>
  <c r="FO8" i="32" s="1"/>
  <c r="FP8" i="32" s="1"/>
  <c r="CP12" i="32"/>
  <c r="CF12" i="32" s="1"/>
  <c r="BZ11" i="32"/>
  <c r="CC11" i="32" s="1"/>
  <c r="CD11" i="32" s="1"/>
  <c r="DE11" i="32"/>
  <c r="CU11" i="32" s="1"/>
  <c r="DF10" i="32"/>
  <c r="KQ8" i="32"/>
  <c r="KT8" i="32" s="1"/>
  <c r="KU8" i="32" s="1"/>
  <c r="HL12" i="32"/>
  <c r="HM12" i="32" s="1"/>
  <c r="HN12" i="32" s="1"/>
  <c r="HO12" i="32" s="1"/>
  <c r="FD9" i="32"/>
  <c r="FE9" i="32" s="1"/>
  <c r="FF9" i="32" s="1"/>
  <c r="FG9" i="32" s="1"/>
  <c r="DA10" i="32"/>
  <c r="ET9" i="32"/>
  <c r="EV10" i="32" s="1"/>
  <c r="IW11" i="32"/>
  <c r="IP11" i="32" s="1"/>
  <c r="IQ11" i="32" s="1"/>
  <c r="IR11" i="32" s="1"/>
  <c r="IS11" i="32" s="1"/>
  <c r="IT11" i="32" s="1"/>
  <c r="IX10" i="32"/>
  <c r="JA10" i="32" s="1"/>
  <c r="JB10" i="32" s="1"/>
  <c r="IJ12" i="32"/>
  <c r="HZ12" i="32" s="1"/>
  <c r="IF11" i="32"/>
  <c r="BM12" i="32"/>
  <c r="BH12" i="32"/>
  <c r="BK12" i="32" s="1"/>
  <c r="BN12" i="32" s="1"/>
  <c r="BO12" i="32" s="1"/>
  <c r="HT11" i="32"/>
  <c r="HW11" i="32" s="1"/>
  <c r="HX11" i="32" s="1"/>
  <c r="IK11" i="32"/>
  <c r="BL13" i="32"/>
  <c r="BB13" i="32" s="1"/>
  <c r="EZ8" i="32"/>
  <c r="FA8" i="32" s="1"/>
  <c r="EY9" i="32"/>
  <c r="EX10" i="32"/>
  <c r="EN10" i="32" s="1"/>
  <c r="GA8" i="32"/>
  <c r="F29" i="32"/>
  <c r="E30" i="32"/>
  <c r="F30" i="32" s="1"/>
  <c r="G28" i="32"/>
  <c r="H28" i="32"/>
  <c r="J27" i="32"/>
  <c r="O27" i="32" s="1"/>
  <c r="GW13" i="32" l="1"/>
  <c r="GX13" i="32" s="1"/>
  <c r="GY13" i="32" s="1"/>
  <c r="GZ13" i="32" s="1"/>
  <c r="HF14" i="32" s="1"/>
  <c r="GV14" i="32" s="1"/>
  <c r="GP13" i="32"/>
  <c r="GS13" i="32" s="1"/>
  <c r="GT13" i="32" s="1"/>
  <c r="KA10" i="32"/>
  <c r="JT10" i="32" s="1"/>
  <c r="JU10" i="32" s="1"/>
  <c r="JV10" i="32" s="1"/>
  <c r="JW10" i="32" s="1"/>
  <c r="CA13" i="32"/>
  <c r="BQ13" i="32" s="1"/>
  <c r="CB12" i="32"/>
  <c r="JI10" i="32"/>
  <c r="JJ10" i="32" s="1"/>
  <c r="JL11" i="32" s="1"/>
  <c r="JN11" i="32"/>
  <c r="JD11" i="32" s="1"/>
  <c r="DK11" i="32"/>
  <c r="DL11" i="32" s="1"/>
  <c r="DM11" i="32" s="1"/>
  <c r="DN11" i="32" s="1"/>
  <c r="DO11" i="32" s="1"/>
  <c r="DP11" i="32" s="1"/>
  <c r="DR12" i="32" s="1"/>
  <c r="LG10" i="32"/>
  <c r="KW10" i="32" s="1"/>
  <c r="LB9" i="32"/>
  <c r="LC9" i="32" s="1"/>
  <c r="LE10" i="32" s="1"/>
  <c r="JO10" i="32"/>
  <c r="HU13" i="32"/>
  <c r="HK13" i="32" s="1"/>
  <c r="HP12" i="32"/>
  <c r="HQ12" i="32" s="1"/>
  <c r="HS13" i="32" s="1"/>
  <c r="GL14" i="32"/>
  <c r="GM14" i="32" s="1"/>
  <c r="FH9" i="32"/>
  <c r="FI9" i="32" s="1"/>
  <c r="EH9" i="32"/>
  <c r="EK9" i="32" s="1"/>
  <c r="EL9" i="32" s="1"/>
  <c r="EG10" i="32"/>
  <c r="DZ10" i="32" s="1"/>
  <c r="EA10" i="32" s="1"/>
  <c r="EB10" i="32" s="1"/>
  <c r="EC10" i="32" s="1"/>
  <c r="ED10" i="32" s="1"/>
  <c r="EE10" i="32" s="1"/>
  <c r="AU13" i="32"/>
  <c r="AN13" i="32" s="1"/>
  <c r="AO13" i="32" s="1"/>
  <c r="AP13" i="32" s="1"/>
  <c r="AQ13" i="32" s="1"/>
  <c r="AR13" i="32" s="1"/>
  <c r="AV12" i="32"/>
  <c r="AY12" i="32" s="1"/>
  <c r="AZ12" i="32" s="1"/>
  <c r="DS10" i="32"/>
  <c r="DV10" i="32" s="1"/>
  <c r="DW10" i="32" s="1"/>
  <c r="LH9" i="32"/>
  <c r="HV12" i="32"/>
  <c r="CO11" i="32"/>
  <c r="CR11" i="32" s="1"/>
  <c r="CS11" i="32" s="1"/>
  <c r="CG12" i="32"/>
  <c r="CH12" i="32" s="1"/>
  <c r="CI12" i="32" s="1"/>
  <c r="CJ12" i="32" s="1"/>
  <c r="HG13" i="32"/>
  <c r="LW8" i="32"/>
  <c r="LV9" i="32"/>
  <c r="LL9" i="32" s="1"/>
  <c r="GQ15" i="32"/>
  <c r="GG15" i="32" s="1"/>
  <c r="GR14" i="32"/>
  <c r="FM10" i="32"/>
  <c r="FC10" i="32" s="1"/>
  <c r="FN9" i="32"/>
  <c r="DC11" i="32"/>
  <c r="CV11" i="32" s="1"/>
  <c r="CW11" i="32" s="1"/>
  <c r="CX11" i="32" s="1"/>
  <c r="CY11" i="32" s="1"/>
  <c r="CZ11" i="32" s="1"/>
  <c r="DD10" i="32"/>
  <c r="DG10" i="32" s="1"/>
  <c r="DH10" i="32" s="1"/>
  <c r="LR8" i="32"/>
  <c r="LT9" i="32" s="1"/>
  <c r="KS9" i="32"/>
  <c r="KN9" i="32"/>
  <c r="KR10" i="32"/>
  <c r="KH10" i="32" s="1"/>
  <c r="IU11" i="32"/>
  <c r="IZ11" i="32"/>
  <c r="IY12" i="32"/>
  <c r="IO12" i="32" s="1"/>
  <c r="GC9" i="32"/>
  <c r="FX9" i="32"/>
  <c r="FZ10" i="32" s="1"/>
  <c r="BZ12" i="32"/>
  <c r="CC12" i="32" s="1"/>
  <c r="CD12" i="32" s="1"/>
  <c r="BY13" i="32"/>
  <c r="BJ13" i="32"/>
  <c r="BC13" i="32" s="1"/>
  <c r="BD13" i="32" s="1"/>
  <c r="BE13" i="32" s="1"/>
  <c r="BF13" i="32" s="1"/>
  <c r="BG13" i="32" s="1"/>
  <c r="GB10" i="32"/>
  <c r="FR10" i="32" s="1"/>
  <c r="IH12" i="32"/>
  <c r="IA12" i="32" s="1"/>
  <c r="IB12" i="32" s="1"/>
  <c r="IC12" i="32" s="1"/>
  <c r="ID12" i="32" s="1"/>
  <c r="IE12" i="32" s="1"/>
  <c r="II11" i="32"/>
  <c r="IL11" i="32" s="1"/>
  <c r="IM11" i="32" s="1"/>
  <c r="EO10" i="32"/>
  <c r="EP10" i="32" s="1"/>
  <c r="EQ10" i="32" s="1"/>
  <c r="ER10" i="32" s="1"/>
  <c r="ES10" i="32" s="1"/>
  <c r="EW9" i="32"/>
  <c r="GD8" i="32"/>
  <c r="GE8" i="32" s="1"/>
  <c r="K22" i="32"/>
  <c r="K20" i="32"/>
  <c r="K25" i="32"/>
  <c r="K27" i="32"/>
  <c r="K26" i="32"/>
  <c r="K24" i="32"/>
  <c r="K23" i="32"/>
  <c r="K28" i="32"/>
  <c r="J28" i="32"/>
  <c r="K30" i="32"/>
  <c r="G30" i="32"/>
  <c r="I30" i="32" s="1"/>
  <c r="H30" i="32"/>
  <c r="K5" i="32"/>
  <c r="K6" i="32"/>
  <c r="K7" i="32"/>
  <c r="K8" i="32"/>
  <c r="K9" i="32"/>
  <c r="K10" i="32"/>
  <c r="K14" i="32"/>
  <c r="K11" i="32"/>
  <c r="K13" i="32"/>
  <c r="K12" i="32"/>
  <c r="K16" i="32"/>
  <c r="K15" i="32"/>
  <c r="K18" i="32"/>
  <c r="K17" i="32"/>
  <c r="K21" i="32"/>
  <c r="K19" i="32"/>
  <c r="K29" i="32"/>
  <c r="G29" i="32"/>
  <c r="H29" i="32"/>
  <c r="I28" i="32"/>
  <c r="HA13" i="32" l="1"/>
  <c r="HB13" i="32" s="1"/>
  <c r="HE13" i="32" s="1"/>
  <c r="HH13" i="32" s="1"/>
  <c r="HI13" i="32" s="1"/>
  <c r="BR13" i="32"/>
  <c r="BS13" i="32" s="1"/>
  <c r="BT13" i="32" s="1"/>
  <c r="BU13" i="32" s="1"/>
  <c r="BV13" i="32" s="1"/>
  <c r="BW13" i="32" s="1"/>
  <c r="JX10" i="32"/>
  <c r="JY10" i="32" s="1"/>
  <c r="KA11" i="32" s="1"/>
  <c r="KD10" i="32"/>
  <c r="JE11" i="32"/>
  <c r="JF11" i="32" s="1"/>
  <c r="JG11" i="32" s="1"/>
  <c r="JH11" i="32" s="1"/>
  <c r="JO11" i="32" s="1"/>
  <c r="KC11" i="32"/>
  <c r="JS11" i="32" s="1"/>
  <c r="DT12" i="32"/>
  <c r="DJ12" i="32" s="1"/>
  <c r="DK12" i="32" s="1"/>
  <c r="DL12" i="32" s="1"/>
  <c r="DM12" i="32" s="1"/>
  <c r="DN12" i="32" s="1"/>
  <c r="DU11" i="32"/>
  <c r="EJ10" i="32"/>
  <c r="HL13" i="32"/>
  <c r="HM13" i="32" s="1"/>
  <c r="HN13" i="32" s="1"/>
  <c r="HO13" i="32" s="1"/>
  <c r="HP13" i="32" s="1"/>
  <c r="HQ13" i="32" s="1"/>
  <c r="KX10" i="32"/>
  <c r="KY10" i="32" s="1"/>
  <c r="KZ10" i="32" s="1"/>
  <c r="LA10" i="32" s="1"/>
  <c r="LB10" i="32" s="1"/>
  <c r="JM10" i="32"/>
  <c r="JP10" i="32" s="1"/>
  <c r="JQ10" i="32" s="1"/>
  <c r="GO15" i="32"/>
  <c r="GH15" i="32" s="1"/>
  <c r="GI15" i="32" s="1"/>
  <c r="GJ15" i="32" s="1"/>
  <c r="GK15" i="32" s="1"/>
  <c r="GL15" i="32" s="1"/>
  <c r="GP14" i="32"/>
  <c r="GS14" i="32" s="1"/>
  <c r="GT14" i="32" s="1"/>
  <c r="FK10" i="32"/>
  <c r="FD10" i="32" s="1"/>
  <c r="FE10" i="32" s="1"/>
  <c r="FF10" i="32" s="1"/>
  <c r="FG10" i="32" s="1"/>
  <c r="FH10" i="32" s="1"/>
  <c r="FI10" i="32" s="1"/>
  <c r="FK11" i="32" s="1"/>
  <c r="FL9" i="32"/>
  <c r="FO9" i="32" s="1"/>
  <c r="FP9" i="32" s="1"/>
  <c r="EI11" i="32"/>
  <c r="DY11" i="32" s="1"/>
  <c r="CQ12" i="32"/>
  <c r="CK12" i="32"/>
  <c r="CL12" i="32" s="1"/>
  <c r="CN13" i="32" s="1"/>
  <c r="AW14" i="32"/>
  <c r="AM14" i="32" s="1"/>
  <c r="AS13" i="32"/>
  <c r="AV13" i="32" s="1"/>
  <c r="AY13" i="32" s="1"/>
  <c r="AZ13" i="32" s="1"/>
  <c r="AX13" i="32"/>
  <c r="HT12" i="32"/>
  <c r="HW12" i="32" s="1"/>
  <c r="HX12" i="32" s="1"/>
  <c r="CP13" i="32"/>
  <c r="CF13" i="32" s="1"/>
  <c r="DS11" i="32"/>
  <c r="DV11" i="32" s="1"/>
  <c r="DW11" i="32" s="1"/>
  <c r="LM9" i="32"/>
  <c r="LN9" i="32" s="1"/>
  <c r="LO9" i="32" s="1"/>
  <c r="LP9" i="32" s="1"/>
  <c r="LQ9" i="32" s="1"/>
  <c r="LF9" i="32"/>
  <c r="LI9" i="32" s="1"/>
  <c r="LJ9" i="32" s="1"/>
  <c r="LU8" i="32"/>
  <c r="LX8" i="32" s="1"/>
  <c r="LY8" i="32" s="1"/>
  <c r="DF11" i="32"/>
  <c r="DA11" i="32"/>
  <c r="DE12" i="32"/>
  <c r="CU12" i="32" s="1"/>
  <c r="CA14" i="32"/>
  <c r="BQ14" i="32" s="1"/>
  <c r="IF12" i="32"/>
  <c r="KP10" i="32"/>
  <c r="KI10" i="32" s="1"/>
  <c r="KJ10" i="32" s="1"/>
  <c r="KK10" i="32" s="1"/>
  <c r="KQ9" i="32"/>
  <c r="KT9" i="32" s="1"/>
  <c r="KU9" i="32" s="1"/>
  <c r="CB13" i="32"/>
  <c r="IW12" i="32"/>
  <c r="IP12" i="32" s="1"/>
  <c r="IQ12" i="32" s="1"/>
  <c r="IR12" i="32" s="1"/>
  <c r="IS12" i="32" s="1"/>
  <c r="IT12" i="32" s="1"/>
  <c r="IX11" i="32"/>
  <c r="JA11" i="32" s="1"/>
  <c r="JB11" i="32" s="1"/>
  <c r="GA9" i="32"/>
  <c r="GD9" i="32" s="1"/>
  <c r="GE9" i="32" s="1"/>
  <c r="EX11" i="32"/>
  <c r="EN11" i="32" s="1"/>
  <c r="ET10" i="32"/>
  <c r="EV11" i="32" s="1"/>
  <c r="BM13" i="32"/>
  <c r="BH13" i="32"/>
  <c r="BJ14" i="32" s="1"/>
  <c r="BL14" i="32"/>
  <c r="BB14" i="32" s="1"/>
  <c r="FS10" i="32"/>
  <c r="FT10" i="32" s="1"/>
  <c r="FU10" i="32" s="1"/>
  <c r="FV10" i="32" s="1"/>
  <c r="FW10" i="32" s="1"/>
  <c r="EG11" i="32"/>
  <c r="EH10" i="32"/>
  <c r="EK10" i="32" s="1"/>
  <c r="EL10" i="32" s="1"/>
  <c r="IJ13" i="32"/>
  <c r="HZ13" i="32" s="1"/>
  <c r="IK12" i="32"/>
  <c r="EY10" i="32"/>
  <c r="EZ9" i="32"/>
  <c r="FA9" i="32" s="1"/>
  <c r="L29" i="32"/>
  <c r="M28" i="32"/>
  <c r="M26" i="32"/>
  <c r="L25" i="32"/>
  <c r="I29" i="32"/>
  <c r="N8" i="32" s="1"/>
  <c r="L26" i="32"/>
  <c r="M25" i="32"/>
  <c r="L30" i="32"/>
  <c r="L6" i="32"/>
  <c r="L5" i="32"/>
  <c r="L7" i="32"/>
  <c r="L8" i="32"/>
  <c r="L9" i="32"/>
  <c r="L11" i="32"/>
  <c r="L10" i="32"/>
  <c r="L12" i="32"/>
  <c r="L14" i="32"/>
  <c r="L15" i="32"/>
  <c r="L13" i="32"/>
  <c r="L16" i="32"/>
  <c r="L17" i="32"/>
  <c r="L18" i="32"/>
  <c r="L20" i="32"/>
  <c r="L21" i="32"/>
  <c r="L19" i="32"/>
  <c r="L22" i="32"/>
  <c r="L28" i="32"/>
  <c r="O28" i="32"/>
  <c r="N27" i="32"/>
  <c r="L23" i="32"/>
  <c r="J29" i="32"/>
  <c r="M29" i="32"/>
  <c r="M24" i="32"/>
  <c r="M27" i="32"/>
  <c r="J30" i="32"/>
  <c r="O30" i="32" s="1"/>
  <c r="M30" i="32"/>
  <c r="M6" i="32"/>
  <c r="M5" i="32"/>
  <c r="M7" i="32"/>
  <c r="M9" i="32"/>
  <c r="M10" i="32"/>
  <c r="M8" i="32"/>
  <c r="M11" i="32"/>
  <c r="M12" i="32"/>
  <c r="M13" i="32"/>
  <c r="M14" i="32"/>
  <c r="M15" i="32"/>
  <c r="M18" i="32"/>
  <c r="M17" i="32"/>
  <c r="M16" i="32"/>
  <c r="M20" i="32"/>
  <c r="M19" i="32"/>
  <c r="M21" i="32"/>
  <c r="M22" i="32"/>
  <c r="L24" i="32"/>
  <c r="M23" i="32"/>
  <c r="L27" i="32"/>
  <c r="HD14" i="32" l="1"/>
  <c r="GW14" i="32" s="1"/>
  <c r="GX14" i="32" s="1"/>
  <c r="GY14" i="32" s="1"/>
  <c r="GZ14" i="32" s="1"/>
  <c r="HA14" i="32" s="1"/>
  <c r="HB14" i="32" s="1"/>
  <c r="KB10" i="32"/>
  <c r="KE10" i="32" s="1"/>
  <c r="KF10" i="32" s="1"/>
  <c r="JI11" i="32"/>
  <c r="JJ11" i="32" s="1"/>
  <c r="JL12" i="32" s="1"/>
  <c r="JN12" i="32"/>
  <c r="JD12" i="32" s="1"/>
  <c r="AU14" i="32"/>
  <c r="AN14" i="32" s="1"/>
  <c r="AO14" i="32" s="1"/>
  <c r="AP14" i="32" s="1"/>
  <c r="AQ14" i="32" s="1"/>
  <c r="AR14" i="32" s="1"/>
  <c r="AS14" i="32" s="1"/>
  <c r="JT11" i="32"/>
  <c r="JU11" i="32" s="1"/>
  <c r="JV11" i="32" s="1"/>
  <c r="JW11" i="32" s="1"/>
  <c r="JX11" i="32" s="1"/>
  <c r="JY11" i="32" s="1"/>
  <c r="KA12" i="32" s="1"/>
  <c r="DZ11" i="32"/>
  <c r="EA11" i="32" s="1"/>
  <c r="EB11" i="32" s="1"/>
  <c r="EC11" i="32" s="1"/>
  <c r="ED11" i="32" s="1"/>
  <c r="EE11" i="32" s="1"/>
  <c r="DO12" i="32"/>
  <c r="DP12" i="32" s="1"/>
  <c r="DR13" i="32" s="1"/>
  <c r="DT13" i="32"/>
  <c r="DJ13" i="32" s="1"/>
  <c r="DU12" i="32"/>
  <c r="HU14" i="32"/>
  <c r="HK14" i="32" s="1"/>
  <c r="HV13" i="32"/>
  <c r="FM11" i="32"/>
  <c r="FC11" i="32" s="1"/>
  <c r="FD11" i="32" s="1"/>
  <c r="FE11" i="32" s="1"/>
  <c r="FF11" i="32" s="1"/>
  <c r="FG11" i="32" s="1"/>
  <c r="FN10" i="32"/>
  <c r="CG13" i="32"/>
  <c r="CH13" i="32" s="1"/>
  <c r="CI13" i="32" s="1"/>
  <c r="CJ13" i="32" s="1"/>
  <c r="CO12" i="32"/>
  <c r="CR12" i="32" s="1"/>
  <c r="CS12" i="32" s="1"/>
  <c r="FL10" i="32"/>
  <c r="FO10" i="32" s="1"/>
  <c r="FP10" i="32" s="1"/>
  <c r="DC12" i="32"/>
  <c r="CV12" i="32" s="1"/>
  <c r="CW12" i="32" s="1"/>
  <c r="CX12" i="32" s="1"/>
  <c r="CY12" i="32" s="1"/>
  <c r="CZ12" i="32" s="1"/>
  <c r="DD11" i="32"/>
  <c r="DG11" i="32" s="1"/>
  <c r="DH11" i="32" s="1"/>
  <c r="LR9" i="32"/>
  <c r="LW9" i="32"/>
  <c r="LV10" i="32"/>
  <c r="LL10" i="32" s="1"/>
  <c r="GM15" i="32"/>
  <c r="KL10" i="32"/>
  <c r="KM10" i="32" s="1"/>
  <c r="LC10" i="32"/>
  <c r="LH10" i="32"/>
  <c r="LG11" i="32"/>
  <c r="KW11" i="32" s="1"/>
  <c r="EO11" i="32"/>
  <c r="EP11" i="32" s="1"/>
  <c r="EQ11" i="32" s="1"/>
  <c r="ER11" i="32" s="1"/>
  <c r="BC14" i="32"/>
  <c r="BD14" i="32" s="1"/>
  <c r="BE14" i="32" s="1"/>
  <c r="BF14" i="32" s="1"/>
  <c r="BG14" i="32" s="1"/>
  <c r="IU12" i="32"/>
  <c r="IY13" i="32"/>
  <c r="IO13" i="32" s="1"/>
  <c r="IZ12" i="32"/>
  <c r="HS14" i="32"/>
  <c r="HT13" i="32"/>
  <c r="HW13" i="32" s="1"/>
  <c r="HX13" i="32" s="1"/>
  <c r="GB11" i="32"/>
  <c r="FR11" i="32" s="1"/>
  <c r="FX10" i="32"/>
  <c r="FZ11" i="32" s="1"/>
  <c r="BY14" i="32"/>
  <c r="BR14" i="32" s="1"/>
  <c r="BS14" i="32" s="1"/>
  <c r="BT14" i="32" s="1"/>
  <c r="BU14" i="32" s="1"/>
  <c r="BV14" i="32" s="1"/>
  <c r="BZ13" i="32"/>
  <c r="CC13" i="32" s="1"/>
  <c r="CD13" i="32" s="1"/>
  <c r="BK13" i="32"/>
  <c r="BN13" i="32" s="1"/>
  <c r="BO13" i="32" s="1"/>
  <c r="GC10" i="32"/>
  <c r="IH13" i="32"/>
  <c r="IA13" i="32" s="1"/>
  <c r="IB13" i="32" s="1"/>
  <c r="IC13" i="32" s="1"/>
  <c r="ID13" i="32" s="1"/>
  <c r="IE13" i="32" s="1"/>
  <c r="II12" i="32"/>
  <c r="GR15" i="32"/>
  <c r="GQ16" i="32"/>
  <c r="GG16" i="32" s="1"/>
  <c r="EW10" i="32"/>
  <c r="HF15" i="32"/>
  <c r="GV15" i="32" s="1"/>
  <c r="HG14" i="32"/>
  <c r="N23" i="32"/>
  <c r="N24" i="32"/>
  <c r="N28" i="32"/>
  <c r="N26" i="32"/>
  <c r="N22" i="32"/>
  <c r="N25" i="32"/>
  <c r="N21" i="32"/>
  <c r="N20" i="32"/>
  <c r="N18" i="32"/>
  <c r="N14" i="32"/>
  <c r="N10" i="32"/>
  <c r="O29" i="32"/>
  <c r="N29" i="32"/>
  <c r="N17" i="32"/>
  <c r="N12" i="32"/>
  <c r="N11" i="32"/>
  <c r="N5" i="32"/>
  <c r="N15" i="32"/>
  <c r="N9" i="32"/>
  <c r="N7" i="32"/>
  <c r="N30" i="32"/>
  <c r="N19" i="32"/>
  <c r="N16" i="32"/>
  <c r="N13" i="32"/>
  <c r="N6" i="32"/>
  <c r="JM11" i="32" l="1"/>
  <c r="JP11" i="32" s="1"/>
  <c r="JQ11" i="32" s="1"/>
  <c r="JE12" i="32"/>
  <c r="JF12" i="32" s="1"/>
  <c r="JG12" i="32" s="1"/>
  <c r="JH12" i="32" s="1"/>
  <c r="JO12" i="32" s="1"/>
  <c r="AX14" i="32"/>
  <c r="KC12" i="32"/>
  <c r="JS12" i="32" s="1"/>
  <c r="JT12" i="32" s="1"/>
  <c r="JU12" i="32" s="1"/>
  <c r="JV12" i="32" s="1"/>
  <c r="JW12" i="32" s="1"/>
  <c r="JX12" i="32" s="1"/>
  <c r="JY12" i="32" s="1"/>
  <c r="KA13" i="32" s="1"/>
  <c r="DS12" i="32"/>
  <c r="DV12" i="32" s="1"/>
  <c r="DW12" i="32" s="1"/>
  <c r="KD11" i="32"/>
  <c r="AW15" i="32"/>
  <c r="AM15" i="32" s="1"/>
  <c r="EJ11" i="32"/>
  <c r="DK13" i="32"/>
  <c r="DL13" i="32" s="1"/>
  <c r="DM13" i="32" s="1"/>
  <c r="DN13" i="32" s="1"/>
  <c r="DO13" i="32" s="1"/>
  <c r="DP13" i="32" s="1"/>
  <c r="DR14" i="32" s="1"/>
  <c r="EI12" i="32"/>
  <c r="DY12" i="32" s="1"/>
  <c r="HL14" i="32"/>
  <c r="HM14" i="32" s="1"/>
  <c r="HN14" i="32" s="1"/>
  <c r="HO14" i="32" s="1"/>
  <c r="HP14" i="32" s="1"/>
  <c r="HQ14" i="32" s="1"/>
  <c r="HT14" i="32" s="1"/>
  <c r="HW14" i="32" s="1"/>
  <c r="HX14" i="32" s="1"/>
  <c r="FM12" i="32"/>
  <c r="FC12" i="32" s="1"/>
  <c r="FH11" i="32"/>
  <c r="FI11" i="32" s="1"/>
  <c r="FK12" i="32" s="1"/>
  <c r="EX12" i="32"/>
  <c r="EN12" i="32" s="1"/>
  <c r="ES11" i="32"/>
  <c r="ET11" i="32" s="1"/>
  <c r="EV12" i="32" s="1"/>
  <c r="CK13" i="32"/>
  <c r="CL13" i="32" s="1"/>
  <c r="CB14" i="32"/>
  <c r="BW14" i="32"/>
  <c r="BY15" i="32" s="1"/>
  <c r="CP14" i="32"/>
  <c r="CF14" i="32" s="1"/>
  <c r="CQ13" i="32"/>
  <c r="FN11" i="32"/>
  <c r="KB11" i="32"/>
  <c r="KE11" i="32" s="1"/>
  <c r="KF11" i="32" s="1"/>
  <c r="EY11" i="32"/>
  <c r="DA12" i="32"/>
  <c r="DF12" i="32"/>
  <c r="DE13" i="32"/>
  <c r="CU13" i="32" s="1"/>
  <c r="CA15" i="32"/>
  <c r="BQ15" i="32" s="1"/>
  <c r="FS11" i="32"/>
  <c r="FT11" i="32" s="1"/>
  <c r="FU11" i="32" s="1"/>
  <c r="FV11" i="32" s="1"/>
  <c r="IF13" i="32"/>
  <c r="IH14" i="32" s="1"/>
  <c r="LF10" i="32"/>
  <c r="LI10" i="32" s="1"/>
  <c r="LJ10" i="32" s="1"/>
  <c r="LE11" i="32"/>
  <c r="KX11" i="32" s="1"/>
  <c r="KY11" i="32" s="1"/>
  <c r="KZ11" i="32" s="1"/>
  <c r="KR11" i="32"/>
  <c r="KH11" i="32" s="1"/>
  <c r="KN10" i="32"/>
  <c r="KS10" i="32"/>
  <c r="BH14" i="32"/>
  <c r="BK14" i="32" s="1"/>
  <c r="LU9" i="32"/>
  <c r="LX9" i="32" s="1"/>
  <c r="LY9" i="32" s="1"/>
  <c r="LT10" i="32"/>
  <c r="LM10" i="32" s="1"/>
  <c r="LN10" i="32" s="1"/>
  <c r="LO10" i="32" s="1"/>
  <c r="BM14" i="32"/>
  <c r="BL15" i="32"/>
  <c r="BB15" i="32" s="1"/>
  <c r="IW13" i="32"/>
  <c r="IP13" i="32" s="1"/>
  <c r="IQ13" i="32" s="1"/>
  <c r="IR13" i="32" s="1"/>
  <c r="IS13" i="32" s="1"/>
  <c r="IT13" i="32" s="1"/>
  <c r="IX12" i="32"/>
  <c r="JA12" i="32" s="1"/>
  <c r="JB12" i="32" s="1"/>
  <c r="EZ10" i="32"/>
  <c r="FA10" i="32" s="1"/>
  <c r="GA10" i="32"/>
  <c r="GD10" i="32" s="1"/>
  <c r="GE10" i="32" s="1"/>
  <c r="EG12" i="32"/>
  <c r="EH11" i="32"/>
  <c r="EK11" i="32" s="1"/>
  <c r="EL11" i="32" s="1"/>
  <c r="IL12" i="32"/>
  <c r="IM12" i="32" s="1"/>
  <c r="IJ14" i="32"/>
  <c r="HZ14" i="32" s="1"/>
  <c r="IK13" i="32"/>
  <c r="GO16" i="32"/>
  <c r="GP15" i="32"/>
  <c r="HD15" i="32"/>
  <c r="HE14" i="32"/>
  <c r="AU15" i="32"/>
  <c r="AV14" i="32"/>
  <c r="JN13" i="32" l="1"/>
  <c r="JD13" i="32" s="1"/>
  <c r="JI12" i="32"/>
  <c r="JJ12" i="32" s="1"/>
  <c r="JM12" i="32" s="1"/>
  <c r="JP12" i="32" s="1"/>
  <c r="JQ12" i="32" s="1"/>
  <c r="KC13" i="32"/>
  <c r="JS13" i="32" s="1"/>
  <c r="JT13" i="32" s="1"/>
  <c r="JU13" i="32" s="1"/>
  <c r="JV13" i="32" s="1"/>
  <c r="JW13" i="32" s="1"/>
  <c r="HU15" i="32"/>
  <c r="HK15" i="32" s="1"/>
  <c r="HV14" i="32"/>
  <c r="KD12" i="32"/>
  <c r="DT14" i="32"/>
  <c r="DJ14" i="32" s="1"/>
  <c r="DK14" i="32" s="1"/>
  <c r="DL14" i="32" s="1"/>
  <c r="DM14" i="32" s="1"/>
  <c r="DN14" i="32" s="1"/>
  <c r="DZ12" i="32"/>
  <c r="EA12" i="32" s="1"/>
  <c r="EB12" i="32" s="1"/>
  <c r="EC12" i="32" s="1"/>
  <c r="ED12" i="32" s="1"/>
  <c r="EE12" i="32" s="1"/>
  <c r="DU13" i="32"/>
  <c r="FD12" i="32"/>
  <c r="FE12" i="32" s="1"/>
  <c r="FF12" i="32" s="1"/>
  <c r="FG12" i="32" s="1"/>
  <c r="FN12" i="32" s="1"/>
  <c r="EO12" i="32"/>
  <c r="EP12" i="32" s="1"/>
  <c r="EQ12" i="32" s="1"/>
  <c r="ER12" i="32" s="1"/>
  <c r="ES12" i="32" s="1"/>
  <c r="ET12" i="32" s="1"/>
  <c r="EV13" i="32" s="1"/>
  <c r="GB12" i="32"/>
  <c r="FR12" i="32" s="1"/>
  <c r="FW11" i="32"/>
  <c r="FX11" i="32" s="1"/>
  <c r="FZ12" i="32" s="1"/>
  <c r="CN14" i="32"/>
  <c r="CG14" i="32" s="1"/>
  <c r="CH14" i="32" s="1"/>
  <c r="CI14" i="32" s="1"/>
  <c r="CJ14" i="32" s="1"/>
  <c r="CK14" i="32" s="1"/>
  <c r="CL14" i="32" s="1"/>
  <c r="CO13" i="32"/>
  <c r="CR13" i="32" s="1"/>
  <c r="CS13" i="32" s="1"/>
  <c r="EW11" i="32"/>
  <c r="EZ11" i="32" s="1"/>
  <c r="FA11" i="32" s="1"/>
  <c r="GC11" i="32"/>
  <c r="BZ14" i="32"/>
  <c r="CC14" i="32" s="1"/>
  <c r="CD14" i="32" s="1"/>
  <c r="KB12" i="32"/>
  <c r="KE12" i="32" s="1"/>
  <c r="KF12" i="32" s="1"/>
  <c r="FL11" i="32"/>
  <c r="FO11" i="32" s="1"/>
  <c r="FP11" i="32" s="1"/>
  <c r="DS13" i="32"/>
  <c r="DV13" i="32" s="1"/>
  <c r="DW13" i="32" s="1"/>
  <c r="BJ15" i="32"/>
  <c r="BC15" i="32" s="1"/>
  <c r="BD15" i="32" s="1"/>
  <c r="BE15" i="32" s="1"/>
  <c r="BF15" i="32" s="1"/>
  <c r="BG15" i="32" s="1"/>
  <c r="DC13" i="32"/>
  <c r="CV13" i="32" s="1"/>
  <c r="CW13" i="32" s="1"/>
  <c r="CX13" i="32" s="1"/>
  <c r="CY13" i="32" s="1"/>
  <c r="CZ13" i="32" s="1"/>
  <c r="DD12" i="32"/>
  <c r="DG12" i="32" s="1"/>
  <c r="DH12" i="32" s="1"/>
  <c r="LP10" i="32"/>
  <c r="LQ10" i="32" s="1"/>
  <c r="KP11" i="32"/>
  <c r="KI11" i="32" s="1"/>
  <c r="KJ11" i="32" s="1"/>
  <c r="KK11" i="32" s="1"/>
  <c r="KQ10" i="32"/>
  <c r="LA11" i="32"/>
  <c r="LB11" i="32" s="1"/>
  <c r="IU13" i="32"/>
  <c r="IZ13" i="32"/>
  <c r="IY14" i="32"/>
  <c r="IO14" i="32" s="1"/>
  <c r="HS15" i="32"/>
  <c r="IA14" i="32"/>
  <c r="IB14" i="32" s="1"/>
  <c r="IC14" i="32" s="1"/>
  <c r="ID14" i="32" s="1"/>
  <c r="IE14" i="32" s="1"/>
  <c r="II13" i="32"/>
  <c r="GS15" i="32"/>
  <c r="GT15" i="32" s="1"/>
  <c r="GH16" i="32"/>
  <c r="GI16" i="32" s="1"/>
  <c r="GJ16" i="32" s="1"/>
  <c r="GK16" i="32" s="1"/>
  <c r="GL16" i="32" s="1"/>
  <c r="HH14" i="32"/>
  <c r="HI14" i="32" s="1"/>
  <c r="GW15" i="32"/>
  <c r="GX15" i="32" s="1"/>
  <c r="GY15" i="32" s="1"/>
  <c r="GZ15" i="32" s="1"/>
  <c r="HA15" i="32" s="1"/>
  <c r="BR15" i="32"/>
  <c r="BS15" i="32" s="1"/>
  <c r="BT15" i="32" s="1"/>
  <c r="BU15" i="32" s="1"/>
  <c r="BV15" i="32" s="1"/>
  <c r="BN14" i="32"/>
  <c r="BO14" i="32" s="1"/>
  <c r="AY14" i="32"/>
  <c r="AZ14" i="32" s="1"/>
  <c r="AN15" i="32"/>
  <c r="AO15" i="32" s="1"/>
  <c r="AP15" i="32" s="1"/>
  <c r="AQ15" i="32" s="1"/>
  <c r="AR15" i="32" s="1"/>
  <c r="JL13" i="32" l="1"/>
  <c r="JE13" i="32" s="1"/>
  <c r="JF13" i="32" s="1"/>
  <c r="JG13" i="32" s="1"/>
  <c r="JH13" i="32" s="1"/>
  <c r="JI13" i="32" s="1"/>
  <c r="JJ13" i="32" s="1"/>
  <c r="JL14" i="32" s="1"/>
  <c r="EI13" i="32"/>
  <c r="DY13" i="32" s="1"/>
  <c r="HL15" i="32"/>
  <c r="HM15" i="32" s="1"/>
  <c r="HN15" i="32" s="1"/>
  <c r="HO15" i="32" s="1"/>
  <c r="HP15" i="32" s="1"/>
  <c r="HQ15" i="32" s="1"/>
  <c r="HS16" i="32" s="1"/>
  <c r="EJ12" i="32"/>
  <c r="EX13" i="32"/>
  <c r="EN13" i="32" s="1"/>
  <c r="EO13" i="32" s="1"/>
  <c r="EP13" i="32" s="1"/>
  <c r="EQ13" i="32" s="1"/>
  <c r="ER13" i="32" s="1"/>
  <c r="FM13" i="32"/>
  <c r="FC13" i="32" s="1"/>
  <c r="FH12" i="32"/>
  <c r="FI12" i="32" s="1"/>
  <c r="FK13" i="32" s="1"/>
  <c r="EY12" i="32"/>
  <c r="FS12" i="32"/>
  <c r="FT12" i="32" s="1"/>
  <c r="FU12" i="32" s="1"/>
  <c r="FV12" i="32" s="1"/>
  <c r="FW12" i="32" s="1"/>
  <c r="FX12" i="32" s="1"/>
  <c r="FZ13" i="32" s="1"/>
  <c r="KC14" i="32"/>
  <c r="JS14" i="32" s="1"/>
  <c r="JX13" i="32"/>
  <c r="JY13" i="32" s="1"/>
  <c r="KA14" i="32" s="1"/>
  <c r="DO14" i="32"/>
  <c r="DP14" i="32" s="1"/>
  <c r="CQ14" i="32"/>
  <c r="CP15" i="32"/>
  <c r="CF15" i="32" s="1"/>
  <c r="EW12" i="32"/>
  <c r="EZ12" i="32" s="1"/>
  <c r="FA12" i="32" s="1"/>
  <c r="GA11" i="32"/>
  <c r="GD11" i="32" s="1"/>
  <c r="GE11" i="32" s="1"/>
  <c r="KD13" i="32"/>
  <c r="DT15" i="32"/>
  <c r="DJ15" i="32" s="1"/>
  <c r="DU14" i="32"/>
  <c r="DE14" i="32"/>
  <c r="CU14" i="32" s="1"/>
  <c r="DF13" i="32"/>
  <c r="DA13" i="32"/>
  <c r="CO14" i="32"/>
  <c r="CR14" i="32" s="1"/>
  <c r="CS14" i="32" s="1"/>
  <c r="CN15" i="32"/>
  <c r="IF14" i="32"/>
  <c r="IH15" i="32" s="1"/>
  <c r="AS15" i="32"/>
  <c r="BW15" i="32"/>
  <c r="HB15" i="32"/>
  <c r="GM16" i="32"/>
  <c r="LC11" i="32"/>
  <c r="LG12" i="32"/>
  <c r="KW12" i="32" s="1"/>
  <c r="LH11" i="32"/>
  <c r="KT10" i="32"/>
  <c r="KU10" i="32" s="1"/>
  <c r="LR10" i="32"/>
  <c r="LV11" i="32"/>
  <c r="LL11" i="32" s="1"/>
  <c r="LW10" i="32"/>
  <c r="BH15" i="32"/>
  <c r="KL11" i="32"/>
  <c r="KM11" i="32" s="1"/>
  <c r="IW14" i="32"/>
  <c r="IP14" i="32" s="1"/>
  <c r="IQ14" i="32" s="1"/>
  <c r="IR14" i="32" s="1"/>
  <c r="IS14" i="32" s="1"/>
  <c r="IT14" i="32" s="1"/>
  <c r="IX13" i="32"/>
  <c r="JA13" i="32" s="1"/>
  <c r="JB13" i="32" s="1"/>
  <c r="EG13" i="32"/>
  <c r="EH12" i="32"/>
  <c r="EK12" i="32" s="1"/>
  <c r="EL12" i="32" s="1"/>
  <c r="IL13" i="32"/>
  <c r="IM13" i="32" s="1"/>
  <c r="IK14" i="32"/>
  <c r="IJ15" i="32"/>
  <c r="HZ15" i="32" s="1"/>
  <c r="GQ17" i="32"/>
  <c r="GG17" i="32" s="1"/>
  <c r="GR16" i="32"/>
  <c r="HF16" i="32"/>
  <c r="GV16" i="32" s="1"/>
  <c r="HG15" i="32"/>
  <c r="CB15" i="32"/>
  <c r="CA16" i="32"/>
  <c r="BQ16" i="32" s="1"/>
  <c r="BL16" i="32"/>
  <c r="BB16" i="32" s="1"/>
  <c r="BM15" i="32"/>
  <c r="AW16" i="32"/>
  <c r="AM16" i="32" s="1"/>
  <c r="AX15" i="32"/>
  <c r="JM13" i="32" l="1"/>
  <c r="JP13" i="32" s="1"/>
  <c r="JQ13" i="32" s="1"/>
  <c r="JO13" i="32"/>
  <c r="JN14" i="32"/>
  <c r="JD14" i="32" s="1"/>
  <c r="JE14" i="32" s="1"/>
  <c r="JF14" i="32" s="1"/>
  <c r="JG14" i="32" s="1"/>
  <c r="JH14" i="32" s="1"/>
  <c r="JI14" i="32" s="1"/>
  <c r="JJ14" i="32" s="1"/>
  <c r="DZ13" i="32"/>
  <c r="EA13" i="32" s="1"/>
  <c r="EB13" i="32" s="1"/>
  <c r="EC13" i="32" s="1"/>
  <c r="ED13" i="32" s="1"/>
  <c r="EE13" i="32" s="1"/>
  <c r="HV15" i="32"/>
  <c r="HU16" i="32"/>
  <c r="HK16" i="32" s="1"/>
  <c r="HL16" i="32" s="1"/>
  <c r="HM16" i="32" s="1"/>
  <c r="HN16" i="32" s="1"/>
  <c r="HO16" i="32" s="1"/>
  <c r="HP16" i="32" s="1"/>
  <c r="FD13" i="32"/>
  <c r="FE13" i="32" s="1"/>
  <c r="FF13" i="32" s="1"/>
  <c r="FG13" i="32" s="1"/>
  <c r="FH13" i="32" s="1"/>
  <c r="FI13" i="32" s="1"/>
  <c r="FK14" i="32" s="1"/>
  <c r="FL12" i="32"/>
  <c r="FO12" i="32" s="1"/>
  <c r="FP12" i="32" s="1"/>
  <c r="GB13" i="32"/>
  <c r="FR13" i="32" s="1"/>
  <c r="FS13" i="32" s="1"/>
  <c r="FT13" i="32" s="1"/>
  <c r="FU13" i="32" s="1"/>
  <c r="FV13" i="32" s="1"/>
  <c r="FW13" i="32" s="1"/>
  <c r="FX13" i="32" s="1"/>
  <c r="CG15" i="32"/>
  <c r="CH15" i="32" s="1"/>
  <c r="CI15" i="32" s="1"/>
  <c r="CJ15" i="32" s="1"/>
  <c r="CK15" i="32" s="1"/>
  <c r="CL15" i="32" s="1"/>
  <c r="GC12" i="32"/>
  <c r="JT14" i="32"/>
  <c r="JU14" i="32" s="1"/>
  <c r="JV14" i="32" s="1"/>
  <c r="JW14" i="32" s="1"/>
  <c r="JX14" i="32" s="1"/>
  <c r="JY14" i="32" s="1"/>
  <c r="KA15" i="32" s="1"/>
  <c r="EY13" i="32"/>
  <c r="ES13" i="32"/>
  <c r="ET13" i="32" s="1"/>
  <c r="EV14" i="32" s="1"/>
  <c r="DR15" i="32"/>
  <c r="DK15" i="32" s="1"/>
  <c r="DL15" i="32" s="1"/>
  <c r="DM15" i="32" s="1"/>
  <c r="DN15" i="32" s="1"/>
  <c r="DT16" i="32" s="1"/>
  <c r="DJ16" i="32" s="1"/>
  <c r="DS14" i="32"/>
  <c r="DV14" i="32" s="1"/>
  <c r="DW14" i="32" s="1"/>
  <c r="EX14" i="32"/>
  <c r="EN14" i="32" s="1"/>
  <c r="GA12" i="32"/>
  <c r="GD12" i="32" s="1"/>
  <c r="GE12" i="32" s="1"/>
  <c r="KB13" i="32"/>
  <c r="KE13" i="32" s="1"/>
  <c r="KF13" i="32" s="1"/>
  <c r="DC14" i="32"/>
  <c r="CV14" i="32" s="1"/>
  <c r="CW14" i="32" s="1"/>
  <c r="CX14" i="32" s="1"/>
  <c r="CY14" i="32" s="1"/>
  <c r="CZ14" i="32" s="1"/>
  <c r="DD13" i="32"/>
  <c r="DG13" i="32" s="1"/>
  <c r="DH13" i="32" s="1"/>
  <c r="LU10" i="32"/>
  <c r="LT11" i="32"/>
  <c r="LM11" i="32" s="1"/>
  <c r="LN11" i="32" s="1"/>
  <c r="LO11" i="32" s="1"/>
  <c r="LE12" i="32"/>
  <c r="KX12" i="32" s="1"/>
  <c r="KY12" i="32" s="1"/>
  <c r="KZ12" i="32" s="1"/>
  <c r="LF11" i="32"/>
  <c r="KN11" i="32"/>
  <c r="KS11" i="32"/>
  <c r="KR12" i="32"/>
  <c r="KH12" i="32" s="1"/>
  <c r="HT15" i="32"/>
  <c r="HW15" i="32" s="1"/>
  <c r="HX15" i="32" s="1"/>
  <c r="IU14" i="32"/>
  <c r="IZ14" i="32"/>
  <c r="IY15" i="32"/>
  <c r="IO15" i="32" s="1"/>
  <c r="IA15" i="32"/>
  <c r="IB15" i="32" s="1"/>
  <c r="IC15" i="32" s="1"/>
  <c r="ID15" i="32" s="1"/>
  <c r="IE15" i="32" s="1"/>
  <c r="II14" i="32"/>
  <c r="IL14" i="32" s="1"/>
  <c r="IM14" i="32" s="1"/>
  <c r="GO17" i="32"/>
  <c r="GP16" i="32"/>
  <c r="HD16" i="32"/>
  <c r="HE15" i="32"/>
  <c r="BY16" i="32"/>
  <c r="BZ15" i="32"/>
  <c r="BJ16" i="32"/>
  <c r="BK15" i="32"/>
  <c r="AU16" i="32"/>
  <c r="AV15" i="32"/>
  <c r="EI14" i="32" l="1"/>
  <c r="DY14" i="32" s="1"/>
  <c r="EJ13" i="32"/>
  <c r="FM14" i="32"/>
  <c r="FC14" i="32" s="1"/>
  <c r="FD14" i="32" s="1"/>
  <c r="FE14" i="32" s="1"/>
  <c r="FF14" i="32" s="1"/>
  <c r="FG14" i="32" s="1"/>
  <c r="FM15" i="32" s="1"/>
  <c r="FC15" i="32" s="1"/>
  <c r="FN13" i="32"/>
  <c r="CP16" i="32"/>
  <c r="CF16" i="32" s="1"/>
  <c r="CQ15" i="32"/>
  <c r="GB14" i="32"/>
  <c r="FR14" i="32" s="1"/>
  <c r="GC13" i="32"/>
  <c r="JN15" i="32"/>
  <c r="JD15" i="32" s="1"/>
  <c r="KC15" i="32"/>
  <c r="JS15" i="32" s="1"/>
  <c r="JT15" i="32" s="1"/>
  <c r="JU15" i="32" s="1"/>
  <c r="JV15" i="32" s="1"/>
  <c r="JW15" i="32" s="1"/>
  <c r="KD14" i="32"/>
  <c r="JO14" i="32"/>
  <c r="DO15" i="32"/>
  <c r="DP15" i="32" s="1"/>
  <c r="DU15" i="32"/>
  <c r="CN16" i="32"/>
  <c r="CO15" i="32"/>
  <c r="CR15" i="32" s="1"/>
  <c r="CS15" i="32" s="1"/>
  <c r="EO14" i="32"/>
  <c r="EP14" i="32" s="1"/>
  <c r="EQ14" i="32" s="1"/>
  <c r="ER14" i="32" s="1"/>
  <c r="EW13" i="32"/>
  <c r="EZ13" i="32" s="1"/>
  <c r="FA13" i="32" s="1"/>
  <c r="KB14" i="32"/>
  <c r="KE14" i="32" s="1"/>
  <c r="KF14" i="32" s="1"/>
  <c r="FL13" i="32"/>
  <c r="FO13" i="32" s="1"/>
  <c r="FP13" i="32" s="1"/>
  <c r="JM14" i="32"/>
  <c r="JP14" i="32" s="1"/>
  <c r="JQ14" i="32" s="1"/>
  <c r="JL15" i="32"/>
  <c r="DE15" i="32"/>
  <c r="CU15" i="32" s="1"/>
  <c r="DA14" i="32"/>
  <c r="DF14" i="32"/>
  <c r="LI11" i="32"/>
  <c r="LJ11" i="32" s="1"/>
  <c r="LX10" i="32"/>
  <c r="LY10" i="32" s="1"/>
  <c r="IF15" i="32"/>
  <c r="LA12" i="32"/>
  <c r="LB12" i="32" s="1"/>
  <c r="LP11" i="32"/>
  <c r="LQ11" i="32" s="1"/>
  <c r="HQ16" i="32"/>
  <c r="KP12" i="32"/>
  <c r="KI12" i="32" s="1"/>
  <c r="KJ12" i="32" s="1"/>
  <c r="KK12" i="32" s="1"/>
  <c r="KQ11" i="32"/>
  <c r="IX14" i="32"/>
  <c r="IW15" i="32"/>
  <c r="IP15" i="32" s="1"/>
  <c r="IQ15" i="32" s="1"/>
  <c r="IR15" i="32" s="1"/>
  <c r="IS15" i="32" s="1"/>
  <c r="IT15" i="32" s="1"/>
  <c r="FZ14" i="32"/>
  <c r="GA13" i="32"/>
  <c r="GD13" i="32" s="1"/>
  <c r="GE13" i="32" s="1"/>
  <c r="EG14" i="32"/>
  <c r="EH13" i="32"/>
  <c r="EK13" i="32" s="1"/>
  <c r="EL13" i="32" s="1"/>
  <c r="IJ16" i="32"/>
  <c r="HZ16" i="32" s="1"/>
  <c r="IK15" i="32"/>
  <c r="GH17" i="32"/>
  <c r="GI17" i="32" s="1"/>
  <c r="GJ17" i="32" s="1"/>
  <c r="GK17" i="32" s="1"/>
  <c r="GL17" i="32" s="1"/>
  <c r="GS16" i="32"/>
  <c r="GT16" i="32" s="1"/>
  <c r="HU17" i="32"/>
  <c r="HK17" i="32" s="1"/>
  <c r="HV16" i="32"/>
  <c r="HH15" i="32"/>
  <c r="HI15" i="32" s="1"/>
  <c r="GW16" i="32"/>
  <c r="GX16" i="32" s="1"/>
  <c r="GY16" i="32" s="1"/>
  <c r="GZ16" i="32" s="1"/>
  <c r="HA16" i="32" s="1"/>
  <c r="CC15" i="32"/>
  <c r="CD15" i="32" s="1"/>
  <c r="BR16" i="32"/>
  <c r="BS16" i="32" s="1"/>
  <c r="BT16" i="32" s="1"/>
  <c r="BU16" i="32" s="1"/>
  <c r="BV16" i="32" s="1"/>
  <c r="BN15" i="32"/>
  <c r="BO15" i="32" s="1"/>
  <c r="BC16" i="32"/>
  <c r="BD16" i="32" s="1"/>
  <c r="BE16" i="32" s="1"/>
  <c r="BF16" i="32" s="1"/>
  <c r="BG16" i="32" s="1"/>
  <c r="AY15" i="32"/>
  <c r="AZ15" i="32" s="1"/>
  <c r="AN16" i="32"/>
  <c r="AO16" i="32" s="1"/>
  <c r="AP16" i="32" s="1"/>
  <c r="AQ16" i="32" s="1"/>
  <c r="AR16" i="32" s="1"/>
  <c r="DZ14" i="32" l="1"/>
  <c r="EA14" i="32" s="1"/>
  <c r="EB14" i="32" s="1"/>
  <c r="EC14" i="32" s="1"/>
  <c r="ED14" i="32" s="1"/>
  <c r="FS14" i="32"/>
  <c r="FT14" i="32" s="1"/>
  <c r="FU14" i="32" s="1"/>
  <c r="FV14" i="32" s="1"/>
  <c r="FW14" i="32" s="1"/>
  <c r="FX14" i="32" s="1"/>
  <c r="CG16" i="32"/>
  <c r="CH16" i="32" s="1"/>
  <c r="CI16" i="32" s="1"/>
  <c r="CJ16" i="32" s="1"/>
  <c r="CK16" i="32" s="1"/>
  <c r="CL16" i="32" s="1"/>
  <c r="FN14" i="32"/>
  <c r="JE15" i="32"/>
  <c r="JF15" i="32" s="1"/>
  <c r="JG15" i="32" s="1"/>
  <c r="JH15" i="32" s="1"/>
  <c r="JI15" i="32" s="1"/>
  <c r="JJ15" i="32" s="1"/>
  <c r="FH14" i="32"/>
  <c r="FI14" i="32" s="1"/>
  <c r="FL14" i="32" s="1"/>
  <c r="FO14" i="32" s="1"/>
  <c r="FP14" i="32" s="1"/>
  <c r="KD15" i="32"/>
  <c r="JX15" i="32"/>
  <c r="JY15" i="32" s="1"/>
  <c r="KB15" i="32" s="1"/>
  <c r="KE15" i="32" s="1"/>
  <c r="KF15" i="32" s="1"/>
  <c r="ES14" i="32"/>
  <c r="ET14" i="32" s="1"/>
  <c r="DR16" i="32"/>
  <c r="DK16" i="32" s="1"/>
  <c r="DL16" i="32" s="1"/>
  <c r="DM16" i="32" s="1"/>
  <c r="DN16" i="32" s="1"/>
  <c r="DO16" i="32" s="1"/>
  <c r="DP16" i="32" s="1"/>
  <c r="DS15" i="32"/>
  <c r="DV15" i="32" s="1"/>
  <c r="DW15" i="32" s="1"/>
  <c r="EX15" i="32"/>
  <c r="EN15" i="32" s="1"/>
  <c r="EY14" i="32"/>
  <c r="KC16" i="32"/>
  <c r="JS16" i="32" s="1"/>
  <c r="DC15" i="32"/>
  <c r="CV15" i="32" s="1"/>
  <c r="CW15" i="32" s="1"/>
  <c r="CX15" i="32" s="1"/>
  <c r="CY15" i="32" s="1"/>
  <c r="CZ15" i="32" s="1"/>
  <c r="DD14" i="32"/>
  <c r="DG14" i="32" s="1"/>
  <c r="DH14" i="32" s="1"/>
  <c r="BH16" i="32"/>
  <c r="KL12" i="32"/>
  <c r="KM12" i="32" s="1"/>
  <c r="HB16" i="32"/>
  <c r="BW16" i="32"/>
  <c r="LH12" i="32"/>
  <c r="LC12" i="32"/>
  <c r="LG13" i="32"/>
  <c r="KW13" i="32" s="1"/>
  <c r="EE14" i="32"/>
  <c r="LR11" i="32"/>
  <c r="LV12" i="32"/>
  <c r="LL12" i="32" s="1"/>
  <c r="LW11" i="32"/>
  <c r="AS16" i="32"/>
  <c r="GM17" i="32"/>
  <c r="KT11" i="32"/>
  <c r="KU11" i="32" s="1"/>
  <c r="IU15" i="32"/>
  <c r="IW16" i="32" s="1"/>
  <c r="IZ15" i="32"/>
  <c r="IY16" i="32"/>
  <c r="IO16" i="32" s="1"/>
  <c r="JA14" i="32"/>
  <c r="JB14" i="32" s="1"/>
  <c r="EI15" i="32"/>
  <c r="DY15" i="32" s="1"/>
  <c r="EJ14" i="32"/>
  <c r="IH16" i="32"/>
  <c r="IA16" i="32" s="1"/>
  <c r="IB16" i="32" s="1"/>
  <c r="IC16" i="32" s="1"/>
  <c r="ID16" i="32" s="1"/>
  <c r="IE16" i="32" s="1"/>
  <c r="II15" i="32"/>
  <c r="IL15" i="32" s="1"/>
  <c r="IM15" i="32" s="1"/>
  <c r="GR17" i="32"/>
  <c r="GQ18" i="32"/>
  <c r="GG18" i="32" s="1"/>
  <c r="HS17" i="32"/>
  <c r="HT16" i="32"/>
  <c r="HF17" i="32"/>
  <c r="GV17" i="32" s="1"/>
  <c r="HG16" i="32"/>
  <c r="CA17" i="32"/>
  <c r="BQ17" i="32" s="1"/>
  <c r="CB16" i="32"/>
  <c r="BL17" i="32"/>
  <c r="BB17" i="32" s="1"/>
  <c r="BM16" i="32"/>
  <c r="AW17" i="32"/>
  <c r="AM17" i="32" s="1"/>
  <c r="AX16" i="32"/>
  <c r="CQ16" i="32" l="1"/>
  <c r="GB15" i="32"/>
  <c r="FR15" i="32" s="1"/>
  <c r="GC14" i="32"/>
  <c r="JO15" i="32"/>
  <c r="JN16" i="32"/>
  <c r="JD16" i="32" s="1"/>
  <c r="FK15" i="32"/>
  <c r="FD15" i="32" s="1"/>
  <c r="FE15" i="32" s="1"/>
  <c r="FF15" i="32" s="1"/>
  <c r="FG15" i="32" s="1"/>
  <c r="FH15" i="32" s="1"/>
  <c r="FI15" i="32" s="1"/>
  <c r="CP17" i="32"/>
  <c r="CF17" i="32" s="1"/>
  <c r="DU16" i="32"/>
  <c r="DT17" i="32"/>
  <c r="DJ17" i="32" s="1"/>
  <c r="EV15" i="32"/>
  <c r="EO15" i="32" s="1"/>
  <c r="EP15" i="32" s="1"/>
  <c r="EQ15" i="32" s="1"/>
  <c r="ER15" i="32" s="1"/>
  <c r="EY15" i="32" s="1"/>
  <c r="EW14" i="32"/>
  <c r="EZ14" i="32" s="1"/>
  <c r="FA14" i="32" s="1"/>
  <c r="KA16" i="32"/>
  <c r="JT16" i="32" s="1"/>
  <c r="JU16" i="32" s="1"/>
  <c r="JV16" i="32" s="1"/>
  <c r="JW16" i="32" s="1"/>
  <c r="JX16" i="32" s="1"/>
  <c r="JL16" i="32"/>
  <c r="JM15" i="32"/>
  <c r="JP15" i="32" s="1"/>
  <c r="JQ15" i="32" s="1"/>
  <c r="DE16" i="32"/>
  <c r="CU16" i="32" s="1"/>
  <c r="DA15" i="32"/>
  <c r="DF15" i="32"/>
  <c r="LT12" i="32"/>
  <c r="LM12" i="32" s="1"/>
  <c r="LN12" i="32" s="1"/>
  <c r="LO12" i="32" s="1"/>
  <c r="LU11" i="32"/>
  <c r="LE13" i="32"/>
  <c r="KX13" i="32" s="1"/>
  <c r="KY13" i="32" s="1"/>
  <c r="KZ13" i="32" s="1"/>
  <c r="LF12" i="32"/>
  <c r="KS12" i="32"/>
  <c r="KN12" i="32"/>
  <c r="KR13" i="32"/>
  <c r="KH13" i="32" s="1"/>
  <c r="IX15" i="32"/>
  <c r="JA15" i="32" s="1"/>
  <c r="JB15" i="32" s="1"/>
  <c r="IP16" i="32"/>
  <c r="IQ16" i="32" s="1"/>
  <c r="IR16" i="32" s="1"/>
  <c r="IS16" i="32" s="1"/>
  <c r="IT16" i="32" s="1"/>
  <c r="IK16" i="32"/>
  <c r="IF16" i="32"/>
  <c r="FZ15" i="32"/>
  <c r="GA14" i="32"/>
  <c r="GD14" i="32" s="1"/>
  <c r="GE14" i="32" s="1"/>
  <c r="IJ17" i="32"/>
  <c r="HZ17" i="32" s="1"/>
  <c r="EG15" i="32"/>
  <c r="DZ15" i="32" s="1"/>
  <c r="EA15" i="32" s="1"/>
  <c r="EB15" i="32" s="1"/>
  <c r="EC15" i="32" s="1"/>
  <c r="ED15" i="32" s="1"/>
  <c r="EH14" i="32"/>
  <c r="EK14" i="32" s="1"/>
  <c r="EL14" i="32" s="1"/>
  <c r="GO18" i="32"/>
  <c r="GP17" i="32"/>
  <c r="HW16" i="32"/>
  <c r="HX16" i="32" s="1"/>
  <c r="HL17" i="32"/>
  <c r="HM17" i="32" s="1"/>
  <c r="HN17" i="32" s="1"/>
  <c r="HO17" i="32" s="1"/>
  <c r="HP17" i="32" s="1"/>
  <c r="HD17" i="32"/>
  <c r="HE16" i="32"/>
  <c r="DR17" i="32"/>
  <c r="DS16" i="32"/>
  <c r="CN17" i="32"/>
  <c r="CO16" i="32"/>
  <c r="BY17" i="32"/>
  <c r="BZ16" i="32"/>
  <c r="BJ17" i="32"/>
  <c r="BK16" i="32"/>
  <c r="AU17" i="32"/>
  <c r="AV16" i="32"/>
  <c r="FS15" i="32" l="1"/>
  <c r="FT15" i="32" s="1"/>
  <c r="FU15" i="32" s="1"/>
  <c r="FV15" i="32" s="1"/>
  <c r="FW15" i="32" s="1"/>
  <c r="FX15" i="32" s="1"/>
  <c r="FN15" i="32"/>
  <c r="JE16" i="32"/>
  <c r="JF16" i="32" s="1"/>
  <c r="JG16" i="32" s="1"/>
  <c r="JH16" i="32" s="1"/>
  <c r="JI16" i="32" s="1"/>
  <c r="JJ16" i="32" s="1"/>
  <c r="FM16" i="32"/>
  <c r="FC16" i="32" s="1"/>
  <c r="ES15" i="32"/>
  <c r="ET15" i="32" s="1"/>
  <c r="EX16" i="32"/>
  <c r="EN16" i="32" s="1"/>
  <c r="JY16" i="32"/>
  <c r="KB16" i="32" s="1"/>
  <c r="KE16" i="32" s="1"/>
  <c r="KF16" i="32" s="1"/>
  <c r="KD16" i="32"/>
  <c r="KC17" i="32"/>
  <c r="JS17" i="32" s="1"/>
  <c r="DC16" i="32"/>
  <c r="CV16" i="32" s="1"/>
  <c r="CW16" i="32" s="1"/>
  <c r="CX16" i="32" s="1"/>
  <c r="CY16" i="32" s="1"/>
  <c r="CZ16" i="32" s="1"/>
  <c r="DD15" i="32"/>
  <c r="DG15" i="32" s="1"/>
  <c r="DH15" i="32" s="1"/>
  <c r="FK16" i="32"/>
  <c r="FL15" i="32"/>
  <c r="FO15" i="32" s="1"/>
  <c r="FP15" i="32" s="1"/>
  <c r="LA13" i="32"/>
  <c r="LB13" i="32" s="1"/>
  <c r="LX11" i="32"/>
  <c r="LY11" i="32" s="1"/>
  <c r="EE15" i="32"/>
  <c r="LP12" i="32"/>
  <c r="LQ12" i="32" s="1"/>
  <c r="HQ17" i="32"/>
  <c r="KP13" i="32"/>
  <c r="KI13" i="32" s="1"/>
  <c r="KJ13" i="32" s="1"/>
  <c r="KK13" i="32" s="1"/>
  <c r="KQ12" i="32"/>
  <c r="LI12" i="32"/>
  <c r="LJ12" i="32" s="1"/>
  <c r="IU16" i="32"/>
  <c r="IY17" i="32"/>
  <c r="IO17" i="32" s="1"/>
  <c r="IZ16" i="32"/>
  <c r="II16" i="32"/>
  <c r="IL16" i="32" s="1"/>
  <c r="IM16" i="32" s="1"/>
  <c r="IH17" i="32"/>
  <c r="IA17" i="32" s="1"/>
  <c r="IB17" i="32" s="1"/>
  <c r="IC17" i="32" s="1"/>
  <c r="ID17" i="32" s="1"/>
  <c r="IE17" i="32" s="1"/>
  <c r="EI16" i="32"/>
  <c r="DY16" i="32" s="1"/>
  <c r="EJ15" i="32"/>
  <c r="GS17" i="32"/>
  <c r="GT17" i="32" s="1"/>
  <c r="GH18" i="32"/>
  <c r="GI18" i="32" s="1"/>
  <c r="GJ18" i="32" s="1"/>
  <c r="GK18" i="32" s="1"/>
  <c r="GL18" i="32" s="1"/>
  <c r="HU18" i="32"/>
  <c r="HK18" i="32" s="1"/>
  <c r="HV17" i="32"/>
  <c r="HH16" i="32"/>
  <c r="HI16" i="32" s="1"/>
  <c r="GW17" i="32"/>
  <c r="GX17" i="32" s="1"/>
  <c r="GY17" i="32" s="1"/>
  <c r="GZ17" i="32" s="1"/>
  <c r="HA17" i="32" s="1"/>
  <c r="DV16" i="32"/>
  <c r="DW16" i="32" s="1"/>
  <c r="DK17" i="32"/>
  <c r="DL17" i="32" s="1"/>
  <c r="DM17" i="32" s="1"/>
  <c r="DN17" i="32" s="1"/>
  <c r="DO17" i="32" s="1"/>
  <c r="CR16" i="32"/>
  <c r="CS16" i="32" s="1"/>
  <c r="CG17" i="32"/>
  <c r="CH17" i="32" s="1"/>
  <c r="CI17" i="32" s="1"/>
  <c r="CJ17" i="32" s="1"/>
  <c r="CK17" i="32" s="1"/>
  <c r="CC16" i="32"/>
  <c r="CD16" i="32" s="1"/>
  <c r="BR17" i="32"/>
  <c r="BS17" i="32" s="1"/>
  <c r="BT17" i="32" s="1"/>
  <c r="BU17" i="32" s="1"/>
  <c r="BV17" i="32" s="1"/>
  <c r="BC17" i="32"/>
  <c r="BD17" i="32" s="1"/>
  <c r="BE17" i="32" s="1"/>
  <c r="BF17" i="32" s="1"/>
  <c r="BG17" i="32" s="1"/>
  <c r="BN16" i="32"/>
  <c r="BO16" i="32" s="1"/>
  <c r="AY16" i="32"/>
  <c r="AZ16" i="32" s="1"/>
  <c r="AN17" i="32"/>
  <c r="AO17" i="32" s="1"/>
  <c r="AP17" i="32" s="1"/>
  <c r="AQ17" i="32" s="1"/>
  <c r="AR17" i="32" s="1"/>
  <c r="GB16" i="32" l="1"/>
  <c r="FR16" i="32" s="1"/>
  <c r="GC15" i="32"/>
  <c r="FD16" i="32"/>
  <c r="FE16" i="32" s="1"/>
  <c r="FF16" i="32" s="1"/>
  <c r="FG16" i="32" s="1"/>
  <c r="FH16" i="32" s="1"/>
  <c r="FI16" i="32" s="1"/>
  <c r="JN17" i="32"/>
  <c r="JD17" i="32" s="1"/>
  <c r="JO16" i="32"/>
  <c r="EV16" i="32"/>
  <c r="EO16" i="32" s="1"/>
  <c r="EP16" i="32" s="1"/>
  <c r="EQ16" i="32" s="1"/>
  <c r="ER16" i="32" s="1"/>
  <c r="EW15" i="32"/>
  <c r="EZ15" i="32" s="1"/>
  <c r="FA15" i="32" s="1"/>
  <c r="KA17" i="32"/>
  <c r="JT17" i="32" s="1"/>
  <c r="JU17" i="32" s="1"/>
  <c r="JV17" i="32" s="1"/>
  <c r="JW17" i="32" s="1"/>
  <c r="JX17" i="32" s="1"/>
  <c r="JL17" i="32"/>
  <c r="JM16" i="32"/>
  <c r="JP16" i="32" s="1"/>
  <c r="JQ16" i="32" s="1"/>
  <c r="DA16" i="32"/>
  <c r="DE17" i="32"/>
  <c r="CU17" i="32" s="1"/>
  <c r="DF16" i="32"/>
  <c r="BW17" i="32"/>
  <c r="KL13" i="32"/>
  <c r="KM13" i="32" s="1"/>
  <c r="DP17" i="32"/>
  <c r="GM18" i="32"/>
  <c r="LW12" i="32"/>
  <c r="LR12" i="32"/>
  <c r="LV13" i="32"/>
  <c r="LL13" i="32" s="1"/>
  <c r="LC13" i="32"/>
  <c r="LG14" i="32"/>
  <c r="KW14" i="32" s="1"/>
  <c r="LH13" i="32"/>
  <c r="AS17" i="32"/>
  <c r="HB17" i="32"/>
  <c r="CL17" i="32"/>
  <c r="BH17" i="32"/>
  <c r="IF17" i="32"/>
  <c r="KT12" i="32"/>
  <c r="KU12" i="32" s="1"/>
  <c r="IW17" i="32"/>
  <c r="IP17" i="32" s="1"/>
  <c r="IQ17" i="32" s="1"/>
  <c r="IR17" i="32" s="1"/>
  <c r="IS17" i="32" s="1"/>
  <c r="IT17" i="32" s="1"/>
  <c r="IX16" i="32"/>
  <c r="JA16" i="32" s="1"/>
  <c r="JB16" i="32" s="1"/>
  <c r="FZ16" i="32"/>
  <c r="GA15" i="32"/>
  <c r="GD15" i="32" s="1"/>
  <c r="GE15" i="32" s="1"/>
  <c r="EG16" i="32"/>
  <c r="DZ16" i="32" s="1"/>
  <c r="EA16" i="32" s="1"/>
  <c r="EB16" i="32" s="1"/>
  <c r="EC16" i="32" s="1"/>
  <c r="ED16" i="32" s="1"/>
  <c r="EH15" i="32"/>
  <c r="EK15" i="32" s="1"/>
  <c r="EL15" i="32" s="1"/>
  <c r="GQ19" i="32"/>
  <c r="GG19" i="32" s="1"/>
  <c r="GR18" i="32"/>
  <c r="IK17" i="32"/>
  <c r="IJ18" i="32"/>
  <c r="HZ18" i="32" s="1"/>
  <c r="HS18" i="32"/>
  <c r="HT17" i="32"/>
  <c r="HF18" i="32"/>
  <c r="GV18" i="32" s="1"/>
  <c r="HG17" i="32"/>
  <c r="DT18" i="32"/>
  <c r="DJ18" i="32" s="1"/>
  <c r="DU17" i="32"/>
  <c r="CP18" i="32"/>
  <c r="CF18" i="32" s="1"/>
  <c r="CQ17" i="32"/>
  <c r="CB17" i="32"/>
  <c r="CA18" i="32"/>
  <c r="BQ18" i="32" s="1"/>
  <c r="BM17" i="32"/>
  <c r="BL18" i="32"/>
  <c r="BB18" i="32" s="1"/>
  <c r="AW18" i="32"/>
  <c r="AM18" i="32" s="1"/>
  <c r="AX17" i="32"/>
  <c r="FS16" i="32" l="1"/>
  <c r="FT16" i="32" s="1"/>
  <c r="FU16" i="32" s="1"/>
  <c r="FV16" i="32" s="1"/>
  <c r="FW16" i="32" s="1"/>
  <c r="FX16" i="32" s="1"/>
  <c r="FM17" i="32"/>
  <c r="FC17" i="32" s="1"/>
  <c r="JE17" i="32"/>
  <c r="JF17" i="32" s="1"/>
  <c r="JG17" i="32" s="1"/>
  <c r="JH17" i="32" s="1"/>
  <c r="JI17" i="32" s="1"/>
  <c r="JJ17" i="32" s="1"/>
  <c r="JL18" i="32" s="1"/>
  <c r="FN16" i="32"/>
  <c r="EY16" i="32"/>
  <c r="ES16" i="32"/>
  <c r="ET16" i="32" s="1"/>
  <c r="EW16" i="32" s="1"/>
  <c r="EZ16" i="32" s="1"/>
  <c r="FA16" i="32" s="1"/>
  <c r="EX17" i="32"/>
  <c r="EN17" i="32" s="1"/>
  <c r="JY17" i="32"/>
  <c r="KB17" i="32" s="1"/>
  <c r="KC18" i="32"/>
  <c r="JS18" i="32" s="1"/>
  <c r="KD17" i="32"/>
  <c r="DC17" i="32"/>
  <c r="CV17" i="32" s="1"/>
  <c r="CW17" i="32" s="1"/>
  <c r="CX17" i="32" s="1"/>
  <c r="CY17" i="32" s="1"/>
  <c r="CZ17" i="32" s="1"/>
  <c r="DD16" i="32"/>
  <c r="DG16" i="32" s="1"/>
  <c r="DH16" i="32" s="1"/>
  <c r="LT13" i="32"/>
  <c r="LM13" i="32" s="1"/>
  <c r="LN13" i="32" s="1"/>
  <c r="LO13" i="32" s="1"/>
  <c r="LU12" i="32"/>
  <c r="FK17" i="32"/>
  <c r="FL16" i="32"/>
  <c r="FO16" i="32" s="1"/>
  <c r="FP16" i="32" s="1"/>
  <c r="EE16" i="32"/>
  <c r="LE14" i="32"/>
  <c r="KX14" i="32" s="1"/>
  <c r="KY14" i="32" s="1"/>
  <c r="KZ14" i="32" s="1"/>
  <c r="LF13" i="32"/>
  <c r="IU17" i="32"/>
  <c r="IW18" i="32" s="1"/>
  <c r="KS13" i="32"/>
  <c r="KN13" i="32"/>
  <c r="KR14" i="32"/>
  <c r="KH14" i="32" s="1"/>
  <c r="IZ17" i="32"/>
  <c r="IY18" i="32"/>
  <c r="IO18" i="32" s="1"/>
  <c r="GB17" i="32"/>
  <c r="FR17" i="32" s="1"/>
  <c r="EJ16" i="32"/>
  <c r="EI17" i="32"/>
  <c r="DY17" i="32" s="1"/>
  <c r="GO19" i="32"/>
  <c r="GP18" i="32"/>
  <c r="IH18" i="32"/>
  <c r="II17" i="32"/>
  <c r="HW17" i="32"/>
  <c r="HX17" i="32" s="1"/>
  <c r="HL18" i="32"/>
  <c r="HM18" i="32" s="1"/>
  <c r="HN18" i="32" s="1"/>
  <c r="HO18" i="32" s="1"/>
  <c r="HP18" i="32" s="1"/>
  <c r="HD18" i="32"/>
  <c r="HE17" i="32"/>
  <c r="DR18" i="32"/>
  <c r="DS17" i="32"/>
  <c r="CN18" i="32"/>
  <c r="CO17" i="32"/>
  <c r="BY18" i="32"/>
  <c r="BZ17" i="32"/>
  <c r="BJ18" i="32"/>
  <c r="BK17" i="32"/>
  <c r="AU18" i="32"/>
  <c r="AV17" i="32"/>
  <c r="GC16" i="32" l="1"/>
  <c r="FD17" i="32"/>
  <c r="FE17" i="32" s="1"/>
  <c r="FF17" i="32" s="1"/>
  <c r="FG17" i="32" s="1"/>
  <c r="FH17" i="32" s="1"/>
  <c r="FI17" i="32" s="1"/>
  <c r="FK18" i="32" s="1"/>
  <c r="JO17" i="32"/>
  <c r="JN18" i="32"/>
  <c r="JD18" i="32" s="1"/>
  <c r="JE18" i="32" s="1"/>
  <c r="JF18" i="32" s="1"/>
  <c r="JG18" i="32" s="1"/>
  <c r="EV17" i="32"/>
  <c r="EO17" i="32" s="1"/>
  <c r="EP17" i="32" s="1"/>
  <c r="EQ17" i="32" s="1"/>
  <c r="ER17" i="32" s="1"/>
  <c r="EY17" i="32" s="1"/>
  <c r="JM17" i="32"/>
  <c r="JP17" i="32" s="1"/>
  <c r="JQ17" i="32" s="1"/>
  <c r="KA18" i="32"/>
  <c r="JT18" i="32" s="1"/>
  <c r="JU18" i="32" s="1"/>
  <c r="JV18" i="32" s="1"/>
  <c r="IX17" i="32"/>
  <c r="JA17" i="32" s="1"/>
  <c r="JB17" i="32" s="1"/>
  <c r="DE18" i="32"/>
  <c r="CU18" i="32" s="1"/>
  <c r="DF17" i="32"/>
  <c r="DA17" i="32"/>
  <c r="HQ18" i="32"/>
  <c r="KP14" i="32"/>
  <c r="KI14" i="32" s="1"/>
  <c r="KJ14" i="32" s="1"/>
  <c r="KK14" i="32" s="1"/>
  <c r="KQ13" i="32"/>
  <c r="LI13" i="32"/>
  <c r="LJ13" i="32" s="1"/>
  <c r="LX12" i="32"/>
  <c r="LY12" i="32" s="1"/>
  <c r="LA14" i="32"/>
  <c r="LB14" i="32" s="1"/>
  <c r="LP13" i="32"/>
  <c r="LQ13" i="32" s="1"/>
  <c r="GA16" i="32"/>
  <c r="GD16" i="32" s="1"/>
  <c r="GE16" i="32" s="1"/>
  <c r="FZ17" i="32"/>
  <c r="FS17" i="32" s="1"/>
  <c r="FT17" i="32" s="1"/>
  <c r="FU17" i="32" s="1"/>
  <c r="FV17" i="32" s="1"/>
  <c r="FW17" i="32" s="1"/>
  <c r="EG17" i="32"/>
  <c r="DZ17" i="32" s="1"/>
  <c r="EA17" i="32" s="1"/>
  <c r="EB17" i="32" s="1"/>
  <c r="EC17" i="32" s="1"/>
  <c r="ED17" i="32" s="1"/>
  <c r="EH16" i="32"/>
  <c r="GS18" i="32"/>
  <c r="GT18" i="32" s="1"/>
  <c r="GH19" i="32"/>
  <c r="GI19" i="32" s="1"/>
  <c r="GJ19" i="32" s="1"/>
  <c r="GK19" i="32" s="1"/>
  <c r="GL19" i="32" s="1"/>
  <c r="KE17" i="32"/>
  <c r="KF17" i="32" s="1"/>
  <c r="IP18" i="32"/>
  <c r="IQ18" i="32" s="1"/>
  <c r="IR18" i="32" s="1"/>
  <c r="IS18" i="32" s="1"/>
  <c r="IT18" i="32" s="1"/>
  <c r="IL17" i="32"/>
  <c r="IM17" i="32" s="1"/>
  <c r="IA18" i="32"/>
  <c r="IB18" i="32" s="1"/>
  <c r="IC18" i="32" s="1"/>
  <c r="ID18" i="32" s="1"/>
  <c r="IE18" i="32" s="1"/>
  <c r="HU19" i="32"/>
  <c r="HK19" i="32" s="1"/>
  <c r="HV18" i="32"/>
  <c r="HH17" i="32"/>
  <c r="HI17" i="32" s="1"/>
  <c r="GW18" i="32"/>
  <c r="GX18" i="32" s="1"/>
  <c r="GY18" i="32" s="1"/>
  <c r="GZ18" i="32" s="1"/>
  <c r="HA18" i="32" s="1"/>
  <c r="DV17" i="32"/>
  <c r="DW17" i="32" s="1"/>
  <c r="DK18" i="32"/>
  <c r="DL18" i="32" s="1"/>
  <c r="DM18" i="32" s="1"/>
  <c r="DN18" i="32" s="1"/>
  <c r="DO18" i="32" s="1"/>
  <c r="CR17" i="32"/>
  <c r="CS17" i="32" s="1"/>
  <c r="CG18" i="32"/>
  <c r="CH18" i="32" s="1"/>
  <c r="CI18" i="32" s="1"/>
  <c r="CJ18" i="32" s="1"/>
  <c r="CK18" i="32" s="1"/>
  <c r="CC17" i="32"/>
  <c r="CD17" i="32" s="1"/>
  <c r="BR18" i="32"/>
  <c r="BS18" i="32" s="1"/>
  <c r="BT18" i="32" s="1"/>
  <c r="BU18" i="32" s="1"/>
  <c r="BV18" i="32" s="1"/>
  <c r="BN17" i="32"/>
  <c r="BO17" i="32" s="1"/>
  <c r="BC18" i="32"/>
  <c r="BD18" i="32" s="1"/>
  <c r="BE18" i="32" s="1"/>
  <c r="BF18" i="32" s="1"/>
  <c r="BG18" i="32" s="1"/>
  <c r="AY17" i="32"/>
  <c r="AZ17" i="32" s="1"/>
  <c r="AN18" i="32"/>
  <c r="AO18" i="32" s="1"/>
  <c r="AP18" i="32" s="1"/>
  <c r="AQ18" i="32" s="1"/>
  <c r="AR18" i="32" s="1"/>
  <c r="FN17" i="32" l="1"/>
  <c r="FM18" i="32"/>
  <c r="FC18" i="32" s="1"/>
  <c r="FD18" i="32" s="1"/>
  <c r="FE18" i="32" s="1"/>
  <c r="FF18" i="32" s="1"/>
  <c r="FG18" i="32" s="1"/>
  <c r="EX18" i="32"/>
  <c r="EN18" i="32" s="1"/>
  <c r="ES17" i="32"/>
  <c r="ET17" i="32" s="1"/>
  <c r="EW17" i="32" s="1"/>
  <c r="EZ17" i="32" s="1"/>
  <c r="FA17" i="32" s="1"/>
  <c r="DC18" i="32"/>
  <c r="CV18" i="32" s="1"/>
  <c r="CW18" i="32" s="1"/>
  <c r="CX18" i="32" s="1"/>
  <c r="CY18" i="32" s="1"/>
  <c r="DD17" i="32"/>
  <c r="DG17" i="32" s="1"/>
  <c r="DH17" i="32" s="1"/>
  <c r="IF18" i="32"/>
  <c r="AS18" i="32"/>
  <c r="BW18" i="32"/>
  <c r="JH18" i="32"/>
  <c r="KL14" i="32"/>
  <c r="KM14" i="32" s="1"/>
  <c r="IU18" i="32"/>
  <c r="JW18" i="32"/>
  <c r="LH14" i="32"/>
  <c r="LG15" i="32"/>
  <c r="KW15" i="32" s="1"/>
  <c r="LC14" i="32"/>
  <c r="GM19" i="32"/>
  <c r="LR13" i="32"/>
  <c r="LV14" i="32"/>
  <c r="LL14" i="32" s="1"/>
  <c r="LW13" i="32"/>
  <c r="BH18" i="32"/>
  <c r="CL18" i="32"/>
  <c r="DP18" i="32"/>
  <c r="HB18" i="32"/>
  <c r="EE17" i="32"/>
  <c r="EG18" i="32" s="1"/>
  <c r="KT13" i="32"/>
  <c r="KU13" i="32" s="1"/>
  <c r="FL17" i="32"/>
  <c r="FO17" i="32" s="1"/>
  <c r="FP17" i="32" s="1"/>
  <c r="GB18" i="32"/>
  <c r="FR18" i="32" s="1"/>
  <c r="FX17" i="32"/>
  <c r="GC17" i="32"/>
  <c r="EK16" i="32"/>
  <c r="EL16" i="32" s="1"/>
  <c r="EJ17" i="32"/>
  <c r="EI18" i="32"/>
  <c r="DY18" i="32" s="1"/>
  <c r="GR19" i="32"/>
  <c r="GQ20" i="32"/>
  <c r="GG20" i="32" s="1"/>
  <c r="IY19" i="32"/>
  <c r="IO19" i="32" s="1"/>
  <c r="IZ18" i="32"/>
  <c r="IJ19" i="32"/>
  <c r="HZ19" i="32" s="1"/>
  <c r="IK18" i="32"/>
  <c r="HS19" i="32"/>
  <c r="HT18" i="32"/>
  <c r="HF19" i="32"/>
  <c r="GV19" i="32" s="1"/>
  <c r="HG18" i="32"/>
  <c r="DT19" i="32"/>
  <c r="DJ19" i="32" s="1"/>
  <c r="DU18" i="32"/>
  <c r="CQ18" i="32"/>
  <c r="CP19" i="32"/>
  <c r="CF19" i="32" s="1"/>
  <c r="CA19" i="32"/>
  <c r="BQ19" i="32" s="1"/>
  <c r="CB18" i="32"/>
  <c r="BL19" i="32"/>
  <c r="BB19" i="32" s="1"/>
  <c r="BM18" i="32"/>
  <c r="AW19" i="32"/>
  <c r="AM19" i="32" s="1"/>
  <c r="AX18" i="32"/>
  <c r="JX18" i="32" l="1"/>
  <c r="JY18" i="32" s="1"/>
  <c r="JI18" i="32"/>
  <c r="JJ18" i="32" s="1"/>
  <c r="FH18" i="32"/>
  <c r="FI18" i="32" s="1"/>
  <c r="EV18" i="32"/>
  <c r="EO18" i="32" s="1"/>
  <c r="EP18" i="32" s="1"/>
  <c r="EQ18" i="32" s="1"/>
  <c r="ER18" i="32" s="1"/>
  <c r="EX19" i="32" s="1"/>
  <c r="EN19" i="32" s="1"/>
  <c r="CZ18" i="32"/>
  <c r="DA18" i="32" s="1"/>
  <c r="JN19" i="32"/>
  <c r="JD19" i="32" s="1"/>
  <c r="DF18" i="32"/>
  <c r="DE19" i="32"/>
  <c r="CU19" i="32" s="1"/>
  <c r="FN18" i="32"/>
  <c r="KD18" i="32"/>
  <c r="KC19" i="32"/>
  <c r="JS19" i="32" s="1"/>
  <c r="FM19" i="32"/>
  <c r="FC19" i="32" s="1"/>
  <c r="JO18" i="32"/>
  <c r="LE15" i="32"/>
  <c r="KX15" i="32" s="1"/>
  <c r="KY15" i="32" s="1"/>
  <c r="KZ15" i="32" s="1"/>
  <c r="LF14" i="32"/>
  <c r="LT14" i="32"/>
  <c r="LM14" i="32" s="1"/>
  <c r="LN14" i="32" s="1"/>
  <c r="LO14" i="32" s="1"/>
  <c r="LU13" i="32"/>
  <c r="KS14" i="32"/>
  <c r="KN14" i="32"/>
  <c r="KR15" i="32"/>
  <c r="KH15" i="32" s="1"/>
  <c r="GA17" i="32"/>
  <c r="GD17" i="32" s="1"/>
  <c r="GE17" i="32" s="1"/>
  <c r="FZ18" i="32"/>
  <c r="FS18" i="32" s="1"/>
  <c r="FT18" i="32" s="1"/>
  <c r="FU18" i="32" s="1"/>
  <c r="FV18" i="32" s="1"/>
  <c r="FW18" i="32" s="1"/>
  <c r="EH17" i="32"/>
  <c r="EK17" i="32" s="1"/>
  <c r="EL17" i="32" s="1"/>
  <c r="DZ18" i="32"/>
  <c r="EA18" i="32" s="1"/>
  <c r="EB18" i="32" s="1"/>
  <c r="EC18" i="32" s="1"/>
  <c r="ED18" i="32" s="1"/>
  <c r="GO20" i="32"/>
  <c r="GP19" i="32"/>
  <c r="IW19" i="32"/>
  <c r="IX18" i="32"/>
  <c r="IH19" i="32"/>
  <c r="II18" i="32"/>
  <c r="HW18" i="32"/>
  <c r="HX18" i="32" s="1"/>
  <c r="HL19" i="32"/>
  <c r="HM19" i="32" s="1"/>
  <c r="HN19" i="32" s="1"/>
  <c r="HO19" i="32" s="1"/>
  <c r="HP19" i="32" s="1"/>
  <c r="HD19" i="32"/>
  <c r="HE18" i="32"/>
  <c r="DR19" i="32"/>
  <c r="DS18" i="32"/>
  <c r="CN19" i="32"/>
  <c r="CO18" i="32"/>
  <c r="BY19" i="32"/>
  <c r="BZ18" i="32"/>
  <c r="BJ19" i="32"/>
  <c r="BK18" i="32"/>
  <c r="AU19" i="32"/>
  <c r="AV18" i="32"/>
  <c r="EY18" i="32" l="1"/>
  <c r="KA19" i="32"/>
  <c r="JT19" i="32" s="1"/>
  <c r="JU19" i="32" s="1"/>
  <c r="JV19" i="32" s="1"/>
  <c r="KB18" i="32"/>
  <c r="KE18" i="32" s="1"/>
  <c r="KF18" i="32" s="1"/>
  <c r="JL19" i="32"/>
  <c r="JE19" i="32" s="1"/>
  <c r="JF19" i="32" s="1"/>
  <c r="JG19" i="32" s="1"/>
  <c r="JM18" i="32"/>
  <c r="JP18" i="32" s="1"/>
  <c r="JQ18" i="32" s="1"/>
  <c r="FL18" i="32"/>
  <c r="FO18" i="32" s="1"/>
  <c r="FP18" i="32" s="1"/>
  <c r="FK19" i="32"/>
  <c r="FD19" i="32" s="1"/>
  <c r="FE19" i="32" s="1"/>
  <c r="FF19" i="32" s="1"/>
  <c r="FG19" i="32" s="1"/>
  <c r="FH19" i="32" s="1"/>
  <c r="ES18" i="32"/>
  <c r="ET18" i="32" s="1"/>
  <c r="DC19" i="32"/>
  <c r="CV19" i="32" s="1"/>
  <c r="CW19" i="32" s="1"/>
  <c r="CX19" i="32" s="1"/>
  <c r="CY19" i="32" s="1"/>
  <c r="CZ19" i="32" s="1"/>
  <c r="DD18" i="32"/>
  <c r="DG18" i="32" s="1"/>
  <c r="DH18" i="32" s="1"/>
  <c r="HQ19" i="32"/>
  <c r="LX13" i="32"/>
  <c r="LY13" i="32" s="1"/>
  <c r="LP14" i="32"/>
  <c r="LQ14" i="32" s="1"/>
  <c r="KP15" i="32"/>
  <c r="KI15" i="32" s="1"/>
  <c r="KJ15" i="32" s="1"/>
  <c r="KK15" i="32" s="1"/>
  <c r="KQ14" i="32"/>
  <c r="LI14" i="32"/>
  <c r="LJ14" i="32" s="1"/>
  <c r="EE18" i="32"/>
  <c r="LA15" i="32"/>
  <c r="LB15" i="32" s="1"/>
  <c r="FX18" i="32"/>
  <c r="GB19" i="32"/>
  <c r="FR19" i="32" s="1"/>
  <c r="GC18" i="32"/>
  <c r="EI19" i="32"/>
  <c r="DY19" i="32" s="1"/>
  <c r="EJ18" i="32"/>
  <c r="GS19" i="32"/>
  <c r="GT19" i="32" s="1"/>
  <c r="GH20" i="32"/>
  <c r="GI20" i="32" s="1"/>
  <c r="GJ20" i="32" s="1"/>
  <c r="GK20" i="32" s="1"/>
  <c r="GL20" i="32" s="1"/>
  <c r="JA18" i="32"/>
  <c r="JB18" i="32" s="1"/>
  <c r="IP19" i="32"/>
  <c r="IQ19" i="32" s="1"/>
  <c r="IR19" i="32" s="1"/>
  <c r="IS19" i="32" s="1"/>
  <c r="IT19" i="32" s="1"/>
  <c r="IL18" i="32"/>
  <c r="IM18" i="32" s="1"/>
  <c r="IA19" i="32"/>
  <c r="IB19" i="32" s="1"/>
  <c r="IC19" i="32" s="1"/>
  <c r="ID19" i="32" s="1"/>
  <c r="IE19" i="32" s="1"/>
  <c r="HU20" i="32"/>
  <c r="HK20" i="32" s="1"/>
  <c r="HV19" i="32"/>
  <c r="HH18" i="32"/>
  <c r="HI18" i="32" s="1"/>
  <c r="GW19" i="32"/>
  <c r="GX19" i="32" s="1"/>
  <c r="GY19" i="32" s="1"/>
  <c r="GZ19" i="32" s="1"/>
  <c r="HA19" i="32" s="1"/>
  <c r="DV18" i="32"/>
  <c r="DW18" i="32" s="1"/>
  <c r="DK19" i="32"/>
  <c r="DL19" i="32" s="1"/>
  <c r="DM19" i="32" s="1"/>
  <c r="DN19" i="32" s="1"/>
  <c r="DO19" i="32" s="1"/>
  <c r="CR18" i="32"/>
  <c r="CS18" i="32" s="1"/>
  <c r="CG19" i="32"/>
  <c r="CH19" i="32" s="1"/>
  <c r="CI19" i="32" s="1"/>
  <c r="CJ19" i="32" s="1"/>
  <c r="CK19" i="32" s="1"/>
  <c r="CC18" i="32"/>
  <c r="CD18" i="32" s="1"/>
  <c r="BR19" i="32"/>
  <c r="BS19" i="32" s="1"/>
  <c r="BT19" i="32" s="1"/>
  <c r="BU19" i="32" s="1"/>
  <c r="BV19" i="32" s="1"/>
  <c r="BC19" i="32"/>
  <c r="BD19" i="32" s="1"/>
  <c r="BE19" i="32" s="1"/>
  <c r="BF19" i="32" s="1"/>
  <c r="BG19" i="32" s="1"/>
  <c r="BN18" i="32"/>
  <c r="BO18" i="32" s="1"/>
  <c r="AY18" i="32"/>
  <c r="AZ18" i="32" s="1"/>
  <c r="AN19" i="32"/>
  <c r="AO19" i="32" s="1"/>
  <c r="AP19" i="32" s="1"/>
  <c r="AQ19" i="32" s="1"/>
  <c r="AR19" i="32" s="1"/>
  <c r="EV19" i="32" l="1"/>
  <c r="EO19" i="32" s="1"/>
  <c r="EP19" i="32" s="1"/>
  <c r="EQ19" i="32" s="1"/>
  <c r="ER19" i="32" s="1"/>
  <c r="ES19" i="32" s="1"/>
  <c r="ET19" i="32" s="1"/>
  <c r="EW18" i="32"/>
  <c r="EZ18" i="32" s="1"/>
  <c r="FA18" i="32" s="1"/>
  <c r="CL19" i="32"/>
  <c r="DP19" i="32"/>
  <c r="FI19" i="32"/>
  <c r="KL15" i="32"/>
  <c r="KM15" i="32" s="1"/>
  <c r="IU19" i="32"/>
  <c r="JW19" i="32"/>
  <c r="BH19" i="32"/>
  <c r="AS19" i="32"/>
  <c r="BW19" i="32"/>
  <c r="DA19" i="32"/>
  <c r="HB19" i="32"/>
  <c r="LH15" i="32"/>
  <c r="LG16" i="32"/>
  <c r="KW16" i="32" s="1"/>
  <c r="LC15" i="32"/>
  <c r="LW14" i="32"/>
  <c r="LV15" i="32"/>
  <c r="LL15" i="32" s="1"/>
  <c r="LR14" i="32"/>
  <c r="IF19" i="32"/>
  <c r="JH19" i="32"/>
  <c r="GM20" i="32"/>
  <c r="KT14" i="32"/>
  <c r="KU14" i="32" s="1"/>
  <c r="GA18" i="32"/>
  <c r="GD18" i="32" s="1"/>
  <c r="GE18" i="32" s="1"/>
  <c r="FZ19" i="32"/>
  <c r="FS19" i="32" s="1"/>
  <c r="FT19" i="32" s="1"/>
  <c r="FU19" i="32" s="1"/>
  <c r="FV19" i="32" s="1"/>
  <c r="FW19" i="32" s="1"/>
  <c r="EG19" i="32"/>
  <c r="DZ19" i="32" s="1"/>
  <c r="EA19" i="32" s="1"/>
  <c r="EB19" i="32" s="1"/>
  <c r="EC19" i="32" s="1"/>
  <c r="ED19" i="32" s="1"/>
  <c r="EH18" i="32"/>
  <c r="EK18" i="32" s="1"/>
  <c r="EL18" i="32" s="1"/>
  <c r="GQ21" i="32"/>
  <c r="GG21" i="32" s="1"/>
  <c r="GR20" i="32"/>
  <c r="IZ19" i="32"/>
  <c r="IY20" i="32"/>
  <c r="IO20" i="32" s="1"/>
  <c r="IK19" i="32"/>
  <c r="IJ20" i="32"/>
  <c r="HZ20" i="32" s="1"/>
  <c r="HS20" i="32"/>
  <c r="HT19" i="32"/>
  <c r="HF20" i="32"/>
  <c r="GV20" i="32" s="1"/>
  <c r="HG19" i="32"/>
  <c r="FM20" i="32"/>
  <c r="FC20" i="32" s="1"/>
  <c r="FN19" i="32"/>
  <c r="DT20" i="32"/>
  <c r="DJ20" i="32" s="1"/>
  <c r="DU19" i="32"/>
  <c r="DE20" i="32"/>
  <c r="CU20" i="32" s="1"/>
  <c r="DF19" i="32"/>
  <c r="CP20" i="32"/>
  <c r="CF20" i="32" s="1"/>
  <c r="CQ19" i="32"/>
  <c r="CB19" i="32"/>
  <c r="CA20" i="32"/>
  <c r="BQ20" i="32" s="1"/>
  <c r="BM19" i="32"/>
  <c r="BL20" i="32"/>
  <c r="BB20" i="32" s="1"/>
  <c r="AW20" i="32"/>
  <c r="AM20" i="32" s="1"/>
  <c r="AX19" i="32"/>
  <c r="EX20" i="32" l="1"/>
  <c r="EN20" i="32" s="1"/>
  <c r="EY19" i="32"/>
  <c r="JX19" i="32"/>
  <c r="JY19" i="32" s="1"/>
  <c r="JI19" i="32"/>
  <c r="JJ19" i="32" s="1"/>
  <c r="KD19" i="32"/>
  <c r="KC20" i="32"/>
  <c r="JS20" i="32" s="1"/>
  <c r="JN20" i="32"/>
  <c r="JD20" i="32" s="1"/>
  <c r="JO19" i="32"/>
  <c r="LT15" i="32"/>
  <c r="LM15" i="32" s="1"/>
  <c r="LN15" i="32" s="1"/>
  <c r="LO15" i="32" s="1"/>
  <c r="LU14" i="32"/>
  <c r="FX19" i="32"/>
  <c r="GA19" i="32" s="1"/>
  <c r="LE16" i="32"/>
  <c r="KX16" i="32" s="1"/>
  <c r="KY16" i="32" s="1"/>
  <c r="KZ16" i="32" s="1"/>
  <c r="LF15" i="32"/>
  <c r="KS15" i="32"/>
  <c r="KN15" i="32"/>
  <c r="KR16" i="32"/>
  <c r="KH16" i="32" s="1"/>
  <c r="GC19" i="32"/>
  <c r="GB20" i="32"/>
  <c r="FR20" i="32" s="1"/>
  <c r="EI20" i="32"/>
  <c r="DY20" i="32" s="1"/>
  <c r="EE19" i="32"/>
  <c r="EG20" i="32" s="1"/>
  <c r="EJ19" i="32"/>
  <c r="GO21" i="32"/>
  <c r="GP20" i="32"/>
  <c r="IW20" i="32"/>
  <c r="IX19" i="32"/>
  <c r="IH20" i="32"/>
  <c r="II19" i="32"/>
  <c r="HW19" i="32"/>
  <c r="HX19" i="32" s="1"/>
  <c r="HL20" i="32"/>
  <c r="HM20" i="32" s="1"/>
  <c r="HN20" i="32" s="1"/>
  <c r="HO20" i="32" s="1"/>
  <c r="HP20" i="32" s="1"/>
  <c r="HD20" i="32"/>
  <c r="HE19" i="32"/>
  <c r="FK20" i="32"/>
  <c r="FL19" i="32"/>
  <c r="EV20" i="32"/>
  <c r="EW19" i="32"/>
  <c r="DR20" i="32"/>
  <c r="DS19" i="32"/>
  <c r="DC20" i="32"/>
  <c r="DD19" i="32"/>
  <c r="CN20" i="32"/>
  <c r="CO19" i="32"/>
  <c r="BY20" i="32"/>
  <c r="BZ19" i="32"/>
  <c r="BJ20" i="32"/>
  <c r="BK19" i="32"/>
  <c r="AU20" i="32"/>
  <c r="AV19" i="32"/>
  <c r="KA20" i="32" l="1"/>
  <c r="JT20" i="32" s="1"/>
  <c r="JU20" i="32" s="1"/>
  <c r="JV20" i="32" s="1"/>
  <c r="KB19" i="32"/>
  <c r="KE19" i="32" s="1"/>
  <c r="KF19" i="32" s="1"/>
  <c r="JM19" i="32"/>
  <c r="JP19" i="32" s="1"/>
  <c r="JQ19" i="32" s="1"/>
  <c r="JL20" i="32"/>
  <c r="JE20" i="32" s="1"/>
  <c r="JF20" i="32" s="1"/>
  <c r="JG20" i="32" s="1"/>
  <c r="FZ20" i="32"/>
  <c r="FS20" i="32" s="1"/>
  <c r="FT20" i="32" s="1"/>
  <c r="FU20" i="32" s="1"/>
  <c r="FV20" i="32" s="1"/>
  <c r="FW20" i="32" s="1"/>
  <c r="LI15" i="32"/>
  <c r="LJ15" i="32" s="1"/>
  <c r="LA16" i="32"/>
  <c r="LB16" i="32" s="1"/>
  <c r="LX14" i="32"/>
  <c r="LY14" i="32" s="1"/>
  <c r="HQ20" i="32"/>
  <c r="KP16" i="32"/>
  <c r="KI16" i="32" s="1"/>
  <c r="KJ16" i="32" s="1"/>
  <c r="KK16" i="32" s="1"/>
  <c r="KQ15" i="32"/>
  <c r="LP15" i="32"/>
  <c r="LQ15" i="32" s="1"/>
  <c r="EH19" i="32"/>
  <c r="EK19" i="32" s="1"/>
  <c r="EL19" i="32" s="1"/>
  <c r="GS20" i="32"/>
  <c r="GT20" i="32" s="1"/>
  <c r="GH21" i="32"/>
  <c r="GI21" i="32" s="1"/>
  <c r="GJ21" i="32" s="1"/>
  <c r="GK21" i="32" s="1"/>
  <c r="GL21" i="32" s="1"/>
  <c r="JA19" i="32"/>
  <c r="JB19" i="32" s="1"/>
  <c r="IP20" i="32"/>
  <c r="IQ20" i="32" s="1"/>
  <c r="IR20" i="32" s="1"/>
  <c r="IS20" i="32" s="1"/>
  <c r="IT20" i="32" s="1"/>
  <c r="IL19" i="32"/>
  <c r="IM19" i="32" s="1"/>
  <c r="IA20" i="32"/>
  <c r="IB20" i="32" s="1"/>
  <c r="IC20" i="32" s="1"/>
  <c r="ID20" i="32" s="1"/>
  <c r="IE20" i="32" s="1"/>
  <c r="HU21" i="32"/>
  <c r="HK21" i="32" s="1"/>
  <c r="HV20" i="32"/>
  <c r="HH19" i="32"/>
  <c r="HI19" i="32" s="1"/>
  <c r="GW20" i="32"/>
  <c r="GX20" i="32" s="1"/>
  <c r="GY20" i="32" s="1"/>
  <c r="GZ20" i="32" s="1"/>
  <c r="HA20" i="32" s="1"/>
  <c r="GD19" i="32"/>
  <c r="GE19" i="32" s="1"/>
  <c r="FO19" i="32"/>
  <c r="FP19" i="32" s="1"/>
  <c r="FD20" i="32"/>
  <c r="FE20" i="32" s="1"/>
  <c r="FF20" i="32" s="1"/>
  <c r="FG20" i="32" s="1"/>
  <c r="FH20" i="32" s="1"/>
  <c r="EZ19" i="32"/>
  <c r="FA19" i="32" s="1"/>
  <c r="EO20" i="32"/>
  <c r="EP20" i="32" s="1"/>
  <c r="EQ20" i="32" s="1"/>
  <c r="ER20" i="32" s="1"/>
  <c r="ES20" i="32" s="1"/>
  <c r="DZ20" i="32"/>
  <c r="EA20" i="32" s="1"/>
  <c r="EB20" i="32" s="1"/>
  <c r="EC20" i="32" s="1"/>
  <c r="ED20" i="32" s="1"/>
  <c r="DV19" i="32"/>
  <c r="DW19" i="32" s="1"/>
  <c r="DK20" i="32"/>
  <c r="DL20" i="32" s="1"/>
  <c r="DM20" i="32" s="1"/>
  <c r="DN20" i="32" s="1"/>
  <c r="DO20" i="32" s="1"/>
  <c r="DG19" i="32"/>
  <c r="DH19" i="32" s="1"/>
  <c r="CV20" i="32"/>
  <c r="CW20" i="32" s="1"/>
  <c r="CX20" i="32" s="1"/>
  <c r="CY20" i="32" s="1"/>
  <c r="CZ20" i="32" s="1"/>
  <c r="CR19" i="32"/>
  <c r="CS19" i="32" s="1"/>
  <c r="CG20" i="32"/>
  <c r="CH20" i="32" s="1"/>
  <c r="CI20" i="32" s="1"/>
  <c r="CJ20" i="32" s="1"/>
  <c r="CK20" i="32" s="1"/>
  <c r="CC19" i="32"/>
  <c r="CD19" i="32" s="1"/>
  <c r="BR20" i="32"/>
  <c r="BS20" i="32" s="1"/>
  <c r="BT20" i="32" s="1"/>
  <c r="BU20" i="32" s="1"/>
  <c r="BV20" i="32" s="1"/>
  <c r="BN19" i="32"/>
  <c r="BO19" i="32" s="1"/>
  <c r="BC20" i="32"/>
  <c r="BD20" i="32" s="1"/>
  <c r="BE20" i="32" s="1"/>
  <c r="BF20" i="32" s="1"/>
  <c r="BG20" i="32" s="1"/>
  <c r="AY19" i="32"/>
  <c r="AZ19" i="32" s="1"/>
  <c r="AN20" i="32"/>
  <c r="AO20" i="32" s="1"/>
  <c r="AP20" i="32" s="1"/>
  <c r="AQ20" i="32" s="1"/>
  <c r="AR20" i="32" s="1"/>
  <c r="AS20" i="32" l="1"/>
  <c r="EE20" i="32"/>
  <c r="IF20" i="32"/>
  <c r="JH20" i="32"/>
  <c r="GM21" i="32"/>
  <c r="LR15" i="32"/>
  <c r="LV16" i="32"/>
  <c r="LL16" i="32" s="1"/>
  <c r="LW15" i="32"/>
  <c r="LG17" i="32"/>
  <c r="KW17" i="32" s="1"/>
  <c r="LC16" i="32"/>
  <c r="LH16" i="32"/>
  <c r="BW20" i="32"/>
  <c r="FI20" i="32"/>
  <c r="CL20" i="32"/>
  <c r="DP20" i="32"/>
  <c r="ET20" i="32"/>
  <c r="FX20" i="32"/>
  <c r="KT15" i="32"/>
  <c r="KU15" i="32" s="1"/>
  <c r="DA20" i="32"/>
  <c r="HB20" i="32"/>
  <c r="BH20" i="32"/>
  <c r="IU20" i="32"/>
  <c r="JW20" i="32"/>
  <c r="KL16" i="32"/>
  <c r="KM16" i="32" s="1"/>
  <c r="GR21" i="32"/>
  <c r="GQ22" i="32"/>
  <c r="GG22" i="32" s="1"/>
  <c r="IY21" i="32"/>
  <c r="IO21" i="32" s="1"/>
  <c r="IZ20" i="32"/>
  <c r="IJ21" i="32"/>
  <c r="HZ21" i="32" s="1"/>
  <c r="IK20" i="32"/>
  <c r="HS21" i="32"/>
  <c r="HT20" i="32"/>
  <c r="HF21" i="32"/>
  <c r="GV21" i="32" s="1"/>
  <c r="HG20" i="32"/>
  <c r="GB21" i="32"/>
  <c r="FR21" i="32" s="1"/>
  <c r="GC20" i="32"/>
  <c r="FN20" i="32"/>
  <c r="FM21" i="32"/>
  <c r="FC21" i="32" s="1"/>
  <c r="EX21" i="32"/>
  <c r="EN21" i="32" s="1"/>
  <c r="EY20" i="32"/>
  <c r="EI21" i="32"/>
  <c r="DY21" i="32" s="1"/>
  <c r="EJ20" i="32"/>
  <c r="DT21" i="32"/>
  <c r="DJ21" i="32" s="1"/>
  <c r="DU20" i="32"/>
  <c r="DF20" i="32"/>
  <c r="DE21" i="32"/>
  <c r="CU21" i="32" s="1"/>
  <c r="CQ20" i="32"/>
  <c r="CP21" i="32"/>
  <c r="CF21" i="32" s="1"/>
  <c r="CA21" i="32"/>
  <c r="BQ21" i="32" s="1"/>
  <c r="CB20" i="32"/>
  <c r="BL21" i="32"/>
  <c r="BB21" i="32" s="1"/>
  <c r="BM20" i="32"/>
  <c r="AW21" i="32"/>
  <c r="AM21" i="32" s="1"/>
  <c r="AX20" i="32"/>
  <c r="JX20" i="32" l="1"/>
  <c r="JY20" i="32" s="1"/>
  <c r="JI20" i="32"/>
  <c r="JJ20" i="32" s="1"/>
  <c r="JN21" i="32"/>
  <c r="JD21" i="32" s="1"/>
  <c r="JO20" i="32"/>
  <c r="KD20" i="32"/>
  <c r="KC21" i="32"/>
  <c r="JS21" i="32" s="1"/>
  <c r="KR17" i="32"/>
  <c r="KH17" i="32" s="1"/>
  <c r="KS16" i="32"/>
  <c r="KN16" i="32"/>
  <c r="LE17" i="32"/>
  <c r="KX17" i="32" s="1"/>
  <c r="KY17" i="32" s="1"/>
  <c r="KZ17" i="32" s="1"/>
  <c r="LF16" i="32"/>
  <c r="LT16" i="32"/>
  <c r="LM16" i="32" s="1"/>
  <c r="LN16" i="32" s="1"/>
  <c r="LO16" i="32" s="1"/>
  <c r="LU15" i="32"/>
  <c r="GO22" i="32"/>
  <c r="GP21" i="32"/>
  <c r="IW21" i="32"/>
  <c r="IX20" i="32"/>
  <c r="IH21" i="32"/>
  <c r="II20" i="32"/>
  <c r="HW20" i="32"/>
  <c r="HX20" i="32" s="1"/>
  <c r="HL21" i="32"/>
  <c r="HM21" i="32" s="1"/>
  <c r="HN21" i="32" s="1"/>
  <c r="HO21" i="32" s="1"/>
  <c r="HP21" i="32" s="1"/>
  <c r="HD21" i="32"/>
  <c r="HE20" i="32"/>
  <c r="FZ21" i="32"/>
  <c r="GA20" i="32"/>
  <c r="FK21" i="32"/>
  <c r="FL20" i="32"/>
  <c r="EV21" i="32"/>
  <c r="EW20" i="32"/>
  <c r="EG21" i="32"/>
  <c r="EH20" i="32"/>
  <c r="DR21" i="32"/>
  <c r="DS20" i="32"/>
  <c r="DC21" i="32"/>
  <c r="DD20" i="32"/>
  <c r="CN21" i="32"/>
  <c r="CO20" i="32"/>
  <c r="BY21" i="32"/>
  <c r="BZ20" i="32"/>
  <c r="BJ21" i="32"/>
  <c r="BK20" i="32"/>
  <c r="AU21" i="32"/>
  <c r="AV20" i="32"/>
  <c r="KA21" i="32" l="1"/>
  <c r="JT21" i="32" s="1"/>
  <c r="JU21" i="32" s="1"/>
  <c r="JV21" i="32" s="1"/>
  <c r="KB20" i="32"/>
  <c r="KE20" i="32" s="1"/>
  <c r="KF20" i="32" s="1"/>
  <c r="JL21" i="32"/>
  <c r="JE21" i="32" s="1"/>
  <c r="JF21" i="32" s="1"/>
  <c r="JG21" i="32" s="1"/>
  <c r="JM20" i="32"/>
  <c r="JP20" i="32" s="1"/>
  <c r="JQ20" i="32" s="1"/>
  <c r="LX15" i="32"/>
  <c r="LY15" i="32" s="1"/>
  <c r="KP17" i="32"/>
  <c r="KI17" i="32" s="1"/>
  <c r="KJ17" i="32" s="1"/>
  <c r="KK17" i="32" s="1"/>
  <c r="KQ16" i="32"/>
  <c r="KT16" i="32" s="1"/>
  <c r="KU16" i="32" s="1"/>
  <c r="LA17" i="32"/>
  <c r="LB17" i="32" s="1"/>
  <c r="LP16" i="32"/>
  <c r="LQ16" i="32" s="1"/>
  <c r="HQ21" i="32"/>
  <c r="LI16" i="32"/>
  <c r="LJ16" i="32" s="1"/>
  <c r="GS21" i="32"/>
  <c r="GT21" i="32" s="1"/>
  <c r="GH22" i="32"/>
  <c r="GI22" i="32" s="1"/>
  <c r="GJ22" i="32" s="1"/>
  <c r="GK22" i="32" s="1"/>
  <c r="GL22" i="32" s="1"/>
  <c r="JA20" i="32"/>
  <c r="JB20" i="32" s="1"/>
  <c r="IP21" i="32"/>
  <c r="IQ21" i="32" s="1"/>
  <c r="IR21" i="32" s="1"/>
  <c r="IS21" i="32" s="1"/>
  <c r="IT21" i="32" s="1"/>
  <c r="IL20" i="32"/>
  <c r="IM20" i="32" s="1"/>
  <c r="IA21" i="32"/>
  <c r="IB21" i="32" s="1"/>
  <c r="IC21" i="32" s="1"/>
  <c r="ID21" i="32" s="1"/>
  <c r="IE21" i="32" s="1"/>
  <c r="HU22" i="32"/>
  <c r="HK22" i="32" s="1"/>
  <c r="HV21" i="32"/>
  <c r="HH20" i="32"/>
  <c r="HI20" i="32" s="1"/>
  <c r="GW21" i="32"/>
  <c r="GX21" i="32" s="1"/>
  <c r="GY21" i="32" s="1"/>
  <c r="GZ21" i="32" s="1"/>
  <c r="HA21" i="32" s="1"/>
  <c r="GD20" i="32"/>
  <c r="GE20" i="32" s="1"/>
  <c r="FS21" i="32"/>
  <c r="FT21" i="32" s="1"/>
  <c r="FU21" i="32" s="1"/>
  <c r="FV21" i="32" s="1"/>
  <c r="FW21" i="32" s="1"/>
  <c r="FO20" i="32"/>
  <c r="FP20" i="32" s="1"/>
  <c r="FD21" i="32"/>
  <c r="FE21" i="32" s="1"/>
  <c r="FF21" i="32" s="1"/>
  <c r="FG21" i="32" s="1"/>
  <c r="FH21" i="32" s="1"/>
  <c r="EZ20" i="32"/>
  <c r="FA20" i="32" s="1"/>
  <c r="EO21" i="32"/>
  <c r="EP21" i="32" s="1"/>
  <c r="EQ21" i="32" s="1"/>
  <c r="ER21" i="32" s="1"/>
  <c r="ES21" i="32" s="1"/>
  <c r="EK20" i="32"/>
  <c r="EL20" i="32" s="1"/>
  <c r="DZ21" i="32"/>
  <c r="EA21" i="32" s="1"/>
  <c r="EB21" i="32" s="1"/>
  <c r="EC21" i="32" s="1"/>
  <c r="ED21" i="32" s="1"/>
  <c r="DV20" i="32"/>
  <c r="DW20" i="32" s="1"/>
  <c r="DK21" i="32"/>
  <c r="DL21" i="32" s="1"/>
  <c r="DM21" i="32" s="1"/>
  <c r="DN21" i="32" s="1"/>
  <c r="DO21" i="32" s="1"/>
  <c r="DG20" i="32"/>
  <c r="DH20" i="32" s="1"/>
  <c r="CV21" i="32"/>
  <c r="CW21" i="32" s="1"/>
  <c r="CX21" i="32" s="1"/>
  <c r="CY21" i="32" s="1"/>
  <c r="CZ21" i="32" s="1"/>
  <c r="CR20" i="32"/>
  <c r="CS20" i="32" s="1"/>
  <c r="CG21" i="32"/>
  <c r="CH21" i="32" s="1"/>
  <c r="CI21" i="32" s="1"/>
  <c r="CJ21" i="32" s="1"/>
  <c r="CK21" i="32" s="1"/>
  <c r="CC20" i="32"/>
  <c r="CD20" i="32" s="1"/>
  <c r="BR21" i="32"/>
  <c r="BS21" i="32" s="1"/>
  <c r="BT21" i="32" s="1"/>
  <c r="BU21" i="32" s="1"/>
  <c r="BV21" i="32" s="1"/>
  <c r="BN20" i="32"/>
  <c r="BO20" i="32" s="1"/>
  <c r="BC21" i="32"/>
  <c r="BD21" i="32" s="1"/>
  <c r="BE21" i="32" s="1"/>
  <c r="BF21" i="32" s="1"/>
  <c r="BG21" i="32" s="1"/>
  <c r="AY20" i="32"/>
  <c r="AZ20" i="32" s="1"/>
  <c r="AN21" i="32"/>
  <c r="AO21" i="32" s="1"/>
  <c r="AP21" i="32" s="1"/>
  <c r="AQ21" i="32" s="1"/>
  <c r="AR21" i="32" s="1"/>
  <c r="ET21" i="32" l="1"/>
  <c r="JW21" i="32"/>
  <c r="CL21" i="32"/>
  <c r="AS21" i="32"/>
  <c r="DA21" i="32"/>
  <c r="EE21" i="32"/>
  <c r="FI21" i="32"/>
  <c r="HB21" i="32"/>
  <c r="LR16" i="32"/>
  <c r="LV17" i="32"/>
  <c r="LL17" i="32" s="1"/>
  <c r="LW16" i="32"/>
  <c r="KL17" i="32"/>
  <c r="KM17" i="32" s="1"/>
  <c r="DP21" i="32"/>
  <c r="IU21" i="32"/>
  <c r="BW21" i="32"/>
  <c r="IF21" i="32"/>
  <c r="JH21" i="32"/>
  <c r="GM22" i="32"/>
  <c r="BH21" i="32"/>
  <c r="FX21" i="32"/>
  <c r="LC17" i="32"/>
  <c r="LH17" i="32"/>
  <c r="LG18" i="32"/>
  <c r="KW18" i="32" s="1"/>
  <c r="GQ23" i="32"/>
  <c r="GG23" i="32" s="1"/>
  <c r="GR22" i="32"/>
  <c r="IZ21" i="32"/>
  <c r="IY22" i="32"/>
  <c r="IO22" i="32" s="1"/>
  <c r="IK21" i="32"/>
  <c r="IJ22" i="32"/>
  <c r="HZ22" i="32" s="1"/>
  <c r="HS22" i="32"/>
  <c r="HT21" i="32"/>
  <c r="HF22" i="32"/>
  <c r="GV22" i="32" s="1"/>
  <c r="HG21" i="32"/>
  <c r="GB22" i="32"/>
  <c r="FR22" i="32" s="1"/>
  <c r="GC21" i="32"/>
  <c r="FM22" i="32"/>
  <c r="FC22" i="32" s="1"/>
  <c r="FN21" i="32"/>
  <c r="EY21" i="32"/>
  <c r="EX22" i="32"/>
  <c r="EN22" i="32" s="1"/>
  <c r="EI22" i="32"/>
  <c r="DY22" i="32" s="1"/>
  <c r="EJ21" i="32"/>
  <c r="DT22" i="32"/>
  <c r="DJ22" i="32" s="1"/>
  <c r="DU21" i="32"/>
  <c r="DF21" i="32"/>
  <c r="DE22" i="32"/>
  <c r="CU22" i="32" s="1"/>
  <c r="CP22" i="32"/>
  <c r="CF22" i="32" s="1"/>
  <c r="CQ21" i="32"/>
  <c r="CB21" i="32"/>
  <c r="CA22" i="32"/>
  <c r="BQ22" i="32" s="1"/>
  <c r="BM21" i="32"/>
  <c r="BL22" i="32"/>
  <c r="BB22" i="32" s="1"/>
  <c r="AW22" i="32"/>
  <c r="AM22" i="32" s="1"/>
  <c r="AX21" i="32"/>
  <c r="JX21" i="32" l="1"/>
  <c r="JY21" i="32" s="1"/>
  <c r="JI21" i="32"/>
  <c r="JJ21" i="32" s="1"/>
  <c r="KC22" i="32"/>
  <c r="JS22" i="32" s="1"/>
  <c r="JO21" i="32"/>
  <c r="JN22" i="32"/>
  <c r="JD22" i="32" s="1"/>
  <c r="KD21" i="32"/>
  <c r="LE18" i="32"/>
  <c r="KX18" i="32" s="1"/>
  <c r="KY18" i="32" s="1"/>
  <c r="KZ18" i="32" s="1"/>
  <c r="LF17" i="32"/>
  <c r="LI17" i="32" s="1"/>
  <c r="LJ17" i="32" s="1"/>
  <c r="LT17" i="32"/>
  <c r="LM17" i="32" s="1"/>
  <c r="LN17" i="32" s="1"/>
  <c r="LO17" i="32" s="1"/>
  <c r="LU16" i="32"/>
  <c r="KS17" i="32"/>
  <c r="KN17" i="32"/>
  <c r="KR18" i="32"/>
  <c r="KH18" i="32" s="1"/>
  <c r="GO23" i="32"/>
  <c r="GP22" i="32"/>
  <c r="IW22" i="32"/>
  <c r="IX21" i="32"/>
  <c r="IH22" i="32"/>
  <c r="II21" i="32"/>
  <c r="HW21" i="32"/>
  <c r="HX21" i="32" s="1"/>
  <c r="HL22" i="32"/>
  <c r="HM22" i="32" s="1"/>
  <c r="HN22" i="32" s="1"/>
  <c r="HO22" i="32" s="1"/>
  <c r="HP22" i="32" s="1"/>
  <c r="HD22" i="32"/>
  <c r="HE21" i="32"/>
  <c r="FZ22" i="32"/>
  <c r="GA21" i="32"/>
  <c r="FK22" i="32"/>
  <c r="FL21" i="32"/>
  <c r="EV22" i="32"/>
  <c r="EW21" i="32"/>
  <c r="EG22" i="32"/>
  <c r="EH21" i="32"/>
  <c r="DR22" i="32"/>
  <c r="DS21" i="32"/>
  <c r="DC22" i="32"/>
  <c r="DD21" i="32"/>
  <c r="CN22" i="32"/>
  <c r="CO21" i="32"/>
  <c r="BY22" i="32"/>
  <c r="BZ21" i="32"/>
  <c r="BJ22" i="32"/>
  <c r="BK21" i="32"/>
  <c r="AU22" i="32"/>
  <c r="AV21" i="32"/>
  <c r="KA22" i="32" l="1"/>
  <c r="KB21" i="32"/>
  <c r="KE21" i="32" s="1"/>
  <c r="KF21" i="32" s="1"/>
  <c r="JM21" i="32"/>
  <c r="JP21" i="32" s="1"/>
  <c r="JQ21" i="32" s="1"/>
  <c r="JL22" i="32"/>
  <c r="JE22" i="32" s="1"/>
  <c r="JF22" i="32" s="1"/>
  <c r="JG22" i="32" s="1"/>
  <c r="LX16" i="32"/>
  <c r="LY16" i="32" s="1"/>
  <c r="LP17" i="32"/>
  <c r="LQ17" i="32" s="1"/>
  <c r="KQ17" i="32"/>
  <c r="KP18" i="32"/>
  <c r="KI18" i="32" s="1"/>
  <c r="KJ18" i="32" s="1"/>
  <c r="KK18" i="32" s="1"/>
  <c r="HQ22" i="32"/>
  <c r="LA18" i="32"/>
  <c r="LB18" i="32" s="1"/>
  <c r="GS22" i="32"/>
  <c r="GT22" i="32" s="1"/>
  <c r="GH23" i="32"/>
  <c r="GI23" i="32" s="1"/>
  <c r="GJ23" i="32" s="1"/>
  <c r="GK23" i="32" s="1"/>
  <c r="GL23" i="32" s="1"/>
  <c r="JT22" i="32"/>
  <c r="JU22" i="32" s="1"/>
  <c r="JV22" i="32" s="1"/>
  <c r="JA21" i="32"/>
  <c r="JB21" i="32" s="1"/>
  <c r="IP22" i="32"/>
  <c r="IQ22" i="32" s="1"/>
  <c r="IR22" i="32" s="1"/>
  <c r="IS22" i="32" s="1"/>
  <c r="IT22" i="32" s="1"/>
  <c r="IL21" i="32"/>
  <c r="IM21" i="32" s="1"/>
  <c r="IA22" i="32"/>
  <c r="IB22" i="32" s="1"/>
  <c r="IC22" i="32" s="1"/>
  <c r="ID22" i="32" s="1"/>
  <c r="IE22" i="32" s="1"/>
  <c r="HU23" i="32"/>
  <c r="HK23" i="32" s="1"/>
  <c r="HV22" i="32"/>
  <c r="HH21" i="32"/>
  <c r="HI21" i="32" s="1"/>
  <c r="GW22" i="32"/>
  <c r="GX22" i="32" s="1"/>
  <c r="GY22" i="32" s="1"/>
  <c r="GZ22" i="32" s="1"/>
  <c r="HA22" i="32" s="1"/>
  <c r="GD21" i="32"/>
  <c r="GE21" i="32" s="1"/>
  <c r="FS22" i="32"/>
  <c r="FT22" i="32" s="1"/>
  <c r="FU22" i="32" s="1"/>
  <c r="FV22" i="32" s="1"/>
  <c r="FW22" i="32" s="1"/>
  <c r="FO21" i="32"/>
  <c r="FP21" i="32" s="1"/>
  <c r="FD22" i="32"/>
  <c r="FE22" i="32" s="1"/>
  <c r="FF22" i="32" s="1"/>
  <c r="FG22" i="32" s="1"/>
  <c r="FH22" i="32" s="1"/>
  <c r="EZ21" i="32"/>
  <c r="FA21" i="32" s="1"/>
  <c r="EO22" i="32"/>
  <c r="EP22" i="32" s="1"/>
  <c r="EQ22" i="32" s="1"/>
  <c r="ER22" i="32" s="1"/>
  <c r="ES22" i="32" s="1"/>
  <c r="EK21" i="32"/>
  <c r="EL21" i="32" s="1"/>
  <c r="DZ22" i="32"/>
  <c r="EA22" i="32" s="1"/>
  <c r="EB22" i="32" s="1"/>
  <c r="EC22" i="32" s="1"/>
  <c r="ED22" i="32" s="1"/>
  <c r="DV21" i="32"/>
  <c r="DW21" i="32" s="1"/>
  <c r="DK22" i="32"/>
  <c r="DL22" i="32" s="1"/>
  <c r="DM22" i="32" s="1"/>
  <c r="DN22" i="32" s="1"/>
  <c r="DO22" i="32" s="1"/>
  <c r="DG21" i="32"/>
  <c r="DH21" i="32" s="1"/>
  <c r="CV22" i="32"/>
  <c r="CW22" i="32" s="1"/>
  <c r="CX22" i="32" s="1"/>
  <c r="CY22" i="32" s="1"/>
  <c r="CZ22" i="32" s="1"/>
  <c r="CR21" i="32"/>
  <c r="CS21" i="32" s="1"/>
  <c r="CG22" i="32"/>
  <c r="CH22" i="32" s="1"/>
  <c r="CI22" i="32" s="1"/>
  <c r="CJ22" i="32" s="1"/>
  <c r="CK22" i="32" s="1"/>
  <c r="CC21" i="32"/>
  <c r="CD21" i="32" s="1"/>
  <c r="BR22" i="32"/>
  <c r="BS22" i="32" s="1"/>
  <c r="BT22" i="32" s="1"/>
  <c r="BU22" i="32" s="1"/>
  <c r="BV22" i="32" s="1"/>
  <c r="BN21" i="32"/>
  <c r="BO21" i="32" s="1"/>
  <c r="BC22" i="32"/>
  <c r="BD22" i="32" s="1"/>
  <c r="BE22" i="32" s="1"/>
  <c r="BF22" i="32" s="1"/>
  <c r="BG22" i="32" s="1"/>
  <c r="AY21" i="32"/>
  <c r="AZ21" i="32" s="1"/>
  <c r="AN22" i="32"/>
  <c r="AO22" i="32" s="1"/>
  <c r="AP22" i="32" s="1"/>
  <c r="AQ22" i="32" s="1"/>
  <c r="AR22" i="32" s="1"/>
  <c r="BH22" i="32" l="1"/>
  <c r="IF22" i="32"/>
  <c r="JH22" i="32"/>
  <c r="GM23" i="32"/>
  <c r="CL22" i="32"/>
  <c r="DP22" i="32"/>
  <c r="ET22" i="32"/>
  <c r="FX22" i="32"/>
  <c r="LV18" i="32"/>
  <c r="LL18" i="32" s="1"/>
  <c r="LR17" i="32"/>
  <c r="LW17" i="32"/>
  <c r="IU22" i="32"/>
  <c r="JW22" i="32"/>
  <c r="KL18" i="32"/>
  <c r="KM18" i="32" s="1"/>
  <c r="AS22" i="32"/>
  <c r="BW22" i="32"/>
  <c r="DA22" i="32"/>
  <c r="EE22" i="32"/>
  <c r="FI22" i="32"/>
  <c r="HB22" i="32"/>
  <c r="LC18" i="32"/>
  <c r="LG19" i="32"/>
  <c r="KW19" i="32" s="1"/>
  <c r="LH18" i="32"/>
  <c r="KT17" i="32"/>
  <c r="KU17" i="32" s="1"/>
  <c r="GR23" i="32"/>
  <c r="GQ24" i="32"/>
  <c r="GG24" i="32" s="1"/>
  <c r="IY23" i="32"/>
  <c r="IO23" i="32" s="1"/>
  <c r="IZ22" i="32"/>
  <c r="IJ23" i="32"/>
  <c r="HZ23" i="32" s="1"/>
  <c r="IK22" i="32"/>
  <c r="HS23" i="32"/>
  <c r="HT22" i="32"/>
  <c r="HF23" i="32"/>
  <c r="GV23" i="32" s="1"/>
  <c r="HG22" i="32"/>
  <c r="GB23" i="32"/>
  <c r="FR23" i="32" s="1"/>
  <c r="GC22" i="32"/>
  <c r="FN22" i="32"/>
  <c r="FM23" i="32"/>
  <c r="FC23" i="32" s="1"/>
  <c r="EX23" i="32"/>
  <c r="EN23" i="32" s="1"/>
  <c r="EY22" i="32"/>
  <c r="EI23" i="32"/>
  <c r="DY23" i="32" s="1"/>
  <c r="EJ22" i="32"/>
  <c r="DU22" i="32"/>
  <c r="DT23" i="32"/>
  <c r="DJ23" i="32" s="1"/>
  <c r="DF22" i="32"/>
  <c r="DE23" i="32"/>
  <c r="CU23" i="32" s="1"/>
  <c r="CQ22" i="32"/>
  <c r="CP23" i="32"/>
  <c r="CF23" i="32" s="1"/>
  <c r="CA23" i="32"/>
  <c r="BQ23" i="32" s="1"/>
  <c r="CB22" i="32"/>
  <c r="BL23" i="32"/>
  <c r="BB23" i="32" s="1"/>
  <c r="BM22" i="32"/>
  <c r="AW23" i="32"/>
  <c r="AM23" i="32" s="1"/>
  <c r="AX22" i="32"/>
  <c r="JX22" i="32" l="1"/>
  <c r="JY22" i="32" s="1"/>
  <c r="JI22" i="32"/>
  <c r="JJ22" i="32" s="1"/>
  <c r="KD22" i="32"/>
  <c r="JO22" i="32"/>
  <c r="KC23" i="32"/>
  <c r="JS23" i="32" s="1"/>
  <c r="JN23" i="32"/>
  <c r="JD23" i="32" s="1"/>
  <c r="LF18" i="32"/>
  <c r="LE19" i="32"/>
  <c r="KX19" i="32" s="1"/>
  <c r="KY19" i="32" s="1"/>
  <c r="KZ19" i="32" s="1"/>
  <c r="KN18" i="32"/>
  <c r="KR19" i="32"/>
  <c r="KH19" i="32" s="1"/>
  <c r="KS18" i="32"/>
  <c r="LT18" i="32"/>
  <c r="LM18" i="32" s="1"/>
  <c r="LN18" i="32" s="1"/>
  <c r="LO18" i="32" s="1"/>
  <c r="LU17" i="32"/>
  <c r="GO24" i="32"/>
  <c r="GP23" i="32"/>
  <c r="IW23" i="32"/>
  <c r="IX22" i="32"/>
  <c r="IH23" i="32"/>
  <c r="II22" i="32"/>
  <c r="HW22" i="32"/>
  <c r="HX22" i="32" s="1"/>
  <c r="HL23" i="32"/>
  <c r="HM23" i="32" s="1"/>
  <c r="HN23" i="32" s="1"/>
  <c r="HO23" i="32" s="1"/>
  <c r="HP23" i="32" s="1"/>
  <c r="HD23" i="32"/>
  <c r="HE22" i="32"/>
  <c r="FZ23" i="32"/>
  <c r="GA22" i="32"/>
  <c r="FK23" i="32"/>
  <c r="FL22" i="32"/>
  <c r="EV23" i="32"/>
  <c r="EW22" i="32"/>
  <c r="EG23" i="32"/>
  <c r="EH22" i="32"/>
  <c r="DR23" i="32"/>
  <c r="DS22" i="32"/>
  <c r="DC23" i="32"/>
  <c r="DD22" i="32"/>
  <c r="CN23" i="32"/>
  <c r="CO22" i="32"/>
  <c r="BY23" i="32"/>
  <c r="BZ22" i="32"/>
  <c r="BJ23" i="32"/>
  <c r="BK22" i="32"/>
  <c r="AU23" i="32"/>
  <c r="AV22" i="32"/>
  <c r="KA23" i="32" l="1"/>
  <c r="JT23" i="32" s="1"/>
  <c r="JU23" i="32" s="1"/>
  <c r="JV23" i="32" s="1"/>
  <c r="KB22" i="32"/>
  <c r="KE22" i="32" s="1"/>
  <c r="KF22" i="32" s="1"/>
  <c r="JM22" i="32"/>
  <c r="JP22" i="32" s="1"/>
  <c r="JQ22" i="32" s="1"/>
  <c r="JL23" i="32"/>
  <c r="JE23" i="32" s="1"/>
  <c r="JF23" i="32" s="1"/>
  <c r="JG23" i="32" s="1"/>
  <c r="LX17" i="32"/>
  <c r="LY17" i="32" s="1"/>
  <c r="KP19" i="32"/>
  <c r="KI19" i="32" s="1"/>
  <c r="KJ19" i="32" s="1"/>
  <c r="KK19" i="32" s="1"/>
  <c r="KQ18" i="32"/>
  <c r="LP18" i="32"/>
  <c r="LQ18" i="32" s="1"/>
  <c r="LA19" i="32"/>
  <c r="LB19" i="32" s="1"/>
  <c r="HQ23" i="32"/>
  <c r="LI18" i="32"/>
  <c r="LJ18" i="32" s="1"/>
  <c r="GS23" i="32"/>
  <c r="GT23" i="32" s="1"/>
  <c r="GH24" i="32"/>
  <c r="GI24" i="32" s="1"/>
  <c r="GJ24" i="32" s="1"/>
  <c r="GK24" i="32" s="1"/>
  <c r="GL24" i="32" s="1"/>
  <c r="JA22" i="32"/>
  <c r="JB22" i="32" s="1"/>
  <c r="IP23" i="32"/>
  <c r="IQ23" i="32" s="1"/>
  <c r="IR23" i="32" s="1"/>
  <c r="IS23" i="32" s="1"/>
  <c r="IT23" i="32" s="1"/>
  <c r="IL22" i="32"/>
  <c r="IM22" i="32" s="1"/>
  <c r="IA23" i="32"/>
  <c r="IB23" i="32" s="1"/>
  <c r="IC23" i="32" s="1"/>
  <c r="ID23" i="32" s="1"/>
  <c r="IE23" i="32" s="1"/>
  <c r="HU24" i="32"/>
  <c r="HK24" i="32" s="1"/>
  <c r="HV23" i="32"/>
  <c r="HH22" i="32"/>
  <c r="HI22" i="32" s="1"/>
  <c r="GW23" i="32"/>
  <c r="GX23" i="32" s="1"/>
  <c r="GY23" i="32" s="1"/>
  <c r="GZ23" i="32" s="1"/>
  <c r="HA23" i="32" s="1"/>
  <c r="GD22" i="32"/>
  <c r="GE22" i="32" s="1"/>
  <c r="FS23" i="32"/>
  <c r="FT23" i="32" s="1"/>
  <c r="FU23" i="32" s="1"/>
  <c r="FV23" i="32" s="1"/>
  <c r="FW23" i="32" s="1"/>
  <c r="FO22" i="32"/>
  <c r="FP22" i="32" s="1"/>
  <c r="FD23" i="32"/>
  <c r="FE23" i="32" s="1"/>
  <c r="FF23" i="32" s="1"/>
  <c r="FG23" i="32" s="1"/>
  <c r="FH23" i="32" s="1"/>
  <c r="EZ22" i="32"/>
  <c r="FA22" i="32" s="1"/>
  <c r="EO23" i="32"/>
  <c r="EP23" i="32" s="1"/>
  <c r="EQ23" i="32" s="1"/>
  <c r="ER23" i="32" s="1"/>
  <c r="ES23" i="32" s="1"/>
  <c r="EK22" i="32"/>
  <c r="EL22" i="32" s="1"/>
  <c r="DZ23" i="32"/>
  <c r="EA23" i="32" s="1"/>
  <c r="EB23" i="32" s="1"/>
  <c r="EC23" i="32" s="1"/>
  <c r="ED23" i="32" s="1"/>
  <c r="DK23" i="32"/>
  <c r="DL23" i="32" s="1"/>
  <c r="DM23" i="32" s="1"/>
  <c r="DN23" i="32" s="1"/>
  <c r="DO23" i="32" s="1"/>
  <c r="DV22" i="32"/>
  <c r="DW22" i="32" s="1"/>
  <c r="DG22" i="32"/>
  <c r="DH22" i="32" s="1"/>
  <c r="CV23" i="32"/>
  <c r="CW23" i="32" s="1"/>
  <c r="CX23" i="32" s="1"/>
  <c r="CY23" i="32" s="1"/>
  <c r="CZ23" i="32" s="1"/>
  <c r="CR22" i="32"/>
  <c r="CS22" i="32" s="1"/>
  <c r="CG23" i="32"/>
  <c r="CH23" i="32" s="1"/>
  <c r="CI23" i="32" s="1"/>
  <c r="CJ23" i="32" s="1"/>
  <c r="CK23" i="32" s="1"/>
  <c r="CC22" i="32"/>
  <c r="CD22" i="32" s="1"/>
  <c r="BR23" i="32"/>
  <c r="BS23" i="32" s="1"/>
  <c r="BT23" i="32" s="1"/>
  <c r="BU23" i="32" s="1"/>
  <c r="BV23" i="32" s="1"/>
  <c r="BN22" i="32"/>
  <c r="BO22" i="32" s="1"/>
  <c r="BC23" i="32"/>
  <c r="BD23" i="32" s="1"/>
  <c r="BE23" i="32" s="1"/>
  <c r="BF23" i="32" s="1"/>
  <c r="BG23" i="32" s="1"/>
  <c r="AY22" i="32"/>
  <c r="AZ22" i="32" s="1"/>
  <c r="AN23" i="32"/>
  <c r="AO23" i="32" s="1"/>
  <c r="AP23" i="32" s="1"/>
  <c r="AQ23" i="32" s="1"/>
  <c r="AR23" i="32" s="1"/>
  <c r="DP23" i="32" l="1"/>
  <c r="IU23" i="32"/>
  <c r="JW23" i="32"/>
  <c r="KT18" i="32"/>
  <c r="KU18" i="32" s="1"/>
  <c r="BW23" i="32"/>
  <c r="EE23" i="32"/>
  <c r="FI23" i="32"/>
  <c r="HB23" i="32"/>
  <c r="LC19" i="32"/>
  <c r="LH19" i="32"/>
  <c r="LG20" i="32"/>
  <c r="KW20" i="32" s="1"/>
  <c r="KL19" i="32"/>
  <c r="KM19" i="32" s="1"/>
  <c r="DA23" i="32"/>
  <c r="IF23" i="32"/>
  <c r="JH23" i="32"/>
  <c r="GM24" i="32"/>
  <c r="AS23" i="32"/>
  <c r="BH23" i="32"/>
  <c r="CL23" i="32"/>
  <c r="ET23" i="32"/>
  <c r="FX23" i="32"/>
  <c r="LR18" i="32"/>
  <c r="LV19" i="32"/>
  <c r="LL19" i="32" s="1"/>
  <c r="LW18" i="32"/>
  <c r="GQ25" i="32"/>
  <c r="GG25" i="32" s="1"/>
  <c r="GR24" i="32"/>
  <c r="IZ23" i="32"/>
  <c r="IY24" i="32"/>
  <c r="IO24" i="32" s="1"/>
  <c r="IK23" i="32"/>
  <c r="IJ24" i="32"/>
  <c r="HZ24" i="32" s="1"/>
  <c r="HS24" i="32"/>
  <c r="HT23" i="32"/>
  <c r="HF24" i="32"/>
  <c r="GV24" i="32" s="1"/>
  <c r="HG23" i="32"/>
  <c r="GB24" i="32"/>
  <c r="FR24" i="32" s="1"/>
  <c r="GC23" i="32"/>
  <c r="FM24" i="32"/>
  <c r="FC24" i="32" s="1"/>
  <c r="FN23" i="32"/>
  <c r="EY23" i="32"/>
  <c r="EX24" i="32"/>
  <c r="EN24" i="32" s="1"/>
  <c r="EI24" i="32"/>
  <c r="DY24" i="32" s="1"/>
  <c r="EJ23" i="32"/>
  <c r="DT24" i="32"/>
  <c r="DJ24" i="32" s="1"/>
  <c r="DU23" i="32"/>
  <c r="DF23" i="32"/>
  <c r="DE24" i="32"/>
  <c r="CU24" i="32" s="1"/>
  <c r="CP24" i="32"/>
  <c r="CF24" i="32" s="1"/>
  <c r="CQ23" i="32"/>
  <c r="CB23" i="32"/>
  <c r="CA24" i="32"/>
  <c r="BQ24" i="32" s="1"/>
  <c r="BM23" i="32"/>
  <c r="BL24" i="32"/>
  <c r="BB24" i="32" s="1"/>
  <c r="AW24" i="32"/>
  <c r="AM24" i="32" s="1"/>
  <c r="AX23" i="32"/>
  <c r="JX23" i="32" l="1"/>
  <c r="JY23" i="32" s="1"/>
  <c r="JI23" i="32"/>
  <c r="JJ23" i="32" s="1"/>
  <c r="KC24" i="32"/>
  <c r="JS24" i="32" s="1"/>
  <c r="JN24" i="32"/>
  <c r="JD24" i="32" s="1"/>
  <c r="JO23" i="32"/>
  <c r="KD23" i="32"/>
  <c r="LE20" i="32"/>
  <c r="KX20" i="32" s="1"/>
  <c r="KY20" i="32" s="1"/>
  <c r="KZ20" i="32" s="1"/>
  <c r="LF19" i="32"/>
  <c r="LT19" i="32"/>
  <c r="LM19" i="32" s="1"/>
  <c r="LN19" i="32" s="1"/>
  <c r="LO19" i="32" s="1"/>
  <c r="LU18" i="32"/>
  <c r="KN19" i="32"/>
  <c r="KS19" i="32"/>
  <c r="KR20" i="32"/>
  <c r="KH20" i="32" s="1"/>
  <c r="GO25" i="32"/>
  <c r="GP24" i="32"/>
  <c r="IW24" i="32"/>
  <c r="IX23" i="32"/>
  <c r="IH24" i="32"/>
  <c r="II23" i="32"/>
  <c r="HW23" i="32"/>
  <c r="HX23" i="32" s="1"/>
  <c r="HL24" i="32"/>
  <c r="HM24" i="32" s="1"/>
  <c r="HN24" i="32" s="1"/>
  <c r="HO24" i="32" s="1"/>
  <c r="HP24" i="32" s="1"/>
  <c r="HD24" i="32"/>
  <c r="HE23" i="32"/>
  <c r="FZ24" i="32"/>
  <c r="GA23" i="32"/>
  <c r="FK24" i="32"/>
  <c r="FL23" i="32"/>
  <c r="EV24" i="32"/>
  <c r="EW23" i="32"/>
  <c r="EG24" i="32"/>
  <c r="EH23" i="32"/>
  <c r="DR24" i="32"/>
  <c r="DS23" i="32"/>
  <c r="DC24" i="32"/>
  <c r="DD23" i="32"/>
  <c r="CN24" i="32"/>
  <c r="CO23" i="32"/>
  <c r="BY24" i="32"/>
  <c r="BZ23" i="32"/>
  <c r="BJ24" i="32"/>
  <c r="BK23" i="32"/>
  <c r="AU24" i="32"/>
  <c r="AV23" i="32"/>
  <c r="KA24" i="32" l="1"/>
  <c r="JT24" i="32" s="1"/>
  <c r="JU24" i="32" s="1"/>
  <c r="JV24" i="32" s="1"/>
  <c r="KB23" i="32"/>
  <c r="KE23" i="32" s="1"/>
  <c r="KF23" i="32" s="1"/>
  <c r="JM23" i="32"/>
  <c r="JP23" i="32" s="1"/>
  <c r="JQ23" i="32" s="1"/>
  <c r="JL24" i="32"/>
  <c r="JE24" i="32" s="1"/>
  <c r="JF24" i="32" s="1"/>
  <c r="JG24" i="32" s="1"/>
  <c r="LX18" i="32"/>
  <c r="LY18" i="32" s="1"/>
  <c r="LP19" i="32"/>
  <c r="LQ19" i="32" s="1"/>
  <c r="LI19" i="32"/>
  <c r="LJ19" i="32" s="1"/>
  <c r="HQ24" i="32"/>
  <c r="KP20" i="32"/>
  <c r="KI20" i="32" s="1"/>
  <c r="KJ20" i="32" s="1"/>
  <c r="KK20" i="32" s="1"/>
  <c r="KQ19" i="32"/>
  <c r="LA20" i="32"/>
  <c r="LB20" i="32" s="1"/>
  <c r="GS24" i="32"/>
  <c r="GT24" i="32" s="1"/>
  <c r="GH25" i="32"/>
  <c r="GI25" i="32" s="1"/>
  <c r="GJ25" i="32" s="1"/>
  <c r="GK25" i="32" s="1"/>
  <c r="GL25" i="32" s="1"/>
  <c r="JA23" i="32"/>
  <c r="JB23" i="32" s="1"/>
  <c r="IP24" i="32"/>
  <c r="IQ24" i="32" s="1"/>
  <c r="IR24" i="32" s="1"/>
  <c r="IS24" i="32" s="1"/>
  <c r="IT24" i="32" s="1"/>
  <c r="IA24" i="32"/>
  <c r="IB24" i="32" s="1"/>
  <c r="IC24" i="32" s="1"/>
  <c r="ID24" i="32" s="1"/>
  <c r="IE24" i="32" s="1"/>
  <c r="IL23" i="32"/>
  <c r="IM23" i="32" s="1"/>
  <c r="HU25" i="32"/>
  <c r="HK25" i="32" s="1"/>
  <c r="HV24" i="32"/>
  <c r="HH23" i="32"/>
  <c r="HI23" i="32" s="1"/>
  <c r="GW24" i="32"/>
  <c r="GX24" i="32" s="1"/>
  <c r="GY24" i="32" s="1"/>
  <c r="GZ24" i="32" s="1"/>
  <c r="HA24" i="32" s="1"/>
  <c r="GD23" i="32"/>
  <c r="GE23" i="32" s="1"/>
  <c r="FS24" i="32"/>
  <c r="FT24" i="32" s="1"/>
  <c r="FU24" i="32" s="1"/>
  <c r="FV24" i="32" s="1"/>
  <c r="FW24" i="32" s="1"/>
  <c r="FO23" i="32"/>
  <c r="FP23" i="32" s="1"/>
  <c r="FD24" i="32"/>
  <c r="FE24" i="32" s="1"/>
  <c r="FF24" i="32" s="1"/>
  <c r="FG24" i="32" s="1"/>
  <c r="FH24" i="32" s="1"/>
  <c r="EZ23" i="32"/>
  <c r="FA23" i="32" s="1"/>
  <c r="EO24" i="32"/>
  <c r="EP24" i="32" s="1"/>
  <c r="EQ24" i="32" s="1"/>
  <c r="ER24" i="32" s="1"/>
  <c r="ES24" i="32" s="1"/>
  <c r="EK23" i="32"/>
  <c r="EL23" i="32" s="1"/>
  <c r="DZ24" i="32"/>
  <c r="EA24" i="32" s="1"/>
  <c r="EB24" i="32" s="1"/>
  <c r="EC24" i="32" s="1"/>
  <c r="ED24" i="32" s="1"/>
  <c r="DV23" i="32"/>
  <c r="DW23" i="32" s="1"/>
  <c r="DK24" i="32"/>
  <c r="DL24" i="32" s="1"/>
  <c r="DM24" i="32" s="1"/>
  <c r="DN24" i="32" s="1"/>
  <c r="DO24" i="32" s="1"/>
  <c r="DG23" i="32"/>
  <c r="DH23" i="32" s="1"/>
  <c r="CV24" i="32"/>
  <c r="CW24" i="32" s="1"/>
  <c r="CX24" i="32" s="1"/>
  <c r="CY24" i="32" s="1"/>
  <c r="CZ24" i="32" s="1"/>
  <c r="CR23" i="32"/>
  <c r="CS23" i="32" s="1"/>
  <c r="CG24" i="32"/>
  <c r="CH24" i="32" s="1"/>
  <c r="CI24" i="32" s="1"/>
  <c r="CJ24" i="32" s="1"/>
  <c r="CK24" i="32" s="1"/>
  <c r="CC23" i="32"/>
  <c r="CD23" i="32" s="1"/>
  <c r="BR24" i="32"/>
  <c r="BS24" i="32" s="1"/>
  <c r="BT24" i="32" s="1"/>
  <c r="BU24" i="32" s="1"/>
  <c r="BV24" i="32" s="1"/>
  <c r="BN23" i="32"/>
  <c r="BO23" i="32" s="1"/>
  <c r="BC24" i="32"/>
  <c r="BD24" i="32" s="1"/>
  <c r="BE24" i="32" s="1"/>
  <c r="BF24" i="32" s="1"/>
  <c r="BG24" i="32" s="1"/>
  <c r="AY23" i="32"/>
  <c r="AZ23" i="32" s="1"/>
  <c r="AN24" i="32"/>
  <c r="AO24" i="32" s="1"/>
  <c r="AP24" i="32" s="1"/>
  <c r="AQ24" i="32" s="1"/>
  <c r="AR24" i="32" s="1"/>
  <c r="CL24" i="32" l="1"/>
  <c r="IU24" i="32"/>
  <c r="JW24" i="32"/>
  <c r="BW24" i="32"/>
  <c r="EE24" i="32"/>
  <c r="FI24" i="32"/>
  <c r="HB24" i="32"/>
  <c r="LC20" i="32"/>
  <c r="LH20" i="32"/>
  <c r="LG21" i="32"/>
  <c r="KW21" i="32" s="1"/>
  <c r="LR19" i="32"/>
  <c r="LV20" i="32"/>
  <c r="LL20" i="32" s="1"/>
  <c r="LW19" i="32"/>
  <c r="AS24" i="32"/>
  <c r="DA24" i="32"/>
  <c r="JH24" i="32"/>
  <c r="GM25" i="32"/>
  <c r="KT19" i="32"/>
  <c r="KU19" i="32" s="1"/>
  <c r="BH24" i="32"/>
  <c r="DP24" i="32"/>
  <c r="ET24" i="32"/>
  <c r="FX24" i="32"/>
  <c r="IF24" i="32"/>
  <c r="KL20" i="32"/>
  <c r="KM20" i="32" s="1"/>
  <c r="GR25" i="32"/>
  <c r="GQ26" i="32"/>
  <c r="GG26" i="32" s="1"/>
  <c r="IY25" i="32"/>
  <c r="IO25" i="32" s="1"/>
  <c r="IZ24" i="32"/>
  <c r="IJ25" i="32"/>
  <c r="HZ25" i="32" s="1"/>
  <c r="IK24" i="32"/>
  <c r="HS25" i="32"/>
  <c r="HT24" i="32"/>
  <c r="HF25" i="32"/>
  <c r="GV25" i="32" s="1"/>
  <c r="HG24" i="32"/>
  <c r="GB25" i="32"/>
  <c r="FR25" i="32" s="1"/>
  <c r="GC24" i="32"/>
  <c r="FN24" i="32"/>
  <c r="FM25" i="32"/>
  <c r="FC25" i="32" s="1"/>
  <c r="EX25" i="32"/>
  <c r="EN25" i="32" s="1"/>
  <c r="EY24" i="32"/>
  <c r="EI25" i="32"/>
  <c r="DY25" i="32" s="1"/>
  <c r="EJ24" i="32"/>
  <c r="DT25" i="32"/>
  <c r="DJ25" i="32" s="1"/>
  <c r="DU24" i="32"/>
  <c r="DF24" i="32"/>
  <c r="DE25" i="32"/>
  <c r="CU25" i="32" s="1"/>
  <c r="CQ24" i="32"/>
  <c r="CP25" i="32"/>
  <c r="CF25" i="32" s="1"/>
  <c r="CA25" i="32"/>
  <c r="BQ25" i="32" s="1"/>
  <c r="CB24" i="32"/>
  <c r="BL25" i="32"/>
  <c r="BB25" i="32" s="1"/>
  <c r="BM24" i="32"/>
  <c r="AW25" i="32"/>
  <c r="AM25" i="32" s="1"/>
  <c r="AX24" i="32"/>
  <c r="JX24" i="32" l="1"/>
  <c r="JY24" i="32" s="1"/>
  <c r="JI24" i="32"/>
  <c r="JJ24" i="32" s="1"/>
  <c r="KD24" i="32"/>
  <c r="JO24" i="32"/>
  <c r="JN25" i="32"/>
  <c r="JD25" i="32" s="1"/>
  <c r="KC25" i="32"/>
  <c r="JS25" i="32" s="1"/>
  <c r="LT20" i="32"/>
  <c r="LM20" i="32" s="1"/>
  <c r="LN20" i="32" s="1"/>
  <c r="LO20" i="32" s="1"/>
  <c r="LU19" i="32"/>
  <c r="KN20" i="32"/>
  <c r="KR21" i="32"/>
  <c r="KH21" i="32" s="1"/>
  <c r="KS20" i="32"/>
  <c r="LE21" i="32"/>
  <c r="KX21" i="32" s="1"/>
  <c r="KY21" i="32" s="1"/>
  <c r="KZ21" i="32" s="1"/>
  <c r="LF20" i="32"/>
  <c r="GO26" i="32"/>
  <c r="GP25" i="32"/>
  <c r="IW25" i="32"/>
  <c r="IX24" i="32"/>
  <c r="IH25" i="32"/>
  <c r="II24" i="32"/>
  <c r="HW24" i="32"/>
  <c r="HX24" i="32" s="1"/>
  <c r="HL25" i="32"/>
  <c r="HM25" i="32" s="1"/>
  <c r="HN25" i="32" s="1"/>
  <c r="HO25" i="32" s="1"/>
  <c r="HP25" i="32" s="1"/>
  <c r="HD25" i="32"/>
  <c r="HE24" i="32"/>
  <c r="FZ25" i="32"/>
  <c r="GA24" i="32"/>
  <c r="FK25" i="32"/>
  <c r="FL24" i="32"/>
  <c r="EV25" i="32"/>
  <c r="EW24" i="32"/>
  <c r="EG25" i="32"/>
  <c r="EH24" i="32"/>
  <c r="DR25" i="32"/>
  <c r="DS24" i="32"/>
  <c r="DC25" i="32"/>
  <c r="DD24" i="32"/>
  <c r="CN25" i="32"/>
  <c r="CO24" i="32"/>
  <c r="BY25" i="32"/>
  <c r="BZ24" i="32"/>
  <c r="BJ25" i="32"/>
  <c r="BK24" i="32"/>
  <c r="AU25" i="32"/>
  <c r="AV24" i="32"/>
  <c r="KB24" i="32" l="1"/>
  <c r="KE24" i="32" s="1"/>
  <c r="KF24" i="32" s="1"/>
  <c r="KA25" i="32"/>
  <c r="JT25" i="32" s="1"/>
  <c r="JU25" i="32" s="1"/>
  <c r="JV25" i="32" s="1"/>
  <c r="JL25" i="32"/>
  <c r="JE25" i="32" s="1"/>
  <c r="JF25" i="32" s="1"/>
  <c r="JG25" i="32" s="1"/>
  <c r="JM24" i="32"/>
  <c r="JP24" i="32" s="1"/>
  <c r="JQ24" i="32" s="1"/>
  <c r="LI20" i="32"/>
  <c r="LJ20" i="32" s="1"/>
  <c r="KP21" i="32"/>
  <c r="KI21" i="32" s="1"/>
  <c r="KJ21" i="32" s="1"/>
  <c r="KK21" i="32" s="1"/>
  <c r="KQ20" i="32"/>
  <c r="LA21" i="32"/>
  <c r="LB21" i="32" s="1"/>
  <c r="LX19" i="32"/>
  <c r="LY19" i="32" s="1"/>
  <c r="HQ25" i="32"/>
  <c r="LP20" i="32"/>
  <c r="LQ20" i="32" s="1"/>
  <c r="GS25" i="32"/>
  <c r="GT25" i="32" s="1"/>
  <c r="GH26" i="32"/>
  <c r="GI26" i="32" s="1"/>
  <c r="GJ26" i="32" s="1"/>
  <c r="GK26" i="32" s="1"/>
  <c r="GL26" i="32" s="1"/>
  <c r="JA24" i="32"/>
  <c r="JB24" i="32" s="1"/>
  <c r="IP25" i="32"/>
  <c r="IQ25" i="32" s="1"/>
  <c r="IR25" i="32" s="1"/>
  <c r="IS25" i="32" s="1"/>
  <c r="IT25" i="32" s="1"/>
  <c r="IL24" i="32"/>
  <c r="IM24" i="32" s="1"/>
  <c r="IA25" i="32"/>
  <c r="IB25" i="32" s="1"/>
  <c r="IC25" i="32" s="1"/>
  <c r="ID25" i="32" s="1"/>
  <c r="IE25" i="32" s="1"/>
  <c r="HU26" i="32"/>
  <c r="HK26" i="32" s="1"/>
  <c r="HV25" i="32"/>
  <c r="HH24" i="32"/>
  <c r="HI24" i="32" s="1"/>
  <c r="GW25" i="32"/>
  <c r="GX25" i="32" s="1"/>
  <c r="GY25" i="32" s="1"/>
  <c r="GZ25" i="32" s="1"/>
  <c r="HA25" i="32" s="1"/>
  <c r="GD24" i="32"/>
  <c r="GE24" i="32" s="1"/>
  <c r="FS25" i="32"/>
  <c r="FT25" i="32" s="1"/>
  <c r="FU25" i="32" s="1"/>
  <c r="FV25" i="32" s="1"/>
  <c r="FW25" i="32" s="1"/>
  <c r="FO24" i="32"/>
  <c r="FP24" i="32" s="1"/>
  <c r="FD25" i="32"/>
  <c r="FE25" i="32" s="1"/>
  <c r="FF25" i="32" s="1"/>
  <c r="FG25" i="32" s="1"/>
  <c r="FH25" i="32" s="1"/>
  <c r="EZ24" i="32"/>
  <c r="FA24" i="32" s="1"/>
  <c r="EO25" i="32"/>
  <c r="EP25" i="32" s="1"/>
  <c r="EQ25" i="32" s="1"/>
  <c r="ER25" i="32" s="1"/>
  <c r="ES25" i="32" s="1"/>
  <c r="EK24" i="32"/>
  <c r="EL24" i="32" s="1"/>
  <c r="DZ25" i="32"/>
  <c r="EA25" i="32" s="1"/>
  <c r="EB25" i="32" s="1"/>
  <c r="EC25" i="32" s="1"/>
  <c r="ED25" i="32" s="1"/>
  <c r="DV24" i="32"/>
  <c r="DW24" i="32" s="1"/>
  <c r="DK25" i="32"/>
  <c r="DL25" i="32" s="1"/>
  <c r="DM25" i="32" s="1"/>
  <c r="DN25" i="32" s="1"/>
  <c r="DO25" i="32" s="1"/>
  <c r="DG24" i="32"/>
  <c r="DH24" i="32" s="1"/>
  <c r="CV25" i="32"/>
  <c r="CW25" i="32" s="1"/>
  <c r="CX25" i="32" s="1"/>
  <c r="CY25" i="32" s="1"/>
  <c r="CZ25" i="32" s="1"/>
  <c r="CR24" i="32"/>
  <c r="CS24" i="32" s="1"/>
  <c r="CG25" i="32"/>
  <c r="CH25" i="32" s="1"/>
  <c r="CI25" i="32" s="1"/>
  <c r="CJ25" i="32" s="1"/>
  <c r="CK25" i="32" s="1"/>
  <c r="CC24" i="32"/>
  <c r="CD24" i="32" s="1"/>
  <c r="BR25" i="32"/>
  <c r="BS25" i="32" s="1"/>
  <c r="BT25" i="32" s="1"/>
  <c r="BU25" i="32" s="1"/>
  <c r="BV25" i="32" s="1"/>
  <c r="BN24" i="32"/>
  <c r="BO24" i="32" s="1"/>
  <c r="BC25" i="32"/>
  <c r="BD25" i="32" s="1"/>
  <c r="BE25" i="32" s="1"/>
  <c r="BF25" i="32" s="1"/>
  <c r="BG25" i="32" s="1"/>
  <c r="AY24" i="32"/>
  <c r="AZ24" i="32" s="1"/>
  <c r="AN25" i="32"/>
  <c r="AO25" i="32" s="1"/>
  <c r="AP25" i="32" s="1"/>
  <c r="AQ25" i="32" s="1"/>
  <c r="AR25" i="32" s="1"/>
  <c r="IU25" i="32" l="1"/>
  <c r="JW25" i="32"/>
  <c r="KT20" i="32"/>
  <c r="KU20" i="32" s="1"/>
  <c r="BW25" i="32"/>
  <c r="EE25" i="32"/>
  <c r="FI25" i="32"/>
  <c r="HB25" i="32"/>
  <c r="LR20" i="32"/>
  <c r="LV21" i="32"/>
  <c r="LL21" i="32" s="1"/>
  <c r="LW20" i="32"/>
  <c r="KL21" i="32"/>
  <c r="KM21" i="32" s="1"/>
  <c r="DA25" i="32"/>
  <c r="IF25" i="32"/>
  <c r="JH25" i="32"/>
  <c r="GM26" i="32"/>
  <c r="AS25" i="32"/>
  <c r="BH25" i="32"/>
  <c r="CL25" i="32"/>
  <c r="DP25" i="32"/>
  <c r="ET25" i="32"/>
  <c r="FX25" i="32"/>
  <c r="LC21" i="32"/>
  <c r="LG22" i="32"/>
  <c r="KW22" i="32" s="1"/>
  <c r="LH21" i="32"/>
  <c r="GQ27" i="32"/>
  <c r="GG27" i="32" s="1"/>
  <c r="GR26" i="32"/>
  <c r="IZ25" i="32"/>
  <c r="IY26" i="32"/>
  <c r="IO26" i="32" s="1"/>
  <c r="IK25" i="32"/>
  <c r="IJ26" i="32"/>
  <c r="HZ26" i="32" s="1"/>
  <c r="HS26" i="32"/>
  <c r="HT25" i="32"/>
  <c r="HF26" i="32"/>
  <c r="GV26" i="32" s="1"/>
  <c r="HG25" i="32"/>
  <c r="GB26" i="32"/>
  <c r="FR26" i="32" s="1"/>
  <c r="GC25" i="32"/>
  <c r="FM26" i="32"/>
  <c r="FC26" i="32" s="1"/>
  <c r="FN25" i="32"/>
  <c r="EY25" i="32"/>
  <c r="EX26" i="32"/>
  <c r="EN26" i="32" s="1"/>
  <c r="EI26" i="32"/>
  <c r="DY26" i="32" s="1"/>
  <c r="EJ25" i="32"/>
  <c r="DT26" i="32"/>
  <c r="DJ26" i="32" s="1"/>
  <c r="DU25" i="32"/>
  <c r="DF25" i="32"/>
  <c r="DE26" i="32"/>
  <c r="CU26" i="32" s="1"/>
  <c r="CP26" i="32"/>
  <c r="CF26" i="32" s="1"/>
  <c r="CQ25" i="32"/>
  <c r="CB25" i="32"/>
  <c r="CA26" i="32"/>
  <c r="BQ26" i="32" s="1"/>
  <c r="BM25" i="32"/>
  <c r="BL26" i="32"/>
  <c r="BB26" i="32" s="1"/>
  <c r="AW26" i="32"/>
  <c r="AM26" i="32" s="1"/>
  <c r="AX25" i="32"/>
  <c r="JX25" i="32" l="1"/>
  <c r="JY25" i="32" s="1"/>
  <c r="JI25" i="32"/>
  <c r="JJ25" i="32" s="1"/>
  <c r="KC26" i="32"/>
  <c r="JS26" i="32" s="1"/>
  <c r="KD25" i="32"/>
  <c r="JN26" i="32"/>
  <c r="JD26" i="32" s="1"/>
  <c r="JO25" i="32"/>
  <c r="KN21" i="32"/>
  <c r="KS21" i="32"/>
  <c r="KR22" i="32"/>
  <c r="KH22" i="32" s="1"/>
  <c r="LE22" i="32"/>
  <c r="KX22" i="32" s="1"/>
  <c r="KY22" i="32" s="1"/>
  <c r="KZ22" i="32" s="1"/>
  <c r="LF21" i="32"/>
  <c r="LT21" i="32"/>
  <c r="LM21" i="32" s="1"/>
  <c r="LN21" i="32" s="1"/>
  <c r="LO21" i="32" s="1"/>
  <c r="LU20" i="32"/>
  <c r="GO27" i="32"/>
  <c r="GP26" i="32"/>
  <c r="IW26" i="32"/>
  <c r="IX25" i="32"/>
  <c r="IH26" i="32"/>
  <c r="II25" i="32"/>
  <c r="HW25" i="32"/>
  <c r="HX25" i="32" s="1"/>
  <c r="HL26" i="32"/>
  <c r="HM26" i="32" s="1"/>
  <c r="HN26" i="32" s="1"/>
  <c r="HO26" i="32" s="1"/>
  <c r="HP26" i="32" s="1"/>
  <c r="HD26" i="32"/>
  <c r="HE25" i="32"/>
  <c r="FZ26" i="32"/>
  <c r="GA25" i="32"/>
  <c r="FK26" i="32"/>
  <c r="FL25" i="32"/>
  <c r="EV26" i="32"/>
  <c r="EW25" i="32"/>
  <c r="EG26" i="32"/>
  <c r="EH25" i="32"/>
  <c r="DR26" i="32"/>
  <c r="DS25" i="32"/>
  <c r="DC26" i="32"/>
  <c r="DD25" i="32"/>
  <c r="CN26" i="32"/>
  <c r="CO25" i="32"/>
  <c r="BY26" i="32"/>
  <c r="BZ25" i="32"/>
  <c r="BJ26" i="32"/>
  <c r="BK25" i="32"/>
  <c r="AU26" i="32"/>
  <c r="AV25" i="32"/>
  <c r="KB25" i="32" l="1"/>
  <c r="KE25" i="32" s="1"/>
  <c r="KF25" i="32" s="1"/>
  <c r="KA26" i="32"/>
  <c r="JT26" i="32" s="1"/>
  <c r="JU26" i="32" s="1"/>
  <c r="JV26" i="32" s="1"/>
  <c r="JL26" i="32"/>
  <c r="JE26" i="32" s="1"/>
  <c r="JF26" i="32" s="1"/>
  <c r="JG26" i="32" s="1"/>
  <c r="JM25" i="32"/>
  <c r="JP25" i="32" s="1"/>
  <c r="JQ25" i="32" s="1"/>
  <c r="LA22" i="32"/>
  <c r="LB22" i="32" s="1"/>
  <c r="LX20" i="32"/>
  <c r="LY20" i="32" s="1"/>
  <c r="LP21" i="32"/>
  <c r="LQ21" i="32" s="1"/>
  <c r="HQ26" i="32"/>
  <c r="LI21" i="32"/>
  <c r="LJ21" i="32" s="1"/>
  <c r="KP22" i="32"/>
  <c r="KI22" i="32" s="1"/>
  <c r="KJ22" i="32" s="1"/>
  <c r="KK22" i="32" s="1"/>
  <c r="KQ21" i="32"/>
  <c r="GS26" i="32"/>
  <c r="GT26" i="32" s="1"/>
  <c r="GH27" i="32"/>
  <c r="GI27" i="32" s="1"/>
  <c r="GJ27" i="32" s="1"/>
  <c r="GK27" i="32" s="1"/>
  <c r="GL27" i="32" s="1"/>
  <c r="JA25" i="32"/>
  <c r="JB25" i="32" s="1"/>
  <c r="IP26" i="32"/>
  <c r="IQ26" i="32" s="1"/>
  <c r="IR26" i="32" s="1"/>
  <c r="IS26" i="32" s="1"/>
  <c r="IT26" i="32" s="1"/>
  <c r="IL25" i="32"/>
  <c r="IM25" i="32" s="1"/>
  <c r="IA26" i="32"/>
  <c r="IB26" i="32" s="1"/>
  <c r="IC26" i="32" s="1"/>
  <c r="ID26" i="32" s="1"/>
  <c r="IE26" i="32" s="1"/>
  <c r="HU27" i="32"/>
  <c r="HK27" i="32" s="1"/>
  <c r="HV26" i="32"/>
  <c r="HH25" i="32"/>
  <c r="HI25" i="32" s="1"/>
  <c r="GW26" i="32"/>
  <c r="GX26" i="32" s="1"/>
  <c r="GY26" i="32" s="1"/>
  <c r="GZ26" i="32" s="1"/>
  <c r="HA26" i="32" s="1"/>
  <c r="GD25" i="32"/>
  <c r="GE25" i="32" s="1"/>
  <c r="FS26" i="32"/>
  <c r="FT26" i="32" s="1"/>
  <c r="FU26" i="32" s="1"/>
  <c r="FV26" i="32" s="1"/>
  <c r="FW26" i="32" s="1"/>
  <c r="FO25" i="32"/>
  <c r="FP25" i="32" s="1"/>
  <c r="FD26" i="32"/>
  <c r="FE26" i="32" s="1"/>
  <c r="FF26" i="32" s="1"/>
  <c r="FG26" i="32" s="1"/>
  <c r="FH26" i="32" s="1"/>
  <c r="EZ25" i="32"/>
  <c r="FA25" i="32" s="1"/>
  <c r="EO26" i="32"/>
  <c r="EP26" i="32" s="1"/>
  <c r="EQ26" i="32" s="1"/>
  <c r="ER26" i="32" s="1"/>
  <c r="ES26" i="32" s="1"/>
  <c r="EK25" i="32"/>
  <c r="EL25" i="32" s="1"/>
  <c r="DZ26" i="32"/>
  <c r="EA26" i="32" s="1"/>
  <c r="EB26" i="32" s="1"/>
  <c r="EC26" i="32" s="1"/>
  <c r="ED26" i="32" s="1"/>
  <c r="DV25" i="32"/>
  <c r="DW25" i="32" s="1"/>
  <c r="DK26" i="32"/>
  <c r="DL26" i="32" s="1"/>
  <c r="DM26" i="32" s="1"/>
  <c r="DN26" i="32" s="1"/>
  <c r="DO26" i="32" s="1"/>
  <c r="CV26" i="32"/>
  <c r="CW26" i="32" s="1"/>
  <c r="CX26" i="32" s="1"/>
  <c r="CY26" i="32" s="1"/>
  <c r="CZ26" i="32" s="1"/>
  <c r="DG25" i="32"/>
  <c r="DH25" i="32" s="1"/>
  <c r="CR25" i="32"/>
  <c r="CS25" i="32" s="1"/>
  <c r="CG26" i="32"/>
  <c r="CH26" i="32" s="1"/>
  <c r="CI26" i="32" s="1"/>
  <c r="CJ26" i="32" s="1"/>
  <c r="CK26" i="32" s="1"/>
  <c r="CC25" i="32"/>
  <c r="CD25" i="32" s="1"/>
  <c r="BR26" i="32"/>
  <c r="BS26" i="32" s="1"/>
  <c r="BT26" i="32" s="1"/>
  <c r="BU26" i="32" s="1"/>
  <c r="BV26" i="32" s="1"/>
  <c r="BN25" i="32"/>
  <c r="BO25" i="32" s="1"/>
  <c r="BC26" i="32"/>
  <c r="BD26" i="32" s="1"/>
  <c r="BE26" i="32" s="1"/>
  <c r="BF26" i="32" s="1"/>
  <c r="BG26" i="32" s="1"/>
  <c r="AY25" i="32"/>
  <c r="AZ25" i="32" s="1"/>
  <c r="AN26" i="32"/>
  <c r="AO26" i="32" s="1"/>
  <c r="AP26" i="32" s="1"/>
  <c r="AQ26" i="32" s="1"/>
  <c r="AR26" i="32" s="1"/>
  <c r="BH26" i="32" l="1"/>
  <c r="CL26" i="32"/>
  <c r="ET26" i="32"/>
  <c r="IU26" i="32"/>
  <c r="JW26" i="32"/>
  <c r="KT21" i="32"/>
  <c r="KU21" i="32" s="1"/>
  <c r="BW26" i="32"/>
  <c r="EE26" i="32"/>
  <c r="HB26" i="32"/>
  <c r="KL22" i="32"/>
  <c r="KM22" i="32" s="1"/>
  <c r="AS26" i="32"/>
  <c r="FI26" i="32"/>
  <c r="DA26" i="32"/>
  <c r="IF26" i="32"/>
  <c r="JH26" i="32"/>
  <c r="GM27" i="32"/>
  <c r="DP26" i="32"/>
  <c r="FX26" i="32"/>
  <c r="LR21" i="32"/>
  <c r="LW21" i="32"/>
  <c r="LV22" i="32"/>
  <c r="LL22" i="32" s="1"/>
  <c r="LC22" i="32"/>
  <c r="LG23" i="32"/>
  <c r="KW23" i="32" s="1"/>
  <c r="LH22" i="32"/>
  <c r="GR27" i="32"/>
  <c r="GQ28" i="32"/>
  <c r="GG28" i="32" s="1"/>
  <c r="IY27" i="32"/>
  <c r="IO27" i="32" s="1"/>
  <c r="IZ26" i="32"/>
  <c r="IJ27" i="32"/>
  <c r="HZ27" i="32" s="1"/>
  <c r="IK26" i="32"/>
  <c r="HS27" i="32"/>
  <c r="HT26" i="32"/>
  <c r="HF27" i="32"/>
  <c r="GV27" i="32" s="1"/>
  <c r="HG26" i="32"/>
  <c r="GB27" i="32"/>
  <c r="FR27" i="32" s="1"/>
  <c r="GC26" i="32"/>
  <c r="FN26" i="32"/>
  <c r="FM27" i="32"/>
  <c r="FC27" i="32" s="1"/>
  <c r="EX27" i="32"/>
  <c r="EN27" i="32" s="1"/>
  <c r="EY26" i="32"/>
  <c r="EI27" i="32"/>
  <c r="DY27" i="32" s="1"/>
  <c r="EJ26" i="32"/>
  <c r="DU26" i="32"/>
  <c r="DT27" i="32"/>
  <c r="DJ27" i="32" s="1"/>
  <c r="DE27" i="32"/>
  <c r="CU27" i="32" s="1"/>
  <c r="DF26" i="32"/>
  <c r="CQ26" i="32"/>
  <c r="CP27" i="32"/>
  <c r="CF27" i="32" s="1"/>
  <c r="CA27" i="32"/>
  <c r="BQ27" i="32" s="1"/>
  <c r="CB26" i="32"/>
  <c r="BL27" i="32"/>
  <c r="BB27" i="32" s="1"/>
  <c r="BM26" i="32"/>
  <c r="AW27" i="32"/>
  <c r="AM27" i="32" s="1"/>
  <c r="AX26" i="32"/>
  <c r="JX26" i="32" l="1"/>
  <c r="JY26" i="32" s="1"/>
  <c r="JI26" i="32"/>
  <c r="JJ26" i="32" s="1"/>
  <c r="KD26" i="32"/>
  <c r="KC27" i="32"/>
  <c r="JS27" i="32" s="1"/>
  <c r="JO26" i="32"/>
  <c r="JN27" i="32"/>
  <c r="JD27" i="32" s="1"/>
  <c r="LT22" i="32"/>
  <c r="LM22" i="32" s="1"/>
  <c r="LN22" i="32" s="1"/>
  <c r="LO22" i="32" s="1"/>
  <c r="LU21" i="32"/>
  <c r="KN22" i="32"/>
  <c r="KR23" i="32"/>
  <c r="KH23" i="32" s="1"/>
  <c r="KS22" i="32"/>
  <c r="LE23" i="32"/>
  <c r="KX23" i="32" s="1"/>
  <c r="KY23" i="32" s="1"/>
  <c r="KZ23" i="32" s="1"/>
  <c r="LF22" i="32"/>
  <c r="GO28" i="32"/>
  <c r="GP27" i="32"/>
  <c r="IW27" i="32"/>
  <c r="IX26" i="32"/>
  <c r="IH27" i="32"/>
  <c r="II26" i="32"/>
  <c r="HW26" i="32"/>
  <c r="HX26" i="32" s="1"/>
  <c r="HL27" i="32"/>
  <c r="HM27" i="32" s="1"/>
  <c r="HN27" i="32" s="1"/>
  <c r="HO27" i="32" s="1"/>
  <c r="HP27" i="32" s="1"/>
  <c r="HD27" i="32"/>
  <c r="HE26" i="32"/>
  <c r="FZ27" i="32"/>
  <c r="GA26" i="32"/>
  <c r="FK27" i="32"/>
  <c r="FL26" i="32"/>
  <c r="EV27" i="32"/>
  <c r="EW26" i="32"/>
  <c r="EG27" i="32"/>
  <c r="EH26" i="32"/>
  <c r="DR27" i="32"/>
  <c r="DS26" i="32"/>
  <c r="DC27" i="32"/>
  <c r="DD26" i="32"/>
  <c r="CN27" i="32"/>
  <c r="CO26" i="32"/>
  <c r="BY27" i="32"/>
  <c r="BZ26" i="32"/>
  <c r="BJ27" i="32"/>
  <c r="BK26" i="32"/>
  <c r="AU27" i="32"/>
  <c r="AV26" i="32"/>
  <c r="KB26" i="32" l="1"/>
  <c r="KE26" i="32" s="1"/>
  <c r="KF26" i="32" s="1"/>
  <c r="KA27" i="32"/>
  <c r="JT27" i="32" s="1"/>
  <c r="JU27" i="32" s="1"/>
  <c r="JV27" i="32" s="1"/>
  <c r="JL27" i="32"/>
  <c r="JE27" i="32" s="1"/>
  <c r="JF27" i="32" s="1"/>
  <c r="JG27" i="32" s="1"/>
  <c r="JM26" i="32"/>
  <c r="JP26" i="32" s="1"/>
  <c r="JQ26" i="32" s="1"/>
  <c r="LI22" i="32"/>
  <c r="LJ22" i="32" s="1"/>
  <c r="KP23" i="32"/>
  <c r="KI23" i="32" s="1"/>
  <c r="KJ23" i="32" s="1"/>
  <c r="KK23" i="32" s="1"/>
  <c r="KQ22" i="32"/>
  <c r="LA23" i="32"/>
  <c r="LB23" i="32" s="1"/>
  <c r="LX21" i="32"/>
  <c r="LY21" i="32" s="1"/>
  <c r="HQ27" i="32"/>
  <c r="LP22" i="32"/>
  <c r="LQ22" i="32" s="1"/>
  <c r="GS27" i="32"/>
  <c r="GT27" i="32" s="1"/>
  <c r="GH28" i="32"/>
  <c r="GI28" i="32" s="1"/>
  <c r="GJ28" i="32" s="1"/>
  <c r="GK28" i="32" s="1"/>
  <c r="GL28" i="32" s="1"/>
  <c r="JA26" i="32"/>
  <c r="JB26" i="32" s="1"/>
  <c r="IP27" i="32"/>
  <c r="IQ27" i="32" s="1"/>
  <c r="IR27" i="32" s="1"/>
  <c r="IS27" i="32" s="1"/>
  <c r="IT27" i="32" s="1"/>
  <c r="IL26" i="32"/>
  <c r="IM26" i="32" s="1"/>
  <c r="IA27" i="32"/>
  <c r="IB27" i="32" s="1"/>
  <c r="IC27" i="32" s="1"/>
  <c r="ID27" i="32" s="1"/>
  <c r="IE27" i="32" s="1"/>
  <c r="HU28" i="32"/>
  <c r="HK28" i="32" s="1"/>
  <c r="HV27" i="32"/>
  <c r="HH26" i="32"/>
  <c r="HI26" i="32" s="1"/>
  <c r="GW27" i="32"/>
  <c r="GX27" i="32" s="1"/>
  <c r="GY27" i="32" s="1"/>
  <c r="GZ27" i="32" s="1"/>
  <c r="HA27" i="32" s="1"/>
  <c r="GD26" i="32"/>
  <c r="GE26" i="32" s="1"/>
  <c r="FS27" i="32"/>
  <c r="FT27" i="32" s="1"/>
  <c r="FU27" i="32" s="1"/>
  <c r="FV27" i="32" s="1"/>
  <c r="FW27" i="32" s="1"/>
  <c r="FO26" i="32"/>
  <c r="FP26" i="32" s="1"/>
  <c r="FD27" i="32"/>
  <c r="FE27" i="32" s="1"/>
  <c r="FF27" i="32" s="1"/>
  <c r="FG27" i="32" s="1"/>
  <c r="FH27" i="32" s="1"/>
  <c r="EZ26" i="32"/>
  <c r="FA26" i="32" s="1"/>
  <c r="EO27" i="32"/>
  <c r="EP27" i="32" s="1"/>
  <c r="EQ27" i="32" s="1"/>
  <c r="ER27" i="32" s="1"/>
  <c r="ES27" i="32" s="1"/>
  <c r="EK26" i="32"/>
  <c r="EL26" i="32" s="1"/>
  <c r="DZ27" i="32"/>
  <c r="EA27" i="32" s="1"/>
  <c r="EB27" i="32" s="1"/>
  <c r="EC27" i="32" s="1"/>
  <c r="ED27" i="32" s="1"/>
  <c r="DV26" i="32"/>
  <c r="DW26" i="32" s="1"/>
  <c r="DK27" i="32"/>
  <c r="DL27" i="32" s="1"/>
  <c r="DM27" i="32" s="1"/>
  <c r="DN27" i="32" s="1"/>
  <c r="DO27" i="32" s="1"/>
  <c r="DG26" i="32"/>
  <c r="DH26" i="32" s="1"/>
  <c r="CV27" i="32"/>
  <c r="CW27" i="32" s="1"/>
  <c r="CX27" i="32" s="1"/>
  <c r="CY27" i="32" s="1"/>
  <c r="CZ27" i="32" s="1"/>
  <c r="CG27" i="32"/>
  <c r="CH27" i="32" s="1"/>
  <c r="CI27" i="32" s="1"/>
  <c r="CJ27" i="32" s="1"/>
  <c r="CK27" i="32" s="1"/>
  <c r="CR26" i="32"/>
  <c r="CS26" i="32" s="1"/>
  <c r="CC26" i="32"/>
  <c r="CD26" i="32" s="1"/>
  <c r="BR27" i="32"/>
  <c r="BS27" i="32" s="1"/>
  <c r="BT27" i="32" s="1"/>
  <c r="BU27" i="32" s="1"/>
  <c r="BV27" i="32" s="1"/>
  <c r="BN26" i="32"/>
  <c r="BO26" i="32" s="1"/>
  <c r="BC27" i="32"/>
  <c r="BD27" i="32" s="1"/>
  <c r="BE27" i="32" s="1"/>
  <c r="BF27" i="32" s="1"/>
  <c r="BG27" i="32" s="1"/>
  <c r="AY26" i="32"/>
  <c r="AZ26" i="32" s="1"/>
  <c r="AN27" i="32"/>
  <c r="AO27" i="32" s="1"/>
  <c r="AP27" i="32" s="1"/>
  <c r="AQ27" i="32" s="1"/>
  <c r="AR27" i="32" s="1"/>
  <c r="CL27" i="32" l="1"/>
  <c r="IU27" i="32"/>
  <c r="JW27" i="32"/>
  <c r="KT22" i="32"/>
  <c r="KU22" i="32" s="1"/>
  <c r="BW27" i="32"/>
  <c r="EE27" i="32"/>
  <c r="FI27" i="32"/>
  <c r="HB27" i="32"/>
  <c r="LR22" i="32"/>
  <c r="LV23" i="32"/>
  <c r="LL23" i="32" s="1"/>
  <c r="LW22" i="32"/>
  <c r="KL23" i="32"/>
  <c r="KM23" i="32" s="1"/>
  <c r="AS27" i="32"/>
  <c r="DA27" i="32"/>
  <c r="IF27" i="32"/>
  <c r="GM28" i="32"/>
  <c r="BH27" i="32"/>
  <c r="DP27" i="32"/>
  <c r="ET27" i="32"/>
  <c r="FX27" i="32"/>
  <c r="JH27" i="32"/>
  <c r="LC23" i="32"/>
  <c r="LH23" i="32"/>
  <c r="LG24" i="32"/>
  <c r="KW24" i="32" s="1"/>
  <c r="GQ29" i="32"/>
  <c r="GG29" i="32" s="1"/>
  <c r="GR28" i="32"/>
  <c r="IZ27" i="32"/>
  <c r="IY28" i="32"/>
  <c r="IO28" i="32" s="1"/>
  <c r="IK27" i="32"/>
  <c r="IJ28" i="32"/>
  <c r="HZ28" i="32" s="1"/>
  <c r="HS28" i="32"/>
  <c r="HT27" i="32"/>
  <c r="HG27" i="32"/>
  <c r="HF28" i="32"/>
  <c r="GV28" i="32" s="1"/>
  <c r="GB28" i="32"/>
  <c r="FR28" i="32" s="1"/>
  <c r="GC27" i="32"/>
  <c r="FM28" i="32"/>
  <c r="FC28" i="32" s="1"/>
  <c r="FN27" i="32"/>
  <c r="EY27" i="32"/>
  <c r="EX28" i="32"/>
  <c r="EN28" i="32" s="1"/>
  <c r="EI28" i="32"/>
  <c r="DY28" i="32" s="1"/>
  <c r="EJ27" i="32"/>
  <c r="DT28" i="32"/>
  <c r="DJ28" i="32" s="1"/>
  <c r="DU27" i="32"/>
  <c r="DF27" i="32"/>
  <c r="DE28" i="32"/>
  <c r="CU28" i="32" s="1"/>
  <c r="CP28" i="32"/>
  <c r="CF28" i="32" s="1"/>
  <c r="CQ27" i="32"/>
  <c r="CB27" i="32"/>
  <c r="CA28" i="32"/>
  <c r="BQ28" i="32" s="1"/>
  <c r="BM27" i="32"/>
  <c r="BL28" i="32"/>
  <c r="BB28" i="32" s="1"/>
  <c r="AX27" i="32"/>
  <c r="AW28" i="32"/>
  <c r="AM28" i="32" s="1"/>
  <c r="JX27" i="32" l="1"/>
  <c r="JY27" i="32" s="1"/>
  <c r="JI27" i="32"/>
  <c r="JJ27" i="32" s="1"/>
  <c r="JN28" i="32"/>
  <c r="JD28" i="32" s="1"/>
  <c r="KD27" i="32"/>
  <c r="JO27" i="32"/>
  <c r="KC28" i="32"/>
  <c r="JS28" i="32" s="1"/>
  <c r="LT23" i="32"/>
  <c r="LM23" i="32" s="1"/>
  <c r="LN23" i="32" s="1"/>
  <c r="LO23" i="32" s="1"/>
  <c r="LU22" i="32"/>
  <c r="LE24" i="32"/>
  <c r="KX24" i="32" s="1"/>
  <c r="KY24" i="32" s="1"/>
  <c r="KZ24" i="32" s="1"/>
  <c r="LF23" i="32"/>
  <c r="KN23" i="32"/>
  <c r="KS23" i="32"/>
  <c r="KR24" i="32"/>
  <c r="KH24" i="32" s="1"/>
  <c r="GO29" i="32"/>
  <c r="GP28" i="32"/>
  <c r="IW28" i="32"/>
  <c r="IX27" i="32"/>
  <c r="IH28" i="32"/>
  <c r="II27" i="32"/>
  <c r="HW27" i="32"/>
  <c r="HX27" i="32" s="1"/>
  <c r="HL28" i="32"/>
  <c r="HM28" i="32" s="1"/>
  <c r="HN28" i="32" s="1"/>
  <c r="HO28" i="32" s="1"/>
  <c r="HP28" i="32" s="1"/>
  <c r="HD28" i="32"/>
  <c r="HE27" i="32"/>
  <c r="FZ28" i="32"/>
  <c r="GA27" i="32"/>
  <c r="FK28" i="32"/>
  <c r="FL27" i="32"/>
  <c r="EV28" i="32"/>
  <c r="EW27" i="32"/>
  <c r="EG28" i="32"/>
  <c r="EH27" i="32"/>
  <c r="DR28" i="32"/>
  <c r="DS27" i="32"/>
  <c r="DC28" i="32"/>
  <c r="DD27" i="32"/>
  <c r="CN28" i="32"/>
  <c r="CO27" i="32"/>
  <c r="BY28" i="32"/>
  <c r="BZ27" i="32"/>
  <c r="BJ28" i="32"/>
  <c r="BK27" i="32"/>
  <c r="AU28" i="32"/>
  <c r="AV27" i="32"/>
  <c r="KB27" i="32" l="1"/>
  <c r="KE27" i="32" s="1"/>
  <c r="KF27" i="32" s="1"/>
  <c r="KA28" i="32"/>
  <c r="JT28" i="32" s="1"/>
  <c r="JU28" i="32" s="1"/>
  <c r="JV28" i="32" s="1"/>
  <c r="JL28" i="32"/>
  <c r="JE28" i="32" s="1"/>
  <c r="JF28" i="32" s="1"/>
  <c r="JG28" i="32" s="1"/>
  <c r="JM27" i="32"/>
  <c r="JP27" i="32" s="1"/>
  <c r="JQ27" i="32" s="1"/>
  <c r="HQ28" i="32"/>
  <c r="KP24" i="32"/>
  <c r="KI24" i="32" s="1"/>
  <c r="KJ24" i="32" s="1"/>
  <c r="KK24" i="32" s="1"/>
  <c r="KQ23" i="32"/>
  <c r="LI23" i="32"/>
  <c r="LJ23" i="32" s="1"/>
  <c r="LA24" i="32"/>
  <c r="LB24" i="32" s="1"/>
  <c r="LX22" i="32"/>
  <c r="LY22" i="32" s="1"/>
  <c r="LP23" i="32"/>
  <c r="LQ23" i="32" s="1"/>
  <c r="GS28" i="32"/>
  <c r="GT28" i="32" s="1"/>
  <c r="GH29" i="32"/>
  <c r="GI29" i="32" s="1"/>
  <c r="GJ29" i="32" s="1"/>
  <c r="GK29" i="32" s="1"/>
  <c r="GL29" i="32" s="1"/>
  <c r="JA27" i="32"/>
  <c r="JB27" i="32" s="1"/>
  <c r="IP28" i="32"/>
  <c r="IQ28" i="32" s="1"/>
  <c r="IR28" i="32" s="1"/>
  <c r="IS28" i="32" s="1"/>
  <c r="IT28" i="32" s="1"/>
  <c r="IL27" i="32"/>
  <c r="IM27" i="32" s="1"/>
  <c r="IA28" i="32"/>
  <c r="IB28" i="32" s="1"/>
  <c r="IC28" i="32" s="1"/>
  <c r="ID28" i="32" s="1"/>
  <c r="IE28" i="32" s="1"/>
  <c r="HU29" i="32"/>
  <c r="HK29" i="32" s="1"/>
  <c r="HV28" i="32"/>
  <c r="HH27" i="32"/>
  <c r="HI27" i="32" s="1"/>
  <c r="GW28" i="32"/>
  <c r="GX28" i="32" s="1"/>
  <c r="GY28" i="32" s="1"/>
  <c r="GZ28" i="32" s="1"/>
  <c r="HA28" i="32" s="1"/>
  <c r="GD27" i="32"/>
  <c r="GE27" i="32" s="1"/>
  <c r="FS28" i="32"/>
  <c r="FT28" i="32" s="1"/>
  <c r="FU28" i="32" s="1"/>
  <c r="FV28" i="32" s="1"/>
  <c r="FW28" i="32" s="1"/>
  <c r="FO27" i="32"/>
  <c r="FP27" i="32" s="1"/>
  <c r="FD28" i="32"/>
  <c r="FE28" i="32" s="1"/>
  <c r="FF28" i="32" s="1"/>
  <c r="FG28" i="32" s="1"/>
  <c r="FH28" i="32" s="1"/>
  <c r="EZ27" i="32"/>
  <c r="FA27" i="32" s="1"/>
  <c r="EO28" i="32"/>
  <c r="EP28" i="32" s="1"/>
  <c r="EQ28" i="32" s="1"/>
  <c r="ER28" i="32" s="1"/>
  <c r="ES28" i="32" s="1"/>
  <c r="EK27" i="32"/>
  <c r="EL27" i="32" s="1"/>
  <c r="DZ28" i="32"/>
  <c r="EA28" i="32" s="1"/>
  <c r="EB28" i="32" s="1"/>
  <c r="EC28" i="32" s="1"/>
  <c r="ED28" i="32" s="1"/>
  <c r="DV27" i="32"/>
  <c r="DW27" i="32" s="1"/>
  <c r="DK28" i="32"/>
  <c r="DL28" i="32" s="1"/>
  <c r="DM28" i="32" s="1"/>
  <c r="DN28" i="32" s="1"/>
  <c r="DO28" i="32" s="1"/>
  <c r="DG27" i="32"/>
  <c r="DH27" i="32" s="1"/>
  <c r="CV28" i="32"/>
  <c r="CW28" i="32" s="1"/>
  <c r="CX28" i="32" s="1"/>
  <c r="CY28" i="32" s="1"/>
  <c r="CZ28" i="32" s="1"/>
  <c r="CR27" i="32"/>
  <c r="CS27" i="32" s="1"/>
  <c r="CG28" i="32"/>
  <c r="CH28" i="32" s="1"/>
  <c r="CI28" i="32" s="1"/>
  <c r="CJ28" i="32" s="1"/>
  <c r="CK28" i="32" s="1"/>
  <c r="CC27" i="32"/>
  <c r="CD27" i="32" s="1"/>
  <c r="BR28" i="32"/>
  <c r="BS28" i="32" s="1"/>
  <c r="BT28" i="32" s="1"/>
  <c r="BU28" i="32" s="1"/>
  <c r="BV28" i="32" s="1"/>
  <c r="BN27" i="32"/>
  <c r="BO27" i="32" s="1"/>
  <c r="BC28" i="32"/>
  <c r="BD28" i="32" s="1"/>
  <c r="BE28" i="32" s="1"/>
  <c r="BF28" i="32" s="1"/>
  <c r="BG28" i="32" s="1"/>
  <c r="AY27" i="32"/>
  <c r="AZ27" i="32" s="1"/>
  <c r="AN28" i="32"/>
  <c r="AO28" i="32" s="1"/>
  <c r="AP28" i="32" s="1"/>
  <c r="AQ28" i="32" s="1"/>
  <c r="AR28" i="32" s="1"/>
  <c r="CL28" i="32" l="1"/>
  <c r="ET28" i="32"/>
  <c r="IU28" i="32"/>
  <c r="JW28" i="32"/>
  <c r="KT23" i="32"/>
  <c r="KU23" i="32" s="1"/>
  <c r="AS28" i="32"/>
  <c r="DA28" i="32"/>
  <c r="FI28" i="32"/>
  <c r="LR23" i="32"/>
  <c r="LV24" i="32"/>
  <c r="LL24" i="32" s="1"/>
  <c r="LW23" i="32"/>
  <c r="LC24" i="32"/>
  <c r="LG25" i="32"/>
  <c r="KW25" i="32" s="1"/>
  <c r="LH24" i="32"/>
  <c r="KL24" i="32"/>
  <c r="KM24" i="32" s="1"/>
  <c r="BW28" i="32"/>
  <c r="EE28" i="32"/>
  <c r="HB28" i="32"/>
  <c r="IF28" i="32"/>
  <c r="JH28" i="32"/>
  <c r="GM29" i="32"/>
  <c r="BH28" i="32"/>
  <c r="DP28" i="32"/>
  <c r="FX28" i="32"/>
  <c r="GR29" i="32"/>
  <c r="GQ30" i="32"/>
  <c r="GG30" i="32" s="1"/>
  <c r="IY29" i="32"/>
  <c r="IO29" i="32" s="1"/>
  <c r="IZ28" i="32"/>
  <c r="IJ29" i="32"/>
  <c r="HZ29" i="32" s="1"/>
  <c r="IK28" i="32"/>
  <c r="HS29" i="32"/>
  <c r="HT28" i="32"/>
  <c r="HF29" i="32"/>
  <c r="GV29" i="32" s="1"/>
  <c r="HG28" i="32"/>
  <c r="GB29" i="32"/>
  <c r="FR29" i="32" s="1"/>
  <c r="GC28" i="32"/>
  <c r="FN28" i="32"/>
  <c r="FM29" i="32"/>
  <c r="FC29" i="32" s="1"/>
  <c r="EX29" i="32"/>
  <c r="EN29" i="32" s="1"/>
  <c r="EY28" i="32"/>
  <c r="EI29" i="32"/>
  <c r="DY29" i="32" s="1"/>
  <c r="EJ28" i="32"/>
  <c r="DU28" i="32"/>
  <c r="DT29" i="32"/>
  <c r="DJ29" i="32" s="1"/>
  <c r="DE29" i="32"/>
  <c r="CU29" i="32" s="1"/>
  <c r="DF28" i="32"/>
  <c r="CQ28" i="32"/>
  <c r="CP29" i="32"/>
  <c r="CF29" i="32" s="1"/>
  <c r="CA29" i="32"/>
  <c r="BQ29" i="32" s="1"/>
  <c r="CB28" i="32"/>
  <c r="BL29" i="32"/>
  <c r="BB29" i="32" s="1"/>
  <c r="BM28" i="32"/>
  <c r="AW29" i="32"/>
  <c r="AM29" i="32" s="1"/>
  <c r="AX28" i="32"/>
  <c r="JX28" i="32" l="1"/>
  <c r="JY28" i="32" s="1"/>
  <c r="JI28" i="32"/>
  <c r="JJ28" i="32" s="1"/>
  <c r="KD28" i="32"/>
  <c r="KC29" i="32"/>
  <c r="JS29" i="32" s="1"/>
  <c r="JN29" i="32"/>
  <c r="JD29" i="32" s="1"/>
  <c r="LT24" i="32"/>
  <c r="LM24" i="32" s="1"/>
  <c r="LN24" i="32" s="1"/>
  <c r="LO24" i="32" s="1"/>
  <c r="LU23" i="32"/>
  <c r="JO28" i="32"/>
  <c r="LE25" i="32"/>
  <c r="KX25" i="32" s="1"/>
  <c r="KY25" i="32" s="1"/>
  <c r="KZ25" i="32" s="1"/>
  <c r="LF24" i="32"/>
  <c r="KN24" i="32"/>
  <c r="KS24" i="32"/>
  <c r="KR25" i="32"/>
  <c r="KH25" i="32" s="1"/>
  <c r="GO30" i="32"/>
  <c r="GP29" i="32"/>
  <c r="IW29" i="32"/>
  <c r="IX28" i="32"/>
  <c r="IH29" i="32"/>
  <c r="II28" i="32"/>
  <c r="HW28" i="32"/>
  <c r="HX28" i="32" s="1"/>
  <c r="HL29" i="32"/>
  <c r="HM29" i="32" s="1"/>
  <c r="HN29" i="32" s="1"/>
  <c r="HO29" i="32" s="1"/>
  <c r="HP29" i="32" s="1"/>
  <c r="HD29" i="32"/>
  <c r="HE28" i="32"/>
  <c r="FZ29" i="32"/>
  <c r="GA28" i="32"/>
  <c r="FK29" i="32"/>
  <c r="FL28" i="32"/>
  <c r="EV29" i="32"/>
  <c r="EW28" i="32"/>
  <c r="EG29" i="32"/>
  <c r="EH28" i="32"/>
  <c r="DR29" i="32"/>
  <c r="DS28" i="32"/>
  <c r="DC29" i="32"/>
  <c r="DD28" i="32"/>
  <c r="CN29" i="32"/>
  <c r="CO28" i="32"/>
  <c r="BY29" i="32"/>
  <c r="BZ28" i="32"/>
  <c r="BJ29" i="32"/>
  <c r="BK28" i="32"/>
  <c r="AU29" i="32"/>
  <c r="AV28" i="32"/>
  <c r="KB28" i="32" l="1"/>
  <c r="KE28" i="32" s="1"/>
  <c r="KF28" i="32" s="1"/>
  <c r="KA29" i="32"/>
  <c r="JT29" i="32" s="1"/>
  <c r="JU29" i="32" s="1"/>
  <c r="JV29" i="32" s="1"/>
  <c r="JL29" i="32"/>
  <c r="JE29" i="32" s="1"/>
  <c r="JF29" i="32" s="1"/>
  <c r="JG29" i="32" s="1"/>
  <c r="JM28" i="32"/>
  <c r="JP28" i="32" s="1"/>
  <c r="JQ28" i="32" s="1"/>
  <c r="KP25" i="32"/>
  <c r="KI25" i="32" s="1"/>
  <c r="KJ25" i="32" s="1"/>
  <c r="KK25" i="32" s="1"/>
  <c r="KQ24" i="32"/>
  <c r="LX23" i="32"/>
  <c r="LY23" i="32" s="1"/>
  <c r="HQ29" i="32"/>
  <c r="LI24" i="32"/>
  <c r="LJ24" i="32" s="1"/>
  <c r="LP24" i="32"/>
  <c r="LQ24" i="32" s="1"/>
  <c r="LA25" i="32"/>
  <c r="LB25" i="32" s="1"/>
  <c r="GS29" i="32"/>
  <c r="GT29" i="32" s="1"/>
  <c r="GH30" i="32"/>
  <c r="GI30" i="32" s="1"/>
  <c r="GJ30" i="32" s="1"/>
  <c r="GK30" i="32" s="1"/>
  <c r="GL30" i="32" s="1"/>
  <c r="JA28" i="32"/>
  <c r="JB28" i="32" s="1"/>
  <c r="IP29" i="32"/>
  <c r="IQ29" i="32" s="1"/>
  <c r="IR29" i="32" s="1"/>
  <c r="IS29" i="32" s="1"/>
  <c r="IT29" i="32" s="1"/>
  <c r="IL28" i="32"/>
  <c r="IM28" i="32" s="1"/>
  <c r="IA29" i="32"/>
  <c r="IB29" i="32" s="1"/>
  <c r="IC29" i="32" s="1"/>
  <c r="ID29" i="32" s="1"/>
  <c r="IE29" i="32" s="1"/>
  <c r="HU30" i="32"/>
  <c r="HK30" i="32" s="1"/>
  <c r="HV29" i="32"/>
  <c r="HH28" i="32"/>
  <c r="HI28" i="32" s="1"/>
  <c r="GW29" i="32"/>
  <c r="GX29" i="32" s="1"/>
  <c r="GY29" i="32" s="1"/>
  <c r="GZ29" i="32" s="1"/>
  <c r="HA29" i="32" s="1"/>
  <c r="GD28" i="32"/>
  <c r="GE28" i="32" s="1"/>
  <c r="FS29" i="32"/>
  <c r="FT29" i="32" s="1"/>
  <c r="FU29" i="32" s="1"/>
  <c r="FV29" i="32" s="1"/>
  <c r="FW29" i="32" s="1"/>
  <c r="FO28" i="32"/>
  <c r="FP28" i="32" s="1"/>
  <c r="FD29" i="32"/>
  <c r="FE29" i="32" s="1"/>
  <c r="FF29" i="32" s="1"/>
  <c r="FG29" i="32" s="1"/>
  <c r="FH29" i="32" s="1"/>
  <c r="EZ28" i="32"/>
  <c r="FA28" i="32" s="1"/>
  <c r="EO29" i="32"/>
  <c r="EP29" i="32" s="1"/>
  <c r="EQ29" i="32" s="1"/>
  <c r="ER29" i="32" s="1"/>
  <c r="ES29" i="32" s="1"/>
  <c r="EK28" i="32"/>
  <c r="EL28" i="32" s="1"/>
  <c r="DZ29" i="32"/>
  <c r="EA29" i="32" s="1"/>
  <c r="EB29" i="32" s="1"/>
  <c r="EC29" i="32" s="1"/>
  <c r="ED29" i="32" s="1"/>
  <c r="DV28" i="32"/>
  <c r="DW28" i="32" s="1"/>
  <c r="DK29" i="32"/>
  <c r="DL29" i="32" s="1"/>
  <c r="DM29" i="32" s="1"/>
  <c r="DN29" i="32" s="1"/>
  <c r="DO29" i="32" s="1"/>
  <c r="DG28" i="32"/>
  <c r="DH28" i="32" s="1"/>
  <c r="CV29" i="32"/>
  <c r="CW29" i="32" s="1"/>
  <c r="CX29" i="32" s="1"/>
  <c r="CY29" i="32" s="1"/>
  <c r="CZ29" i="32" s="1"/>
  <c r="CR28" i="32"/>
  <c r="CS28" i="32" s="1"/>
  <c r="CG29" i="32"/>
  <c r="CH29" i="32" s="1"/>
  <c r="CI29" i="32" s="1"/>
  <c r="CJ29" i="32" s="1"/>
  <c r="CK29" i="32" s="1"/>
  <c r="CC28" i="32"/>
  <c r="CD28" i="32" s="1"/>
  <c r="BR29" i="32"/>
  <c r="BS29" i="32" s="1"/>
  <c r="BT29" i="32" s="1"/>
  <c r="BU29" i="32" s="1"/>
  <c r="BV29" i="32" s="1"/>
  <c r="BN28" i="32"/>
  <c r="BO28" i="32" s="1"/>
  <c r="BC29" i="32"/>
  <c r="BD29" i="32" s="1"/>
  <c r="BE29" i="32" s="1"/>
  <c r="BF29" i="32" s="1"/>
  <c r="BG29" i="32" s="1"/>
  <c r="AY28" i="32"/>
  <c r="AZ28" i="32" s="1"/>
  <c r="AN29" i="32"/>
  <c r="AO29" i="32" s="1"/>
  <c r="AP29" i="32" s="1"/>
  <c r="AQ29" i="32" s="1"/>
  <c r="AR29" i="32" s="1"/>
  <c r="CL29" i="32" l="1"/>
  <c r="ET29" i="32"/>
  <c r="IU29" i="32"/>
  <c r="JW29" i="32"/>
  <c r="BW29" i="32"/>
  <c r="EE29" i="32"/>
  <c r="HB29" i="32"/>
  <c r="LC25" i="32"/>
  <c r="LH25" i="32"/>
  <c r="LG26" i="32"/>
  <c r="KW26" i="32" s="1"/>
  <c r="AS29" i="32"/>
  <c r="DA29" i="32"/>
  <c r="FI29" i="32"/>
  <c r="IF29" i="32"/>
  <c r="JH29" i="32"/>
  <c r="GM30" i="32"/>
  <c r="KT24" i="32"/>
  <c r="KU24" i="32" s="1"/>
  <c r="BH29" i="32"/>
  <c r="DP29" i="32"/>
  <c r="FX29" i="32"/>
  <c r="LR24" i="32"/>
  <c r="LV25" i="32"/>
  <c r="LL25" i="32" s="1"/>
  <c r="LW24" i="32"/>
  <c r="KL25" i="32"/>
  <c r="KM25" i="32" s="1"/>
  <c r="GR30" i="32"/>
  <c r="GQ31" i="32"/>
  <c r="GG31" i="32" s="1"/>
  <c r="IZ29" i="32"/>
  <c r="IY30" i="32"/>
  <c r="IO30" i="32" s="1"/>
  <c r="IK29" i="32"/>
  <c r="IJ30" i="32"/>
  <c r="HZ30" i="32" s="1"/>
  <c r="HS30" i="32"/>
  <c r="HT29" i="32"/>
  <c r="HF30" i="32"/>
  <c r="GV30" i="32" s="1"/>
  <c r="HG29" i="32"/>
  <c r="GB30" i="32"/>
  <c r="FR30" i="32" s="1"/>
  <c r="GC29" i="32"/>
  <c r="FM30" i="32"/>
  <c r="FC30" i="32" s="1"/>
  <c r="FN29" i="32"/>
  <c r="EY29" i="32"/>
  <c r="EX30" i="32"/>
  <c r="EN30" i="32" s="1"/>
  <c r="EI30" i="32"/>
  <c r="DY30" i="32" s="1"/>
  <c r="EJ29" i="32"/>
  <c r="DT30" i="32"/>
  <c r="DJ30" i="32" s="1"/>
  <c r="DU29" i="32"/>
  <c r="DF29" i="32"/>
  <c r="DE30" i="32"/>
  <c r="CU30" i="32" s="1"/>
  <c r="CP30" i="32"/>
  <c r="CF30" i="32" s="1"/>
  <c r="CQ29" i="32"/>
  <c r="CB29" i="32"/>
  <c r="CA30" i="32"/>
  <c r="BQ30" i="32" s="1"/>
  <c r="BM29" i="32"/>
  <c r="BL30" i="32"/>
  <c r="BB30" i="32" s="1"/>
  <c r="AX29" i="32"/>
  <c r="AW30" i="32"/>
  <c r="AM30" i="32" s="1"/>
  <c r="JX29" i="32" l="1"/>
  <c r="JY29" i="32" s="1"/>
  <c r="JI29" i="32"/>
  <c r="JJ29" i="32" s="1"/>
  <c r="JO29" i="32"/>
  <c r="JN30" i="32"/>
  <c r="JD30" i="32" s="1"/>
  <c r="KD29" i="32"/>
  <c r="KC30" i="32"/>
  <c r="JS30" i="32" s="1"/>
  <c r="LT25" i="32"/>
  <c r="LM25" i="32" s="1"/>
  <c r="LN25" i="32" s="1"/>
  <c r="LO25" i="32" s="1"/>
  <c r="LU24" i="32"/>
  <c r="KN25" i="32"/>
  <c r="KS25" i="32"/>
  <c r="KR26" i="32"/>
  <c r="KH26" i="32" s="1"/>
  <c r="LE26" i="32"/>
  <c r="KX26" i="32" s="1"/>
  <c r="KY26" i="32" s="1"/>
  <c r="KZ26" i="32" s="1"/>
  <c r="LF25" i="32"/>
  <c r="GO31" i="32"/>
  <c r="GP30" i="32"/>
  <c r="IW30" i="32"/>
  <c r="IX29" i="32"/>
  <c r="IH30" i="32"/>
  <c r="II29" i="32"/>
  <c r="HW29" i="32"/>
  <c r="HX29" i="32" s="1"/>
  <c r="HL30" i="32"/>
  <c r="HM30" i="32" s="1"/>
  <c r="HN30" i="32" s="1"/>
  <c r="HO30" i="32" s="1"/>
  <c r="HP30" i="32" s="1"/>
  <c r="HD30" i="32"/>
  <c r="HE29" i="32"/>
  <c r="FZ30" i="32"/>
  <c r="GA29" i="32"/>
  <c r="FK30" i="32"/>
  <c r="FL29" i="32"/>
  <c r="EV30" i="32"/>
  <c r="EW29" i="32"/>
  <c r="EG30" i="32"/>
  <c r="EH29" i="32"/>
  <c r="DR30" i="32"/>
  <c r="DS29" i="32"/>
  <c r="DC30" i="32"/>
  <c r="DD29" i="32"/>
  <c r="CN30" i="32"/>
  <c r="CO29" i="32"/>
  <c r="BY30" i="32"/>
  <c r="BZ29" i="32"/>
  <c r="BJ30" i="32"/>
  <c r="BK29" i="32"/>
  <c r="AU30" i="32"/>
  <c r="AV29" i="32"/>
  <c r="KB29" i="32" l="1"/>
  <c r="KE29" i="32" s="1"/>
  <c r="KF29" i="32" s="1"/>
  <c r="KA30" i="32"/>
  <c r="JT30" i="32" s="1"/>
  <c r="JU30" i="32" s="1"/>
  <c r="JV30" i="32" s="1"/>
  <c r="JL30" i="32"/>
  <c r="JE30" i="32" s="1"/>
  <c r="JF30" i="32" s="1"/>
  <c r="JG30" i="32" s="1"/>
  <c r="JM29" i="32"/>
  <c r="JP29" i="32" s="1"/>
  <c r="JQ29" i="32" s="1"/>
  <c r="HQ30" i="32"/>
  <c r="KP26" i="32"/>
  <c r="KI26" i="32" s="1"/>
  <c r="KJ26" i="32" s="1"/>
  <c r="KK26" i="32" s="1"/>
  <c r="KQ25" i="32"/>
  <c r="LI25" i="32"/>
  <c r="LJ25" i="32" s="1"/>
  <c r="LA26" i="32"/>
  <c r="LB26" i="32" s="1"/>
  <c r="LX24" i="32"/>
  <c r="LY24" i="32" s="1"/>
  <c r="LP25" i="32"/>
  <c r="LQ25" i="32" s="1"/>
  <c r="GS30" i="32"/>
  <c r="GT30" i="32" s="1"/>
  <c r="GH31" i="32"/>
  <c r="GI31" i="32" s="1"/>
  <c r="GJ31" i="32" s="1"/>
  <c r="GK31" i="32" s="1"/>
  <c r="GL31" i="32" s="1"/>
  <c r="JA29" i="32"/>
  <c r="JB29" i="32" s="1"/>
  <c r="IP30" i="32"/>
  <c r="IQ30" i="32" s="1"/>
  <c r="IR30" i="32" s="1"/>
  <c r="IS30" i="32" s="1"/>
  <c r="IT30" i="32" s="1"/>
  <c r="IL29" i="32"/>
  <c r="IM29" i="32" s="1"/>
  <c r="IA30" i="32"/>
  <c r="IB30" i="32" s="1"/>
  <c r="IC30" i="32" s="1"/>
  <c r="ID30" i="32" s="1"/>
  <c r="IE30" i="32" s="1"/>
  <c r="HU31" i="32"/>
  <c r="HK31" i="32" s="1"/>
  <c r="HV30" i="32"/>
  <c r="HH29" i="32"/>
  <c r="HI29" i="32" s="1"/>
  <c r="GW30" i="32"/>
  <c r="GX30" i="32" s="1"/>
  <c r="GY30" i="32" s="1"/>
  <c r="GZ30" i="32" s="1"/>
  <c r="HA30" i="32" s="1"/>
  <c r="GD29" i="32"/>
  <c r="GE29" i="32" s="1"/>
  <c r="FS30" i="32"/>
  <c r="FT30" i="32" s="1"/>
  <c r="FU30" i="32" s="1"/>
  <c r="FV30" i="32" s="1"/>
  <c r="FW30" i="32" s="1"/>
  <c r="FO29" i="32"/>
  <c r="FP29" i="32" s="1"/>
  <c r="FD30" i="32"/>
  <c r="FE30" i="32" s="1"/>
  <c r="FF30" i="32" s="1"/>
  <c r="FG30" i="32" s="1"/>
  <c r="FH30" i="32" s="1"/>
  <c r="EZ29" i="32"/>
  <c r="FA29" i="32" s="1"/>
  <c r="EO30" i="32"/>
  <c r="EP30" i="32" s="1"/>
  <c r="EQ30" i="32" s="1"/>
  <c r="ER30" i="32" s="1"/>
  <c r="ES30" i="32" s="1"/>
  <c r="EK29" i="32"/>
  <c r="EL29" i="32" s="1"/>
  <c r="DZ30" i="32"/>
  <c r="EA30" i="32" s="1"/>
  <c r="EB30" i="32" s="1"/>
  <c r="EC30" i="32" s="1"/>
  <c r="ED30" i="32" s="1"/>
  <c r="DV29" i="32"/>
  <c r="DW29" i="32" s="1"/>
  <c r="DK30" i="32"/>
  <c r="DL30" i="32" s="1"/>
  <c r="DM30" i="32" s="1"/>
  <c r="DN30" i="32" s="1"/>
  <c r="DO30" i="32" s="1"/>
  <c r="CV30" i="32"/>
  <c r="CW30" i="32" s="1"/>
  <c r="CX30" i="32" s="1"/>
  <c r="CY30" i="32" s="1"/>
  <c r="CZ30" i="32" s="1"/>
  <c r="DG29" i="32"/>
  <c r="DH29" i="32" s="1"/>
  <c r="CR29" i="32"/>
  <c r="CS29" i="32" s="1"/>
  <c r="CG30" i="32"/>
  <c r="CH30" i="32" s="1"/>
  <c r="CI30" i="32" s="1"/>
  <c r="CJ30" i="32" s="1"/>
  <c r="CK30" i="32" s="1"/>
  <c r="CC29" i="32"/>
  <c r="CD29" i="32" s="1"/>
  <c r="BR30" i="32"/>
  <c r="BS30" i="32" s="1"/>
  <c r="BT30" i="32" s="1"/>
  <c r="BU30" i="32" s="1"/>
  <c r="BV30" i="32" s="1"/>
  <c r="BN29" i="32"/>
  <c r="BO29" i="32" s="1"/>
  <c r="BC30" i="32"/>
  <c r="BD30" i="32" s="1"/>
  <c r="BE30" i="32" s="1"/>
  <c r="BF30" i="32" s="1"/>
  <c r="BG30" i="32" s="1"/>
  <c r="AY29" i="32"/>
  <c r="AZ29" i="32" s="1"/>
  <c r="AN30" i="32"/>
  <c r="AO30" i="32" s="1"/>
  <c r="AP30" i="32" s="1"/>
  <c r="AQ30" i="32" s="1"/>
  <c r="AR30" i="32" s="1"/>
  <c r="IU30" i="32" l="1"/>
  <c r="JW30" i="32"/>
  <c r="KT25" i="32"/>
  <c r="KU25" i="32" s="1"/>
  <c r="AS30" i="32"/>
  <c r="BW30" i="32"/>
  <c r="EE30" i="32"/>
  <c r="FI30" i="32"/>
  <c r="HB30" i="32"/>
  <c r="LR25" i="32"/>
  <c r="LV26" i="32"/>
  <c r="LL26" i="32" s="1"/>
  <c r="LW25" i="32"/>
  <c r="LC26" i="32"/>
  <c r="LG27" i="32"/>
  <c r="KW27" i="32" s="1"/>
  <c r="LH26" i="32"/>
  <c r="KL26" i="32"/>
  <c r="KM26" i="32" s="1"/>
  <c r="DA30" i="32"/>
  <c r="IF30" i="32"/>
  <c r="JH30" i="32"/>
  <c r="GM31" i="32"/>
  <c r="BH30" i="32"/>
  <c r="CL30" i="32"/>
  <c r="DP30" i="32"/>
  <c r="ET30" i="32"/>
  <c r="FX30" i="32"/>
  <c r="GR31" i="32"/>
  <c r="GQ32" i="32"/>
  <c r="GG32" i="32" s="1"/>
  <c r="IY31" i="32"/>
  <c r="IO31" i="32" s="1"/>
  <c r="IZ30" i="32"/>
  <c r="IJ31" i="32"/>
  <c r="HZ31" i="32" s="1"/>
  <c r="IK30" i="32"/>
  <c r="HS31" i="32"/>
  <c r="HT30" i="32"/>
  <c r="HF31" i="32"/>
  <c r="GV31" i="32" s="1"/>
  <c r="HG30" i="32"/>
  <c r="GB31" i="32"/>
  <c r="FR31" i="32" s="1"/>
  <c r="GC30" i="32"/>
  <c r="FN30" i="32"/>
  <c r="FM31" i="32"/>
  <c r="FC31" i="32" s="1"/>
  <c r="EX31" i="32"/>
  <c r="EN31" i="32" s="1"/>
  <c r="EY30" i="32"/>
  <c r="EI31" i="32"/>
  <c r="DY31" i="32" s="1"/>
  <c r="EJ30" i="32"/>
  <c r="DU30" i="32"/>
  <c r="DT31" i="32"/>
  <c r="DJ31" i="32" s="1"/>
  <c r="DE31" i="32"/>
  <c r="CU31" i="32" s="1"/>
  <c r="DF30" i="32"/>
  <c r="CQ30" i="32"/>
  <c r="CP31" i="32"/>
  <c r="CF31" i="32" s="1"/>
  <c r="CA31" i="32"/>
  <c r="BQ31" i="32" s="1"/>
  <c r="CB30" i="32"/>
  <c r="BL31" i="32"/>
  <c r="BB31" i="32" s="1"/>
  <c r="BM30" i="32"/>
  <c r="AW31" i="32"/>
  <c r="AM31" i="32" s="1"/>
  <c r="AX30" i="32"/>
  <c r="JX30" i="32" l="1"/>
  <c r="JY30" i="32" s="1"/>
  <c r="JI30" i="32"/>
  <c r="JJ30" i="32" s="1"/>
  <c r="JO30" i="32"/>
  <c r="KD30" i="32"/>
  <c r="KC31" i="32"/>
  <c r="JS31" i="32" s="1"/>
  <c r="JN31" i="32"/>
  <c r="JD31" i="32" s="1"/>
  <c r="LE27" i="32"/>
  <c r="KX27" i="32" s="1"/>
  <c r="KY27" i="32" s="1"/>
  <c r="KZ27" i="32" s="1"/>
  <c r="LF26" i="32"/>
  <c r="KN26" i="32"/>
  <c r="KS26" i="32"/>
  <c r="KR27" i="32"/>
  <c r="KH27" i="32" s="1"/>
  <c r="LT26" i="32"/>
  <c r="LM26" i="32" s="1"/>
  <c r="LN26" i="32" s="1"/>
  <c r="LO26" i="32" s="1"/>
  <c r="LU25" i="32"/>
  <c r="GO32" i="32"/>
  <c r="GP31" i="32"/>
  <c r="IW31" i="32"/>
  <c r="IX30" i="32"/>
  <c r="IH31" i="32"/>
  <c r="II30" i="32"/>
  <c r="HW30" i="32"/>
  <c r="HX30" i="32" s="1"/>
  <c r="HL31" i="32"/>
  <c r="HM31" i="32" s="1"/>
  <c r="HN31" i="32" s="1"/>
  <c r="HO31" i="32" s="1"/>
  <c r="HP31" i="32" s="1"/>
  <c r="HD31" i="32"/>
  <c r="HE30" i="32"/>
  <c r="FZ31" i="32"/>
  <c r="GA30" i="32"/>
  <c r="FK31" i="32"/>
  <c r="FL30" i="32"/>
  <c r="EV31" i="32"/>
  <c r="EW30" i="32"/>
  <c r="EG31" i="32"/>
  <c r="EH30" i="32"/>
  <c r="DR31" i="32"/>
  <c r="DS30" i="32"/>
  <c r="DC31" i="32"/>
  <c r="DD30" i="32"/>
  <c r="CN31" i="32"/>
  <c r="CO30" i="32"/>
  <c r="BY31" i="32"/>
  <c r="BZ30" i="32"/>
  <c r="BJ31" i="32"/>
  <c r="BK30" i="32"/>
  <c r="AU31" i="32"/>
  <c r="AV30" i="32"/>
  <c r="KB30" i="32" l="1"/>
  <c r="KE30" i="32" s="1"/>
  <c r="KF30" i="32" s="1"/>
  <c r="KA31" i="32"/>
  <c r="JT31" i="32" s="1"/>
  <c r="JU31" i="32" s="1"/>
  <c r="JV31" i="32" s="1"/>
  <c r="JL31" i="32"/>
  <c r="JE31" i="32" s="1"/>
  <c r="JF31" i="32" s="1"/>
  <c r="JG31" i="32" s="1"/>
  <c r="JM30" i="32"/>
  <c r="JP30" i="32" s="1"/>
  <c r="JQ30" i="32" s="1"/>
  <c r="LX25" i="32"/>
  <c r="LY25" i="32" s="1"/>
  <c r="KP27" i="32"/>
  <c r="KI27" i="32" s="1"/>
  <c r="KJ27" i="32" s="1"/>
  <c r="KK27" i="32" s="1"/>
  <c r="KQ26" i="32"/>
  <c r="LP26" i="32"/>
  <c r="LQ26" i="32" s="1"/>
  <c r="LI26" i="32"/>
  <c r="LJ26" i="32" s="1"/>
  <c r="HQ31" i="32"/>
  <c r="LA27" i="32"/>
  <c r="LB27" i="32" s="1"/>
  <c r="GS31" i="32"/>
  <c r="GT31" i="32" s="1"/>
  <c r="GH32" i="32"/>
  <c r="GI32" i="32" s="1"/>
  <c r="GJ32" i="32" s="1"/>
  <c r="GK32" i="32" s="1"/>
  <c r="GL32" i="32" s="1"/>
  <c r="JA30" i="32"/>
  <c r="JB30" i="32" s="1"/>
  <c r="IP31" i="32"/>
  <c r="IQ31" i="32" s="1"/>
  <c r="IR31" i="32" s="1"/>
  <c r="IS31" i="32" s="1"/>
  <c r="IT31" i="32" s="1"/>
  <c r="IL30" i="32"/>
  <c r="IM30" i="32" s="1"/>
  <c r="IA31" i="32"/>
  <c r="IB31" i="32" s="1"/>
  <c r="IC31" i="32" s="1"/>
  <c r="ID31" i="32" s="1"/>
  <c r="IE31" i="32" s="1"/>
  <c r="HU32" i="32"/>
  <c r="HK32" i="32" s="1"/>
  <c r="HV31" i="32"/>
  <c r="HH30" i="32"/>
  <c r="HI30" i="32" s="1"/>
  <c r="GW31" i="32"/>
  <c r="GX31" i="32" s="1"/>
  <c r="GY31" i="32" s="1"/>
  <c r="GZ31" i="32" s="1"/>
  <c r="HA31" i="32" s="1"/>
  <c r="GD30" i="32"/>
  <c r="GE30" i="32" s="1"/>
  <c r="FS31" i="32"/>
  <c r="FT31" i="32" s="1"/>
  <c r="FU31" i="32" s="1"/>
  <c r="FV31" i="32" s="1"/>
  <c r="FW31" i="32" s="1"/>
  <c r="FO30" i="32"/>
  <c r="FP30" i="32" s="1"/>
  <c r="FD31" i="32"/>
  <c r="FE31" i="32" s="1"/>
  <c r="FF31" i="32" s="1"/>
  <c r="FG31" i="32" s="1"/>
  <c r="FH31" i="32" s="1"/>
  <c r="EZ30" i="32"/>
  <c r="FA30" i="32" s="1"/>
  <c r="EO31" i="32"/>
  <c r="EP31" i="32" s="1"/>
  <c r="EQ31" i="32" s="1"/>
  <c r="ER31" i="32" s="1"/>
  <c r="ES31" i="32" s="1"/>
  <c r="EK30" i="32"/>
  <c r="EL30" i="32" s="1"/>
  <c r="DZ31" i="32"/>
  <c r="EA31" i="32" s="1"/>
  <c r="EB31" i="32" s="1"/>
  <c r="EC31" i="32" s="1"/>
  <c r="ED31" i="32" s="1"/>
  <c r="DV30" i="32"/>
  <c r="DW30" i="32" s="1"/>
  <c r="DK31" i="32"/>
  <c r="DL31" i="32" s="1"/>
  <c r="DM31" i="32" s="1"/>
  <c r="DN31" i="32" s="1"/>
  <c r="DO31" i="32" s="1"/>
  <c r="DG30" i="32"/>
  <c r="DH30" i="32" s="1"/>
  <c r="CV31" i="32"/>
  <c r="CW31" i="32" s="1"/>
  <c r="CX31" i="32" s="1"/>
  <c r="CY31" i="32" s="1"/>
  <c r="CZ31" i="32" s="1"/>
  <c r="CG31" i="32"/>
  <c r="CH31" i="32" s="1"/>
  <c r="CI31" i="32" s="1"/>
  <c r="CJ31" i="32" s="1"/>
  <c r="CK31" i="32" s="1"/>
  <c r="CR30" i="32"/>
  <c r="CS30" i="32" s="1"/>
  <c r="CC30" i="32"/>
  <c r="CD30" i="32" s="1"/>
  <c r="BR31" i="32"/>
  <c r="BS31" i="32" s="1"/>
  <c r="BT31" i="32" s="1"/>
  <c r="BU31" i="32" s="1"/>
  <c r="BV31" i="32" s="1"/>
  <c r="BN30" i="32"/>
  <c r="BO30" i="32" s="1"/>
  <c r="BC31" i="32"/>
  <c r="BD31" i="32" s="1"/>
  <c r="BE31" i="32" s="1"/>
  <c r="BF31" i="32" s="1"/>
  <c r="BG31" i="32" s="1"/>
  <c r="AY30" i="32"/>
  <c r="AZ30" i="32" s="1"/>
  <c r="AN31" i="32"/>
  <c r="AO31" i="32" s="1"/>
  <c r="AP31" i="32" s="1"/>
  <c r="AQ31" i="32" s="1"/>
  <c r="AR31" i="32" s="1"/>
  <c r="ET31" i="32" l="1"/>
  <c r="CL31" i="32"/>
  <c r="IU31" i="32"/>
  <c r="JW31" i="32"/>
  <c r="KT26" i="32"/>
  <c r="KU26" i="32" s="1"/>
  <c r="BW31" i="32"/>
  <c r="EE31" i="32"/>
  <c r="HB31" i="32"/>
  <c r="LC27" i="32"/>
  <c r="LH27" i="32"/>
  <c r="LG28" i="32"/>
  <c r="KW28" i="32" s="1"/>
  <c r="KL27" i="32"/>
  <c r="KM27" i="32" s="1"/>
  <c r="AS31" i="32"/>
  <c r="DA31" i="32"/>
  <c r="FI31" i="32"/>
  <c r="IF31" i="32"/>
  <c r="JH31" i="32"/>
  <c r="GM32" i="32"/>
  <c r="BH31" i="32"/>
  <c r="DP31" i="32"/>
  <c r="FX31" i="32"/>
  <c r="LR26" i="32"/>
  <c r="LV27" i="32"/>
  <c r="LL27" i="32" s="1"/>
  <c r="LW26" i="32"/>
  <c r="GR32" i="32"/>
  <c r="GQ33" i="32"/>
  <c r="GG33" i="32" s="1"/>
  <c r="IZ31" i="32"/>
  <c r="IY32" i="32"/>
  <c r="IO32" i="32" s="1"/>
  <c r="IJ32" i="32"/>
  <c r="HZ32" i="32" s="1"/>
  <c r="IK31" i="32"/>
  <c r="HS32" i="32"/>
  <c r="HT31" i="32"/>
  <c r="HF32" i="32"/>
  <c r="GV32" i="32" s="1"/>
  <c r="HG31" i="32"/>
  <c r="GB32" i="32"/>
  <c r="FR32" i="32" s="1"/>
  <c r="GC31" i="32"/>
  <c r="FM32" i="32"/>
  <c r="FC32" i="32" s="1"/>
  <c r="FN31" i="32"/>
  <c r="EY31" i="32"/>
  <c r="EX32" i="32"/>
  <c r="EN32" i="32" s="1"/>
  <c r="EI32" i="32"/>
  <c r="DY32" i="32" s="1"/>
  <c r="EJ31" i="32"/>
  <c r="DT32" i="32"/>
  <c r="DJ32" i="32" s="1"/>
  <c r="DU31" i="32"/>
  <c r="DF31" i="32"/>
  <c r="DE32" i="32"/>
  <c r="CU32" i="32" s="1"/>
  <c r="CP32" i="32"/>
  <c r="CF32" i="32" s="1"/>
  <c r="CQ31" i="32"/>
  <c r="CB31" i="32"/>
  <c r="CA32" i="32"/>
  <c r="BQ32" i="32" s="1"/>
  <c r="BM31" i="32"/>
  <c r="BL32" i="32"/>
  <c r="BB32" i="32" s="1"/>
  <c r="AX31" i="32"/>
  <c r="AW32" i="32"/>
  <c r="AM32" i="32" s="1"/>
  <c r="JX31" i="32" l="1"/>
  <c r="JY31" i="32" s="1"/>
  <c r="JI31" i="32"/>
  <c r="JJ31" i="32" s="1"/>
  <c r="JO31" i="32"/>
  <c r="JN32" i="32"/>
  <c r="JD32" i="32" s="1"/>
  <c r="KC32" i="32"/>
  <c r="JS32" i="32" s="1"/>
  <c r="KD31" i="32"/>
  <c r="LE28" i="32"/>
  <c r="KX28" i="32" s="1"/>
  <c r="KY28" i="32" s="1"/>
  <c r="KZ28" i="32" s="1"/>
  <c r="LF27" i="32"/>
  <c r="LT27" i="32"/>
  <c r="LM27" i="32" s="1"/>
  <c r="LN27" i="32" s="1"/>
  <c r="LO27" i="32" s="1"/>
  <c r="LU26" i="32"/>
  <c r="KN27" i="32"/>
  <c r="KS27" i="32"/>
  <c r="KR28" i="32"/>
  <c r="KH28" i="32" s="1"/>
  <c r="GO33" i="32"/>
  <c r="GP32" i="32"/>
  <c r="IW32" i="32"/>
  <c r="IX31" i="32"/>
  <c r="IH32" i="32"/>
  <c r="II31" i="32"/>
  <c r="HL32" i="32"/>
  <c r="HM32" i="32" s="1"/>
  <c r="HN32" i="32" s="1"/>
  <c r="HO32" i="32" s="1"/>
  <c r="HP32" i="32" s="1"/>
  <c r="HW31" i="32"/>
  <c r="HX31" i="32" s="1"/>
  <c r="HD32" i="32"/>
  <c r="HE31" i="32"/>
  <c r="FZ32" i="32"/>
  <c r="GA31" i="32"/>
  <c r="FK32" i="32"/>
  <c r="FL31" i="32"/>
  <c r="EV32" i="32"/>
  <c r="EW31" i="32"/>
  <c r="EG32" i="32"/>
  <c r="EH31" i="32"/>
  <c r="DR32" i="32"/>
  <c r="DS31" i="32"/>
  <c r="DC32" i="32"/>
  <c r="DD31" i="32"/>
  <c r="CN32" i="32"/>
  <c r="CO31" i="32"/>
  <c r="BY32" i="32"/>
  <c r="BZ31" i="32"/>
  <c r="BJ32" i="32"/>
  <c r="BK31" i="32"/>
  <c r="AU32" i="32"/>
  <c r="AV31" i="32"/>
  <c r="KB31" i="32" l="1"/>
  <c r="KE31" i="32" s="1"/>
  <c r="KF31" i="32" s="1"/>
  <c r="KA32" i="32"/>
  <c r="JT32" i="32" s="1"/>
  <c r="JU32" i="32" s="1"/>
  <c r="JV32" i="32" s="1"/>
  <c r="JL32" i="32"/>
  <c r="JE32" i="32" s="1"/>
  <c r="JF32" i="32" s="1"/>
  <c r="JG32" i="32" s="1"/>
  <c r="JM31" i="32"/>
  <c r="JP31" i="32" s="1"/>
  <c r="JQ31" i="32" s="1"/>
  <c r="KP28" i="32"/>
  <c r="KI28" i="32" s="1"/>
  <c r="KJ28" i="32" s="1"/>
  <c r="KK28" i="32" s="1"/>
  <c r="KQ27" i="32"/>
  <c r="HQ32" i="32"/>
  <c r="LX26" i="32"/>
  <c r="LY26" i="32" s="1"/>
  <c r="LP27" i="32"/>
  <c r="LQ27" i="32" s="1"/>
  <c r="LI27" i="32"/>
  <c r="LJ27" i="32" s="1"/>
  <c r="LA28" i="32"/>
  <c r="LB28" i="32" s="1"/>
  <c r="GS32" i="32"/>
  <c r="GT32" i="32" s="1"/>
  <c r="GH33" i="32"/>
  <c r="GI33" i="32" s="1"/>
  <c r="GJ33" i="32" s="1"/>
  <c r="GK33" i="32" s="1"/>
  <c r="GL33" i="32" s="1"/>
  <c r="JA31" i="32"/>
  <c r="JB31" i="32" s="1"/>
  <c r="IP32" i="32"/>
  <c r="IQ32" i="32" s="1"/>
  <c r="IR32" i="32" s="1"/>
  <c r="IS32" i="32" s="1"/>
  <c r="IT32" i="32" s="1"/>
  <c r="IL31" i="32"/>
  <c r="IM31" i="32" s="1"/>
  <c r="IA32" i="32"/>
  <c r="IB32" i="32" s="1"/>
  <c r="IC32" i="32" s="1"/>
  <c r="ID32" i="32" s="1"/>
  <c r="IE32" i="32" s="1"/>
  <c r="HU33" i="32"/>
  <c r="HK33" i="32" s="1"/>
  <c r="HV32" i="32"/>
  <c r="GW32" i="32"/>
  <c r="GX32" i="32" s="1"/>
  <c r="GY32" i="32" s="1"/>
  <c r="GZ32" i="32" s="1"/>
  <c r="HA32" i="32" s="1"/>
  <c r="HH31" i="32"/>
  <c r="HI31" i="32" s="1"/>
  <c r="GD31" i="32"/>
  <c r="GE31" i="32" s="1"/>
  <c r="FS32" i="32"/>
  <c r="FT32" i="32" s="1"/>
  <c r="FU32" i="32" s="1"/>
  <c r="FV32" i="32" s="1"/>
  <c r="FW32" i="32" s="1"/>
  <c r="FO31" i="32"/>
  <c r="FP31" i="32" s="1"/>
  <c r="FD32" i="32"/>
  <c r="FE32" i="32" s="1"/>
  <c r="FF32" i="32" s="1"/>
  <c r="FG32" i="32" s="1"/>
  <c r="FH32" i="32" s="1"/>
  <c r="EZ31" i="32"/>
  <c r="FA31" i="32" s="1"/>
  <c r="EO32" i="32"/>
  <c r="EP32" i="32" s="1"/>
  <c r="EQ32" i="32" s="1"/>
  <c r="ER32" i="32" s="1"/>
  <c r="ES32" i="32" s="1"/>
  <c r="EK31" i="32"/>
  <c r="EL31" i="32" s="1"/>
  <c r="DZ32" i="32"/>
  <c r="EA32" i="32" s="1"/>
  <c r="EB32" i="32" s="1"/>
  <c r="EC32" i="32" s="1"/>
  <c r="ED32" i="32" s="1"/>
  <c r="DV31" i="32"/>
  <c r="DW31" i="32" s="1"/>
  <c r="DK32" i="32"/>
  <c r="DL32" i="32" s="1"/>
  <c r="DM32" i="32" s="1"/>
  <c r="DN32" i="32" s="1"/>
  <c r="DO32" i="32" s="1"/>
  <c r="DG31" i="32"/>
  <c r="DH31" i="32" s="1"/>
  <c r="CV32" i="32"/>
  <c r="CW32" i="32" s="1"/>
  <c r="CX32" i="32" s="1"/>
  <c r="CY32" i="32" s="1"/>
  <c r="CZ32" i="32" s="1"/>
  <c r="CR31" i="32"/>
  <c r="CS31" i="32" s="1"/>
  <c r="CG32" i="32"/>
  <c r="CH32" i="32" s="1"/>
  <c r="CI32" i="32" s="1"/>
  <c r="CJ32" i="32" s="1"/>
  <c r="CK32" i="32" s="1"/>
  <c r="CC31" i="32"/>
  <c r="CD31" i="32" s="1"/>
  <c r="BR32" i="32"/>
  <c r="BS32" i="32" s="1"/>
  <c r="BT32" i="32" s="1"/>
  <c r="BU32" i="32" s="1"/>
  <c r="BV32" i="32" s="1"/>
  <c r="BN31" i="32"/>
  <c r="BO31" i="32" s="1"/>
  <c r="BC32" i="32"/>
  <c r="BD32" i="32" s="1"/>
  <c r="BE32" i="32" s="1"/>
  <c r="BF32" i="32" s="1"/>
  <c r="BG32" i="32" s="1"/>
  <c r="AY31" i="32"/>
  <c r="AZ31" i="32" s="1"/>
  <c r="AN32" i="32"/>
  <c r="AO32" i="32" s="1"/>
  <c r="AP32" i="32" s="1"/>
  <c r="AQ32" i="32" s="1"/>
  <c r="AR32" i="32" s="1"/>
  <c r="ET32" i="32" l="1"/>
  <c r="IU32" i="32"/>
  <c r="JW32" i="32"/>
  <c r="AS32" i="32"/>
  <c r="DA32" i="32"/>
  <c r="FI32" i="32"/>
  <c r="LC28" i="32"/>
  <c r="LG29" i="32"/>
  <c r="KW29" i="32" s="1"/>
  <c r="LH28" i="32"/>
  <c r="LR27" i="32"/>
  <c r="LV28" i="32"/>
  <c r="LL28" i="32" s="1"/>
  <c r="LW27" i="32"/>
  <c r="BW32" i="32"/>
  <c r="EE32" i="32"/>
  <c r="HB32" i="32"/>
  <c r="IF32" i="32"/>
  <c r="JH32" i="32"/>
  <c r="GM33" i="32"/>
  <c r="KT27" i="32"/>
  <c r="KU27" i="32" s="1"/>
  <c r="BH32" i="32"/>
  <c r="DP32" i="32"/>
  <c r="FX32" i="32"/>
  <c r="KL28" i="32"/>
  <c r="KM28" i="32" s="1"/>
  <c r="GR33" i="32"/>
  <c r="GQ34" i="32"/>
  <c r="GG34" i="32" s="1"/>
  <c r="IY33" i="32"/>
  <c r="IO33" i="32" s="1"/>
  <c r="IZ32" i="32"/>
  <c r="IK32" i="32"/>
  <c r="IJ33" i="32"/>
  <c r="HZ33" i="32" s="1"/>
  <c r="HS33" i="32"/>
  <c r="HT32" i="32"/>
  <c r="HF33" i="32"/>
  <c r="GV33" i="32" s="1"/>
  <c r="HG32" i="32"/>
  <c r="GB33" i="32"/>
  <c r="FR33" i="32" s="1"/>
  <c r="GC32" i="32"/>
  <c r="FN32" i="32"/>
  <c r="FM33" i="32"/>
  <c r="FC33" i="32" s="1"/>
  <c r="EY32" i="32"/>
  <c r="EX33" i="32"/>
  <c r="EN33" i="32" s="1"/>
  <c r="EI33" i="32"/>
  <c r="DY33" i="32" s="1"/>
  <c r="EJ32" i="32"/>
  <c r="DU32" i="32"/>
  <c r="DT33" i="32"/>
  <c r="DJ33" i="32" s="1"/>
  <c r="DE33" i="32"/>
  <c r="CU33" i="32" s="1"/>
  <c r="DF32" i="32"/>
  <c r="CQ32" i="32"/>
  <c r="CP33" i="32"/>
  <c r="CF33" i="32" s="1"/>
  <c r="CL32" i="32"/>
  <c r="CA33" i="32"/>
  <c r="BQ33" i="32" s="1"/>
  <c r="CB32" i="32"/>
  <c r="BL33" i="32"/>
  <c r="BB33" i="32" s="1"/>
  <c r="BM32" i="32"/>
  <c r="AW33" i="32"/>
  <c r="AM33" i="32" s="1"/>
  <c r="AX32" i="32"/>
  <c r="JX32" i="32" l="1"/>
  <c r="JY32" i="32" s="1"/>
  <c r="JI32" i="32"/>
  <c r="JJ32" i="32" s="1"/>
  <c r="KD32" i="32"/>
  <c r="KC33" i="32"/>
  <c r="JS33" i="32" s="1"/>
  <c r="JN33" i="32"/>
  <c r="JD33" i="32" s="1"/>
  <c r="LT28" i="32"/>
  <c r="LM28" i="32" s="1"/>
  <c r="LN28" i="32" s="1"/>
  <c r="LO28" i="32" s="1"/>
  <c r="LU27" i="32"/>
  <c r="KN28" i="32"/>
  <c r="KS28" i="32"/>
  <c r="KR29" i="32"/>
  <c r="KH29" i="32" s="1"/>
  <c r="JO32" i="32"/>
  <c r="LE29" i="32"/>
  <c r="KX29" i="32" s="1"/>
  <c r="KY29" i="32" s="1"/>
  <c r="KZ29" i="32" s="1"/>
  <c r="LF28" i="32"/>
  <c r="GO34" i="32"/>
  <c r="GP33" i="32"/>
  <c r="IW33" i="32"/>
  <c r="IX32" i="32"/>
  <c r="IH33" i="32"/>
  <c r="II32" i="32"/>
  <c r="HW32" i="32"/>
  <c r="HX32" i="32" s="1"/>
  <c r="HL33" i="32"/>
  <c r="HM33" i="32" s="1"/>
  <c r="HN33" i="32" s="1"/>
  <c r="HO33" i="32" s="1"/>
  <c r="HP33" i="32" s="1"/>
  <c r="HD33" i="32"/>
  <c r="HE32" i="32"/>
  <c r="FZ33" i="32"/>
  <c r="GA32" i="32"/>
  <c r="FK33" i="32"/>
  <c r="FL32" i="32"/>
  <c r="EV33" i="32"/>
  <c r="EW32" i="32"/>
  <c r="EG33" i="32"/>
  <c r="EH32" i="32"/>
  <c r="DR33" i="32"/>
  <c r="DS32" i="32"/>
  <c r="DC33" i="32"/>
  <c r="DD32" i="32"/>
  <c r="CN33" i="32"/>
  <c r="CO32" i="32"/>
  <c r="BY33" i="32"/>
  <c r="BZ32" i="32"/>
  <c r="BJ33" i="32"/>
  <c r="BK32" i="32"/>
  <c r="AU33" i="32"/>
  <c r="AV32" i="32"/>
  <c r="KB32" i="32" l="1"/>
  <c r="KE32" i="32" s="1"/>
  <c r="KF32" i="32" s="1"/>
  <c r="KA33" i="32"/>
  <c r="JT33" i="32" s="1"/>
  <c r="JU33" i="32" s="1"/>
  <c r="JV33" i="32" s="1"/>
  <c r="JL33" i="32"/>
  <c r="JE33" i="32" s="1"/>
  <c r="JF33" i="32" s="1"/>
  <c r="JG33" i="32" s="1"/>
  <c r="JM32" i="32"/>
  <c r="JP32" i="32" s="1"/>
  <c r="JQ32" i="32" s="1"/>
  <c r="LI28" i="32"/>
  <c r="LJ28" i="32" s="1"/>
  <c r="LA29" i="32"/>
  <c r="LB29" i="32" s="1"/>
  <c r="KP29" i="32"/>
  <c r="KI29" i="32" s="1"/>
  <c r="KJ29" i="32" s="1"/>
  <c r="KK29" i="32" s="1"/>
  <c r="KQ28" i="32"/>
  <c r="LX27" i="32"/>
  <c r="LY27" i="32" s="1"/>
  <c r="HQ33" i="32"/>
  <c r="LP28" i="32"/>
  <c r="LQ28" i="32" s="1"/>
  <c r="GS33" i="32"/>
  <c r="GT33" i="32" s="1"/>
  <c r="GH34" i="32"/>
  <c r="GI34" i="32" s="1"/>
  <c r="GJ34" i="32" s="1"/>
  <c r="GK34" i="32" s="1"/>
  <c r="GL34" i="32" s="1"/>
  <c r="JA32" i="32"/>
  <c r="JB32" i="32" s="1"/>
  <c r="IP33" i="32"/>
  <c r="IQ33" i="32" s="1"/>
  <c r="IR33" i="32" s="1"/>
  <c r="IS33" i="32" s="1"/>
  <c r="IT33" i="32" s="1"/>
  <c r="IL32" i="32"/>
  <c r="IM32" i="32" s="1"/>
  <c r="IA33" i="32"/>
  <c r="IB33" i="32" s="1"/>
  <c r="IC33" i="32" s="1"/>
  <c r="ID33" i="32" s="1"/>
  <c r="IE33" i="32" s="1"/>
  <c r="HU34" i="32"/>
  <c r="HK34" i="32" s="1"/>
  <c r="HV33" i="32"/>
  <c r="HH32" i="32"/>
  <c r="HI32" i="32" s="1"/>
  <c r="GW33" i="32"/>
  <c r="GX33" i="32" s="1"/>
  <c r="GY33" i="32" s="1"/>
  <c r="GZ33" i="32" s="1"/>
  <c r="HA33" i="32" s="1"/>
  <c r="GD32" i="32"/>
  <c r="GE32" i="32" s="1"/>
  <c r="FS33" i="32"/>
  <c r="FT33" i="32" s="1"/>
  <c r="FU33" i="32" s="1"/>
  <c r="FV33" i="32" s="1"/>
  <c r="FW33" i="32" s="1"/>
  <c r="FO32" i="32"/>
  <c r="FP32" i="32" s="1"/>
  <c r="FD33" i="32"/>
  <c r="FE33" i="32" s="1"/>
  <c r="FF33" i="32" s="1"/>
  <c r="FG33" i="32" s="1"/>
  <c r="FH33" i="32" s="1"/>
  <c r="EZ32" i="32"/>
  <c r="FA32" i="32" s="1"/>
  <c r="EO33" i="32"/>
  <c r="EP33" i="32" s="1"/>
  <c r="EQ33" i="32" s="1"/>
  <c r="ER33" i="32" s="1"/>
  <c r="ES33" i="32" s="1"/>
  <c r="EK32" i="32"/>
  <c r="EL32" i="32" s="1"/>
  <c r="DZ33" i="32"/>
  <c r="EA33" i="32" s="1"/>
  <c r="EB33" i="32" s="1"/>
  <c r="EC33" i="32" s="1"/>
  <c r="ED33" i="32" s="1"/>
  <c r="DV32" i="32"/>
  <c r="DW32" i="32" s="1"/>
  <c r="DK33" i="32"/>
  <c r="DL33" i="32" s="1"/>
  <c r="DM33" i="32" s="1"/>
  <c r="DN33" i="32" s="1"/>
  <c r="DO33" i="32" s="1"/>
  <c r="DG32" i="32"/>
  <c r="DH32" i="32" s="1"/>
  <c r="CV33" i="32"/>
  <c r="CW33" i="32" s="1"/>
  <c r="CX33" i="32" s="1"/>
  <c r="CY33" i="32" s="1"/>
  <c r="CZ33" i="32" s="1"/>
  <c r="CR32" i="32"/>
  <c r="CS32" i="32" s="1"/>
  <c r="CG33" i="32"/>
  <c r="CH33" i="32" s="1"/>
  <c r="CI33" i="32" s="1"/>
  <c r="CJ33" i="32" s="1"/>
  <c r="CK33" i="32" s="1"/>
  <c r="BR33" i="32"/>
  <c r="BS33" i="32" s="1"/>
  <c r="BT33" i="32" s="1"/>
  <c r="BU33" i="32" s="1"/>
  <c r="BV33" i="32" s="1"/>
  <c r="CC32" i="32"/>
  <c r="CD32" i="32" s="1"/>
  <c r="BN32" i="32"/>
  <c r="BO32" i="32" s="1"/>
  <c r="BC33" i="32"/>
  <c r="BD33" i="32" s="1"/>
  <c r="BE33" i="32" s="1"/>
  <c r="BF33" i="32" s="1"/>
  <c r="BG33" i="32" s="1"/>
  <c r="AY32" i="32"/>
  <c r="AZ32" i="32" s="1"/>
  <c r="AN33" i="32"/>
  <c r="AO33" i="32" s="1"/>
  <c r="AP33" i="32" s="1"/>
  <c r="AQ33" i="32" s="1"/>
  <c r="AR33" i="32" s="1"/>
  <c r="CL33" i="32" l="1"/>
  <c r="ET33" i="32"/>
  <c r="IU33" i="32"/>
  <c r="JW33" i="32"/>
  <c r="DA33" i="32"/>
  <c r="FI33" i="32"/>
  <c r="HB33" i="32"/>
  <c r="LR28" i="32"/>
  <c r="LW28" i="32"/>
  <c r="LV29" i="32"/>
  <c r="LL29" i="32" s="1"/>
  <c r="LC29" i="32"/>
  <c r="LH29" i="32"/>
  <c r="LG30" i="32"/>
  <c r="KW30" i="32" s="1"/>
  <c r="AS33" i="32"/>
  <c r="EE33" i="32"/>
  <c r="BW33" i="32"/>
  <c r="IF33" i="32"/>
  <c r="JH33" i="32"/>
  <c r="GM34" i="32"/>
  <c r="KT28" i="32"/>
  <c r="KU28" i="32" s="1"/>
  <c r="BH33" i="32"/>
  <c r="DP33" i="32"/>
  <c r="FX33" i="32"/>
  <c r="KL29" i="32"/>
  <c r="KM29" i="32" s="1"/>
  <c r="GR34" i="32"/>
  <c r="GQ35" i="32"/>
  <c r="GG35" i="32" s="1"/>
  <c r="IZ33" i="32"/>
  <c r="IY34" i="32"/>
  <c r="IO34" i="32" s="1"/>
  <c r="IJ34" i="32"/>
  <c r="HZ34" i="32" s="1"/>
  <c r="IK33" i="32"/>
  <c r="HS34" i="32"/>
  <c r="HT33" i="32"/>
  <c r="HF34" i="32"/>
  <c r="GV34" i="32" s="1"/>
  <c r="HG33" i="32"/>
  <c r="GB34" i="32"/>
  <c r="FR34" i="32" s="1"/>
  <c r="GC33" i="32"/>
  <c r="FM34" i="32"/>
  <c r="FC34" i="32" s="1"/>
  <c r="FN33" i="32"/>
  <c r="EY33" i="32"/>
  <c r="EX34" i="32"/>
  <c r="EN34" i="32" s="1"/>
  <c r="EI34" i="32"/>
  <c r="DY34" i="32" s="1"/>
  <c r="EJ33" i="32"/>
  <c r="DT34" i="32"/>
  <c r="DJ34" i="32" s="1"/>
  <c r="DU33" i="32"/>
  <c r="DF33" i="32"/>
  <c r="DE34" i="32"/>
  <c r="CU34" i="32" s="1"/>
  <c r="CP34" i="32"/>
  <c r="CF34" i="32" s="1"/>
  <c r="CQ33" i="32"/>
  <c r="CB33" i="32"/>
  <c r="CA34" i="32"/>
  <c r="BQ34" i="32" s="1"/>
  <c r="BM33" i="32"/>
  <c r="BL34" i="32"/>
  <c r="BB34" i="32" s="1"/>
  <c r="AX33" i="32"/>
  <c r="AW34" i="32"/>
  <c r="AM34" i="32" s="1"/>
  <c r="JX33" i="32" l="1"/>
  <c r="JY33" i="32" s="1"/>
  <c r="JI33" i="32"/>
  <c r="JJ33" i="32" s="1"/>
  <c r="KC34" i="32"/>
  <c r="JS34" i="32" s="1"/>
  <c r="JN34" i="32"/>
  <c r="JD34" i="32" s="1"/>
  <c r="JO33" i="32"/>
  <c r="KD33" i="32"/>
  <c r="LE30" i="32"/>
  <c r="KX30" i="32" s="1"/>
  <c r="KY30" i="32" s="1"/>
  <c r="KZ30" i="32" s="1"/>
  <c r="LF29" i="32"/>
  <c r="KN29" i="32"/>
  <c r="KS29" i="32"/>
  <c r="KR30" i="32"/>
  <c r="KH30" i="32" s="1"/>
  <c r="LT29" i="32"/>
  <c r="LM29" i="32" s="1"/>
  <c r="LN29" i="32" s="1"/>
  <c r="LO29" i="32" s="1"/>
  <c r="LU28" i="32"/>
  <c r="GO35" i="32"/>
  <c r="GP34" i="32"/>
  <c r="IW34" i="32"/>
  <c r="IX33" i="32"/>
  <c r="IH34" i="32"/>
  <c r="II33" i="32"/>
  <c r="HW33" i="32"/>
  <c r="HX33" i="32" s="1"/>
  <c r="HL34" i="32"/>
  <c r="HM34" i="32" s="1"/>
  <c r="HN34" i="32" s="1"/>
  <c r="HO34" i="32" s="1"/>
  <c r="HP34" i="32" s="1"/>
  <c r="HD34" i="32"/>
  <c r="HE33" i="32"/>
  <c r="FZ34" i="32"/>
  <c r="GA33" i="32"/>
  <c r="FK34" i="32"/>
  <c r="FL33" i="32"/>
  <c r="EV34" i="32"/>
  <c r="EW33" i="32"/>
  <c r="EG34" i="32"/>
  <c r="EH33" i="32"/>
  <c r="DR34" i="32"/>
  <c r="DS33" i="32"/>
  <c r="DC34" i="32"/>
  <c r="DD33" i="32"/>
  <c r="CN34" i="32"/>
  <c r="CO33" i="32"/>
  <c r="BY34" i="32"/>
  <c r="BZ33" i="32"/>
  <c r="BJ34" i="32"/>
  <c r="BK33" i="32"/>
  <c r="AU34" i="32"/>
  <c r="AV33" i="32"/>
  <c r="KB33" i="32" l="1"/>
  <c r="KE33" i="32" s="1"/>
  <c r="KF33" i="32" s="1"/>
  <c r="KA34" i="32"/>
  <c r="JT34" i="32" s="1"/>
  <c r="JU34" i="32" s="1"/>
  <c r="JV34" i="32" s="1"/>
  <c r="JL34" i="32"/>
  <c r="JE34" i="32" s="1"/>
  <c r="JF34" i="32" s="1"/>
  <c r="JG34" i="32" s="1"/>
  <c r="JM33" i="32"/>
  <c r="JP33" i="32" s="1"/>
  <c r="JQ33" i="32" s="1"/>
  <c r="KP30" i="32"/>
  <c r="KI30" i="32" s="1"/>
  <c r="KJ30" i="32" s="1"/>
  <c r="KK30" i="32" s="1"/>
  <c r="KQ29" i="32"/>
  <c r="LP29" i="32"/>
  <c r="LQ29" i="32" s="1"/>
  <c r="LI29" i="32"/>
  <c r="LJ29" i="32" s="1"/>
  <c r="LA30" i="32"/>
  <c r="LB30" i="32" s="1"/>
  <c r="HQ34" i="32"/>
  <c r="LX28" i="32"/>
  <c r="LY28" i="32" s="1"/>
  <c r="GS34" i="32"/>
  <c r="GT34" i="32" s="1"/>
  <c r="GH35" i="32"/>
  <c r="GI35" i="32" s="1"/>
  <c r="GJ35" i="32" s="1"/>
  <c r="GK35" i="32" s="1"/>
  <c r="GL35" i="32" s="1"/>
  <c r="JA33" i="32"/>
  <c r="JB33" i="32" s="1"/>
  <c r="IP34" i="32"/>
  <c r="IQ34" i="32" s="1"/>
  <c r="IR34" i="32" s="1"/>
  <c r="IS34" i="32" s="1"/>
  <c r="IT34" i="32" s="1"/>
  <c r="IL33" i="32"/>
  <c r="IM33" i="32" s="1"/>
  <c r="IA34" i="32"/>
  <c r="IB34" i="32" s="1"/>
  <c r="IC34" i="32" s="1"/>
  <c r="ID34" i="32" s="1"/>
  <c r="IE34" i="32" s="1"/>
  <c r="HU35" i="32"/>
  <c r="HK35" i="32" s="1"/>
  <c r="HV34" i="32"/>
  <c r="HH33" i="32"/>
  <c r="HI33" i="32" s="1"/>
  <c r="GW34" i="32"/>
  <c r="GX34" i="32" s="1"/>
  <c r="GY34" i="32" s="1"/>
  <c r="GZ34" i="32" s="1"/>
  <c r="HA34" i="32" s="1"/>
  <c r="GD33" i="32"/>
  <c r="GE33" i="32" s="1"/>
  <c r="FS34" i="32"/>
  <c r="FT34" i="32" s="1"/>
  <c r="FU34" i="32" s="1"/>
  <c r="FV34" i="32" s="1"/>
  <c r="FW34" i="32" s="1"/>
  <c r="FO33" i="32"/>
  <c r="FP33" i="32" s="1"/>
  <c r="FD34" i="32"/>
  <c r="FE34" i="32" s="1"/>
  <c r="FF34" i="32" s="1"/>
  <c r="FG34" i="32" s="1"/>
  <c r="FH34" i="32" s="1"/>
  <c r="EZ33" i="32"/>
  <c r="FA33" i="32" s="1"/>
  <c r="EO34" i="32"/>
  <c r="EP34" i="32" s="1"/>
  <c r="EQ34" i="32" s="1"/>
  <c r="ER34" i="32" s="1"/>
  <c r="ES34" i="32" s="1"/>
  <c r="EK33" i="32"/>
  <c r="EL33" i="32" s="1"/>
  <c r="DZ34" i="32"/>
  <c r="EA34" i="32" s="1"/>
  <c r="EB34" i="32" s="1"/>
  <c r="EC34" i="32" s="1"/>
  <c r="ED34" i="32" s="1"/>
  <c r="DV33" i="32"/>
  <c r="DW33" i="32" s="1"/>
  <c r="DK34" i="32"/>
  <c r="DL34" i="32" s="1"/>
  <c r="DM34" i="32" s="1"/>
  <c r="DN34" i="32" s="1"/>
  <c r="DO34" i="32" s="1"/>
  <c r="CV34" i="32"/>
  <c r="CW34" i="32" s="1"/>
  <c r="CX34" i="32" s="1"/>
  <c r="CY34" i="32" s="1"/>
  <c r="CZ34" i="32" s="1"/>
  <c r="DG33" i="32"/>
  <c r="DH33" i="32" s="1"/>
  <c r="CR33" i="32"/>
  <c r="CS33" i="32" s="1"/>
  <c r="CG34" i="32"/>
  <c r="CH34" i="32" s="1"/>
  <c r="CI34" i="32" s="1"/>
  <c r="CJ34" i="32" s="1"/>
  <c r="CK34" i="32" s="1"/>
  <c r="CC33" i="32"/>
  <c r="CD33" i="32" s="1"/>
  <c r="BR34" i="32"/>
  <c r="BS34" i="32" s="1"/>
  <c r="BT34" i="32" s="1"/>
  <c r="BU34" i="32" s="1"/>
  <c r="BV34" i="32" s="1"/>
  <c r="BC34" i="32"/>
  <c r="BD34" i="32" s="1"/>
  <c r="BE34" i="32" s="1"/>
  <c r="BF34" i="32" s="1"/>
  <c r="BG34" i="32" s="1"/>
  <c r="BN33" i="32"/>
  <c r="BO33" i="32" s="1"/>
  <c r="AY33" i="32"/>
  <c r="AZ33" i="32" s="1"/>
  <c r="AN34" i="32"/>
  <c r="AO34" i="32" s="1"/>
  <c r="AP34" i="32" s="1"/>
  <c r="AQ34" i="32" s="1"/>
  <c r="AR34" i="32" s="1"/>
  <c r="CL34" i="32" l="1"/>
  <c r="ET34" i="32"/>
  <c r="BH34" i="32"/>
  <c r="IU34" i="32"/>
  <c r="JW34" i="32"/>
  <c r="BW34" i="32"/>
  <c r="EE34" i="32"/>
  <c r="HB34" i="32"/>
  <c r="LC30" i="32"/>
  <c r="LG31" i="32"/>
  <c r="KW31" i="32" s="1"/>
  <c r="LH30" i="32"/>
  <c r="LR29" i="32"/>
  <c r="LV30" i="32"/>
  <c r="LL30" i="32" s="1"/>
  <c r="LW29" i="32"/>
  <c r="AS34" i="32"/>
  <c r="FI34" i="32"/>
  <c r="DA34" i="32"/>
  <c r="IF34" i="32"/>
  <c r="JH34" i="32"/>
  <c r="GM35" i="32"/>
  <c r="KT29" i="32"/>
  <c r="KU29" i="32" s="1"/>
  <c r="DP34" i="32"/>
  <c r="FX34" i="32"/>
  <c r="KL30" i="32"/>
  <c r="KM30" i="32" s="1"/>
  <c r="GR35" i="32"/>
  <c r="GQ36" i="32"/>
  <c r="GG36" i="32" s="1"/>
  <c r="IY35" i="32"/>
  <c r="IO35" i="32" s="1"/>
  <c r="IZ34" i="32"/>
  <c r="IJ35" i="32"/>
  <c r="HZ35" i="32" s="1"/>
  <c r="IK34" i="32"/>
  <c r="HS35" i="32"/>
  <c r="HT34" i="32"/>
  <c r="HF35" i="32"/>
  <c r="GV35" i="32" s="1"/>
  <c r="HG34" i="32"/>
  <c r="GB35" i="32"/>
  <c r="FR35" i="32" s="1"/>
  <c r="GC34" i="32"/>
  <c r="FN34" i="32"/>
  <c r="FM35" i="32"/>
  <c r="FC35" i="32" s="1"/>
  <c r="EY34" i="32"/>
  <c r="EX35" i="32"/>
  <c r="EN35" i="32" s="1"/>
  <c r="EI35" i="32"/>
  <c r="DY35" i="32" s="1"/>
  <c r="EJ34" i="32"/>
  <c r="DU34" i="32"/>
  <c r="DT35" i="32"/>
  <c r="DJ35" i="32" s="1"/>
  <c r="DE35" i="32"/>
  <c r="CU35" i="32" s="1"/>
  <c r="DF34" i="32"/>
  <c r="CQ34" i="32"/>
  <c r="CP35" i="32"/>
  <c r="CF35" i="32" s="1"/>
  <c r="CA35" i="32"/>
  <c r="BQ35" i="32" s="1"/>
  <c r="CB34" i="32"/>
  <c r="BL35" i="32"/>
  <c r="BB35" i="32" s="1"/>
  <c r="BM34" i="32"/>
  <c r="AW35" i="32"/>
  <c r="AM35" i="32" s="1"/>
  <c r="AX34" i="32"/>
  <c r="JX34" i="32" l="1"/>
  <c r="JY34" i="32" s="1"/>
  <c r="JI34" i="32"/>
  <c r="JJ34" i="32" s="1"/>
  <c r="KD34" i="32"/>
  <c r="KC35" i="32"/>
  <c r="JS35" i="32" s="1"/>
  <c r="JO34" i="32"/>
  <c r="JN35" i="32"/>
  <c r="JD35" i="32" s="1"/>
  <c r="KN30" i="32"/>
  <c r="KS30" i="32"/>
  <c r="KR31" i="32"/>
  <c r="KH31" i="32" s="1"/>
  <c r="LE31" i="32"/>
  <c r="KX31" i="32" s="1"/>
  <c r="KY31" i="32" s="1"/>
  <c r="KZ31" i="32" s="1"/>
  <c r="LF30" i="32"/>
  <c r="LT30" i="32"/>
  <c r="LM30" i="32" s="1"/>
  <c r="LN30" i="32" s="1"/>
  <c r="LO30" i="32" s="1"/>
  <c r="LU29" i="32"/>
  <c r="GO36" i="32"/>
  <c r="GP35" i="32"/>
  <c r="IW35" i="32"/>
  <c r="IX34" i="32"/>
  <c r="IH35" i="32"/>
  <c r="II34" i="32"/>
  <c r="HW34" i="32"/>
  <c r="HX34" i="32" s="1"/>
  <c r="HL35" i="32"/>
  <c r="HM35" i="32" s="1"/>
  <c r="HN35" i="32" s="1"/>
  <c r="HO35" i="32" s="1"/>
  <c r="HP35" i="32" s="1"/>
  <c r="HD35" i="32"/>
  <c r="HE34" i="32"/>
  <c r="FZ35" i="32"/>
  <c r="GA34" i="32"/>
  <c r="FK35" i="32"/>
  <c r="FL34" i="32"/>
  <c r="EV35" i="32"/>
  <c r="EW34" i="32"/>
  <c r="EG35" i="32"/>
  <c r="EH34" i="32"/>
  <c r="DR35" i="32"/>
  <c r="DS34" i="32"/>
  <c r="DC35" i="32"/>
  <c r="DD34" i="32"/>
  <c r="CN35" i="32"/>
  <c r="CO34" i="32"/>
  <c r="BY35" i="32"/>
  <c r="BZ34" i="32"/>
  <c r="BJ35" i="32"/>
  <c r="BK34" i="32"/>
  <c r="AU35" i="32"/>
  <c r="AV34" i="32"/>
  <c r="KB34" i="32" l="1"/>
  <c r="KE34" i="32" s="1"/>
  <c r="KF34" i="32" s="1"/>
  <c r="KA35" i="32"/>
  <c r="JT35" i="32" s="1"/>
  <c r="JU35" i="32" s="1"/>
  <c r="JV35" i="32" s="1"/>
  <c r="JL35" i="32"/>
  <c r="JE35" i="32" s="1"/>
  <c r="JF35" i="32" s="1"/>
  <c r="JG35" i="32" s="1"/>
  <c r="JM34" i="32"/>
  <c r="JP34" i="32" s="1"/>
  <c r="JQ34" i="32" s="1"/>
  <c r="LA31" i="32"/>
  <c r="LB31" i="32" s="1"/>
  <c r="LX29" i="32"/>
  <c r="LY29" i="32" s="1"/>
  <c r="LP30" i="32"/>
  <c r="LQ30" i="32" s="1"/>
  <c r="HQ35" i="32"/>
  <c r="LI30" i="32"/>
  <c r="LJ30" i="32" s="1"/>
  <c r="KP31" i="32"/>
  <c r="KI31" i="32" s="1"/>
  <c r="KJ31" i="32" s="1"/>
  <c r="KK31" i="32" s="1"/>
  <c r="KQ30" i="32"/>
  <c r="GS35" i="32"/>
  <c r="GT35" i="32" s="1"/>
  <c r="GH36" i="32"/>
  <c r="GI36" i="32" s="1"/>
  <c r="GJ36" i="32" s="1"/>
  <c r="GK36" i="32" s="1"/>
  <c r="GL36" i="32" s="1"/>
  <c r="JA34" i="32"/>
  <c r="JB34" i="32" s="1"/>
  <c r="IP35" i="32"/>
  <c r="IQ35" i="32" s="1"/>
  <c r="IR35" i="32" s="1"/>
  <c r="IS35" i="32" s="1"/>
  <c r="IT35" i="32" s="1"/>
  <c r="IL34" i="32"/>
  <c r="IM34" i="32" s="1"/>
  <c r="IA35" i="32"/>
  <c r="IB35" i="32" s="1"/>
  <c r="IC35" i="32" s="1"/>
  <c r="ID35" i="32" s="1"/>
  <c r="IE35" i="32" s="1"/>
  <c r="HU36" i="32"/>
  <c r="HK36" i="32" s="1"/>
  <c r="HV35" i="32"/>
  <c r="HH34" i="32"/>
  <c r="HI34" i="32" s="1"/>
  <c r="GW35" i="32"/>
  <c r="GX35" i="32" s="1"/>
  <c r="GY35" i="32" s="1"/>
  <c r="GZ35" i="32" s="1"/>
  <c r="HA35" i="32" s="1"/>
  <c r="GD34" i="32"/>
  <c r="GE34" i="32" s="1"/>
  <c r="FS35" i="32"/>
  <c r="FT35" i="32" s="1"/>
  <c r="FU35" i="32" s="1"/>
  <c r="FV35" i="32" s="1"/>
  <c r="FW35" i="32" s="1"/>
  <c r="FO34" i="32"/>
  <c r="FP34" i="32" s="1"/>
  <c r="FD35" i="32"/>
  <c r="FE35" i="32" s="1"/>
  <c r="FF35" i="32" s="1"/>
  <c r="FG35" i="32" s="1"/>
  <c r="FH35" i="32" s="1"/>
  <c r="EZ34" i="32"/>
  <c r="FA34" i="32" s="1"/>
  <c r="EO35" i="32"/>
  <c r="EP35" i="32" s="1"/>
  <c r="EQ35" i="32" s="1"/>
  <c r="ER35" i="32" s="1"/>
  <c r="ES35" i="32" s="1"/>
  <c r="EK34" i="32"/>
  <c r="EL34" i="32" s="1"/>
  <c r="DZ35" i="32"/>
  <c r="EA35" i="32" s="1"/>
  <c r="EB35" i="32" s="1"/>
  <c r="EC35" i="32" s="1"/>
  <c r="ED35" i="32" s="1"/>
  <c r="DV34" i="32"/>
  <c r="DW34" i="32" s="1"/>
  <c r="DK35" i="32"/>
  <c r="DL35" i="32" s="1"/>
  <c r="DM35" i="32" s="1"/>
  <c r="DN35" i="32" s="1"/>
  <c r="DO35" i="32" s="1"/>
  <c r="DG34" i="32"/>
  <c r="DH34" i="32" s="1"/>
  <c r="CV35" i="32"/>
  <c r="CW35" i="32" s="1"/>
  <c r="CX35" i="32" s="1"/>
  <c r="CY35" i="32" s="1"/>
  <c r="CZ35" i="32" s="1"/>
  <c r="CR34" i="32"/>
  <c r="CS34" i="32" s="1"/>
  <c r="CG35" i="32"/>
  <c r="CH35" i="32" s="1"/>
  <c r="CI35" i="32" s="1"/>
  <c r="CJ35" i="32" s="1"/>
  <c r="CK35" i="32" s="1"/>
  <c r="CC34" i="32"/>
  <c r="CD34" i="32" s="1"/>
  <c r="BR35" i="32"/>
  <c r="BS35" i="32" s="1"/>
  <c r="BT35" i="32" s="1"/>
  <c r="BU35" i="32" s="1"/>
  <c r="BV35" i="32" s="1"/>
  <c r="BN34" i="32"/>
  <c r="BO34" i="32" s="1"/>
  <c r="BC35" i="32"/>
  <c r="BD35" i="32" s="1"/>
  <c r="BE35" i="32" s="1"/>
  <c r="BF35" i="32" s="1"/>
  <c r="BG35" i="32" s="1"/>
  <c r="AN35" i="32"/>
  <c r="AO35" i="32" s="1"/>
  <c r="AP35" i="32" s="1"/>
  <c r="AQ35" i="32" s="1"/>
  <c r="AR35" i="32" s="1"/>
  <c r="AY34" i="32"/>
  <c r="AZ34" i="32" s="1"/>
  <c r="IU35" i="32" l="1"/>
  <c r="JW35" i="32"/>
  <c r="KT30" i="32"/>
  <c r="KU30" i="32" s="1"/>
  <c r="DA35" i="32"/>
  <c r="EE35" i="32"/>
  <c r="FI35" i="32"/>
  <c r="HB35" i="32"/>
  <c r="KL31" i="32"/>
  <c r="KM31" i="32" s="1"/>
  <c r="BW35" i="32"/>
  <c r="AS35" i="32"/>
  <c r="IF35" i="32"/>
  <c r="JH35" i="32"/>
  <c r="GM36" i="32"/>
  <c r="BH35" i="32"/>
  <c r="CL35" i="32"/>
  <c r="DP35" i="32"/>
  <c r="ET35" i="32"/>
  <c r="FX35" i="32"/>
  <c r="LR30" i="32"/>
  <c r="LW30" i="32"/>
  <c r="LV31" i="32"/>
  <c r="LL31" i="32" s="1"/>
  <c r="LC31" i="32"/>
  <c r="LH31" i="32"/>
  <c r="LG32" i="32"/>
  <c r="KW32" i="32" s="1"/>
  <c r="GR36" i="32"/>
  <c r="GQ37" i="32"/>
  <c r="GG37" i="32" s="1"/>
  <c r="IZ35" i="32"/>
  <c r="IY36" i="32"/>
  <c r="IO36" i="32" s="1"/>
  <c r="IJ36" i="32"/>
  <c r="HZ36" i="32" s="1"/>
  <c r="IK35" i="32"/>
  <c r="HS36" i="32"/>
  <c r="HT35" i="32"/>
  <c r="HF36" i="32"/>
  <c r="GV36" i="32" s="1"/>
  <c r="HG35" i="32"/>
  <c r="GB36" i="32"/>
  <c r="FR36" i="32" s="1"/>
  <c r="GC35" i="32"/>
  <c r="FM36" i="32"/>
  <c r="FC36" i="32" s="1"/>
  <c r="FN35" i="32"/>
  <c r="EY35" i="32"/>
  <c r="EX36" i="32"/>
  <c r="EN36" i="32" s="1"/>
  <c r="EI36" i="32"/>
  <c r="DY36" i="32" s="1"/>
  <c r="EJ35" i="32"/>
  <c r="DT36" i="32"/>
  <c r="DJ36" i="32" s="1"/>
  <c r="DU35" i="32"/>
  <c r="DF35" i="32"/>
  <c r="DE36" i="32"/>
  <c r="CU36" i="32" s="1"/>
  <c r="CP36" i="32"/>
  <c r="CF36" i="32" s="1"/>
  <c r="CQ35" i="32"/>
  <c r="CB35" i="32"/>
  <c r="CA36" i="32"/>
  <c r="BQ36" i="32" s="1"/>
  <c r="BM35" i="32"/>
  <c r="BL36" i="32"/>
  <c r="BB36" i="32" s="1"/>
  <c r="AX35" i="32"/>
  <c r="AW36" i="32"/>
  <c r="AM36" i="32" s="1"/>
  <c r="JX35" i="32" l="1"/>
  <c r="JY35" i="32" s="1"/>
  <c r="JI35" i="32"/>
  <c r="JJ35" i="32" s="1"/>
  <c r="KC36" i="32"/>
  <c r="JS36" i="32" s="1"/>
  <c r="KD35" i="32"/>
  <c r="JN36" i="32"/>
  <c r="JD36" i="32" s="1"/>
  <c r="JO35" i="32"/>
  <c r="LT31" i="32"/>
  <c r="LM31" i="32" s="1"/>
  <c r="LN31" i="32" s="1"/>
  <c r="LO31" i="32" s="1"/>
  <c r="LU30" i="32"/>
  <c r="LE32" i="32"/>
  <c r="KX32" i="32" s="1"/>
  <c r="KY32" i="32" s="1"/>
  <c r="KZ32" i="32" s="1"/>
  <c r="LF31" i="32"/>
  <c r="KN31" i="32"/>
  <c r="KS31" i="32"/>
  <c r="KR32" i="32"/>
  <c r="KH32" i="32" s="1"/>
  <c r="GO37" i="32"/>
  <c r="GP36" i="32"/>
  <c r="IW36" i="32"/>
  <c r="IX35" i="32"/>
  <c r="IH36" i="32"/>
  <c r="II35" i="32"/>
  <c r="HW35" i="32"/>
  <c r="HX35" i="32" s="1"/>
  <c r="HL36" i="32"/>
  <c r="HM36" i="32" s="1"/>
  <c r="HN36" i="32" s="1"/>
  <c r="HO36" i="32" s="1"/>
  <c r="HP36" i="32" s="1"/>
  <c r="HD36" i="32"/>
  <c r="HE35" i="32"/>
  <c r="FZ36" i="32"/>
  <c r="GA35" i="32"/>
  <c r="FK36" i="32"/>
  <c r="FL35" i="32"/>
  <c r="EV36" i="32"/>
  <c r="EW35" i="32"/>
  <c r="EG36" i="32"/>
  <c r="EH35" i="32"/>
  <c r="DR36" i="32"/>
  <c r="DS35" i="32"/>
  <c r="DC36" i="32"/>
  <c r="DD35" i="32"/>
  <c r="CN36" i="32"/>
  <c r="CO35" i="32"/>
  <c r="BY36" i="32"/>
  <c r="BZ35" i="32"/>
  <c r="BJ36" i="32"/>
  <c r="BK35" i="32"/>
  <c r="AU36" i="32"/>
  <c r="AV35" i="32"/>
  <c r="KB35" i="32" l="1"/>
  <c r="KE35" i="32" s="1"/>
  <c r="KF35" i="32" s="1"/>
  <c r="KA36" i="32"/>
  <c r="JT36" i="32" s="1"/>
  <c r="JU36" i="32" s="1"/>
  <c r="JV36" i="32" s="1"/>
  <c r="JL36" i="32"/>
  <c r="JE36" i="32" s="1"/>
  <c r="JF36" i="32" s="1"/>
  <c r="JG36" i="32" s="1"/>
  <c r="JM35" i="32"/>
  <c r="JP35" i="32" s="1"/>
  <c r="JQ35" i="32" s="1"/>
  <c r="LX30" i="32"/>
  <c r="LY30" i="32" s="1"/>
  <c r="HQ36" i="32"/>
  <c r="LI31" i="32"/>
  <c r="LJ31" i="32" s="1"/>
  <c r="LA32" i="32"/>
  <c r="LB32" i="32" s="1"/>
  <c r="KP32" i="32"/>
  <c r="KI32" i="32" s="1"/>
  <c r="KJ32" i="32" s="1"/>
  <c r="KK32" i="32" s="1"/>
  <c r="KQ31" i="32"/>
  <c r="LP31" i="32"/>
  <c r="LQ31" i="32" s="1"/>
  <c r="GS36" i="32"/>
  <c r="GT36" i="32" s="1"/>
  <c r="GH37" i="32"/>
  <c r="GI37" i="32" s="1"/>
  <c r="GJ37" i="32" s="1"/>
  <c r="GK37" i="32" s="1"/>
  <c r="GL37" i="32" s="1"/>
  <c r="JA35" i="32"/>
  <c r="JB35" i="32" s="1"/>
  <c r="IP36" i="32"/>
  <c r="IQ36" i="32" s="1"/>
  <c r="IR36" i="32" s="1"/>
  <c r="IS36" i="32" s="1"/>
  <c r="IT36" i="32" s="1"/>
  <c r="IL35" i="32"/>
  <c r="IM35" i="32" s="1"/>
  <c r="IA36" i="32"/>
  <c r="IB36" i="32" s="1"/>
  <c r="IC36" i="32" s="1"/>
  <c r="ID36" i="32" s="1"/>
  <c r="IE36" i="32" s="1"/>
  <c r="HU37" i="32"/>
  <c r="HK37" i="32" s="1"/>
  <c r="HV36" i="32"/>
  <c r="HH35" i="32"/>
  <c r="HI35" i="32" s="1"/>
  <c r="GW36" i="32"/>
  <c r="GX36" i="32" s="1"/>
  <c r="GY36" i="32" s="1"/>
  <c r="GZ36" i="32" s="1"/>
  <c r="HA36" i="32" s="1"/>
  <c r="GD35" i="32"/>
  <c r="GE35" i="32" s="1"/>
  <c r="FS36" i="32"/>
  <c r="FT36" i="32" s="1"/>
  <c r="FU36" i="32" s="1"/>
  <c r="FV36" i="32" s="1"/>
  <c r="FW36" i="32" s="1"/>
  <c r="FO35" i="32"/>
  <c r="FP35" i="32" s="1"/>
  <c r="FD36" i="32"/>
  <c r="FE36" i="32" s="1"/>
  <c r="FF36" i="32" s="1"/>
  <c r="FG36" i="32" s="1"/>
  <c r="FH36" i="32" s="1"/>
  <c r="EZ35" i="32"/>
  <c r="FA35" i="32" s="1"/>
  <c r="EO36" i="32"/>
  <c r="EP36" i="32" s="1"/>
  <c r="EQ36" i="32" s="1"/>
  <c r="ER36" i="32" s="1"/>
  <c r="ES36" i="32" s="1"/>
  <c r="EK35" i="32"/>
  <c r="EL35" i="32" s="1"/>
  <c r="DZ36" i="32"/>
  <c r="EA36" i="32" s="1"/>
  <c r="EB36" i="32" s="1"/>
  <c r="EC36" i="32" s="1"/>
  <c r="ED36" i="32" s="1"/>
  <c r="DV35" i="32"/>
  <c r="DW35" i="32" s="1"/>
  <c r="DK36" i="32"/>
  <c r="DL36" i="32" s="1"/>
  <c r="DM36" i="32" s="1"/>
  <c r="DN36" i="32" s="1"/>
  <c r="DO36" i="32" s="1"/>
  <c r="DG35" i="32"/>
  <c r="DH35" i="32" s="1"/>
  <c r="CV36" i="32"/>
  <c r="CW36" i="32" s="1"/>
  <c r="CX36" i="32" s="1"/>
  <c r="CY36" i="32" s="1"/>
  <c r="CZ36" i="32" s="1"/>
  <c r="CR35" i="32"/>
  <c r="CS35" i="32" s="1"/>
  <c r="CG36" i="32"/>
  <c r="CH36" i="32" s="1"/>
  <c r="CI36" i="32" s="1"/>
  <c r="CJ36" i="32" s="1"/>
  <c r="CK36" i="32" s="1"/>
  <c r="CC35" i="32"/>
  <c r="CD35" i="32" s="1"/>
  <c r="BR36" i="32"/>
  <c r="BS36" i="32" s="1"/>
  <c r="BT36" i="32" s="1"/>
  <c r="BU36" i="32" s="1"/>
  <c r="BV36" i="32" s="1"/>
  <c r="BN35" i="32"/>
  <c r="BO35" i="32" s="1"/>
  <c r="BC36" i="32"/>
  <c r="BD36" i="32" s="1"/>
  <c r="BE36" i="32" s="1"/>
  <c r="BF36" i="32" s="1"/>
  <c r="BG36" i="32" s="1"/>
  <c r="AY35" i="32"/>
  <c r="AZ35" i="32" s="1"/>
  <c r="AN36" i="32"/>
  <c r="AO36" i="32" s="1"/>
  <c r="AP36" i="32" s="1"/>
  <c r="AQ36" i="32" s="1"/>
  <c r="AR36" i="32" s="1"/>
  <c r="DP36" i="32" l="1"/>
  <c r="FX36" i="32"/>
  <c r="JH36" i="32"/>
  <c r="IU36" i="32"/>
  <c r="JW36" i="32"/>
  <c r="BH36" i="32"/>
  <c r="DA36" i="32"/>
  <c r="FI36" i="32"/>
  <c r="LR31" i="32"/>
  <c r="LV32" i="32"/>
  <c r="LL32" i="32" s="1"/>
  <c r="LW31" i="32"/>
  <c r="LC32" i="32"/>
  <c r="LG33" i="32"/>
  <c r="KW33" i="32" s="1"/>
  <c r="LH32" i="32"/>
  <c r="AS36" i="32"/>
  <c r="BW36" i="32"/>
  <c r="EE36" i="32"/>
  <c r="HB36" i="32"/>
  <c r="IF36" i="32"/>
  <c r="GM37" i="32"/>
  <c r="KT31" i="32"/>
  <c r="KU31" i="32" s="1"/>
  <c r="CL36" i="32"/>
  <c r="ET36" i="32"/>
  <c r="KL32" i="32"/>
  <c r="KM32" i="32" s="1"/>
  <c r="GR37" i="32"/>
  <c r="GQ38" i="32"/>
  <c r="GG38" i="32" s="1"/>
  <c r="IY37" i="32"/>
  <c r="IO37" i="32" s="1"/>
  <c r="IZ36" i="32"/>
  <c r="IJ37" i="32"/>
  <c r="HZ37" i="32" s="1"/>
  <c r="IK36" i="32"/>
  <c r="HS37" i="32"/>
  <c r="HT36" i="32"/>
  <c r="HF37" i="32"/>
  <c r="GV37" i="32" s="1"/>
  <c r="HG36" i="32"/>
  <c r="GB37" i="32"/>
  <c r="FR37" i="32" s="1"/>
  <c r="GC36" i="32"/>
  <c r="FN36" i="32"/>
  <c r="FM37" i="32"/>
  <c r="FC37" i="32" s="1"/>
  <c r="EX37" i="32"/>
  <c r="EN37" i="32" s="1"/>
  <c r="EY36" i="32"/>
  <c r="EJ36" i="32"/>
  <c r="EI37" i="32"/>
  <c r="DY37" i="32" s="1"/>
  <c r="DU36" i="32"/>
  <c r="DT37" i="32"/>
  <c r="DJ37" i="32" s="1"/>
  <c r="DE37" i="32"/>
  <c r="CU37" i="32" s="1"/>
  <c r="DF36" i="32"/>
  <c r="CQ36" i="32"/>
  <c r="CP37" i="32"/>
  <c r="CF37" i="32" s="1"/>
  <c r="CA37" i="32"/>
  <c r="BQ37" i="32" s="1"/>
  <c r="CB36" i="32"/>
  <c r="BL37" i="32"/>
  <c r="BB37" i="32" s="1"/>
  <c r="BM36" i="32"/>
  <c r="AW37" i="32"/>
  <c r="AM37" i="32" s="1"/>
  <c r="AX36" i="32"/>
  <c r="JX36" i="32" l="1"/>
  <c r="JY36" i="32" s="1"/>
  <c r="JI36" i="32"/>
  <c r="JJ36" i="32" s="1"/>
  <c r="KD36" i="32"/>
  <c r="KC37" i="32"/>
  <c r="JS37" i="32" s="1"/>
  <c r="JO36" i="32"/>
  <c r="JN37" i="32"/>
  <c r="JD37" i="32" s="1"/>
  <c r="KN32" i="32"/>
  <c r="KS32" i="32"/>
  <c r="KR33" i="32"/>
  <c r="KH33" i="32" s="1"/>
  <c r="LT32" i="32"/>
  <c r="LM32" i="32" s="1"/>
  <c r="LN32" i="32" s="1"/>
  <c r="LO32" i="32" s="1"/>
  <c r="LU31" i="32"/>
  <c r="LE33" i="32"/>
  <c r="KX33" i="32" s="1"/>
  <c r="KY33" i="32" s="1"/>
  <c r="KZ33" i="32" s="1"/>
  <c r="LF32" i="32"/>
  <c r="GO38" i="32"/>
  <c r="GP37" i="32"/>
  <c r="IW37" i="32"/>
  <c r="IX36" i="32"/>
  <c r="IH37" i="32"/>
  <c r="II36" i="32"/>
  <c r="HW36" i="32"/>
  <c r="HX36" i="32" s="1"/>
  <c r="HL37" i="32"/>
  <c r="HM37" i="32" s="1"/>
  <c r="HN37" i="32" s="1"/>
  <c r="HO37" i="32" s="1"/>
  <c r="HP37" i="32" s="1"/>
  <c r="HD37" i="32"/>
  <c r="HE36" i="32"/>
  <c r="FZ37" i="32"/>
  <c r="GA36" i="32"/>
  <c r="FK37" i="32"/>
  <c r="FL36" i="32"/>
  <c r="EV37" i="32"/>
  <c r="EW36" i="32"/>
  <c r="EG37" i="32"/>
  <c r="EH36" i="32"/>
  <c r="DR37" i="32"/>
  <c r="DS36" i="32"/>
  <c r="DC37" i="32"/>
  <c r="DD36" i="32"/>
  <c r="CN37" i="32"/>
  <c r="CO36" i="32"/>
  <c r="BY37" i="32"/>
  <c r="BZ36" i="32"/>
  <c r="BJ37" i="32"/>
  <c r="BK36" i="32"/>
  <c r="AU37" i="32"/>
  <c r="AV36" i="32"/>
  <c r="KB36" i="32" l="1"/>
  <c r="KE36" i="32" s="1"/>
  <c r="KF36" i="32" s="1"/>
  <c r="KA37" i="32"/>
  <c r="JT37" i="32" s="1"/>
  <c r="JU37" i="32" s="1"/>
  <c r="JV37" i="32" s="1"/>
  <c r="JL37" i="32"/>
  <c r="JE37" i="32" s="1"/>
  <c r="JF37" i="32" s="1"/>
  <c r="JG37" i="32" s="1"/>
  <c r="JM36" i="32"/>
  <c r="JP36" i="32" s="1"/>
  <c r="JQ36" i="32" s="1"/>
  <c r="LP32" i="32"/>
  <c r="LQ32" i="32" s="1"/>
  <c r="LI32" i="32"/>
  <c r="LJ32" i="32" s="1"/>
  <c r="LA33" i="32"/>
  <c r="LB33" i="32" s="1"/>
  <c r="HQ37" i="32"/>
  <c r="LX31" i="32"/>
  <c r="LY31" i="32" s="1"/>
  <c r="KP33" i="32"/>
  <c r="KI33" i="32" s="1"/>
  <c r="KJ33" i="32" s="1"/>
  <c r="KK33" i="32" s="1"/>
  <c r="KQ32" i="32"/>
  <c r="GS37" i="32"/>
  <c r="GT37" i="32" s="1"/>
  <c r="GH38" i="32"/>
  <c r="GI38" i="32" s="1"/>
  <c r="GJ38" i="32" s="1"/>
  <c r="GK38" i="32" s="1"/>
  <c r="GL38" i="32" s="1"/>
  <c r="JA36" i="32"/>
  <c r="JB36" i="32" s="1"/>
  <c r="IP37" i="32"/>
  <c r="IQ37" i="32" s="1"/>
  <c r="IR37" i="32" s="1"/>
  <c r="IS37" i="32" s="1"/>
  <c r="IT37" i="32" s="1"/>
  <c r="IL36" i="32"/>
  <c r="IM36" i="32" s="1"/>
  <c r="IA37" i="32"/>
  <c r="IB37" i="32" s="1"/>
  <c r="IC37" i="32" s="1"/>
  <c r="ID37" i="32" s="1"/>
  <c r="IE37" i="32" s="1"/>
  <c r="HU38" i="32"/>
  <c r="HK38" i="32" s="1"/>
  <c r="HV37" i="32"/>
  <c r="HH36" i="32"/>
  <c r="HI36" i="32" s="1"/>
  <c r="GW37" i="32"/>
  <c r="GX37" i="32" s="1"/>
  <c r="GY37" i="32" s="1"/>
  <c r="GZ37" i="32" s="1"/>
  <c r="HA37" i="32" s="1"/>
  <c r="GD36" i="32"/>
  <c r="GE36" i="32" s="1"/>
  <c r="FS37" i="32"/>
  <c r="FT37" i="32" s="1"/>
  <c r="FU37" i="32" s="1"/>
  <c r="FV37" i="32" s="1"/>
  <c r="FW37" i="32" s="1"/>
  <c r="FO36" i="32"/>
  <c r="FP36" i="32" s="1"/>
  <c r="FD37" i="32"/>
  <c r="FE37" i="32" s="1"/>
  <c r="FF37" i="32" s="1"/>
  <c r="FG37" i="32" s="1"/>
  <c r="FH37" i="32" s="1"/>
  <c r="EZ36" i="32"/>
  <c r="FA36" i="32" s="1"/>
  <c r="EO37" i="32"/>
  <c r="EP37" i="32" s="1"/>
  <c r="EQ37" i="32" s="1"/>
  <c r="ER37" i="32" s="1"/>
  <c r="ES37" i="32" s="1"/>
  <c r="EK36" i="32"/>
  <c r="EL36" i="32" s="1"/>
  <c r="DZ37" i="32"/>
  <c r="EA37" i="32" s="1"/>
  <c r="EB37" i="32" s="1"/>
  <c r="EC37" i="32" s="1"/>
  <c r="ED37" i="32" s="1"/>
  <c r="DV36" i="32"/>
  <c r="DW36" i="32" s="1"/>
  <c r="DK37" i="32"/>
  <c r="DL37" i="32" s="1"/>
  <c r="DM37" i="32" s="1"/>
  <c r="DN37" i="32" s="1"/>
  <c r="DO37" i="32" s="1"/>
  <c r="DG36" i="32"/>
  <c r="DH36" i="32" s="1"/>
  <c r="CV37" i="32"/>
  <c r="CW37" i="32" s="1"/>
  <c r="CX37" i="32" s="1"/>
  <c r="CY37" i="32" s="1"/>
  <c r="CZ37" i="32" s="1"/>
  <c r="CR36" i="32"/>
  <c r="CS36" i="32" s="1"/>
  <c r="CG37" i="32"/>
  <c r="CH37" i="32" s="1"/>
  <c r="CI37" i="32" s="1"/>
  <c r="CJ37" i="32" s="1"/>
  <c r="CK37" i="32" s="1"/>
  <c r="CC36" i="32"/>
  <c r="CD36" i="32" s="1"/>
  <c r="BR37" i="32"/>
  <c r="BS37" i="32" s="1"/>
  <c r="BT37" i="32" s="1"/>
  <c r="BU37" i="32" s="1"/>
  <c r="BV37" i="32" s="1"/>
  <c r="BN36" i="32"/>
  <c r="BO36" i="32" s="1"/>
  <c r="BC37" i="32"/>
  <c r="BD37" i="32" s="1"/>
  <c r="BE37" i="32" s="1"/>
  <c r="BF37" i="32" s="1"/>
  <c r="BG37" i="32" s="1"/>
  <c r="AY36" i="32"/>
  <c r="AZ36" i="32" s="1"/>
  <c r="AN37" i="32"/>
  <c r="AO37" i="32" s="1"/>
  <c r="AP37" i="32" s="1"/>
  <c r="AQ37" i="32" s="1"/>
  <c r="AR37" i="32" s="1"/>
  <c r="CL37" i="32" l="1"/>
  <c r="ET37" i="32"/>
  <c r="IU37" i="32"/>
  <c r="JW37" i="32"/>
  <c r="KT32" i="32"/>
  <c r="KU32" i="32" s="1"/>
  <c r="AS37" i="32"/>
  <c r="DA37" i="32"/>
  <c r="FI37" i="32"/>
  <c r="KL33" i="32"/>
  <c r="KM33" i="32" s="1"/>
  <c r="BW37" i="32"/>
  <c r="EE37" i="32"/>
  <c r="HB37" i="32"/>
  <c r="IF37" i="32"/>
  <c r="JH37" i="32"/>
  <c r="GM38" i="32"/>
  <c r="BH37" i="32"/>
  <c r="DP37" i="32"/>
  <c r="FX37" i="32"/>
  <c r="LC33" i="32"/>
  <c r="LH33" i="32"/>
  <c r="LG34" i="32"/>
  <c r="KW34" i="32" s="1"/>
  <c r="LR32" i="32"/>
  <c r="LW32" i="32"/>
  <c r="LV33" i="32"/>
  <c r="LL33" i="32" s="1"/>
  <c r="GR38" i="32"/>
  <c r="GQ39" i="32"/>
  <c r="GG39" i="32" s="1"/>
  <c r="IZ37" i="32"/>
  <c r="IY38" i="32"/>
  <c r="IO38" i="32" s="1"/>
  <c r="IJ38" i="32"/>
  <c r="HZ38" i="32" s="1"/>
  <c r="IK37" i="32"/>
  <c r="HS38" i="32"/>
  <c r="HT37" i="32"/>
  <c r="HF38" i="32"/>
  <c r="GV38" i="32" s="1"/>
  <c r="HG37" i="32"/>
  <c r="GC37" i="32"/>
  <c r="GB38" i="32"/>
  <c r="FR38" i="32" s="1"/>
  <c r="FM38" i="32"/>
  <c r="FC38" i="32" s="1"/>
  <c r="FN37" i="32"/>
  <c r="EY37" i="32"/>
  <c r="EX38" i="32"/>
  <c r="EN38" i="32" s="1"/>
  <c r="EI38" i="32"/>
  <c r="DY38" i="32" s="1"/>
  <c r="EJ37" i="32"/>
  <c r="DT38" i="32"/>
  <c r="DJ38" i="32" s="1"/>
  <c r="DU37" i="32"/>
  <c r="DF37" i="32"/>
  <c r="DE38" i="32"/>
  <c r="CU38" i="32" s="1"/>
  <c r="CP38" i="32"/>
  <c r="CF38" i="32" s="1"/>
  <c r="CQ37" i="32"/>
  <c r="CB37" i="32"/>
  <c r="CA38" i="32"/>
  <c r="BQ38" i="32" s="1"/>
  <c r="BM37" i="32"/>
  <c r="BL38" i="32"/>
  <c r="BB38" i="32" s="1"/>
  <c r="AX37" i="32"/>
  <c r="AW38" i="32"/>
  <c r="AM38" i="32" s="1"/>
  <c r="JX37" i="32" l="1"/>
  <c r="JY37" i="32" s="1"/>
  <c r="JI37" i="32"/>
  <c r="JJ37" i="32" s="1"/>
  <c r="KC38" i="32"/>
  <c r="JS38" i="32" s="1"/>
  <c r="JN38" i="32"/>
  <c r="JD38" i="32" s="1"/>
  <c r="JO37" i="32"/>
  <c r="KD37" i="32"/>
  <c r="LE34" i="32"/>
  <c r="KX34" i="32" s="1"/>
  <c r="KY34" i="32" s="1"/>
  <c r="KZ34" i="32" s="1"/>
  <c r="LF33" i="32"/>
  <c r="KN33" i="32"/>
  <c r="KS33" i="32"/>
  <c r="KR34" i="32"/>
  <c r="KH34" i="32" s="1"/>
  <c r="LT33" i="32"/>
  <c r="LM33" i="32" s="1"/>
  <c r="LN33" i="32" s="1"/>
  <c r="LO33" i="32" s="1"/>
  <c r="LU32" i="32"/>
  <c r="GO39" i="32"/>
  <c r="GP38" i="32"/>
  <c r="IW38" i="32"/>
  <c r="IX37" i="32"/>
  <c r="IH38" i="32"/>
  <c r="II37" i="32"/>
  <c r="HW37" i="32"/>
  <c r="HX37" i="32" s="1"/>
  <c r="HL38" i="32"/>
  <c r="HM38" i="32" s="1"/>
  <c r="HN38" i="32" s="1"/>
  <c r="HO38" i="32" s="1"/>
  <c r="HP38" i="32" s="1"/>
  <c r="HD38" i="32"/>
  <c r="HE37" i="32"/>
  <c r="FZ38" i="32"/>
  <c r="GA37" i="32"/>
  <c r="FK38" i="32"/>
  <c r="FL37" i="32"/>
  <c r="EV38" i="32"/>
  <c r="EW37" i="32"/>
  <c r="EG38" i="32"/>
  <c r="EH37" i="32"/>
  <c r="DR38" i="32"/>
  <c r="DS37" i="32"/>
  <c r="DC38" i="32"/>
  <c r="DD37" i="32"/>
  <c r="CN38" i="32"/>
  <c r="CO37" i="32"/>
  <c r="BY38" i="32"/>
  <c r="BZ37" i="32"/>
  <c r="BJ38" i="32"/>
  <c r="BK37" i="32"/>
  <c r="AU38" i="32"/>
  <c r="AV37" i="32"/>
  <c r="KB37" i="32" l="1"/>
  <c r="KE37" i="32" s="1"/>
  <c r="KF37" i="32" s="1"/>
  <c r="KA38" i="32"/>
  <c r="JT38" i="32" s="1"/>
  <c r="JU38" i="32" s="1"/>
  <c r="JV38" i="32" s="1"/>
  <c r="JL38" i="32"/>
  <c r="JE38" i="32" s="1"/>
  <c r="JF38" i="32" s="1"/>
  <c r="JG38" i="32" s="1"/>
  <c r="JM37" i="32"/>
  <c r="JP37" i="32" s="1"/>
  <c r="JQ37" i="32" s="1"/>
  <c r="KP34" i="32"/>
  <c r="KI34" i="32" s="1"/>
  <c r="KJ34" i="32" s="1"/>
  <c r="KK34" i="32" s="1"/>
  <c r="KQ33" i="32"/>
  <c r="LP33" i="32"/>
  <c r="LQ33" i="32" s="1"/>
  <c r="LI33" i="32"/>
  <c r="LJ33" i="32" s="1"/>
  <c r="LA34" i="32"/>
  <c r="LB34" i="32" s="1"/>
  <c r="HQ38" i="32"/>
  <c r="LX32" i="32"/>
  <c r="LY32" i="32" s="1"/>
  <c r="GS38" i="32"/>
  <c r="GT38" i="32" s="1"/>
  <c r="GH39" i="32"/>
  <c r="GI39" i="32" s="1"/>
  <c r="GJ39" i="32" s="1"/>
  <c r="GK39" i="32" s="1"/>
  <c r="GL39" i="32" s="1"/>
  <c r="JA37" i="32"/>
  <c r="JB37" i="32" s="1"/>
  <c r="IP38" i="32"/>
  <c r="IQ38" i="32" s="1"/>
  <c r="IR38" i="32" s="1"/>
  <c r="IS38" i="32" s="1"/>
  <c r="IT38" i="32" s="1"/>
  <c r="IL37" i="32"/>
  <c r="IM37" i="32" s="1"/>
  <c r="IA38" i="32"/>
  <c r="IB38" i="32" s="1"/>
  <c r="IC38" i="32" s="1"/>
  <c r="ID38" i="32" s="1"/>
  <c r="IE38" i="32" s="1"/>
  <c r="HU39" i="32"/>
  <c r="HK39" i="32" s="1"/>
  <c r="HV38" i="32"/>
  <c r="HH37" i="32"/>
  <c r="HI37" i="32" s="1"/>
  <c r="GW38" i="32"/>
  <c r="GX38" i="32" s="1"/>
  <c r="GY38" i="32" s="1"/>
  <c r="GZ38" i="32" s="1"/>
  <c r="HA38" i="32" s="1"/>
  <c r="GD37" i="32"/>
  <c r="GE37" i="32" s="1"/>
  <c r="FS38" i="32"/>
  <c r="FT38" i="32" s="1"/>
  <c r="FU38" i="32" s="1"/>
  <c r="FV38" i="32" s="1"/>
  <c r="FW38" i="32" s="1"/>
  <c r="FO37" i="32"/>
  <c r="FP37" i="32" s="1"/>
  <c r="FD38" i="32"/>
  <c r="FE38" i="32" s="1"/>
  <c r="FF38" i="32" s="1"/>
  <c r="FG38" i="32" s="1"/>
  <c r="FH38" i="32" s="1"/>
  <c r="EZ37" i="32"/>
  <c r="FA37" i="32" s="1"/>
  <c r="EO38" i="32"/>
  <c r="EP38" i="32" s="1"/>
  <c r="EQ38" i="32" s="1"/>
  <c r="ER38" i="32" s="1"/>
  <c r="ES38" i="32" s="1"/>
  <c r="EK37" i="32"/>
  <c r="EL37" i="32" s="1"/>
  <c r="DZ38" i="32"/>
  <c r="EA38" i="32" s="1"/>
  <c r="EB38" i="32" s="1"/>
  <c r="EC38" i="32" s="1"/>
  <c r="ED38" i="32" s="1"/>
  <c r="DV37" i="32"/>
  <c r="DW37" i="32" s="1"/>
  <c r="DK38" i="32"/>
  <c r="DL38" i="32" s="1"/>
  <c r="DM38" i="32" s="1"/>
  <c r="DN38" i="32" s="1"/>
  <c r="DO38" i="32" s="1"/>
  <c r="DG37" i="32"/>
  <c r="DH37" i="32" s="1"/>
  <c r="CV38" i="32"/>
  <c r="CW38" i="32" s="1"/>
  <c r="CX38" i="32" s="1"/>
  <c r="CY38" i="32" s="1"/>
  <c r="CZ38" i="32" s="1"/>
  <c r="CR37" i="32"/>
  <c r="CS37" i="32" s="1"/>
  <c r="CG38" i="32"/>
  <c r="CH38" i="32" s="1"/>
  <c r="CI38" i="32" s="1"/>
  <c r="CJ38" i="32" s="1"/>
  <c r="CK38" i="32" s="1"/>
  <c r="BR38" i="32"/>
  <c r="BS38" i="32" s="1"/>
  <c r="BT38" i="32" s="1"/>
  <c r="BU38" i="32" s="1"/>
  <c r="BV38" i="32" s="1"/>
  <c r="CC37" i="32"/>
  <c r="CD37" i="32" s="1"/>
  <c r="BN37" i="32"/>
  <c r="BO37" i="32" s="1"/>
  <c r="BC38" i="32"/>
  <c r="BD38" i="32" s="1"/>
  <c r="BE38" i="32" s="1"/>
  <c r="BF38" i="32" s="1"/>
  <c r="BG38" i="32" s="1"/>
  <c r="AY37" i="32"/>
  <c r="AZ37" i="32" s="1"/>
  <c r="AN38" i="32"/>
  <c r="AO38" i="32" s="1"/>
  <c r="AP38" i="32" s="1"/>
  <c r="AQ38" i="32" s="1"/>
  <c r="AR38" i="32" s="1"/>
  <c r="BH38" i="32" l="1"/>
  <c r="DP38" i="32"/>
  <c r="ET38" i="32"/>
  <c r="IU38" i="32"/>
  <c r="JW38" i="32"/>
  <c r="DA38" i="32"/>
  <c r="EE38" i="32"/>
  <c r="FI38" i="32"/>
  <c r="HB38" i="32"/>
  <c r="LC34" i="32"/>
  <c r="LG35" i="32"/>
  <c r="KW35" i="32" s="1"/>
  <c r="LH34" i="32"/>
  <c r="LR33" i="32"/>
  <c r="LV34" i="32"/>
  <c r="LL34" i="32" s="1"/>
  <c r="LW33" i="32"/>
  <c r="BW38" i="32"/>
  <c r="IF38" i="32"/>
  <c r="JH38" i="32"/>
  <c r="GM39" i="32"/>
  <c r="KT33" i="32"/>
  <c r="KU33" i="32" s="1"/>
  <c r="AS38" i="32"/>
  <c r="CL38" i="32"/>
  <c r="FX38" i="32"/>
  <c r="KL34" i="32"/>
  <c r="KM34" i="32" s="1"/>
  <c r="GR39" i="32"/>
  <c r="GQ40" i="32"/>
  <c r="GG40" i="32" s="1"/>
  <c r="IY39" i="32"/>
  <c r="IO39" i="32" s="1"/>
  <c r="IZ38" i="32"/>
  <c r="IJ39" i="32"/>
  <c r="HZ39" i="32" s="1"/>
  <c r="IK38" i="32"/>
  <c r="HS39" i="32"/>
  <c r="HT38" i="32"/>
  <c r="HF39" i="32"/>
  <c r="GV39" i="32" s="1"/>
  <c r="HG38" i="32"/>
  <c r="GC38" i="32"/>
  <c r="GB39" i="32"/>
  <c r="FR39" i="32" s="1"/>
  <c r="FN38" i="32"/>
  <c r="FM39" i="32"/>
  <c r="FC39" i="32" s="1"/>
  <c r="EX39" i="32"/>
  <c r="EN39" i="32" s="1"/>
  <c r="EY38" i="32"/>
  <c r="EJ38" i="32"/>
  <c r="EI39" i="32"/>
  <c r="DY39" i="32" s="1"/>
  <c r="DU38" i="32"/>
  <c r="DT39" i="32"/>
  <c r="DJ39" i="32" s="1"/>
  <c r="DE39" i="32"/>
  <c r="CU39" i="32" s="1"/>
  <c r="DF38" i="32"/>
  <c r="CQ38" i="32"/>
  <c r="CP39" i="32"/>
  <c r="CF39" i="32" s="1"/>
  <c r="CA39" i="32"/>
  <c r="BQ39" i="32" s="1"/>
  <c r="CB38" i="32"/>
  <c r="BL39" i="32"/>
  <c r="BB39" i="32" s="1"/>
  <c r="BM38" i="32"/>
  <c r="AW39" i="32"/>
  <c r="AM39" i="32" s="1"/>
  <c r="AX38" i="32"/>
  <c r="JX38" i="32" l="1"/>
  <c r="JY38" i="32" s="1"/>
  <c r="JI38" i="32"/>
  <c r="JJ38" i="32" s="1"/>
  <c r="JN39" i="32"/>
  <c r="JD39" i="32" s="1"/>
  <c r="JO38" i="32"/>
  <c r="KC39" i="32"/>
  <c r="JS39" i="32" s="1"/>
  <c r="KD38" i="32"/>
  <c r="KN34" i="32"/>
  <c r="KS34" i="32"/>
  <c r="KR35" i="32"/>
  <c r="KH35" i="32" s="1"/>
  <c r="LE35" i="32"/>
  <c r="KX35" i="32" s="1"/>
  <c r="KY35" i="32" s="1"/>
  <c r="KZ35" i="32" s="1"/>
  <c r="LF34" i="32"/>
  <c r="LT34" i="32"/>
  <c r="LM34" i="32" s="1"/>
  <c r="LN34" i="32" s="1"/>
  <c r="LO34" i="32" s="1"/>
  <c r="LU33" i="32"/>
  <c r="GO40" i="32"/>
  <c r="GP39" i="32"/>
  <c r="IW39" i="32"/>
  <c r="IX38" i="32"/>
  <c r="IH39" i="32"/>
  <c r="II38" i="32"/>
  <c r="HW38" i="32"/>
  <c r="HX38" i="32" s="1"/>
  <c r="HL39" i="32"/>
  <c r="HM39" i="32" s="1"/>
  <c r="HN39" i="32" s="1"/>
  <c r="HO39" i="32" s="1"/>
  <c r="HP39" i="32" s="1"/>
  <c r="HD39" i="32"/>
  <c r="HE38" i="32"/>
  <c r="FZ39" i="32"/>
  <c r="GA38" i="32"/>
  <c r="FK39" i="32"/>
  <c r="FL38" i="32"/>
  <c r="EV39" i="32"/>
  <c r="EW38" i="32"/>
  <c r="EG39" i="32"/>
  <c r="EH38" i="32"/>
  <c r="DR39" i="32"/>
  <c r="DS38" i="32"/>
  <c r="DC39" i="32"/>
  <c r="DD38" i="32"/>
  <c r="CN39" i="32"/>
  <c r="CO38" i="32"/>
  <c r="BY39" i="32"/>
  <c r="BZ38" i="32"/>
  <c r="BJ39" i="32"/>
  <c r="BK38" i="32"/>
  <c r="AU39" i="32"/>
  <c r="AV38" i="32"/>
  <c r="KB38" i="32" l="1"/>
  <c r="KE38" i="32" s="1"/>
  <c r="KF38" i="32" s="1"/>
  <c r="KA39" i="32"/>
  <c r="JT39" i="32" s="1"/>
  <c r="JU39" i="32" s="1"/>
  <c r="JV39" i="32" s="1"/>
  <c r="JL39" i="32"/>
  <c r="JE39" i="32" s="1"/>
  <c r="JF39" i="32" s="1"/>
  <c r="JG39" i="32" s="1"/>
  <c r="JM38" i="32"/>
  <c r="JP38" i="32" s="1"/>
  <c r="JQ38" i="32" s="1"/>
  <c r="HQ39" i="32"/>
  <c r="LA35" i="32"/>
  <c r="LB35" i="32" s="1"/>
  <c r="LX33" i="32"/>
  <c r="LY33" i="32" s="1"/>
  <c r="LP34" i="32"/>
  <c r="LQ34" i="32" s="1"/>
  <c r="LI34" i="32"/>
  <c r="LJ34" i="32" s="1"/>
  <c r="KP35" i="32"/>
  <c r="KI35" i="32" s="1"/>
  <c r="KJ35" i="32" s="1"/>
  <c r="KK35" i="32" s="1"/>
  <c r="KQ34" i="32"/>
  <c r="GS39" i="32"/>
  <c r="GT39" i="32" s="1"/>
  <c r="GH40" i="32"/>
  <c r="GI40" i="32" s="1"/>
  <c r="GJ40" i="32" s="1"/>
  <c r="GK40" i="32" s="1"/>
  <c r="GL40" i="32" s="1"/>
  <c r="JA38" i="32"/>
  <c r="JB38" i="32" s="1"/>
  <c r="IP39" i="32"/>
  <c r="IQ39" i="32" s="1"/>
  <c r="IR39" i="32" s="1"/>
  <c r="IS39" i="32" s="1"/>
  <c r="IT39" i="32" s="1"/>
  <c r="IL38" i="32"/>
  <c r="IM38" i="32" s="1"/>
  <c r="IA39" i="32"/>
  <c r="IB39" i="32" s="1"/>
  <c r="IC39" i="32" s="1"/>
  <c r="ID39" i="32" s="1"/>
  <c r="IE39" i="32" s="1"/>
  <c r="HU40" i="32"/>
  <c r="HK40" i="32" s="1"/>
  <c r="HV39" i="32"/>
  <c r="HH38" i="32"/>
  <c r="HI38" i="32" s="1"/>
  <c r="GW39" i="32"/>
  <c r="GX39" i="32" s="1"/>
  <c r="GY39" i="32" s="1"/>
  <c r="GZ39" i="32" s="1"/>
  <c r="HA39" i="32" s="1"/>
  <c r="GD38" i="32"/>
  <c r="GE38" i="32" s="1"/>
  <c r="FS39" i="32"/>
  <c r="FT39" i="32" s="1"/>
  <c r="FU39" i="32" s="1"/>
  <c r="FV39" i="32" s="1"/>
  <c r="FW39" i="32" s="1"/>
  <c r="FO38" i="32"/>
  <c r="FP38" i="32" s="1"/>
  <c r="FD39" i="32"/>
  <c r="FE39" i="32" s="1"/>
  <c r="FF39" i="32" s="1"/>
  <c r="FG39" i="32" s="1"/>
  <c r="FH39" i="32" s="1"/>
  <c r="EZ38" i="32"/>
  <c r="FA38" i="32" s="1"/>
  <c r="EO39" i="32"/>
  <c r="EP39" i="32" s="1"/>
  <c r="EQ39" i="32" s="1"/>
  <c r="ER39" i="32" s="1"/>
  <c r="ES39" i="32" s="1"/>
  <c r="EK38" i="32"/>
  <c r="EL38" i="32" s="1"/>
  <c r="DZ39" i="32"/>
  <c r="EA39" i="32" s="1"/>
  <c r="EB39" i="32" s="1"/>
  <c r="EC39" i="32" s="1"/>
  <c r="ED39" i="32" s="1"/>
  <c r="DV38" i="32"/>
  <c r="DW38" i="32" s="1"/>
  <c r="DK39" i="32"/>
  <c r="DL39" i="32" s="1"/>
  <c r="DM39" i="32" s="1"/>
  <c r="DN39" i="32" s="1"/>
  <c r="DO39" i="32" s="1"/>
  <c r="DG38" i="32"/>
  <c r="DH38" i="32" s="1"/>
  <c r="CV39" i="32"/>
  <c r="CW39" i="32" s="1"/>
  <c r="CX39" i="32" s="1"/>
  <c r="CY39" i="32" s="1"/>
  <c r="CZ39" i="32" s="1"/>
  <c r="CR38" i="32"/>
  <c r="CS38" i="32" s="1"/>
  <c r="CG39" i="32"/>
  <c r="CH39" i="32" s="1"/>
  <c r="CI39" i="32" s="1"/>
  <c r="CJ39" i="32" s="1"/>
  <c r="CK39" i="32" s="1"/>
  <c r="CC38" i="32"/>
  <c r="CD38" i="32" s="1"/>
  <c r="BR39" i="32"/>
  <c r="BS39" i="32" s="1"/>
  <c r="BT39" i="32" s="1"/>
  <c r="BU39" i="32" s="1"/>
  <c r="BV39" i="32" s="1"/>
  <c r="BN38" i="32"/>
  <c r="BO38" i="32" s="1"/>
  <c r="BC39" i="32"/>
  <c r="BD39" i="32" s="1"/>
  <c r="BE39" i="32" s="1"/>
  <c r="BF39" i="32" s="1"/>
  <c r="BG39" i="32" s="1"/>
  <c r="AY38" i="32"/>
  <c r="AZ38" i="32" s="1"/>
  <c r="AN39" i="32"/>
  <c r="AO39" i="32" s="1"/>
  <c r="AP39" i="32" s="1"/>
  <c r="AQ39" i="32" s="1"/>
  <c r="AR39" i="32" s="1"/>
  <c r="BH39" i="32" l="1"/>
  <c r="CL39" i="32"/>
  <c r="ET39" i="32"/>
  <c r="IU39" i="32"/>
  <c r="JW39" i="32"/>
  <c r="KT34" i="32"/>
  <c r="KU34" i="32" s="1"/>
  <c r="AS39" i="32"/>
  <c r="DA39" i="32"/>
  <c r="FI39" i="32"/>
  <c r="KL35" i="32"/>
  <c r="KM35" i="32" s="1"/>
  <c r="LR34" i="32"/>
  <c r="LW34" i="32"/>
  <c r="LV35" i="32"/>
  <c r="LL35" i="32" s="1"/>
  <c r="LC35" i="32"/>
  <c r="LG36" i="32"/>
  <c r="KW36" i="32" s="1"/>
  <c r="LH35" i="32"/>
  <c r="BW39" i="32"/>
  <c r="EE39" i="32"/>
  <c r="HB39" i="32"/>
  <c r="IF39" i="32"/>
  <c r="JH39" i="32"/>
  <c r="GM40" i="32"/>
  <c r="DP39" i="32"/>
  <c r="FX39" i="32"/>
  <c r="GR40" i="32"/>
  <c r="GQ41" i="32"/>
  <c r="GG41" i="32" s="1"/>
  <c r="IZ39" i="32"/>
  <c r="IY40" i="32"/>
  <c r="IO40" i="32" s="1"/>
  <c r="IJ40" i="32"/>
  <c r="HZ40" i="32" s="1"/>
  <c r="IK39" i="32"/>
  <c r="HS40" i="32"/>
  <c r="HT39" i="32"/>
  <c r="HF40" i="32"/>
  <c r="GV40" i="32" s="1"/>
  <c r="HG39" i="32"/>
  <c r="GC39" i="32"/>
  <c r="GB40" i="32"/>
  <c r="FR40" i="32" s="1"/>
  <c r="FM40" i="32"/>
  <c r="FC40" i="32" s="1"/>
  <c r="FN39" i="32"/>
  <c r="EY39" i="32"/>
  <c r="EX40" i="32"/>
  <c r="EN40" i="32" s="1"/>
  <c r="EI40" i="32"/>
  <c r="DY40" i="32" s="1"/>
  <c r="EJ39" i="32"/>
  <c r="DT40" i="32"/>
  <c r="DJ40" i="32" s="1"/>
  <c r="DU39" i="32"/>
  <c r="DF39" i="32"/>
  <c r="DE40" i="32"/>
  <c r="CU40" i="32" s="1"/>
  <c r="CP40" i="32"/>
  <c r="CF40" i="32" s="1"/>
  <c r="CQ39" i="32"/>
  <c r="CB39" i="32"/>
  <c r="CA40" i="32"/>
  <c r="BQ40" i="32" s="1"/>
  <c r="BM39" i="32"/>
  <c r="BL40" i="32"/>
  <c r="BB40" i="32" s="1"/>
  <c r="AX39" i="32"/>
  <c r="AW40" i="32"/>
  <c r="AM40" i="32" s="1"/>
  <c r="JX39" i="32" l="1"/>
  <c r="JY39" i="32" s="1"/>
  <c r="JI39" i="32"/>
  <c r="JJ39" i="32" s="1"/>
  <c r="KC40" i="32"/>
  <c r="JS40" i="32" s="1"/>
  <c r="JN40" i="32"/>
  <c r="JD40" i="32" s="1"/>
  <c r="JO39" i="32"/>
  <c r="KD39" i="32"/>
  <c r="LE36" i="32"/>
  <c r="KX36" i="32" s="1"/>
  <c r="KY36" i="32" s="1"/>
  <c r="KZ36" i="32" s="1"/>
  <c r="LF35" i="32"/>
  <c r="KN35" i="32"/>
  <c r="KS35" i="32"/>
  <c r="KR36" i="32"/>
  <c r="KH36" i="32" s="1"/>
  <c r="LT35" i="32"/>
  <c r="LM35" i="32" s="1"/>
  <c r="LN35" i="32" s="1"/>
  <c r="LO35" i="32" s="1"/>
  <c r="LU34" i="32"/>
  <c r="GO41" i="32"/>
  <c r="GP40" i="32"/>
  <c r="IW40" i="32"/>
  <c r="IX39" i="32"/>
  <c r="IH40" i="32"/>
  <c r="II39" i="32"/>
  <c r="HW39" i="32"/>
  <c r="HX39" i="32" s="1"/>
  <c r="HL40" i="32"/>
  <c r="HM40" i="32" s="1"/>
  <c r="HN40" i="32" s="1"/>
  <c r="HO40" i="32" s="1"/>
  <c r="HP40" i="32" s="1"/>
  <c r="HD40" i="32"/>
  <c r="HE39" i="32"/>
  <c r="FZ40" i="32"/>
  <c r="GA39" i="32"/>
  <c r="FK40" i="32"/>
  <c r="FL39" i="32"/>
  <c r="EV40" i="32"/>
  <c r="EW39" i="32"/>
  <c r="EG40" i="32"/>
  <c r="EH39" i="32"/>
  <c r="DR40" i="32"/>
  <c r="DS39" i="32"/>
  <c r="DC40" i="32"/>
  <c r="DD39" i="32"/>
  <c r="CN40" i="32"/>
  <c r="CO39" i="32"/>
  <c r="BY40" i="32"/>
  <c r="BZ39" i="32"/>
  <c r="BJ40" i="32"/>
  <c r="BK39" i="32"/>
  <c r="AU40" i="32"/>
  <c r="AV39" i="32"/>
  <c r="KB39" i="32" l="1"/>
  <c r="KE39" i="32" s="1"/>
  <c r="KF39" i="32" s="1"/>
  <c r="KA40" i="32"/>
  <c r="JT40" i="32" s="1"/>
  <c r="JU40" i="32" s="1"/>
  <c r="JV40" i="32" s="1"/>
  <c r="JL40" i="32"/>
  <c r="JE40" i="32" s="1"/>
  <c r="JF40" i="32" s="1"/>
  <c r="JG40" i="32" s="1"/>
  <c r="JM39" i="32"/>
  <c r="JP39" i="32" s="1"/>
  <c r="JQ39" i="32" s="1"/>
  <c r="KP36" i="32"/>
  <c r="KI36" i="32" s="1"/>
  <c r="KJ36" i="32" s="1"/>
  <c r="KK36" i="32" s="1"/>
  <c r="KQ35" i="32"/>
  <c r="LP35" i="32"/>
  <c r="LQ35" i="32" s="1"/>
  <c r="LI35" i="32"/>
  <c r="LJ35" i="32" s="1"/>
  <c r="HQ40" i="32"/>
  <c r="LA36" i="32"/>
  <c r="LB36" i="32" s="1"/>
  <c r="LX34" i="32"/>
  <c r="LY34" i="32" s="1"/>
  <c r="GS40" i="32"/>
  <c r="GT40" i="32" s="1"/>
  <c r="GH41" i="32"/>
  <c r="GI41" i="32" s="1"/>
  <c r="GJ41" i="32" s="1"/>
  <c r="GK41" i="32" s="1"/>
  <c r="GL41" i="32" s="1"/>
  <c r="JA39" i="32"/>
  <c r="JB39" i="32" s="1"/>
  <c r="IP40" i="32"/>
  <c r="IQ40" i="32" s="1"/>
  <c r="IR40" i="32" s="1"/>
  <c r="IS40" i="32" s="1"/>
  <c r="IT40" i="32" s="1"/>
  <c r="IA40" i="32"/>
  <c r="IB40" i="32" s="1"/>
  <c r="IC40" i="32" s="1"/>
  <c r="ID40" i="32" s="1"/>
  <c r="IE40" i="32" s="1"/>
  <c r="IL39" i="32"/>
  <c r="IM39" i="32" s="1"/>
  <c r="HU41" i="32"/>
  <c r="HK41" i="32" s="1"/>
  <c r="HV40" i="32"/>
  <c r="HH39" i="32"/>
  <c r="HI39" i="32" s="1"/>
  <c r="GW40" i="32"/>
  <c r="GX40" i="32" s="1"/>
  <c r="GY40" i="32" s="1"/>
  <c r="GZ40" i="32" s="1"/>
  <c r="HA40" i="32" s="1"/>
  <c r="GD39" i="32"/>
  <c r="GE39" i="32" s="1"/>
  <c r="FS40" i="32"/>
  <c r="FT40" i="32" s="1"/>
  <c r="FU40" i="32" s="1"/>
  <c r="FV40" i="32" s="1"/>
  <c r="FW40" i="32" s="1"/>
  <c r="FO39" i="32"/>
  <c r="FP39" i="32" s="1"/>
  <c r="FD40" i="32"/>
  <c r="FE40" i="32" s="1"/>
  <c r="FF40" i="32" s="1"/>
  <c r="FG40" i="32" s="1"/>
  <c r="FH40" i="32" s="1"/>
  <c r="EZ39" i="32"/>
  <c r="FA39" i="32" s="1"/>
  <c r="EO40" i="32"/>
  <c r="EP40" i="32" s="1"/>
  <c r="EQ40" i="32" s="1"/>
  <c r="ER40" i="32" s="1"/>
  <c r="ES40" i="32" s="1"/>
  <c r="EK39" i="32"/>
  <c r="EL39" i="32" s="1"/>
  <c r="DZ40" i="32"/>
  <c r="EA40" i="32" s="1"/>
  <c r="EB40" i="32" s="1"/>
  <c r="EC40" i="32" s="1"/>
  <c r="ED40" i="32" s="1"/>
  <c r="DV39" i="32"/>
  <c r="DW39" i="32" s="1"/>
  <c r="DK40" i="32"/>
  <c r="DL40" i="32" s="1"/>
  <c r="DM40" i="32" s="1"/>
  <c r="DN40" i="32" s="1"/>
  <c r="DO40" i="32" s="1"/>
  <c r="DG39" i="32"/>
  <c r="DH39" i="32" s="1"/>
  <c r="CV40" i="32"/>
  <c r="CW40" i="32" s="1"/>
  <c r="CX40" i="32" s="1"/>
  <c r="CY40" i="32" s="1"/>
  <c r="CZ40" i="32" s="1"/>
  <c r="CR39" i="32"/>
  <c r="CS39" i="32" s="1"/>
  <c r="CG40" i="32"/>
  <c r="CH40" i="32" s="1"/>
  <c r="CI40" i="32" s="1"/>
  <c r="CJ40" i="32" s="1"/>
  <c r="CK40" i="32" s="1"/>
  <c r="BR40" i="32"/>
  <c r="BS40" i="32" s="1"/>
  <c r="BT40" i="32" s="1"/>
  <c r="BU40" i="32" s="1"/>
  <c r="BV40" i="32" s="1"/>
  <c r="CC39" i="32"/>
  <c r="CD39" i="32" s="1"/>
  <c r="BN39" i="32"/>
  <c r="BO39" i="32" s="1"/>
  <c r="BC40" i="32"/>
  <c r="BD40" i="32" s="1"/>
  <c r="BE40" i="32" s="1"/>
  <c r="BF40" i="32" s="1"/>
  <c r="BG40" i="32" s="1"/>
  <c r="AY39" i="32"/>
  <c r="AZ39" i="32" s="1"/>
  <c r="AN40" i="32"/>
  <c r="AO40" i="32" s="1"/>
  <c r="AP40" i="32" s="1"/>
  <c r="AQ40" i="32" s="1"/>
  <c r="AR40" i="32" s="1"/>
  <c r="BH40" i="32" l="1"/>
  <c r="DP40" i="32"/>
  <c r="FX40" i="32"/>
  <c r="IU40" i="32"/>
  <c r="JW40" i="32"/>
  <c r="EE40" i="32"/>
  <c r="HB40" i="32"/>
  <c r="LR35" i="32"/>
  <c r="LV36" i="32"/>
  <c r="LL36" i="32" s="1"/>
  <c r="LW35" i="32"/>
  <c r="AS40" i="32"/>
  <c r="DA40" i="32"/>
  <c r="FI40" i="32"/>
  <c r="BW40" i="32"/>
  <c r="JH40" i="32"/>
  <c r="GM41" i="32"/>
  <c r="KT35" i="32"/>
  <c r="KU35" i="32" s="1"/>
  <c r="CL40" i="32"/>
  <c r="ET40" i="32"/>
  <c r="IF40" i="32"/>
  <c r="LC36" i="32"/>
  <c r="LH36" i="32"/>
  <c r="LG37" i="32"/>
  <c r="KW37" i="32" s="1"/>
  <c r="KL36" i="32"/>
  <c r="KM36" i="32" s="1"/>
  <c r="GR41" i="32"/>
  <c r="GQ42" i="32"/>
  <c r="GG42" i="32" s="1"/>
  <c r="IY41" i="32"/>
  <c r="IO41" i="32" s="1"/>
  <c r="IZ40" i="32"/>
  <c r="IJ41" i="32"/>
  <c r="HZ41" i="32" s="1"/>
  <c r="IK40" i="32"/>
  <c r="HS41" i="32"/>
  <c r="HT40" i="32"/>
  <c r="HF41" i="32"/>
  <c r="GV41" i="32" s="1"/>
  <c r="HG40" i="32"/>
  <c r="GC40" i="32"/>
  <c r="GB41" i="32"/>
  <c r="FR41" i="32" s="1"/>
  <c r="FN40" i="32"/>
  <c r="FM41" i="32"/>
  <c r="FC41" i="32" s="1"/>
  <c r="EY40" i="32"/>
  <c r="EX41" i="32"/>
  <c r="EN41" i="32" s="1"/>
  <c r="EJ40" i="32"/>
  <c r="EI41" i="32"/>
  <c r="DY41" i="32" s="1"/>
  <c r="DU40" i="32"/>
  <c r="DT41" i="32"/>
  <c r="DJ41" i="32" s="1"/>
  <c r="DE41" i="32"/>
  <c r="CU41" i="32" s="1"/>
  <c r="DF40" i="32"/>
  <c r="CQ40" i="32"/>
  <c r="CP41" i="32"/>
  <c r="CF41" i="32" s="1"/>
  <c r="CA41" i="32"/>
  <c r="BQ41" i="32" s="1"/>
  <c r="CB40" i="32"/>
  <c r="BL41" i="32"/>
  <c r="BB41" i="32" s="1"/>
  <c r="BM40" i="32"/>
  <c r="AW41" i="32"/>
  <c r="AM41" i="32" s="1"/>
  <c r="AX40" i="32"/>
  <c r="JX40" i="32" l="1"/>
  <c r="JY40" i="32" s="1"/>
  <c r="JI40" i="32"/>
  <c r="JJ40" i="32" s="1"/>
  <c r="KD40" i="32"/>
  <c r="KC41" i="32"/>
  <c r="JS41" i="32" s="1"/>
  <c r="JO40" i="32"/>
  <c r="JN41" i="32"/>
  <c r="JD41" i="32" s="1"/>
  <c r="LE37" i="32"/>
  <c r="KX37" i="32" s="1"/>
  <c r="KY37" i="32" s="1"/>
  <c r="KZ37" i="32" s="1"/>
  <c r="LF36" i="32"/>
  <c r="KN36" i="32"/>
  <c r="KS36" i="32"/>
  <c r="KR37" i="32"/>
  <c r="KH37" i="32" s="1"/>
  <c r="LT36" i="32"/>
  <c r="LM36" i="32" s="1"/>
  <c r="LN36" i="32" s="1"/>
  <c r="LO36" i="32" s="1"/>
  <c r="LU35" i="32"/>
  <c r="GO42" i="32"/>
  <c r="GP41" i="32"/>
  <c r="IW41" i="32"/>
  <c r="IX40" i="32"/>
  <c r="IH41" i="32"/>
  <c r="II40" i="32"/>
  <c r="HW40" i="32"/>
  <c r="HX40" i="32" s="1"/>
  <c r="HL41" i="32"/>
  <c r="HM41" i="32" s="1"/>
  <c r="HN41" i="32" s="1"/>
  <c r="HO41" i="32" s="1"/>
  <c r="HP41" i="32" s="1"/>
  <c r="HD41" i="32"/>
  <c r="HE40" i="32"/>
  <c r="FZ41" i="32"/>
  <c r="GA40" i="32"/>
  <c r="FK41" i="32"/>
  <c r="FL40" i="32"/>
  <c r="EV41" i="32"/>
  <c r="EW40" i="32"/>
  <c r="EG41" i="32"/>
  <c r="EH40" i="32"/>
  <c r="DR41" i="32"/>
  <c r="DS40" i="32"/>
  <c r="DC41" i="32"/>
  <c r="DD40" i="32"/>
  <c r="CN41" i="32"/>
  <c r="CO40" i="32"/>
  <c r="BY41" i="32"/>
  <c r="BZ40" i="32"/>
  <c r="BJ41" i="32"/>
  <c r="BK40" i="32"/>
  <c r="AU41" i="32"/>
  <c r="AV40" i="32"/>
  <c r="KB40" i="32" l="1"/>
  <c r="KE40" i="32" s="1"/>
  <c r="KF40" i="32" s="1"/>
  <c r="KA41" i="32"/>
  <c r="JT41" i="32" s="1"/>
  <c r="JU41" i="32" s="1"/>
  <c r="JV41" i="32" s="1"/>
  <c r="JL41" i="32"/>
  <c r="JE41" i="32" s="1"/>
  <c r="JF41" i="32" s="1"/>
  <c r="JG41" i="32" s="1"/>
  <c r="JM40" i="32"/>
  <c r="JP40" i="32" s="1"/>
  <c r="JQ40" i="32" s="1"/>
  <c r="LX35" i="32"/>
  <c r="LY35" i="32" s="1"/>
  <c r="KP37" i="32"/>
  <c r="KI37" i="32" s="1"/>
  <c r="KJ37" i="32" s="1"/>
  <c r="KK37" i="32" s="1"/>
  <c r="KQ36" i="32"/>
  <c r="LP36" i="32"/>
  <c r="LQ36" i="32" s="1"/>
  <c r="LI36" i="32"/>
  <c r="LJ36" i="32" s="1"/>
  <c r="HQ41" i="32"/>
  <c r="LA37" i="32"/>
  <c r="LB37" i="32" s="1"/>
  <c r="GS41" i="32"/>
  <c r="GT41" i="32" s="1"/>
  <c r="GH42" i="32"/>
  <c r="GI42" i="32" s="1"/>
  <c r="GJ42" i="32" s="1"/>
  <c r="GK42" i="32" s="1"/>
  <c r="GL42" i="32" s="1"/>
  <c r="JA40" i="32"/>
  <c r="JB40" i="32" s="1"/>
  <c r="IP41" i="32"/>
  <c r="IQ41" i="32" s="1"/>
  <c r="IR41" i="32" s="1"/>
  <c r="IS41" i="32" s="1"/>
  <c r="IT41" i="32" s="1"/>
  <c r="IL40" i="32"/>
  <c r="IM40" i="32" s="1"/>
  <c r="IA41" i="32"/>
  <c r="IB41" i="32" s="1"/>
  <c r="IC41" i="32" s="1"/>
  <c r="ID41" i="32" s="1"/>
  <c r="IE41" i="32" s="1"/>
  <c r="HV41" i="32"/>
  <c r="HU42" i="32"/>
  <c r="HK42" i="32" s="1"/>
  <c r="HH40" i="32"/>
  <c r="HI40" i="32" s="1"/>
  <c r="GW41" i="32"/>
  <c r="GX41" i="32" s="1"/>
  <c r="GY41" i="32" s="1"/>
  <c r="GZ41" i="32" s="1"/>
  <c r="HA41" i="32" s="1"/>
  <c r="GD40" i="32"/>
  <c r="GE40" i="32" s="1"/>
  <c r="FS41" i="32"/>
  <c r="FT41" i="32" s="1"/>
  <c r="FU41" i="32" s="1"/>
  <c r="FV41" i="32" s="1"/>
  <c r="FW41" i="32" s="1"/>
  <c r="FO40" i="32"/>
  <c r="FP40" i="32" s="1"/>
  <c r="FD41" i="32"/>
  <c r="FE41" i="32" s="1"/>
  <c r="FF41" i="32" s="1"/>
  <c r="FG41" i="32" s="1"/>
  <c r="FH41" i="32" s="1"/>
  <c r="EZ40" i="32"/>
  <c r="FA40" i="32" s="1"/>
  <c r="EO41" i="32"/>
  <c r="EP41" i="32" s="1"/>
  <c r="EQ41" i="32" s="1"/>
  <c r="ER41" i="32" s="1"/>
  <c r="ES41" i="32" s="1"/>
  <c r="EK40" i="32"/>
  <c r="EL40" i="32" s="1"/>
  <c r="DZ41" i="32"/>
  <c r="EA41" i="32" s="1"/>
  <c r="EB41" i="32" s="1"/>
  <c r="EC41" i="32" s="1"/>
  <c r="ED41" i="32" s="1"/>
  <c r="DV40" i="32"/>
  <c r="DW40" i="32" s="1"/>
  <c r="DK41" i="32"/>
  <c r="DL41" i="32" s="1"/>
  <c r="DM41" i="32" s="1"/>
  <c r="DN41" i="32" s="1"/>
  <c r="DO41" i="32" s="1"/>
  <c r="DG40" i="32"/>
  <c r="DH40" i="32" s="1"/>
  <c r="CV41" i="32"/>
  <c r="CW41" i="32" s="1"/>
  <c r="CX41" i="32" s="1"/>
  <c r="CY41" i="32" s="1"/>
  <c r="CZ41" i="32" s="1"/>
  <c r="CR40" i="32"/>
  <c r="CS40" i="32" s="1"/>
  <c r="CG41" i="32"/>
  <c r="CH41" i="32" s="1"/>
  <c r="CI41" i="32" s="1"/>
  <c r="CJ41" i="32" s="1"/>
  <c r="CK41" i="32" s="1"/>
  <c r="CC40" i="32"/>
  <c r="CD40" i="32" s="1"/>
  <c r="BR41" i="32"/>
  <c r="BS41" i="32" s="1"/>
  <c r="BT41" i="32" s="1"/>
  <c r="BU41" i="32" s="1"/>
  <c r="BV41" i="32" s="1"/>
  <c r="BN40" i="32"/>
  <c r="BO40" i="32" s="1"/>
  <c r="BC41" i="32"/>
  <c r="BD41" i="32" s="1"/>
  <c r="BE41" i="32" s="1"/>
  <c r="BF41" i="32" s="1"/>
  <c r="BG41" i="32" s="1"/>
  <c r="AN41" i="32"/>
  <c r="AO41" i="32" s="1"/>
  <c r="AP41" i="32" s="1"/>
  <c r="AQ41" i="32" s="1"/>
  <c r="AR41" i="32" s="1"/>
  <c r="AY40" i="32"/>
  <c r="AZ40" i="32" s="1"/>
  <c r="CL41" i="32" l="1"/>
  <c r="ET41" i="32"/>
  <c r="IU41" i="32"/>
  <c r="JW41" i="32"/>
  <c r="KT36" i="32"/>
  <c r="KU36" i="32" s="1"/>
  <c r="DA41" i="32"/>
  <c r="FI41" i="32"/>
  <c r="HB41" i="32"/>
  <c r="LC37" i="32"/>
  <c r="LG38" i="32"/>
  <c r="KW38" i="32" s="1"/>
  <c r="LH37" i="32"/>
  <c r="KL37" i="32"/>
  <c r="KM37" i="32" s="1"/>
  <c r="BW41" i="32"/>
  <c r="EE41" i="32"/>
  <c r="AS41" i="32"/>
  <c r="IF41" i="32"/>
  <c r="GM42" i="32"/>
  <c r="BH41" i="32"/>
  <c r="DP41" i="32"/>
  <c r="FX41" i="32"/>
  <c r="JH41" i="32"/>
  <c r="LR36" i="32"/>
  <c r="LW36" i="32"/>
  <c r="LV37" i="32"/>
  <c r="LL37" i="32" s="1"/>
  <c r="GR42" i="32"/>
  <c r="GQ43" i="32"/>
  <c r="GG43" i="32" s="1"/>
  <c r="IZ41" i="32"/>
  <c r="IY42" i="32"/>
  <c r="IO42" i="32" s="1"/>
  <c r="IJ42" i="32"/>
  <c r="HZ42" i="32" s="1"/>
  <c r="IK41" i="32"/>
  <c r="HS42" i="32"/>
  <c r="HT41" i="32"/>
  <c r="HF42" i="32"/>
  <c r="GV42" i="32" s="1"/>
  <c r="HG41" i="32"/>
  <c r="GC41" i="32"/>
  <c r="GB42" i="32"/>
  <c r="FR42" i="32" s="1"/>
  <c r="FM42" i="32"/>
  <c r="FC42" i="32" s="1"/>
  <c r="FN41" i="32"/>
  <c r="EY41" i="32"/>
  <c r="EX42" i="32"/>
  <c r="EN42" i="32" s="1"/>
  <c r="EI42" i="32"/>
  <c r="DY42" i="32" s="1"/>
  <c r="EJ41" i="32"/>
  <c r="DT42" i="32"/>
  <c r="DJ42" i="32" s="1"/>
  <c r="DU41" i="32"/>
  <c r="DF41" i="32"/>
  <c r="DE42" i="32"/>
  <c r="CU42" i="32" s="1"/>
  <c r="CP42" i="32"/>
  <c r="CF42" i="32" s="1"/>
  <c r="CQ41" i="32"/>
  <c r="CB41" i="32"/>
  <c r="CA42" i="32"/>
  <c r="BQ42" i="32" s="1"/>
  <c r="BL42" i="32"/>
  <c r="BB42" i="32" s="1"/>
  <c r="BM41" i="32"/>
  <c r="AX41" i="32"/>
  <c r="AW42" i="32"/>
  <c r="AM42" i="32" s="1"/>
  <c r="JX41" i="32" l="1"/>
  <c r="JY41" i="32" s="1"/>
  <c r="JI41" i="32"/>
  <c r="JJ41" i="32" s="1"/>
  <c r="KC42" i="32"/>
  <c r="JS42" i="32" s="1"/>
  <c r="JO41" i="32"/>
  <c r="JN42" i="32"/>
  <c r="JD42" i="32" s="1"/>
  <c r="KD41" i="32"/>
  <c r="KN37" i="32"/>
  <c r="KS37" i="32"/>
  <c r="KR38" i="32"/>
  <c r="KH38" i="32" s="1"/>
  <c r="LT37" i="32"/>
  <c r="LM37" i="32" s="1"/>
  <c r="LN37" i="32" s="1"/>
  <c r="LO37" i="32" s="1"/>
  <c r="LU36" i="32"/>
  <c r="LE38" i="32"/>
  <c r="KX38" i="32" s="1"/>
  <c r="KY38" i="32" s="1"/>
  <c r="KZ38" i="32" s="1"/>
  <c r="LF37" i="32"/>
  <c r="GO43" i="32"/>
  <c r="GP42" i="32"/>
  <c r="IW42" i="32"/>
  <c r="IX41" i="32"/>
  <c r="IH42" i="32"/>
  <c r="II41" i="32"/>
  <c r="HW41" i="32"/>
  <c r="HX41" i="32" s="1"/>
  <c r="HL42" i="32"/>
  <c r="HM42" i="32" s="1"/>
  <c r="HN42" i="32" s="1"/>
  <c r="HO42" i="32" s="1"/>
  <c r="HP42" i="32" s="1"/>
  <c r="HD42" i="32"/>
  <c r="HE41" i="32"/>
  <c r="FZ42" i="32"/>
  <c r="GA41" i="32"/>
  <c r="FK42" i="32"/>
  <c r="FL41" i="32"/>
  <c r="EV42" i="32"/>
  <c r="EW41" i="32"/>
  <c r="EG42" i="32"/>
  <c r="EH41" i="32"/>
  <c r="DR42" i="32"/>
  <c r="DS41" i="32"/>
  <c r="DC42" i="32"/>
  <c r="DD41" i="32"/>
  <c r="CN42" i="32"/>
  <c r="CO41" i="32"/>
  <c r="BY42" i="32"/>
  <c r="BZ41" i="32"/>
  <c r="BJ42" i="32"/>
  <c r="BK41" i="32"/>
  <c r="AU42" i="32"/>
  <c r="AV41" i="32"/>
  <c r="KB41" i="32" l="1"/>
  <c r="KE41" i="32" s="1"/>
  <c r="KF41" i="32" s="1"/>
  <c r="KA42" i="32"/>
  <c r="JT42" i="32" s="1"/>
  <c r="JU42" i="32" s="1"/>
  <c r="JV42" i="32" s="1"/>
  <c r="JL42" i="32"/>
  <c r="JE42" i="32" s="1"/>
  <c r="JF42" i="32" s="1"/>
  <c r="JG42" i="32" s="1"/>
  <c r="JM41" i="32"/>
  <c r="JP41" i="32" s="1"/>
  <c r="JQ41" i="32" s="1"/>
  <c r="LP37" i="32"/>
  <c r="LQ37" i="32" s="1"/>
  <c r="LI37" i="32"/>
  <c r="LJ37" i="32" s="1"/>
  <c r="LA38" i="32"/>
  <c r="LB38" i="32" s="1"/>
  <c r="HQ42" i="32"/>
  <c r="LX36" i="32"/>
  <c r="LY36" i="32" s="1"/>
  <c r="KP38" i="32"/>
  <c r="KI38" i="32" s="1"/>
  <c r="KJ38" i="32" s="1"/>
  <c r="KK38" i="32" s="1"/>
  <c r="KQ37" i="32"/>
  <c r="GS42" i="32"/>
  <c r="GT42" i="32" s="1"/>
  <c r="GH43" i="32"/>
  <c r="GI43" i="32" s="1"/>
  <c r="GJ43" i="32" s="1"/>
  <c r="GK43" i="32" s="1"/>
  <c r="GL43" i="32" s="1"/>
  <c r="JA41" i="32"/>
  <c r="JB41" i="32" s="1"/>
  <c r="IP42" i="32"/>
  <c r="IQ42" i="32" s="1"/>
  <c r="IR42" i="32" s="1"/>
  <c r="IS42" i="32" s="1"/>
  <c r="IT42" i="32" s="1"/>
  <c r="IL41" i="32"/>
  <c r="IM41" i="32" s="1"/>
  <c r="IA42" i="32"/>
  <c r="IB42" i="32" s="1"/>
  <c r="IC42" i="32" s="1"/>
  <c r="ID42" i="32" s="1"/>
  <c r="IE42" i="32" s="1"/>
  <c r="HV42" i="32"/>
  <c r="HU43" i="32"/>
  <c r="HK43" i="32" s="1"/>
  <c r="HH41" i="32"/>
  <c r="HI41" i="32" s="1"/>
  <c r="GW42" i="32"/>
  <c r="GX42" i="32" s="1"/>
  <c r="GY42" i="32" s="1"/>
  <c r="GZ42" i="32" s="1"/>
  <c r="HA42" i="32" s="1"/>
  <c r="GD41" i="32"/>
  <c r="GE41" i="32" s="1"/>
  <c r="FS42" i="32"/>
  <c r="FT42" i="32" s="1"/>
  <c r="FU42" i="32" s="1"/>
  <c r="FV42" i="32" s="1"/>
  <c r="FW42" i="32" s="1"/>
  <c r="FO41" i="32"/>
  <c r="FP41" i="32" s="1"/>
  <c r="FD42" i="32"/>
  <c r="FE42" i="32" s="1"/>
  <c r="FF42" i="32" s="1"/>
  <c r="FG42" i="32" s="1"/>
  <c r="FH42" i="32" s="1"/>
  <c r="EZ41" i="32"/>
  <c r="FA41" i="32" s="1"/>
  <c r="EO42" i="32"/>
  <c r="EP42" i="32" s="1"/>
  <c r="EQ42" i="32" s="1"/>
  <c r="ER42" i="32" s="1"/>
  <c r="ES42" i="32" s="1"/>
  <c r="EK41" i="32"/>
  <c r="EL41" i="32" s="1"/>
  <c r="DZ42" i="32"/>
  <c r="EA42" i="32" s="1"/>
  <c r="EB42" i="32" s="1"/>
  <c r="EC42" i="32" s="1"/>
  <c r="ED42" i="32" s="1"/>
  <c r="DV41" i="32"/>
  <c r="DW41" i="32" s="1"/>
  <c r="DK42" i="32"/>
  <c r="DL42" i="32" s="1"/>
  <c r="DM42" i="32" s="1"/>
  <c r="DN42" i="32" s="1"/>
  <c r="DO42" i="32" s="1"/>
  <c r="DG41" i="32"/>
  <c r="DH41" i="32" s="1"/>
  <c r="CV42" i="32"/>
  <c r="CW42" i="32" s="1"/>
  <c r="CX42" i="32" s="1"/>
  <c r="CY42" i="32" s="1"/>
  <c r="CZ42" i="32" s="1"/>
  <c r="CR41" i="32"/>
  <c r="CS41" i="32" s="1"/>
  <c r="CG42" i="32"/>
  <c r="CH42" i="32" s="1"/>
  <c r="CI42" i="32" s="1"/>
  <c r="CJ42" i="32" s="1"/>
  <c r="CK42" i="32" s="1"/>
  <c r="CC41" i="32"/>
  <c r="CD41" i="32" s="1"/>
  <c r="BR42" i="32"/>
  <c r="BS42" i="32" s="1"/>
  <c r="BT42" i="32" s="1"/>
  <c r="BU42" i="32" s="1"/>
  <c r="BV42" i="32" s="1"/>
  <c r="BN41" i="32"/>
  <c r="BO41" i="32" s="1"/>
  <c r="BC42" i="32"/>
  <c r="BD42" i="32" s="1"/>
  <c r="BE42" i="32" s="1"/>
  <c r="BF42" i="32" s="1"/>
  <c r="BG42" i="32" s="1"/>
  <c r="AY41" i="32"/>
  <c r="AZ41" i="32" s="1"/>
  <c r="AN42" i="32"/>
  <c r="AO42" i="32" s="1"/>
  <c r="AP42" i="32" s="1"/>
  <c r="AQ42" i="32" s="1"/>
  <c r="AR42" i="32" s="1"/>
  <c r="CL42" i="32" l="1"/>
  <c r="ET42" i="32"/>
  <c r="IU42" i="32"/>
  <c r="JW42" i="32"/>
  <c r="KT37" i="32"/>
  <c r="KU37" i="32" s="1"/>
  <c r="BW42" i="32"/>
  <c r="EE42" i="32"/>
  <c r="HB42" i="32"/>
  <c r="KL38" i="32"/>
  <c r="KM38" i="32" s="1"/>
  <c r="AS42" i="32"/>
  <c r="DA42" i="32"/>
  <c r="FI42" i="32"/>
  <c r="IF42" i="32"/>
  <c r="JH42" i="32"/>
  <c r="GM43" i="32"/>
  <c r="BH42" i="32"/>
  <c r="DP42" i="32"/>
  <c r="FX42" i="32"/>
  <c r="LC38" i="32"/>
  <c r="LH38" i="32"/>
  <c r="LG39" i="32"/>
  <c r="KW39" i="32" s="1"/>
  <c r="LR37" i="32"/>
  <c r="LV38" i="32"/>
  <c r="LL38" i="32" s="1"/>
  <c r="LW37" i="32"/>
  <c r="GR43" i="32"/>
  <c r="GQ44" i="32"/>
  <c r="GG44" i="32" s="1"/>
  <c r="IY43" i="32"/>
  <c r="IO43" i="32" s="1"/>
  <c r="IZ42" i="32"/>
  <c r="IJ43" i="32"/>
  <c r="HZ43" i="32" s="1"/>
  <c r="IK42" i="32"/>
  <c r="HS43" i="32"/>
  <c r="HT42" i="32"/>
  <c r="HF43" i="32"/>
  <c r="GV43" i="32" s="1"/>
  <c r="HG42" i="32"/>
  <c r="GB43" i="32"/>
  <c r="FR43" i="32" s="1"/>
  <c r="GC42" i="32"/>
  <c r="FN42" i="32"/>
  <c r="FM43" i="32"/>
  <c r="FC43" i="32" s="1"/>
  <c r="EY42" i="32"/>
  <c r="EX43" i="32"/>
  <c r="EN43" i="32" s="1"/>
  <c r="EJ42" i="32"/>
  <c r="EI43" i="32"/>
  <c r="DY43" i="32" s="1"/>
  <c r="DU42" i="32"/>
  <c r="DT43" i="32"/>
  <c r="DJ43" i="32" s="1"/>
  <c r="DE43" i="32"/>
  <c r="CU43" i="32" s="1"/>
  <c r="DF42" i="32"/>
  <c r="CQ42" i="32"/>
  <c r="CP43" i="32"/>
  <c r="CF43" i="32" s="1"/>
  <c r="CA43" i="32"/>
  <c r="BQ43" i="32" s="1"/>
  <c r="CB42" i="32"/>
  <c r="BM42" i="32"/>
  <c r="BL43" i="32"/>
  <c r="BB43" i="32" s="1"/>
  <c r="AW43" i="32"/>
  <c r="AM43" i="32" s="1"/>
  <c r="AX42" i="32"/>
  <c r="JX42" i="32" l="1"/>
  <c r="JY42" i="32" s="1"/>
  <c r="JI42" i="32"/>
  <c r="JJ42" i="32" s="1"/>
  <c r="KC43" i="32"/>
  <c r="JS43" i="32" s="1"/>
  <c r="KD42" i="32"/>
  <c r="JO42" i="32"/>
  <c r="JN43" i="32"/>
  <c r="JD43" i="32" s="1"/>
  <c r="LE39" i="32"/>
  <c r="KX39" i="32" s="1"/>
  <c r="KY39" i="32" s="1"/>
  <c r="KZ39" i="32" s="1"/>
  <c r="LF38" i="32"/>
  <c r="KN38" i="32"/>
  <c r="KS38" i="32"/>
  <c r="KR39" i="32"/>
  <c r="KH39" i="32" s="1"/>
  <c r="LT38" i="32"/>
  <c r="LM38" i="32" s="1"/>
  <c r="LN38" i="32" s="1"/>
  <c r="LO38" i="32" s="1"/>
  <c r="LU37" i="32"/>
  <c r="GO44" i="32"/>
  <c r="GP43" i="32"/>
  <c r="IW43" i="32"/>
  <c r="IX42" i="32"/>
  <c r="IH43" i="32"/>
  <c r="II42" i="32"/>
  <c r="HW42" i="32"/>
  <c r="HX42" i="32" s="1"/>
  <c r="HL43" i="32"/>
  <c r="HM43" i="32" s="1"/>
  <c r="HN43" i="32" s="1"/>
  <c r="HO43" i="32" s="1"/>
  <c r="HP43" i="32" s="1"/>
  <c r="HD43" i="32"/>
  <c r="HE42" i="32"/>
  <c r="FZ43" i="32"/>
  <c r="GA42" i="32"/>
  <c r="FK43" i="32"/>
  <c r="FL42" i="32"/>
  <c r="EV43" i="32"/>
  <c r="EW42" i="32"/>
  <c r="EG43" i="32"/>
  <c r="EH42" i="32"/>
  <c r="DR43" i="32"/>
  <c r="DS42" i="32"/>
  <c r="DC43" i="32"/>
  <c r="DD42" i="32"/>
  <c r="CN43" i="32"/>
  <c r="CO42" i="32"/>
  <c r="BY43" i="32"/>
  <c r="BZ42" i="32"/>
  <c r="BJ43" i="32"/>
  <c r="BK42" i="32"/>
  <c r="AU43" i="32"/>
  <c r="AV42" i="32"/>
  <c r="KB42" i="32" l="1"/>
  <c r="KE42" i="32" s="1"/>
  <c r="KF42" i="32" s="1"/>
  <c r="KA43" i="32"/>
  <c r="JT43" i="32" s="1"/>
  <c r="JU43" i="32" s="1"/>
  <c r="JV43" i="32" s="1"/>
  <c r="JL43" i="32"/>
  <c r="JE43" i="32" s="1"/>
  <c r="JF43" i="32" s="1"/>
  <c r="JG43" i="32" s="1"/>
  <c r="JM42" i="32"/>
  <c r="JP42" i="32" s="1"/>
  <c r="JQ42" i="32" s="1"/>
  <c r="LX37" i="32"/>
  <c r="LY37" i="32" s="1"/>
  <c r="KP39" i="32"/>
  <c r="KI39" i="32" s="1"/>
  <c r="KJ39" i="32" s="1"/>
  <c r="KK39" i="32" s="1"/>
  <c r="KQ38" i="32"/>
  <c r="LP38" i="32"/>
  <c r="LQ38" i="32" s="1"/>
  <c r="LI38" i="32"/>
  <c r="LJ38" i="32" s="1"/>
  <c r="HQ43" i="32"/>
  <c r="LA39" i="32"/>
  <c r="LB39" i="32" s="1"/>
  <c r="GS43" i="32"/>
  <c r="GT43" i="32" s="1"/>
  <c r="GH44" i="32"/>
  <c r="GI44" i="32" s="1"/>
  <c r="GJ44" i="32" s="1"/>
  <c r="GK44" i="32" s="1"/>
  <c r="GL44" i="32" s="1"/>
  <c r="JA42" i="32"/>
  <c r="JB42" i="32" s="1"/>
  <c r="IP43" i="32"/>
  <c r="IQ43" i="32" s="1"/>
  <c r="IR43" i="32" s="1"/>
  <c r="IS43" i="32" s="1"/>
  <c r="IT43" i="32" s="1"/>
  <c r="IL42" i="32"/>
  <c r="IM42" i="32" s="1"/>
  <c r="IA43" i="32"/>
  <c r="IB43" i="32" s="1"/>
  <c r="IC43" i="32" s="1"/>
  <c r="ID43" i="32" s="1"/>
  <c r="IE43" i="32" s="1"/>
  <c r="HV43" i="32"/>
  <c r="HU44" i="32"/>
  <c r="HK44" i="32" s="1"/>
  <c r="HH42" i="32"/>
  <c r="HI42" i="32" s="1"/>
  <c r="GW43" i="32"/>
  <c r="GX43" i="32" s="1"/>
  <c r="GY43" i="32" s="1"/>
  <c r="GZ43" i="32" s="1"/>
  <c r="HA43" i="32" s="1"/>
  <c r="GD42" i="32"/>
  <c r="GE42" i="32" s="1"/>
  <c r="FS43" i="32"/>
  <c r="FT43" i="32" s="1"/>
  <c r="FU43" i="32" s="1"/>
  <c r="FV43" i="32" s="1"/>
  <c r="FW43" i="32" s="1"/>
  <c r="FO42" i="32"/>
  <c r="FP42" i="32" s="1"/>
  <c r="FD43" i="32"/>
  <c r="FE43" i="32" s="1"/>
  <c r="FF43" i="32" s="1"/>
  <c r="FG43" i="32" s="1"/>
  <c r="FH43" i="32" s="1"/>
  <c r="EZ42" i="32"/>
  <c r="FA42" i="32" s="1"/>
  <c r="EO43" i="32"/>
  <c r="EP43" i="32" s="1"/>
  <c r="EQ43" i="32" s="1"/>
  <c r="ER43" i="32" s="1"/>
  <c r="ES43" i="32" s="1"/>
  <c r="EK42" i="32"/>
  <c r="EL42" i="32" s="1"/>
  <c r="DZ43" i="32"/>
  <c r="EA43" i="32" s="1"/>
  <c r="EB43" i="32" s="1"/>
  <c r="EC43" i="32" s="1"/>
  <c r="ED43" i="32" s="1"/>
  <c r="DV42" i="32"/>
  <c r="DW42" i="32" s="1"/>
  <c r="DK43" i="32"/>
  <c r="DL43" i="32" s="1"/>
  <c r="DM43" i="32" s="1"/>
  <c r="DN43" i="32" s="1"/>
  <c r="DO43" i="32" s="1"/>
  <c r="DG42" i="32"/>
  <c r="DH42" i="32" s="1"/>
  <c r="CV43" i="32"/>
  <c r="CW43" i="32" s="1"/>
  <c r="CX43" i="32" s="1"/>
  <c r="CY43" i="32" s="1"/>
  <c r="CZ43" i="32" s="1"/>
  <c r="CR42" i="32"/>
  <c r="CS42" i="32" s="1"/>
  <c r="CG43" i="32"/>
  <c r="CH43" i="32" s="1"/>
  <c r="CI43" i="32" s="1"/>
  <c r="CJ43" i="32" s="1"/>
  <c r="CK43" i="32" s="1"/>
  <c r="CC42" i="32"/>
  <c r="CD42" i="32" s="1"/>
  <c r="BR43" i="32"/>
  <c r="BS43" i="32" s="1"/>
  <c r="BT43" i="32" s="1"/>
  <c r="BU43" i="32" s="1"/>
  <c r="BV43" i="32" s="1"/>
  <c r="BN42" i="32"/>
  <c r="BO42" i="32" s="1"/>
  <c r="BC43" i="32"/>
  <c r="BD43" i="32" s="1"/>
  <c r="BE43" i="32" s="1"/>
  <c r="BF43" i="32" s="1"/>
  <c r="BG43" i="32" s="1"/>
  <c r="AN43" i="32"/>
  <c r="AO43" i="32" s="1"/>
  <c r="AP43" i="32" s="1"/>
  <c r="AQ43" i="32" s="1"/>
  <c r="AR43" i="32" s="1"/>
  <c r="AY42" i="32"/>
  <c r="AZ42" i="32" s="1"/>
  <c r="BH43" i="32" l="1"/>
  <c r="IU43" i="32"/>
  <c r="JW43" i="32"/>
  <c r="KT38" i="32"/>
  <c r="KU38" i="32" s="1"/>
  <c r="DA43" i="32"/>
  <c r="EE43" i="32"/>
  <c r="FI43" i="32"/>
  <c r="HB43" i="32"/>
  <c r="LC39" i="32"/>
  <c r="LG40" i="32"/>
  <c r="KW40" i="32" s="1"/>
  <c r="LH39" i="32"/>
  <c r="KL39" i="32"/>
  <c r="KM39" i="32" s="1"/>
  <c r="BW43" i="32"/>
  <c r="AS43" i="32"/>
  <c r="IF43" i="32"/>
  <c r="JH43" i="32"/>
  <c r="GM44" i="32"/>
  <c r="CL43" i="32"/>
  <c r="DP43" i="32"/>
  <c r="ET43" i="32"/>
  <c r="FX43" i="32"/>
  <c r="LR38" i="32"/>
  <c r="LW38" i="32"/>
  <c r="LV39" i="32"/>
  <c r="LL39" i="32" s="1"/>
  <c r="GR44" i="32"/>
  <c r="GQ45" i="32"/>
  <c r="GG45" i="32" s="1"/>
  <c r="KD43" i="32"/>
  <c r="IZ43" i="32"/>
  <c r="IY44" i="32"/>
  <c r="IO44" i="32" s="1"/>
  <c r="IJ44" i="32"/>
  <c r="HZ44" i="32" s="1"/>
  <c r="IK43" i="32"/>
  <c r="HS44" i="32"/>
  <c r="HT43" i="32"/>
  <c r="HF44" i="32"/>
  <c r="GV44" i="32" s="1"/>
  <c r="HG43" i="32"/>
  <c r="GC43" i="32"/>
  <c r="GB44" i="32"/>
  <c r="FR44" i="32" s="1"/>
  <c r="FM44" i="32"/>
  <c r="FC44" i="32" s="1"/>
  <c r="FN43" i="32"/>
  <c r="EY43" i="32"/>
  <c r="EX44" i="32"/>
  <c r="EN44" i="32" s="1"/>
  <c r="EI44" i="32"/>
  <c r="DY44" i="32" s="1"/>
  <c r="EJ43" i="32"/>
  <c r="DT44" i="32"/>
  <c r="DJ44" i="32" s="1"/>
  <c r="DU43" i="32"/>
  <c r="DF43" i="32"/>
  <c r="DE44" i="32"/>
  <c r="CU44" i="32" s="1"/>
  <c r="CP44" i="32"/>
  <c r="CF44" i="32" s="1"/>
  <c r="CQ43" i="32"/>
  <c r="CB43" i="32"/>
  <c r="CA44" i="32"/>
  <c r="BQ44" i="32" s="1"/>
  <c r="BL44" i="32"/>
  <c r="BB44" i="32" s="1"/>
  <c r="BM43" i="32"/>
  <c r="AX43" i="32"/>
  <c r="AW44" i="32"/>
  <c r="AM44" i="32" s="1"/>
  <c r="JX43" i="32" l="1"/>
  <c r="JY43" i="32" s="1"/>
  <c r="JI43" i="32"/>
  <c r="JJ43" i="32" s="1"/>
  <c r="JO43" i="32"/>
  <c r="JN44" i="32"/>
  <c r="JD44" i="32" s="1"/>
  <c r="KC44" i="32"/>
  <c r="JS44" i="32" s="1"/>
  <c r="KN39" i="32"/>
  <c r="KS39" i="32"/>
  <c r="KR40" i="32"/>
  <c r="KH40" i="32" s="1"/>
  <c r="LT39" i="32"/>
  <c r="LM39" i="32" s="1"/>
  <c r="LN39" i="32" s="1"/>
  <c r="LO39" i="32" s="1"/>
  <c r="LU38" i="32"/>
  <c r="LE40" i="32"/>
  <c r="KX40" i="32" s="1"/>
  <c r="KY40" i="32" s="1"/>
  <c r="KZ40" i="32" s="1"/>
  <c r="LF39" i="32"/>
  <c r="GO45" i="32"/>
  <c r="GP44" i="32"/>
  <c r="IW44" i="32"/>
  <c r="IX43" i="32"/>
  <c r="IH44" i="32"/>
  <c r="II43" i="32"/>
  <c r="HW43" i="32"/>
  <c r="HX43" i="32" s="1"/>
  <c r="HL44" i="32"/>
  <c r="HM44" i="32" s="1"/>
  <c r="HN44" i="32" s="1"/>
  <c r="HO44" i="32" s="1"/>
  <c r="HP44" i="32" s="1"/>
  <c r="HD44" i="32"/>
  <c r="HE43" i="32"/>
  <c r="FZ44" i="32"/>
  <c r="GA43" i="32"/>
  <c r="FK44" i="32"/>
  <c r="FL43" i="32"/>
  <c r="EV44" i="32"/>
  <c r="EW43" i="32"/>
  <c r="EG44" i="32"/>
  <c r="EH43" i="32"/>
  <c r="DR44" i="32"/>
  <c r="DS43" i="32"/>
  <c r="DC44" i="32"/>
  <c r="DD43" i="32"/>
  <c r="CN44" i="32"/>
  <c r="CO43" i="32"/>
  <c r="BY44" i="32"/>
  <c r="BZ43" i="32"/>
  <c r="BJ44" i="32"/>
  <c r="BK43" i="32"/>
  <c r="AU44" i="32"/>
  <c r="AV43" i="32"/>
  <c r="KB43" i="32" l="1"/>
  <c r="KE43" i="32" s="1"/>
  <c r="KF43" i="32" s="1"/>
  <c r="KA44" i="32"/>
  <c r="JT44" i="32" s="1"/>
  <c r="JU44" i="32" s="1"/>
  <c r="JV44" i="32" s="1"/>
  <c r="JM43" i="32"/>
  <c r="JP43" i="32" s="1"/>
  <c r="JQ43" i="32" s="1"/>
  <c r="JL44" i="32"/>
  <c r="JE44" i="32" s="1"/>
  <c r="JF44" i="32" s="1"/>
  <c r="JG44" i="32" s="1"/>
  <c r="LP39" i="32"/>
  <c r="LQ39" i="32" s="1"/>
  <c r="LI39" i="32"/>
  <c r="LJ39" i="32" s="1"/>
  <c r="LA40" i="32"/>
  <c r="LB40" i="32" s="1"/>
  <c r="HQ44" i="32"/>
  <c r="LX38" i="32"/>
  <c r="LY38" i="32" s="1"/>
  <c r="KP40" i="32"/>
  <c r="KI40" i="32" s="1"/>
  <c r="KJ40" i="32" s="1"/>
  <c r="KK40" i="32" s="1"/>
  <c r="KQ39" i="32"/>
  <c r="GS44" i="32"/>
  <c r="GT44" i="32" s="1"/>
  <c r="GH45" i="32"/>
  <c r="GI45" i="32" s="1"/>
  <c r="GJ45" i="32" s="1"/>
  <c r="GK45" i="32" s="1"/>
  <c r="GL45" i="32" s="1"/>
  <c r="JA43" i="32"/>
  <c r="JB43" i="32" s="1"/>
  <c r="IP44" i="32"/>
  <c r="IQ44" i="32" s="1"/>
  <c r="IR44" i="32" s="1"/>
  <c r="IS44" i="32" s="1"/>
  <c r="IT44" i="32" s="1"/>
  <c r="IL43" i="32"/>
  <c r="IM43" i="32" s="1"/>
  <c r="IA44" i="32"/>
  <c r="IB44" i="32" s="1"/>
  <c r="IC44" i="32" s="1"/>
  <c r="ID44" i="32" s="1"/>
  <c r="IE44" i="32" s="1"/>
  <c r="HV44" i="32"/>
  <c r="HU45" i="32"/>
  <c r="HK45" i="32" s="1"/>
  <c r="HH43" i="32"/>
  <c r="HI43" i="32" s="1"/>
  <c r="GW44" i="32"/>
  <c r="GX44" i="32" s="1"/>
  <c r="GY44" i="32" s="1"/>
  <c r="GZ44" i="32" s="1"/>
  <c r="HA44" i="32" s="1"/>
  <c r="GD43" i="32"/>
  <c r="GE43" i="32" s="1"/>
  <c r="FS44" i="32"/>
  <c r="FT44" i="32" s="1"/>
  <c r="FU44" i="32" s="1"/>
  <c r="FV44" i="32" s="1"/>
  <c r="FW44" i="32" s="1"/>
  <c r="FO43" i="32"/>
  <c r="FP43" i="32" s="1"/>
  <c r="FD44" i="32"/>
  <c r="FE44" i="32" s="1"/>
  <c r="FF44" i="32" s="1"/>
  <c r="FG44" i="32" s="1"/>
  <c r="FH44" i="32" s="1"/>
  <c r="EZ43" i="32"/>
  <c r="FA43" i="32" s="1"/>
  <c r="EO44" i="32"/>
  <c r="EP44" i="32" s="1"/>
  <c r="EQ44" i="32" s="1"/>
  <c r="ER44" i="32" s="1"/>
  <c r="ES44" i="32" s="1"/>
  <c r="EK43" i="32"/>
  <c r="EL43" i="32" s="1"/>
  <c r="DZ44" i="32"/>
  <c r="EA44" i="32" s="1"/>
  <c r="EB44" i="32" s="1"/>
  <c r="EC44" i="32" s="1"/>
  <c r="ED44" i="32" s="1"/>
  <c r="DV43" i="32"/>
  <c r="DW43" i="32" s="1"/>
  <c r="DK44" i="32"/>
  <c r="DL44" i="32" s="1"/>
  <c r="DM44" i="32" s="1"/>
  <c r="DN44" i="32" s="1"/>
  <c r="DO44" i="32" s="1"/>
  <c r="DG43" i="32"/>
  <c r="DH43" i="32" s="1"/>
  <c r="CV44" i="32"/>
  <c r="CW44" i="32" s="1"/>
  <c r="CX44" i="32" s="1"/>
  <c r="CY44" i="32" s="1"/>
  <c r="CZ44" i="32" s="1"/>
  <c r="CR43" i="32"/>
  <c r="CS43" i="32" s="1"/>
  <c r="CG44" i="32"/>
  <c r="CH44" i="32" s="1"/>
  <c r="CI44" i="32" s="1"/>
  <c r="CJ44" i="32" s="1"/>
  <c r="CK44" i="32" s="1"/>
  <c r="CC43" i="32"/>
  <c r="CD43" i="32" s="1"/>
  <c r="BR44" i="32"/>
  <c r="BS44" i="32" s="1"/>
  <c r="BT44" i="32" s="1"/>
  <c r="BU44" i="32" s="1"/>
  <c r="BV44" i="32" s="1"/>
  <c r="BN43" i="32"/>
  <c r="BO43" i="32" s="1"/>
  <c r="BC44" i="32"/>
  <c r="BD44" i="32" s="1"/>
  <c r="BE44" i="32" s="1"/>
  <c r="BF44" i="32" s="1"/>
  <c r="BG44" i="32" s="1"/>
  <c r="AY43" i="32"/>
  <c r="AZ43" i="32" s="1"/>
  <c r="AN44" i="32"/>
  <c r="AO44" i="32" s="1"/>
  <c r="AP44" i="32" s="1"/>
  <c r="AQ44" i="32" s="1"/>
  <c r="AR44" i="32" s="1"/>
  <c r="BH44" i="32" l="1"/>
  <c r="DP44" i="32"/>
  <c r="IU44" i="32"/>
  <c r="JW44" i="32"/>
  <c r="KT39" i="32"/>
  <c r="KU39" i="32" s="1"/>
  <c r="AS44" i="32"/>
  <c r="DA44" i="32"/>
  <c r="FI44" i="32"/>
  <c r="HB44" i="32"/>
  <c r="KL40" i="32"/>
  <c r="KM40" i="32" s="1"/>
  <c r="BW44" i="32"/>
  <c r="EE44" i="32"/>
  <c r="IF44" i="32"/>
  <c r="JH44" i="32"/>
  <c r="GM45" i="32"/>
  <c r="CL44" i="32"/>
  <c r="ET44" i="32"/>
  <c r="FX44" i="32"/>
  <c r="LC40" i="32"/>
  <c r="LH40" i="32"/>
  <c r="LG41" i="32"/>
  <c r="KW41" i="32" s="1"/>
  <c r="LR39" i="32"/>
  <c r="LV40" i="32"/>
  <c r="LL40" i="32" s="1"/>
  <c r="LW39" i="32"/>
  <c r="GR45" i="32"/>
  <c r="GQ46" i="32"/>
  <c r="GG46" i="32" s="1"/>
  <c r="IY45" i="32"/>
  <c r="IO45" i="32" s="1"/>
  <c r="IZ44" i="32"/>
  <c r="IJ45" i="32"/>
  <c r="HZ45" i="32" s="1"/>
  <c r="IK44" i="32"/>
  <c r="HS45" i="32"/>
  <c r="HT44" i="32"/>
  <c r="HF45" i="32"/>
  <c r="GV45" i="32" s="1"/>
  <c r="HG44" i="32"/>
  <c r="GB45" i="32"/>
  <c r="FR45" i="32" s="1"/>
  <c r="GC44" i="32"/>
  <c r="FN44" i="32"/>
  <c r="FM45" i="32"/>
  <c r="FC45" i="32" s="1"/>
  <c r="EX45" i="32"/>
  <c r="EN45" i="32" s="1"/>
  <c r="EY44" i="32"/>
  <c r="EJ44" i="32"/>
  <c r="EI45" i="32"/>
  <c r="DY45" i="32" s="1"/>
  <c r="DU44" i="32"/>
  <c r="DT45" i="32"/>
  <c r="DJ45" i="32" s="1"/>
  <c r="DE45" i="32"/>
  <c r="CU45" i="32" s="1"/>
  <c r="DF44" i="32"/>
  <c r="CQ44" i="32"/>
  <c r="CP45" i="32"/>
  <c r="CF45" i="32" s="1"/>
  <c r="CA45" i="32"/>
  <c r="BQ45" i="32" s="1"/>
  <c r="CB44" i="32"/>
  <c r="BM44" i="32"/>
  <c r="BL45" i="32"/>
  <c r="BB45" i="32" s="1"/>
  <c r="AW45" i="32"/>
  <c r="AM45" i="32" s="1"/>
  <c r="AX44" i="32"/>
  <c r="JX44" i="32" l="1"/>
  <c r="JY44" i="32" s="1"/>
  <c r="JI44" i="32"/>
  <c r="JJ44" i="32" s="1"/>
  <c r="JN45" i="32"/>
  <c r="JD45" i="32" s="1"/>
  <c r="KD44" i="32"/>
  <c r="KC45" i="32"/>
  <c r="JS45" i="32" s="1"/>
  <c r="LE41" i="32"/>
  <c r="KX41" i="32" s="1"/>
  <c r="KY41" i="32" s="1"/>
  <c r="KZ41" i="32" s="1"/>
  <c r="LF40" i="32"/>
  <c r="KN40" i="32"/>
  <c r="KS40" i="32"/>
  <c r="KR41" i="32"/>
  <c r="KH41" i="32" s="1"/>
  <c r="JO44" i="32"/>
  <c r="LT40" i="32"/>
  <c r="LM40" i="32" s="1"/>
  <c r="LN40" i="32" s="1"/>
  <c r="LO40" i="32" s="1"/>
  <c r="LU39" i="32"/>
  <c r="GO46" i="32"/>
  <c r="GP45" i="32"/>
  <c r="IW45" i="32"/>
  <c r="IX44" i="32"/>
  <c r="IH45" i="32"/>
  <c r="II44" i="32"/>
  <c r="HW44" i="32"/>
  <c r="HX44" i="32" s="1"/>
  <c r="HL45" i="32"/>
  <c r="HM45" i="32" s="1"/>
  <c r="HN45" i="32" s="1"/>
  <c r="HO45" i="32" s="1"/>
  <c r="HP45" i="32" s="1"/>
  <c r="HD45" i="32"/>
  <c r="HE44" i="32"/>
  <c r="FZ45" i="32"/>
  <c r="GA44" i="32"/>
  <c r="FK45" i="32"/>
  <c r="FL44" i="32"/>
  <c r="EV45" i="32"/>
  <c r="EW44" i="32"/>
  <c r="EG45" i="32"/>
  <c r="EH44" i="32"/>
  <c r="DR45" i="32"/>
  <c r="DS44" i="32"/>
  <c r="DC45" i="32"/>
  <c r="DD44" i="32"/>
  <c r="CN45" i="32"/>
  <c r="CO44" i="32"/>
  <c r="BY45" i="32"/>
  <c r="BZ44" i="32"/>
  <c r="BJ45" i="32"/>
  <c r="BK44" i="32"/>
  <c r="AU45" i="32"/>
  <c r="AV44" i="32"/>
  <c r="KB44" i="32" l="1"/>
  <c r="KE44" i="32" s="1"/>
  <c r="KF44" i="32" s="1"/>
  <c r="KA45" i="32"/>
  <c r="JT45" i="32" s="1"/>
  <c r="JU45" i="32" s="1"/>
  <c r="JV45" i="32" s="1"/>
  <c r="JL45" i="32"/>
  <c r="JE45" i="32" s="1"/>
  <c r="JF45" i="32" s="1"/>
  <c r="JG45" i="32" s="1"/>
  <c r="JM44" i="32"/>
  <c r="JP44" i="32" s="1"/>
  <c r="JQ44" i="32" s="1"/>
  <c r="LX39" i="32"/>
  <c r="LY39" i="32" s="1"/>
  <c r="LP40" i="32"/>
  <c r="LQ40" i="32" s="1"/>
  <c r="KP41" i="32"/>
  <c r="KI41" i="32" s="1"/>
  <c r="KJ41" i="32" s="1"/>
  <c r="KK41" i="32" s="1"/>
  <c r="KQ40" i="32"/>
  <c r="HQ45" i="32"/>
  <c r="LI40" i="32"/>
  <c r="LJ40" i="32" s="1"/>
  <c r="LA41" i="32"/>
  <c r="LB41" i="32" s="1"/>
  <c r="GS45" i="32"/>
  <c r="GT45" i="32" s="1"/>
  <c r="GH46" i="32"/>
  <c r="GI46" i="32" s="1"/>
  <c r="GJ46" i="32" s="1"/>
  <c r="GK46" i="32" s="1"/>
  <c r="GL46" i="32" s="1"/>
  <c r="JA44" i="32"/>
  <c r="JB44" i="32" s="1"/>
  <c r="IP45" i="32"/>
  <c r="IQ45" i="32" s="1"/>
  <c r="IR45" i="32" s="1"/>
  <c r="IS45" i="32" s="1"/>
  <c r="IT45" i="32" s="1"/>
  <c r="IL44" i="32"/>
  <c r="IM44" i="32" s="1"/>
  <c r="IA45" i="32"/>
  <c r="IB45" i="32" s="1"/>
  <c r="IC45" i="32" s="1"/>
  <c r="ID45" i="32" s="1"/>
  <c r="IE45" i="32" s="1"/>
  <c r="HU46" i="32"/>
  <c r="HK46" i="32" s="1"/>
  <c r="HV45" i="32"/>
  <c r="HH44" i="32"/>
  <c r="HI44" i="32" s="1"/>
  <c r="GW45" i="32"/>
  <c r="GX45" i="32" s="1"/>
  <c r="GY45" i="32" s="1"/>
  <c r="GZ45" i="32" s="1"/>
  <c r="HA45" i="32" s="1"/>
  <c r="GD44" i="32"/>
  <c r="GE44" i="32" s="1"/>
  <c r="FS45" i="32"/>
  <c r="FT45" i="32" s="1"/>
  <c r="FU45" i="32" s="1"/>
  <c r="FV45" i="32" s="1"/>
  <c r="FW45" i="32" s="1"/>
  <c r="FO44" i="32"/>
  <c r="FP44" i="32" s="1"/>
  <c r="FD45" i="32"/>
  <c r="FE45" i="32" s="1"/>
  <c r="FF45" i="32" s="1"/>
  <c r="FG45" i="32" s="1"/>
  <c r="FH45" i="32" s="1"/>
  <c r="EZ44" i="32"/>
  <c r="FA44" i="32" s="1"/>
  <c r="EO45" i="32"/>
  <c r="EP45" i="32" s="1"/>
  <c r="EQ45" i="32" s="1"/>
  <c r="ER45" i="32" s="1"/>
  <c r="ES45" i="32" s="1"/>
  <c r="EK44" i="32"/>
  <c r="EL44" i="32" s="1"/>
  <c r="DZ45" i="32"/>
  <c r="EA45" i="32" s="1"/>
  <c r="EB45" i="32" s="1"/>
  <c r="EC45" i="32" s="1"/>
  <c r="ED45" i="32" s="1"/>
  <c r="DV44" i="32"/>
  <c r="DW44" i="32" s="1"/>
  <c r="DK45" i="32"/>
  <c r="DL45" i="32" s="1"/>
  <c r="DM45" i="32" s="1"/>
  <c r="DN45" i="32" s="1"/>
  <c r="DO45" i="32" s="1"/>
  <c r="DG44" i="32"/>
  <c r="DH44" i="32" s="1"/>
  <c r="CV45" i="32"/>
  <c r="CW45" i="32" s="1"/>
  <c r="CX45" i="32" s="1"/>
  <c r="CY45" i="32" s="1"/>
  <c r="CZ45" i="32" s="1"/>
  <c r="CR44" i="32"/>
  <c r="CS44" i="32" s="1"/>
  <c r="CG45" i="32"/>
  <c r="CH45" i="32" s="1"/>
  <c r="CI45" i="32" s="1"/>
  <c r="CJ45" i="32" s="1"/>
  <c r="CK45" i="32" s="1"/>
  <c r="CC44" i="32"/>
  <c r="CD44" i="32" s="1"/>
  <c r="BR45" i="32"/>
  <c r="BS45" i="32" s="1"/>
  <c r="BT45" i="32" s="1"/>
  <c r="BU45" i="32" s="1"/>
  <c r="BV45" i="32" s="1"/>
  <c r="BN44" i="32"/>
  <c r="BO44" i="32" s="1"/>
  <c r="BC45" i="32"/>
  <c r="BD45" i="32" s="1"/>
  <c r="BE45" i="32" s="1"/>
  <c r="BF45" i="32" s="1"/>
  <c r="BG45" i="32" s="1"/>
  <c r="AY44" i="32"/>
  <c r="AZ44" i="32" s="1"/>
  <c r="AN45" i="32"/>
  <c r="AO45" i="32" s="1"/>
  <c r="AP45" i="32" s="1"/>
  <c r="AQ45" i="32" s="1"/>
  <c r="AR45" i="32" s="1"/>
  <c r="CL45" i="32" l="1"/>
  <c r="IU45" i="32"/>
  <c r="JW45" i="32"/>
  <c r="AS45" i="32"/>
  <c r="DA45" i="32"/>
  <c r="EE45" i="32"/>
  <c r="FI45" i="32"/>
  <c r="HB45" i="32"/>
  <c r="LC41" i="32"/>
  <c r="LG42" i="32"/>
  <c r="KW42" i="32" s="1"/>
  <c r="LH41" i="32"/>
  <c r="LR40" i="32"/>
  <c r="LW40" i="32"/>
  <c r="LV41" i="32"/>
  <c r="LL41" i="32" s="1"/>
  <c r="BW45" i="32"/>
  <c r="IF45" i="32"/>
  <c r="GM46" i="32"/>
  <c r="KT40" i="32"/>
  <c r="KU40" i="32" s="1"/>
  <c r="BH45" i="32"/>
  <c r="DP45" i="32"/>
  <c r="ET45" i="32"/>
  <c r="FX45" i="32"/>
  <c r="JH45" i="32"/>
  <c r="KL41" i="32"/>
  <c r="KM41" i="32" s="1"/>
  <c r="GR46" i="32"/>
  <c r="GQ47" i="32"/>
  <c r="GG47" i="32" s="1"/>
  <c r="IZ45" i="32"/>
  <c r="IY46" i="32"/>
  <c r="IO46" i="32" s="1"/>
  <c r="IJ46" i="32"/>
  <c r="HZ46" i="32" s="1"/>
  <c r="IK45" i="32"/>
  <c r="HS46" i="32"/>
  <c r="HT45" i="32"/>
  <c r="HF46" i="32"/>
  <c r="GV46" i="32" s="1"/>
  <c r="HG45" i="32"/>
  <c r="GC45" i="32"/>
  <c r="GB46" i="32"/>
  <c r="FR46" i="32" s="1"/>
  <c r="FM46" i="32"/>
  <c r="FC46" i="32" s="1"/>
  <c r="FN45" i="32"/>
  <c r="EX46" i="32"/>
  <c r="EN46" i="32" s="1"/>
  <c r="EY45" i="32"/>
  <c r="EI46" i="32"/>
  <c r="DY46" i="32" s="1"/>
  <c r="EJ45" i="32"/>
  <c r="DT46" i="32"/>
  <c r="DJ46" i="32" s="1"/>
  <c r="DU45" i="32"/>
  <c r="DF45" i="32"/>
  <c r="DE46" i="32"/>
  <c r="CU46" i="32" s="1"/>
  <c r="CP46" i="32"/>
  <c r="CF46" i="32" s="1"/>
  <c r="CQ45" i="32"/>
  <c r="CB45" i="32"/>
  <c r="CA46" i="32"/>
  <c r="BQ46" i="32" s="1"/>
  <c r="BL46" i="32"/>
  <c r="BB46" i="32" s="1"/>
  <c r="BM45" i="32"/>
  <c r="AX45" i="32"/>
  <c r="AW46" i="32"/>
  <c r="AM46" i="32" s="1"/>
  <c r="JX45" i="32" l="1"/>
  <c r="JY45" i="32" s="1"/>
  <c r="JI45" i="32"/>
  <c r="JJ45" i="32" s="1"/>
  <c r="KC46" i="32"/>
  <c r="JS46" i="32" s="1"/>
  <c r="JN46" i="32"/>
  <c r="JD46" i="32" s="1"/>
  <c r="KD45" i="32"/>
  <c r="JO45" i="32"/>
  <c r="LT41" i="32"/>
  <c r="LM41" i="32" s="1"/>
  <c r="LN41" i="32" s="1"/>
  <c r="LO41" i="32" s="1"/>
  <c r="LU40" i="32"/>
  <c r="KN41" i="32"/>
  <c r="KS41" i="32"/>
  <c r="KR42" i="32"/>
  <c r="KH42" i="32" s="1"/>
  <c r="LE42" i="32"/>
  <c r="KX42" i="32" s="1"/>
  <c r="KY42" i="32" s="1"/>
  <c r="KZ42" i="32" s="1"/>
  <c r="LF41" i="32"/>
  <c r="GO47" i="32"/>
  <c r="GP46" i="32"/>
  <c r="IW46" i="32"/>
  <c r="IX45" i="32"/>
  <c r="IH46" i="32"/>
  <c r="II45" i="32"/>
  <c r="HW45" i="32"/>
  <c r="HX45" i="32" s="1"/>
  <c r="HL46" i="32"/>
  <c r="HM46" i="32" s="1"/>
  <c r="HN46" i="32" s="1"/>
  <c r="HO46" i="32" s="1"/>
  <c r="HP46" i="32" s="1"/>
  <c r="HD46" i="32"/>
  <c r="HE45" i="32"/>
  <c r="FZ46" i="32"/>
  <c r="GA45" i="32"/>
  <c r="FK46" i="32"/>
  <c r="FL45" i="32"/>
  <c r="EV46" i="32"/>
  <c r="EW45" i="32"/>
  <c r="EG46" i="32"/>
  <c r="EH45" i="32"/>
  <c r="DR46" i="32"/>
  <c r="DS45" i="32"/>
  <c r="DC46" i="32"/>
  <c r="DD45" i="32"/>
  <c r="CN46" i="32"/>
  <c r="CO45" i="32"/>
  <c r="BY46" i="32"/>
  <c r="BZ45" i="32"/>
  <c r="BJ46" i="32"/>
  <c r="BK45" i="32"/>
  <c r="AU46" i="32"/>
  <c r="AV45" i="32"/>
  <c r="KB45" i="32" l="1"/>
  <c r="KE45" i="32" s="1"/>
  <c r="KF45" i="32" s="1"/>
  <c r="KA46" i="32"/>
  <c r="JT46" i="32" s="1"/>
  <c r="JU46" i="32" s="1"/>
  <c r="JV46" i="32" s="1"/>
  <c r="JL46" i="32"/>
  <c r="JE46" i="32" s="1"/>
  <c r="JF46" i="32" s="1"/>
  <c r="JG46" i="32" s="1"/>
  <c r="JM45" i="32"/>
  <c r="JP45" i="32" s="1"/>
  <c r="JQ45" i="32" s="1"/>
  <c r="LI41" i="32"/>
  <c r="LJ41" i="32" s="1"/>
  <c r="KP42" i="32"/>
  <c r="KI42" i="32" s="1"/>
  <c r="KJ42" i="32" s="1"/>
  <c r="KK42" i="32" s="1"/>
  <c r="KQ41" i="32"/>
  <c r="LA42" i="32"/>
  <c r="LB42" i="32" s="1"/>
  <c r="LX40" i="32"/>
  <c r="LY40" i="32" s="1"/>
  <c r="HQ46" i="32"/>
  <c r="LP41" i="32"/>
  <c r="LQ41" i="32" s="1"/>
  <c r="GS46" i="32"/>
  <c r="GT46" i="32" s="1"/>
  <c r="GH47" i="32"/>
  <c r="GI47" i="32" s="1"/>
  <c r="GJ47" i="32" s="1"/>
  <c r="GK47" i="32" s="1"/>
  <c r="GL47" i="32" s="1"/>
  <c r="JA45" i="32"/>
  <c r="JB45" i="32" s="1"/>
  <c r="IP46" i="32"/>
  <c r="IQ46" i="32" s="1"/>
  <c r="IR46" i="32" s="1"/>
  <c r="IS46" i="32" s="1"/>
  <c r="IT46" i="32" s="1"/>
  <c r="IL45" i="32"/>
  <c r="IM45" i="32" s="1"/>
  <c r="IA46" i="32"/>
  <c r="IB46" i="32" s="1"/>
  <c r="IC46" i="32" s="1"/>
  <c r="ID46" i="32" s="1"/>
  <c r="IE46" i="32" s="1"/>
  <c r="HU47" i="32"/>
  <c r="HK47" i="32" s="1"/>
  <c r="HV46" i="32"/>
  <c r="HH45" i="32"/>
  <c r="HI45" i="32" s="1"/>
  <c r="GW46" i="32"/>
  <c r="GX46" i="32" s="1"/>
  <c r="GY46" i="32" s="1"/>
  <c r="GZ46" i="32" s="1"/>
  <c r="HA46" i="32" s="1"/>
  <c r="GD45" i="32"/>
  <c r="GE45" i="32" s="1"/>
  <c r="FS46" i="32"/>
  <c r="FT46" i="32" s="1"/>
  <c r="FU46" i="32" s="1"/>
  <c r="FV46" i="32" s="1"/>
  <c r="FW46" i="32" s="1"/>
  <c r="FO45" i="32"/>
  <c r="FP45" i="32" s="1"/>
  <c r="FD46" i="32"/>
  <c r="FE46" i="32" s="1"/>
  <c r="FF46" i="32" s="1"/>
  <c r="FG46" i="32" s="1"/>
  <c r="FH46" i="32" s="1"/>
  <c r="EZ45" i="32"/>
  <c r="FA45" i="32" s="1"/>
  <c r="EO46" i="32"/>
  <c r="EP46" i="32" s="1"/>
  <c r="EQ46" i="32" s="1"/>
  <c r="ER46" i="32" s="1"/>
  <c r="ES46" i="32" s="1"/>
  <c r="EK45" i="32"/>
  <c r="EL45" i="32" s="1"/>
  <c r="DZ46" i="32"/>
  <c r="EA46" i="32" s="1"/>
  <c r="EB46" i="32" s="1"/>
  <c r="EC46" i="32" s="1"/>
  <c r="ED46" i="32" s="1"/>
  <c r="DV45" i="32"/>
  <c r="DW45" i="32" s="1"/>
  <c r="DK46" i="32"/>
  <c r="DL46" i="32" s="1"/>
  <c r="DM46" i="32" s="1"/>
  <c r="DN46" i="32" s="1"/>
  <c r="DO46" i="32" s="1"/>
  <c r="CV46" i="32"/>
  <c r="CW46" i="32" s="1"/>
  <c r="CX46" i="32" s="1"/>
  <c r="CY46" i="32" s="1"/>
  <c r="CZ46" i="32" s="1"/>
  <c r="DG45" i="32"/>
  <c r="DH45" i="32" s="1"/>
  <c r="CR45" i="32"/>
  <c r="CS45" i="32" s="1"/>
  <c r="CG46" i="32"/>
  <c r="CH46" i="32" s="1"/>
  <c r="CI46" i="32" s="1"/>
  <c r="CJ46" i="32" s="1"/>
  <c r="CK46" i="32" s="1"/>
  <c r="CC45" i="32"/>
  <c r="CD45" i="32" s="1"/>
  <c r="BR46" i="32"/>
  <c r="BS46" i="32" s="1"/>
  <c r="BT46" i="32" s="1"/>
  <c r="BU46" i="32" s="1"/>
  <c r="BV46" i="32" s="1"/>
  <c r="BN45" i="32"/>
  <c r="BO45" i="32" s="1"/>
  <c r="BC46" i="32"/>
  <c r="BD46" i="32" s="1"/>
  <c r="BE46" i="32" s="1"/>
  <c r="BF46" i="32" s="1"/>
  <c r="BG46" i="32" s="1"/>
  <c r="AY45" i="32"/>
  <c r="AZ45" i="32" s="1"/>
  <c r="AN46" i="32"/>
  <c r="AO46" i="32" s="1"/>
  <c r="AP46" i="32" s="1"/>
  <c r="AQ46" i="32" s="1"/>
  <c r="AR46" i="32" s="1"/>
  <c r="DP46" i="32" l="1"/>
  <c r="IU46" i="32"/>
  <c r="JW46" i="32"/>
  <c r="KT41" i="32"/>
  <c r="KU41" i="32" s="1"/>
  <c r="AS46" i="32"/>
  <c r="FI46" i="32"/>
  <c r="HB46" i="32"/>
  <c r="LR41" i="32"/>
  <c r="LV42" i="32"/>
  <c r="LL42" i="32" s="1"/>
  <c r="LW41" i="32"/>
  <c r="KL42" i="32"/>
  <c r="KM42" i="32" s="1"/>
  <c r="BW46" i="32"/>
  <c r="EE46" i="32"/>
  <c r="DA46" i="32"/>
  <c r="IF46" i="32"/>
  <c r="JH46" i="32"/>
  <c r="GM47" i="32"/>
  <c r="CL46" i="32"/>
  <c r="ET46" i="32"/>
  <c r="FX46" i="32"/>
  <c r="LC42" i="32"/>
  <c r="LH42" i="32"/>
  <c r="LG43" i="32"/>
  <c r="KW43" i="32" s="1"/>
  <c r="GR47" i="32"/>
  <c r="GQ48" i="32"/>
  <c r="GG48" i="32" s="1"/>
  <c r="IY47" i="32"/>
  <c r="IO47" i="32" s="1"/>
  <c r="IZ46" i="32"/>
  <c r="IJ47" i="32"/>
  <c r="HZ47" i="32" s="1"/>
  <c r="IK46" i="32"/>
  <c r="HS47" i="32"/>
  <c r="HT46" i="32"/>
  <c r="HF47" i="32"/>
  <c r="GV47" i="32" s="1"/>
  <c r="HG46" i="32"/>
  <c r="GC46" i="32"/>
  <c r="GB47" i="32"/>
  <c r="FR47" i="32" s="1"/>
  <c r="FN46" i="32"/>
  <c r="FM47" i="32"/>
  <c r="FC47" i="32" s="1"/>
  <c r="EY46" i="32"/>
  <c r="EX47" i="32"/>
  <c r="EN47" i="32" s="1"/>
  <c r="EJ46" i="32"/>
  <c r="EI47" i="32"/>
  <c r="DY47" i="32" s="1"/>
  <c r="DU46" i="32"/>
  <c r="DT47" i="32"/>
  <c r="DJ47" i="32" s="1"/>
  <c r="DE47" i="32"/>
  <c r="CU47" i="32" s="1"/>
  <c r="DF46" i="32"/>
  <c r="CQ46" i="32"/>
  <c r="CP47" i="32"/>
  <c r="CF47" i="32" s="1"/>
  <c r="CA47" i="32"/>
  <c r="BQ47" i="32" s="1"/>
  <c r="CB46" i="32"/>
  <c r="BM46" i="32"/>
  <c r="BL47" i="32"/>
  <c r="BB47" i="32" s="1"/>
  <c r="BH46" i="32"/>
  <c r="AW47" i="32"/>
  <c r="AM47" i="32" s="1"/>
  <c r="AX46" i="32"/>
  <c r="JX46" i="32" l="1"/>
  <c r="JY46" i="32" s="1"/>
  <c r="JI46" i="32"/>
  <c r="JJ46" i="32" s="1"/>
  <c r="KD46" i="32"/>
  <c r="KC47" i="32"/>
  <c r="JS47" i="32" s="1"/>
  <c r="JN47" i="32"/>
  <c r="JD47" i="32" s="1"/>
  <c r="JO46" i="32"/>
  <c r="KN42" i="32"/>
  <c r="KS42" i="32"/>
  <c r="KR43" i="32"/>
  <c r="KH43" i="32" s="1"/>
  <c r="LE43" i="32"/>
  <c r="KX43" i="32" s="1"/>
  <c r="KY43" i="32" s="1"/>
  <c r="KZ43" i="32" s="1"/>
  <c r="LF42" i="32"/>
  <c r="LT42" i="32"/>
  <c r="LM42" i="32" s="1"/>
  <c r="LN42" i="32" s="1"/>
  <c r="LO42" i="32" s="1"/>
  <c r="LU41" i="32"/>
  <c r="GO48" i="32"/>
  <c r="GP47" i="32"/>
  <c r="IW47" i="32"/>
  <c r="IX46" i="32"/>
  <c r="IH47" i="32"/>
  <c r="II46" i="32"/>
  <c r="HW46" i="32"/>
  <c r="HX46" i="32" s="1"/>
  <c r="HL47" i="32"/>
  <c r="HM47" i="32" s="1"/>
  <c r="HN47" i="32" s="1"/>
  <c r="HO47" i="32" s="1"/>
  <c r="HP47" i="32" s="1"/>
  <c r="HD47" i="32"/>
  <c r="HE46" i="32"/>
  <c r="FZ47" i="32"/>
  <c r="GA46" i="32"/>
  <c r="FK47" i="32"/>
  <c r="FL46" i="32"/>
  <c r="EV47" i="32"/>
  <c r="EW46" i="32"/>
  <c r="EG47" i="32"/>
  <c r="EH46" i="32"/>
  <c r="DR47" i="32"/>
  <c r="DS46" i="32"/>
  <c r="DC47" i="32"/>
  <c r="DD46" i="32"/>
  <c r="CN47" i="32"/>
  <c r="CO46" i="32"/>
  <c r="BY47" i="32"/>
  <c r="BZ46" i="32"/>
  <c r="BJ47" i="32"/>
  <c r="BK46" i="32"/>
  <c r="AU47" i="32"/>
  <c r="AV46" i="32"/>
  <c r="KB46" i="32" l="1"/>
  <c r="KE46" i="32" s="1"/>
  <c r="KF46" i="32" s="1"/>
  <c r="KA47" i="32"/>
  <c r="JT47" i="32" s="1"/>
  <c r="JU47" i="32" s="1"/>
  <c r="JV47" i="32" s="1"/>
  <c r="JL47" i="32"/>
  <c r="JE47" i="32" s="1"/>
  <c r="JF47" i="32" s="1"/>
  <c r="JG47" i="32" s="1"/>
  <c r="JM46" i="32"/>
  <c r="JP46" i="32" s="1"/>
  <c r="JQ46" i="32" s="1"/>
  <c r="LA43" i="32"/>
  <c r="LB43" i="32" s="1"/>
  <c r="LX41" i="32"/>
  <c r="LY41" i="32" s="1"/>
  <c r="LP42" i="32"/>
  <c r="LQ42" i="32" s="1"/>
  <c r="HQ47" i="32"/>
  <c r="LI42" i="32"/>
  <c r="LJ42" i="32" s="1"/>
  <c r="KP43" i="32"/>
  <c r="KI43" i="32" s="1"/>
  <c r="KJ43" i="32" s="1"/>
  <c r="KK43" i="32" s="1"/>
  <c r="KQ42" i="32"/>
  <c r="GS47" i="32"/>
  <c r="GT47" i="32" s="1"/>
  <c r="GH48" i="32"/>
  <c r="GI48" i="32" s="1"/>
  <c r="GJ48" i="32" s="1"/>
  <c r="GK48" i="32" s="1"/>
  <c r="GL48" i="32" s="1"/>
  <c r="JA46" i="32"/>
  <c r="JB46" i="32" s="1"/>
  <c r="IP47" i="32"/>
  <c r="IQ47" i="32" s="1"/>
  <c r="IR47" i="32" s="1"/>
  <c r="IS47" i="32" s="1"/>
  <c r="IT47" i="32" s="1"/>
  <c r="IL46" i="32"/>
  <c r="IM46" i="32" s="1"/>
  <c r="IA47" i="32"/>
  <c r="IB47" i="32" s="1"/>
  <c r="IC47" i="32" s="1"/>
  <c r="ID47" i="32" s="1"/>
  <c r="IE47" i="32" s="1"/>
  <c r="HU48" i="32"/>
  <c r="HK48" i="32" s="1"/>
  <c r="HV47" i="32"/>
  <c r="HH46" i="32"/>
  <c r="HI46" i="32" s="1"/>
  <c r="GW47" i="32"/>
  <c r="GX47" i="32" s="1"/>
  <c r="GY47" i="32" s="1"/>
  <c r="GZ47" i="32" s="1"/>
  <c r="HA47" i="32" s="1"/>
  <c r="GD46" i="32"/>
  <c r="GE46" i="32" s="1"/>
  <c r="FS47" i="32"/>
  <c r="FT47" i="32" s="1"/>
  <c r="FU47" i="32" s="1"/>
  <c r="FV47" i="32" s="1"/>
  <c r="FW47" i="32" s="1"/>
  <c r="FO46" i="32"/>
  <c r="FP46" i="32" s="1"/>
  <c r="FD47" i="32"/>
  <c r="FE47" i="32" s="1"/>
  <c r="FF47" i="32" s="1"/>
  <c r="FG47" i="32" s="1"/>
  <c r="FH47" i="32" s="1"/>
  <c r="EZ46" i="32"/>
  <c r="FA46" i="32" s="1"/>
  <c r="EO47" i="32"/>
  <c r="EP47" i="32" s="1"/>
  <c r="EQ47" i="32" s="1"/>
  <c r="ER47" i="32" s="1"/>
  <c r="ES47" i="32" s="1"/>
  <c r="EK46" i="32"/>
  <c r="EL46" i="32" s="1"/>
  <c r="DZ47" i="32"/>
  <c r="EA47" i="32" s="1"/>
  <c r="EB47" i="32" s="1"/>
  <c r="EC47" i="32" s="1"/>
  <c r="ED47" i="32" s="1"/>
  <c r="DV46" i="32"/>
  <c r="DW46" i="32" s="1"/>
  <c r="DK47" i="32"/>
  <c r="DL47" i="32" s="1"/>
  <c r="DM47" i="32" s="1"/>
  <c r="DN47" i="32" s="1"/>
  <c r="DO47" i="32" s="1"/>
  <c r="DG46" i="32"/>
  <c r="DH46" i="32" s="1"/>
  <c r="CV47" i="32"/>
  <c r="CW47" i="32" s="1"/>
  <c r="CX47" i="32" s="1"/>
  <c r="CY47" i="32" s="1"/>
  <c r="CZ47" i="32" s="1"/>
  <c r="CR46" i="32"/>
  <c r="CS46" i="32" s="1"/>
  <c r="CG47" i="32"/>
  <c r="CH47" i="32" s="1"/>
  <c r="CI47" i="32" s="1"/>
  <c r="CJ47" i="32" s="1"/>
  <c r="CK47" i="32" s="1"/>
  <c r="CC46" i="32"/>
  <c r="CD46" i="32" s="1"/>
  <c r="BR47" i="32"/>
  <c r="BS47" i="32" s="1"/>
  <c r="BT47" i="32" s="1"/>
  <c r="BU47" i="32" s="1"/>
  <c r="BV47" i="32" s="1"/>
  <c r="BN46" i="32"/>
  <c r="BO46" i="32" s="1"/>
  <c r="BC47" i="32"/>
  <c r="BD47" i="32" s="1"/>
  <c r="BE47" i="32" s="1"/>
  <c r="BF47" i="32" s="1"/>
  <c r="BG47" i="32" s="1"/>
  <c r="AY46" i="32"/>
  <c r="AZ46" i="32" s="1"/>
  <c r="AN47" i="32"/>
  <c r="AO47" i="32" s="1"/>
  <c r="AP47" i="32" s="1"/>
  <c r="AQ47" i="32" s="1"/>
  <c r="AR47" i="32" s="1"/>
  <c r="AS47" i="32" l="1"/>
  <c r="BH47" i="32"/>
  <c r="IU47" i="32"/>
  <c r="JW47" i="32"/>
  <c r="KT42" i="32"/>
  <c r="KU42" i="32" s="1"/>
  <c r="BW47" i="32"/>
  <c r="EE47" i="32"/>
  <c r="FI47" i="32"/>
  <c r="HB47" i="32"/>
  <c r="KL43" i="32"/>
  <c r="KM43" i="32" s="1"/>
  <c r="DA47" i="32"/>
  <c r="IF47" i="32"/>
  <c r="JH47" i="32"/>
  <c r="GM48" i="32"/>
  <c r="CL47" i="32"/>
  <c r="DP47" i="32"/>
  <c r="ET47" i="32"/>
  <c r="FX47" i="32"/>
  <c r="LR42" i="32"/>
  <c r="LW42" i="32"/>
  <c r="LV43" i="32"/>
  <c r="LL43" i="32" s="1"/>
  <c r="LC43" i="32"/>
  <c r="LG44" i="32"/>
  <c r="KW44" i="32" s="1"/>
  <c r="LH43" i="32"/>
  <c r="GR48" i="32"/>
  <c r="GQ49" i="32"/>
  <c r="GG49" i="32" s="1"/>
  <c r="IZ47" i="32"/>
  <c r="IY48" i="32"/>
  <c r="IO48" i="32" s="1"/>
  <c r="IJ48" i="32"/>
  <c r="HZ48" i="32" s="1"/>
  <c r="IK47" i="32"/>
  <c r="HS48" i="32"/>
  <c r="HT47" i="32"/>
  <c r="HG47" i="32"/>
  <c r="HF48" i="32"/>
  <c r="GV48" i="32" s="1"/>
  <c r="GC47" i="32"/>
  <c r="GB48" i="32"/>
  <c r="FR48" i="32" s="1"/>
  <c r="FN47" i="32"/>
  <c r="FM48" i="32"/>
  <c r="FC48" i="32" s="1"/>
  <c r="EX48" i="32"/>
  <c r="EN48" i="32" s="1"/>
  <c r="EY47" i="32"/>
  <c r="EI48" i="32"/>
  <c r="DY48" i="32" s="1"/>
  <c r="EJ47" i="32"/>
  <c r="DT48" i="32"/>
  <c r="DJ48" i="32" s="1"/>
  <c r="DU47" i="32"/>
  <c r="DF47" i="32"/>
  <c r="DE48" i="32"/>
  <c r="CU48" i="32" s="1"/>
  <c r="CP48" i="32"/>
  <c r="CF48" i="32" s="1"/>
  <c r="CQ47" i="32"/>
  <c r="CB47" i="32"/>
  <c r="CA48" i="32"/>
  <c r="BQ48" i="32" s="1"/>
  <c r="BL48" i="32"/>
  <c r="BB48" i="32" s="1"/>
  <c r="BM47" i="32"/>
  <c r="AX47" i="32"/>
  <c r="AW48" i="32"/>
  <c r="AM48" i="32" s="1"/>
  <c r="JX47" i="32" l="1"/>
  <c r="JY47" i="32" s="1"/>
  <c r="JI47" i="32"/>
  <c r="JJ47" i="32" s="1"/>
  <c r="KD47" i="32"/>
  <c r="KC48" i="32"/>
  <c r="JS48" i="32" s="1"/>
  <c r="JO47" i="32"/>
  <c r="JN48" i="32"/>
  <c r="JD48" i="32" s="1"/>
  <c r="LT43" i="32"/>
  <c r="LM43" i="32" s="1"/>
  <c r="LN43" i="32" s="1"/>
  <c r="LO43" i="32" s="1"/>
  <c r="LU42" i="32"/>
  <c r="KN43" i="32"/>
  <c r="KS43" i="32"/>
  <c r="KR44" i="32"/>
  <c r="KH44" i="32" s="1"/>
  <c r="LE44" i="32"/>
  <c r="KX44" i="32" s="1"/>
  <c r="KY44" i="32" s="1"/>
  <c r="KZ44" i="32" s="1"/>
  <c r="LF43" i="32"/>
  <c r="GO49" i="32"/>
  <c r="GP48" i="32"/>
  <c r="IW48" i="32"/>
  <c r="IX47" i="32"/>
  <c r="IH48" i="32"/>
  <c r="II47" i="32"/>
  <c r="HW47" i="32"/>
  <c r="HX47" i="32" s="1"/>
  <c r="HL48" i="32"/>
  <c r="HM48" i="32" s="1"/>
  <c r="HN48" i="32" s="1"/>
  <c r="HO48" i="32" s="1"/>
  <c r="HP48" i="32" s="1"/>
  <c r="HD48" i="32"/>
  <c r="HE47" i="32"/>
  <c r="FZ48" i="32"/>
  <c r="GA47" i="32"/>
  <c r="FK48" i="32"/>
  <c r="FL47" i="32"/>
  <c r="EV48" i="32"/>
  <c r="EW47" i="32"/>
  <c r="EG48" i="32"/>
  <c r="EH47" i="32"/>
  <c r="DR48" i="32"/>
  <c r="DS47" i="32"/>
  <c r="DC48" i="32"/>
  <c r="DD47" i="32"/>
  <c r="CN48" i="32"/>
  <c r="CO47" i="32"/>
  <c r="BY48" i="32"/>
  <c r="BZ47" i="32"/>
  <c r="BJ48" i="32"/>
  <c r="BK47" i="32"/>
  <c r="AU48" i="32"/>
  <c r="AV47" i="32"/>
  <c r="KB47" i="32" l="1"/>
  <c r="KE47" i="32" s="1"/>
  <c r="KF47" i="32" s="1"/>
  <c r="KA48" i="32"/>
  <c r="JT48" i="32" s="1"/>
  <c r="JU48" i="32" s="1"/>
  <c r="JV48" i="32" s="1"/>
  <c r="JL48" i="32"/>
  <c r="JE48" i="32" s="1"/>
  <c r="JF48" i="32" s="1"/>
  <c r="JG48" i="32" s="1"/>
  <c r="JM47" i="32"/>
  <c r="JP47" i="32" s="1"/>
  <c r="JQ47" i="32" s="1"/>
  <c r="LI43" i="32"/>
  <c r="LJ43" i="32" s="1"/>
  <c r="KP44" i="32"/>
  <c r="KI44" i="32" s="1"/>
  <c r="KJ44" i="32" s="1"/>
  <c r="KK44" i="32" s="1"/>
  <c r="KQ43" i="32"/>
  <c r="LA44" i="32"/>
  <c r="LB44" i="32" s="1"/>
  <c r="LX42" i="32"/>
  <c r="LY42" i="32" s="1"/>
  <c r="HQ48" i="32"/>
  <c r="LP43" i="32"/>
  <c r="LQ43" i="32" s="1"/>
  <c r="GS48" i="32"/>
  <c r="GT48" i="32" s="1"/>
  <c r="GH49" i="32"/>
  <c r="GI49" i="32" s="1"/>
  <c r="GJ49" i="32" s="1"/>
  <c r="GK49" i="32" s="1"/>
  <c r="GL49" i="32" s="1"/>
  <c r="JA47" i="32"/>
  <c r="JB47" i="32" s="1"/>
  <c r="IP48" i="32"/>
  <c r="IQ48" i="32" s="1"/>
  <c r="IR48" i="32" s="1"/>
  <c r="IS48" i="32" s="1"/>
  <c r="IT48" i="32" s="1"/>
  <c r="IL47" i="32"/>
  <c r="IM47" i="32" s="1"/>
  <c r="IA48" i="32"/>
  <c r="IB48" i="32" s="1"/>
  <c r="IC48" i="32" s="1"/>
  <c r="ID48" i="32" s="1"/>
  <c r="IE48" i="32" s="1"/>
  <c r="HU49" i="32"/>
  <c r="HK49" i="32" s="1"/>
  <c r="HV48" i="32"/>
  <c r="HH47" i="32"/>
  <c r="HI47" i="32" s="1"/>
  <c r="GW48" i="32"/>
  <c r="GX48" i="32" s="1"/>
  <c r="GY48" i="32" s="1"/>
  <c r="GZ48" i="32" s="1"/>
  <c r="HA48" i="32" s="1"/>
  <c r="GD47" i="32"/>
  <c r="GE47" i="32" s="1"/>
  <c r="FS48" i="32"/>
  <c r="FT48" i="32" s="1"/>
  <c r="FU48" i="32" s="1"/>
  <c r="FV48" i="32" s="1"/>
  <c r="FW48" i="32" s="1"/>
  <c r="FO47" i="32"/>
  <c r="FP47" i="32" s="1"/>
  <c r="FD48" i="32"/>
  <c r="FE48" i="32" s="1"/>
  <c r="FF48" i="32" s="1"/>
  <c r="FG48" i="32" s="1"/>
  <c r="FH48" i="32" s="1"/>
  <c r="EZ47" i="32"/>
  <c r="FA47" i="32" s="1"/>
  <c r="EO48" i="32"/>
  <c r="EP48" i="32" s="1"/>
  <c r="EQ48" i="32" s="1"/>
  <c r="ER48" i="32" s="1"/>
  <c r="ES48" i="32" s="1"/>
  <c r="EK47" i="32"/>
  <c r="EL47" i="32" s="1"/>
  <c r="DZ48" i="32"/>
  <c r="EA48" i="32" s="1"/>
  <c r="EB48" i="32" s="1"/>
  <c r="EC48" i="32" s="1"/>
  <c r="ED48" i="32" s="1"/>
  <c r="DV47" i="32"/>
  <c r="DW47" i="32" s="1"/>
  <c r="DK48" i="32"/>
  <c r="DL48" i="32" s="1"/>
  <c r="DM48" i="32" s="1"/>
  <c r="DN48" i="32" s="1"/>
  <c r="DO48" i="32" s="1"/>
  <c r="DG47" i="32"/>
  <c r="DH47" i="32" s="1"/>
  <c r="CV48" i="32"/>
  <c r="CW48" i="32" s="1"/>
  <c r="CX48" i="32" s="1"/>
  <c r="CY48" i="32" s="1"/>
  <c r="CZ48" i="32" s="1"/>
  <c r="CR47" i="32"/>
  <c r="CS47" i="32" s="1"/>
  <c r="CG48" i="32"/>
  <c r="CH48" i="32" s="1"/>
  <c r="CI48" i="32" s="1"/>
  <c r="CJ48" i="32" s="1"/>
  <c r="CK48" i="32" s="1"/>
  <c r="CC47" i="32"/>
  <c r="CD47" i="32" s="1"/>
  <c r="BR48" i="32"/>
  <c r="BS48" i="32" s="1"/>
  <c r="BT48" i="32" s="1"/>
  <c r="BU48" i="32" s="1"/>
  <c r="BV48" i="32" s="1"/>
  <c r="BN47" i="32"/>
  <c r="BO47" i="32" s="1"/>
  <c r="BC48" i="32"/>
  <c r="BD48" i="32" s="1"/>
  <c r="BE48" i="32" s="1"/>
  <c r="BF48" i="32" s="1"/>
  <c r="BG48" i="32" s="1"/>
  <c r="AY47" i="32"/>
  <c r="AZ47" i="32" s="1"/>
  <c r="AN48" i="32"/>
  <c r="AO48" i="32" s="1"/>
  <c r="AP48" i="32" s="1"/>
  <c r="AQ48" i="32" s="1"/>
  <c r="AR48" i="32" s="1"/>
  <c r="IU48" i="32" l="1"/>
  <c r="JW48" i="32"/>
  <c r="KT43" i="32"/>
  <c r="KU43" i="32" s="1"/>
  <c r="AS48" i="32"/>
  <c r="DA48" i="32"/>
  <c r="EE48" i="32"/>
  <c r="FI48" i="32"/>
  <c r="HB48" i="32"/>
  <c r="LR43" i="32"/>
  <c r="LV44" i="32"/>
  <c r="LL44" i="32" s="1"/>
  <c r="LW43" i="32"/>
  <c r="KL44" i="32"/>
  <c r="KM44" i="32" s="1"/>
  <c r="BW48" i="32"/>
  <c r="IF48" i="32"/>
  <c r="JH48" i="32"/>
  <c r="GM49" i="32"/>
  <c r="CL48" i="32"/>
  <c r="DP48" i="32"/>
  <c r="ET48" i="32"/>
  <c r="FX48" i="32"/>
  <c r="LC44" i="32"/>
  <c r="LH44" i="32"/>
  <c r="LG45" i="32"/>
  <c r="KW45" i="32" s="1"/>
  <c r="GR49" i="32"/>
  <c r="GQ50" i="32"/>
  <c r="GG50" i="32" s="1"/>
  <c r="IY49" i="32"/>
  <c r="IO49" i="32" s="1"/>
  <c r="IZ48" i="32"/>
  <c r="IJ49" i="32"/>
  <c r="HZ49" i="32" s="1"/>
  <c r="IK48" i="32"/>
  <c r="HS49" i="32"/>
  <c r="HT48" i="32"/>
  <c r="HF49" i="32"/>
  <c r="GV49" i="32" s="1"/>
  <c r="HG48" i="32"/>
  <c r="GC48" i="32"/>
  <c r="GB49" i="32"/>
  <c r="FR49" i="32" s="1"/>
  <c r="FM49" i="32"/>
  <c r="FC49" i="32" s="1"/>
  <c r="FN48" i="32"/>
  <c r="EX49" i="32"/>
  <c r="EN49" i="32" s="1"/>
  <c r="EY48" i="32"/>
  <c r="EJ48" i="32"/>
  <c r="EI49" i="32"/>
  <c r="DY49" i="32" s="1"/>
  <c r="DU48" i="32"/>
  <c r="DT49" i="32"/>
  <c r="DJ49" i="32" s="1"/>
  <c r="DE49" i="32"/>
  <c r="CU49" i="32" s="1"/>
  <c r="DF48" i="32"/>
  <c r="CQ48" i="32"/>
  <c r="CP49" i="32"/>
  <c r="CF49" i="32" s="1"/>
  <c r="CA49" i="32"/>
  <c r="BQ49" i="32" s="1"/>
  <c r="CB48" i="32"/>
  <c r="BM48" i="32"/>
  <c r="BL49" i="32"/>
  <c r="BB49" i="32" s="1"/>
  <c r="BH48" i="32"/>
  <c r="AW49" i="32"/>
  <c r="AM49" i="32" s="1"/>
  <c r="AX48" i="32"/>
  <c r="JX48" i="32" l="1"/>
  <c r="JY48" i="32" s="1"/>
  <c r="KC49" i="32"/>
  <c r="JS49" i="32" s="1"/>
  <c r="JI48" i="32"/>
  <c r="JJ48" i="32" s="1"/>
  <c r="JO48" i="32"/>
  <c r="JN49" i="32"/>
  <c r="JD49" i="32" s="1"/>
  <c r="KD48" i="32"/>
  <c r="LT44" i="32"/>
  <c r="LM44" i="32" s="1"/>
  <c r="LN44" i="32" s="1"/>
  <c r="LO44" i="32" s="1"/>
  <c r="LU43" i="32"/>
  <c r="LE45" i="32"/>
  <c r="KX45" i="32" s="1"/>
  <c r="KY45" i="32" s="1"/>
  <c r="KZ45" i="32" s="1"/>
  <c r="LF44" i="32"/>
  <c r="KN44" i="32"/>
  <c r="KS44" i="32"/>
  <c r="KR45" i="32"/>
  <c r="KH45" i="32" s="1"/>
  <c r="GO50" i="32"/>
  <c r="GP49" i="32"/>
  <c r="IW49" i="32"/>
  <c r="IX48" i="32"/>
  <c r="IH49" i="32"/>
  <c r="II48" i="32"/>
  <c r="HW48" i="32"/>
  <c r="HX48" i="32" s="1"/>
  <c r="HL49" i="32"/>
  <c r="HM49" i="32" s="1"/>
  <c r="HN49" i="32" s="1"/>
  <c r="HO49" i="32" s="1"/>
  <c r="HP49" i="32" s="1"/>
  <c r="HD49" i="32"/>
  <c r="HE48" i="32"/>
  <c r="FZ49" i="32"/>
  <c r="GA48" i="32"/>
  <c r="FK49" i="32"/>
  <c r="FL48" i="32"/>
  <c r="EV49" i="32"/>
  <c r="EW48" i="32"/>
  <c r="EG49" i="32"/>
  <c r="EH48" i="32"/>
  <c r="DR49" i="32"/>
  <c r="DS48" i="32"/>
  <c r="DC49" i="32"/>
  <c r="DD48" i="32"/>
  <c r="CN49" i="32"/>
  <c r="CO48" i="32"/>
  <c r="BY49" i="32"/>
  <c r="BZ48" i="32"/>
  <c r="BJ49" i="32"/>
  <c r="BK48" i="32"/>
  <c r="AU49" i="32"/>
  <c r="AV48" i="32"/>
  <c r="KB48" i="32" l="1"/>
  <c r="KE48" i="32" s="1"/>
  <c r="KF48" i="32" s="1"/>
  <c r="KA49" i="32"/>
  <c r="JT49" i="32" s="1"/>
  <c r="JU49" i="32" s="1"/>
  <c r="JV49" i="32" s="1"/>
  <c r="JM48" i="32"/>
  <c r="JP48" i="32" s="1"/>
  <c r="JQ48" i="32" s="1"/>
  <c r="JL49" i="32"/>
  <c r="JE49" i="32" s="1"/>
  <c r="JF49" i="32" s="1"/>
  <c r="JG49" i="32" s="1"/>
  <c r="HQ49" i="32"/>
  <c r="LI44" i="32"/>
  <c r="LJ44" i="32" s="1"/>
  <c r="LA45" i="32"/>
  <c r="LB45" i="32" s="1"/>
  <c r="LX43" i="32"/>
  <c r="LY43" i="32" s="1"/>
  <c r="KP45" i="32"/>
  <c r="KI45" i="32" s="1"/>
  <c r="KJ45" i="32" s="1"/>
  <c r="KK45" i="32" s="1"/>
  <c r="KQ44" i="32"/>
  <c r="LP44" i="32"/>
  <c r="LQ44" i="32" s="1"/>
  <c r="GS49" i="32"/>
  <c r="GT49" i="32" s="1"/>
  <c r="GH50" i="32"/>
  <c r="GI50" i="32" s="1"/>
  <c r="GJ50" i="32" s="1"/>
  <c r="GK50" i="32" s="1"/>
  <c r="GL50" i="32" s="1"/>
  <c r="JA48" i="32"/>
  <c r="JB48" i="32" s="1"/>
  <c r="IP49" i="32"/>
  <c r="IQ49" i="32" s="1"/>
  <c r="IR49" i="32" s="1"/>
  <c r="IS49" i="32" s="1"/>
  <c r="IT49" i="32" s="1"/>
  <c r="IL48" i="32"/>
  <c r="IM48" i="32" s="1"/>
  <c r="IA49" i="32"/>
  <c r="IB49" i="32" s="1"/>
  <c r="IC49" i="32" s="1"/>
  <c r="ID49" i="32" s="1"/>
  <c r="IE49" i="32" s="1"/>
  <c r="HU50" i="32"/>
  <c r="HK50" i="32" s="1"/>
  <c r="HV49" i="32"/>
  <c r="HH48" i="32"/>
  <c r="HI48" i="32" s="1"/>
  <c r="GW49" i="32"/>
  <c r="GX49" i="32" s="1"/>
  <c r="GY49" i="32" s="1"/>
  <c r="GZ49" i="32" s="1"/>
  <c r="HA49" i="32" s="1"/>
  <c r="GD48" i="32"/>
  <c r="GE48" i="32" s="1"/>
  <c r="FS49" i="32"/>
  <c r="FT49" i="32" s="1"/>
  <c r="FU49" i="32" s="1"/>
  <c r="FV49" i="32" s="1"/>
  <c r="FW49" i="32" s="1"/>
  <c r="FO48" i="32"/>
  <c r="FP48" i="32" s="1"/>
  <c r="FD49" i="32"/>
  <c r="FE49" i="32" s="1"/>
  <c r="FF49" i="32" s="1"/>
  <c r="FG49" i="32" s="1"/>
  <c r="FH49" i="32" s="1"/>
  <c r="EZ48" i="32"/>
  <c r="FA48" i="32" s="1"/>
  <c r="EO49" i="32"/>
  <c r="EP49" i="32" s="1"/>
  <c r="EQ49" i="32" s="1"/>
  <c r="ER49" i="32" s="1"/>
  <c r="ES49" i="32" s="1"/>
  <c r="EK48" i="32"/>
  <c r="EL48" i="32" s="1"/>
  <c r="DZ49" i="32"/>
  <c r="EA49" i="32" s="1"/>
  <c r="EB49" i="32" s="1"/>
  <c r="EC49" i="32" s="1"/>
  <c r="ED49" i="32" s="1"/>
  <c r="DV48" i="32"/>
  <c r="DW48" i="32" s="1"/>
  <c r="DK49" i="32"/>
  <c r="DL49" i="32" s="1"/>
  <c r="DM49" i="32" s="1"/>
  <c r="DN49" i="32" s="1"/>
  <c r="DO49" i="32" s="1"/>
  <c r="DG48" i="32"/>
  <c r="DH48" i="32" s="1"/>
  <c r="CV49" i="32"/>
  <c r="CW49" i="32" s="1"/>
  <c r="CX49" i="32" s="1"/>
  <c r="CY49" i="32" s="1"/>
  <c r="CZ49" i="32" s="1"/>
  <c r="CR48" i="32"/>
  <c r="CS48" i="32" s="1"/>
  <c r="CG49" i="32"/>
  <c r="CH49" i="32" s="1"/>
  <c r="CI49" i="32" s="1"/>
  <c r="CJ49" i="32" s="1"/>
  <c r="CK49" i="32" s="1"/>
  <c r="CC48" i="32"/>
  <c r="CD48" i="32" s="1"/>
  <c r="BR49" i="32"/>
  <c r="BS49" i="32" s="1"/>
  <c r="BT49" i="32" s="1"/>
  <c r="BU49" i="32" s="1"/>
  <c r="BV49" i="32" s="1"/>
  <c r="BN48" i="32"/>
  <c r="BO48" i="32" s="1"/>
  <c r="BC49" i="32"/>
  <c r="BD49" i="32" s="1"/>
  <c r="BE49" i="32" s="1"/>
  <c r="BF49" i="32" s="1"/>
  <c r="BG49" i="32" s="1"/>
  <c r="AY48" i="32"/>
  <c r="AZ48" i="32" s="1"/>
  <c r="AN49" i="32"/>
  <c r="AO49" i="32" s="1"/>
  <c r="AP49" i="32" s="1"/>
  <c r="AQ49" i="32" s="1"/>
  <c r="AR49" i="32" s="1"/>
  <c r="CL49" i="32" l="1"/>
  <c r="IU49" i="32"/>
  <c r="JW49" i="32"/>
  <c r="DA49" i="32"/>
  <c r="EE49" i="32"/>
  <c r="FI49" i="32"/>
  <c r="HB49" i="32"/>
  <c r="LR44" i="32"/>
  <c r="LW44" i="32"/>
  <c r="LV45" i="32"/>
  <c r="LL45" i="32" s="1"/>
  <c r="BW49" i="32"/>
  <c r="IF49" i="32"/>
  <c r="JH49" i="32"/>
  <c r="GM50" i="32"/>
  <c r="KT44" i="32"/>
  <c r="KU44" i="32" s="1"/>
  <c r="AS49" i="32"/>
  <c r="BH49" i="32"/>
  <c r="DP49" i="32"/>
  <c r="ET49" i="32"/>
  <c r="FX49" i="32"/>
  <c r="KL45" i="32"/>
  <c r="KM45" i="32" s="1"/>
  <c r="LC45" i="32"/>
  <c r="LG46" i="32"/>
  <c r="KW46" i="32" s="1"/>
  <c r="LH45" i="32"/>
  <c r="GR50" i="32"/>
  <c r="GQ51" i="32"/>
  <c r="GG51" i="32" s="1"/>
  <c r="KC50" i="32"/>
  <c r="JS50" i="32" s="1"/>
  <c r="IZ49" i="32"/>
  <c r="IY50" i="32"/>
  <c r="IO50" i="32" s="1"/>
  <c r="IJ50" i="32"/>
  <c r="HZ50" i="32" s="1"/>
  <c r="IK49" i="32"/>
  <c r="HS50" i="32"/>
  <c r="HT49" i="32"/>
  <c r="HG49" i="32"/>
  <c r="HF50" i="32"/>
  <c r="GV50" i="32" s="1"/>
  <c r="GC49" i="32"/>
  <c r="GB50" i="32"/>
  <c r="FR50" i="32" s="1"/>
  <c r="FN49" i="32"/>
  <c r="FM50" i="32"/>
  <c r="FC50" i="32" s="1"/>
  <c r="EX50" i="32"/>
  <c r="EN50" i="32" s="1"/>
  <c r="EY49" i="32"/>
  <c r="EI50" i="32"/>
  <c r="DY50" i="32" s="1"/>
  <c r="EJ49" i="32"/>
  <c r="DT50" i="32"/>
  <c r="DJ50" i="32" s="1"/>
  <c r="DU49" i="32"/>
  <c r="DF49" i="32"/>
  <c r="DE50" i="32"/>
  <c r="CU50" i="32" s="1"/>
  <c r="CP50" i="32"/>
  <c r="CF50" i="32" s="1"/>
  <c r="CQ49" i="32"/>
  <c r="CB49" i="32"/>
  <c r="CA50" i="32"/>
  <c r="BQ50" i="32" s="1"/>
  <c r="BL50" i="32"/>
  <c r="BB50" i="32" s="1"/>
  <c r="BM49" i="32"/>
  <c r="AX49" i="32"/>
  <c r="AW50" i="32"/>
  <c r="AM50" i="32" s="1"/>
  <c r="JX49" i="32" l="1"/>
  <c r="JY49" i="32" s="1"/>
  <c r="JI49" i="32"/>
  <c r="JJ49" i="32" s="1"/>
  <c r="JO49" i="32"/>
  <c r="JN50" i="32"/>
  <c r="JD50" i="32" s="1"/>
  <c r="KD49" i="32"/>
  <c r="KN45" i="32"/>
  <c r="KS45" i="32"/>
  <c r="KR46" i="32"/>
  <c r="KH46" i="32" s="1"/>
  <c r="LE46" i="32"/>
  <c r="KX46" i="32" s="1"/>
  <c r="KY46" i="32" s="1"/>
  <c r="KZ46" i="32" s="1"/>
  <c r="LF45" i="32"/>
  <c r="LT45" i="32"/>
  <c r="LM45" i="32" s="1"/>
  <c r="LN45" i="32" s="1"/>
  <c r="LO45" i="32" s="1"/>
  <c r="LU44" i="32"/>
  <c r="GO51" i="32"/>
  <c r="GP50" i="32"/>
  <c r="IW50" i="32"/>
  <c r="IX49" i="32"/>
  <c r="IH50" i="32"/>
  <c r="II49" i="32"/>
  <c r="HW49" i="32"/>
  <c r="HX49" i="32" s="1"/>
  <c r="HL50" i="32"/>
  <c r="HM50" i="32" s="1"/>
  <c r="HN50" i="32" s="1"/>
  <c r="HO50" i="32" s="1"/>
  <c r="HP50" i="32" s="1"/>
  <c r="HD50" i="32"/>
  <c r="HE49" i="32"/>
  <c r="FZ50" i="32"/>
  <c r="GA49" i="32"/>
  <c r="FK50" i="32"/>
  <c r="FL49" i="32"/>
  <c r="EV50" i="32"/>
  <c r="EW49" i="32"/>
  <c r="EG50" i="32"/>
  <c r="EH49" i="32"/>
  <c r="DR50" i="32"/>
  <c r="DS49" i="32"/>
  <c r="DC50" i="32"/>
  <c r="DD49" i="32"/>
  <c r="CN50" i="32"/>
  <c r="CO49" i="32"/>
  <c r="BY50" i="32"/>
  <c r="BZ49" i="32"/>
  <c r="BJ50" i="32"/>
  <c r="BK49" i="32"/>
  <c r="AU50" i="32"/>
  <c r="AV49" i="32"/>
  <c r="KA50" i="32" l="1"/>
  <c r="JT50" i="32" s="1"/>
  <c r="JU50" i="32" s="1"/>
  <c r="JV50" i="32" s="1"/>
  <c r="KB49" i="32"/>
  <c r="KE49" i="32" s="1"/>
  <c r="KF49" i="32" s="1"/>
  <c r="JM49" i="32"/>
  <c r="JP49" i="32" s="1"/>
  <c r="JQ49" i="32" s="1"/>
  <c r="JL50" i="32"/>
  <c r="JE50" i="32" s="1"/>
  <c r="JF50" i="32" s="1"/>
  <c r="JG50" i="32" s="1"/>
  <c r="LA46" i="32"/>
  <c r="LB46" i="32" s="1"/>
  <c r="LX44" i="32"/>
  <c r="LY44" i="32" s="1"/>
  <c r="LP45" i="32"/>
  <c r="LQ45" i="32" s="1"/>
  <c r="HQ50" i="32"/>
  <c r="LI45" i="32"/>
  <c r="LJ45" i="32" s="1"/>
  <c r="KP46" i="32"/>
  <c r="KI46" i="32" s="1"/>
  <c r="KJ46" i="32" s="1"/>
  <c r="KK46" i="32" s="1"/>
  <c r="KQ45" i="32"/>
  <c r="GS50" i="32"/>
  <c r="GT50" i="32" s="1"/>
  <c r="GH51" i="32"/>
  <c r="GI51" i="32" s="1"/>
  <c r="GJ51" i="32" s="1"/>
  <c r="GK51" i="32" s="1"/>
  <c r="GL51" i="32" s="1"/>
  <c r="JA49" i="32"/>
  <c r="JB49" i="32" s="1"/>
  <c r="IP50" i="32"/>
  <c r="IQ50" i="32" s="1"/>
  <c r="IR50" i="32" s="1"/>
  <c r="IS50" i="32" s="1"/>
  <c r="IT50" i="32" s="1"/>
  <c r="IL49" i="32"/>
  <c r="IM49" i="32" s="1"/>
  <c r="IA50" i="32"/>
  <c r="IB50" i="32" s="1"/>
  <c r="IC50" i="32" s="1"/>
  <c r="ID50" i="32" s="1"/>
  <c r="IE50" i="32" s="1"/>
  <c r="HU51" i="32"/>
  <c r="HK51" i="32" s="1"/>
  <c r="HV50" i="32"/>
  <c r="HH49" i="32"/>
  <c r="HI49" i="32" s="1"/>
  <c r="GW50" i="32"/>
  <c r="GX50" i="32" s="1"/>
  <c r="GY50" i="32" s="1"/>
  <c r="GZ50" i="32" s="1"/>
  <c r="HA50" i="32" s="1"/>
  <c r="GD49" i="32"/>
  <c r="GE49" i="32" s="1"/>
  <c r="FS50" i="32"/>
  <c r="FT50" i="32" s="1"/>
  <c r="FU50" i="32" s="1"/>
  <c r="FV50" i="32" s="1"/>
  <c r="FW50" i="32" s="1"/>
  <c r="FO49" i="32"/>
  <c r="FP49" i="32" s="1"/>
  <c r="FD50" i="32"/>
  <c r="FE50" i="32" s="1"/>
  <c r="FF50" i="32" s="1"/>
  <c r="FG50" i="32" s="1"/>
  <c r="FH50" i="32" s="1"/>
  <c r="EZ49" i="32"/>
  <c r="FA49" i="32" s="1"/>
  <c r="EO50" i="32"/>
  <c r="EP50" i="32" s="1"/>
  <c r="EQ50" i="32" s="1"/>
  <c r="ER50" i="32" s="1"/>
  <c r="ES50" i="32" s="1"/>
  <c r="EK49" i="32"/>
  <c r="EL49" i="32" s="1"/>
  <c r="DZ50" i="32"/>
  <c r="EA50" i="32" s="1"/>
  <c r="EB50" i="32" s="1"/>
  <c r="EC50" i="32" s="1"/>
  <c r="ED50" i="32" s="1"/>
  <c r="DV49" i="32"/>
  <c r="DW49" i="32" s="1"/>
  <c r="DK50" i="32"/>
  <c r="DL50" i="32" s="1"/>
  <c r="DM50" i="32" s="1"/>
  <c r="DN50" i="32" s="1"/>
  <c r="DO50" i="32" s="1"/>
  <c r="DG49" i="32"/>
  <c r="DH49" i="32" s="1"/>
  <c r="CV50" i="32"/>
  <c r="CW50" i="32" s="1"/>
  <c r="CX50" i="32" s="1"/>
  <c r="CY50" i="32" s="1"/>
  <c r="CZ50" i="32" s="1"/>
  <c r="CR49" i="32"/>
  <c r="CS49" i="32" s="1"/>
  <c r="CG50" i="32"/>
  <c r="CH50" i="32" s="1"/>
  <c r="CI50" i="32" s="1"/>
  <c r="CJ50" i="32" s="1"/>
  <c r="CK50" i="32" s="1"/>
  <c r="CC49" i="32"/>
  <c r="CD49" i="32" s="1"/>
  <c r="BR50" i="32"/>
  <c r="BS50" i="32" s="1"/>
  <c r="BT50" i="32" s="1"/>
  <c r="BU50" i="32" s="1"/>
  <c r="BV50" i="32" s="1"/>
  <c r="BN49" i="32"/>
  <c r="BO49" i="32" s="1"/>
  <c r="BC50" i="32"/>
  <c r="BD50" i="32" s="1"/>
  <c r="BE50" i="32" s="1"/>
  <c r="BF50" i="32" s="1"/>
  <c r="BG50" i="32" s="1"/>
  <c r="AY49" i="32"/>
  <c r="AZ49" i="32" s="1"/>
  <c r="AN50" i="32"/>
  <c r="AO50" i="32" s="1"/>
  <c r="AP50" i="32" s="1"/>
  <c r="AQ50" i="32" s="1"/>
  <c r="AR50" i="32" s="1"/>
  <c r="AS50" i="32" l="1"/>
  <c r="BH50" i="32"/>
  <c r="IU50" i="32"/>
  <c r="JW50" i="32"/>
  <c r="KT45" i="32"/>
  <c r="KU45" i="32" s="1"/>
  <c r="DA50" i="32"/>
  <c r="EE50" i="32"/>
  <c r="FI50" i="32"/>
  <c r="HB50" i="32"/>
  <c r="KL46" i="32"/>
  <c r="KM46" i="32" s="1"/>
  <c r="BW50" i="32"/>
  <c r="IF50" i="32"/>
  <c r="JH50" i="32"/>
  <c r="GM51" i="32"/>
  <c r="CL50" i="32"/>
  <c r="DP50" i="32"/>
  <c r="ET50" i="32"/>
  <c r="FX50" i="32"/>
  <c r="LR45" i="32"/>
  <c r="LV46" i="32"/>
  <c r="LL46" i="32" s="1"/>
  <c r="LW45" i="32"/>
  <c r="LC46" i="32"/>
  <c r="LH46" i="32"/>
  <c r="LG47" i="32"/>
  <c r="KW47" i="32" s="1"/>
  <c r="GR51" i="32"/>
  <c r="GQ52" i="32"/>
  <c r="GG52" i="32" s="1"/>
  <c r="IY51" i="32"/>
  <c r="IO51" i="32" s="1"/>
  <c r="IZ50" i="32"/>
  <c r="IJ51" i="32"/>
  <c r="HZ51" i="32" s="1"/>
  <c r="IK50" i="32"/>
  <c r="HS51" i="32"/>
  <c r="HT50" i="32"/>
  <c r="HF51" i="32"/>
  <c r="GV51" i="32" s="1"/>
  <c r="HG50" i="32"/>
  <c r="GB51" i="32"/>
  <c r="FR51" i="32" s="1"/>
  <c r="GC50" i="32"/>
  <c r="FN50" i="32"/>
  <c r="FM51" i="32"/>
  <c r="FC51" i="32" s="1"/>
  <c r="EY50" i="32"/>
  <c r="EX51" i="32"/>
  <c r="EN51" i="32" s="1"/>
  <c r="EJ50" i="32"/>
  <c r="EI51" i="32"/>
  <c r="DY51" i="32" s="1"/>
  <c r="DU50" i="32"/>
  <c r="DT51" i="32"/>
  <c r="DJ51" i="32" s="1"/>
  <c r="DE51" i="32"/>
  <c r="CU51" i="32" s="1"/>
  <c r="DF50" i="32"/>
  <c r="CQ50" i="32"/>
  <c r="CP51" i="32"/>
  <c r="CF51" i="32" s="1"/>
  <c r="CA51" i="32"/>
  <c r="BQ51" i="32" s="1"/>
  <c r="CB50" i="32"/>
  <c r="BM50" i="32"/>
  <c r="BL51" i="32"/>
  <c r="BB51" i="32" s="1"/>
  <c r="AW51" i="32"/>
  <c r="AM51" i="32" s="1"/>
  <c r="AX50" i="32"/>
  <c r="JX50" i="32" l="1"/>
  <c r="JY50" i="32" s="1"/>
  <c r="JI50" i="32"/>
  <c r="JJ50" i="32" s="1"/>
  <c r="KD50" i="32"/>
  <c r="KC51" i="32"/>
  <c r="JS51" i="32" s="1"/>
  <c r="JO50" i="32"/>
  <c r="JN51" i="32"/>
  <c r="JD51" i="32" s="1"/>
  <c r="LT46" i="32"/>
  <c r="LM46" i="32" s="1"/>
  <c r="LN46" i="32" s="1"/>
  <c r="LO46" i="32" s="1"/>
  <c r="LU45" i="32"/>
  <c r="KN46" i="32"/>
  <c r="KS46" i="32"/>
  <c r="KR47" i="32"/>
  <c r="KH47" i="32" s="1"/>
  <c r="LE47" i="32"/>
  <c r="KX47" i="32" s="1"/>
  <c r="KY47" i="32" s="1"/>
  <c r="KZ47" i="32" s="1"/>
  <c r="LF46" i="32"/>
  <c r="GO52" i="32"/>
  <c r="GP51" i="32"/>
  <c r="IW51" i="32"/>
  <c r="IX50" i="32"/>
  <c r="IH51" i="32"/>
  <c r="II50" i="32"/>
  <c r="HW50" i="32"/>
  <c r="HX50" i="32" s="1"/>
  <c r="HL51" i="32"/>
  <c r="HM51" i="32" s="1"/>
  <c r="HN51" i="32" s="1"/>
  <c r="HO51" i="32" s="1"/>
  <c r="HP51" i="32" s="1"/>
  <c r="HD51" i="32"/>
  <c r="HE50" i="32"/>
  <c r="FZ51" i="32"/>
  <c r="GA50" i="32"/>
  <c r="FK51" i="32"/>
  <c r="FL50" i="32"/>
  <c r="EV51" i="32"/>
  <c r="EW50" i="32"/>
  <c r="EG51" i="32"/>
  <c r="EH50" i="32"/>
  <c r="DR51" i="32"/>
  <c r="DS50" i="32"/>
  <c r="DC51" i="32"/>
  <c r="DD50" i="32"/>
  <c r="CN51" i="32"/>
  <c r="CO50" i="32"/>
  <c r="BY51" i="32"/>
  <c r="BZ50" i="32"/>
  <c r="BJ51" i="32"/>
  <c r="BK50" i="32"/>
  <c r="AU51" i="32"/>
  <c r="AV50" i="32"/>
  <c r="KB50" i="32" l="1"/>
  <c r="KE50" i="32" s="1"/>
  <c r="KF50" i="32" s="1"/>
  <c r="KA51" i="32"/>
  <c r="JT51" i="32" s="1"/>
  <c r="JU51" i="32" s="1"/>
  <c r="JV51" i="32" s="1"/>
  <c r="JL51" i="32"/>
  <c r="JE51" i="32" s="1"/>
  <c r="JF51" i="32" s="1"/>
  <c r="JG51" i="32" s="1"/>
  <c r="JM50" i="32"/>
  <c r="JP50" i="32" s="1"/>
  <c r="JQ50" i="32" s="1"/>
  <c r="LI46" i="32"/>
  <c r="LJ46" i="32" s="1"/>
  <c r="KP47" i="32"/>
  <c r="KI47" i="32" s="1"/>
  <c r="KJ47" i="32" s="1"/>
  <c r="KK47" i="32" s="1"/>
  <c r="KQ46" i="32"/>
  <c r="LA47" i="32"/>
  <c r="LB47" i="32" s="1"/>
  <c r="LX45" i="32"/>
  <c r="LY45" i="32" s="1"/>
  <c r="HQ51" i="32"/>
  <c r="LP46" i="32"/>
  <c r="LQ46" i="32" s="1"/>
  <c r="GS51" i="32"/>
  <c r="GT51" i="32" s="1"/>
  <c r="GH52" i="32"/>
  <c r="GI52" i="32" s="1"/>
  <c r="GJ52" i="32" s="1"/>
  <c r="GK52" i="32" s="1"/>
  <c r="GL52" i="32" s="1"/>
  <c r="JA50" i="32"/>
  <c r="JB50" i="32" s="1"/>
  <c r="IP51" i="32"/>
  <c r="IQ51" i="32" s="1"/>
  <c r="IR51" i="32" s="1"/>
  <c r="IS51" i="32" s="1"/>
  <c r="IT51" i="32" s="1"/>
  <c r="IL50" i="32"/>
  <c r="IM50" i="32" s="1"/>
  <c r="IA51" i="32"/>
  <c r="IB51" i="32" s="1"/>
  <c r="IC51" i="32" s="1"/>
  <c r="ID51" i="32" s="1"/>
  <c r="IE51" i="32" s="1"/>
  <c r="HU52" i="32"/>
  <c r="HK52" i="32" s="1"/>
  <c r="HV51" i="32"/>
  <c r="HH50" i="32"/>
  <c r="HI50" i="32" s="1"/>
  <c r="GW51" i="32"/>
  <c r="GX51" i="32" s="1"/>
  <c r="GY51" i="32" s="1"/>
  <c r="GZ51" i="32" s="1"/>
  <c r="HA51" i="32" s="1"/>
  <c r="GD50" i="32"/>
  <c r="GE50" i="32" s="1"/>
  <c r="FS51" i="32"/>
  <c r="FT51" i="32" s="1"/>
  <c r="FU51" i="32" s="1"/>
  <c r="FV51" i="32" s="1"/>
  <c r="FW51" i="32" s="1"/>
  <c r="FO50" i="32"/>
  <c r="FP50" i="32" s="1"/>
  <c r="FD51" i="32"/>
  <c r="FE51" i="32" s="1"/>
  <c r="FF51" i="32" s="1"/>
  <c r="FG51" i="32" s="1"/>
  <c r="FH51" i="32" s="1"/>
  <c r="EZ50" i="32"/>
  <c r="FA50" i="32" s="1"/>
  <c r="EO51" i="32"/>
  <c r="EP51" i="32" s="1"/>
  <c r="EQ51" i="32" s="1"/>
  <c r="ER51" i="32" s="1"/>
  <c r="ES51" i="32" s="1"/>
  <c r="EK50" i="32"/>
  <c r="EL50" i="32" s="1"/>
  <c r="DZ51" i="32"/>
  <c r="EA51" i="32" s="1"/>
  <c r="EB51" i="32" s="1"/>
  <c r="EC51" i="32" s="1"/>
  <c r="ED51" i="32" s="1"/>
  <c r="DV50" i="32"/>
  <c r="DW50" i="32" s="1"/>
  <c r="DK51" i="32"/>
  <c r="DL51" i="32" s="1"/>
  <c r="DM51" i="32" s="1"/>
  <c r="DN51" i="32" s="1"/>
  <c r="DO51" i="32" s="1"/>
  <c r="DG50" i="32"/>
  <c r="DH50" i="32" s="1"/>
  <c r="CV51" i="32"/>
  <c r="CW51" i="32" s="1"/>
  <c r="CX51" i="32" s="1"/>
  <c r="CY51" i="32" s="1"/>
  <c r="CZ51" i="32" s="1"/>
  <c r="CR50" i="32"/>
  <c r="CS50" i="32" s="1"/>
  <c r="CG51" i="32"/>
  <c r="CH51" i="32" s="1"/>
  <c r="CI51" i="32" s="1"/>
  <c r="CJ51" i="32" s="1"/>
  <c r="CK51" i="32" s="1"/>
  <c r="CC50" i="32"/>
  <c r="CD50" i="32" s="1"/>
  <c r="BR51" i="32"/>
  <c r="BS51" i="32" s="1"/>
  <c r="BT51" i="32" s="1"/>
  <c r="BU51" i="32" s="1"/>
  <c r="BV51" i="32" s="1"/>
  <c r="BN50" i="32"/>
  <c r="BO50" i="32" s="1"/>
  <c r="BC51" i="32"/>
  <c r="BD51" i="32" s="1"/>
  <c r="BE51" i="32" s="1"/>
  <c r="BF51" i="32" s="1"/>
  <c r="BG51" i="32" s="1"/>
  <c r="AY50" i="32"/>
  <c r="AZ50" i="32" s="1"/>
  <c r="AN51" i="32"/>
  <c r="AO51" i="32" s="1"/>
  <c r="AP51" i="32" s="1"/>
  <c r="AQ51" i="32" s="1"/>
  <c r="AR51" i="32" s="1"/>
  <c r="AS51" i="32" l="1"/>
  <c r="BH51" i="32"/>
  <c r="IU51" i="32"/>
  <c r="JW51" i="32"/>
  <c r="KT46" i="32"/>
  <c r="KU46" i="32" s="1"/>
  <c r="BW51" i="32"/>
  <c r="EE51" i="32"/>
  <c r="FI51" i="32"/>
  <c r="HB51" i="32"/>
  <c r="LR46" i="32"/>
  <c r="LW46" i="32"/>
  <c r="LV47" i="32"/>
  <c r="LL47" i="32" s="1"/>
  <c r="KL47" i="32"/>
  <c r="KM47" i="32" s="1"/>
  <c r="DA51" i="32"/>
  <c r="IF51" i="32"/>
  <c r="JH51" i="32"/>
  <c r="GM52" i="32"/>
  <c r="CL51" i="32"/>
  <c r="DP51" i="32"/>
  <c r="ET51" i="32"/>
  <c r="FX51" i="32"/>
  <c r="LC47" i="32"/>
  <c r="LG48" i="32"/>
  <c r="KW48" i="32" s="1"/>
  <c r="LH47" i="32"/>
  <c r="GR52" i="32"/>
  <c r="GQ53" i="32"/>
  <c r="GG53" i="32" s="1"/>
  <c r="IZ51" i="32"/>
  <c r="IY52" i="32"/>
  <c r="IO52" i="32" s="1"/>
  <c r="IJ52" i="32"/>
  <c r="HZ52" i="32" s="1"/>
  <c r="IK51" i="32"/>
  <c r="HS52" i="32"/>
  <c r="HT51" i="32"/>
  <c r="HG51" i="32"/>
  <c r="HF52" i="32"/>
  <c r="GV52" i="32" s="1"/>
  <c r="GC51" i="32"/>
  <c r="GB52" i="32"/>
  <c r="FR52" i="32" s="1"/>
  <c r="FN51" i="32"/>
  <c r="FM52" i="32"/>
  <c r="FC52" i="32" s="1"/>
  <c r="EX52" i="32"/>
  <c r="EN52" i="32" s="1"/>
  <c r="EY51" i="32"/>
  <c r="EI52" i="32"/>
  <c r="DY52" i="32" s="1"/>
  <c r="EJ51" i="32"/>
  <c r="DT52" i="32"/>
  <c r="DJ52" i="32" s="1"/>
  <c r="DU51" i="32"/>
  <c r="DF51" i="32"/>
  <c r="DE52" i="32"/>
  <c r="CU52" i="32" s="1"/>
  <c r="CP52" i="32"/>
  <c r="CF52" i="32" s="1"/>
  <c r="CQ51" i="32"/>
  <c r="CB51" i="32"/>
  <c r="CA52" i="32"/>
  <c r="BQ52" i="32" s="1"/>
  <c r="BL52" i="32"/>
  <c r="BB52" i="32" s="1"/>
  <c r="BM51" i="32"/>
  <c r="AX51" i="32"/>
  <c r="AW52" i="32"/>
  <c r="AM52" i="32" s="1"/>
  <c r="JX51" i="32" l="1"/>
  <c r="JY51" i="32" s="1"/>
  <c r="JI51" i="32"/>
  <c r="JJ51" i="32" s="1"/>
  <c r="KC52" i="32"/>
  <c r="JS52" i="32" s="1"/>
  <c r="JN52" i="32"/>
  <c r="JD52" i="32" s="1"/>
  <c r="JO51" i="32"/>
  <c r="KD51" i="32"/>
  <c r="LT47" i="32"/>
  <c r="LM47" i="32" s="1"/>
  <c r="LN47" i="32" s="1"/>
  <c r="LO47" i="32" s="1"/>
  <c r="LU46" i="32"/>
  <c r="LE48" i="32"/>
  <c r="KX48" i="32" s="1"/>
  <c r="KY48" i="32" s="1"/>
  <c r="KZ48" i="32" s="1"/>
  <c r="LF47" i="32"/>
  <c r="KN47" i="32"/>
  <c r="KS47" i="32"/>
  <c r="KR48" i="32"/>
  <c r="KH48" i="32" s="1"/>
  <c r="GO53" i="32"/>
  <c r="GP52" i="32"/>
  <c r="IW52" i="32"/>
  <c r="IX51" i="32"/>
  <c r="IH52" i="32"/>
  <c r="II51" i="32"/>
  <c r="HW51" i="32"/>
  <c r="HX51" i="32" s="1"/>
  <c r="HL52" i="32"/>
  <c r="HM52" i="32" s="1"/>
  <c r="HN52" i="32" s="1"/>
  <c r="HO52" i="32" s="1"/>
  <c r="HP52" i="32" s="1"/>
  <c r="HD52" i="32"/>
  <c r="HE51" i="32"/>
  <c r="FZ52" i="32"/>
  <c r="GA51" i="32"/>
  <c r="FK52" i="32"/>
  <c r="FL51" i="32"/>
  <c r="EV52" i="32"/>
  <c r="EW51" i="32"/>
  <c r="EG52" i="32"/>
  <c r="EH51" i="32"/>
  <c r="DR52" i="32"/>
  <c r="DS51" i="32"/>
  <c r="DC52" i="32"/>
  <c r="DD51" i="32"/>
  <c r="CN52" i="32"/>
  <c r="CO51" i="32"/>
  <c r="BY52" i="32"/>
  <c r="BZ51" i="32"/>
  <c r="BJ52" i="32"/>
  <c r="BK51" i="32"/>
  <c r="AU52" i="32"/>
  <c r="AV51" i="32"/>
  <c r="KB51" i="32" l="1"/>
  <c r="KE51" i="32" s="1"/>
  <c r="KF51" i="32" s="1"/>
  <c r="KA52" i="32"/>
  <c r="JT52" i="32" s="1"/>
  <c r="JU52" i="32" s="1"/>
  <c r="JV52" i="32" s="1"/>
  <c r="JL52" i="32"/>
  <c r="JE52" i="32" s="1"/>
  <c r="JF52" i="32" s="1"/>
  <c r="JG52" i="32" s="1"/>
  <c r="JM51" i="32"/>
  <c r="JP51" i="32" s="1"/>
  <c r="JQ51" i="32" s="1"/>
  <c r="HQ52" i="32"/>
  <c r="LI47" i="32"/>
  <c r="LJ47" i="32" s="1"/>
  <c r="LA48" i="32"/>
  <c r="LB48" i="32" s="1"/>
  <c r="LX46" i="32"/>
  <c r="LY46" i="32" s="1"/>
  <c r="KP48" i="32"/>
  <c r="KI48" i="32" s="1"/>
  <c r="KJ48" i="32" s="1"/>
  <c r="KK48" i="32" s="1"/>
  <c r="KQ47" i="32"/>
  <c r="LP47" i="32"/>
  <c r="LQ47" i="32" s="1"/>
  <c r="GS52" i="32"/>
  <c r="GT52" i="32" s="1"/>
  <c r="GH53" i="32"/>
  <c r="GI53" i="32" s="1"/>
  <c r="GJ53" i="32" s="1"/>
  <c r="GK53" i="32" s="1"/>
  <c r="GL53" i="32" s="1"/>
  <c r="JA51" i="32"/>
  <c r="JB51" i="32" s="1"/>
  <c r="IP52" i="32"/>
  <c r="IQ52" i="32" s="1"/>
  <c r="IR52" i="32" s="1"/>
  <c r="IS52" i="32" s="1"/>
  <c r="IT52" i="32" s="1"/>
  <c r="IL51" i="32"/>
  <c r="IM51" i="32" s="1"/>
  <c r="IA52" i="32"/>
  <c r="IB52" i="32" s="1"/>
  <c r="IC52" i="32" s="1"/>
  <c r="ID52" i="32" s="1"/>
  <c r="IE52" i="32" s="1"/>
  <c r="HU53" i="32"/>
  <c r="HK53" i="32" s="1"/>
  <c r="HV52" i="32"/>
  <c r="HH51" i="32"/>
  <c r="HI51" i="32" s="1"/>
  <c r="GW52" i="32"/>
  <c r="GX52" i="32" s="1"/>
  <c r="GY52" i="32" s="1"/>
  <c r="GZ52" i="32" s="1"/>
  <c r="HA52" i="32" s="1"/>
  <c r="GD51" i="32"/>
  <c r="GE51" i="32" s="1"/>
  <c r="FS52" i="32"/>
  <c r="FT52" i="32" s="1"/>
  <c r="FU52" i="32" s="1"/>
  <c r="FV52" i="32" s="1"/>
  <c r="FW52" i="32" s="1"/>
  <c r="FO51" i="32"/>
  <c r="FP51" i="32" s="1"/>
  <c r="FD52" i="32"/>
  <c r="FE52" i="32" s="1"/>
  <c r="FF52" i="32" s="1"/>
  <c r="FG52" i="32" s="1"/>
  <c r="FH52" i="32" s="1"/>
  <c r="EZ51" i="32"/>
  <c r="FA51" i="32" s="1"/>
  <c r="EO52" i="32"/>
  <c r="EP52" i="32" s="1"/>
  <c r="EQ52" i="32" s="1"/>
  <c r="ER52" i="32" s="1"/>
  <c r="ES52" i="32" s="1"/>
  <c r="EK51" i="32"/>
  <c r="EL51" i="32" s="1"/>
  <c r="DZ52" i="32"/>
  <c r="EA52" i="32" s="1"/>
  <c r="EB52" i="32" s="1"/>
  <c r="EC52" i="32" s="1"/>
  <c r="ED52" i="32" s="1"/>
  <c r="DV51" i="32"/>
  <c r="DW51" i="32" s="1"/>
  <c r="DK52" i="32"/>
  <c r="DL52" i="32" s="1"/>
  <c r="DM52" i="32" s="1"/>
  <c r="DN52" i="32" s="1"/>
  <c r="DO52" i="32" s="1"/>
  <c r="DG51" i="32"/>
  <c r="DH51" i="32" s="1"/>
  <c r="CV52" i="32"/>
  <c r="CW52" i="32" s="1"/>
  <c r="CX52" i="32" s="1"/>
  <c r="CY52" i="32" s="1"/>
  <c r="CZ52" i="32" s="1"/>
  <c r="CR51" i="32"/>
  <c r="CS51" i="32" s="1"/>
  <c r="CG52" i="32"/>
  <c r="CH52" i="32" s="1"/>
  <c r="CI52" i="32" s="1"/>
  <c r="CJ52" i="32" s="1"/>
  <c r="CK52" i="32" s="1"/>
  <c r="CC51" i="32"/>
  <c r="CD51" i="32" s="1"/>
  <c r="BR52" i="32"/>
  <c r="BS52" i="32" s="1"/>
  <c r="BT52" i="32" s="1"/>
  <c r="BU52" i="32" s="1"/>
  <c r="BV52" i="32" s="1"/>
  <c r="BN51" i="32"/>
  <c r="BO51" i="32" s="1"/>
  <c r="BC52" i="32"/>
  <c r="BD52" i="32" s="1"/>
  <c r="BE52" i="32" s="1"/>
  <c r="BF52" i="32" s="1"/>
  <c r="BG52" i="32" s="1"/>
  <c r="AY51" i="32"/>
  <c r="AZ51" i="32" s="1"/>
  <c r="AN52" i="32"/>
  <c r="AO52" i="32" s="1"/>
  <c r="AP52" i="32" s="1"/>
  <c r="AQ52" i="32" s="1"/>
  <c r="AR52" i="32" s="1"/>
  <c r="BH52" i="32" l="1"/>
  <c r="IU52" i="32"/>
  <c r="JW52" i="32"/>
  <c r="AS52" i="32"/>
  <c r="DA52" i="32"/>
  <c r="EE52" i="32"/>
  <c r="FI52" i="32"/>
  <c r="HB52" i="32"/>
  <c r="LR47" i="32"/>
  <c r="LV48" i="32"/>
  <c r="LL48" i="32" s="1"/>
  <c r="LW47" i="32"/>
  <c r="BW52" i="32"/>
  <c r="IF52" i="32"/>
  <c r="JH52" i="32"/>
  <c r="GM53" i="32"/>
  <c r="KT47" i="32"/>
  <c r="KU47" i="32" s="1"/>
  <c r="CL52" i="32"/>
  <c r="DP52" i="32"/>
  <c r="ET52" i="32"/>
  <c r="FX52" i="32"/>
  <c r="KL48" i="32"/>
  <c r="KM48" i="32" s="1"/>
  <c r="LC48" i="32"/>
  <c r="LH48" i="32"/>
  <c r="LG49" i="32"/>
  <c r="KW49" i="32" s="1"/>
  <c r="GR53" i="32"/>
  <c r="GQ54" i="32"/>
  <c r="GG54" i="32" s="1"/>
  <c r="IY53" i="32"/>
  <c r="IO53" i="32" s="1"/>
  <c r="IZ52" i="32"/>
  <c r="IJ53" i="32"/>
  <c r="HZ53" i="32" s="1"/>
  <c r="IK52" i="32"/>
  <c r="HS53" i="32"/>
  <c r="HT52" i="32"/>
  <c r="HF53" i="32"/>
  <c r="GV53" i="32" s="1"/>
  <c r="HG52" i="32"/>
  <c r="GB53" i="32"/>
  <c r="FR53" i="32" s="1"/>
  <c r="GC52" i="32"/>
  <c r="FN52" i="32"/>
  <c r="FM53" i="32"/>
  <c r="FC53" i="32" s="1"/>
  <c r="EY52" i="32"/>
  <c r="EX53" i="32"/>
  <c r="EN53" i="32" s="1"/>
  <c r="EJ52" i="32"/>
  <c r="EI53" i="32"/>
  <c r="DY53" i="32" s="1"/>
  <c r="DU52" i="32"/>
  <c r="DT53" i="32"/>
  <c r="DJ53" i="32" s="1"/>
  <c r="DE53" i="32"/>
  <c r="CU53" i="32" s="1"/>
  <c r="DF52" i="32"/>
  <c r="CQ52" i="32"/>
  <c r="CP53" i="32"/>
  <c r="CF53" i="32" s="1"/>
  <c r="CA53" i="32"/>
  <c r="BQ53" i="32" s="1"/>
  <c r="CB52" i="32"/>
  <c r="BM52" i="32"/>
  <c r="BL53" i="32"/>
  <c r="BB53" i="32" s="1"/>
  <c r="AW53" i="32"/>
  <c r="AM53" i="32" s="1"/>
  <c r="AX52" i="32"/>
  <c r="JX52" i="32" l="1"/>
  <c r="JY52" i="32" s="1"/>
  <c r="JI52" i="32"/>
  <c r="JJ52" i="32" s="1"/>
  <c r="KD52" i="32"/>
  <c r="JO52" i="32"/>
  <c r="JN53" i="32"/>
  <c r="JD53" i="32" s="1"/>
  <c r="KC53" i="32"/>
  <c r="JS53" i="32" s="1"/>
  <c r="KN48" i="32"/>
  <c r="KS48" i="32"/>
  <c r="KR49" i="32"/>
  <c r="KH49" i="32" s="1"/>
  <c r="LE49" i="32"/>
  <c r="KX49" i="32" s="1"/>
  <c r="KY49" i="32" s="1"/>
  <c r="KZ49" i="32" s="1"/>
  <c r="LF48" i="32"/>
  <c r="LT48" i="32"/>
  <c r="LM48" i="32" s="1"/>
  <c r="LN48" i="32" s="1"/>
  <c r="LO48" i="32" s="1"/>
  <c r="LU47" i="32"/>
  <c r="GO54" i="32"/>
  <c r="GP53" i="32"/>
  <c r="IW53" i="32"/>
  <c r="IX52" i="32"/>
  <c r="IH53" i="32"/>
  <c r="II52" i="32"/>
  <c r="HW52" i="32"/>
  <c r="HX52" i="32" s="1"/>
  <c r="HL53" i="32"/>
  <c r="HM53" i="32" s="1"/>
  <c r="HN53" i="32" s="1"/>
  <c r="HO53" i="32" s="1"/>
  <c r="HP53" i="32" s="1"/>
  <c r="HD53" i="32"/>
  <c r="HE52" i="32"/>
  <c r="FZ53" i="32"/>
  <c r="GA52" i="32"/>
  <c r="FK53" i="32"/>
  <c r="FL52" i="32"/>
  <c r="EV53" i="32"/>
  <c r="EW52" i="32"/>
  <c r="EG53" i="32"/>
  <c r="EH52" i="32"/>
  <c r="DR53" i="32"/>
  <c r="DS52" i="32"/>
  <c r="DC53" i="32"/>
  <c r="DD52" i="32"/>
  <c r="CN53" i="32"/>
  <c r="CO52" i="32"/>
  <c r="BY53" i="32"/>
  <c r="BZ52" i="32"/>
  <c r="BJ53" i="32"/>
  <c r="BK52" i="32"/>
  <c r="AU53" i="32"/>
  <c r="AV52" i="32"/>
  <c r="KB52" i="32" l="1"/>
  <c r="KE52" i="32" s="1"/>
  <c r="KF52" i="32" s="1"/>
  <c r="KA53" i="32"/>
  <c r="JT53" i="32" s="1"/>
  <c r="JU53" i="32" s="1"/>
  <c r="JV53" i="32" s="1"/>
  <c r="JL53" i="32"/>
  <c r="JE53" i="32" s="1"/>
  <c r="JF53" i="32" s="1"/>
  <c r="JG53" i="32" s="1"/>
  <c r="JM52" i="32"/>
  <c r="JP52" i="32" s="1"/>
  <c r="JQ52" i="32" s="1"/>
  <c r="LA49" i="32"/>
  <c r="LB49" i="32" s="1"/>
  <c r="LX47" i="32"/>
  <c r="LY47" i="32" s="1"/>
  <c r="LP48" i="32"/>
  <c r="LQ48" i="32" s="1"/>
  <c r="HQ53" i="32"/>
  <c r="LI48" i="32"/>
  <c r="LJ48" i="32" s="1"/>
  <c r="KP49" i="32"/>
  <c r="KI49" i="32" s="1"/>
  <c r="KJ49" i="32" s="1"/>
  <c r="KK49" i="32" s="1"/>
  <c r="KQ48" i="32"/>
  <c r="GS53" i="32"/>
  <c r="GT53" i="32" s="1"/>
  <c r="GH54" i="32"/>
  <c r="GI54" i="32" s="1"/>
  <c r="GJ54" i="32" s="1"/>
  <c r="GK54" i="32" s="1"/>
  <c r="GL54" i="32" s="1"/>
  <c r="JA52" i="32"/>
  <c r="JB52" i="32" s="1"/>
  <c r="IP53" i="32"/>
  <c r="IQ53" i="32" s="1"/>
  <c r="IR53" i="32" s="1"/>
  <c r="IS53" i="32" s="1"/>
  <c r="IT53" i="32" s="1"/>
  <c r="IL52" i="32"/>
  <c r="IM52" i="32" s="1"/>
  <c r="IA53" i="32"/>
  <c r="IB53" i="32" s="1"/>
  <c r="IC53" i="32" s="1"/>
  <c r="ID53" i="32" s="1"/>
  <c r="IE53" i="32" s="1"/>
  <c r="HU54" i="32"/>
  <c r="HK54" i="32" s="1"/>
  <c r="HV53" i="32"/>
  <c r="HH52" i="32"/>
  <c r="HI52" i="32" s="1"/>
  <c r="GW53" i="32"/>
  <c r="GX53" i="32" s="1"/>
  <c r="GY53" i="32" s="1"/>
  <c r="GZ53" i="32" s="1"/>
  <c r="HA53" i="32" s="1"/>
  <c r="GD52" i="32"/>
  <c r="GE52" i="32" s="1"/>
  <c r="FS53" i="32"/>
  <c r="FT53" i="32" s="1"/>
  <c r="FU53" i="32" s="1"/>
  <c r="FV53" i="32" s="1"/>
  <c r="FW53" i="32" s="1"/>
  <c r="FO52" i="32"/>
  <c r="FP52" i="32" s="1"/>
  <c r="FD53" i="32"/>
  <c r="FE53" i="32" s="1"/>
  <c r="FF53" i="32" s="1"/>
  <c r="FG53" i="32" s="1"/>
  <c r="FH53" i="32" s="1"/>
  <c r="EZ52" i="32"/>
  <c r="FA52" i="32" s="1"/>
  <c r="EO53" i="32"/>
  <c r="EP53" i="32" s="1"/>
  <c r="EQ53" i="32" s="1"/>
  <c r="ER53" i="32" s="1"/>
  <c r="ES53" i="32" s="1"/>
  <c r="EK52" i="32"/>
  <c r="EL52" i="32" s="1"/>
  <c r="DZ53" i="32"/>
  <c r="EA53" i="32" s="1"/>
  <c r="EB53" i="32" s="1"/>
  <c r="EC53" i="32" s="1"/>
  <c r="ED53" i="32" s="1"/>
  <c r="DV52" i="32"/>
  <c r="DW52" i="32" s="1"/>
  <c r="DK53" i="32"/>
  <c r="DL53" i="32" s="1"/>
  <c r="DM53" i="32" s="1"/>
  <c r="DN53" i="32" s="1"/>
  <c r="DO53" i="32" s="1"/>
  <c r="DG52" i="32"/>
  <c r="DH52" i="32" s="1"/>
  <c r="CV53" i="32"/>
  <c r="CW53" i="32" s="1"/>
  <c r="CX53" i="32" s="1"/>
  <c r="CY53" i="32" s="1"/>
  <c r="CZ53" i="32" s="1"/>
  <c r="CR52" i="32"/>
  <c r="CS52" i="32" s="1"/>
  <c r="CG53" i="32"/>
  <c r="CH53" i="32" s="1"/>
  <c r="CI53" i="32" s="1"/>
  <c r="CJ53" i="32" s="1"/>
  <c r="CK53" i="32" s="1"/>
  <c r="CC52" i="32"/>
  <c r="CD52" i="32" s="1"/>
  <c r="BR53" i="32"/>
  <c r="BS53" i="32" s="1"/>
  <c r="BT53" i="32" s="1"/>
  <c r="BU53" i="32" s="1"/>
  <c r="BV53" i="32" s="1"/>
  <c r="BN52" i="32"/>
  <c r="BO52" i="32" s="1"/>
  <c r="BC53" i="32"/>
  <c r="BD53" i="32" s="1"/>
  <c r="BE53" i="32" s="1"/>
  <c r="BF53" i="32" s="1"/>
  <c r="BG53" i="32" s="1"/>
  <c r="AY52" i="32"/>
  <c r="AZ52" i="32" s="1"/>
  <c r="AN53" i="32"/>
  <c r="AO53" i="32" s="1"/>
  <c r="AP53" i="32" s="1"/>
  <c r="AQ53" i="32" s="1"/>
  <c r="AR53" i="32" s="1"/>
  <c r="AS53" i="32" l="1"/>
  <c r="BH53" i="32"/>
  <c r="IU53" i="32"/>
  <c r="JW53" i="32"/>
  <c r="KT48" i="32"/>
  <c r="KU48" i="32" s="1"/>
  <c r="BW53" i="32"/>
  <c r="EE53" i="32"/>
  <c r="FI53" i="32"/>
  <c r="HB53" i="32"/>
  <c r="KL49" i="32"/>
  <c r="KM49" i="32" s="1"/>
  <c r="DA53" i="32"/>
  <c r="IF53" i="32"/>
  <c r="JH53" i="32"/>
  <c r="GM54" i="32"/>
  <c r="CL53" i="32"/>
  <c r="DP53" i="32"/>
  <c r="ET53" i="32"/>
  <c r="FX53" i="32"/>
  <c r="LR48" i="32"/>
  <c r="LW48" i="32"/>
  <c r="LV49" i="32"/>
  <c r="LL49" i="32" s="1"/>
  <c r="LC49" i="32"/>
  <c r="LG50" i="32"/>
  <c r="KW50" i="32" s="1"/>
  <c r="LH49" i="32"/>
  <c r="GR54" i="32"/>
  <c r="GQ55" i="32"/>
  <c r="GG55" i="32" s="1"/>
  <c r="IZ53" i="32"/>
  <c r="IY54" i="32"/>
  <c r="IO54" i="32" s="1"/>
  <c r="IJ54" i="32"/>
  <c r="HZ54" i="32" s="1"/>
  <c r="IK53" i="32"/>
  <c r="HS54" i="32"/>
  <c r="HT53" i="32"/>
  <c r="HG53" i="32"/>
  <c r="HF54" i="32"/>
  <c r="GV54" i="32" s="1"/>
  <c r="GC53" i="32"/>
  <c r="GB54" i="32"/>
  <c r="FR54" i="32" s="1"/>
  <c r="FM54" i="32"/>
  <c r="FC54" i="32" s="1"/>
  <c r="FN53" i="32"/>
  <c r="EX54" i="32"/>
  <c r="EN54" i="32" s="1"/>
  <c r="EY53" i="32"/>
  <c r="EI54" i="32"/>
  <c r="DY54" i="32" s="1"/>
  <c r="EJ53" i="32"/>
  <c r="DT54" i="32"/>
  <c r="DJ54" i="32" s="1"/>
  <c r="DU53" i="32"/>
  <c r="DF53" i="32"/>
  <c r="DE54" i="32"/>
  <c r="CU54" i="32" s="1"/>
  <c r="CP54" i="32"/>
  <c r="CF54" i="32" s="1"/>
  <c r="CQ53" i="32"/>
  <c r="CB53" i="32"/>
  <c r="CA54" i="32"/>
  <c r="BQ54" i="32" s="1"/>
  <c r="BL54" i="32"/>
  <c r="BB54" i="32" s="1"/>
  <c r="BM53" i="32"/>
  <c r="AW54" i="32"/>
  <c r="AM54" i="32" s="1"/>
  <c r="AX53" i="32"/>
  <c r="JX53" i="32" l="1"/>
  <c r="JY53" i="32" s="1"/>
  <c r="JI53" i="32"/>
  <c r="JJ53" i="32" s="1"/>
  <c r="KC54" i="32"/>
  <c r="JS54" i="32" s="1"/>
  <c r="KD53" i="32"/>
  <c r="JN54" i="32"/>
  <c r="JD54" i="32" s="1"/>
  <c r="JO53" i="32"/>
  <c r="LT49" i="32"/>
  <c r="LM49" i="32" s="1"/>
  <c r="LN49" i="32" s="1"/>
  <c r="LO49" i="32" s="1"/>
  <c r="LU48" i="32"/>
  <c r="KN49" i="32"/>
  <c r="KS49" i="32"/>
  <c r="KR50" i="32"/>
  <c r="KH50" i="32" s="1"/>
  <c r="LE50" i="32"/>
  <c r="KX50" i="32" s="1"/>
  <c r="KY50" i="32" s="1"/>
  <c r="KZ50" i="32" s="1"/>
  <c r="LF49" i="32"/>
  <c r="GO55" i="32"/>
  <c r="GP54" i="32"/>
  <c r="IW54" i="32"/>
  <c r="IX53" i="32"/>
  <c r="IH54" i="32"/>
  <c r="II53" i="32"/>
  <c r="HW53" i="32"/>
  <c r="HX53" i="32" s="1"/>
  <c r="HL54" i="32"/>
  <c r="HM54" i="32" s="1"/>
  <c r="HN54" i="32" s="1"/>
  <c r="HO54" i="32" s="1"/>
  <c r="HP54" i="32" s="1"/>
  <c r="HD54" i="32"/>
  <c r="HE53" i="32"/>
  <c r="FZ54" i="32"/>
  <c r="GA53" i="32"/>
  <c r="FK54" i="32"/>
  <c r="FL53" i="32"/>
  <c r="EV54" i="32"/>
  <c r="EW53" i="32"/>
  <c r="EG54" i="32"/>
  <c r="EH53" i="32"/>
  <c r="DR54" i="32"/>
  <c r="DS53" i="32"/>
  <c r="DC54" i="32"/>
  <c r="DD53" i="32"/>
  <c r="CN54" i="32"/>
  <c r="CO53" i="32"/>
  <c r="BY54" i="32"/>
  <c r="BZ53" i="32"/>
  <c r="BJ54" i="32"/>
  <c r="BK53" i="32"/>
  <c r="AU54" i="32"/>
  <c r="AV53" i="32"/>
  <c r="KB53" i="32" l="1"/>
  <c r="KE53" i="32" s="1"/>
  <c r="KF53" i="32" s="1"/>
  <c r="KA54" i="32"/>
  <c r="JT54" i="32" s="1"/>
  <c r="JU54" i="32" s="1"/>
  <c r="JV54" i="32" s="1"/>
  <c r="JL54" i="32"/>
  <c r="JE54" i="32" s="1"/>
  <c r="JF54" i="32" s="1"/>
  <c r="JG54" i="32" s="1"/>
  <c r="JM53" i="32"/>
  <c r="JP53" i="32" s="1"/>
  <c r="JQ53" i="32" s="1"/>
  <c r="LI49" i="32"/>
  <c r="LJ49" i="32" s="1"/>
  <c r="KP50" i="32"/>
  <c r="KI50" i="32" s="1"/>
  <c r="KJ50" i="32" s="1"/>
  <c r="KK50" i="32" s="1"/>
  <c r="KQ49" i="32"/>
  <c r="LA50" i="32"/>
  <c r="LB50" i="32" s="1"/>
  <c r="LX48" i="32"/>
  <c r="LY48" i="32" s="1"/>
  <c r="HQ54" i="32"/>
  <c r="LP49" i="32"/>
  <c r="LQ49" i="32" s="1"/>
  <c r="GS54" i="32"/>
  <c r="GT54" i="32" s="1"/>
  <c r="GH55" i="32"/>
  <c r="GI55" i="32" s="1"/>
  <c r="GJ55" i="32" s="1"/>
  <c r="GK55" i="32" s="1"/>
  <c r="GL55" i="32" s="1"/>
  <c r="JA53" i="32"/>
  <c r="JB53" i="32" s="1"/>
  <c r="IP54" i="32"/>
  <c r="IQ54" i="32" s="1"/>
  <c r="IR54" i="32" s="1"/>
  <c r="IS54" i="32" s="1"/>
  <c r="IT54" i="32" s="1"/>
  <c r="IL53" i="32"/>
  <c r="IM53" i="32" s="1"/>
  <c r="IA54" i="32"/>
  <c r="IB54" i="32" s="1"/>
  <c r="IC54" i="32" s="1"/>
  <c r="ID54" i="32" s="1"/>
  <c r="IE54" i="32" s="1"/>
  <c r="HU55" i="32"/>
  <c r="HK55" i="32" s="1"/>
  <c r="HV54" i="32"/>
  <c r="HH53" i="32"/>
  <c r="HI53" i="32" s="1"/>
  <c r="GW54" i="32"/>
  <c r="GX54" i="32" s="1"/>
  <c r="GY54" i="32" s="1"/>
  <c r="GZ54" i="32" s="1"/>
  <c r="HA54" i="32" s="1"/>
  <c r="GD53" i="32"/>
  <c r="GE53" i="32" s="1"/>
  <c r="FS54" i="32"/>
  <c r="FT54" i="32" s="1"/>
  <c r="FU54" i="32" s="1"/>
  <c r="FV54" i="32" s="1"/>
  <c r="FW54" i="32" s="1"/>
  <c r="FO53" i="32"/>
  <c r="FP53" i="32" s="1"/>
  <c r="FD54" i="32"/>
  <c r="FE54" i="32" s="1"/>
  <c r="FF54" i="32" s="1"/>
  <c r="FG54" i="32" s="1"/>
  <c r="FH54" i="32" s="1"/>
  <c r="EZ53" i="32"/>
  <c r="FA53" i="32" s="1"/>
  <c r="EO54" i="32"/>
  <c r="EP54" i="32" s="1"/>
  <c r="EQ54" i="32" s="1"/>
  <c r="ER54" i="32" s="1"/>
  <c r="ES54" i="32" s="1"/>
  <c r="EK53" i="32"/>
  <c r="EL53" i="32" s="1"/>
  <c r="DZ54" i="32"/>
  <c r="EA54" i="32" s="1"/>
  <c r="EB54" i="32" s="1"/>
  <c r="EC54" i="32" s="1"/>
  <c r="ED54" i="32" s="1"/>
  <c r="DV53" i="32"/>
  <c r="DW53" i="32" s="1"/>
  <c r="DK54" i="32"/>
  <c r="DL54" i="32" s="1"/>
  <c r="DM54" i="32" s="1"/>
  <c r="DN54" i="32" s="1"/>
  <c r="DO54" i="32" s="1"/>
  <c r="DG53" i="32"/>
  <c r="DH53" i="32" s="1"/>
  <c r="CV54" i="32"/>
  <c r="CW54" i="32" s="1"/>
  <c r="CX54" i="32" s="1"/>
  <c r="CY54" i="32" s="1"/>
  <c r="CZ54" i="32" s="1"/>
  <c r="CR53" i="32"/>
  <c r="CS53" i="32" s="1"/>
  <c r="CG54" i="32"/>
  <c r="CH54" i="32" s="1"/>
  <c r="CI54" i="32" s="1"/>
  <c r="CJ54" i="32" s="1"/>
  <c r="CK54" i="32" s="1"/>
  <c r="CC53" i="32"/>
  <c r="CD53" i="32" s="1"/>
  <c r="BR54" i="32"/>
  <c r="BS54" i="32" s="1"/>
  <c r="BT54" i="32" s="1"/>
  <c r="BU54" i="32" s="1"/>
  <c r="BV54" i="32" s="1"/>
  <c r="BN53" i="32"/>
  <c r="BO53" i="32" s="1"/>
  <c r="BC54" i="32"/>
  <c r="BD54" i="32" s="1"/>
  <c r="BE54" i="32" s="1"/>
  <c r="BF54" i="32" s="1"/>
  <c r="BG54" i="32" s="1"/>
  <c r="AY53" i="32"/>
  <c r="AZ53" i="32" s="1"/>
  <c r="AN54" i="32"/>
  <c r="AO54" i="32" s="1"/>
  <c r="AP54" i="32" s="1"/>
  <c r="AQ54" i="32" s="1"/>
  <c r="AR54" i="32" s="1"/>
  <c r="BH54" i="32" l="1"/>
  <c r="IU54" i="32"/>
  <c r="JW54" i="32"/>
  <c r="KD54" i="32" s="1"/>
  <c r="KT49" i="32"/>
  <c r="KU49" i="32" s="1"/>
  <c r="AS54" i="32"/>
  <c r="DA54" i="32"/>
  <c r="EE54" i="32"/>
  <c r="FI54" i="32"/>
  <c r="HB54" i="32"/>
  <c r="LR49" i="32"/>
  <c r="LV50" i="32"/>
  <c r="LL50" i="32" s="1"/>
  <c r="LW49" i="32"/>
  <c r="KL50" i="32"/>
  <c r="KM50" i="32" s="1"/>
  <c r="BW54" i="32"/>
  <c r="IF54" i="32"/>
  <c r="JH54" i="32"/>
  <c r="GM55" i="32"/>
  <c r="CL54" i="32"/>
  <c r="DP54" i="32"/>
  <c r="ET54" i="32"/>
  <c r="FX54" i="32"/>
  <c r="LC50" i="32"/>
  <c r="LH50" i="32"/>
  <c r="LG51" i="32"/>
  <c r="KW51" i="32" s="1"/>
  <c r="GR55" i="32"/>
  <c r="GQ56" i="32"/>
  <c r="GG56" i="32" s="1"/>
  <c r="IY55" i="32"/>
  <c r="IO55" i="32" s="1"/>
  <c r="IZ54" i="32"/>
  <c r="IJ55" i="32"/>
  <c r="HZ55" i="32" s="1"/>
  <c r="IK54" i="32"/>
  <c r="HS55" i="32"/>
  <c r="HT54" i="32"/>
  <c r="HF55" i="32"/>
  <c r="GV55" i="32" s="1"/>
  <c r="HG54" i="32"/>
  <c r="GC54" i="32"/>
  <c r="GB55" i="32"/>
  <c r="FR55" i="32" s="1"/>
  <c r="FN54" i="32"/>
  <c r="FM55" i="32"/>
  <c r="FC55" i="32" s="1"/>
  <c r="EY54" i="32"/>
  <c r="EX55" i="32"/>
  <c r="EN55" i="32" s="1"/>
  <c r="EJ54" i="32"/>
  <c r="EI55" i="32"/>
  <c r="DY55" i="32" s="1"/>
  <c r="DU54" i="32"/>
  <c r="DT55" i="32"/>
  <c r="DJ55" i="32" s="1"/>
  <c r="DE55" i="32"/>
  <c r="CU55" i="32" s="1"/>
  <c r="DF54" i="32"/>
  <c r="CQ54" i="32"/>
  <c r="CP55" i="32"/>
  <c r="CF55" i="32" s="1"/>
  <c r="CA55" i="32"/>
  <c r="BQ55" i="32" s="1"/>
  <c r="CB54" i="32"/>
  <c r="BM54" i="32"/>
  <c r="BL55" i="32"/>
  <c r="BB55" i="32" s="1"/>
  <c r="AW55" i="32"/>
  <c r="AM55" i="32" s="1"/>
  <c r="AX54" i="32"/>
  <c r="JX54" i="32" l="1"/>
  <c r="JY54" i="32" s="1"/>
  <c r="JI54" i="32"/>
  <c r="JJ54" i="32" s="1"/>
  <c r="KC55" i="32"/>
  <c r="JS55" i="32" s="1"/>
  <c r="JN55" i="32"/>
  <c r="JD55" i="32" s="1"/>
  <c r="JO54" i="32"/>
  <c r="LT50" i="32"/>
  <c r="LM50" i="32" s="1"/>
  <c r="LN50" i="32" s="1"/>
  <c r="LO50" i="32" s="1"/>
  <c r="LU49" i="32"/>
  <c r="LE51" i="32"/>
  <c r="KX51" i="32" s="1"/>
  <c r="KY51" i="32" s="1"/>
  <c r="KZ51" i="32" s="1"/>
  <c r="LF50" i="32"/>
  <c r="KN50" i="32"/>
  <c r="KS50" i="32"/>
  <c r="KR51" i="32"/>
  <c r="KH51" i="32" s="1"/>
  <c r="GO56" i="32"/>
  <c r="GP55" i="32"/>
  <c r="IW55" i="32"/>
  <c r="IX54" i="32"/>
  <c r="IH55" i="32"/>
  <c r="II54" i="32"/>
  <c r="HW54" i="32"/>
  <c r="HX54" i="32" s="1"/>
  <c r="HL55" i="32"/>
  <c r="HM55" i="32" s="1"/>
  <c r="HN55" i="32" s="1"/>
  <c r="HO55" i="32" s="1"/>
  <c r="HP55" i="32" s="1"/>
  <c r="HD55" i="32"/>
  <c r="HE54" i="32"/>
  <c r="FZ55" i="32"/>
  <c r="GA54" i="32"/>
  <c r="FK55" i="32"/>
  <c r="FL54" i="32"/>
  <c r="EV55" i="32"/>
  <c r="EW54" i="32"/>
  <c r="EG55" i="32"/>
  <c r="EH54" i="32"/>
  <c r="DR55" i="32"/>
  <c r="DS54" i="32"/>
  <c r="DC55" i="32"/>
  <c r="DD54" i="32"/>
  <c r="CN55" i="32"/>
  <c r="CO54" i="32"/>
  <c r="BY55" i="32"/>
  <c r="BZ54" i="32"/>
  <c r="BJ55" i="32"/>
  <c r="BK54" i="32"/>
  <c r="AU55" i="32"/>
  <c r="AV54" i="32"/>
  <c r="KA55" i="32" l="1"/>
  <c r="JT55" i="32" s="1"/>
  <c r="JU55" i="32" s="1"/>
  <c r="JV55" i="32" s="1"/>
  <c r="KB54" i="32"/>
  <c r="KE54" i="32" s="1"/>
  <c r="KF54" i="32" s="1"/>
  <c r="JM54" i="32"/>
  <c r="JP54" i="32" s="1"/>
  <c r="JQ54" i="32" s="1"/>
  <c r="JL55" i="32"/>
  <c r="JE55" i="32" s="1"/>
  <c r="JF55" i="32" s="1"/>
  <c r="JG55" i="32" s="1"/>
  <c r="HQ55" i="32"/>
  <c r="LI50" i="32"/>
  <c r="LJ50" i="32" s="1"/>
  <c r="LA51" i="32"/>
  <c r="LB51" i="32" s="1"/>
  <c r="LX49" i="32"/>
  <c r="LY49" i="32" s="1"/>
  <c r="KP51" i="32"/>
  <c r="KI51" i="32" s="1"/>
  <c r="KJ51" i="32" s="1"/>
  <c r="KK51" i="32" s="1"/>
  <c r="KQ50" i="32"/>
  <c r="LP50" i="32"/>
  <c r="LQ50" i="32" s="1"/>
  <c r="GS55" i="32"/>
  <c r="GT55" i="32" s="1"/>
  <c r="GH56" i="32"/>
  <c r="GI56" i="32" s="1"/>
  <c r="GJ56" i="32" s="1"/>
  <c r="GK56" i="32" s="1"/>
  <c r="GL56" i="32" s="1"/>
  <c r="JA54" i="32"/>
  <c r="JB54" i="32" s="1"/>
  <c r="IP55" i="32"/>
  <c r="IQ55" i="32" s="1"/>
  <c r="IR55" i="32" s="1"/>
  <c r="IS55" i="32" s="1"/>
  <c r="IT55" i="32" s="1"/>
  <c r="IL54" i="32"/>
  <c r="IM54" i="32" s="1"/>
  <c r="IA55" i="32"/>
  <c r="IB55" i="32" s="1"/>
  <c r="IC55" i="32" s="1"/>
  <c r="ID55" i="32" s="1"/>
  <c r="IE55" i="32" s="1"/>
  <c r="HU56" i="32"/>
  <c r="HK56" i="32" s="1"/>
  <c r="HV55" i="32"/>
  <c r="HH54" i="32"/>
  <c r="HI54" i="32" s="1"/>
  <c r="GW55" i="32"/>
  <c r="GX55" i="32" s="1"/>
  <c r="GY55" i="32" s="1"/>
  <c r="GZ55" i="32" s="1"/>
  <c r="HA55" i="32" s="1"/>
  <c r="GD54" i="32"/>
  <c r="GE54" i="32" s="1"/>
  <c r="FS55" i="32"/>
  <c r="FT55" i="32" s="1"/>
  <c r="FU55" i="32" s="1"/>
  <c r="FV55" i="32" s="1"/>
  <c r="FW55" i="32" s="1"/>
  <c r="FO54" i="32"/>
  <c r="FP54" i="32" s="1"/>
  <c r="FD55" i="32"/>
  <c r="FE55" i="32" s="1"/>
  <c r="FF55" i="32" s="1"/>
  <c r="FG55" i="32" s="1"/>
  <c r="FH55" i="32" s="1"/>
  <c r="EZ54" i="32"/>
  <c r="FA54" i="32" s="1"/>
  <c r="EO55" i="32"/>
  <c r="EP55" i="32" s="1"/>
  <c r="EQ55" i="32" s="1"/>
  <c r="ER55" i="32" s="1"/>
  <c r="ES55" i="32" s="1"/>
  <c r="EK54" i="32"/>
  <c r="EL54" i="32" s="1"/>
  <c r="DZ55" i="32"/>
  <c r="EA55" i="32" s="1"/>
  <c r="EB55" i="32" s="1"/>
  <c r="EC55" i="32" s="1"/>
  <c r="ED55" i="32" s="1"/>
  <c r="DV54" i="32"/>
  <c r="DW54" i="32" s="1"/>
  <c r="DK55" i="32"/>
  <c r="DL55" i="32" s="1"/>
  <c r="DM55" i="32" s="1"/>
  <c r="DN55" i="32" s="1"/>
  <c r="DO55" i="32" s="1"/>
  <c r="DG54" i="32"/>
  <c r="DH54" i="32" s="1"/>
  <c r="CV55" i="32"/>
  <c r="CW55" i="32" s="1"/>
  <c r="CX55" i="32" s="1"/>
  <c r="CY55" i="32" s="1"/>
  <c r="CZ55" i="32" s="1"/>
  <c r="CR54" i="32"/>
  <c r="CS54" i="32" s="1"/>
  <c r="CG55" i="32"/>
  <c r="CH55" i="32" s="1"/>
  <c r="CI55" i="32" s="1"/>
  <c r="CJ55" i="32" s="1"/>
  <c r="CK55" i="32" s="1"/>
  <c r="CC54" i="32"/>
  <c r="CD54" i="32" s="1"/>
  <c r="BR55" i="32"/>
  <c r="BS55" i="32" s="1"/>
  <c r="BT55" i="32" s="1"/>
  <c r="BU55" i="32" s="1"/>
  <c r="BV55" i="32" s="1"/>
  <c r="BN54" i="32"/>
  <c r="BO54" i="32" s="1"/>
  <c r="BC55" i="32"/>
  <c r="BD55" i="32" s="1"/>
  <c r="BE55" i="32" s="1"/>
  <c r="BF55" i="32" s="1"/>
  <c r="BG55" i="32" s="1"/>
  <c r="AY54" i="32"/>
  <c r="AZ54" i="32" s="1"/>
  <c r="AN55" i="32"/>
  <c r="AO55" i="32" s="1"/>
  <c r="AP55" i="32" s="1"/>
  <c r="AQ55" i="32" s="1"/>
  <c r="AR55" i="32" s="1"/>
  <c r="CL55" i="32" l="1"/>
  <c r="IU55" i="32"/>
  <c r="JW55" i="32"/>
  <c r="BW55" i="32"/>
  <c r="EE55" i="32"/>
  <c r="FI55" i="32"/>
  <c r="HB55" i="32"/>
  <c r="LR50" i="32"/>
  <c r="LW50" i="32"/>
  <c r="LV51" i="32"/>
  <c r="LL51" i="32" s="1"/>
  <c r="DA55" i="32"/>
  <c r="IF55" i="32"/>
  <c r="JH55" i="32"/>
  <c r="GM56" i="32"/>
  <c r="KT50" i="32"/>
  <c r="KU50" i="32" s="1"/>
  <c r="AS55" i="32"/>
  <c r="DP55" i="32"/>
  <c r="ET55" i="32"/>
  <c r="FX55" i="32"/>
  <c r="KL51" i="32"/>
  <c r="KM51" i="32" s="1"/>
  <c r="LC51" i="32"/>
  <c r="LG52" i="32"/>
  <c r="KW52" i="32" s="1"/>
  <c r="LH51" i="32"/>
  <c r="GR56" i="32"/>
  <c r="GQ57" i="32"/>
  <c r="GG57" i="32" s="1"/>
  <c r="IZ55" i="32"/>
  <c r="IY56" i="32"/>
  <c r="IO56" i="32" s="1"/>
  <c r="IJ56" i="32"/>
  <c r="HZ56" i="32" s="1"/>
  <c r="IK55" i="32"/>
  <c r="HS56" i="32"/>
  <c r="HT55" i="32"/>
  <c r="HG55" i="32"/>
  <c r="HF56" i="32"/>
  <c r="GV56" i="32" s="1"/>
  <c r="GC55" i="32"/>
  <c r="GB56" i="32"/>
  <c r="FR56" i="32" s="1"/>
  <c r="FM56" i="32"/>
  <c r="FC56" i="32" s="1"/>
  <c r="FN55" i="32"/>
  <c r="EX56" i="32"/>
  <c r="EN56" i="32" s="1"/>
  <c r="EY55" i="32"/>
  <c r="EI56" i="32"/>
  <c r="DY56" i="32" s="1"/>
  <c r="EJ55" i="32"/>
  <c r="DT56" i="32"/>
  <c r="DJ56" i="32" s="1"/>
  <c r="DU55" i="32"/>
  <c r="DF55" i="32"/>
  <c r="DE56" i="32"/>
  <c r="CU56" i="32" s="1"/>
  <c r="CP56" i="32"/>
  <c r="CF56" i="32" s="1"/>
  <c r="CQ55" i="32"/>
  <c r="CB55" i="32"/>
  <c r="CA56" i="32"/>
  <c r="BQ56" i="32" s="1"/>
  <c r="BH55" i="32"/>
  <c r="BL56" i="32"/>
  <c r="BB56" i="32" s="1"/>
  <c r="BM55" i="32"/>
  <c r="AW56" i="32"/>
  <c r="AM56" i="32" s="1"/>
  <c r="AX55" i="32"/>
  <c r="JX55" i="32" l="1"/>
  <c r="JY55" i="32" s="1"/>
  <c r="JI55" i="32"/>
  <c r="JJ55" i="32" s="1"/>
  <c r="JO55" i="32"/>
  <c r="JN56" i="32"/>
  <c r="JD56" i="32" s="1"/>
  <c r="KD55" i="32"/>
  <c r="KC56" i="32"/>
  <c r="JS56" i="32" s="1"/>
  <c r="KN51" i="32"/>
  <c r="KS51" i="32"/>
  <c r="KR52" i="32"/>
  <c r="KH52" i="32" s="1"/>
  <c r="LE52" i="32"/>
  <c r="KX52" i="32" s="1"/>
  <c r="KY52" i="32" s="1"/>
  <c r="KZ52" i="32" s="1"/>
  <c r="LF51" i="32"/>
  <c r="LT51" i="32"/>
  <c r="LM51" i="32" s="1"/>
  <c r="LN51" i="32" s="1"/>
  <c r="LO51" i="32" s="1"/>
  <c r="LU50" i="32"/>
  <c r="GO57" i="32"/>
  <c r="GP56" i="32"/>
  <c r="IW56" i="32"/>
  <c r="IX55" i="32"/>
  <c r="IH56" i="32"/>
  <c r="II55" i="32"/>
  <c r="HW55" i="32"/>
  <c r="HX55" i="32" s="1"/>
  <c r="HL56" i="32"/>
  <c r="HM56" i="32" s="1"/>
  <c r="HN56" i="32" s="1"/>
  <c r="HO56" i="32" s="1"/>
  <c r="HP56" i="32" s="1"/>
  <c r="HD56" i="32"/>
  <c r="HE55" i="32"/>
  <c r="FZ56" i="32"/>
  <c r="GA55" i="32"/>
  <c r="FK56" i="32"/>
  <c r="FL55" i="32"/>
  <c r="EV56" i="32"/>
  <c r="EW55" i="32"/>
  <c r="EG56" i="32"/>
  <c r="EH55" i="32"/>
  <c r="DR56" i="32"/>
  <c r="DS55" i="32"/>
  <c r="DC56" i="32"/>
  <c r="DD55" i="32"/>
  <c r="CN56" i="32"/>
  <c r="CO55" i="32"/>
  <c r="BY56" i="32"/>
  <c r="BZ55" i="32"/>
  <c r="BJ56" i="32"/>
  <c r="BK55" i="32"/>
  <c r="AU56" i="32"/>
  <c r="AV55" i="32"/>
  <c r="KB55" i="32" l="1"/>
  <c r="KE55" i="32" s="1"/>
  <c r="KF55" i="32" s="1"/>
  <c r="KA56" i="32"/>
  <c r="JT56" i="32" s="1"/>
  <c r="JU56" i="32" s="1"/>
  <c r="JV56" i="32" s="1"/>
  <c r="JL56" i="32"/>
  <c r="JE56" i="32" s="1"/>
  <c r="JF56" i="32" s="1"/>
  <c r="JG56" i="32" s="1"/>
  <c r="JM55" i="32"/>
  <c r="JP55" i="32" s="1"/>
  <c r="JQ55" i="32" s="1"/>
  <c r="LA52" i="32"/>
  <c r="LB52" i="32" s="1"/>
  <c r="LX50" i="32"/>
  <c r="LY50" i="32" s="1"/>
  <c r="LP51" i="32"/>
  <c r="LQ51" i="32" s="1"/>
  <c r="HQ56" i="32"/>
  <c r="LI51" i="32"/>
  <c r="LJ51" i="32" s="1"/>
  <c r="KP52" i="32"/>
  <c r="KI52" i="32" s="1"/>
  <c r="KJ52" i="32" s="1"/>
  <c r="KK52" i="32" s="1"/>
  <c r="KQ51" i="32"/>
  <c r="GS56" i="32"/>
  <c r="GT56" i="32" s="1"/>
  <c r="GH57" i="32"/>
  <c r="GI57" i="32" s="1"/>
  <c r="GJ57" i="32" s="1"/>
  <c r="GK57" i="32" s="1"/>
  <c r="GL57" i="32" s="1"/>
  <c r="JA55" i="32"/>
  <c r="JB55" i="32" s="1"/>
  <c r="IP56" i="32"/>
  <c r="IQ56" i="32" s="1"/>
  <c r="IR56" i="32" s="1"/>
  <c r="IS56" i="32" s="1"/>
  <c r="IT56" i="32" s="1"/>
  <c r="IL55" i="32"/>
  <c r="IM55" i="32" s="1"/>
  <c r="IA56" i="32"/>
  <c r="IB56" i="32" s="1"/>
  <c r="IC56" i="32" s="1"/>
  <c r="ID56" i="32" s="1"/>
  <c r="IE56" i="32" s="1"/>
  <c r="HU57" i="32"/>
  <c r="HK57" i="32" s="1"/>
  <c r="HV56" i="32"/>
  <c r="HH55" i="32"/>
  <c r="HI55" i="32" s="1"/>
  <c r="GW56" i="32"/>
  <c r="GX56" i="32" s="1"/>
  <c r="GY56" i="32" s="1"/>
  <c r="GZ56" i="32" s="1"/>
  <c r="HA56" i="32" s="1"/>
  <c r="GD55" i="32"/>
  <c r="GE55" i="32" s="1"/>
  <c r="FS56" i="32"/>
  <c r="FT56" i="32" s="1"/>
  <c r="FU56" i="32" s="1"/>
  <c r="FV56" i="32" s="1"/>
  <c r="FW56" i="32" s="1"/>
  <c r="FO55" i="32"/>
  <c r="FP55" i="32" s="1"/>
  <c r="FD56" i="32"/>
  <c r="FE56" i="32" s="1"/>
  <c r="FF56" i="32" s="1"/>
  <c r="FG56" i="32" s="1"/>
  <c r="FH56" i="32" s="1"/>
  <c r="EZ55" i="32"/>
  <c r="FA55" i="32" s="1"/>
  <c r="EO56" i="32"/>
  <c r="EP56" i="32" s="1"/>
  <c r="EQ56" i="32" s="1"/>
  <c r="ER56" i="32" s="1"/>
  <c r="ES56" i="32" s="1"/>
  <c r="EK55" i="32"/>
  <c r="EL55" i="32" s="1"/>
  <c r="DZ56" i="32"/>
  <c r="EA56" i="32" s="1"/>
  <c r="EB56" i="32" s="1"/>
  <c r="EC56" i="32" s="1"/>
  <c r="ED56" i="32" s="1"/>
  <c r="DV55" i="32"/>
  <c r="DW55" i="32" s="1"/>
  <c r="DK56" i="32"/>
  <c r="DL56" i="32" s="1"/>
  <c r="DM56" i="32" s="1"/>
  <c r="DN56" i="32" s="1"/>
  <c r="DO56" i="32" s="1"/>
  <c r="DG55" i="32"/>
  <c r="DH55" i="32" s="1"/>
  <c r="CV56" i="32"/>
  <c r="CW56" i="32" s="1"/>
  <c r="CX56" i="32" s="1"/>
  <c r="CY56" i="32" s="1"/>
  <c r="CZ56" i="32" s="1"/>
  <c r="CR55" i="32"/>
  <c r="CS55" i="32" s="1"/>
  <c r="CG56" i="32"/>
  <c r="CH56" i="32" s="1"/>
  <c r="CI56" i="32" s="1"/>
  <c r="CJ56" i="32" s="1"/>
  <c r="CK56" i="32" s="1"/>
  <c r="CC55" i="32"/>
  <c r="CD55" i="32" s="1"/>
  <c r="BR56" i="32"/>
  <c r="BS56" i="32" s="1"/>
  <c r="BT56" i="32" s="1"/>
  <c r="BU56" i="32" s="1"/>
  <c r="BV56" i="32" s="1"/>
  <c r="BN55" i="32"/>
  <c r="BO55" i="32" s="1"/>
  <c r="BC56" i="32"/>
  <c r="BD56" i="32" s="1"/>
  <c r="BE56" i="32" s="1"/>
  <c r="BF56" i="32" s="1"/>
  <c r="BG56" i="32" s="1"/>
  <c r="AY55" i="32"/>
  <c r="AZ55" i="32" s="1"/>
  <c r="AN56" i="32"/>
  <c r="AO56" i="32" s="1"/>
  <c r="AP56" i="32" s="1"/>
  <c r="AQ56" i="32" s="1"/>
  <c r="AR56" i="32" s="1"/>
  <c r="IU56" i="32" l="1"/>
  <c r="JW56" i="32"/>
  <c r="KT51" i="32"/>
  <c r="KU51" i="32" s="1"/>
  <c r="BW56" i="32"/>
  <c r="EE56" i="32"/>
  <c r="FI56" i="32"/>
  <c r="HB56" i="32"/>
  <c r="KL52" i="32"/>
  <c r="KM52" i="32" s="1"/>
  <c r="DA56" i="32"/>
  <c r="IF56" i="32"/>
  <c r="JH56" i="32"/>
  <c r="GM57" i="32"/>
  <c r="AS56" i="32"/>
  <c r="BH56" i="32"/>
  <c r="CL56" i="32"/>
  <c r="DP56" i="32"/>
  <c r="ET56" i="32"/>
  <c r="FX56" i="32"/>
  <c r="LR51" i="32"/>
  <c r="LV52" i="32"/>
  <c r="LL52" i="32" s="1"/>
  <c r="LW51" i="32"/>
  <c r="LC52" i="32"/>
  <c r="LH52" i="32"/>
  <c r="LG53" i="32"/>
  <c r="KW53" i="32" s="1"/>
  <c r="GQ58" i="32"/>
  <c r="GG58" i="32" s="1"/>
  <c r="GR57" i="32"/>
  <c r="IY57" i="32"/>
  <c r="IO57" i="32" s="1"/>
  <c r="IZ56" i="32"/>
  <c r="IJ57" i="32"/>
  <c r="HZ57" i="32" s="1"/>
  <c r="IK56" i="32"/>
  <c r="HS57" i="32"/>
  <c r="HT56" i="32"/>
  <c r="HF57" i="32"/>
  <c r="GV57" i="32" s="1"/>
  <c r="HG56" i="32"/>
  <c r="GC56" i="32"/>
  <c r="GB57" i="32"/>
  <c r="FR57" i="32" s="1"/>
  <c r="FN56" i="32"/>
  <c r="FM57" i="32"/>
  <c r="FC57" i="32" s="1"/>
  <c r="EY56" i="32"/>
  <c r="EX57" i="32"/>
  <c r="EN57" i="32" s="1"/>
  <c r="EJ56" i="32"/>
  <c r="EI57" i="32"/>
  <c r="DY57" i="32" s="1"/>
  <c r="DU56" i="32"/>
  <c r="DT57" i="32"/>
  <c r="DJ57" i="32" s="1"/>
  <c r="DE57" i="32"/>
  <c r="CU57" i="32" s="1"/>
  <c r="DF56" i="32"/>
  <c r="CQ56" i="32"/>
  <c r="CP57" i="32"/>
  <c r="CF57" i="32" s="1"/>
  <c r="CA57" i="32"/>
  <c r="BQ57" i="32" s="1"/>
  <c r="CB56" i="32"/>
  <c r="BM56" i="32"/>
  <c r="BL57" i="32"/>
  <c r="BB57" i="32" s="1"/>
  <c r="AW57" i="32"/>
  <c r="AM57" i="32" s="1"/>
  <c r="AX56" i="32"/>
  <c r="JX56" i="32" l="1"/>
  <c r="JY56" i="32" s="1"/>
  <c r="JI56" i="32"/>
  <c r="JJ56" i="32" s="1"/>
  <c r="KD56" i="32"/>
  <c r="JO56" i="32"/>
  <c r="JN57" i="32"/>
  <c r="JD57" i="32" s="1"/>
  <c r="KC57" i="32"/>
  <c r="JS57" i="32" s="1"/>
  <c r="LT52" i="32"/>
  <c r="LM52" i="32" s="1"/>
  <c r="LN52" i="32" s="1"/>
  <c r="LO52" i="32" s="1"/>
  <c r="LU51" i="32"/>
  <c r="LE53" i="32"/>
  <c r="KX53" i="32" s="1"/>
  <c r="KY53" i="32" s="1"/>
  <c r="KZ53" i="32" s="1"/>
  <c r="LF52" i="32"/>
  <c r="KN52" i="32"/>
  <c r="KS52" i="32"/>
  <c r="KR53" i="32"/>
  <c r="KH53" i="32" s="1"/>
  <c r="GO58" i="32"/>
  <c r="GP57" i="32"/>
  <c r="IW57" i="32"/>
  <c r="IX56" i="32"/>
  <c r="IH57" i="32"/>
  <c r="II56" i="32"/>
  <c r="HW56" i="32"/>
  <c r="HX56" i="32" s="1"/>
  <c r="HL57" i="32"/>
  <c r="HM57" i="32" s="1"/>
  <c r="HN57" i="32" s="1"/>
  <c r="HO57" i="32" s="1"/>
  <c r="HP57" i="32" s="1"/>
  <c r="HD57" i="32"/>
  <c r="HE56" i="32"/>
  <c r="FZ57" i="32"/>
  <c r="GA56" i="32"/>
  <c r="FK57" i="32"/>
  <c r="FL56" i="32"/>
  <c r="EV57" i="32"/>
  <c r="EW56" i="32"/>
  <c r="EG57" i="32"/>
  <c r="EH56" i="32"/>
  <c r="DR57" i="32"/>
  <c r="DS56" i="32"/>
  <c r="DC57" i="32"/>
  <c r="DD56" i="32"/>
  <c r="CN57" i="32"/>
  <c r="CO56" i="32"/>
  <c r="BY57" i="32"/>
  <c r="BZ56" i="32"/>
  <c r="BJ57" i="32"/>
  <c r="BK56" i="32"/>
  <c r="AU57" i="32"/>
  <c r="AV56" i="32"/>
  <c r="KB56" i="32" l="1"/>
  <c r="KE56" i="32" s="1"/>
  <c r="KF56" i="32" s="1"/>
  <c r="KA57" i="32"/>
  <c r="JT57" i="32" s="1"/>
  <c r="JU57" i="32" s="1"/>
  <c r="JV57" i="32" s="1"/>
  <c r="JL57" i="32"/>
  <c r="JE57" i="32" s="1"/>
  <c r="JF57" i="32" s="1"/>
  <c r="JG57" i="32" s="1"/>
  <c r="JM56" i="32"/>
  <c r="JP56" i="32" s="1"/>
  <c r="JQ56" i="32" s="1"/>
  <c r="HQ57" i="32"/>
  <c r="LI52" i="32"/>
  <c r="LJ52" i="32" s="1"/>
  <c r="LA53" i="32"/>
  <c r="LB53" i="32" s="1"/>
  <c r="LX51" i="32"/>
  <c r="LY51" i="32" s="1"/>
  <c r="KP53" i="32"/>
  <c r="KI53" i="32" s="1"/>
  <c r="KJ53" i="32" s="1"/>
  <c r="KK53" i="32" s="1"/>
  <c r="KQ52" i="32"/>
  <c r="LP52" i="32"/>
  <c r="LQ52" i="32" s="1"/>
  <c r="GS57" i="32"/>
  <c r="GT57" i="32" s="1"/>
  <c r="GH58" i="32"/>
  <c r="GI58" i="32" s="1"/>
  <c r="GJ58" i="32" s="1"/>
  <c r="GK58" i="32" s="1"/>
  <c r="GL58" i="32" s="1"/>
  <c r="IP57" i="32"/>
  <c r="IQ57" i="32" s="1"/>
  <c r="IR57" i="32" s="1"/>
  <c r="IS57" i="32" s="1"/>
  <c r="IT57" i="32" s="1"/>
  <c r="JA56" i="32"/>
  <c r="JB56" i="32" s="1"/>
  <c r="IL56" i="32"/>
  <c r="IM56" i="32" s="1"/>
  <c r="IA57" i="32"/>
  <c r="IB57" i="32" s="1"/>
  <c r="IC57" i="32" s="1"/>
  <c r="ID57" i="32" s="1"/>
  <c r="IE57" i="32" s="1"/>
  <c r="HU58" i="32"/>
  <c r="HK58" i="32" s="1"/>
  <c r="HV57" i="32"/>
  <c r="HH56" i="32"/>
  <c r="HI56" i="32" s="1"/>
  <c r="GW57" i="32"/>
  <c r="GX57" i="32" s="1"/>
  <c r="GY57" i="32" s="1"/>
  <c r="GZ57" i="32" s="1"/>
  <c r="HA57" i="32" s="1"/>
  <c r="GD56" i="32"/>
  <c r="GE56" i="32" s="1"/>
  <c r="FS57" i="32"/>
  <c r="FT57" i="32" s="1"/>
  <c r="FU57" i="32" s="1"/>
  <c r="FV57" i="32" s="1"/>
  <c r="FW57" i="32" s="1"/>
  <c r="FO56" i="32"/>
  <c r="FP56" i="32" s="1"/>
  <c r="FD57" i="32"/>
  <c r="FE57" i="32" s="1"/>
  <c r="FF57" i="32" s="1"/>
  <c r="FG57" i="32" s="1"/>
  <c r="FH57" i="32" s="1"/>
  <c r="EZ56" i="32"/>
  <c r="FA56" i="32" s="1"/>
  <c r="EO57" i="32"/>
  <c r="EP57" i="32" s="1"/>
  <c r="EQ57" i="32" s="1"/>
  <c r="ER57" i="32" s="1"/>
  <c r="ES57" i="32" s="1"/>
  <c r="EK56" i="32"/>
  <c r="EL56" i="32" s="1"/>
  <c r="DZ57" i="32"/>
  <c r="EA57" i="32" s="1"/>
  <c r="EB57" i="32" s="1"/>
  <c r="EC57" i="32" s="1"/>
  <c r="ED57" i="32" s="1"/>
  <c r="DV56" i="32"/>
  <c r="DW56" i="32" s="1"/>
  <c r="DK57" i="32"/>
  <c r="DL57" i="32" s="1"/>
  <c r="DM57" i="32" s="1"/>
  <c r="DN57" i="32" s="1"/>
  <c r="DO57" i="32" s="1"/>
  <c r="DG56" i="32"/>
  <c r="DH56" i="32" s="1"/>
  <c r="CV57" i="32"/>
  <c r="CW57" i="32" s="1"/>
  <c r="CX57" i="32" s="1"/>
  <c r="CY57" i="32" s="1"/>
  <c r="CZ57" i="32" s="1"/>
  <c r="CR56" i="32"/>
  <c r="CS56" i="32" s="1"/>
  <c r="CG57" i="32"/>
  <c r="CH57" i="32" s="1"/>
  <c r="CI57" i="32" s="1"/>
  <c r="CJ57" i="32" s="1"/>
  <c r="CK57" i="32" s="1"/>
  <c r="CC56" i="32"/>
  <c r="CD56" i="32" s="1"/>
  <c r="BR57" i="32"/>
  <c r="BS57" i="32" s="1"/>
  <c r="BT57" i="32" s="1"/>
  <c r="BU57" i="32" s="1"/>
  <c r="BV57" i="32" s="1"/>
  <c r="BN56" i="32"/>
  <c r="BO56" i="32" s="1"/>
  <c r="BC57" i="32"/>
  <c r="BD57" i="32" s="1"/>
  <c r="BE57" i="32" s="1"/>
  <c r="BF57" i="32" s="1"/>
  <c r="BG57" i="32" s="1"/>
  <c r="AY56" i="32"/>
  <c r="AZ56" i="32" s="1"/>
  <c r="AN57" i="32"/>
  <c r="AO57" i="32" s="1"/>
  <c r="AP57" i="32" s="1"/>
  <c r="AQ57" i="32" s="1"/>
  <c r="AR57" i="32" s="1"/>
  <c r="CL57" i="32" l="1"/>
  <c r="JW57" i="32"/>
  <c r="BW57" i="32"/>
  <c r="EE57" i="32"/>
  <c r="FI57" i="32"/>
  <c r="HB57" i="32"/>
  <c r="IU57" i="32"/>
  <c r="LR52" i="32"/>
  <c r="LW52" i="32"/>
  <c r="LV53" i="32"/>
  <c r="LL53" i="32" s="1"/>
  <c r="DA57" i="32"/>
  <c r="IF57" i="32"/>
  <c r="JH57" i="32"/>
  <c r="GM58" i="32"/>
  <c r="KT52" i="32"/>
  <c r="KU52" i="32" s="1"/>
  <c r="AS57" i="32"/>
  <c r="BH57" i="32"/>
  <c r="DP57" i="32"/>
  <c r="ET57" i="32"/>
  <c r="FX57" i="32"/>
  <c r="KL53" i="32"/>
  <c r="KM53" i="32" s="1"/>
  <c r="LC53" i="32"/>
  <c r="LG54" i="32"/>
  <c r="KW54" i="32" s="1"/>
  <c r="LH53" i="32"/>
  <c r="GR58" i="32"/>
  <c r="GQ59" i="32"/>
  <c r="GG59" i="32" s="1"/>
  <c r="IZ57" i="32"/>
  <c r="IY58" i="32"/>
  <c r="IO58" i="32" s="1"/>
  <c r="IJ58" i="32"/>
  <c r="HZ58" i="32" s="1"/>
  <c r="IK57" i="32"/>
  <c r="HS58" i="32"/>
  <c r="HT57" i="32"/>
  <c r="HG57" i="32"/>
  <c r="HF58" i="32"/>
  <c r="GV58" i="32" s="1"/>
  <c r="GC57" i="32"/>
  <c r="GB58" i="32"/>
  <c r="FR58" i="32" s="1"/>
  <c r="FM58" i="32"/>
  <c r="FC58" i="32" s="1"/>
  <c r="FN57" i="32"/>
  <c r="EX58" i="32"/>
  <c r="EN58" i="32" s="1"/>
  <c r="EY57" i="32"/>
  <c r="EI58" i="32"/>
  <c r="DY58" i="32" s="1"/>
  <c r="EJ57" i="32"/>
  <c r="DT58" i="32"/>
  <c r="DJ58" i="32" s="1"/>
  <c r="DU57" i="32"/>
  <c r="DF57" i="32"/>
  <c r="DE58" i="32"/>
  <c r="CU58" i="32" s="1"/>
  <c r="CP58" i="32"/>
  <c r="CF58" i="32" s="1"/>
  <c r="CQ57" i="32"/>
  <c r="CB57" i="32"/>
  <c r="CA58" i="32"/>
  <c r="BQ58" i="32" s="1"/>
  <c r="BL58" i="32"/>
  <c r="BB58" i="32" s="1"/>
  <c r="BM57" i="32"/>
  <c r="AX57" i="32"/>
  <c r="AW58" i="32"/>
  <c r="AM58" i="32" s="1"/>
  <c r="JX57" i="32" l="1"/>
  <c r="JY57" i="32" s="1"/>
  <c r="JI57" i="32"/>
  <c r="JJ57" i="32" s="1"/>
  <c r="JN58" i="32"/>
  <c r="JD58" i="32" s="1"/>
  <c r="KC58" i="32"/>
  <c r="JS58" i="32" s="1"/>
  <c r="JO57" i="32"/>
  <c r="KD57" i="32"/>
  <c r="KN53" i="32"/>
  <c r="KS53" i="32"/>
  <c r="KR54" i="32"/>
  <c r="KH54" i="32" s="1"/>
  <c r="LE54" i="32"/>
  <c r="KX54" i="32" s="1"/>
  <c r="KY54" i="32" s="1"/>
  <c r="KZ54" i="32" s="1"/>
  <c r="LF53" i="32"/>
  <c r="LT53" i="32"/>
  <c r="LM53" i="32" s="1"/>
  <c r="LN53" i="32" s="1"/>
  <c r="LO53" i="32" s="1"/>
  <c r="LU52" i="32"/>
  <c r="GO59" i="32"/>
  <c r="GP58" i="32"/>
  <c r="IW58" i="32"/>
  <c r="IX57" i="32"/>
  <c r="IH58" i="32"/>
  <c r="II57" i="32"/>
  <c r="HW57" i="32"/>
  <c r="HX57" i="32" s="1"/>
  <c r="HL58" i="32"/>
  <c r="HM58" i="32" s="1"/>
  <c r="HN58" i="32" s="1"/>
  <c r="HO58" i="32" s="1"/>
  <c r="HP58" i="32" s="1"/>
  <c r="HD58" i="32"/>
  <c r="HE57" i="32"/>
  <c r="FZ58" i="32"/>
  <c r="GA57" i="32"/>
  <c r="FK58" i="32"/>
  <c r="FL57" i="32"/>
  <c r="EV58" i="32"/>
  <c r="EW57" i="32"/>
  <c r="EG58" i="32"/>
  <c r="EH57" i="32"/>
  <c r="DR58" i="32"/>
  <c r="DS57" i="32"/>
  <c r="DC58" i="32"/>
  <c r="DD57" i="32"/>
  <c r="CN58" i="32"/>
  <c r="CO57" i="32"/>
  <c r="BY58" i="32"/>
  <c r="BZ57" i="32"/>
  <c r="BJ58" i="32"/>
  <c r="BK57" i="32"/>
  <c r="AU58" i="32"/>
  <c r="AV57" i="32"/>
  <c r="KB57" i="32" l="1"/>
  <c r="KE57" i="32" s="1"/>
  <c r="KF57" i="32" s="1"/>
  <c r="KA58" i="32"/>
  <c r="JT58" i="32" s="1"/>
  <c r="JU58" i="32" s="1"/>
  <c r="JV58" i="32" s="1"/>
  <c r="JL58" i="32"/>
  <c r="JE58" i="32" s="1"/>
  <c r="JF58" i="32" s="1"/>
  <c r="JG58" i="32" s="1"/>
  <c r="JM57" i="32"/>
  <c r="JP57" i="32" s="1"/>
  <c r="JQ57" i="32" s="1"/>
  <c r="LA54" i="32"/>
  <c r="LB54" i="32" s="1"/>
  <c r="LX52" i="32"/>
  <c r="LY52" i="32" s="1"/>
  <c r="LP53" i="32"/>
  <c r="LQ53" i="32" s="1"/>
  <c r="HQ58" i="32"/>
  <c r="LI53" i="32"/>
  <c r="LJ53" i="32" s="1"/>
  <c r="KP54" i="32"/>
  <c r="KI54" i="32" s="1"/>
  <c r="KJ54" i="32" s="1"/>
  <c r="KK54" i="32" s="1"/>
  <c r="KQ53" i="32"/>
  <c r="GS58" i="32"/>
  <c r="GT58" i="32" s="1"/>
  <c r="GH59" i="32"/>
  <c r="GI59" i="32" s="1"/>
  <c r="GJ59" i="32" s="1"/>
  <c r="GK59" i="32" s="1"/>
  <c r="GL59" i="32" s="1"/>
  <c r="JA57" i="32"/>
  <c r="JB57" i="32" s="1"/>
  <c r="IP58" i="32"/>
  <c r="IQ58" i="32" s="1"/>
  <c r="IR58" i="32" s="1"/>
  <c r="IS58" i="32" s="1"/>
  <c r="IT58" i="32" s="1"/>
  <c r="IA58" i="32"/>
  <c r="IB58" i="32" s="1"/>
  <c r="IC58" i="32" s="1"/>
  <c r="ID58" i="32" s="1"/>
  <c r="IE58" i="32" s="1"/>
  <c r="IL57" i="32"/>
  <c r="IM57" i="32" s="1"/>
  <c r="HU59" i="32"/>
  <c r="HK59" i="32" s="1"/>
  <c r="HV58" i="32"/>
  <c r="HH57" i="32"/>
  <c r="HI57" i="32" s="1"/>
  <c r="GW58" i="32"/>
  <c r="GX58" i="32" s="1"/>
  <c r="GY58" i="32" s="1"/>
  <c r="GZ58" i="32" s="1"/>
  <c r="HA58" i="32" s="1"/>
  <c r="GD57" i="32"/>
  <c r="GE57" i="32" s="1"/>
  <c r="FS58" i="32"/>
  <c r="FT58" i="32" s="1"/>
  <c r="FU58" i="32" s="1"/>
  <c r="FV58" i="32" s="1"/>
  <c r="FW58" i="32" s="1"/>
  <c r="FO57" i="32"/>
  <c r="FP57" i="32" s="1"/>
  <c r="FD58" i="32"/>
  <c r="FE58" i="32" s="1"/>
  <c r="FF58" i="32" s="1"/>
  <c r="FG58" i="32" s="1"/>
  <c r="FH58" i="32" s="1"/>
  <c r="EZ57" i="32"/>
  <c r="FA57" i="32" s="1"/>
  <c r="EO58" i="32"/>
  <c r="EP58" i="32" s="1"/>
  <c r="EQ58" i="32" s="1"/>
  <c r="ER58" i="32" s="1"/>
  <c r="ES58" i="32" s="1"/>
  <c r="EK57" i="32"/>
  <c r="EL57" i="32" s="1"/>
  <c r="DZ58" i="32"/>
  <c r="EA58" i="32" s="1"/>
  <c r="EB58" i="32" s="1"/>
  <c r="EC58" i="32" s="1"/>
  <c r="ED58" i="32" s="1"/>
  <c r="DV57" i="32"/>
  <c r="DW57" i="32" s="1"/>
  <c r="DK58" i="32"/>
  <c r="DL58" i="32" s="1"/>
  <c r="DM58" i="32" s="1"/>
  <c r="DN58" i="32" s="1"/>
  <c r="DO58" i="32" s="1"/>
  <c r="DG57" i="32"/>
  <c r="DH57" i="32" s="1"/>
  <c r="CV58" i="32"/>
  <c r="CW58" i="32" s="1"/>
  <c r="CX58" i="32" s="1"/>
  <c r="CY58" i="32" s="1"/>
  <c r="CZ58" i="32" s="1"/>
  <c r="CR57" i="32"/>
  <c r="CS57" i="32" s="1"/>
  <c r="CG58" i="32"/>
  <c r="CH58" i="32" s="1"/>
  <c r="CI58" i="32" s="1"/>
  <c r="CJ58" i="32" s="1"/>
  <c r="CK58" i="32" s="1"/>
  <c r="CC57" i="32"/>
  <c r="CD57" i="32" s="1"/>
  <c r="BR58" i="32"/>
  <c r="BS58" i="32" s="1"/>
  <c r="BT58" i="32" s="1"/>
  <c r="BU58" i="32" s="1"/>
  <c r="BV58" i="32" s="1"/>
  <c r="BN57" i="32"/>
  <c r="BO57" i="32" s="1"/>
  <c r="BC58" i="32"/>
  <c r="BD58" i="32" s="1"/>
  <c r="BE58" i="32" s="1"/>
  <c r="BF58" i="32" s="1"/>
  <c r="BG58" i="32" s="1"/>
  <c r="AY57" i="32"/>
  <c r="AZ57" i="32" s="1"/>
  <c r="AN58" i="32"/>
  <c r="AO58" i="32" s="1"/>
  <c r="AP58" i="32" s="1"/>
  <c r="AQ58" i="32" s="1"/>
  <c r="AR58" i="32" s="1"/>
  <c r="BH58" i="32" l="1"/>
  <c r="IU58" i="32"/>
  <c r="JW58" i="32"/>
  <c r="KT53" i="32"/>
  <c r="KU53" i="32" s="1"/>
  <c r="BW58" i="32"/>
  <c r="EE58" i="32"/>
  <c r="FI58" i="32"/>
  <c r="HB58" i="32"/>
  <c r="KL54" i="32"/>
  <c r="KM54" i="32" s="1"/>
  <c r="AS58" i="32"/>
  <c r="DA58" i="32"/>
  <c r="JH58" i="32"/>
  <c r="GM59" i="32"/>
  <c r="CL58" i="32"/>
  <c r="DP58" i="32"/>
  <c r="ET58" i="32"/>
  <c r="FX58" i="32"/>
  <c r="IF58" i="32"/>
  <c r="LR53" i="32"/>
  <c r="LV54" i="32"/>
  <c r="LL54" i="32" s="1"/>
  <c r="LW53" i="32"/>
  <c r="LC54" i="32"/>
  <c r="LH54" i="32"/>
  <c r="LG55" i="32"/>
  <c r="KW55" i="32" s="1"/>
  <c r="GR59" i="32"/>
  <c r="GQ60" i="32"/>
  <c r="GG60" i="32" s="1"/>
  <c r="IY59" i="32"/>
  <c r="IO59" i="32" s="1"/>
  <c r="IZ58" i="32"/>
  <c r="IJ59" i="32"/>
  <c r="HZ59" i="32" s="1"/>
  <c r="IK58" i="32"/>
  <c r="HS59" i="32"/>
  <c r="HT58" i="32"/>
  <c r="HF59" i="32"/>
  <c r="GV59" i="32" s="1"/>
  <c r="HG58" i="32"/>
  <c r="GB59" i="32"/>
  <c r="FR59" i="32" s="1"/>
  <c r="GC58" i="32"/>
  <c r="FN58" i="32"/>
  <c r="FM59" i="32"/>
  <c r="FC59" i="32" s="1"/>
  <c r="EY58" i="32"/>
  <c r="EX59" i="32"/>
  <c r="EN59" i="32" s="1"/>
  <c r="EJ58" i="32"/>
  <c r="EI59" i="32"/>
  <c r="DY59" i="32" s="1"/>
  <c r="DU58" i="32"/>
  <c r="DT59" i="32"/>
  <c r="DJ59" i="32" s="1"/>
  <c r="DE59" i="32"/>
  <c r="CU59" i="32" s="1"/>
  <c r="DF58" i="32"/>
  <c r="CQ58" i="32"/>
  <c r="CP59" i="32"/>
  <c r="CF59" i="32" s="1"/>
  <c r="CA59" i="32"/>
  <c r="BQ59" i="32" s="1"/>
  <c r="CB58" i="32"/>
  <c r="BM58" i="32"/>
  <c r="BL59" i="32"/>
  <c r="BB59" i="32" s="1"/>
  <c r="AW59" i="32"/>
  <c r="AM59" i="32" s="1"/>
  <c r="AX58" i="32"/>
  <c r="JX58" i="32" l="1"/>
  <c r="JY58" i="32" s="1"/>
  <c r="JI58" i="32"/>
  <c r="JJ58" i="32" s="1"/>
  <c r="KD58" i="32"/>
  <c r="KC59" i="32"/>
  <c r="JS59" i="32" s="1"/>
  <c r="JO58" i="32"/>
  <c r="JN59" i="32"/>
  <c r="JD59" i="32" s="1"/>
  <c r="LT54" i="32"/>
  <c r="LM54" i="32" s="1"/>
  <c r="LN54" i="32" s="1"/>
  <c r="LO54" i="32" s="1"/>
  <c r="LU53" i="32"/>
  <c r="LE55" i="32"/>
  <c r="KX55" i="32" s="1"/>
  <c r="KY55" i="32" s="1"/>
  <c r="KZ55" i="32" s="1"/>
  <c r="LF54" i="32"/>
  <c r="KN54" i="32"/>
  <c r="KS54" i="32"/>
  <c r="KR55" i="32"/>
  <c r="KH55" i="32" s="1"/>
  <c r="GO60" i="32"/>
  <c r="GP59" i="32"/>
  <c r="IW59" i="32"/>
  <c r="IX58" i="32"/>
  <c r="IH59" i="32"/>
  <c r="II58" i="32"/>
  <c r="HW58" i="32"/>
  <c r="HX58" i="32" s="1"/>
  <c r="HL59" i="32"/>
  <c r="HM59" i="32" s="1"/>
  <c r="HN59" i="32" s="1"/>
  <c r="HO59" i="32" s="1"/>
  <c r="HP59" i="32" s="1"/>
  <c r="HD59" i="32"/>
  <c r="HE58" i="32"/>
  <c r="FZ59" i="32"/>
  <c r="GA58" i="32"/>
  <c r="FK59" i="32"/>
  <c r="FL58" i="32"/>
  <c r="EV59" i="32"/>
  <c r="EW58" i="32"/>
  <c r="EG59" i="32"/>
  <c r="EH58" i="32"/>
  <c r="DR59" i="32"/>
  <c r="DS58" i="32"/>
  <c r="DC59" i="32"/>
  <c r="DD58" i="32"/>
  <c r="CN59" i="32"/>
  <c r="CO58" i="32"/>
  <c r="BY59" i="32"/>
  <c r="BZ58" i="32"/>
  <c r="BJ59" i="32"/>
  <c r="BK58" i="32"/>
  <c r="AU59" i="32"/>
  <c r="AV58" i="32"/>
  <c r="KB58" i="32" l="1"/>
  <c r="KE58" i="32" s="1"/>
  <c r="KF58" i="32" s="1"/>
  <c r="KA59" i="32"/>
  <c r="JT59" i="32" s="1"/>
  <c r="JU59" i="32" s="1"/>
  <c r="JV59" i="32" s="1"/>
  <c r="JL59" i="32"/>
  <c r="JE59" i="32" s="1"/>
  <c r="JF59" i="32" s="1"/>
  <c r="JG59" i="32" s="1"/>
  <c r="JM58" i="32"/>
  <c r="JP58" i="32" s="1"/>
  <c r="JQ58" i="32" s="1"/>
  <c r="LI54" i="32"/>
  <c r="LJ54" i="32" s="1"/>
  <c r="LA55" i="32"/>
  <c r="LB55" i="32" s="1"/>
  <c r="LX53" i="32"/>
  <c r="LY53" i="32" s="1"/>
  <c r="HQ59" i="32"/>
  <c r="KP55" i="32"/>
  <c r="KI55" i="32" s="1"/>
  <c r="KJ55" i="32" s="1"/>
  <c r="KK55" i="32" s="1"/>
  <c r="KQ54" i="32"/>
  <c r="LP54" i="32"/>
  <c r="LQ54" i="32" s="1"/>
  <c r="GS59" i="32"/>
  <c r="GT59" i="32" s="1"/>
  <c r="GH60" i="32"/>
  <c r="GI60" i="32" s="1"/>
  <c r="GJ60" i="32" s="1"/>
  <c r="GK60" i="32" s="1"/>
  <c r="GL60" i="32" s="1"/>
  <c r="JA58" i="32"/>
  <c r="JB58" i="32" s="1"/>
  <c r="IP59" i="32"/>
  <c r="IQ59" i="32" s="1"/>
  <c r="IR59" i="32" s="1"/>
  <c r="IS59" i="32" s="1"/>
  <c r="IT59" i="32" s="1"/>
  <c r="IL58" i="32"/>
  <c r="IM58" i="32" s="1"/>
  <c r="IA59" i="32"/>
  <c r="IB59" i="32" s="1"/>
  <c r="IC59" i="32" s="1"/>
  <c r="ID59" i="32" s="1"/>
  <c r="IE59" i="32" s="1"/>
  <c r="HU60" i="32"/>
  <c r="HK60" i="32" s="1"/>
  <c r="HV59" i="32"/>
  <c r="HH58" i="32"/>
  <c r="HI58" i="32" s="1"/>
  <c r="GW59" i="32"/>
  <c r="GX59" i="32" s="1"/>
  <c r="GY59" i="32" s="1"/>
  <c r="GZ59" i="32" s="1"/>
  <c r="HA59" i="32" s="1"/>
  <c r="GD58" i="32"/>
  <c r="GE58" i="32" s="1"/>
  <c r="FS59" i="32"/>
  <c r="FT59" i="32" s="1"/>
  <c r="FU59" i="32" s="1"/>
  <c r="FV59" i="32" s="1"/>
  <c r="FW59" i="32" s="1"/>
  <c r="FO58" i="32"/>
  <c r="FP58" i="32" s="1"/>
  <c r="FD59" i="32"/>
  <c r="FE59" i="32" s="1"/>
  <c r="FF59" i="32" s="1"/>
  <c r="FG59" i="32" s="1"/>
  <c r="FH59" i="32" s="1"/>
  <c r="EZ58" i="32"/>
  <c r="FA58" i="32" s="1"/>
  <c r="EO59" i="32"/>
  <c r="EP59" i="32" s="1"/>
  <c r="EQ59" i="32" s="1"/>
  <c r="ER59" i="32" s="1"/>
  <c r="ES59" i="32" s="1"/>
  <c r="EK58" i="32"/>
  <c r="EL58" i="32" s="1"/>
  <c r="DZ59" i="32"/>
  <c r="EA59" i="32" s="1"/>
  <c r="EB59" i="32" s="1"/>
  <c r="EC59" i="32" s="1"/>
  <c r="ED59" i="32" s="1"/>
  <c r="DV58" i="32"/>
  <c r="DW58" i="32" s="1"/>
  <c r="DK59" i="32"/>
  <c r="DL59" i="32" s="1"/>
  <c r="DM59" i="32" s="1"/>
  <c r="DN59" i="32" s="1"/>
  <c r="DO59" i="32" s="1"/>
  <c r="DG58" i="32"/>
  <c r="DH58" i="32" s="1"/>
  <c r="CV59" i="32"/>
  <c r="CW59" i="32" s="1"/>
  <c r="CX59" i="32" s="1"/>
  <c r="CY59" i="32" s="1"/>
  <c r="CZ59" i="32" s="1"/>
  <c r="CR58" i="32"/>
  <c r="CS58" i="32" s="1"/>
  <c r="CG59" i="32"/>
  <c r="CH59" i="32" s="1"/>
  <c r="CI59" i="32" s="1"/>
  <c r="CJ59" i="32" s="1"/>
  <c r="CK59" i="32" s="1"/>
  <c r="CC58" i="32"/>
  <c r="CD58" i="32" s="1"/>
  <c r="BR59" i="32"/>
  <c r="BS59" i="32" s="1"/>
  <c r="BT59" i="32" s="1"/>
  <c r="BU59" i="32" s="1"/>
  <c r="BV59" i="32" s="1"/>
  <c r="BN58" i="32"/>
  <c r="BO58" i="32" s="1"/>
  <c r="BC59" i="32"/>
  <c r="BD59" i="32" s="1"/>
  <c r="BE59" i="32" s="1"/>
  <c r="BF59" i="32" s="1"/>
  <c r="BG59" i="32" s="1"/>
  <c r="AY58" i="32"/>
  <c r="AZ58" i="32" s="1"/>
  <c r="AN59" i="32"/>
  <c r="AO59" i="32" s="1"/>
  <c r="AP59" i="32" s="1"/>
  <c r="AQ59" i="32" s="1"/>
  <c r="AR59" i="32" s="1"/>
  <c r="BH59" i="32" l="1"/>
  <c r="IU59" i="32"/>
  <c r="JW59" i="32"/>
  <c r="BW59" i="32"/>
  <c r="EE59" i="32"/>
  <c r="FI59" i="32"/>
  <c r="HB59" i="32"/>
  <c r="LR54" i="32"/>
  <c r="LW54" i="32"/>
  <c r="LV55" i="32"/>
  <c r="LL55" i="32" s="1"/>
  <c r="LC55" i="32"/>
  <c r="LG56" i="32"/>
  <c r="KW56" i="32" s="1"/>
  <c r="LH55" i="32"/>
  <c r="AS59" i="32"/>
  <c r="DA59" i="32"/>
  <c r="IF59" i="32"/>
  <c r="JH59" i="32"/>
  <c r="GM60" i="32"/>
  <c r="KT54" i="32"/>
  <c r="KU54" i="32" s="1"/>
  <c r="CL59" i="32"/>
  <c r="DP59" i="32"/>
  <c r="ET59" i="32"/>
  <c r="FX59" i="32"/>
  <c r="KL55" i="32"/>
  <c r="KM55" i="32" s="1"/>
  <c r="GR60" i="32"/>
  <c r="GQ61" i="32"/>
  <c r="GG61" i="32" s="1"/>
  <c r="IZ59" i="32"/>
  <c r="IY60" i="32"/>
  <c r="IO60" i="32" s="1"/>
  <c r="IJ60" i="32"/>
  <c r="HZ60" i="32" s="1"/>
  <c r="IK59" i="32"/>
  <c r="HS60" i="32"/>
  <c r="HT59" i="32"/>
  <c r="HG59" i="32"/>
  <c r="HF60" i="32"/>
  <c r="GV60" i="32" s="1"/>
  <c r="GC59" i="32"/>
  <c r="GB60" i="32"/>
  <c r="FR60" i="32" s="1"/>
  <c r="FM60" i="32"/>
  <c r="FC60" i="32" s="1"/>
  <c r="FN59" i="32"/>
  <c r="EX60" i="32"/>
  <c r="EN60" i="32" s="1"/>
  <c r="EY59" i="32"/>
  <c r="EI60" i="32"/>
  <c r="DY60" i="32" s="1"/>
  <c r="EJ59" i="32"/>
  <c r="DT60" i="32"/>
  <c r="DJ60" i="32" s="1"/>
  <c r="DU59" i="32"/>
  <c r="DF59" i="32"/>
  <c r="DE60" i="32"/>
  <c r="CU60" i="32" s="1"/>
  <c r="CP60" i="32"/>
  <c r="CF60" i="32" s="1"/>
  <c r="CQ59" i="32"/>
  <c r="CB59" i="32"/>
  <c r="CA60" i="32"/>
  <c r="BQ60" i="32" s="1"/>
  <c r="BL60" i="32"/>
  <c r="BB60" i="32" s="1"/>
  <c r="BM59" i="32"/>
  <c r="AX59" i="32"/>
  <c r="AW60" i="32"/>
  <c r="AM60" i="32" s="1"/>
  <c r="JX59" i="32" l="1"/>
  <c r="JY59" i="32" s="1"/>
  <c r="JI59" i="32"/>
  <c r="JJ59" i="32" s="1"/>
  <c r="KD59" i="32"/>
  <c r="KC60" i="32"/>
  <c r="JS60" i="32" s="1"/>
  <c r="JN60" i="32"/>
  <c r="JD60" i="32" s="1"/>
  <c r="JO59" i="32"/>
  <c r="KN55" i="32"/>
  <c r="KS55" i="32"/>
  <c r="KR56" i="32"/>
  <c r="KH56" i="32" s="1"/>
  <c r="LT55" i="32"/>
  <c r="LM55" i="32" s="1"/>
  <c r="LN55" i="32" s="1"/>
  <c r="LO55" i="32" s="1"/>
  <c r="LU54" i="32"/>
  <c r="LE56" i="32"/>
  <c r="KX56" i="32" s="1"/>
  <c r="KY56" i="32" s="1"/>
  <c r="KZ56" i="32" s="1"/>
  <c r="LF55" i="32"/>
  <c r="GO61" i="32"/>
  <c r="GP60" i="32"/>
  <c r="IW60" i="32"/>
  <c r="IX59" i="32"/>
  <c r="IH60" i="32"/>
  <c r="II59" i="32"/>
  <c r="HW59" i="32"/>
  <c r="HX59" i="32" s="1"/>
  <c r="HL60" i="32"/>
  <c r="HM60" i="32" s="1"/>
  <c r="HN60" i="32" s="1"/>
  <c r="HO60" i="32" s="1"/>
  <c r="HP60" i="32" s="1"/>
  <c r="HD60" i="32"/>
  <c r="HE59" i="32"/>
  <c r="FZ60" i="32"/>
  <c r="GA59" i="32"/>
  <c r="FK60" i="32"/>
  <c r="FL59" i="32"/>
  <c r="EV60" i="32"/>
  <c r="EW59" i="32"/>
  <c r="EG60" i="32"/>
  <c r="EH59" i="32"/>
  <c r="DR60" i="32"/>
  <c r="DS59" i="32"/>
  <c r="DC60" i="32"/>
  <c r="DD59" i="32"/>
  <c r="CN60" i="32"/>
  <c r="CO59" i="32"/>
  <c r="BY60" i="32"/>
  <c r="BZ59" i="32"/>
  <c r="BJ60" i="32"/>
  <c r="BK59" i="32"/>
  <c r="AU60" i="32"/>
  <c r="AV59" i="32"/>
  <c r="KB59" i="32" l="1"/>
  <c r="KE59" i="32" s="1"/>
  <c r="KF59" i="32" s="1"/>
  <c r="KA60" i="32"/>
  <c r="JT60" i="32" s="1"/>
  <c r="JU60" i="32" s="1"/>
  <c r="JV60" i="32" s="1"/>
  <c r="JL60" i="32"/>
  <c r="JE60" i="32" s="1"/>
  <c r="JF60" i="32" s="1"/>
  <c r="JG60" i="32" s="1"/>
  <c r="JM59" i="32"/>
  <c r="JP59" i="32" s="1"/>
  <c r="JQ59" i="32" s="1"/>
  <c r="LP55" i="32"/>
  <c r="LQ55" i="32" s="1"/>
  <c r="LI55" i="32"/>
  <c r="LJ55" i="32" s="1"/>
  <c r="LA56" i="32"/>
  <c r="LB56" i="32" s="1"/>
  <c r="HQ60" i="32"/>
  <c r="LX54" i="32"/>
  <c r="LY54" i="32" s="1"/>
  <c r="KP56" i="32"/>
  <c r="KI56" i="32" s="1"/>
  <c r="KJ56" i="32" s="1"/>
  <c r="KK56" i="32" s="1"/>
  <c r="KQ55" i="32"/>
  <c r="GS60" i="32"/>
  <c r="GT60" i="32" s="1"/>
  <c r="GH61" i="32"/>
  <c r="GI61" i="32" s="1"/>
  <c r="GJ61" i="32" s="1"/>
  <c r="GK61" i="32" s="1"/>
  <c r="GL61" i="32" s="1"/>
  <c r="JA59" i="32"/>
  <c r="JB59" i="32" s="1"/>
  <c r="IP60" i="32"/>
  <c r="IQ60" i="32" s="1"/>
  <c r="IR60" i="32" s="1"/>
  <c r="IS60" i="32" s="1"/>
  <c r="IT60" i="32" s="1"/>
  <c r="IL59" i="32"/>
  <c r="IM59" i="32" s="1"/>
  <c r="IA60" i="32"/>
  <c r="IB60" i="32" s="1"/>
  <c r="IC60" i="32" s="1"/>
  <c r="ID60" i="32" s="1"/>
  <c r="IE60" i="32" s="1"/>
  <c r="HU61" i="32"/>
  <c r="HK61" i="32" s="1"/>
  <c r="HV60" i="32"/>
  <c r="HH59" i="32"/>
  <c r="HI59" i="32" s="1"/>
  <c r="GW60" i="32"/>
  <c r="GX60" i="32" s="1"/>
  <c r="GY60" i="32" s="1"/>
  <c r="GZ60" i="32" s="1"/>
  <c r="HA60" i="32" s="1"/>
  <c r="GD59" i="32"/>
  <c r="GE59" i="32" s="1"/>
  <c r="FS60" i="32"/>
  <c r="FT60" i="32" s="1"/>
  <c r="FU60" i="32" s="1"/>
  <c r="FV60" i="32" s="1"/>
  <c r="FW60" i="32" s="1"/>
  <c r="FO59" i="32"/>
  <c r="FP59" i="32" s="1"/>
  <c r="FD60" i="32"/>
  <c r="FE60" i="32" s="1"/>
  <c r="FF60" i="32" s="1"/>
  <c r="FG60" i="32" s="1"/>
  <c r="FH60" i="32" s="1"/>
  <c r="EZ59" i="32"/>
  <c r="FA59" i="32" s="1"/>
  <c r="EO60" i="32"/>
  <c r="EP60" i="32" s="1"/>
  <c r="EQ60" i="32" s="1"/>
  <c r="ER60" i="32" s="1"/>
  <c r="ES60" i="32" s="1"/>
  <c r="EK59" i="32"/>
  <c r="EL59" i="32" s="1"/>
  <c r="DZ60" i="32"/>
  <c r="EA60" i="32" s="1"/>
  <c r="EB60" i="32" s="1"/>
  <c r="EC60" i="32" s="1"/>
  <c r="ED60" i="32" s="1"/>
  <c r="DV59" i="32"/>
  <c r="DW59" i="32" s="1"/>
  <c r="DK60" i="32"/>
  <c r="DL60" i="32" s="1"/>
  <c r="DM60" i="32" s="1"/>
  <c r="DN60" i="32" s="1"/>
  <c r="DO60" i="32" s="1"/>
  <c r="CV60" i="32"/>
  <c r="CW60" i="32" s="1"/>
  <c r="CX60" i="32" s="1"/>
  <c r="CY60" i="32" s="1"/>
  <c r="CZ60" i="32" s="1"/>
  <c r="DG59" i="32"/>
  <c r="DH59" i="32" s="1"/>
  <c r="CR59" i="32"/>
  <c r="CS59" i="32" s="1"/>
  <c r="CG60" i="32"/>
  <c r="CH60" i="32" s="1"/>
  <c r="CI60" i="32" s="1"/>
  <c r="CJ60" i="32" s="1"/>
  <c r="CK60" i="32" s="1"/>
  <c r="CC59" i="32"/>
  <c r="CD59" i="32" s="1"/>
  <c r="BR60" i="32"/>
  <c r="BS60" i="32" s="1"/>
  <c r="BT60" i="32" s="1"/>
  <c r="BU60" i="32" s="1"/>
  <c r="BV60" i="32" s="1"/>
  <c r="BN59" i="32"/>
  <c r="BO59" i="32" s="1"/>
  <c r="BC60" i="32"/>
  <c r="BD60" i="32" s="1"/>
  <c r="BE60" i="32" s="1"/>
  <c r="BF60" i="32" s="1"/>
  <c r="BG60" i="32" s="1"/>
  <c r="AN60" i="32"/>
  <c r="AO60" i="32" s="1"/>
  <c r="AP60" i="32" s="1"/>
  <c r="AQ60" i="32" s="1"/>
  <c r="AR60" i="32" s="1"/>
  <c r="AY59" i="32"/>
  <c r="AZ59" i="32" s="1"/>
  <c r="BW60" i="32" l="1"/>
  <c r="BH60" i="32"/>
  <c r="IU60" i="32"/>
  <c r="JW60" i="32"/>
  <c r="KT55" i="32"/>
  <c r="KU55" i="32" s="1"/>
  <c r="EE60" i="32"/>
  <c r="FI60" i="32"/>
  <c r="HB60" i="32"/>
  <c r="KL56" i="32"/>
  <c r="KM56" i="32" s="1"/>
  <c r="AS60" i="32"/>
  <c r="DA60" i="32"/>
  <c r="IF60" i="32"/>
  <c r="JH60" i="32"/>
  <c r="GM61" i="32"/>
  <c r="CL60" i="32"/>
  <c r="DP60" i="32"/>
  <c r="FX60" i="32"/>
  <c r="LC56" i="32"/>
  <c r="LH56" i="32"/>
  <c r="LG57" i="32"/>
  <c r="KW57" i="32" s="1"/>
  <c r="LR55" i="32"/>
  <c r="LV56" i="32"/>
  <c r="LL56" i="32" s="1"/>
  <c r="LW55" i="32"/>
  <c r="GQ62" i="32"/>
  <c r="GG62" i="32" s="1"/>
  <c r="GR61" i="32"/>
  <c r="IY61" i="32"/>
  <c r="IO61" i="32" s="1"/>
  <c r="IZ60" i="32"/>
  <c r="IJ61" i="32"/>
  <c r="HZ61" i="32" s="1"/>
  <c r="IK60" i="32"/>
  <c r="HS61" i="32"/>
  <c r="HT60" i="32"/>
  <c r="HF61" i="32"/>
  <c r="GV61" i="32" s="1"/>
  <c r="HG60" i="32"/>
  <c r="GB61" i="32"/>
  <c r="FR61" i="32" s="1"/>
  <c r="GC60" i="32"/>
  <c r="FN60" i="32"/>
  <c r="FM61" i="32"/>
  <c r="FC61" i="32" s="1"/>
  <c r="EX61" i="32"/>
  <c r="EN61" i="32" s="1"/>
  <c r="EY60" i="32"/>
  <c r="ET60" i="32"/>
  <c r="EJ60" i="32"/>
  <c r="EI61" i="32"/>
  <c r="DY61" i="32" s="1"/>
  <c r="DU60" i="32"/>
  <c r="DT61" i="32"/>
  <c r="DJ61" i="32" s="1"/>
  <c r="DE61" i="32"/>
  <c r="CU61" i="32" s="1"/>
  <c r="DF60" i="32"/>
  <c r="CQ60" i="32"/>
  <c r="CP61" i="32"/>
  <c r="CF61" i="32" s="1"/>
  <c r="CB60" i="32"/>
  <c r="CA61" i="32"/>
  <c r="BQ61" i="32" s="1"/>
  <c r="BM60" i="32"/>
  <c r="BL61" i="32"/>
  <c r="BB61" i="32" s="1"/>
  <c r="AW61" i="32"/>
  <c r="AM61" i="32" s="1"/>
  <c r="AX60" i="32"/>
  <c r="JX60" i="32" l="1"/>
  <c r="JY60" i="32" s="1"/>
  <c r="JI60" i="32"/>
  <c r="JJ60" i="32" s="1"/>
  <c r="JO60" i="32"/>
  <c r="KD60" i="32"/>
  <c r="KC61" i="32"/>
  <c r="JS61" i="32" s="1"/>
  <c r="JN61" i="32"/>
  <c r="JD61" i="32" s="1"/>
  <c r="LE57" i="32"/>
  <c r="KX57" i="32" s="1"/>
  <c r="KY57" i="32" s="1"/>
  <c r="KZ57" i="32" s="1"/>
  <c r="LF56" i="32"/>
  <c r="LT56" i="32"/>
  <c r="LM56" i="32" s="1"/>
  <c r="LN56" i="32" s="1"/>
  <c r="LO56" i="32" s="1"/>
  <c r="LU55" i="32"/>
  <c r="KN56" i="32"/>
  <c r="KS56" i="32"/>
  <c r="KR57" i="32"/>
  <c r="KH57" i="32" s="1"/>
  <c r="GO62" i="32"/>
  <c r="GP61" i="32"/>
  <c r="IW61" i="32"/>
  <c r="IX60" i="32"/>
  <c r="IH61" i="32"/>
  <c r="II60" i="32"/>
  <c r="HW60" i="32"/>
  <c r="HX60" i="32" s="1"/>
  <c r="HL61" i="32"/>
  <c r="HM61" i="32" s="1"/>
  <c r="HN61" i="32" s="1"/>
  <c r="HO61" i="32" s="1"/>
  <c r="HP61" i="32" s="1"/>
  <c r="HD61" i="32"/>
  <c r="HE60" i="32"/>
  <c r="FZ61" i="32"/>
  <c r="GA60" i="32"/>
  <c r="FK61" i="32"/>
  <c r="FL60" i="32"/>
  <c r="EV61" i="32"/>
  <c r="EW60" i="32"/>
  <c r="EG61" i="32"/>
  <c r="EH60" i="32"/>
  <c r="DR61" i="32"/>
  <c r="DS60" i="32"/>
  <c r="DC61" i="32"/>
  <c r="DD60" i="32"/>
  <c r="CN61" i="32"/>
  <c r="CO60" i="32"/>
  <c r="BY61" i="32"/>
  <c r="BZ60" i="32"/>
  <c r="BJ61" i="32"/>
  <c r="BK60" i="32"/>
  <c r="AU61" i="32"/>
  <c r="AV60" i="32"/>
  <c r="KB60" i="32" l="1"/>
  <c r="KE60" i="32" s="1"/>
  <c r="KF60" i="32" s="1"/>
  <c r="KA61" i="32"/>
  <c r="JT61" i="32" s="1"/>
  <c r="JU61" i="32" s="1"/>
  <c r="JV61" i="32" s="1"/>
  <c r="JL61" i="32"/>
  <c r="JE61" i="32" s="1"/>
  <c r="JF61" i="32" s="1"/>
  <c r="JG61" i="32" s="1"/>
  <c r="JM60" i="32"/>
  <c r="JP60" i="32" s="1"/>
  <c r="JQ60" i="32" s="1"/>
  <c r="LX55" i="32"/>
  <c r="LY55" i="32" s="1"/>
  <c r="LP56" i="32"/>
  <c r="LQ56" i="32" s="1"/>
  <c r="LI56" i="32"/>
  <c r="LJ56" i="32" s="1"/>
  <c r="HQ61" i="32"/>
  <c r="KP57" i="32"/>
  <c r="KI57" i="32" s="1"/>
  <c r="KJ57" i="32" s="1"/>
  <c r="KK57" i="32" s="1"/>
  <c r="KQ56" i="32"/>
  <c r="LA57" i="32"/>
  <c r="LB57" i="32" s="1"/>
  <c r="GS61" i="32"/>
  <c r="GT61" i="32" s="1"/>
  <c r="GH62" i="32"/>
  <c r="GI62" i="32" s="1"/>
  <c r="GJ62" i="32" s="1"/>
  <c r="GK62" i="32" s="1"/>
  <c r="GL62" i="32" s="1"/>
  <c r="JA60" i="32"/>
  <c r="JB60" i="32" s="1"/>
  <c r="IP61" i="32"/>
  <c r="IQ61" i="32" s="1"/>
  <c r="IR61" i="32" s="1"/>
  <c r="IS61" i="32" s="1"/>
  <c r="IT61" i="32" s="1"/>
  <c r="IL60" i="32"/>
  <c r="IM60" i="32" s="1"/>
  <c r="IA61" i="32"/>
  <c r="IB61" i="32" s="1"/>
  <c r="IC61" i="32" s="1"/>
  <c r="ID61" i="32" s="1"/>
  <c r="IE61" i="32" s="1"/>
  <c r="HU62" i="32"/>
  <c r="HK62" i="32" s="1"/>
  <c r="HV61" i="32"/>
  <c r="HH60" i="32"/>
  <c r="HI60" i="32" s="1"/>
  <c r="GW61" i="32"/>
  <c r="GX61" i="32" s="1"/>
  <c r="GY61" i="32" s="1"/>
  <c r="GZ61" i="32" s="1"/>
  <c r="HA61" i="32" s="1"/>
  <c r="GD60" i="32"/>
  <c r="GE60" i="32" s="1"/>
  <c r="FS61" i="32"/>
  <c r="FT61" i="32" s="1"/>
  <c r="FU61" i="32" s="1"/>
  <c r="FV61" i="32" s="1"/>
  <c r="FW61" i="32" s="1"/>
  <c r="FO60" i="32"/>
  <c r="FP60" i="32" s="1"/>
  <c r="FD61" i="32"/>
  <c r="FE61" i="32" s="1"/>
  <c r="FF61" i="32" s="1"/>
  <c r="FG61" i="32" s="1"/>
  <c r="FH61" i="32" s="1"/>
  <c r="EZ60" i="32"/>
  <c r="FA60" i="32" s="1"/>
  <c r="EO61" i="32"/>
  <c r="EP61" i="32" s="1"/>
  <c r="EQ61" i="32" s="1"/>
  <c r="ER61" i="32" s="1"/>
  <c r="ES61" i="32" s="1"/>
  <c r="DZ61" i="32"/>
  <c r="EA61" i="32" s="1"/>
  <c r="EB61" i="32" s="1"/>
  <c r="EC61" i="32" s="1"/>
  <c r="ED61" i="32" s="1"/>
  <c r="EK60" i="32"/>
  <c r="EL60" i="32" s="1"/>
  <c r="DV60" i="32"/>
  <c r="DW60" i="32" s="1"/>
  <c r="DK61" i="32"/>
  <c r="DL61" i="32" s="1"/>
  <c r="DM61" i="32" s="1"/>
  <c r="DN61" i="32" s="1"/>
  <c r="DO61" i="32" s="1"/>
  <c r="DG60" i="32"/>
  <c r="DH60" i="32" s="1"/>
  <c r="CV61" i="32"/>
  <c r="CW61" i="32" s="1"/>
  <c r="CX61" i="32" s="1"/>
  <c r="CY61" i="32" s="1"/>
  <c r="CZ61" i="32" s="1"/>
  <c r="CR60" i="32"/>
  <c r="CS60" i="32" s="1"/>
  <c r="CG61" i="32"/>
  <c r="CH61" i="32" s="1"/>
  <c r="CI61" i="32" s="1"/>
  <c r="CJ61" i="32" s="1"/>
  <c r="CK61" i="32" s="1"/>
  <c r="CC60" i="32"/>
  <c r="CD60" i="32" s="1"/>
  <c r="BR61" i="32"/>
  <c r="BS61" i="32" s="1"/>
  <c r="BT61" i="32" s="1"/>
  <c r="BU61" i="32" s="1"/>
  <c r="BV61" i="32" s="1"/>
  <c r="BN60" i="32"/>
  <c r="BO60" i="32" s="1"/>
  <c r="BC61" i="32"/>
  <c r="BD61" i="32" s="1"/>
  <c r="BE61" i="32" s="1"/>
  <c r="BF61" i="32" s="1"/>
  <c r="BG61" i="32" s="1"/>
  <c r="AY60" i="32"/>
  <c r="AZ60" i="32" s="1"/>
  <c r="AN61" i="32"/>
  <c r="AO61" i="32" s="1"/>
  <c r="AP61" i="32" s="1"/>
  <c r="AQ61" i="32" s="1"/>
  <c r="AR61" i="32" s="1"/>
  <c r="AS61" i="32" l="1"/>
  <c r="BH61" i="32"/>
  <c r="IU61" i="32"/>
  <c r="JW61" i="32"/>
  <c r="BW61" i="32"/>
  <c r="DA61" i="32"/>
  <c r="FI61" i="32"/>
  <c r="HB61" i="32"/>
  <c r="LC57" i="32"/>
  <c r="LG58" i="32"/>
  <c r="KW58" i="32" s="1"/>
  <c r="LH57" i="32"/>
  <c r="LR56" i="32"/>
  <c r="LW56" i="32"/>
  <c r="LV57" i="32"/>
  <c r="LL57" i="32" s="1"/>
  <c r="EE61" i="32"/>
  <c r="IF61" i="32"/>
  <c r="JH61" i="32"/>
  <c r="GM62" i="32"/>
  <c r="KT56" i="32"/>
  <c r="KU56" i="32" s="1"/>
  <c r="CL61" i="32"/>
  <c r="DP61" i="32"/>
  <c r="ET61" i="32"/>
  <c r="FX61" i="32"/>
  <c r="KL57" i="32"/>
  <c r="KM57" i="32" s="1"/>
  <c r="GR62" i="32"/>
  <c r="GQ63" i="32"/>
  <c r="GG63" i="32" s="1"/>
  <c r="IZ61" i="32"/>
  <c r="IY62" i="32"/>
  <c r="IO62" i="32" s="1"/>
  <c r="IJ62" i="32"/>
  <c r="HZ62" i="32" s="1"/>
  <c r="IK61" i="32"/>
  <c r="HS62" i="32"/>
  <c r="HT61" i="32"/>
  <c r="HG61" i="32"/>
  <c r="HF62" i="32"/>
  <c r="GV62" i="32" s="1"/>
  <c r="GC61" i="32"/>
  <c r="GB62" i="32"/>
  <c r="FR62" i="32" s="1"/>
  <c r="FM62" i="32"/>
  <c r="FC62" i="32" s="1"/>
  <c r="FN61" i="32"/>
  <c r="EX62" i="32"/>
  <c r="EN62" i="32" s="1"/>
  <c r="EY61" i="32"/>
  <c r="EI62" i="32"/>
  <c r="DY62" i="32" s="1"/>
  <c r="EJ61" i="32"/>
  <c r="DT62" i="32"/>
  <c r="DJ62" i="32" s="1"/>
  <c r="DU61" i="32"/>
  <c r="DF61" i="32"/>
  <c r="DE62" i="32"/>
  <c r="CU62" i="32" s="1"/>
  <c r="CP62" i="32"/>
  <c r="CF62" i="32" s="1"/>
  <c r="CQ61" i="32"/>
  <c r="CB61" i="32"/>
  <c r="CA62" i="32"/>
  <c r="BQ62" i="32" s="1"/>
  <c r="BL62" i="32"/>
  <c r="BB62" i="32" s="1"/>
  <c r="BM61" i="32"/>
  <c r="AW62" i="32"/>
  <c r="AM62" i="32" s="1"/>
  <c r="AX61" i="32"/>
  <c r="JX61" i="32" l="1"/>
  <c r="JY61" i="32" s="1"/>
  <c r="JI61" i="32"/>
  <c r="JJ61" i="32" s="1"/>
  <c r="KC62" i="32"/>
  <c r="JS62" i="32" s="1"/>
  <c r="KD61" i="32"/>
  <c r="JN62" i="32"/>
  <c r="JD62" i="32" s="1"/>
  <c r="JO61" i="32"/>
  <c r="LT57" i="32"/>
  <c r="LM57" i="32" s="1"/>
  <c r="LN57" i="32" s="1"/>
  <c r="LO57" i="32" s="1"/>
  <c r="LU56" i="32"/>
  <c r="KN57" i="32"/>
  <c r="KS57" i="32"/>
  <c r="KR58" i="32"/>
  <c r="KH58" i="32" s="1"/>
  <c r="LE58" i="32"/>
  <c r="KX58" i="32" s="1"/>
  <c r="KY58" i="32" s="1"/>
  <c r="KZ58" i="32" s="1"/>
  <c r="LF57" i="32"/>
  <c r="GO63" i="32"/>
  <c r="GP62" i="32"/>
  <c r="IW62" i="32"/>
  <c r="IX61" i="32"/>
  <c r="IH62" i="32"/>
  <c r="II61" i="32"/>
  <c r="HW61" i="32"/>
  <c r="HX61" i="32" s="1"/>
  <c r="HL62" i="32"/>
  <c r="HM62" i="32" s="1"/>
  <c r="HN62" i="32" s="1"/>
  <c r="HO62" i="32" s="1"/>
  <c r="HP62" i="32" s="1"/>
  <c r="HD62" i="32"/>
  <c r="HE61" i="32"/>
  <c r="FZ62" i="32"/>
  <c r="GA61" i="32"/>
  <c r="FK62" i="32"/>
  <c r="FL61" i="32"/>
  <c r="EV62" i="32"/>
  <c r="EW61" i="32"/>
  <c r="EG62" i="32"/>
  <c r="EH61" i="32"/>
  <c r="DR62" i="32"/>
  <c r="DS61" i="32"/>
  <c r="DC62" i="32"/>
  <c r="DD61" i="32"/>
  <c r="CN62" i="32"/>
  <c r="CO61" i="32"/>
  <c r="BY62" i="32"/>
  <c r="BZ61" i="32"/>
  <c r="BJ62" i="32"/>
  <c r="BK61" i="32"/>
  <c r="AU62" i="32"/>
  <c r="AV61" i="32"/>
  <c r="KB61" i="32" l="1"/>
  <c r="KE61" i="32" s="1"/>
  <c r="KF61" i="32" s="1"/>
  <c r="KA62" i="32"/>
  <c r="JT62" i="32" s="1"/>
  <c r="JU62" i="32" s="1"/>
  <c r="JV62" i="32" s="1"/>
  <c r="JL62" i="32"/>
  <c r="JE62" i="32" s="1"/>
  <c r="JF62" i="32" s="1"/>
  <c r="JG62" i="32" s="1"/>
  <c r="JM61" i="32"/>
  <c r="JP61" i="32" s="1"/>
  <c r="JQ61" i="32" s="1"/>
  <c r="LI57" i="32"/>
  <c r="LJ57" i="32" s="1"/>
  <c r="KP58" i="32"/>
  <c r="KI58" i="32" s="1"/>
  <c r="KJ58" i="32" s="1"/>
  <c r="KK58" i="32" s="1"/>
  <c r="KQ57" i="32"/>
  <c r="LA58" i="32"/>
  <c r="LB58" i="32" s="1"/>
  <c r="LX56" i="32"/>
  <c r="LY56" i="32" s="1"/>
  <c r="HQ62" i="32"/>
  <c r="LP57" i="32"/>
  <c r="LQ57" i="32" s="1"/>
  <c r="GS62" i="32"/>
  <c r="GT62" i="32" s="1"/>
  <c r="GH63" i="32"/>
  <c r="GI63" i="32" s="1"/>
  <c r="GJ63" i="32" s="1"/>
  <c r="GK63" i="32" s="1"/>
  <c r="GL63" i="32" s="1"/>
  <c r="JA61" i="32"/>
  <c r="JB61" i="32" s="1"/>
  <c r="IP62" i="32"/>
  <c r="IQ62" i="32" s="1"/>
  <c r="IR62" i="32" s="1"/>
  <c r="IS62" i="32" s="1"/>
  <c r="IT62" i="32" s="1"/>
  <c r="IL61" i="32"/>
  <c r="IM61" i="32" s="1"/>
  <c r="IA62" i="32"/>
  <c r="IB62" i="32" s="1"/>
  <c r="IC62" i="32" s="1"/>
  <c r="ID62" i="32" s="1"/>
  <c r="IE62" i="32" s="1"/>
  <c r="HU63" i="32"/>
  <c r="HK63" i="32" s="1"/>
  <c r="HV62" i="32"/>
  <c r="HH61" i="32"/>
  <c r="HI61" i="32" s="1"/>
  <c r="GW62" i="32"/>
  <c r="GX62" i="32" s="1"/>
  <c r="GY62" i="32" s="1"/>
  <c r="GZ62" i="32" s="1"/>
  <c r="HA62" i="32" s="1"/>
  <c r="GD61" i="32"/>
  <c r="GE61" i="32" s="1"/>
  <c r="FS62" i="32"/>
  <c r="FT62" i="32" s="1"/>
  <c r="FU62" i="32" s="1"/>
  <c r="FV62" i="32" s="1"/>
  <c r="FW62" i="32" s="1"/>
  <c r="FO61" i="32"/>
  <c r="FP61" i="32" s="1"/>
  <c r="FD62" i="32"/>
  <c r="FE62" i="32" s="1"/>
  <c r="FF62" i="32" s="1"/>
  <c r="FG62" i="32" s="1"/>
  <c r="FH62" i="32" s="1"/>
  <c r="EZ61" i="32"/>
  <c r="FA61" i="32" s="1"/>
  <c r="EO62" i="32"/>
  <c r="EP62" i="32" s="1"/>
  <c r="EQ62" i="32" s="1"/>
  <c r="ER62" i="32" s="1"/>
  <c r="ES62" i="32" s="1"/>
  <c r="EK61" i="32"/>
  <c r="EL61" i="32" s="1"/>
  <c r="DZ62" i="32"/>
  <c r="EA62" i="32" s="1"/>
  <c r="EB62" i="32" s="1"/>
  <c r="EC62" i="32" s="1"/>
  <c r="ED62" i="32" s="1"/>
  <c r="DV61" i="32"/>
  <c r="DW61" i="32" s="1"/>
  <c r="DK62" i="32"/>
  <c r="DL62" i="32" s="1"/>
  <c r="DM62" i="32" s="1"/>
  <c r="DN62" i="32" s="1"/>
  <c r="DO62" i="32" s="1"/>
  <c r="DG61" i="32"/>
  <c r="DH61" i="32" s="1"/>
  <c r="CV62" i="32"/>
  <c r="CW62" i="32" s="1"/>
  <c r="CX62" i="32" s="1"/>
  <c r="CY62" i="32" s="1"/>
  <c r="CZ62" i="32" s="1"/>
  <c r="CR61" i="32"/>
  <c r="CS61" i="32" s="1"/>
  <c r="CG62" i="32"/>
  <c r="CH62" i="32" s="1"/>
  <c r="CI62" i="32" s="1"/>
  <c r="CJ62" i="32" s="1"/>
  <c r="CK62" i="32" s="1"/>
  <c r="CC61" i="32"/>
  <c r="CD61" i="32" s="1"/>
  <c r="BR62" i="32"/>
  <c r="BS62" i="32" s="1"/>
  <c r="BT62" i="32" s="1"/>
  <c r="BU62" i="32" s="1"/>
  <c r="BV62" i="32" s="1"/>
  <c r="BN61" i="32"/>
  <c r="BO61" i="32" s="1"/>
  <c r="BC62" i="32"/>
  <c r="BD62" i="32" s="1"/>
  <c r="BE62" i="32" s="1"/>
  <c r="BF62" i="32" s="1"/>
  <c r="BG62" i="32" s="1"/>
  <c r="AY61" i="32"/>
  <c r="AZ61" i="32" s="1"/>
  <c r="AN62" i="32"/>
  <c r="AO62" i="32" s="1"/>
  <c r="AP62" i="32" s="1"/>
  <c r="AQ62" i="32" s="1"/>
  <c r="AR62" i="32" s="1"/>
  <c r="BH62" i="32" l="1"/>
  <c r="IU62" i="32"/>
  <c r="JW62" i="32"/>
  <c r="KT57" i="32"/>
  <c r="KU57" i="32" s="1"/>
  <c r="DA62" i="32"/>
  <c r="EE62" i="32"/>
  <c r="FI62" i="32"/>
  <c r="HB62" i="32"/>
  <c r="LR57" i="32"/>
  <c r="LV58" i="32"/>
  <c r="LL58" i="32" s="1"/>
  <c r="LW57" i="32"/>
  <c r="KL58" i="32"/>
  <c r="KM58" i="32" s="1"/>
  <c r="BW62" i="32"/>
  <c r="IF62" i="32"/>
  <c r="JH62" i="32"/>
  <c r="GM63" i="32"/>
  <c r="CL62" i="32"/>
  <c r="DP62" i="32"/>
  <c r="ET62" i="32"/>
  <c r="FX62" i="32"/>
  <c r="LC58" i="32"/>
  <c r="LH58" i="32"/>
  <c r="LG59" i="32"/>
  <c r="KW59" i="32" s="1"/>
  <c r="GR63" i="32"/>
  <c r="GQ64" i="32"/>
  <c r="GG64" i="32" s="1"/>
  <c r="IZ62" i="32"/>
  <c r="IY63" i="32"/>
  <c r="IO63" i="32" s="1"/>
  <c r="IJ63" i="32"/>
  <c r="HZ63" i="32" s="1"/>
  <c r="IK62" i="32"/>
  <c r="HS63" i="32"/>
  <c r="HT62" i="32"/>
  <c r="HF63" i="32"/>
  <c r="GV63" i="32" s="1"/>
  <c r="HG62" i="32"/>
  <c r="GC62" i="32"/>
  <c r="GB63" i="32"/>
  <c r="FR63" i="32" s="1"/>
  <c r="FN62" i="32"/>
  <c r="FM63" i="32"/>
  <c r="FC63" i="32" s="1"/>
  <c r="EX63" i="32"/>
  <c r="EN63" i="32" s="1"/>
  <c r="EY62" i="32"/>
  <c r="EJ62" i="32"/>
  <c r="EI63" i="32"/>
  <c r="DY63" i="32" s="1"/>
  <c r="DU62" i="32"/>
  <c r="DT63" i="32"/>
  <c r="DJ63" i="32" s="1"/>
  <c r="DE63" i="32"/>
  <c r="CU63" i="32" s="1"/>
  <c r="DF62" i="32"/>
  <c r="CQ62" i="32"/>
  <c r="CP63" i="32"/>
  <c r="CF63" i="32" s="1"/>
  <c r="CB62" i="32"/>
  <c r="CA63" i="32"/>
  <c r="BQ63" i="32" s="1"/>
  <c r="BL63" i="32"/>
  <c r="BB63" i="32" s="1"/>
  <c r="BM62" i="32"/>
  <c r="AW63" i="32"/>
  <c r="AM63" i="32" s="1"/>
  <c r="AX62" i="32"/>
  <c r="AS62" i="32"/>
  <c r="JX62" i="32" l="1"/>
  <c r="JY62" i="32" s="1"/>
  <c r="JI62" i="32"/>
  <c r="JJ62" i="32" s="1"/>
  <c r="JO62" i="32"/>
  <c r="JN63" i="32"/>
  <c r="JD63" i="32" s="1"/>
  <c r="KD62" i="32"/>
  <c r="KC63" i="32"/>
  <c r="JS63" i="32" s="1"/>
  <c r="LT58" i="32"/>
  <c r="LM58" i="32" s="1"/>
  <c r="LN58" i="32" s="1"/>
  <c r="LO58" i="32" s="1"/>
  <c r="LU57" i="32"/>
  <c r="LE59" i="32"/>
  <c r="KX59" i="32" s="1"/>
  <c r="KY59" i="32" s="1"/>
  <c r="KZ59" i="32" s="1"/>
  <c r="LF58" i="32"/>
  <c r="KN58" i="32"/>
  <c r="KS58" i="32"/>
  <c r="KR59" i="32"/>
  <c r="KH59" i="32" s="1"/>
  <c r="GO64" i="32"/>
  <c r="GP63" i="32"/>
  <c r="IW63" i="32"/>
  <c r="IX62" i="32"/>
  <c r="IH63" i="32"/>
  <c r="II62" i="32"/>
  <c r="HW62" i="32"/>
  <c r="HX62" i="32" s="1"/>
  <c r="HL63" i="32"/>
  <c r="HM63" i="32" s="1"/>
  <c r="HN63" i="32" s="1"/>
  <c r="HO63" i="32" s="1"/>
  <c r="HP63" i="32" s="1"/>
  <c r="HD63" i="32"/>
  <c r="HE62" i="32"/>
  <c r="FZ63" i="32"/>
  <c r="GA62" i="32"/>
  <c r="FK63" i="32"/>
  <c r="FL62" i="32"/>
  <c r="EV63" i="32"/>
  <c r="EW62" i="32"/>
  <c r="EG63" i="32"/>
  <c r="EH62" i="32"/>
  <c r="DR63" i="32"/>
  <c r="DS62" i="32"/>
  <c r="DC63" i="32"/>
  <c r="DD62" i="32"/>
  <c r="CN63" i="32"/>
  <c r="CO62" i="32"/>
  <c r="BY63" i="32"/>
  <c r="BZ62" i="32"/>
  <c r="BJ63" i="32"/>
  <c r="BK62" i="32"/>
  <c r="AU63" i="32"/>
  <c r="AV62" i="32"/>
  <c r="KB62" i="32" l="1"/>
  <c r="KE62" i="32" s="1"/>
  <c r="KF62" i="32" s="1"/>
  <c r="KA63" i="32"/>
  <c r="JT63" i="32" s="1"/>
  <c r="JU63" i="32" s="1"/>
  <c r="JV63" i="32" s="1"/>
  <c r="JL63" i="32"/>
  <c r="JE63" i="32" s="1"/>
  <c r="JF63" i="32" s="1"/>
  <c r="JG63" i="32" s="1"/>
  <c r="JM62" i="32"/>
  <c r="JP62" i="32" s="1"/>
  <c r="JQ62" i="32" s="1"/>
  <c r="LI58" i="32"/>
  <c r="LJ58" i="32" s="1"/>
  <c r="LA59" i="32"/>
  <c r="LB59" i="32" s="1"/>
  <c r="LX57" i="32"/>
  <c r="LY57" i="32" s="1"/>
  <c r="HQ63" i="32"/>
  <c r="KP59" i="32"/>
  <c r="KI59" i="32" s="1"/>
  <c r="KJ59" i="32" s="1"/>
  <c r="KK59" i="32" s="1"/>
  <c r="KQ58" i="32"/>
  <c r="LP58" i="32"/>
  <c r="LQ58" i="32" s="1"/>
  <c r="GS63" i="32"/>
  <c r="GT63" i="32" s="1"/>
  <c r="GH64" i="32"/>
  <c r="GI64" i="32" s="1"/>
  <c r="GJ64" i="32" s="1"/>
  <c r="GK64" i="32" s="1"/>
  <c r="GL64" i="32" s="1"/>
  <c r="JA62" i="32"/>
  <c r="JB62" i="32" s="1"/>
  <c r="IP63" i="32"/>
  <c r="IQ63" i="32" s="1"/>
  <c r="IR63" i="32" s="1"/>
  <c r="IS63" i="32" s="1"/>
  <c r="IT63" i="32" s="1"/>
  <c r="IL62" i="32"/>
  <c r="IM62" i="32" s="1"/>
  <c r="IA63" i="32"/>
  <c r="IB63" i="32" s="1"/>
  <c r="IC63" i="32" s="1"/>
  <c r="ID63" i="32" s="1"/>
  <c r="IE63" i="32" s="1"/>
  <c r="HU64" i="32"/>
  <c r="HK64" i="32" s="1"/>
  <c r="HV63" i="32"/>
  <c r="HH62" i="32"/>
  <c r="HI62" i="32" s="1"/>
  <c r="GW63" i="32"/>
  <c r="GX63" i="32" s="1"/>
  <c r="GY63" i="32" s="1"/>
  <c r="GZ63" i="32" s="1"/>
  <c r="HA63" i="32" s="1"/>
  <c r="GD62" i="32"/>
  <c r="GE62" i="32" s="1"/>
  <c r="FS63" i="32"/>
  <c r="FT63" i="32" s="1"/>
  <c r="FU63" i="32" s="1"/>
  <c r="FV63" i="32" s="1"/>
  <c r="FW63" i="32" s="1"/>
  <c r="FO62" i="32"/>
  <c r="FP62" i="32" s="1"/>
  <c r="FD63" i="32"/>
  <c r="FE63" i="32" s="1"/>
  <c r="FF63" i="32" s="1"/>
  <c r="FG63" i="32" s="1"/>
  <c r="FH63" i="32" s="1"/>
  <c r="EZ62" i="32"/>
  <c r="FA62" i="32" s="1"/>
  <c r="EO63" i="32"/>
  <c r="EP63" i="32" s="1"/>
  <c r="EQ63" i="32" s="1"/>
  <c r="ER63" i="32" s="1"/>
  <c r="ES63" i="32" s="1"/>
  <c r="EK62" i="32"/>
  <c r="EL62" i="32" s="1"/>
  <c r="DZ63" i="32"/>
  <c r="EA63" i="32" s="1"/>
  <c r="EB63" i="32" s="1"/>
  <c r="EC63" i="32" s="1"/>
  <c r="ED63" i="32" s="1"/>
  <c r="DV62" i="32"/>
  <c r="DW62" i="32" s="1"/>
  <c r="DK63" i="32"/>
  <c r="DL63" i="32" s="1"/>
  <c r="DM63" i="32" s="1"/>
  <c r="DN63" i="32" s="1"/>
  <c r="DO63" i="32" s="1"/>
  <c r="CV63" i="32"/>
  <c r="CW63" i="32" s="1"/>
  <c r="CX63" i="32" s="1"/>
  <c r="CY63" i="32" s="1"/>
  <c r="CZ63" i="32" s="1"/>
  <c r="DG62" i="32"/>
  <c r="DH62" i="32" s="1"/>
  <c r="CR62" i="32"/>
  <c r="CS62" i="32" s="1"/>
  <c r="CG63" i="32"/>
  <c r="CH63" i="32" s="1"/>
  <c r="CI63" i="32" s="1"/>
  <c r="CJ63" i="32" s="1"/>
  <c r="CK63" i="32" s="1"/>
  <c r="CC62" i="32"/>
  <c r="CD62" i="32" s="1"/>
  <c r="BR63" i="32"/>
  <c r="BS63" i="32" s="1"/>
  <c r="BT63" i="32" s="1"/>
  <c r="BU63" i="32" s="1"/>
  <c r="BV63" i="32" s="1"/>
  <c r="BN62" i="32"/>
  <c r="BO62" i="32" s="1"/>
  <c r="BC63" i="32"/>
  <c r="BD63" i="32" s="1"/>
  <c r="BE63" i="32" s="1"/>
  <c r="BF63" i="32" s="1"/>
  <c r="BG63" i="32" s="1"/>
  <c r="AY62" i="32"/>
  <c r="AZ62" i="32" s="1"/>
  <c r="AN63" i="32"/>
  <c r="AO63" i="32" s="1"/>
  <c r="AP63" i="32" s="1"/>
  <c r="AQ63" i="32" s="1"/>
  <c r="AR63" i="32" s="1"/>
  <c r="BH63" i="32" l="1"/>
  <c r="IU63" i="32"/>
  <c r="JW63" i="32"/>
  <c r="KD63" i="32" s="1"/>
  <c r="AS63" i="32"/>
  <c r="EE63" i="32"/>
  <c r="FI63" i="32"/>
  <c r="HB63" i="32"/>
  <c r="LR58" i="32"/>
  <c r="LW58" i="32"/>
  <c r="LV59" i="32"/>
  <c r="LL59" i="32" s="1"/>
  <c r="LC59" i="32"/>
  <c r="LG60" i="32"/>
  <c r="KW60" i="32" s="1"/>
  <c r="LH59" i="32"/>
  <c r="BW63" i="32"/>
  <c r="DA63" i="32"/>
  <c r="IF63" i="32"/>
  <c r="JH63" i="32"/>
  <c r="GM64" i="32"/>
  <c r="KT58" i="32"/>
  <c r="KU58" i="32" s="1"/>
  <c r="CL63" i="32"/>
  <c r="DP63" i="32"/>
  <c r="ET63" i="32"/>
  <c r="FX63" i="32"/>
  <c r="KL59" i="32"/>
  <c r="KM59" i="32" s="1"/>
  <c r="GR64" i="32"/>
  <c r="GQ65" i="32"/>
  <c r="GG65" i="32" s="1"/>
  <c r="IZ63" i="32"/>
  <c r="IY64" i="32"/>
  <c r="IO64" i="32" s="1"/>
  <c r="IJ64" i="32"/>
  <c r="HZ64" i="32" s="1"/>
  <c r="IK63" i="32"/>
  <c r="HS64" i="32"/>
  <c r="HT63" i="32"/>
  <c r="HF64" i="32"/>
  <c r="GV64" i="32" s="1"/>
  <c r="HG63" i="32"/>
  <c r="GC63" i="32"/>
  <c r="GB64" i="32"/>
  <c r="FR64" i="32" s="1"/>
  <c r="FM64" i="32"/>
  <c r="FC64" i="32" s="1"/>
  <c r="FN63" i="32"/>
  <c r="EY63" i="32"/>
  <c r="EX64" i="32"/>
  <c r="EN64" i="32" s="1"/>
  <c r="EI64" i="32"/>
  <c r="DY64" i="32" s="1"/>
  <c r="EJ63" i="32"/>
  <c r="DT64" i="32"/>
  <c r="DJ64" i="32" s="1"/>
  <c r="DU63" i="32"/>
  <c r="DF63" i="32"/>
  <c r="DE64" i="32"/>
  <c r="CU64" i="32" s="1"/>
  <c r="CP64" i="32"/>
  <c r="CF64" i="32" s="1"/>
  <c r="CQ63" i="32"/>
  <c r="CA64" i="32"/>
  <c r="BQ64" i="32" s="1"/>
  <c r="CB63" i="32"/>
  <c r="BM63" i="32"/>
  <c r="BL64" i="32"/>
  <c r="BB64" i="32" s="1"/>
  <c r="AW64" i="32"/>
  <c r="AM64" i="32" s="1"/>
  <c r="AX63" i="32"/>
  <c r="JX63" i="32" l="1"/>
  <c r="JY63" i="32" s="1"/>
  <c r="JI63" i="32"/>
  <c r="JJ63" i="32" s="1"/>
  <c r="JN64" i="32"/>
  <c r="JD64" i="32" s="1"/>
  <c r="KC64" i="32"/>
  <c r="JS64" i="32" s="1"/>
  <c r="JO63" i="32"/>
  <c r="KN59" i="32"/>
  <c r="KS59" i="32"/>
  <c r="KR60" i="32"/>
  <c r="KH60" i="32" s="1"/>
  <c r="LT59" i="32"/>
  <c r="LM59" i="32" s="1"/>
  <c r="LN59" i="32" s="1"/>
  <c r="LO59" i="32" s="1"/>
  <c r="LU58" i="32"/>
  <c r="LE60" i="32"/>
  <c r="KX60" i="32" s="1"/>
  <c r="KY60" i="32" s="1"/>
  <c r="KZ60" i="32" s="1"/>
  <c r="LF59" i="32"/>
  <c r="GO65" i="32"/>
  <c r="GP64" i="32"/>
  <c r="IW64" i="32"/>
  <c r="IX63" i="32"/>
  <c r="IH64" i="32"/>
  <c r="II63" i="32"/>
  <c r="HW63" i="32"/>
  <c r="HX63" i="32" s="1"/>
  <c r="HL64" i="32"/>
  <c r="HM64" i="32" s="1"/>
  <c r="HN64" i="32" s="1"/>
  <c r="HO64" i="32" s="1"/>
  <c r="HP64" i="32" s="1"/>
  <c r="HD64" i="32"/>
  <c r="HE63" i="32"/>
  <c r="FZ64" i="32"/>
  <c r="GA63" i="32"/>
  <c r="FK64" i="32"/>
  <c r="FL63" i="32"/>
  <c r="EV64" i="32"/>
  <c r="EW63" i="32"/>
  <c r="EG64" i="32"/>
  <c r="EH63" i="32"/>
  <c r="DR64" i="32"/>
  <c r="DS63" i="32"/>
  <c r="DC64" i="32"/>
  <c r="DD63" i="32"/>
  <c r="CN64" i="32"/>
  <c r="CO63" i="32"/>
  <c r="BY64" i="32"/>
  <c r="BZ63" i="32"/>
  <c r="BJ64" i="32"/>
  <c r="BK63" i="32"/>
  <c r="AU64" i="32"/>
  <c r="AV63" i="32"/>
  <c r="KB63" i="32" l="1"/>
  <c r="KE63" i="32" s="1"/>
  <c r="KF63" i="32" s="1"/>
  <c r="KA64" i="32"/>
  <c r="JT64" i="32" s="1"/>
  <c r="JU64" i="32" s="1"/>
  <c r="JV64" i="32" s="1"/>
  <c r="JM63" i="32"/>
  <c r="JP63" i="32" s="1"/>
  <c r="JQ63" i="32" s="1"/>
  <c r="JL64" i="32"/>
  <c r="JE64" i="32" s="1"/>
  <c r="JF64" i="32" s="1"/>
  <c r="JG64" i="32" s="1"/>
  <c r="LP59" i="32"/>
  <c r="LQ59" i="32" s="1"/>
  <c r="LI59" i="32"/>
  <c r="LJ59" i="32" s="1"/>
  <c r="LA60" i="32"/>
  <c r="LB60" i="32" s="1"/>
  <c r="HQ64" i="32"/>
  <c r="LX58" i="32"/>
  <c r="LY58" i="32" s="1"/>
  <c r="KP60" i="32"/>
  <c r="KI60" i="32" s="1"/>
  <c r="KJ60" i="32" s="1"/>
  <c r="KK60" i="32" s="1"/>
  <c r="KQ59" i="32"/>
  <c r="GS64" i="32"/>
  <c r="GT64" i="32" s="1"/>
  <c r="GH65" i="32"/>
  <c r="GI65" i="32" s="1"/>
  <c r="GJ65" i="32" s="1"/>
  <c r="GK65" i="32" s="1"/>
  <c r="GL65" i="32" s="1"/>
  <c r="JA63" i="32"/>
  <c r="JB63" i="32" s="1"/>
  <c r="IP64" i="32"/>
  <c r="IQ64" i="32" s="1"/>
  <c r="IR64" i="32" s="1"/>
  <c r="IS64" i="32" s="1"/>
  <c r="IT64" i="32" s="1"/>
  <c r="IL63" i="32"/>
  <c r="IM63" i="32" s="1"/>
  <c r="IA64" i="32"/>
  <c r="IB64" i="32" s="1"/>
  <c r="IC64" i="32" s="1"/>
  <c r="ID64" i="32" s="1"/>
  <c r="IE64" i="32" s="1"/>
  <c r="HU65" i="32"/>
  <c r="HK65" i="32" s="1"/>
  <c r="HV64" i="32"/>
  <c r="HH63" i="32"/>
  <c r="HI63" i="32" s="1"/>
  <c r="GW64" i="32"/>
  <c r="GX64" i="32" s="1"/>
  <c r="GY64" i="32" s="1"/>
  <c r="GZ64" i="32" s="1"/>
  <c r="HA64" i="32" s="1"/>
  <c r="GD63" i="32"/>
  <c r="GE63" i="32" s="1"/>
  <c r="FS64" i="32"/>
  <c r="FT64" i="32" s="1"/>
  <c r="FU64" i="32" s="1"/>
  <c r="FV64" i="32" s="1"/>
  <c r="FW64" i="32" s="1"/>
  <c r="FO63" i="32"/>
  <c r="FP63" i="32" s="1"/>
  <c r="FD64" i="32"/>
  <c r="FE64" i="32" s="1"/>
  <c r="FF64" i="32" s="1"/>
  <c r="FG64" i="32" s="1"/>
  <c r="FH64" i="32" s="1"/>
  <c r="EZ63" i="32"/>
  <c r="FA63" i="32" s="1"/>
  <c r="EO64" i="32"/>
  <c r="EP64" i="32" s="1"/>
  <c r="EQ64" i="32" s="1"/>
  <c r="ER64" i="32" s="1"/>
  <c r="ES64" i="32" s="1"/>
  <c r="EK63" i="32"/>
  <c r="EL63" i="32" s="1"/>
  <c r="DZ64" i="32"/>
  <c r="EA64" i="32" s="1"/>
  <c r="EB64" i="32" s="1"/>
  <c r="EC64" i="32" s="1"/>
  <c r="ED64" i="32" s="1"/>
  <c r="DV63" i="32"/>
  <c r="DW63" i="32" s="1"/>
  <c r="DK64" i="32"/>
  <c r="DL64" i="32" s="1"/>
  <c r="DM64" i="32" s="1"/>
  <c r="DN64" i="32" s="1"/>
  <c r="DO64" i="32" s="1"/>
  <c r="CV64" i="32"/>
  <c r="CW64" i="32" s="1"/>
  <c r="CX64" i="32" s="1"/>
  <c r="CY64" i="32" s="1"/>
  <c r="CZ64" i="32" s="1"/>
  <c r="DG63" i="32"/>
  <c r="DH63" i="32" s="1"/>
  <c r="CR63" i="32"/>
  <c r="CS63" i="32" s="1"/>
  <c r="CG64" i="32"/>
  <c r="CH64" i="32" s="1"/>
  <c r="CI64" i="32" s="1"/>
  <c r="CJ64" i="32" s="1"/>
  <c r="CK64" i="32" s="1"/>
  <c r="CC63" i="32"/>
  <c r="CD63" i="32" s="1"/>
  <c r="BR64" i="32"/>
  <c r="BS64" i="32" s="1"/>
  <c r="BT64" i="32" s="1"/>
  <c r="BU64" i="32" s="1"/>
  <c r="BV64" i="32" s="1"/>
  <c r="BN63" i="32"/>
  <c r="BO63" i="32" s="1"/>
  <c r="BC64" i="32"/>
  <c r="BD64" i="32" s="1"/>
  <c r="BE64" i="32" s="1"/>
  <c r="BF64" i="32" s="1"/>
  <c r="BG64" i="32" s="1"/>
  <c r="AN64" i="32"/>
  <c r="AO64" i="32" s="1"/>
  <c r="AP64" i="32" s="1"/>
  <c r="AQ64" i="32" s="1"/>
  <c r="AR64" i="32" s="1"/>
  <c r="AY63" i="32"/>
  <c r="AZ63" i="32" s="1"/>
  <c r="IU64" i="32" l="1"/>
  <c r="JW64" i="32"/>
  <c r="KT59" i="32"/>
  <c r="KU59" i="32" s="1"/>
  <c r="EE64" i="32"/>
  <c r="FI64" i="32"/>
  <c r="HB64" i="32"/>
  <c r="KL60" i="32"/>
  <c r="KM60" i="32" s="1"/>
  <c r="AS64" i="32"/>
  <c r="DA64" i="32"/>
  <c r="IF64" i="32"/>
  <c r="JH64" i="32"/>
  <c r="JO64" i="32" s="1"/>
  <c r="GM65" i="32"/>
  <c r="BW64" i="32"/>
  <c r="BH64" i="32"/>
  <c r="CL64" i="32"/>
  <c r="DP64" i="32"/>
  <c r="ET64" i="32"/>
  <c r="FX64" i="32"/>
  <c r="LC60" i="32"/>
  <c r="LH60" i="32"/>
  <c r="LG61" i="32"/>
  <c r="KW61" i="32" s="1"/>
  <c r="LR59" i="32"/>
  <c r="LV60" i="32"/>
  <c r="LL60" i="32" s="1"/>
  <c r="LW59" i="32"/>
  <c r="GQ66" i="32"/>
  <c r="GG66" i="32" s="1"/>
  <c r="GR65" i="32"/>
  <c r="IZ64" i="32"/>
  <c r="IY65" i="32"/>
  <c r="IO65" i="32" s="1"/>
  <c r="IJ65" i="32"/>
  <c r="HZ65" i="32" s="1"/>
  <c r="IK64" i="32"/>
  <c r="HS65" i="32"/>
  <c r="HT64" i="32"/>
  <c r="HG64" i="32"/>
  <c r="HF65" i="32"/>
  <c r="GV65" i="32" s="1"/>
  <c r="GB65" i="32"/>
  <c r="FR65" i="32" s="1"/>
  <c r="GC64" i="32"/>
  <c r="FN64" i="32"/>
  <c r="FM65" i="32"/>
  <c r="FC65" i="32" s="1"/>
  <c r="EX65" i="32"/>
  <c r="EN65" i="32" s="1"/>
  <c r="EY64" i="32"/>
  <c r="EJ64" i="32"/>
  <c r="EI65" i="32"/>
  <c r="DY65" i="32" s="1"/>
  <c r="DU64" i="32"/>
  <c r="DT65" i="32"/>
  <c r="DJ65" i="32" s="1"/>
  <c r="DE65" i="32"/>
  <c r="CU65" i="32" s="1"/>
  <c r="DF64" i="32"/>
  <c r="CQ64" i="32"/>
  <c r="CP65" i="32"/>
  <c r="CF65" i="32" s="1"/>
  <c r="CA65" i="32"/>
  <c r="BQ65" i="32" s="1"/>
  <c r="CB64" i="32"/>
  <c r="BL65" i="32"/>
  <c r="BB65" i="32" s="1"/>
  <c r="BM64" i="32"/>
  <c r="AW65" i="32"/>
  <c r="AM65" i="32" s="1"/>
  <c r="AX64" i="32"/>
  <c r="JX64" i="32" l="1"/>
  <c r="JY64" i="32" s="1"/>
  <c r="JI64" i="32"/>
  <c r="JJ64" i="32" s="1"/>
  <c r="KD64" i="32"/>
  <c r="JN65" i="32"/>
  <c r="JD65" i="32" s="1"/>
  <c r="KC65" i="32"/>
  <c r="JS65" i="32" s="1"/>
  <c r="LE61" i="32"/>
  <c r="KX61" i="32" s="1"/>
  <c r="KY61" i="32" s="1"/>
  <c r="KZ61" i="32" s="1"/>
  <c r="LF60" i="32"/>
  <c r="KN60" i="32"/>
  <c r="KR61" i="32"/>
  <c r="KH61" i="32" s="1"/>
  <c r="KS60" i="32"/>
  <c r="LT60" i="32"/>
  <c r="LM60" i="32" s="1"/>
  <c r="LN60" i="32" s="1"/>
  <c r="LO60" i="32" s="1"/>
  <c r="LU59" i="32"/>
  <c r="GO66" i="32"/>
  <c r="GP65" i="32"/>
  <c r="IW65" i="32"/>
  <c r="IX64" i="32"/>
  <c r="IH65" i="32"/>
  <c r="II64" i="32"/>
  <c r="HW64" i="32"/>
  <c r="HX64" i="32" s="1"/>
  <c r="HL65" i="32"/>
  <c r="HM65" i="32" s="1"/>
  <c r="HN65" i="32" s="1"/>
  <c r="HO65" i="32" s="1"/>
  <c r="HP65" i="32" s="1"/>
  <c r="HD65" i="32"/>
  <c r="HE64" i="32"/>
  <c r="FZ65" i="32"/>
  <c r="GA64" i="32"/>
  <c r="FK65" i="32"/>
  <c r="FL64" i="32"/>
  <c r="EV65" i="32"/>
  <c r="EW64" i="32"/>
  <c r="EG65" i="32"/>
  <c r="EH64" i="32"/>
  <c r="DR65" i="32"/>
  <c r="DS64" i="32"/>
  <c r="DC65" i="32"/>
  <c r="DD64" i="32"/>
  <c r="CN65" i="32"/>
  <c r="CO64" i="32"/>
  <c r="BY65" i="32"/>
  <c r="BZ64" i="32"/>
  <c r="BJ65" i="32"/>
  <c r="BK64" i="32"/>
  <c r="AU65" i="32"/>
  <c r="AV64" i="32"/>
  <c r="KA65" i="32" l="1"/>
  <c r="JT65" i="32" s="1"/>
  <c r="JU65" i="32" s="1"/>
  <c r="JV65" i="32" s="1"/>
  <c r="KB64" i="32"/>
  <c r="KE64" i="32" s="1"/>
  <c r="KF64" i="32" s="1"/>
  <c r="JM64" i="32"/>
  <c r="JP64" i="32" s="1"/>
  <c r="JQ64" i="32" s="1"/>
  <c r="JL65" i="32"/>
  <c r="JE65" i="32" s="1"/>
  <c r="JF65" i="32" s="1"/>
  <c r="JG65" i="32" s="1"/>
  <c r="LX59" i="32"/>
  <c r="LY59" i="32" s="1"/>
  <c r="KP61" i="32"/>
  <c r="KI61" i="32" s="1"/>
  <c r="KJ61" i="32" s="1"/>
  <c r="KK61" i="32" s="1"/>
  <c r="KQ60" i="32"/>
  <c r="LP60" i="32"/>
  <c r="LQ60" i="32" s="1"/>
  <c r="LI60" i="32"/>
  <c r="LJ60" i="32" s="1"/>
  <c r="HQ65" i="32"/>
  <c r="LA61" i="32"/>
  <c r="LB61" i="32" s="1"/>
  <c r="GS65" i="32"/>
  <c r="GT65" i="32" s="1"/>
  <c r="GH66" i="32"/>
  <c r="GI66" i="32" s="1"/>
  <c r="GJ66" i="32" s="1"/>
  <c r="GK66" i="32" s="1"/>
  <c r="GL66" i="32" s="1"/>
  <c r="JA64" i="32"/>
  <c r="JB64" i="32" s="1"/>
  <c r="IP65" i="32"/>
  <c r="IQ65" i="32" s="1"/>
  <c r="IR65" i="32" s="1"/>
  <c r="IS65" i="32" s="1"/>
  <c r="IT65" i="32" s="1"/>
  <c r="IL64" i="32"/>
  <c r="IM64" i="32" s="1"/>
  <c r="IA65" i="32"/>
  <c r="IB65" i="32" s="1"/>
  <c r="IC65" i="32" s="1"/>
  <c r="ID65" i="32" s="1"/>
  <c r="IE65" i="32" s="1"/>
  <c r="HU66" i="32"/>
  <c r="HK66" i="32" s="1"/>
  <c r="HV65" i="32"/>
  <c r="HH64" i="32"/>
  <c r="HI64" i="32" s="1"/>
  <c r="GW65" i="32"/>
  <c r="GX65" i="32" s="1"/>
  <c r="GY65" i="32" s="1"/>
  <c r="GZ65" i="32" s="1"/>
  <c r="HA65" i="32" s="1"/>
  <c r="GD64" i="32"/>
  <c r="GE64" i="32" s="1"/>
  <c r="FS65" i="32"/>
  <c r="FT65" i="32" s="1"/>
  <c r="FU65" i="32" s="1"/>
  <c r="FV65" i="32" s="1"/>
  <c r="FW65" i="32" s="1"/>
  <c r="FO64" i="32"/>
  <c r="FP64" i="32" s="1"/>
  <c r="FD65" i="32"/>
  <c r="FE65" i="32" s="1"/>
  <c r="FF65" i="32" s="1"/>
  <c r="FG65" i="32" s="1"/>
  <c r="FH65" i="32" s="1"/>
  <c r="EZ64" i="32"/>
  <c r="FA64" i="32" s="1"/>
  <c r="EO65" i="32"/>
  <c r="EP65" i="32" s="1"/>
  <c r="EQ65" i="32" s="1"/>
  <c r="ER65" i="32" s="1"/>
  <c r="ES65" i="32" s="1"/>
  <c r="EK64" i="32"/>
  <c r="EL64" i="32" s="1"/>
  <c r="DZ65" i="32"/>
  <c r="EA65" i="32" s="1"/>
  <c r="EB65" i="32" s="1"/>
  <c r="EC65" i="32" s="1"/>
  <c r="ED65" i="32" s="1"/>
  <c r="DV64" i="32"/>
  <c r="DW64" i="32" s="1"/>
  <c r="DK65" i="32"/>
  <c r="DL65" i="32" s="1"/>
  <c r="DM65" i="32" s="1"/>
  <c r="DN65" i="32" s="1"/>
  <c r="DO65" i="32" s="1"/>
  <c r="DG64" i="32"/>
  <c r="DH64" i="32" s="1"/>
  <c r="CV65" i="32"/>
  <c r="CW65" i="32" s="1"/>
  <c r="CX65" i="32" s="1"/>
  <c r="CY65" i="32" s="1"/>
  <c r="CZ65" i="32" s="1"/>
  <c r="CR64" i="32"/>
  <c r="CS64" i="32" s="1"/>
  <c r="CG65" i="32"/>
  <c r="CH65" i="32" s="1"/>
  <c r="CI65" i="32" s="1"/>
  <c r="CJ65" i="32" s="1"/>
  <c r="CK65" i="32" s="1"/>
  <c r="CC64" i="32"/>
  <c r="CD64" i="32" s="1"/>
  <c r="BR65" i="32"/>
  <c r="BS65" i="32" s="1"/>
  <c r="BT65" i="32" s="1"/>
  <c r="BU65" i="32" s="1"/>
  <c r="BV65" i="32" s="1"/>
  <c r="BN64" i="32"/>
  <c r="BO64" i="32" s="1"/>
  <c r="BC65" i="32"/>
  <c r="BD65" i="32" s="1"/>
  <c r="BE65" i="32" s="1"/>
  <c r="BF65" i="32" s="1"/>
  <c r="BG65" i="32" s="1"/>
  <c r="AY64" i="32"/>
  <c r="AZ64" i="32" s="1"/>
  <c r="AN65" i="32"/>
  <c r="AO65" i="32" s="1"/>
  <c r="AP65" i="32" s="1"/>
  <c r="AQ65" i="32" s="1"/>
  <c r="AR65" i="32" s="1"/>
  <c r="AS65" i="32" l="1"/>
  <c r="BH65" i="32"/>
  <c r="IU65" i="32"/>
  <c r="JW65" i="32"/>
  <c r="KT60" i="32"/>
  <c r="KU60" i="32" s="1"/>
  <c r="BW65" i="32"/>
  <c r="EE65" i="32"/>
  <c r="FI65" i="32"/>
  <c r="HB65" i="32"/>
  <c r="LC61" i="32"/>
  <c r="LG62" i="32"/>
  <c r="KW62" i="32" s="1"/>
  <c r="LH61" i="32"/>
  <c r="KL61" i="32"/>
  <c r="KM61" i="32" s="1"/>
  <c r="DA65" i="32"/>
  <c r="IF65" i="32"/>
  <c r="GM66" i="32"/>
  <c r="CL65" i="32"/>
  <c r="DP65" i="32"/>
  <c r="ET65" i="32"/>
  <c r="FX65" i="32"/>
  <c r="JH65" i="32"/>
  <c r="LR60" i="32"/>
  <c r="LW60" i="32"/>
  <c r="LV61" i="32"/>
  <c r="LL61" i="32" s="1"/>
  <c r="GR66" i="32"/>
  <c r="GQ67" i="32"/>
  <c r="GG67" i="32" s="1"/>
  <c r="IY66" i="32"/>
  <c r="IO66" i="32" s="1"/>
  <c r="IZ65" i="32"/>
  <c r="IJ66" i="32"/>
  <c r="HZ66" i="32" s="1"/>
  <c r="IK65" i="32"/>
  <c r="HS66" i="32"/>
  <c r="HT65" i="32"/>
  <c r="HF66" i="32"/>
  <c r="GV66" i="32" s="1"/>
  <c r="HG65" i="32"/>
  <c r="GC65" i="32"/>
  <c r="GB66" i="32"/>
  <c r="FR66" i="32" s="1"/>
  <c r="FM66" i="32"/>
  <c r="FC66" i="32" s="1"/>
  <c r="FN65" i="32"/>
  <c r="EY65" i="32"/>
  <c r="EX66" i="32"/>
  <c r="EN66" i="32" s="1"/>
  <c r="EJ65" i="32"/>
  <c r="EI66" i="32"/>
  <c r="DY66" i="32" s="1"/>
  <c r="DT66" i="32"/>
  <c r="DJ66" i="32" s="1"/>
  <c r="DU65" i="32"/>
  <c r="DF65" i="32"/>
  <c r="DE66" i="32"/>
  <c r="CU66" i="32" s="1"/>
  <c r="CP66" i="32"/>
  <c r="CF66" i="32" s="1"/>
  <c r="CQ65" i="32"/>
  <c r="CA66" i="32"/>
  <c r="BQ66" i="32" s="1"/>
  <c r="CB65" i="32"/>
  <c r="BM65" i="32"/>
  <c r="BL66" i="32"/>
  <c r="BB66" i="32" s="1"/>
  <c r="AX65" i="32"/>
  <c r="AW66" i="32"/>
  <c r="AM66" i="32" s="1"/>
  <c r="JX65" i="32" l="1"/>
  <c r="JY65" i="32" s="1"/>
  <c r="JI65" i="32"/>
  <c r="JJ65" i="32" s="1"/>
  <c r="JN66" i="32"/>
  <c r="JD66" i="32" s="1"/>
  <c r="JO65" i="32"/>
  <c r="KC66" i="32"/>
  <c r="JS66" i="32" s="1"/>
  <c r="KD65" i="32"/>
  <c r="LE62" i="32"/>
  <c r="KX62" i="32" s="1"/>
  <c r="KY62" i="32" s="1"/>
  <c r="KZ62" i="32" s="1"/>
  <c r="LF61" i="32"/>
  <c r="LT61" i="32"/>
  <c r="LM61" i="32" s="1"/>
  <c r="LN61" i="32" s="1"/>
  <c r="LO61" i="32" s="1"/>
  <c r="LU60" i="32"/>
  <c r="KN61" i="32"/>
  <c r="KR62" i="32"/>
  <c r="KH62" i="32" s="1"/>
  <c r="KS61" i="32"/>
  <c r="GO67" i="32"/>
  <c r="GP66" i="32"/>
  <c r="IW66" i="32"/>
  <c r="IX65" i="32"/>
  <c r="IH66" i="32"/>
  <c r="II65" i="32"/>
  <c r="HL66" i="32"/>
  <c r="HM66" i="32" s="1"/>
  <c r="HN66" i="32" s="1"/>
  <c r="HO66" i="32" s="1"/>
  <c r="HP66" i="32" s="1"/>
  <c r="HW65" i="32"/>
  <c r="HX65" i="32" s="1"/>
  <c r="HD66" i="32"/>
  <c r="HE65" i="32"/>
  <c r="FZ66" i="32"/>
  <c r="GA65" i="32"/>
  <c r="FK66" i="32"/>
  <c r="FL65" i="32"/>
  <c r="EV66" i="32"/>
  <c r="EW65" i="32"/>
  <c r="EG66" i="32"/>
  <c r="EH65" i="32"/>
  <c r="DR66" i="32"/>
  <c r="DS65" i="32"/>
  <c r="DC66" i="32"/>
  <c r="DD65" i="32"/>
  <c r="CN66" i="32"/>
  <c r="CO65" i="32"/>
  <c r="BY66" i="32"/>
  <c r="BZ65" i="32"/>
  <c r="BJ66" i="32"/>
  <c r="BK65" i="32"/>
  <c r="AU66" i="32"/>
  <c r="AV65" i="32"/>
  <c r="KB65" i="32" l="1"/>
  <c r="KE65" i="32" s="1"/>
  <c r="KF65" i="32" s="1"/>
  <c r="KA66" i="32"/>
  <c r="JT66" i="32" s="1"/>
  <c r="JU66" i="32" s="1"/>
  <c r="JV66" i="32" s="1"/>
  <c r="JL66" i="32"/>
  <c r="JE66" i="32" s="1"/>
  <c r="JF66" i="32" s="1"/>
  <c r="JG66" i="32" s="1"/>
  <c r="JM65" i="32"/>
  <c r="JP65" i="32" s="1"/>
  <c r="JQ65" i="32" s="1"/>
  <c r="KP62" i="32"/>
  <c r="KI62" i="32" s="1"/>
  <c r="KJ62" i="32" s="1"/>
  <c r="KK62" i="32" s="1"/>
  <c r="KQ61" i="32"/>
  <c r="HQ66" i="32"/>
  <c r="LX60" i="32"/>
  <c r="LY60" i="32" s="1"/>
  <c r="LP61" i="32"/>
  <c r="LQ61" i="32" s="1"/>
  <c r="LI61" i="32"/>
  <c r="LJ61" i="32" s="1"/>
  <c r="LA62" i="32"/>
  <c r="LB62" i="32" s="1"/>
  <c r="GS66" i="32"/>
  <c r="GT66" i="32" s="1"/>
  <c r="GH67" i="32"/>
  <c r="GI67" i="32" s="1"/>
  <c r="GJ67" i="32" s="1"/>
  <c r="GK67" i="32" s="1"/>
  <c r="GL67" i="32" s="1"/>
  <c r="JA65" i="32"/>
  <c r="JB65" i="32" s="1"/>
  <c r="IP66" i="32"/>
  <c r="IQ66" i="32" s="1"/>
  <c r="IR66" i="32" s="1"/>
  <c r="IS66" i="32" s="1"/>
  <c r="IT66" i="32" s="1"/>
  <c r="IL65" i="32"/>
  <c r="IM65" i="32" s="1"/>
  <c r="IA66" i="32"/>
  <c r="IB66" i="32" s="1"/>
  <c r="IC66" i="32" s="1"/>
  <c r="ID66" i="32" s="1"/>
  <c r="IE66" i="32" s="1"/>
  <c r="HU67" i="32"/>
  <c r="HK67" i="32" s="1"/>
  <c r="HV66" i="32"/>
  <c r="HH65" i="32"/>
  <c r="HI65" i="32" s="1"/>
  <c r="GW66" i="32"/>
  <c r="GX66" i="32" s="1"/>
  <c r="GY66" i="32" s="1"/>
  <c r="GZ66" i="32" s="1"/>
  <c r="HA66" i="32" s="1"/>
  <c r="GD65" i="32"/>
  <c r="GE65" i="32" s="1"/>
  <c r="FS66" i="32"/>
  <c r="FT66" i="32" s="1"/>
  <c r="FU66" i="32" s="1"/>
  <c r="FV66" i="32" s="1"/>
  <c r="FW66" i="32" s="1"/>
  <c r="FO65" i="32"/>
  <c r="FP65" i="32" s="1"/>
  <c r="FD66" i="32"/>
  <c r="FE66" i="32" s="1"/>
  <c r="FF66" i="32" s="1"/>
  <c r="FG66" i="32" s="1"/>
  <c r="FH66" i="32" s="1"/>
  <c r="EZ65" i="32"/>
  <c r="FA65" i="32" s="1"/>
  <c r="EO66" i="32"/>
  <c r="EP66" i="32" s="1"/>
  <c r="EQ66" i="32" s="1"/>
  <c r="ER66" i="32" s="1"/>
  <c r="ES66" i="32" s="1"/>
  <c r="EK65" i="32"/>
  <c r="EL65" i="32" s="1"/>
  <c r="DZ66" i="32"/>
  <c r="EA66" i="32" s="1"/>
  <c r="EB66" i="32" s="1"/>
  <c r="EC66" i="32" s="1"/>
  <c r="ED66" i="32" s="1"/>
  <c r="DV65" i="32"/>
  <c r="DW65" i="32" s="1"/>
  <c r="DK66" i="32"/>
  <c r="DL66" i="32" s="1"/>
  <c r="DM66" i="32" s="1"/>
  <c r="DN66" i="32" s="1"/>
  <c r="DO66" i="32" s="1"/>
  <c r="DG65" i="32"/>
  <c r="DH65" i="32" s="1"/>
  <c r="CV66" i="32"/>
  <c r="CW66" i="32" s="1"/>
  <c r="CX66" i="32" s="1"/>
  <c r="CY66" i="32" s="1"/>
  <c r="CZ66" i="32" s="1"/>
  <c r="CR65" i="32"/>
  <c r="CS65" i="32" s="1"/>
  <c r="CG66" i="32"/>
  <c r="CH66" i="32" s="1"/>
  <c r="CI66" i="32" s="1"/>
  <c r="CJ66" i="32" s="1"/>
  <c r="CK66" i="32" s="1"/>
  <c r="CC65" i="32"/>
  <c r="CD65" i="32" s="1"/>
  <c r="BR66" i="32"/>
  <c r="BS66" i="32" s="1"/>
  <c r="BT66" i="32" s="1"/>
  <c r="BU66" i="32" s="1"/>
  <c r="BV66" i="32" s="1"/>
  <c r="BN65" i="32"/>
  <c r="BO65" i="32" s="1"/>
  <c r="BC66" i="32"/>
  <c r="BD66" i="32" s="1"/>
  <c r="BE66" i="32" s="1"/>
  <c r="BF66" i="32" s="1"/>
  <c r="BG66" i="32" s="1"/>
  <c r="AY65" i="32"/>
  <c r="AZ65" i="32" s="1"/>
  <c r="AN66" i="32"/>
  <c r="AO66" i="32" s="1"/>
  <c r="AP66" i="32" s="1"/>
  <c r="AQ66" i="32" s="1"/>
  <c r="AR66" i="32" s="1"/>
  <c r="BH66" i="32" l="1"/>
  <c r="IU66" i="32"/>
  <c r="JW66" i="32"/>
  <c r="AS66" i="32"/>
  <c r="DA66" i="32"/>
  <c r="EE66" i="32"/>
  <c r="FI66" i="32"/>
  <c r="HB66" i="32"/>
  <c r="LC62" i="32"/>
  <c r="LH62" i="32"/>
  <c r="LG63" i="32"/>
  <c r="KW63" i="32" s="1"/>
  <c r="LR61" i="32"/>
  <c r="LV62" i="32"/>
  <c r="LL62" i="32" s="1"/>
  <c r="LW61" i="32"/>
  <c r="BW66" i="32"/>
  <c r="IF66" i="32"/>
  <c r="JH66" i="32"/>
  <c r="GM67" i="32"/>
  <c r="KT61" i="32"/>
  <c r="KU61" i="32" s="1"/>
  <c r="CL66" i="32"/>
  <c r="DP66" i="32"/>
  <c r="ET66" i="32"/>
  <c r="FX66" i="32"/>
  <c r="KL62" i="32"/>
  <c r="KM62" i="32" s="1"/>
  <c r="GR67" i="32"/>
  <c r="GQ68" i="32"/>
  <c r="GG68" i="32" s="1"/>
  <c r="IZ66" i="32"/>
  <c r="IY67" i="32"/>
  <c r="IO67" i="32" s="1"/>
  <c r="IJ67" i="32"/>
  <c r="HZ67" i="32" s="1"/>
  <c r="IK66" i="32"/>
  <c r="HS67" i="32"/>
  <c r="HT66" i="32"/>
  <c r="HG66" i="32"/>
  <c r="HF67" i="32"/>
  <c r="GV67" i="32" s="1"/>
  <c r="GB67" i="32"/>
  <c r="FR67" i="32" s="1"/>
  <c r="GC66" i="32"/>
  <c r="FN66" i="32"/>
  <c r="FM67" i="32"/>
  <c r="FC67" i="32" s="1"/>
  <c r="EX67" i="32"/>
  <c r="EN67" i="32" s="1"/>
  <c r="EY66" i="32"/>
  <c r="EJ66" i="32"/>
  <c r="EI67" i="32"/>
  <c r="DY67" i="32" s="1"/>
  <c r="DU66" i="32"/>
  <c r="DT67" i="32"/>
  <c r="DJ67" i="32" s="1"/>
  <c r="DE67" i="32"/>
  <c r="CU67" i="32" s="1"/>
  <c r="DF66" i="32"/>
  <c r="CQ66" i="32"/>
  <c r="CP67" i="32"/>
  <c r="CF67" i="32" s="1"/>
  <c r="CA67" i="32"/>
  <c r="BQ67" i="32" s="1"/>
  <c r="CB66" i="32"/>
  <c r="BL67" i="32"/>
  <c r="BB67" i="32" s="1"/>
  <c r="BM66" i="32"/>
  <c r="AW67" i="32"/>
  <c r="AM67" i="32" s="1"/>
  <c r="AX66" i="32"/>
  <c r="JX66" i="32" l="1"/>
  <c r="JY66" i="32" s="1"/>
  <c r="JI66" i="32"/>
  <c r="JJ66" i="32" s="1"/>
  <c r="KD66" i="32"/>
  <c r="JO66" i="32"/>
  <c r="KC67" i="32"/>
  <c r="JS67" i="32" s="1"/>
  <c r="JN67" i="32"/>
  <c r="JD67" i="32" s="1"/>
  <c r="LT62" i="32"/>
  <c r="LM62" i="32" s="1"/>
  <c r="LN62" i="32" s="1"/>
  <c r="LO62" i="32" s="1"/>
  <c r="LU61" i="32"/>
  <c r="KN62" i="32"/>
  <c r="KR63" i="32"/>
  <c r="KH63" i="32" s="1"/>
  <c r="KS62" i="32"/>
  <c r="LE63" i="32"/>
  <c r="KX63" i="32" s="1"/>
  <c r="KY63" i="32" s="1"/>
  <c r="KZ63" i="32" s="1"/>
  <c r="LF62" i="32"/>
  <c r="GO68" i="32"/>
  <c r="GP67" i="32"/>
  <c r="IW67" i="32"/>
  <c r="IX66" i="32"/>
  <c r="IH67" i="32"/>
  <c r="II66" i="32"/>
  <c r="HW66" i="32"/>
  <c r="HX66" i="32" s="1"/>
  <c r="HL67" i="32"/>
  <c r="HM67" i="32" s="1"/>
  <c r="HN67" i="32" s="1"/>
  <c r="HO67" i="32" s="1"/>
  <c r="HP67" i="32" s="1"/>
  <c r="HD67" i="32"/>
  <c r="HE66" i="32"/>
  <c r="FZ67" i="32"/>
  <c r="GA66" i="32"/>
  <c r="FK67" i="32"/>
  <c r="FL66" i="32"/>
  <c r="EV67" i="32"/>
  <c r="EW66" i="32"/>
  <c r="EG67" i="32"/>
  <c r="EH66" i="32"/>
  <c r="DR67" i="32"/>
  <c r="DS66" i="32"/>
  <c r="DC67" i="32"/>
  <c r="DD66" i="32"/>
  <c r="CN67" i="32"/>
  <c r="CO66" i="32"/>
  <c r="BY67" i="32"/>
  <c r="BZ66" i="32"/>
  <c r="BJ67" i="32"/>
  <c r="BK66" i="32"/>
  <c r="AU67" i="32"/>
  <c r="AV66" i="32"/>
  <c r="KB66" i="32" l="1"/>
  <c r="KE66" i="32" s="1"/>
  <c r="KF66" i="32" s="1"/>
  <c r="KA67" i="32"/>
  <c r="JT67" i="32" s="1"/>
  <c r="JU67" i="32" s="1"/>
  <c r="JV67" i="32" s="1"/>
  <c r="JL67" i="32"/>
  <c r="JE67" i="32" s="1"/>
  <c r="JF67" i="32" s="1"/>
  <c r="JG67" i="32" s="1"/>
  <c r="JM66" i="32"/>
  <c r="JP66" i="32" s="1"/>
  <c r="JQ66" i="32" s="1"/>
  <c r="LI62" i="32"/>
  <c r="LJ62" i="32" s="1"/>
  <c r="KP63" i="32"/>
  <c r="KI63" i="32" s="1"/>
  <c r="KJ63" i="32" s="1"/>
  <c r="KK63" i="32" s="1"/>
  <c r="KQ62" i="32"/>
  <c r="LA63" i="32"/>
  <c r="LB63" i="32" s="1"/>
  <c r="LX61" i="32"/>
  <c r="LY61" i="32" s="1"/>
  <c r="HQ67" i="32"/>
  <c r="LP62" i="32"/>
  <c r="LQ62" i="32" s="1"/>
  <c r="GS67" i="32"/>
  <c r="GT67" i="32" s="1"/>
  <c r="GH68" i="32"/>
  <c r="GI68" i="32" s="1"/>
  <c r="GJ68" i="32" s="1"/>
  <c r="GK68" i="32" s="1"/>
  <c r="GL68" i="32" s="1"/>
  <c r="JA66" i="32"/>
  <c r="JB66" i="32" s="1"/>
  <c r="IP67" i="32"/>
  <c r="IQ67" i="32" s="1"/>
  <c r="IR67" i="32" s="1"/>
  <c r="IS67" i="32" s="1"/>
  <c r="IT67" i="32" s="1"/>
  <c r="IL66" i="32"/>
  <c r="IM66" i="32" s="1"/>
  <c r="IA67" i="32"/>
  <c r="IB67" i="32" s="1"/>
  <c r="IC67" i="32" s="1"/>
  <c r="ID67" i="32" s="1"/>
  <c r="IE67" i="32" s="1"/>
  <c r="HU68" i="32"/>
  <c r="HK68" i="32" s="1"/>
  <c r="HV67" i="32"/>
  <c r="HH66" i="32"/>
  <c r="HI66" i="32" s="1"/>
  <c r="GW67" i="32"/>
  <c r="GX67" i="32" s="1"/>
  <c r="GY67" i="32" s="1"/>
  <c r="GZ67" i="32" s="1"/>
  <c r="HA67" i="32" s="1"/>
  <c r="GD66" i="32"/>
  <c r="GE66" i="32" s="1"/>
  <c r="FS67" i="32"/>
  <c r="FT67" i="32" s="1"/>
  <c r="FU67" i="32" s="1"/>
  <c r="FV67" i="32" s="1"/>
  <c r="FW67" i="32" s="1"/>
  <c r="FO66" i="32"/>
  <c r="FP66" i="32" s="1"/>
  <c r="FD67" i="32"/>
  <c r="FE67" i="32" s="1"/>
  <c r="FF67" i="32" s="1"/>
  <c r="FG67" i="32" s="1"/>
  <c r="FH67" i="32" s="1"/>
  <c r="EZ66" i="32"/>
  <c r="FA66" i="32" s="1"/>
  <c r="EO67" i="32"/>
  <c r="EP67" i="32" s="1"/>
  <c r="EQ67" i="32" s="1"/>
  <c r="ER67" i="32" s="1"/>
  <c r="ES67" i="32" s="1"/>
  <c r="DZ67" i="32"/>
  <c r="EA67" i="32" s="1"/>
  <c r="EB67" i="32" s="1"/>
  <c r="EC67" i="32" s="1"/>
  <c r="ED67" i="32" s="1"/>
  <c r="EK66" i="32"/>
  <c r="EL66" i="32" s="1"/>
  <c r="DV66" i="32"/>
  <c r="DW66" i="32" s="1"/>
  <c r="DK67" i="32"/>
  <c r="DL67" i="32" s="1"/>
  <c r="DM67" i="32" s="1"/>
  <c r="DN67" i="32" s="1"/>
  <c r="DO67" i="32" s="1"/>
  <c r="DG66" i="32"/>
  <c r="DH66" i="32" s="1"/>
  <c r="CV67" i="32"/>
  <c r="CW67" i="32" s="1"/>
  <c r="CX67" i="32" s="1"/>
  <c r="CY67" i="32" s="1"/>
  <c r="CZ67" i="32" s="1"/>
  <c r="CR66" i="32"/>
  <c r="CS66" i="32" s="1"/>
  <c r="CG67" i="32"/>
  <c r="CH67" i="32" s="1"/>
  <c r="CI67" i="32" s="1"/>
  <c r="CJ67" i="32" s="1"/>
  <c r="CK67" i="32" s="1"/>
  <c r="CC66" i="32"/>
  <c r="CD66" i="32" s="1"/>
  <c r="BR67" i="32"/>
  <c r="BS67" i="32" s="1"/>
  <c r="BT67" i="32" s="1"/>
  <c r="BU67" i="32" s="1"/>
  <c r="BV67" i="32" s="1"/>
  <c r="BN66" i="32"/>
  <c r="BO66" i="32" s="1"/>
  <c r="BC67" i="32"/>
  <c r="BD67" i="32" s="1"/>
  <c r="BE67" i="32" s="1"/>
  <c r="BF67" i="32" s="1"/>
  <c r="BG67" i="32" s="1"/>
  <c r="AY66" i="32"/>
  <c r="AZ66" i="32" s="1"/>
  <c r="AN67" i="32"/>
  <c r="AO67" i="32" s="1"/>
  <c r="AP67" i="32" s="1"/>
  <c r="AQ67" i="32" s="1"/>
  <c r="AR67" i="32" s="1"/>
  <c r="BH67" i="32" l="1"/>
  <c r="IU67" i="32"/>
  <c r="JW67" i="32"/>
  <c r="KT62" i="32"/>
  <c r="KU62" i="32" s="1"/>
  <c r="AS67" i="32"/>
  <c r="DA67" i="32"/>
  <c r="FI67" i="32"/>
  <c r="HB67" i="32"/>
  <c r="LR62" i="32"/>
  <c r="LW62" i="32"/>
  <c r="LV63" i="32"/>
  <c r="LL63" i="32" s="1"/>
  <c r="KL63" i="32"/>
  <c r="KM63" i="32" s="1"/>
  <c r="BW67" i="32"/>
  <c r="EE67" i="32"/>
  <c r="IF67" i="32"/>
  <c r="JH67" i="32"/>
  <c r="GM68" i="32"/>
  <c r="CL67" i="32"/>
  <c r="DP67" i="32"/>
  <c r="ET67" i="32"/>
  <c r="FX67" i="32"/>
  <c r="LC63" i="32"/>
  <c r="LH63" i="32"/>
  <c r="LG64" i="32"/>
  <c r="KW64" i="32" s="1"/>
  <c r="GR68" i="32"/>
  <c r="GQ69" i="32"/>
  <c r="GG69" i="32" s="1"/>
  <c r="IY68" i="32"/>
  <c r="IO68" i="32" s="1"/>
  <c r="IZ67" i="32"/>
  <c r="IJ68" i="32"/>
  <c r="HZ68" i="32" s="1"/>
  <c r="IK67" i="32"/>
  <c r="HS68" i="32"/>
  <c r="HT67" i="32"/>
  <c r="HF68" i="32"/>
  <c r="GV68" i="32" s="1"/>
  <c r="HG67" i="32"/>
  <c r="GC67" i="32"/>
  <c r="GB68" i="32"/>
  <c r="FR68" i="32" s="1"/>
  <c r="FM68" i="32"/>
  <c r="FC68" i="32" s="1"/>
  <c r="FN67" i="32"/>
  <c r="EX68" i="32"/>
  <c r="EN68" i="32" s="1"/>
  <c r="EY67" i="32"/>
  <c r="EJ67" i="32"/>
  <c r="EI68" i="32"/>
  <c r="DY68" i="32" s="1"/>
  <c r="DT68" i="32"/>
  <c r="DJ68" i="32" s="1"/>
  <c r="DU67" i="32"/>
  <c r="DF67" i="32"/>
  <c r="DE68" i="32"/>
  <c r="CU68" i="32" s="1"/>
  <c r="CP68" i="32"/>
  <c r="CF68" i="32" s="1"/>
  <c r="CQ67" i="32"/>
  <c r="CA68" i="32"/>
  <c r="BQ68" i="32" s="1"/>
  <c r="CB67" i="32"/>
  <c r="BM67" i="32"/>
  <c r="BL68" i="32"/>
  <c r="BB68" i="32" s="1"/>
  <c r="AW68" i="32"/>
  <c r="AM68" i="32" s="1"/>
  <c r="AX67" i="32"/>
  <c r="JX67" i="32" l="1"/>
  <c r="JY67" i="32" s="1"/>
  <c r="JI67" i="32"/>
  <c r="JJ67" i="32" s="1"/>
  <c r="JN68" i="32"/>
  <c r="JD68" i="32" s="1"/>
  <c r="JO67" i="32"/>
  <c r="KC68" i="32"/>
  <c r="JS68" i="32" s="1"/>
  <c r="KD67" i="32"/>
  <c r="KN63" i="32"/>
  <c r="KS63" i="32"/>
  <c r="KR64" i="32"/>
  <c r="KH64" i="32" s="1"/>
  <c r="LE64" i="32"/>
  <c r="KX64" i="32" s="1"/>
  <c r="KY64" i="32" s="1"/>
  <c r="KZ64" i="32" s="1"/>
  <c r="LF63" i="32"/>
  <c r="LT63" i="32"/>
  <c r="LM63" i="32" s="1"/>
  <c r="LN63" i="32" s="1"/>
  <c r="LO63" i="32" s="1"/>
  <c r="LU62" i="32"/>
  <c r="GO69" i="32"/>
  <c r="GP68" i="32"/>
  <c r="IW68" i="32"/>
  <c r="IX67" i="32"/>
  <c r="IH68" i="32"/>
  <c r="II67" i="32"/>
  <c r="HW67" i="32"/>
  <c r="HX67" i="32" s="1"/>
  <c r="HL68" i="32"/>
  <c r="HM68" i="32" s="1"/>
  <c r="HN68" i="32" s="1"/>
  <c r="HO68" i="32" s="1"/>
  <c r="HP68" i="32" s="1"/>
  <c r="HD68" i="32"/>
  <c r="HE67" i="32"/>
  <c r="FZ68" i="32"/>
  <c r="GA67" i="32"/>
  <c r="FK68" i="32"/>
  <c r="FL67" i="32"/>
  <c r="EV68" i="32"/>
  <c r="EW67" i="32"/>
  <c r="EG68" i="32"/>
  <c r="EH67" i="32"/>
  <c r="DR68" i="32"/>
  <c r="DS67" i="32"/>
  <c r="DC68" i="32"/>
  <c r="DD67" i="32"/>
  <c r="CN68" i="32"/>
  <c r="CO67" i="32"/>
  <c r="BY68" i="32"/>
  <c r="BZ67" i="32"/>
  <c r="BJ68" i="32"/>
  <c r="BK67" i="32"/>
  <c r="AU68" i="32"/>
  <c r="AV67" i="32"/>
  <c r="KB67" i="32" l="1"/>
  <c r="KE67" i="32" s="1"/>
  <c r="KF67" i="32" s="1"/>
  <c r="KA68" i="32"/>
  <c r="JT68" i="32" s="1"/>
  <c r="JU68" i="32" s="1"/>
  <c r="JV68" i="32" s="1"/>
  <c r="JL68" i="32"/>
  <c r="JE68" i="32" s="1"/>
  <c r="JF68" i="32" s="1"/>
  <c r="JG68" i="32" s="1"/>
  <c r="JM67" i="32"/>
  <c r="JP67" i="32" s="1"/>
  <c r="JQ67" i="32" s="1"/>
  <c r="LA64" i="32"/>
  <c r="LB64" i="32" s="1"/>
  <c r="LX62" i="32"/>
  <c r="LY62" i="32" s="1"/>
  <c r="LP63" i="32"/>
  <c r="LQ63" i="32" s="1"/>
  <c r="HQ68" i="32"/>
  <c r="LI63" i="32"/>
  <c r="LJ63" i="32" s="1"/>
  <c r="KP64" i="32"/>
  <c r="KI64" i="32" s="1"/>
  <c r="KJ64" i="32" s="1"/>
  <c r="KK64" i="32" s="1"/>
  <c r="KQ63" i="32"/>
  <c r="GS68" i="32"/>
  <c r="GT68" i="32" s="1"/>
  <c r="GH69" i="32"/>
  <c r="GI69" i="32" s="1"/>
  <c r="GJ69" i="32" s="1"/>
  <c r="GK69" i="32" s="1"/>
  <c r="GL69" i="32" s="1"/>
  <c r="JA67" i="32"/>
  <c r="JB67" i="32" s="1"/>
  <c r="IP68" i="32"/>
  <c r="IQ68" i="32" s="1"/>
  <c r="IR68" i="32" s="1"/>
  <c r="IS68" i="32" s="1"/>
  <c r="IT68" i="32" s="1"/>
  <c r="IL67" i="32"/>
  <c r="IM67" i="32" s="1"/>
  <c r="IA68" i="32"/>
  <c r="IB68" i="32" s="1"/>
  <c r="IC68" i="32" s="1"/>
  <c r="ID68" i="32" s="1"/>
  <c r="IE68" i="32" s="1"/>
  <c r="HU69" i="32"/>
  <c r="HK69" i="32" s="1"/>
  <c r="HV68" i="32"/>
  <c r="HH67" i="32"/>
  <c r="HI67" i="32" s="1"/>
  <c r="GW68" i="32"/>
  <c r="GX68" i="32" s="1"/>
  <c r="GY68" i="32" s="1"/>
  <c r="GZ68" i="32" s="1"/>
  <c r="HA68" i="32" s="1"/>
  <c r="GD67" i="32"/>
  <c r="GE67" i="32" s="1"/>
  <c r="FS68" i="32"/>
  <c r="FT68" i="32" s="1"/>
  <c r="FU68" i="32" s="1"/>
  <c r="FV68" i="32" s="1"/>
  <c r="FW68" i="32" s="1"/>
  <c r="FO67" i="32"/>
  <c r="FP67" i="32" s="1"/>
  <c r="FD68" i="32"/>
  <c r="FE68" i="32" s="1"/>
  <c r="FF68" i="32" s="1"/>
  <c r="FG68" i="32" s="1"/>
  <c r="FH68" i="32" s="1"/>
  <c r="EZ67" i="32"/>
  <c r="FA67" i="32" s="1"/>
  <c r="EO68" i="32"/>
  <c r="EP68" i="32" s="1"/>
  <c r="EQ68" i="32" s="1"/>
  <c r="ER68" i="32" s="1"/>
  <c r="ES68" i="32" s="1"/>
  <c r="EK67" i="32"/>
  <c r="EL67" i="32" s="1"/>
  <c r="DZ68" i="32"/>
  <c r="EA68" i="32" s="1"/>
  <c r="EB68" i="32" s="1"/>
  <c r="EC68" i="32" s="1"/>
  <c r="ED68" i="32" s="1"/>
  <c r="DV67" i="32"/>
  <c r="DW67" i="32" s="1"/>
  <c r="DK68" i="32"/>
  <c r="DL68" i="32" s="1"/>
  <c r="DM68" i="32" s="1"/>
  <c r="DN68" i="32" s="1"/>
  <c r="DO68" i="32" s="1"/>
  <c r="DG67" i="32"/>
  <c r="DH67" i="32" s="1"/>
  <c r="CV68" i="32"/>
  <c r="CW68" i="32" s="1"/>
  <c r="CX68" i="32" s="1"/>
  <c r="CY68" i="32" s="1"/>
  <c r="CZ68" i="32" s="1"/>
  <c r="CR67" i="32"/>
  <c r="CS67" i="32" s="1"/>
  <c r="CG68" i="32"/>
  <c r="CH68" i="32" s="1"/>
  <c r="CI68" i="32" s="1"/>
  <c r="CJ68" i="32" s="1"/>
  <c r="CK68" i="32" s="1"/>
  <c r="CC67" i="32"/>
  <c r="CD67" i="32" s="1"/>
  <c r="BR68" i="32"/>
  <c r="BS68" i="32" s="1"/>
  <c r="BT68" i="32" s="1"/>
  <c r="BU68" i="32" s="1"/>
  <c r="BV68" i="32" s="1"/>
  <c r="BN67" i="32"/>
  <c r="BO67" i="32" s="1"/>
  <c r="BC68" i="32"/>
  <c r="BD68" i="32" s="1"/>
  <c r="BE68" i="32" s="1"/>
  <c r="BF68" i="32" s="1"/>
  <c r="BG68" i="32" s="1"/>
  <c r="AY67" i="32"/>
  <c r="AZ67" i="32" s="1"/>
  <c r="AN68" i="32"/>
  <c r="AO68" i="32" s="1"/>
  <c r="AP68" i="32" s="1"/>
  <c r="AQ68" i="32" s="1"/>
  <c r="AR68" i="32" s="1"/>
  <c r="IU68" i="32" l="1"/>
  <c r="JW68" i="32"/>
  <c r="KT63" i="32"/>
  <c r="KU63" i="32" s="1"/>
  <c r="AS68" i="32"/>
  <c r="DA68" i="32"/>
  <c r="EE68" i="32"/>
  <c r="FI68" i="32"/>
  <c r="KL64" i="32"/>
  <c r="KM64" i="32" s="1"/>
  <c r="BW68" i="32"/>
  <c r="IF68" i="32"/>
  <c r="JH68" i="32"/>
  <c r="GM69" i="32"/>
  <c r="CL68" i="32"/>
  <c r="DP68" i="32"/>
  <c r="ET68" i="32"/>
  <c r="FX68" i="32"/>
  <c r="LR63" i="32"/>
  <c r="LV64" i="32"/>
  <c r="LL64" i="32" s="1"/>
  <c r="LW63" i="32"/>
  <c r="LC64" i="32"/>
  <c r="LH64" i="32"/>
  <c r="LG65" i="32"/>
  <c r="KW65" i="32" s="1"/>
  <c r="GQ70" i="32"/>
  <c r="GG70" i="32" s="1"/>
  <c r="GR69" i="32"/>
  <c r="IY69" i="32"/>
  <c r="IO69" i="32" s="1"/>
  <c r="IZ68" i="32"/>
  <c r="IJ69" i="32"/>
  <c r="HZ69" i="32" s="1"/>
  <c r="IK68" i="32"/>
  <c r="HS69" i="32"/>
  <c r="HT68" i="32"/>
  <c r="HG68" i="32"/>
  <c r="HB68" i="32"/>
  <c r="HF69" i="32"/>
  <c r="GV69" i="32" s="1"/>
  <c r="GB69" i="32"/>
  <c r="FR69" i="32" s="1"/>
  <c r="GC68" i="32"/>
  <c r="FN68" i="32"/>
  <c r="FM69" i="32"/>
  <c r="FC69" i="32" s="1"/>
  <c r="EX69" i="32"/>
  <c r="EN69" i="32" s="1"/>
  <c r="EY68" i="32"/>
  <c r="EI69" i="32"/>
  <c r="DY69" i="32" s="1"/>
  <c r="EJ68" i="32"/>
  <c r="DU68" i="32"/>
  <c r="DT69" i="32"/>
  <c r="DJ69" i="32" s="1"/>
  <c r="DE69" i="32"/>
  <c r="CU69" i="32" s="1"/>
  <c r="DF68" i="32"/>
  <c r="CQ68" i="32"/>
  <c r="CP69" i="32"/>
  <c r="CF69" i="32" s="1"/>
  <c r="CA69" i="32"/>
  <c r="BQ69" i="32" s="1"/>
  <c r="CB68" i="32"/>
  <c r="BH68" i="32"/>
  <c r="BL69" i="32"/>
  <c r="BB69" i="32" s="1"/>
  <c r="BM68" i="32"/>
  <c r="AX68" i="32"/>
  <c r="AW69" i="32"/>
  <c r="AM69" i="32" s="1"/>
  <c r="JX68" i="32" l="1"/>
  <c r="JY68" i="32" s="1"/>
  <c r="JI68" i="32"/>
  <c r="JJ68" i="32" s="1"/>
  <c r="KD68" i="32"/>
  <c r="KC69" i="32"/>
  <c r="JS69" i="32" s="1"/>
  <c r="JO68" i="32"/>
  <c r="JN69" i="32"/>
  <c r="JD69" i="32" s="1"/>
  <c r="LT64" i="32"/>
  <c r="LM64" i="32" s="1"/>
  <c r="LN64" i="32" s="1"/>
  <c r="LO64" i="32" s="1"/>
  <c r="LU63" i="32"/>
  <c r="KN64" i="32"/>
  <c r="KR65" i="32"/>
  <c r="KH65" i="32" s="1"/>
  <c r="KS64" i="32"/>
  <c r="LE65" i="32"/>
  <c r="KX65" i="32" s="1"/>
  <c r="KY65" i="32" s="1"/>
  <c r="KZ65" i="32" s="1"/>
  <c r="LF64" i="32"/>
  <c r="GO70" i="32"/>
  <c r="GP69" i="32"/>
  <c r="IW69" i="32"/>
  <c r="IX68" i="32"/>
  <c r="IH69" i="32"/>
  <c r="II68" i="32"/>
  <c r="HW68" i="32"/>
  <c r="HX68" i="32" s="1"/>
  <c r="HL69" i="32"/>
  <c r="HM69" i="32" s="1"/>
  <c r="HN69" i="32" s="1"/>
  <c r="HO69" i="32" s="1"/>
  <c r="HP69" i="32" s="1"/>
  <c r="HD69" i="32"/>
  <c r="HE68" i="32"/>
  <c r="FZ69" i="32"/>
  <c r="GA68" i="32"/>
  <c r="FK69" i="32"/>
  <c r="FL68" i="32"/>
  <c r="EV69" i="32"/>
  <c r="EW68" i="32"/>
  <c r="EG69" i="32"/>
  <c r="EH68" i="32"/>
  <c r="DR69" i="32"/>
  <c r="DS68" i="32"/>
  <c r="DC69" i="32"/>
  <c r="DD68" i="32"/>
  <c r="CN69" i="32"/>
  <c r="CO68" i="32"/>
  <c r="BY69" i="32"/>
  <c r="BZ68" i="32"/>
  <c r="BJ69" i="32"/>
  <c r="BK68" i="32"/>
  <c r="AU69" i="32"/>
  <c r="AV68" i="32"/>
  <c r="KB68" i="32" l="1"/>
  <c r="KE68" i="32" s="1"/>
  <c r="KF68" i="32" s="1"/>
  <c r="KA69" i="32"/>
  <c r="JT69" i="32" s="1"/>
  <c r="JU69" i="32" s="1"/>
  <c r="JV69" i="32" s="1"/>
  <c r="JL69" i="32"/>
  <c r="JE69" i="32" s="1"/>
  <c r="JF69" i="32" s="1"/>
  <c r="JG69" i="32" s="1"/>
  <c r="JM68" i="32"/>
  <c r="JP68" i="32" s="1"/>
  <c r="JQ68" i="32" s="1"/>
  <c r="LI64" i="32"/>
  <c r="LJ64" i="32" s="1"/>
  <c r="KP65" i="32"/>
  <c r="KI65" i="32" s="1"/>
  <c r="KJ65" i="32" s="1"/>
  <c r="KK65" i="32" s="1"/>
  <c r="KQ64" i="32"/>
  <c r="LA65" i="32"/>
  <c r="LB65" i="32" s="1"/>
  <c r="LX63" i="32"/>
  <c r="LY63" i="32" s="1"/>
  <c r="HQ69" i="32"/>
  <c r="LP64" i="32"/>
  <c r="LQ64" i="32" s="1"/>
  <c r="GS69" i="32"/>
  <c r="GT69" i="32" s="1"/>
  <c r="GH70" i="32"/>
  <c r="GI70" i="32" s="1"/>
  <c r="GJ70" i="32" s="1"/>
  <c r="GK70" i="32" s="1"/>
  <c r="GL70" i="32" s="1"/>
  <c r="JA68" i="32"/>
  <c r="JB68" i="32" s="1"/>
  <c r="IP69" i="32"/>
  <c r="IQ69" i="32" s="1"/>
  <c r="IR69" i="32" s="1"/>
  <c r="IS69" i="32" s="1"/>
  <c r="IT69" i="32" s="1"/>
  <c r="IL68" i="32"/>
  <c r="IM68" i="32" s="1"/>
  <c r="IA69" i="32"/>
  <c r="IB69" i="32" s="1"/>
  <c r="IC69" i="32" s="1"/>
  <c r="ID69" i="32" s="1"/>
  <c r="IE69" i="32" s="1"/>
  <c r="HU70" i="32"/>
  <c r="HK70" i="32" s="1"/>
  <c r="HV69" i="32"/>
  <c r="HH68" i="32"/>
  <c r="HI68" i="32" s="1"/>
  <c r="GW69" i="32"/>
  <c r="GX69" i="32" s="1"/>
  <c r="GY69" i="32" s="1"/>
  <c r="GZ69" i="32" s="1"/>
  <c r="HA69" i="32" s="1"/>
  <c r="GD68" i="32"/>
  <c r="GE68" i="32" s="1"/>
  <c r="FS69" i="32"/>
  <c r="FT69" i="32" s="1"/>
  <c r="FU69" i="32" s="1"/>
  <c r="FV69" i="32" s="1"/>
  <c r="FW69" i="32" s="1"/>
  <c r="FO68" i="32"/>
  <c r="FP68" i="32" s="1"/>
  <c r="FD69" i="32"/>
  <c r="FE69" i="32" s="1"/>
  <c r="FF69" i="32" s="1"/>
  <c r="FG69" i="32" s="1"/>
  <c r="FH69" i="32" s="1"/>
  <c r="EZ68" i="32"/>
  <c r="FA68" i="32" s="1"/>
  <c r="EO69" i="32"/>
  <c r="EP69" i="32" s="1"/>
  <c r="EQ69" i="32" s="1"/>
  <c r="ER69" i="32" s="1"/>
  <c r="ES69" i="32" s="1"/>
  <c r="EK68" i="32"/>
  <c r="EL68" i="32" s="1"/>
  <c r="DZ69" i="32"/>
  <c r="EA69" i="32" s="1"/>
  <c r="EB69" i="32" s="1"/>
  <c r="EC69" i="32" s="1"/>
  <c r="ED69" i="32" s="1"/>
  <c r="DV68" i="32"/>
  <c r="DW68" i="32" s="1"/>
  <c r="DK69" i="32"/>
  <c r="DL69" i="32" s="1"/>
  <c r="DM69" i="32" s="1"/>
  <c r="DN69" i="32" s="1"/>
  <c r="DO69" i="32" s="1"/>
  <c r="DG68" i="32"/>
  <c r="DH68" i="32" s="1"/>
  <c r="CV69" i="32"/>
  <c r="CW69" i="32" s="1"/>
  <c r="CX69" i="32" s="1"/>
  <c r="CY69" i="32" s="1"/>
  <c r="CZ69" i="32" s="1"/>
  <c r="CR68" i="32"/>
  <c r="CS68" i="32" s="1"/>
  <c r="CG69" i="32"/>
  <c r="CH69" i="32" s="1"/>
  <c r="CI69" i="32" s="1"/>
  <c r="CJ69" i="32" s="1"/>
  <c r="CK69" i="32" s="1"/>
  <c r="CC68" i="32"/>
  <c r="CD68" i="32" s="1"/>
  <c r="BR69" i="32"/>
  <c r="BS69" i="32" s="1"/>
  <c r="BT69" i="32" s="1"/>
  <c r="BU69" i="32" s="1"/>
  <c r="BV69" i="32" s="1"/>
  <c r="BN68" i="32"/>
  <c r="BO68" i="32" s="1"/>
  <c r="BC69" i="32"/>
  <c r="BD69" i="32" s="1"/>
  <c r="BE69" i="32" s="1"/>
  <c r="BF69" i="32" s="1"/>
  <c r="BG69" i="32" s="1"/>
  <c r="AY68" i="32"/>
  <c r="AZ68" i="32" s="1"/>
  <c r="AN69" i="32"/>
  <c r="AO69" i="32" s="1"/>
  <c r="AP69" i="32" s="1"/>
  <c r="AQ69" i="32" s="1"/>
  <c r="AR69" i="32" s="1"/>
  <c r="AS69" i="32" l="1"/>
  <c r="BH69" i="32"/>
  <c r="IU69" i="32"/>
  <c r="JW69" i="32"/>
  <c r="KT64" i="32"/>
  <c r="KU64" i="32" s="1"/>
  <c r="BW69" i="32"/>
  <c r="EE69" i="32"/>
  <c r="FI69" i="32"/>
  <c r="LR64" i="32"/>
  <c r="LW64" i="32"/>
  <c r="LV65" i="32"/>
  <c r="LL65" i="32" s="1"/>
  <c r="KL65" i="32"/>
  <c r="KM65" i="32" s="1"/>
  <c r="DA69" i="32"/>
  <c r="IF69" i="32"/>
  <c r="JH69" i="32"/>
  <c r="GM70" i="32"/>
  <c r="CL69" i="32"/>
  <c r="DP69" i="32"/>
  <c r="ET69" i="32"/>
  <c r="FX69" i="32"/>
  <c r="LC65" i="32"/>
  <c r="LH65" i="32"/>
  <c r="LG66" i="32"/>
  <c r="KW66" i="32" s="1"/>
  <c r="GR70" i="32"/>
  <c r="GQ71" i="32"/>
  <c r="GG71" i="32" s="1"/>
  <c r="IY70" i="32"/>
  <c r="IO70" i="32" s="1"/>
  <c r="IZ69" i="32"/>
  <c r="IJ70" i="32"/>
  <c r="HZ70" i="32" s="1"/>
  <c r="IK69" i="32"/>
  <c r="HS70" i="32"/>
  <c r="HT69" i="32"/>
  <c r="HB69" i="32"/>
  <c r="HF70" i="32"/>
  <c r="GV70" i="32" s="1"/>
  <c r="HG69" i="32"/>
  <c r="GC69" i="32"/>
  <c r="GB70" i="32"/>
  <c r="FR70" i="32" s="1"/>
  <c r="FM70" i="32"/>
  <c r="FC70" i="32" s="1"/>
  <c r="FN69" i="32"/>
  <c r="EX70" i="32"/>
  <c r="EN70" i="32" s="1"/>
  <c r="EY69" i="32"/>
  <c r="EJ69" i="32"/>
  <c r="EI70" i="32"/>
  <c r="DY70" i="32" s="1"/>
  <c r="DT70" i="32"/>
  <c r="DJ70" i="32" s="1"/>
  <c r="DU69" i="32"/>
  <c r="DF69" i="32"/>
  <c r="DE70" i="32"/>
  <c r="CU70" i="32" s="1"/>
  <c r="CP70" i="32"/>
  <c r="CF70" i="32" s="1"/>
  <c r="CQ69" i="32"/>
  <c r="CA70" i="32"/>
  <c r="BQ70" i="32" s="1"/>
  <c r="CB69" i="32"/>
  <c r="BM69" i="32"/>
  <c r="BL70" i="32"/>
  <c r="BB70" i="32" s="1"/>
  <c r="AW70" i="32"/>
  <c r="AM70" i="32" s="1"/>
  <c r="AX69" i="32"/>
  <c r="JX69" i="32" l="1"/>
  <c r="JY69" i="32" s="1"/>
  <c r="JI69" i="32"/>
  <c r="JJ69" i="32" s="1"/>
  <c r="KC70" i="32"/>
  <c r="JS70" i="32" s="1"/>
  <c r="JO69" i="32"/>
  <c r="JN70" i="32"/>
  <c r="JD70" i="32" s="1"/>
  <c r="KD69" i="32"/>
  <c r="LT65" i="32"/>
  <c r="LM65" i="32" s="1"/>
  <c r="LN65" i="32" s="1"/>
  <c r="LO65" i="32" s="1"/>
  <c r="LU64" i="32"/>
  <c r="LE66" i="32"/>
  <c r="KX66" i="32" s="1"/>
  <c r="KY66" i="32" s="1"/>
  <c r="KZ66" i="32" s="1"/>
  <c r="LF65" i="32"/>
  <c r="KN65" i="32"/>
  <c r="KS65" i="32"/>
  <c r="KR66" i="32"/>
  <c r="KH66" i="32" s="1"/>
  <c r="GO71" i="32"/>
  <c r="GP70" i="32"/>
  <c r="IW70" i="32"/>
  <c r="IX69" i="32"/>
  <c r="IH70" i="32"/>
  <c r="II69" i="32"/>
  <c r="HW69" i="32"/>
  <c r="HX69" i="32" s="1"/>
  <c r="HL70" i="32"/>
  <c r="HM70" i="32" s="1"/>
  <c r="HN70" i="32" s="1"/>
  <c r="HO70" i="32" s="1"/>
  <c r="HP70" i="32" s="1"/>
  <c r="HD70" i="32"/>
  <c r="HE69" i="32"/>
  <c r="FZ70" i="32"/>
  <c r="GA69" i="32"/>
  <c r="FK70" i="32"/>
  <c r="FL69" i="32"/>
  <c r="EV70" i="32"/>
  <c r="EW69" i="32"/>
  <c r="EG70" i="32"/>
  <c r="EH69" i="32"/>
  <c r="DR70" i="32"/>
  <c r="DS69" i="32"/>
  <c r="DC70" i="32"/>
  <c r="DD69" i="32"/>
  <c r="CN70" i="32"/>
  <c r="CO69" i="32"/>
  <c r="BY70" i="32"/>
  <c r="BZ69" i="32"/>
  <c r="BJ70" i="32"/>
  <c r="BK69" i="32"/>
  <c r="AU70" i="32"/>
  <c r="AV69" i="32"/>
  <c r="KB69" i="32" l="1"/>
  <c r="KE69" i="32" s="1"/>
  <c r="KF69" i="32" s="1"/>
  <c r="KA70" i="32"/>
  <c r="JT70" i="32" s="1"/>
  <c r="JU70" i="32" s="1"/>
  <c r="JV70" i="32" s="1"/>
  <c r="JL70" i="32"/>
  <c r="JE70" i="32" s="1"/>
  <c r="JF70" i="32" s="1"/>
  <c r="JG70" i="32" s="1"/>
  <c r="JM69" i="32"/>
  <c r="JP69" i="32" s="1"/>
  <c r="JQ69" i="32" s="1"/>
  <c r="LI65" i="32"/>
  <c r="LJ65" i="32" s="1"/>
  <c r="LA66" i="32"/>
  <c r="LB66" i="32" s="1"/>
  <c r="LX64" i="32"/>
  <c r="LY64" i="32" s="1"/>
  <c r="HQ70" i="32"/>
  <c r="KP66" i="32"/>
  <c r="KI66" i="32" s="1"/>
  <c r="KJ66" i="32" s="1"/>
  <c r="KK66" i="32" s="1"/>
  <c r="KQ65" i="32"/>
  <c r="LP65" i="32"/>
  <c r="LQ65" i="32" s="1"/>
  <c r="GS70" i="32"/>
  <c r="GT70" i="32" s="1"/>
  <c r="GH71" i="32"/>
  <c r="GI71" i="32" s="1"/>
  <c r="GJ71" i="32" s="1"/>
  <c r="GK71" i="32" s="1"/>
  <c r="GL71" i="32" s="1"/>
  <c r="JA69" i="32"/>
  <c r="JB69" i="32" s="1"/>
  <c r="IP70" i="32"/>
  <c r="IQ70" i="32" s="1"/>
  <c r="IR70" i="32" s="1"/>
  <c r="IS70" i="32" s="1"/>
  <c r="IT70" i="32" s="1"/>
  <c r="IL69" i="32"/>
  <c r="IM69" i="32" s="1"/>
  <c r="IA70" i="32"/>
  <c r="IB70" i="32" s="1"/>
  <c r="IC70" i="32" s="1"/>
  <c r="ID70" i="32" s="1"/>
  <c r="IE70" i="32" s="1"/>
  <c r="HU71" i="32"/>
  <c r="HK71" i="32" s="1"/>
  <c r="HV70" i="32"/>
  <c r="HH69" i="32"/>
  <c r="HI69" i="32" s="1"/>
  <c r="GW70" i="32"/>
  <c r="GX70" i="32" s="1"/>
  <c r="GY70" i="32" s="1"/>
  <c r="GZ70" i="32" s="1"/>
  <c r="HA70" i="32" s="1"/>
  <c r="GD69" i="32"/>
  <c r="GE69" i="32" s="1"/>
  <c r="FS70" i="32"/>
  <c r="FT70" i="32" s="1"/>
  <c r="FU70" i="32" s="1"/>
  <c r="FV70" i="32" s="1"/>
  <c r="FW70" i="32" s="1"/>
  <c r="FO69" i="32"/>
  <c r="FP69" i="32" s="1"/>
  <c r="FD70" i="32"/>
  <c r="FE70" i="32" s="1"/>
  <c r="FF70" i="32" s="1"/>
  <c r="FG70" i="32" s="1"/>
  <c r="FH70" i="32" s="1"/>
  <c r="EZ69" i="32"/>
  <c r="FA69" i="32" s="1"/>
  <c r="EO70" i="32"/>
  <c r="EP70" i="32" s="1"/>
  <c r="EQ70" i="32" s="1"/>
  <c r="ER70" i="32" s="1"/>
  <c r="ES70" i="32" s="1"/>
  <c r="EK69" i="32"/>
  <c r="EL69" i="32" s="1"/>
  <c r="DZ70" i="32"/>
  <c r="EA70" i="32" s="1"/>
  <c r="EB70" i="32" s="1"/>
  <c r="EC70" i="32" s="1"/>
  <c r="ED70" i="32" s="1"/>
  <c r="DV69" i="32"/>
  <c r="DW69" i="32" s="1"/>
  <c r="DK70" i="32"/>
  <c r="DL70" i="32" s="1"/>
  <c r="DM70" i="32" s="1"/>
  <c r="DN70" i="32" s="1"/>
  <c r="DO70" i="32" s="1"/>
  <c r="DG69" i="32"/>
  <c r="DH69" i="32" s="1"/>
  <c r="CV70" i="32"/>
  <c r="CW70" i="32" s="1"/>
  <c r="CX70" i="32" s="1"/>
  <c r="CY70" i="32" s="1"/>
  <c r="CZ70" i="32" s="1"/>
  <c r="CR69" i="32"/>
  <c r="CS69" i="32" s="1"/>
  <c r="CG70" i="32"/>
  <c r="CH70" i="32" s="1"/>
  <c r="CI70" i="32" s="1"/>
  <c r="CJ70" i="32" s="1"/>
  <c r="CK70" i="32" s="1"/>
  <c r="CC69" i="32"/>
  <c r="CD69" i="32" s="1"/>
  <c r="BR70" i="32"/>
  <c r="BS70" i="32" s="1"/>
  <c r="BT70" i="32" s="1"/>
  <c r="BU70" i="32" s="1"/>
  <c r="BV70" i="32" s="1"/>
  <c r="BN69" i="32"/>
  <c r="BO69" i="32" s="1"/>
  <c r="BC70" i="32"/>
  <c r="BD70" i="32" s="1"/>
  <c r="BE70" i="32" s="1"/>
  <c r="BF70" i="32" s="1"/>
  <c r="BG70" i="32" s="1"/>
  <c r="AY69" i="32"/>
  <c r="AZ69" i="32" s="1"/>
  <c r="AN70" i="32"/>
  <c r="AO70" i="32" s="1"/>
  <c r="AP70" i="32" s="1"/>
  <c r="AQ70" i="32" s="1"/>
  <c r="AR70" i="32" s="1"/>
  <c r="JW70" i="32" l="1"/>
  <c r="AS70" i="32"/>
  <c r="DA70" i="32"/>
  <c r="EE70" i="32"/>
  <c r="FI70" i="32"/>
  <c r="HB70" i="32"/>
  <c r="LR65" i="32"/>
  <c r="LV66" i="32"/>
  <c r="LL66" i="32" s="1"/>
  <c r="LW65" i="32"/>
  <c r="LC66" i="32"/>
  <c r="LH66" i="32"/>
  <c r="LG67" i="32"/>
  <c r="KW67" i="32" s="1"/>
  <c r="BW70" i="32"/>
  <c r="IF70" i="32"/>
  <c r="JH70" i="32"/>
  <c r="KT65" i="32"/>
  <c r="KU65" i="32" s="1"/>
  <c r="BH70" i="32"/>
  <c r="CL70" i="32"/>
  <c r="DP70" i="32"/>
  <c r="ET70" i="32"/>
  <c r="FX70" i="32"/>
  <c r="KL66" i="32"/>
  <c r="KM66" i="32" s="1"/>
  <c r="GM71" i="32"/>
  <c r="GR71" i="32"/>
  <c r="GQ72" i="32"/>
  <c r="GG72" i="32" s="1"/>
  <c r="IU70" i="32"/>
  <c r="IY71" i="32"/>
  <c r="IO71" i="32" s="1"/>
  <c r="IZ70" i="32"/>
  <c r="IJ71" i="32"/>
  <c r="HZ71" i="32" s="1"/>
  <c r="IK70" i="32"/>
  <c r="HS71" i="32"/>
  <c r="HT70" i="32"/>
  <c r="HG70" i="32"/>
  <c r="HF71" i="32"/>
  <c r="GV71" i="32" s="1"/>
  <c r="GB71" i="32"/>
  <c r="FR71" i="32" s="1"/>
  <c r="GC70" i="32"/>
  <c r="FM71" i="32"/>
  <c r="FC71" i="32" s="1"/>
  <c r="FN70" i="32"/>
  <c r="EX71" i="32"/>
  <c r="EN71" i="32" s="1"/>
  <c r="EY70" i="32"/>
  <c r="EI71" i="32"/>
  <c r="DY71" i="32" s="1"/>
  <c r="EJ70" i="32"/>
  <c r="DU70" i="32"/>
  <c r="DT71" i="32"/>
  <c r="DJ71" i="32" s="1"/>
  <c r="DE71" i="32"/>
  <c r="CU71" i="32" s="1"/>
  <c r="DF70" i="32"/>
  <c r="CQ70" i="32"/>
  <c r="CP71" i="32"/>
  <c r="CF71" i="32" s="1"/>
  <c r="CA71" i="32"/>
  <c r="BQ71" i="32" s="1"/>
  <c r="CB70" i="32"/>
  <c r="BL71" i="32"/>
  <c r="BB71" i="32" s="1"/>
  <c r="BM70" i="32"/>
  <c r="AX70" i="32"/>
  <c r="AW71" i="32"/>
  <c r="AM71" i="32" s="1"/>
  <c r="JX70" i="32" l="1"/>
  <c r="JY70" i="32" s="1"/>
  <c r="JI70" i="32"/>
  <c r="JJ70" i="32" s="1"/>
  <c r="KD70" i="32"/>
  <c r="KC71" i="32"/>
  <c r="JS71" i="32" s="1"/>
  <c r="JO70" i="32"/>
  <c r="JN71" i="32"/>
  <c r="JD71" i="32" s="1"/>
  <c r="LE67" i="32"/>
  <c r="KX67" i="32" s="1"/>
  <c r="KY67" i="32" s="1"/>
  <c r="KZ67" i="32" s="1"/>
  <c r="LF66" i="32"/>
  <c r="KN66" i="32"/>
  <c r="KS66" i="32"/>
  <c r="KR67" i="32"/>
  <c r="KH67" i="32" s="1"/>
  <c r="LT66" i="32"/>
  <c r="LM66" i="32" s="1"/>
  <c r="LN66" i="32" s="1"/>
  <c r="LO66" i="32" s="1"/>
  <c r="LU65" i="32"/>
  <c r="GO72" i="32"/>
  <c r="GP71" i="32"/>
  <c r="IW71" i="32"/>
  <c r="IX70" i="32"/>
  <c r="IH71" i="32"/>
  <c r="II70" i="32"/>
  <c r="HW70" i="32"/>
  <c r="HX70" i="32" s="1"/>
  <c r="HL71" i="32"/>
  <c r="HM71" i="32" s="1"/>
  <c r="HN71" i="32" s="1"/>
  <c r="HO71" i="32" s="1"/>
  <c r="HP71" i="32" s="1"/>
  <c r="HD71" i="32"/>
  <c r="HE70" i="32"/>
  <c r="FZ71" i="32"/>
  <c r="GA70" i="32"/>
  <c r="FK71" i="32"/>
  <c r="FL70" i="32"/>
  <c r="EV71" i="32"/>
  <c r="EW70" i="32"/>
  <c r="EG71" i="32"/>
  <c r="EH70" i="32"/>
  <c r="DR71" i="32"/>
  <c r="DS70" i="32"/>
  <c r="DC71" i="32"/>
  <c r="DD70" i="32"/>
  <c r="CN71" i="32"/>
  <c r="CO70" i="32"/>
  <c r="BY71" i="32"/>
  <c r="BZ70" i="32"/>
  <c r="BJ71" i="32"/>
  <c r="BK70" i="32"/>
  <c r="AU71" i="32"/>
  <c r="AV70" i="32"/>
  <c r="KB70" i="32" l="1"/>
  <c r="KE70" i="32" s="1"/>
  <c r="KF70" i="32" s="1"/>
  <c r="KA71" i="32"/>
  <c r="JT71" i="32" s="1"/>
  <c r="JU71" i="32" s="1"/>
  <c r="JV71" i="32" s="1"/>
  <c r="JL71" i="32"/>
  <c r="JE71" i="32" s="1"/>
  <c r="JF71" i="32" s="1"/>
  <c r="JG71" i="32" s="1"/>
  <c r="JM70" i="32"/>
  <c r="JP70" i="32" s="1"/>
  <c r="JQ70" i="32" s="1"/>
  <c r="LX65" i="32"/>
  <c r="LY65" i="32" s="1"/>
  <c r="KP67" i="32"/>
  <c r="KI67" i="32" s="1"/>
  <c r="KJ67" i="32" s="1"/>
  <c r="KK67" i="32" s="1"/>
  <c r="KQ66" i="32"/>
  <c r="LP66" i="32"/>
  <c r="LQ66" i="32" s="1"/>
  <c r="LI66" i="32"/>
  <c r="LJ66" i="32" s="1"/>
  <c r="HQ71" i="32"/>
  <c r="LA67" i="32"/>
  <c r="LB67" i="32" s="1"/>
  <c r="GS71" i="32"/>
  <c r="GT71" i="32" s="1"/>
  <c r="GH72" i="32"/>
  <c r="GI72" i="32" s="1"/>
  <c r="GJ72" i="32" s="1"/>
  <c r="GK72" i="32" s="1"/>
  <c r="GL72" i="32" s="1"/>
  <c r="JA70" i="32"/>
  <c r="JB70" i="32" s="1"/>
  <c r="IP71" i="32"/>
  <c r="IQ71" i="32" s="1"/>
  <c r="IR71" i="32" s="1"/>
  <c r="IS71" i="32" s="1"/>
  <c r="IT71" i="32" s="1"/>
  <c r="IL70" i="32"/>
  <c r="IM70" i="32" s="1"/>
  <c r="IA71" i="32"/>
  <c r="IB71" i="32" s="1"/>
  <c r="IC71" i="32" s="1"/>
  <c r="ID71" i="32" s="1"/>
  <c r="IE71" i="32" s="1"/>
  <c r="HU72" i="32"/>
  <c r="HK72" i="32" s="1"/>
  <c r="HV71" i="32"/>
  <c r="HH70" i="32"/>
  <c r="HI70" i="32" s="1"/>
  <c r="GW71" i="32"/>
  <c r="GX71" i="32" s="1"/>
  <c r="GY71" i="32" s="1"/>
  <c r="GZ71" i="32" s="1"/>
  <c r="HA71" i="32" s="1"/>
  <c r="GD70" i="32"/>
  <c r="GE70" i="32" s="1"/>
  <c r="FS71" i="32"/>
  <c r="FT71" i="32" s="1"/>
  <c r="FU71" i="32" s="1"/>
  <c r="FV71" i="32" s="1"/>
  <c r="FW71" i="32" s="1"/>
  <c r="FO70" i="32"/>
  <c r="FP70" i="32" s="1"/>
  <c r="FD71" i="32"/>
  <c r="FE71" i="32" s="1"/>
  <c r="FF71" i="32" s="1"/>
  <c r="FG71" i="32" s="1"/>
  <c r="FH71" i="32" s="1"/>
  <c r="EZ70" i="32"/>
  <c r="FA70" i="32" s="1"/>
  <c r="EO71" i="32"/>
  <c r="EP71" i="32" s="1"/>
  <c r="EQ71" i="32" s="1"/>
  <c r="ER71" i="32" s="1"/>
  <c r="ES71" i="32" s="1"/>
  <c r="EK70" i="32"/>
  <c r="EL70" i="32" s="1"/>
  <c r="DZ71" i="32"/>
  <c r="EA71" i="32" s="1"/>
  <c r="EB71" i="32" s="1"/>
  <c r="EC71" i="32" s="1"/>
  <c r="ED71" i="32" s="1"/>
  <c r="DV70" i="32"/>
  <c r="DW70" i="32" s="1"/>
  <c r="DK71" i="32"/>
  <c r="DL71" i="32" s="1"/>
  <c r="DM71" i="32" s="1"/>
  <c r="DN71" i="32" s="1"/>
  <c r="DO71" i="32" s="1"/>
  <c r="DG70" i="32"/>
  <c r="DH70" i="32" s="1"/>
  <c r="CV71" i="32"/>
  <c r="CW71" i="32" s="1"/>
  <c r="CX71" i="32" s="1"/>
  <c r="CY71" i="32" s="1"/>
  <c r="CZ71" i="32" s="1"/>
  <c r="CR70" i="32"/>
  <c r="CS70" i="32" s="1"/>
  <c r="CG71" i="32"/>
  <c r="CH71" i="32" s="1"/>
  <c r="CI71" i="32" s="1"/>
  <c r="CJ71" i="32" s="1"/>
  <c r="CK71" i="32" s="1"/>
  <c r="CC70" i="32"/>
  <c r="CD70" i="32" s="1"/>
  <c r="BR71" i="32"/>
  <c r="BS71" i="32" s="1"/>
  <c r="BT71" i="32" s="1"/>
  <c r="BU71" i="32" s="1"/>
  <c r="BV71" i="32" s="1"/>
  <c r="BN70" i="32"/>
  <c r="BO70" i="32" s="1"/>
  <c r="BC71" i="32"/>
  <c r="BD71" i="32" s="1"/>
  <c r="BE71" i="32" s="1"/>
  <c r="BF71" i="32" s="1"/>
  <c r="BG71" i="32" s="1"/>
  <c r="AY70" i="32"/>
  <c r="AZ70" i="32" s="1"/>
  <c r="AN71" i="32"/>
  <c r="AO71" i="32" s="1"/>
  <c r="AP71" i="32" s="1"/>
  <c r="AQ71" i="32" s="1"/>
  <c r="AR71" i="32" s="1"/>
  <c r="BH71" i="32" l="1"/>
  <c r="IU71" i="32"/>
  <c r="JW71" i="32"/>
  <c r="KT66" i="32"/>
  <c r="KU66" i="32" s="1"/>
  <c r="DA71" i="32"/>
  <c r="EE71" i="32"/>
  <c r="FI71" i="32"/>
  <c r="HB71" i="32"/>
  <c r="LC67" i="32"/>
  <c r="LH67" i="32"/>
  <c r="LG68" i="32"/>
  <c r="KW68" i="32" s="1"/>
  <c r="KL67" i="32"/>
  <c r="KM67" i="32" s="1"/>
  <c r="BW71" i="32"/>
  <c r="IF71" i="32"/>
  <c r="JH71" i="32"/>
  <c r="GM72" i="32"/>
  <c r="CL71" i="32"/>
  <c r="DP71" i="32"/>
  <c r="ET71" i="32"/>
  <c r="FX71" i="32"/>
  <c r="LR66" i="32"/>
  <c r="LW66" i="32"/>
  <c r="LV67" i="32"/>
  <c r="LL67" i="32" s="1"/>
  <c r="GR72" i="32"/>
  <c r="GQ73" i="32"/>
  <c r="GG73" i="32" s="1"/>
  <c r="IY72" i="32"/>
  <c r="IO72" i="32" s="1"/>
  <c r="IZ71" i="32"/>
  <c r="IJ72" i="32"/>
  <c r="HZ72" i="32" s="1"/>
  <c r="IK71" i="32"/>
  <c r="HS72" i="32"/>
  <c r="HT71" i="32"/>
  <c r="HF72" i="32"/>
  <c r="GV72" i="32" s="1"/>
  <c r="HG71" i="32"/>
  <c r="GB72" i="32"/>
  <c r="FR72" i="32" s="1"/>
  <c r="GC71" i="32"/>
  <c r="FM72" i="32"/>
  <c r="FC72" i="32" s="1"/>
  <c r="FN71" i="32"/>
  <c r="EY71" i="32"/>
  <c r="EX72" i="32"/>
  <c r="EN72" i="32" s="1"/>
  <c r="EJ71" i="32"/>
  <c r="EI72" i="32"/>
  <c r="DY72" i="32" s="1"/>
  <c r="DU71" i="32"/>
  <c r="DT72" i="32"/>
  <c r="DJ72" i="32" s="1"/>
  <c r="DF71" i="32"/>
  <c r="DE72" i="32"/>
  <c r="CU72" i="32" s="1"/>
  <c r="CP72" i="32"/>
  <c r="CF72" i="32" s="1"/>
  <c r="CQ71" i="32"/>
  <c r="CA72" i="32"/>
  <c r="BQ72" i="32" s="1"/>
  <c r="CB71" i="32"/>
  <c r="BM71" i="32"/>
  <c r="BL72" i="32"/>
  <c r="BB72" i="32" s="1"/>
  <c r="AS71" i="32"/>
  <c r="AW72" i="32"/>
  <c r="AM72" i="32" s="1"/>
  <c r="AX71" i="32"/>
  <c r="JX71" i="32" l="1"/>
  <c r="JY71" i="32" s="1"/>
  <c r="JI71" i="32"/>
  <c r="JJ71" i="32" s="1"/>
  <c r="KD71" i="32"/>
  <c r="JN72" i="32"/>
  <c r="JD72" i="32" s="1"/>
  <c r="KC72" i="32"/>
  <c r="JS72" i="32" s="1"/>
  <c r="JO71" i="32"/>
  <c r="LE68" i="32"/>
  <c r="KX68" i="32" s="1"/>
  <c r="KY68" i="32" s="1"/>
  <c r="KZ68" i="32" s="1"/>
  <c r="LF67" i="32"/>
  <c r="LT67" i="32"/>
  <c r="LM67" i="32" s="1"/>
  <c r="LN67" i="32" s="1"/>
  <c r="LO67" i="32" s="1"/>
  <c r="LU66" i="32"/>
  <c r="KN67" i="32"/>
  <c r="KS67" i="32"/>
  <c r="KR68" i="32"/>
  <c r="KH68" i="32" s="1"/>
  <c r="GO73" i="32"/>
  <c r="GP72" i="32"/>
  <c r="IW72" i="32"/>
  <c r="IX71" i="32"/>
  <c r="IH72" i="32"/>
  <c r="II71" i="32"/>
  <c r="HW71" i="32"/>
  <c r="HX71" i="32" s="1"/>
  <c r="HL72" i="32"/>
  <c r="HM72" i="32" s="1"/>
  <c r="HN72" i="32" s="1"/>
  <c r="HO72" i="32" s="1"/>
  <c r="HP72" i="32" s="1"/>
  <c r="HD72" i="32"/>
  <c r="HE71" i="32"/>
  <c r="FZ72" i="32"/>
  <c r="GA71" i="32"/>
  <c r="FK72" i="32"/>
  <c r="FL71" i="32"/>
  <c r="EV72" i="32"/>
  <c r="EW71" i="32"/>
  <c r="EG72" i="32"/>
  <c r="EH71" i="32"/>
  <c r="DR72" i="32"/>
  <c r="DS71" i="32"/>
  <c r="DC72" i="32"/>
  <c r="DD71" i="32"/>
  <c r="CN72" i="32"/>
  <c r="CO71" i="32"/>
  <c r="BY72" i="32"/>
  <c r="BZ71" i="32"/>
  <c r="BJ72" i="32"/>
  <c r="BK71" i="32"/>
  <c r="AU72" i="32"/>
  <c r="AV71" i="32"/>
  <c r="KB71" i="32" l="1"/>
  <c r="KE71" i="32" s="1"/>
  <c r="KF71" i="32" s="1"/>
  <c r="KA72" i="32"/>
  <c r="JT72" i="32" s="1"/>
  <c r="JU72" i="32" s="1"/>
  <c r="JV72" i="32" s="1"/>
  <c r="JL72" i="32"/>
  <c r="JE72" i="32" s="1"/>
  <c r="JF72" i="32" s="1"/>
  <c r="JG72" i="32" s="1"/>
  <c r="JM71" i="32"/>
  <c r="JP71" i="32" s="1"/>
  <c r="JQ71" i="32" s="1"/>
  <c r="LX66" i="32"/>
  <c r="LY66" i="32" s="1"/>
  <c r="LP67" i="32"/>
  <c r="LQ67" i="32" s="1"/>
  <c r="LI67" i="32"/>
  <c r="LJ67" i="32" s="1"/>
  <c r="HQ72" i="32"/>
  <c r="KP68" i="32"/>
  <c r="KI68" i="32" s="1"/>
  <c r="KJ68" i="32" s="1"/>
  <c r="KK68" i="32" s="1"/>
  <c r="KQ67" i="32"/>
  <c r="LA68" i="32"/>
  <c r="LB68" i="32" s="1"/>
  <c r="GS72" i="32"/>
  <c r="GT72" i="32" s="1"/>
  <c r="GH73" i="32"/>
  <c r="GI73" i="32" s="1"/>
  <c r="GJ73" i="32" s="1"/>
  <c r="GK73" i="32" s="1"/>
  <c r="GL73" i="32" s="1"/>
  <c r="JA71" i="32"/>
  <c r="JB71" i="32" s="1"/>
  <c r="IP72" i="32"/>
  <c r="IQ72" i="32" s="1"/>
  <c r="IR72" i="32" s="1"/>
  <c r="IS72" i="32" s="1"/>
  <c r="IT72" i="32" s="1"/>
  <c r="IL71" i="32"/>
  <c r="IM71" i="32" s="1"/>
  <c r="IA72" i="32"/>
  <c r="IB72" i="32" s="1"/>
  <c r="IC72" i="32" s="1"/>
  <c r="ID72" i="32" s="1"/>
  <c r="IE72" i="32" s="1"/>
  <c r="HU73" i="32"/>
  <c r="HK73" i="32" s="1"/>
  <c r="HV72" i="32"/>
  <c r="HH71" i="32"/>
  <c r="HI71" i="32" s="1"/>
  <c r="GW72" i="32"/>
  <c r="GX72" i="32" s="1"/>
  <c r="GY72" i="32" s="1"/>
  <c r="GZ72" i="32" s="1"/>
  <c r="HA72" i="32" s="1"/>
  <c r="GD71" i="32"/>
  <c r="GE71" i="32" s="1"/>
  <c r="FS72" i="32"/>
  <c r="FT72" i="32" s="1"/>
  <c r="FU72" i="32" s="1"/>
  <c r="FV72" i="32" s="1"/>
  <c r="FW72" i="32" s="1"/>
  <c r="FO71" i="32"/>
  <c r="FP71" i="32" s="1"/>
  <c r="FD72" i="32"/>
  <c r="FE72" i="32" s="1"/>
  <c r="FF72" i="32" s="1"/>
  <c r="FG72" i="32" s="1"/>
  <c r="FH72" i="32" s="1"/>
  <c r="EZ71" i="32"/>
  <c r="FA71" i="32" s="1"/>
  <c r="EO72" i="32"/>
  <c r="EP72" i="32" s="1"/>
  <c r="EQ72" i="32" s="1"/>
  <c r="ER72" i="32" s="1"/>
  <c r="ES72" i="32" s="1"/>
  <c r="EK71" i="32"/>
  <c r="EL71" i="32" s="1"/>
  <c r="DZ72" i="32"/>
  <c r="EA72" i="32" s="1"/>
  <c r="EB72" i="32" s="1"/>
  <c r="EC72" i="32" s="1"/>
  <c r="ED72" i="32" s="1"/>
  <c r="DV71" i="32"/>
  <c r="DW71" i="32" s="1"/>
  <c r="DK72" i="32"/>
  <c r="DL72" i="32" s="1"/>
  <c r="DM72" i="32" s="1"/>
  <c r="DN72" i="32" s="1"/>
  <c r="DO72" i="32" s="1"/>
  <c r="DG71" i="32"/>
  <c r="DH71" i="32" s="1"/>
  <c r="CV72" i="32"/>
  <c r="CW72" i="32" s="1"/>
  <c r="CX72" i="32" s="1"/>
  <c r="CY72" i="32" s="1"/>
  <c r="CZ72" i="32" s="1"/>
  <c r="CR71" i="32"/>
  <c r="CS71" i="32" s="1"/>
  <c r="CG72" i="32"/>
  <c r="CH72" i="32" s="1"/>
  <c r="CI72" i="32" s="1"/>
  <c r="CJ72" i="32" s="1"/>
  <c r="CK72" i="32" s="1"/>
  <c r="CC71" i="32"/>
  <c r="CD71" i="32" s="1"/>
  <c r="BR72" i="32"/>
  <c r="BS72" i="32" s="1"/>
  <c r="BT72" i="32" s="1"/>
  <c r="BU72" i="32" s="1"/>
  <c r="BV72" i="32" s="1"/>
  <c r="BN71" i="32"/>
  <c r="BO71" i="32" s="1"/>
  <c r="BC72" i="32"/>
  <c r="BD72" i="32" s="1"/>
  <c r="BE72" i="32" s="1"/>
  <c r="BF72" i="32" s="1"/>
  <c r="BG72" i="32" s="1"/>
  <c r="AY71" i="32"/>
  <c r="AZ71" i="32" s="1"/>
  <c r="AN72" i="32"/>
  <c r="AO72" i="32" s="1"/>
  <c r="AP72" i="32" s="1"/>
  <c r="AQ72" i="32" s="1"/>
  <c r="AR72" i="32" s="1"/>
  <c r="BH72" i="32" l="1"/>
  <c r="IU72" i="32"/>
  <c r="JW72" i="32"/>
  <c r="AS72" i="32"/>
  <c r="DA72" i="32"/>
  <c r="EE72" i="32"/>
  <c r="FI72" i="32"/>
  <c r="HB72" i="32"/>
  <c r="LC68" i="32"/>
  <c r="LG69" i="32"/>
  <c r="KW69" i="32" s="1"/>
  <c r="LH68" i="32"/>
  <c r="LR67" i="32"/>
  <c r="LV68" i="32"/>
  <c r="LL68" i="32" s="1"/>
  <c r="LW67" i="32"/>
  <c r="BW72" i="32"/>
  <c r="IF72" i="32"/>
  <c r="JH72" i="32"/>
  <c r="GM73" i="32"/>
  <c r="KT67" i="32"/>
  <c r="KU67" i="32" s="1"/>
  <c r="CL72" i="32"/>
  <c r="DP72" i="32"/>
  <c r="ET72" i="32"/>
  <c r="FX72" i="32"/>
  <c r="KL68" i="32"/>
  <c r="KM68" i="32" s="1"/>
  <c r="GQ74" i="32"/>
  <c r="GG74" i="32" s="1"/>
  <c r="GR73" i="32"/>
  <c r="IY73" i="32"/>
  <c r="IO73" i="32" s="1"/>
  <c r="IZ72" i="32"/>
  <c r="IJ73" i="32"/>
  <c r="HZ73" i="32" s="1"/>
  <c r="IK72" i="32"/>
  <c r="HS73" i="32"/>
  <c r="HT72" i="32"/>
  <c r="HG72" i="32"/>
  <c r="HF73" i="32"/>
  <c r="GV73" i="32" s="1"/>
  <c r="GB73" i="32"/>
  <c r="FR73" i="32" s="1"/>
  <c r="GC72" i="32"/>
  <c r="FM73" i="32"/>
  <c r="FC73" i="32" s="1"/>
  <c r="FN72" i="32"/>
  <c r="EX73" i="32"/>
  <c r="EN73" i="32" s="1"/>
  <c r="EY72" i="32"/>
  <c r="EJ72" i="32"/>
  <c r="EI73" i="32"/>
  <c r="DY73" i="32" s="1"/>
  <c r="DU72" i="32"/>
  <c r="DT73" i="32"/>
  <c r="DJ73" i="32" s="1"/>
  <c r="DE73" i="32"/>
  <c r="CU73" i="32" s="1"/>
  <c r="DF72" i="32"/>
  <c r="CQ72" i="32"/>
  <c r="CP73" i="32"/>
  <c r="CF73" i="32" s="1"/>
  <c r="CA73" i="32"/>
  <c r="BQ73" i="32" s="1"/>
  <c r="CB72" i="32"/>
  <c r="BL73" i="32"/>
  <c r="BB73" i="32" s="1"/>
  <c r="BM72" i="32"/>
  <c r="AX72" i="32"/>
  <c r="AW73" i="32"/>
  <c r="AM73" i="32" s="1"/>
  <c r="JX72" i="32" l="1"/>
  <c r="JY72" i="32" s="1"/>
  <c r="JI72" i="32"/>
  <c r="JJ72" i="32" s="1"/>
  <c r="KC73" i="32"/>
  <c r="JS73" i="32" s="1"/>
  <c r="KD72" i="32"/>
  <c r="JO72" i="32"/>
  <c r="JN73" i="32"/>
  <c r="JD73" i="32" s="1"/>
  <c r="LT68" i="32"/>
  <c r="LM68" i="32" s="1"/>
  <c r="LN68" i="32" s="1"/>
  <c r="LO68" i="32" s="1"/>
  <c r="LU67" i="32"/>
  <c r="KN68" i="32"/>
  <c r="KS68" i="32"/>
  <c r="KR69" i="32"/>
  <c r="KH69" i="32" s="1"/>
  <c r="LE69" i="32"/>
  <c r="KX69" i="32" s="1"/>
  <c r="KY69" i="32" s="1"/>
  <c r="KZ69" i="32" s="1"/>
  <c r="LF68" i="32"/>
  <c r="GO74" i="32"/>
  <c r="GP73" i="32"/>
  <c r="IW73" i="32"/>
  <c r="IX72" i="32"/>
  <c r="IH73" i="32"/>
  <c r="II72" i="32"/>
  <c r="HW72" i="32"/>
  <c r="HX72" i="32" s="1"/>
  <c r="HL73" i="32"/>
  <c r="HM73" i="32" s="1"/>
  <c r="HN73" i="32" s="1"/>
  <c r="HO73" i="32" s="1"/>
  <c r="HP73" i="32" s="1"/>
  <c r="HD73" i="32"/>
  <c r="HE72" i="32"/>
  <c r="FZ73" i="32"/>
  <c r="GA72" i="32"/>
  <c r="FK73" i="32"/>
  <c r="FL72" i="32"/>
  <c r="EV73" i="32"/>
  <c r="EW72" i="32"/>
  <c r="EG73" i="32"/>
  <c r="EH72" i="32"/>
  <c r="DR73" i="32"/>
  <c r="DS72" i="32"/>
  <c r="DC73" i="32"/>
  <c r="DD72" i="32"/>
  <c r="CN73" i="32"/>
  <c r="CO72" i="32"/>
  <c r="BY73" i="32"/>
  <c r="BZ72" i="32"/>
  <c r="BJ73" i="32"/>
  <c r="BK72" i="32"/>
  <c r="AU73" i="32"/>
  <c r="AV72" i="32"/>
  <c r="KB72" i="32" l="1"/>
  <c r="KE72" i="32" s="1"/>
  <c r="KF72" i="32" s="1"/>
  <c r="KA73" i="32"/>
  <c r="JT73" i="32" s="1"/>
  <c r="JU73" i="32" s="1"/>
  <c r="JV73" i="32" s="1"/>
  <c r="JL73" i="32"/>
  <c r="JE73" i="32" s="1"/>
  <c r="JF73" i="32" s="1"/>
  <c r="JG73" i="32" s="1"/>
  <c r="JM72" i="32"/>
  <c r="JP72" i="32" s="1"/>
  <c r="JQ72" i="32" s="1"/>
  <c r="LI68" i="32"/>
  <c r="LJ68" i="32" s="1"/>
  <c r="KP69" i="32"/>
  <c r="KI69" i="32" s="1"/>
  <c r="KJ69" i="32" s="1"/>
  <c r="KK69" i="32" s="1"/>
  <c r="KQ68" i="32"/>
  <c r="LA69" i="32"/>
  <c r="LB69" i="32" s="1"/>
  <c r="LX67" i="32"/>
  <c r="LY67" i="32" s="1"/>
  <c r="HQ73" i="32"/>
  <c r="LP68" i="32"/>
  <c r="LQ68" i="32" s="1"/>
  <c r="GS73" i="32"/>
  <c r="GT73" i="32" s="1"/>
  <c r="GH74" i="32"/>
  <c r="GI74" i="32" s="1"/>
  <c r="GJ74" i="32" s="1"/>
  <c r="GK74" i="32" s="1"/>
  <c r="GL74" i="32" s="1"/>
  <c r="JA72" i="32"/>
  <c r="JB72" i="32" s="1"/>
  <c r="IP73" i="32"/>
  <c r="IQ73" i="32" s="1"/>
  <c r="IR73" i="32" s="1"/>
  <c r="IS73" i="32" s="1"/>
  <c r="IT73" i="32" s="1"/>
  <c r="IL72" i="32"/>
  <c r="IM72" i="32" s="1"/>
  <c r="IA73" i="32"/>
  <c r="IB73" i="32" s="1"/>
  <c r="IC73" i="32" s="1"/>
  <c r="ID73" i="32" s="1"/>
  <c r="IE73" i="32" s="1"/>
  <c r="HU74" i="32"/>
  <c r="HK74" i="32" s="1"/>
  <c r="HV73" i="32"/>
  <c r="HH72" i="32"/>
  <c r="HI72" i="32" s="1"/>
  <c r="GW73" i="32"/>
  <c r="GX73" i="32" s="1"/>
  <c r="GY73" i="32" s="1"/>
  <c r="GZ73" i="32" s="1"/>
  <c r="HA73" i="32" s="1"/>
  <c r="GD72" i="32"/>
  <c r="GE72" i="32" s="1"/>
  <c r="FS73" i="32"/>
  <c r="FT73" i="32" s="1"/>
  <c r="FU73" i="32" s="1"/>
  <c r="FV73" i="32" s="1"/>
  <c r="FW73" i="32" s="1"/>
  <c r="FO72" i="32"/>
  <c r="FP72" i="32" s="1"/>
  <c r="FD73" i="32"/>
  <c r="FE73" i="32" s="1"/>
  <c r="FF73" i="32" s="1"/>
  <c r="FG73" i="32" s="1"/>
  <c r="FH73" i="32" s="1"/>
  <c r="EZ72" i="32"/>
  <c r="FA72" i="32" s="1"/>
  <c r="EO73" i="32"/>
  <c r="EP73" i="32" s="1"/>
  <c r="EQ73" i="32" s="1"/>
  <c r="ER73" i="32" s="1"/>
  <c r="ES73" i="32" s="1"/>
  <c r="EK72" i="32"/>
  <c r="EL72" i="32" s="1"/>
  <c r="DZ73" i="32"/>
  <c r="EA73" i="32" s="1"/>
  <c r="EB73" i="32" s="1"/>
  <c r="EC73" i="32" s="1"/>
  <c r="ED73" i="32" s="1"/>
  <c r="DV72" i="32"/>
  <c r="DW72" i="32" s="1"/>
  <c r="DK73" i="32"/>
  <c r="DL73" i="32" s="1"/>
  <c r="DM73" i="32" s="1"/>
  <c r="DN73" i="32" s="1"/>
  <c r="DO73" i="32" s="1"/>
  <c r="CV73" i="32"/>
  <c r="CW73" i="32" s="1"/>
  <c r="CX73" i="32" s="1"/>
  <c r="CY73" i="32" s="1"/>
  <c r="CZ73" i="32" s="1"/>
  <c r="DG72" i="32"/>
  <c r="DH72" i="32" s="1"/>
  <c r="CR72" i="32"/>
  <c r="CS72" i="32" s="1"/>
  <c r="CG73" i="32"/>
  <c r="CH73" i="32" s="1"/>
  <c r="CI73" i="32" s="1"/>
  <c r="CJ73" i="32" s="1"/>
  <c r="CK73" i="32" s="1"/>
  <c r="CC72" i="32"/>
  <c r="CD72" i="32" s="1"/>
  <c r="BR73" i="32"/>
  <c r="BS73" i="32" s="1"/>
  <c r="BT73" i="32" s="1"/>
  <c r="BU73" i="32" s="1"/>
  <c r="BV73" i="32" s="1"/>
  <c r="BN72" i="32"/>
  <c r="BO72" i="32" s="1"/>
  <c r="BC73" i="32"/>
  <c r="BD73" i="32" s="1"/>
  <c r="BE73" i="32" s="1"/>
  <c r="BF73" i="32" s="1"/>
  <c r="BG73" i="32" s="1"/>
  <c r="AY72" i="32"/>
  <c r="AZ72" i="32" s="1"/>
  <c r="AN73" i="32"/>
  <c r="AO73" i="32" s="1"/>
  <c r="AP73" i="32" s="1"/>
  <c r="AQ73" i="32" s="1"/>
  <c r="AR73" i="32" s="1"/>
  <c r="IU73" i="32" l="1"/>
  <c r="KT68" i="32"/>
  <c r="KU68" i="32" s="1"/>
  <c r="EE73" i="32"/>
  <c r="FI73" i="32"/>
  <c r="HB73" i="32"/>
  <c r="JW73" i="32"/>
  <c r="LR68" i="32"/>
  <c r="LW68" i="32"/>
  <c r="LV69" i="32"/>
  <c r="LL69" i="32" s="1"/>
  <c r="KL69" i="32"/>
  <c r="KM69" i="32" s="1"/>
  <c r="AS73" i="32"/>
  <c r="DA73" i="32"/>
  <c r="IF73" i="32"/>
  <c r="JH73" i="32"/>
  <c r="GM74" i="32"/>
  <c r="CL73" i="32"/>
  <c r="DP73" i="32"/>
  <c r="ET73" i="32"/>
  <c r="FX73" i="32"/>
  <c r="LC69" i="32"/>
  <c r="LG70" i="32"/>
  <c r="KW70" i="32" s="1"/>
  <c r="LH69" i="32"/>
  <c r="GR74" i="32"/>
  <c r="GQ75" i="32"/>
  <c r="GG75" i="32" s="1"/>
  <c r="IY74" i="32"/>
  <c r="IO74" i="32" s="1"/>
  <c r="IZ73" i="32"/>
  <c r="IJ74" i="32"/>
  <c r="HZ74" i="32" s="1"/>
  <c r="IK73" i="32"/>
  <c r="HS74" i="32"/>
  <c r="HT73" i="32"/>
  <c r="HF74" i="32"/>
  <c r="GV74" i="32" s="1"/>
  <c r="HG73" i="32"/>
  <c r="GB74" i="32"/>
  <c r="FR74" i="32" s="1"/>
  <c r="GC73" i="32"/>
  <c r="FM74" i="32"/>
  <c r="FC74" i="32" s="1"/>
  <c r="FN73" i="32"/>
  <c r="EY73" i="32"/>
  <c r="EX74" i="32"/>
  <c r="EN74" i="32" s="1"/>
  <c r="EI74" i="32"/>
  <c r="DY74" i="32" s="1"/>
  <c r="EJ73" i="32"/>
  <c r="DU73" i="32"/>
  <c r="DT74" i="32"/>
  <c r="DJ74" i="32" s="1"/>
  <c r="DF73" i="32"/>
  <c r="DE74" i="32"/>
  <c r="CU74" i="32" s="1"/>
  <c r="CP74" i="32"/>
  <c r="CF74" i="32" s="1"/>
  <c r="CQ73" i="32"/>
  <c r="BW73" i="32"/>
  <c r="CA74" i="32"/>
  <c r="BQ74" i="32" s="1"/>
  <c r="CB73" i="32"/>
  <c r="BM73" i="32"/>
  <c r="BL74" i="32"/>
  <c r="BB74" i="32" s="1"/>
  <c r="BH73" i="32"/>
  <c r="AW74" i="32"/>
  <c r="AM74" i="32" s="1"/>
  <c r="AX73" i="32"/>
  <c r="JX73" i="32" l="1"/>
  <c r="JY73" i="32" s="1"/>
  <c r="JI73" i="32"/>
  <c r="JJ73" i="32" s="1"/>
  <c r="KD73" i="32"/>
  <c r="JN74" i="32"/>
  <c r="JD74" i="32" s="1"/>
  <c r="KC74" i="32"/>
  <c r="JS74" i="32" s="1"/>
  <c r="JO73" i="32"/>
  <c r="KN69" i="32"/>
  <c r="KR70" i="32"/>
  <c r="KH70" i="32" s="1"/>
  <c r="KS69" i="32"/>
  <c r="LE70" i="32"/>
  <c r="KX70" i="32" s="1"/>
  <c r="KY70" i="32" s="1"/>
  <c r="KZ70" i="32" s="1"/>
  <c r="LF69" i="32"/>
  <c r="LT69" i="32"/>
  <c r="LM69" i="32" s="1"/>
  <c r="LN69" i="32" s="1"/>
  <c r="LO69" i="32" s="1"/>
  <c r="LU68" i="32"/>
  <c r="GO75" i="32"/>
  <c r="GP74" i="32"/>
  <c r="IW74" i="32"/>
  <c r="IX73" i="32"/>
  <c r="IH74" i="32"/>
  <c r="II73" i="32"/>
  <c r="HW73" i="32"/>
  <c r="HX73" i="32" s="1"/>
  <c r="HL74" i="32"/>
  <c r="HM74" i="32" s="1"/>
  <c r="HN74" i="32" s="1"/>
  <c r="HO74" i="32" s="1"/>
  <c r="HP74" i="32" s="1"/>
  <c r="HD74" i="32"/>
  <c r="HE73" i="32"/>
  <c r="FZ74" i="32"/>
  <c r="GA73" i="32"/>
  <c r="FK74" i="32"/>
  <c r="FL73" i="32"/>
  <c r="EV74" i="32"/>
  <c r="EW73" i="32"/>
  <c r="EG74" i="32"/>
  <c r="EH73" i="32"/>
  <c r="DR74" i="32"/>
  <c r="DS73" i="32"/>
  <c r="DC74" i="32"/>
  <c r="DD73" i="32"/>
  <c r="CN74" i="32"/>
  <c r="CO73" i="32"/>
  <c r="BY74" i="32"/>
  <c r="BZ73" i="32"/>
  <c r="BJ74" i="32"/>
  <c r="BK73" i="32"/>
  <c r="AU74" i="32"/>
  <c r="AV73" i="32"/>
  <c r="KB73" i="32" l="1"/>
  <c r="KE73" i="32" s="1"/>
  <c r="KF73" i="32" s="1"/>
  <c r="KA74" i="32"/>
  <c r="JT74" i="32" s="1"/>
  <c r="JU74" i="32" s="1"/>
  <c r="JV74" i="32" s="1"/>
  <c r="JL74" i="32"/>
  <c r="JE74" i="32" s="1"/>
  <c r="JF74" i="32" s="1"/>
  <c r="JG74" i="32" s="1"/>
  <c r="JM73" i="32"/>
  <c r="JP73" i="32" s="1"/>
  <c r="JQ73" i="32" s="1"/>
  <c r="LA70" i="32"/>
  <c r="LB70" i="32" s="1"/>
  <c r="LX68" i="32"/>
  <c r="LY68" i="32" s="1"/>
  <c r="LP69" i="32"/>
  <c r="LQ69" i="32" s="1"/>
  <c r="HQ74" i="32"/>
  <c r="LI69" i="32"/>
  <c r="LJ69" i="32" s="1"/>
  <c r="KP70" i="32"/>
  <c r="KI70" i="32" s="1"/>
  <c r="KJ70" i="32" s="1"/>
  <c r="KK70" i="32" s="1"/>
  <c r="KQ69" i="32"/>
  <c r="GS74" i="32"/>
  <c r="GT74" i="32" s="1"/>
  <c r="GH75" i="32"/>
  <c r="GI75" i="32" s="1"/>
  <c r="GJ75" i="32" s="1"/>
  <c r="GK75" i="32" s="1"/>
  <c r="GL75" i="32" s="1"/>
  <c r="JA73" i="32"/>
  <c r="JB73" i="32" s="1"/>
  <c r="IP74" i="32"/>
  <c r="IQ74" i="32" s="1"/>
  <c r="IR74" i="32" s="1"/>
  <c r="IS74" i="32" s="1"/>
  <c r="IT74" i="32" s="1"/>
  <c r="IL73" i="32"/>
  <c r="IM73" i="32" s="1"/>
  <c r="IA74" i="32"/>
  <c r="IB74" i="32" s="1"/>
  <c r="IC74" i="32" s="1"/>
  <c r="ID74" i="32" s="1"/>
  <c r="IE74" i="32" s="1"/>
  <c r="HU75" i="32"/>
  <c r="HK75" i="32" s="1"/>
  <c r="HV74" i="32"/>
  <c r="HH73" i="32"/>
  <c r="HI73" i="32" s="1"/>
  <c r="GW74" i="32"/>
  <c r="GX74" i="32" s="1"/>
  <c r="GY74" i="32" s="1"/>
  <c r="GZ74" i="32" s="1"/>
  <c r="HA74" i="32" s="1"/>
  <c r="GD73" i="32"/>
  <c r="GE73" i="32" s="1"/>
  <c r="FS74" i="32"/>
  <c r="FT74" i="32" s="1"/>
  <c r="FU74" i="32" s="1"/>
  <c r="FV74" i="32" s="1"/>
  <c r="FW74" i="32" s="1"/>
  <c r="FO73" i="32"/>
  <c r="FP73" i="32" s="1"/>
  <c r="FD74" i="32"/>
  <c r="FE74" i="32" s="1"/>
  <c r="FF74" i="32" s="1"/>
  <c r="FG74" i="32" s="1"/>
  <c r="FH74" i="32" s="1"/>
  <c r="EZ73" i="32"/>
  <c r="FA73" i="32" s="1"/>
  <c r="EO74" i="32"/>
  <c r="EP74" i="32" s="1"/>
  <c r="EQ74" i="32" s="1"/>
  <c r="ER74" i="32" s="1"/>
  <c r="ES74" i="32" s="1"/>
  <c r="EK73" i="32"/>
  <c r="EL73" i="32" s="1"/>
  <c r="DZ74" i="32"/>
  <c r="EA74" i="32" s="1"/>
  <c r="EB74" i="32" s="1"/>
  <c r="EC74" i="32" s="1"/>
  <c r="ED74" i="32" s="1"/>
  <c r="DV73" i="32"/>
  <c r="DW73" i="32" s="1"/>
  <c r="DK74" i="32"/>
  <c r="DL74" i="32" s="1"/>
  <c r="DM74" i="32" s="1"/>
  <c r="DN74" i="32" s="1"/>
  <c r="DO74" i="32" s="1"/>
  <c r="DG73" i="32"/>
  <c r="DH73" i="32" s="1"/>
  <c r="CV74" i="32"/>
  <c r="CW74" i="32" s="1"/>
  <c r="CX74" i="32" s="1"/>
  <c r="CY74" i="32" s="1"/>
  <c r="CZ74" i="32" s="1"/>
  <c r="CR73" i="32"/>
  <c r="CS73" i="32" s="1"/>
  <c r="CG74" i="32"/>
  <c r="CH74" i="32" s="1"/>
  <c r="CI74" i="32" s="1"/>
  <c r="CJ74" i="32" s="1"/>
  <c r="CK74" i="32" s="1"/>
  <c r="CC73" i="32"/>
  <c r="CD73" i="32" s="1"/>
  <c r="BR74" i="32"/>
  <c r="BS74" i="32" s="1"/>
  <c r="BT74" i="32" s="1"/>
  <c r="BU74" i="32" s="1"/>
  <c r="BV74" i="32" s="1"/>
  <c r="BN73" i="32"/>
  <c r="BO73" i="32" s="1"/>
  <c r="BC74" i="32"/>
  <c r="BD74" i="32" s="1"/>
  <c r="BE74" i="32" s="1"/>
  <c r="BF74" i="32" s="1"/>
  <c r="BG74" i="32" s="1"/>
  <c r="AY73" i="32"/>
  <c r="AZ73" i="32" s="1"/>
  <c r="AN74" i="32"/>
  <c r="AO74" i="32" s="1"/>
  <c r="AP74" i="32" s="1"/>
  <c r="AQ74" i="32" s="1"/>
  <c r="AR74" i="32" s="1"/>
  <c r="AS74" i="32" l="1"/>
  <c r="BH74" i="32"/>
  <c r="JW74" i="32"/>
  <c r="KT69" i="32"/>
  <c r="KU69" i="32" s="1"/>
  <c r="BW74" i="32"/>
  <c r="EE74" i="32"/>
  <c r="FI74" i="32"/>
  <c r="HB74" i="32"/>
  <c r="KL70" i="32"/>
  <c r="KM70" i="32" s="1"/>
  <c r="DA74" i="32"/>
  <c r="IF74" i="32"/>
  <c r="JH74" i="32"/>
  <c r="GM75" i="32"/>
  <c r="CL74" i="32"/>
  <c r="DP74" i="32"/>
  <c r="ET74" i="32"/>
  <c r="FX74" i="32"/>
  <c r="LR69" i="32"/>
  <c r="LV70" i="32"/>
  <c r="LL70" i="32" s="1"/>
  <c r="LW69" i="32"/>
  <c r="LC70" i="32"/>
  <c r="LG71" i="32"/>
  <c r="KW71" i="32" s="1"/>
  <c r="LH70" i="32"/>
  <c r="GR75" i="32"/>
  <c r="GQ76" i="32"/>
  <c r="GG76" i="32" s="1"/>
  <c r="IU74" i="32"/>
  <c r="IY75" i="32"/>
  <c r="IO75" i="32" s="1"/>
  <c r="IZ74" i="32"/>
  <c r="IJ75" i="32"/>
  <c r="HZ75" i="32" s="1"/>
  <c r="IK74" i="32"/>
  <c r="HS75" i="32"/>
  <c r="HT74" i="32"/>
  <c r="HG74" i="32"/>
  <c r="HF75" i="32"/>
  <c r="GV75" i="32" s="1"/>
  <c r="GC74" i="32"/>
  <c r="GB75" i="32"/>
  <c r="FR75" i="32" s="1"/>
  <c r="FN74" i="32"/>
  <c r="FM75" i="32"/>
  <c r="FC75" i="32" s="1"/>
  <c r="EX75" i="32"/>
  <c r="EN75" i="32" s="1"/>
  <c r="EY74" i="32"/>
  <c r="EJ74" i="32"/>
  <c r="EI75" i="32"/>
  <c r="DY75" i="32" s="1"/>
  <c r="DU74" i="32"/>
  <c r="DT75" i="32"/>
  <c r="DJ75" i="32" s="1"/>
  <c r="DE75" i="32"/>
  <c r="CU75" i="32" s="1"/>
  <c r="DF74" i="32"/>
  <c r="CQ74" i="32"/>
  <c r="CP75" i="32"/>
  <c r="CF75" i="32" s="1"/>
  <c r="CA75" i="32"/>
  <c r="BQ75" i="32" s="1"/>
  <c r="CB74" i="32"/>
  <c r="BL75" i="32"/>
  <c r="BB75" i="32" s="1"/>
  <c r="BM74" i="32"/>
  <c r="AX74" i="32"/>
  <c r="AW75" i="32"/>
  <c r="AM75" i="32" s="1"/>
  <c r="JX74" i="32" l="1"/>
  <c r="JY74" i="32" s="1"/>
  <c r="JI74" i="32"/>
  <c r="JJ74" i="32" s="1"/>
  <c r="KD74" i="32"/>
  <c r="KC75" i="32"/>
  <c r="JS75" i="32" s="1"/>
  <c r="JO74" i="32"/>
  <c r="LT70" i="32"/>
  <c r="LM70" i="32" s="1"/>
  <c r="LN70" i="32" s="1"/>
  <c r="LO70" i="32" s="1"/>
  <c r="LU69" i="32"/>
  <c r="KN70" i="32"/>
  <c r="KS70" i="32"/>
  <c r="KR71" i="32"/>
  <c r="KH71" i="32" s="1"/>
  <c r="JN75" i="32"/>
  <c r="JD75" i="32" s="1"/>
  <c r="LE71" i="32"/>
  <c r="KX71" i="32" s="1"/>
  <c r="KY71" i="32" s="1"/>
  <c r="KZ71" i="32" s="1"/>
  <c r="LF70" i="32"/>
  <c r="GO76" i="32"/>
  <c r="GP75" i="32"/>
  <c r="IW75" i="32"/>
  <c r="IX74" i="32"/>
  <c r="IH75" i="32"/>
  <c r="II74" i="32"/>
  <c r="HW74" i="32"/>
  <c r="HX74" i="32" s="1"/>
  <c r="HL75" i="32"/>
  <c r="HM75" i="32" s="1"/>
  <c r="HN75" i="32" s="1"/>
  <c r="HO75" i="32" s="1"/>
  <c r="HP75" i="32" s="1"/>
  <c r="HD75" i="32"/>
  <c r="HE74" i="32"/>
  <c r="FZ75" i="32"/>
  <c r="GA74" i="32"/>
  <c r="FK75" i="32"/>
  <c r="FL74" i="32"/>
  <c r="EV75" i="32"/>
  <c r="EW74" i="32"/>
  <c r="EG75" i="32"/>
  <c r="EH74" i="32"/>
  <c r="DR75" i="32"/>
  <c r="DS74" i="32"/>
  <c r="DC75" i="32"/>
  <c r="DD74" i="32"/>
  <c r="CN75" i="32"/>
  <c r="CO74" i="32"/>
  <c r="BY75" i="32"/>
  <c r="BZ74" i="32"/>
  <c r="BJ75" i="32"/>
  <c r="BK74" i="32"/>
  <c r="AU75" i="32"/>
  <c r="AV74" i="32"/>
  <c r="KB74" i="32" l="1"/>
  <c r="KE74" i="32" s="1"/>
  <c r="KF74" i="32" s="1"/>
  <c r="KA75" i="32"/>
  <c r="JT75" i="32" s="1"/>
  <c r="JU75" i="32" s="1"/>
  <c r="JV75" i="32" s="1"/>
  <c r="JL75" i="32"/>
  <c r="JE75" i="32" s="1"/>
  <c r="JF75" i="32" s="1"/>
  <c r="JG75" i="32" s="1"/>
  <c r="JM74" i="32"/>
  <c r="JP74" i="32" s="1"/>
  <c r="JQ74" i="32" s="1"/>
  <c r="LA71" i="32"/>
  <c r="LB71" i="32" s="1"/>
  <c r="KP71" i="32"/>
  <c r="KI71" i="32" s="1"/>
  <c r="KJ71" i="32" s="1"/>
  <c r="KK71" i="32" s="1"/>
  <c r="KQ70" i="32"/>
  <c r="HQ75" i="32"/>
  <c r="LX69" i="32"/>
  <c r="LY69" i="32" s="1"/>
  <c r="LP70" i="32"/>
  <c r="LQ70" i="32" s="1"/>
  <c r="LI70" i="32"/>
  <c r="LJ70" i="32" s="1"/>
  <c r="GS75" i="32"/>
  <c r="GT75" i="32" s="1"/>
  <c r="GH76" i="32"/>
  <c r="GI76" i="32" s="1"/>
  <c r="GJ76" i="32" s="1"/>
  <c r="GK76" i="32" s="1"/>
  <c r="GL76" i="32" s="1"/>
  <c r="IP75" i="32"/>
  <c r="IQ75" i="32" s="1"/>
  <c r="IR75" i="32" s="1"/>
  <c r="IS75" i="32" s="1"/>
  <c r="IT75" i="32" s="1"/>
  <c r="JA74" i="32"/>
  <c r="JB74" i="32" s="1"/>
  <c r="IL74" i="32"/>
  <c r="IM74" i="32" s="1"/>
  <c r="IA75" i="32"/>
  <c r="IB75" i="32" s="1"/>
  <c r="IC75" i="32" s="1"/>
  <c r="ID75" i="32" s="1"/>
  <c r="IE75" i="32" s="1"/>
  <c r="HU76" i="32"/>
  <c r="HK76" i="32" s="1"/>
  <c r="HV75" i="32"/>
  <c r="HH74" i="32"/>
  <c r="HI74" i="32" s="1"/>
  <c r="GW75" i="32"/>
  <c r="GX75" i="32" s="1"/>
  <c r="GY75" i="32" s="1"/>
  <c r="GZ75" i="32" s="1"/>
  <c r="HA75" i="32" s="1"/>
  <c r="GD74" i="32"/>
  <c r="GE74" i="32" s="1"/>
  <c r="FS75" i="32"/>
  <c r="FT75" i="32" s="1"/>
  <c r="FU75" i="32" s="1"/>
  <c r="FV75" i="32" s="1"/>
  <c r="FW75" i="32" s="1"/>
  <c r="FO74" i="32"/>
  <c r="FP74" i="32" s="1"/>
  <c r="FD75" i="32"/>
  <c r="FE75" i="32" s="1"/>
  <c r="FF75" i="32" s="1"/>
  <c r="FG75" i="32" s="1"/>
  <c r="FH75" i="32" s="1"/>
  <c r="EZ74" i="32"/>
  <c r="FA74" i="32" s="1"/>
  <c r="EO75" i="32"/>
  <c r="EP75" i="32" s="1"/>
  <c r="EQ75" i="32" s="1"/>
  <c r="ER75" i="32" s="1"/>
  <c r="ES75" i="32" s="1"/>
  <c r="EK74" i="32"/>
  <c r="EL74" i="32" s="1"/>
  <c r="DZ75" i="32"/>
  <c r="EA75" i="32" s="1"/>
  <c r="EB75" i="32" s="1"/>
  <c r="EC75" i="32" s="1"/>
  <c r="ED75" i="32" s="1"/>
  <c r="DV74" i="32"/>
  <c r="DW74" i="32" s="1"/>
  <c r="DK75" i="32"/>
  <c r="DL75" i="32" s="1"/>
  <c r="DM75" i="32" s="1"/>
  <c r="DN75" i="32" s="1"/>
  <c r="DO75" i="32" s="1"/>
  <c r="DG74" i="32"/>
  <c r="DH74" i="32" s="1"/>
  <c r="CV75" i="32"/>
  <c r="CW75" i="32" s="1"/>
  <c r="CX75" i="32" s="1"/>
  <c r="CY75" i="32" s="1"/>
  <c r="CZ75" i="32" s="1"/>
  <c r="CR74" i="32"/>
  <c r="CS74" i="32" s="1"/>
  <c r="CG75" i="32"/>
  <c r="CH75" i="32" s="1"/>
  <c r="CI75" i="32" s="1"/>
  <c r="CJ75" i="32" s="1"/>
  <c r="CK75" i="32" s="1"/>
  <c r="CC74" i="32"/>
  <c r="CD74" i="32" s="1"/>
  <c r="BR75" i="32"/>
  <c r="BS75" i="32" s="1"/>
  <c r="BT75" i="32" s="1"/>
  <c r="BU75" i="32" s="1"/>
  <c r="BV75" i="32" s="1"/>
  <c r="BN74" i="32"/>
  <c r="BO74" i="32" s="1"/>
  <c r="BC75" i="32"/>
  <c r="BD75" i="32" s="1"/>
  <c r="BE75" i="32" s="1"/>
  <c r="BF75" i="32" s="1"/>
  <c r="BG75" i="32" s="1"/>
  <c r="AY74" i="32"/>
  <c r="AZ74" i="32" s="1"/>
  <c r="AN75" i="32"/>
  <c r="AO75" i="32" s="1"/>
  <c r="AP75" i="32" s="1"/>
  <c r="AQ75" i="32" s="1"/>
  <c r="AR75" i="32" s="1"/>
  <c r="BW75" i="32" l="1"/>
  <c r="BH75" i="32"/>
  <c r="JW75" i="32"/>
  <c r="KC76" i="32" s="1"/>
  <c r="JS76" i="32" s="1"/>
  <c r="KT70" i="32"/>
  <c r="KU70" i="32" s="1"/>
  <c r="EE75" i="32"/>
  <c r="FI75" i="32"/>
  <c r="HB75" i="32"/>
  <c r="IU75" i="32"/>
  <c r="KL71" i="32"/>
  <c r="KM71" i="32" s="1"/>
  <c r="DA75" i="32"/>
  <c r="IF75" i="32"/>
  <c r="JH75" i="32"/>
  <c r="GM76" i="32"/>
  <c r="AS75" i="32"/>
  <c r="CL75" i="32"/>
  <c r="DP75" i="32"/>
  <c r="ET75" i="32"/>
  <c r="FX75" i="32"/>
  <c r="LR70" i="32"/>
  <c r="LV71" i="32"/>
  <c r="LL71" i="32" s="1"/>
  <c r="LW70" i="32"/>
  <c r="LC71" i="32"/>
  <c r="LG72" i="32"/>
  <c r="KW72" i="32" s="1"/>
  <c r="LH71" i="32"/>
  <c r="GR76" i="32"/>
  <c r="GQ77" i="32"/>
  <c r="GG77" i="32" s="1"/>
  <c r="IY76" i="32"/>
  <c r="IO76" i="32" s="1"/>
  <c r="IZ75" i="32"/>
  <c r="IK75" i="32"/>
  <c r="IJ76" i="32"/>
  <c r="HZ76" i="32" s="1"/>
  <c r="HS76" i="32"/>
  <c r="HT75" i="32"/>
  <c r="HF76" i="32"/>
  <c r="GV76" i="32" s="1"/>
  <c r="HG75" i="32"/>
  <c r="GB76" i="32"/>
  <c r="FR76" i="32" s="1"/>
  <c r="GC75" i="32"/>
  <c r="FM76" i="32"/>
  <c r="FC76" i="32" s="1"/>
  <c r="FN75" i="32"/>
  <c r="EX76" i="32"/>
  <c r="EN76" i="32" s="1"/>
  <c r="EY75" i="32"/>
  <c r="EI76" i="32"/>
  <c r="DY76" i="32" s="1"/>
  <c r="EJ75" i="32"/>
  <c r="DU75" i="32"/>
  <c r="DT76" i="32"/>
  <c r="DJ76" i="32" s="1"/>
  <c r="DF75" i="32"/>
  <c r="DE76" i="32"/>
  <c r="CU76" i="32" s="1"/>
  <c r="CP76" i="32"/>
  <c r="CF76" i="32" s="1"/>
  <c r="CQ75" i="32"/>
  <c r="CA76" i="32"/>
  <c r="BQ76" i="32" s="1"/>
  <c r="CB75" i="32"/>
  <c r="BM75" i="32"/>
  <c r="BL76" i="32"/>
  <c r="BB76" i="32" s="1"/>
  <c r="AW76" i="32"/>
  <c r="AM76" i="32" s="1"/>
  <c r="AX75" i="32"/>
  <c r="JX75" i="32" l="1"/>
  <c r="JY75" i="32" s="1"/>
  <c r="JI75" i="32"/>
  <c r="JJ75" i="32" s="1"/>
  <c r="JO75" i="32"/>
  <c r="KD75" i="32"/>
  <c r="JN76" i="32"/>
  <c r="JD76" i="32" s="1"/>
  <c r="LT71" i="32"/>
  <c r="LM71" i="32" s="1"/>
  <c r="LN71" i="32" s="1"/>
  <c r="LO71" i="32" s="1"/>
  <c r="LU70" i="32"/>
  <c r="LE72" i="32"/>
  <c r="KX72" i="32" s="1"/>
  <c r="KY72" i="32" s="1"/>
  <c r="KZ72" i="32" s="1"/>
  <c r="LF71" i="32"/>
  <c r="KN71" i="32"/>
  <c r="KR72" i="32"/>
  <c r="KH72" i="32" s="1"/>
  <c r="KS71" i="32"/>
  <c r="GO77" i="32"/>
  <c r="GP76" i="32"/>
  <c r="IW76" i="32"/>
  <c r="IX75" i="32"/>
  <c r="IH76" i="32"/>
  <c r="II75" i="32"/>
  <c r="HW75" i="32"/>
  <c r="HX75" i="32" s="1"/>
  <c r="HL76" i="32"/>
  <c r="HM76" i="32" s="1"/>
  <c r="HN76" i="32" s="1"/>
  <c r="HO76" i="32" s="1"/>
  <c r="HP76" i="32" s="1"/>
  <c r="HD76" i="32"/>
  <c r="HE75" i="32"/>
  <c r="FZ76" i="32"/>
  <c r="GA75" i="32"/>
  <c r="FK76" i="32"/>
  <c r="FL75" i="32"/>
  <c r="EV76" i="32"/>
  <c r="EW75" i="32"/>
  <c r="EG76" i="32"/>
  <c r="EH75" i="32"/>
  <c r="DR76" i="32"/>
  <c r="DS75" i="32"/>
  <c r="DC76" i="32"/>
  <c r="DD75" i="32"/>
  <c r="CN76" i="32"/>
  <c r="CO75" i="32"/>
  <c r="BY76" i="32"/>
  <c r="BZ75" i="32"/>
  <c r="BJ76" i="32"/>
  <c r="BK75" i="32"/>
  <c r="AU76" i="32"/>
  <c r="AV75" i="32"/>
  <c r="KA76" i="32" l="1"/>
  <c r="JT76" i="32" s="1"/>
  <c r="JU76" i="32" s="1"/>
  <c r="JV76" i="32" s="1"/>
  <c r="KB75" i="32"/>
  <c r="KE75" i="32" s="1"/>
  <c r="KF75" i="32" s="1"/>
  <c r="JM75" i="32"/>
  <c r="JP75" i="32" s="1"/>
  <c r="JQ75" i="32" s="1"/>
  <c r="JL76" i="32"/>
  <c r="JE76" i="32" s="1"/>
  <c r="JF76" i="32" s="1"/>
  <c r="JG76" i="32" s="1"/>
  <c r="LI71" i="32"/>
  <c r="LJ71" i="32" s="1"/>
  <c r="LA72" i="32"/>
  <c r="LB72" i="32" s="1"/>
  <c r="LX70" i="32"/>
  <c r="LY70" i="32" s="1"/>
  <c r="HQ76" i="32"/>
  <c r="KP72" i="32"/>
  <c r="KI72" i="32" s="1"/>
  <c r="KJ72" i="32" s="1"/>
  <c r="KK72" i="32" s="1"/>
  <c r="KQ71" i="32"/>
  <c r="LP71" i="32"/>
  <c r="LQ71" i="32" s="1"/>
  <c r="GS76" i="32"/>
  <c r="GT76" i="32" s="1"/>
  <c r="GH77" i="32"/>
  <c r="GI77" i="32" s="1"/>
  <c r="GJ77" i="32" s="1"/>
  <c r="GK77" i="32" s="1"/>
  <c r="GL77" i="32" s="1"/>
  <c r="JA75" i="32"/>
  <c r="JB75" i="32" s="1"/>
  <c r="IP76" i="32"/>
  <c r="IQ76" i="32" s="1"/>
  <c r="IR76" i="32" s="1"/>
  <c r="IS76" i="32" s="1"/>
  <c r="IT76" i="32" s="1"/>
  <c r="IL75" i="32"/>
  <c r="IM75" i="32" s="1"/>
  <c r="IA76" i="32"/>
  <c r="IB76" i="32" s="1"/>
  <c r="IC76" i="32" s="1"/>
  <c r="ID76" i="32" s="1"/>
  <c r="IE76" i="32" s="1"/>
  <c r="HU77" i="32"/>
  <c r="HK77" i="32" s="1"/>
  <c r="HV76" i="32"/>
  <c r="HH75" i="32"/>
  <c r="HI75" i="32" s="1"/>
  <c r="GW76" i="32"/>
  <c r="GX76" i="32" s="1"/>
  <c r="GY76" i="32" s="1"/>
  <c r="GZ76" i="32" s="1"/>
  <c r="HA76" i="32" s="1"/>
  <c r="FS76" i="32"/>
  <c r="FT76" i="32" s="1"/>
  <c r="FU76" i="32" s="1"/>
  <c r="FV76" i="32" s="1"/>
  <c r="FW76" i="32" s="1"/>
  <c r="GD75" i="32"/>
  <c r="GE75" i="32" s="1"/>
  <c r="FO75" i="32"/>
  <c r="FP75" i="32" s="1"/>
  <c r="FD76" i="32"/>
  <c r="FE76" i="32" s="1"/>
  <c r="FF76" i="32" s="1"/>
  <c r="FG76" i="32" s="1"/>
  <c r="FH76" i="32" s="1"/>
  <c r="EZ75" i="32"/>
  <c r="FA75" i="32" s="1"/>
  <c r="EO76" i="32"/>
  <c r="EP76" i="32" s="1"/>
  <c r="EQ76" i="32" s="1"/>
  <c r="ER76" i="32" s="1"/>
  <c r="ES76" i="32" s="1"/>
  <c r="EK75" i="32"/>
  <c r="EL75" i="32" s="1"/>
  <c r="DZ76" i="32"/>
  <c r="EA76" i="32" s="1"/>
  <c r="EB76" i="32" s="1"/>
  <c r="EC76" i="32" s="1"/>
  <c r="ED76" i="32" s="1"/>
  <c r="DV75" i="32"/>
  <c r="DW75" i="32" s="1"/>
  <c r="DK76" i="32"/>
  <c r="DL76" i="32" s="1"/>
  <c r="DM76" i="32" s="1"/>
  <c r="DN76" i="32" s="1"/>
  <c r="DO76" i="32" s="1"/>
  <c r="DG75" i="32"/>
  <c r="DH75" i="32" s="1"/>
  <c r="CV76" i="32"/>
  <c r="CW76" i="32" s="1"/>
  <c r="CX76" i="32" s="1"/>
  <c r="CY76" i="32" s="1"/>
  <c r="CZ76" i="32" s="1"/>
  <c r="CR75" i="32"/>
  <c r="CS75" i="32" s="1"/>
  <c r="CG76" i="32"/>
  <c r="CH76" i="32" s="1"/>
  <c r="CI76" i="32" s="1"/>
  <c r="CJ76" i="32" s="1"/>
  <c r="CK76" i="32" s="1"/>
  <c r="CC75" i="32"/>
  <c r="CD75" i="32" s="1"/>
  <c r="BR76" i="32"/>
  <c r="BS76" i="32" s="1"/>
  <c r="BT76" i="32" s="1"/>
  <c r="BU76" i="32" s="1"/>
  <c r="BV76" i="32" s="1"/>
  <c r="BN75" i="32"/>
  <c r="BO75" i="32" s="1"/>
  <c r="BC76" i="32"/>
  <c r="BD76" i="32" s="1"/>
  <c r="BE76" i="32" s="1"/>
  <c r="BF76" i="32" s="1"/>
  <c r="BG76" i="32" s="1"/>
  <c r="AY75" i="32"/>
  <c r="AZ75" i="32" s="1"/>
  <c r="AN76" i="32"/>
  <c r="AO76" i="32" s="1"/>
  <c r="AP76" i="32" s="1"/>
  <c r="AQ76" i="32" s="1"/>
  <c r="AR76" i="32" s="1"/>
  <c r="FX76" i="32" l="1"/>
  <c r="IU76" i="32"/>
  <c r="JW76" i="32"/>
  <c r="JX76" i="32" s="1"/>
  <c r="JY76" i="32" s="1"/>
  <c r="AS76" i="32"/>
  <c r="DA76" i="32"/>
  <c r="EE76" i="32"/>
  <c r="FI76" i="32"/>
  <c r="HB76" i="32"/>
  <c r="LR71" i="32"/>
  <c r="LV72" i="32"/>
  <c r="LL72" i="32" s="1"/>
  <c r="LW71" i="32"/>
  <c r="LC72" i="32"/>
  <c r="LG73" i="32"/>
  <c r="KW73" i="32" s="1"/>
  <c r="LH72" i="32"/>
  <c r="BW76" i="32"/>
  <c r="IF76" i="32"/>
  <c r="JH76" i="32"/>
  <c r="GM77" i="32"/>
  <c r="KT71" i="32"/>
  <c r="KU71" i="32" s="1"/>
  <c r="BH76" i="32"/>
  <c r="CL76" i="32"/>
  <c r="DP76" i="32"/>
  <c r="ET76" i="32"/>
  <c r="KL72" i="32"/>
  <c r="KM72" i="32" s="1"/>
  <c r="GQ78" i="32"/>
  <c r="GG78" i="32" s="1"/>
  <c r="GR77" i="32"/>
  <c r="IY77" i="32"/>
  <c r="IO77" i="32" s="1"/>
  <c r="IZ76" i="32"/>
  <c r="IK76" i="32"/>
  <c r="IJ77" i="32"/>
  <c r="HZ77" i="32" s="1"/>
  <c r="HS77" i="32"/>
  <c r="HT76" i="32"/>
  <c r="HG76" i="32"/>
  <c r="HF77" i="32"/>
  <c r="GV77" i="32" s="1"/>
  <c r="GC76" i="32"/>
  <c r="GB77" i="32"/>
  <c r="FR77" i="32" s="1"/>
  <c r="FN76" i="32"/>
  <c r="FM77" i="32"/>
  <c r="FC77" i="32" s="1"/>
  <c r="EX77" i="32"/>
  <c r="EN77" i="32" s="1"/>
  <c r="EY76" i="32"/>
  <c r="EJ76" i="32"/>
  <c r="EI77" i="32"/>
  <c r="DY77" i="32" s="1"/>
  <c r="DT77" i="32"/>
  <c r="DJ77" i="32" s="1"/>
  <c r="DU76" i="32"/>
  <c r="DE77" i="32"/>
  <c r="CU77" i="32" s="1"/>
  <c r="DF76" i="32"/>
  <c r="CQ76" i="32"/>
  <c r="CP77" i="32"/>
  <c r="CF77" i="32" s="1"/>
  <c r="CA77" i="32"/>
  <c r="BQ77" i="32" s="1"/>
  <c r="CB76" i="32"/>
  <c r="BL77" i="32"/>
  <c r="BB77" i="32" s="1"/>
  <c r="BM76" i="32"/>
  <c r="AX76" i="32"/>
  <c r="AW77" i="32"/>
  <c r="AM77" i="32" s="1"/>
  <c r="JI76" i="32" l="1"/>
  <c r="JJ76" i="32" s="1"/>
  <c r="JO76" i="32"/>
  <c r="JN77" i="32"/>
  <c r="JD77" i="32" s="1"/>
  <c r="KD76" i="32"/>
  <c r="KC77" i="32"/>
  <c r="JS77" i="32" s="1"/>
  <c r="KN72" i="32"/>
  <c r="KS72" i="32"/>
  <c r="KR73" i="32"/>
  <c r="KH73" i="32" s="1"/>
  <c r="LT72" i="32"/>
  <c r="LM72" i="32" s="1"/>
  <c r="LN72" i="32" s="1"/>
  <c r="LO72" i="32" s="1"/>
  <c r="LU71" i="32"/>
  <c r="LE73" i="32"/>
  <c r="KX73" i="32" s="1"/>
  <c r="KY73" i="32" s="1"/>
  <c r="KZ73" i="32" s="1"/>
  <c r="LF72" i="32"/>
  <c r="GO78" i="32"/>
  <c r="GP77" i="32"/>
  <c r="KA77" i="32"/>
  <c r="KB76" i="32"/>
  <c r="IW77" i="32"/>
  <c r="IX76" i="32"/>
  <c r="IH77" i="32"/>
  <c r="II76" i="32"/>
  <c r="HW76" i="32"/>
  <c r="HX76" i="32" s="1"/>
  <c r="HL77" i="32"/>
  <c r="HM77" i="32" s="1"/>
  <c r="HN77" i="32" s="1"/>
  <c r="HO77" i="32" s="1"/>
  <c r="HP77" i="32" s="1"/>
  <c r="HD77" i="32"/>
  <c r="HE76" i="32"/>
  <c r="FZ77" i="32"/>
  <c r="GA76" i="32"/>
  <c r="FK77" i="32"/>
  <c r="FL76" i="32"/>
  <c r="EV77" i="32"/>
  <c r="EW76" i="32"/>
  <c r="EG77" i="32"/>
  <c r="EH76" i="32"/>
  <c r="DR77" i="32"/>
  <c r="DS76" i="32"/>
  <c r="DC77" i="32"/>
  <c r="DD76" i="32"/>
  <c r="CN77" i="32"/>
  <c r="CO76" i="32"/>
  <c r="BY77" i="32"/>
  <c r="BZ76" i="32"/>
  <c r="BJ77" i="32"/>
  <c r="BK76" i="32"/>
  <c r="AU77" i="32"/>
  <c r="AV76" i="32"/>
  <c r="JL77" i="32" l="1"/>
  <c r="JE77" i="32" s="1"/>
  <c r="JF77" i="32" s="1"/>
  <c r="JG77" i="32" s="1"/>
  <c r="JM76" i="32"/>
  <c r="JP76" i="32" s="1"/>
  <c r="JQ76" i="32" s="1"/>
  <c r="LP72" i="32"/>
  <c r="LQ72" i="32" s="1"/>
  <c r="LI72" i="32"/>
  <c r="LJ72" i="32" s="1"/>
  <c r="LA73" i="32"/>
  <c r="LB73" i="32" s="1"/>
  <c r="HQ77" i="32"/>
  <c r="LX71" i="32"/>
  <c r="LY71" i="32" s="1"/>
  <c r="KP73" i="32"/>
  <c r="KI73" i="32" s="1"/>
  <c r="KJ73" i="32" s="1"/>
  <c r="KK73" i="32" s="1"/>
  <c r="KQ72" i="32"/>
  <c r="GS77" i="32"/>
  <c r="GT77" i="32" s="1"/>
  <c r="GH78" i="32"/>
  <c r="GI78" i="32" s="1"/>
  <c r="GJ78" i="32" s="1"/>
  <c r="GK78" i="32" s="1"/>
  <c r="GL78" i="32" s="1"/>
  <c r="KE76" i="32"/>
  <c r="KF76" i="32" s="1"/>
  <c r="JT77" i="32"/>
  <c r="JU77" i="32" s="1"/>
  <c r="JV77" i="32" s="1"/>
  <c r="JA76" i="32"/>
  <c r="JB76" i="32" s="1"/>
  <c r="IP77" i="32"/>
  <c r="IQ77" i="32" s="1"/>
  <c r="IR77" i="32" s="1"/>
  <c r="IS77" i="32" s="1"/>
  <c r="IT77" i="32" s="1"/>
  <c r="IL76" i="32"/>
  <c r="IM76" i="32" s="1"/>
  <c r="IA77" i="32"/>
  <c r="IB77" i="32" s="1"/>
  <c r="IC77" i="32" s="1"/>
  <c r="ID77" i="32" s="1"/>
  <c r="IE77" i="32" s="1"/>
  <c r="HU78" i="32"/>
  <c r="HK78" i="32" s="1"/>
  <c r="HV77" i="32"/>
  <c r="HH76" i="32"/>
  <c r="HI76" i="32" s="1"/>
  <c r="GW77" i="32"/>
  <c r="GX77" i="32" s="1"/>
  <c r="GY77" i="32" s="1"/>
  <c r="GZ77" i="32" s="1"/>
  <c r="HA77" i="32" s="1"/>
  <c r="GD76" i="32"/>
  <c r="GE76" i="32" s="1"/>
  <c r="FS77" i="32"/>
  <c r="FT77" i="32" s="1"/>
  <c r="FU77" i="32" s="1"/>
  <c r="FV77" i="32" s="1"/>
  <c r="FW77" i="32" s="1"/>
  <c r="FO76" i="32"/>
  <c r="FP76" i="32" s="1"/>
  <c r="FD77" i="32"/>
  <c r="FE77" i="32" s="1"/>
  <c r="FF77" i="32" s="1"/>
  <c r="FG77" i="32" s="1"/>
  <c r="FH77" i="32" s="1"/>
  <c r="EZ76" i="32"/>
  <c r="FA76" i="32" s="1"/>
  <c r="EO77" i="32"/>
  <c r="EP77" i="32" s="1"/>
  <c r="EQ77" i="32" s="1"/>
  <c r="ER77" i="32" s="1"/>
  <c r="ES77" i="32" s="1"/>
  <c r="EK76" i="32"/>
  <c r="EL76" i="32" s="1"/>
  <c r="DZ77" i="32"/>
  <c r="EA77" i="32" s="1"/>
  <c r="EB77" i="32" s="1"/>
  <c r="EC77" i="32" s="1"/>
  <c r="ED77" i="32" s="1"/>
  <c r="DV76" i="32"/>
  <c r="DW76" i="32" s="1"/>
  <c r="DK77" i="32"/>
  <c r="DL77" i="32" s="1"/>
  <c r="DM77" i="32" s="1"/>
  <c r="DN77" i="32" s="1"/>
  <c r="DO77" i="32" s="1"/>
  <c r="DG76" i="32"/>
  <c r="DH76" i="32" s="1"/>
  <c r="CV77" i="32"/>
  <c r="CW77" i="32" s="1"/>
  <c r="CX77" i="32" s="1"/>
  <c r="CY77" i="32" s="1"/>
  <c r="CZ77" i="32" s="1"/>
  <c r="CR76" i="32"/>
  <c r="CS76" i="32" s="1"/>
  <c r="CG77" i="32"/>
  <c r="CH77" i="32" s="1"/>
  <c r="CI77" i="32" s="1"/>
  <c r="CJ77" i="32" s="1"/>
  <c r="CK77" i="32" s="1"/>
  <c r="CC76" i="32"/>
  <c r="CD76" i="32" s="1"/>
  <c r="BR77" i="32"/>
  <c r="BS77" i="32" s="1"/>
  <c r="BT77" i="32" s="1"/>
  <c r="BU77" i="32" s="1"/>
  <c r="BV77" i="32" s="1"/>
  <c r="BN76" i="32"/>
  <c r="BO76" i="32" s="1"/>
  <c r="BC77" i="32"/>
  <c r="BD77" i="32" s="1"/>
  <c r="BE77" i="32" s="1"/>
  <c r="BF77" i="32" s="1"/>
  <c r="BG77" i="32" s="1"/>
  <c r="AY76" i="32"/>
  <c r="AZ76" i="32" s="1"/>
  <c r="AN77" i="32"/>
  <c r="AO77" i="32" s="1"/>
  <c r="AP77" i="32" s="1"/>
  <c r="AQ77" i="32" s="1"/>
  <c r="AR77" i="32" s="1"/>
  <c r="BH77" i="32" l="1"/>
  <c r="IU77" i="32"/>
  <c r="JW77" i="32"/>
  <c r="KT72" i="32"/>
  <c r="KU72" i="32" s="1"/>
  <c r="BW77" i="32"/>
  <c r="EE77" i="32"/>
  <c r="FI77" i="32"/>
  <c r="HB77" i="32"/>
  <c r="KL73" i="32"/>
  <c r="KM73" i="32" s="1"/>
  <c r="DA77" i="32"/>
  <c r="IF77" i="32"/>
  <c r="GM78" i="32"/>
  <c r="CL77" i="32"/>
  <c r="DP77" i="32"/>
  <c r="ET77" i="32"/>
  <c r="FX77" i="32"/>
  <c r="JH77" i="32"/>
  <c r="LC73" i="32"/>
  <c r="LG74" i="32"/>
  <c r="KW74" i="32" s="1"/>
  <c r="LH73" i="32"/>
  <c r="LR72" i="32"/>
  <c r="LW72" i="32"/>
  <c r="LV73" i="32"/>
  <c r="LL73" i="32" s="1"/>
  <c r="GQ79" i="32"/>
  <c r="GG79" i="32" s="1"/>
  <c r="GR78" i="32"/>
  <c r="IY78" i="32"/>
  <c r="IO78" i="32" s="1"/>
  <c r="IZ77" i="32"/>
  <c r="IJ78" i="32"/>
  <c r="HZ78" i="32" s="1"/>
  <c r="IK77" i="32"/>
  <c r="HS78" i="32"/>
  <c r="HT77" i="32"/>
  <c r="HF78" i="32"/>
  <c r="GV78" i="32" s="1"/>
  <c r="HG77" i="32"/>
  <c r="GB78" i="32"/>
  <c r="FR78" i="32" s="1"/>
  <c r="GC77" i="32"/>
  <c r="FN77" i="32"/>
  <c r="FM78" i="32"/>
  <c r="FC78" i="32" s="1"/>
  <c r="EX78" i="32"/>
  <c r="EN78" i="32" s="1"/>
  <c r="EY77" i="32"/>
  <c r="EI78" i="32"/>
  <c r="DY78" i="32" s="1"/>
  <c r="EJ77" i="32"/>
  <c r="DT78" i="32"/>
  <c r="DJ78" i="32" s="1"/>
  <c r="DU77" i="32"/>
  <c r="DF77" i="32"/>
  <c r="DE78" i="32"/>
  <c r="CU78" i="32" s="1"/>
  <c r="CP78" i="32"/>
  <c r="CF78" i="32" s="1"/>
  <c r="CQ77" i="32"/>
  <c r="CA78" i="32"/>
  <c r="BQ78" i="32" s="1"/>
  <c r="CB77" i="32"/>
  <c r="BM77" i="32"/>
  <c r="BL78" i="32"/>
  <c r="BB78" i="32" s="1"/>
  <c r="AS77" i="32"/>
  <c r="AW78" i="32"/>
  <c r="AM78" i="32" s="1"/>
  <c r="AX77" i="32"/>
  <c r="JX77" i="32" l="1"/>
  <c r="JY77" i="32" s="1"/>
  <c r="JI77" i="32"/>
  <c r="JJ77" i="32" s="1"/>
  <c r="JN78" i="32"/>
  <c r="JD78" i="32" s="1"/>
  <c r="KD77" i="32"/>
  <c r="KC78" i="32"/>
  <c r="JS78" i="32" s="1"/>
  <c r="JO77" i="32"/>
  <c r="LE74" i="32"/>
  <c r="KX74" i="32" s="1"/>
  <c r="KY74" i="32" s="1"/>
  <c r="KZ74" i="32" s="1"/>
  <c r="LF73" i="32"/>
  <c r="KN73" i="32"/>
  <c r="KR74" i="32"/>
  <c r="KH74" i="32" s="1"/>
  <c r="KS73" i="32"/>
  <c r="LT73" i="32"/>
  <c r="LM73" i="32" s="1"/>
  <c r="LN73" i="32" s="1"/>
  <c r="LO73" i="32" s="1"/>
  <c r="LU72" i="32"/>
  <c r="GO79" i="32"/>
  <c r="GP78" i="32"/>
  <c r="IW78" i="32"/>
  <c r="IX77" i="32"/>
  <c r="IH78" i="32"/>
  <c r="II77" i="32"/>
  <c r="HW77" i="32"/>
  <c r="HX77" i="32" s="1"/>
  <c r="HL78" i="32"/>
  <c r="HM78" i="32" s="1"/>
  <c r="HN78" i="32" s="1"/>
  <c r="HO78" i="32" s="1"/>
  <c r="HP78" i="32" s="1"/>
  <c r="HD78" i="32"/>
  <c r="HE77" i="32"/>
  <c r="FZ78" i="32"/>
  <c r="GA77" i="32"/>
  <c r="FK78" i="32"/>
  <c r="FL77" i="32"/>
  <c r="EV78" i="32"/>
  <c r="EW77" i="32"/>
  <c r="EG78" i="32"/>
  <c r="EH77" i="32"/>
  <c r="DR78" i="32"/>
  <c r="DS77" i="32"/>
  <c r="DC78" i="32"/>
  <c r="DD77" i="32"/>
  <c r="CN78" i="32"/>
  <c r="CO77" i="32"/>
  <c r="BY78" i="32"/>
  <c r="BZ77" i="32"/>
  <c r="BJ78" i="32"/>
  <c r="BK77" i="32"/>
  <c r="AU78" i="32"/>
  <c r="AV77" i="32"/>
  <c r="KB77" i="32" l="1"/>
  <c r="KE77" i="32" s="1"/>
  <c r="KF77" i="32" s="1"/>
  <c r="KA78" i="32"/>
  <c r="JT78" i="32" s="1"/>
  <c r="JU78" i="32" s="1"/>
  <c r="JV78" i="32" s="1"/>
  <c r="JL78" i="32"/>
  <c r="JE78" i="32" s="1"/>
  <c r="JF78" i="32" s="1"/>
  <c r="JG78" i="32" s="1"/>
  <c r="JM77" i="32"/>
  <c r="JP77" i="32" s="1"/>
  <c r="JQ77" i="32" s="1"/>
  <c r="LX72" i="32"/>
  <c r="LY72" i="32" s="1"/>
  <c r="KP74" i="32"/>
  <c r="KI74" i="32" s="1"/>
  <c r="KJ74" i="32" s="1"/>
  <c r="KK74" i="32" s="1"/>
  <c r="KQ73" i="32"/>
  <c r="LP73" i="32"/>
  <c r="LQ73" i="32" s="1"/>
  <c r="LI73" i="32"/>
  <c r="LJ73" i="32" s="1"/>
  <c r="HQ78" i="32"/>
  <c r="LA74" i="32"/>
  <c r="LB74" i="32" s="1"/>
  <c r="GS78" i="32"/>
  <c r="GT78" i="32" s="1"/>
  <c r="GH79" i="32"/>
  <c r="GI79" i="32" s="1"/>
  <c r="GJ79" i="32" s="1"/>
  <c r="GK79" i="32" s="1"/>
  <c r="GL79" i="32" s="1"/>
  <c r="JA77" i="32"/>
  <c r="JB77" i="32" s="1"/>
  <c r="IP78" i="32"/>
  <c r="IQ78" i="32" s="1"/>
  <c r="IR78" i="32" s="1"/>
  <c r="IS78" i="32" s="1"/>
  <c r="IT78" i="32" s="1"/>
  <c r="IL77" i="32"/>
  <c r="IM77" i="32" s="1"/>
  <c r="IA78" i="32"/>
  <c r="IB78" i="32" s="1"/>
  <c r="IC78" i="32" s="1"/>
  <c r="ID78" i="32" s="1"/>
  <c r="IE78" i="32" s="1"/>
  <c r="HU79" i="32"/>
  <c r="HK79" i="32" s="1"/>
  <c r="HV78" i="32"/>
  <c r="HH77" i="32"/>
  <c r="HI77" i="32" s="1"/>
  <c r="GW78" i="32"/>
  <c r="GX78" i="32" s="1"/>
  <c r="GY78" i="32" s="1"/>
  <c r="GZ78" i="32" s="1"/>
  <c r="HA78" i="32" s="1"/>
  <c r="GD77" i="32"/>
  <c r="GE77" i="32" s="1"/>
  <c r="FS78" i="32"/>
  <c r="FT78" i="32" s="1"/>
  <c r="FU78" i="32" s="1"/>
  <c r="FV78" i="32" s="1"/>
  <c r="FW78" i="32" s="1"/>
  <c r="FO77" i="32"/>
  <c r="FP77" i="32" s="1"/>
  <c r="FD78" i="32"/>
  <c r="FE78" i="32" s="1"/>
  <c r="FF78" i="32" s="1"/>
  <c r="FG78" i="32" s="1"/>
  <c r="FH78" i="32" s="1"/>
  <c r="EZ77" i="32"/>
  <c r="FA77" i="32" s="1"/>
  <c r="EO78" i="32"/>
  <c r="EP78" i="32" s="1"/>
  <c r="EQ78" i="32" s="1"/>
  <c r="ER78" i="32" s="1"/>
  <c r="ES78" i="32" s="1"/>
  <c r="EK77" i="32"/>
  <c r="EL77" i="32" s="1"/>
  <c r="DZ78" i="32"/>
  <c r="EA78" i="32" s="1"/>
  <c r="EB78" i="32" s="1"/>
  <c r="EC78" i="32" s="1"/>
  <c r="ED78" i="32" s="1"/>
  <c r="DV77" i="32"/>
  <c r="DW77" i="32" s="1"/>
  <c r="DK78" i="32"/>
  <c r="DL78" i="32" s="1"/>
  <c r="DM78" i="32" s="1"/>
  <c r="DN78" i="32" s="1"/>
  <c r="DO78" i="32" s="1"/>
  <c r="DG77" i="32"/>
  <c r="DH77" i="32" s="1"/>
  <c r="CV78" i="32"/>
  <c r="CW78" i="32" s="1"/>
  <c r="CX78" i="32" s="1"/>
  <c r="CY78" i="32" s="1"/>
  <c r="CZ78" i="32" s="1"/>
  <c r="CR77" i="32"/>
  <c r="CS77" i="32" s="1"/>
  <c r="CG78" i="32"/>
  <c r="CH78" i="32" s="1"/>
  <c r="CI78" i="32" s="1"/>
  <c r="CJ78" i="32" s="1"/>
  <c r="CK78" i="32" s="1"/>
  <c r="CC77" i="32"/>
  <c r="CD77" i="32" s="1"/>
  <c r="BR78" i="32"/>
  <c r="BS78" i="32" s="1"/>
  <c r="BT78" i="32" s="1"/>
  <c r="BU78" i="32" s="1"/>
  <c r="BV78" i="32" s="1"/>
  <c r="BN77" i="32"/>
  <c r="BO77" i="32" s="1"/>
  <c r="BC78" i="32"/>
  <c r="BD78" i="32" s="1"/>
  <c r="BE78" i="32" s="1"/>
  <c r="BF78" i="32" s="1"/>
  <c r="BG78" i="32" s="1"/>
  <c r="AY77" i="32"/>
  <c r="AZ77" i="32" s="1"/>
  <c r="AN78" i="32"/>
  <c r="AO78" i="32" s="1"/>
  <c r="AP78" i="32" s="1"/>
  <c r="AQ78" i="32" s="1"/>
  <c r="AR78" i="32" s="1"/>
  <c r="BH78" i="32" l="1"/>
  <c r="IU78" i="32"/>
  <c r="JW78" i="32"/>
  <c r="KT73" i="32"/>
  <c r="KU73" i="32" s="1"/>
  <c r="AS78" i="32"/>
  <c r="DA78" i="32"/>
  <c r="EE78" i="32"/>
  <c r="FI78" i="32"/>
  <c r="HB78" i="32"/>
  <c r="LC74" i="32"/>
  <c r="LG75" i="32"/>
  <c r="KW75" i="32" s="1"/>
  <c r="LH74" i="32"/>
  <c r="KL74" i="32"/>
  <c r="KM74" i="32" s="1"/>
  <c r="BW78" i="32"/>
  <c r="IF78" i="32"/>
  <c r="JH78" i="32"/>
  <c r="GM79" i="32"/>
  <c r="CL78" i="32"/>
  <c r="DP78" i="32"/>
  <c r="ET78" i="32"/>
  <c r="FX78" i="32"/>
  <c r="LR73" i="32"/>
  <c r="LV74" i="32"/>
  <c r="LL74" i="32" s="1"/>
  <c r="LW73" i="32"/>
  <c r="GR79" i="32"/>
  <c r="GQ80" i="32"/>
  <c r="GG80" i="32" s="1"/>
  <c r="IY79" i="32"/>
  <c r="IO79" i="32" s="1"/>
  <c r="IZ78" i="32"/>
  <c r="IK78" i="32"/>
  <c r="IJ79" i="32"/>
  <c r="HZ79" i="32" s="1"/>
  <c r="HS79" i="32"/>
  <c r="HT78" i="32"/>
  <c r="HG78" i="32"/>
  <c r="HF79" i="32"/>
  <c r="GV79" i="32" s="1"/>
  <c r="GC78" i="32"/>
  <c r="GB79" i="32"/>
  <c r="FR79" i="32" s="1"/>
  <c r="FN78" i="32"/>
  <c r="FM79" i="32"/>
  <c r="FC79" i="32" s="1"/>
  <c r="EX79" i="32"/>
  <c r="EN79" i="32" s="1"/>
  <c r="EY78" i="32"/>
  <c r="EJ78" i="32"/>
  <c r="EI79" i="32"/>
  <c r="DY79" i="32" s="1"/>
  <c r="DT79" i="32"/>
  <c r="DJ79" i="32" s="1"/>
  <c r="DU78" i="32"/>
  <c r="DE79" i="32"/>
  <c r="CU79" i="32" s="1"/>
  <c r="DF78" i="32"/>
  <c r="CQ78" i="32"/>
  <c r="CP79" i="32"/>
  <c r="CF79" i="32" s="1"/>
  <c r="CA79" i="32"/>
  <c r="BQ79" i="32" s="1"/>
  <c r="CB78" i="32"/>
  <c r="BL79" i="32"/>
  <c r="BB79" i="32" s="1"/>
  <c r="BM78" i="32"/>
  <c r="AX78" i="32"/>
  <c r="AW79" i="32"/>
  <c r="AM79" i="32" s="1"/>
  <c r="JX78" i="32" l="1"/>
  <c r="JY78" i="32" s="1"/>
  <c r="JI78" i="32"/>
  <c r="JJ78" i="32" s="1"/>
  <c r="KC79" i="32"/>
  <c r="JS79" i="32" s="1"/>
  <c r="JO78" i="32"/>
  <c r="JN79" i="32"/>
  <c r="JD79" i="32" s="1"/>
  <c r="KD78" i="32"/>
  <c r="LE75" i="32"/>
  <c r="KX75" i="32" s="1"/>
  <c r="KY75" i="32" s="1"/>
  <c r="KZ75" i="32" s="1"/>
  <c r="LF74" i="32"/>
  <c r="LT74" i="32"/>
  <c r="LM74" i="32" s="1"/>
  <c r="LN74" i="32" s="1"/>
  <c r="LO74" i="32" s="1"/>
  <c r="LU73" i="32"/>
  <c r="KN74" i="32"/>
  <c r="KS74" i="32"/>
  <c r="KR75" i="32"/>
  <c r="KH75" i="32" s="1"/>
  <c r="GO80" i="32"/>
  <c r="GP79" i="32"/>
  <c r="IW79" i="32"/>
  <c r="IX78" i="32"/>
  <c r="IH79" i="32"/>
  <c r="II78" i="32"/>
  <c r="HW78" i="32"/>
  <c r="HX78" i="32" s="1"/>
  <c r="HL79" i="32"/>
  <c r="HM79" i="32" s="1"/>
  <c r="HN79" i="32" s="1"/>
  <c r="HO79" i="32" s="1"/>
  <c r="HP79" i="32" s="1"/>
  <c r="HD79" i="32"/>
  <c r="HE78" i="32"/>
  <c r="FZ79" i="32"/>
  <c r="GA78" i="32"/>
  <c r="FK79" i="32"/>
  <c r="FL78" i="32"/>
  <c r="EV79" i="32"/>
  <c r="EW78" i="32"/>
  <c r="EG79" i="32"/>
  <c r="EH78" i="32"/>
  <c r="DR79" i="32"/>
  <c r="DS78" i="32"/>
  <c r="DC79" i="32"/>
  <c r="DD78" i="32"/>
  <c r="CN79" i="32"/>
  <c r="CO78" i="32"/>
  <c r="BY79" i="32"/>
  <c r="BZ78" i="32"/>
  <c r="BJ79" i="32"/>
  <c r="BK78" i="32"/>
  <c r="AU79" i="32"/>
  <c r="AV78" i="32"/>
  <c r="KB78" i="32" l="1"/>
  <c r="KE78" i="32" s="1"/>
  <c r="KF78" i="32" s="1"/>
  <c r="KA79" i="32"/>
  <c r="JT79" i="32" s="1"/>
  <c r="JU79" i="32" s="1"/>
  <c r="JV79" i="32" s="1"/>
  <c r="JL79" i="32"/>
  <c r="JE79" i="32" s="1"/>
  <c r="JF79" i="32" s="1"/>
  <c r="JG79" i="32" s="1"/>
  <c r="JM78" i="32"/>
  <c r="JP78" i="32" s="1"/>
  <c r="JQ78" i="32" s="1"/>
  <c r="HQ79" i="32"/>
  <c r="LX73" i="32"/>
  <c r="LY73" i="32" s="1"/>
  <c r="LP74" i="32"/>
  <c r="LQ74" i="32" s="1"/>
  <c r="LI74" i="32"/>
  <c r="LJ74" i="32" s="1"/>
  <c r="KP75" i="32"/>
  <c r="KI75" i="32" s="1"/>
  <c r="KJ75" i="32" s="1"/>
  <c r="KK75" i="32" s="1"/>
  <c r="KQ74" i="32"/>
  <c r="LA75" i="32"/>
  <c r="LB75" i="32" s="1"/>
  <c r="GS79" i="32"/>
  <c r="GT79" i="32" s="1"/>
  <c r="GH80" i="32"/>
  <c r="GI80" i="32" s="1"/>
  <c r="GJ80" i="32" s="1"/>
  <c r="GK80" i="32" s="1"/>
  <c r="GL80" i="32" s="1"/>
  <c r="JA78" i="32"/>
  <c r="JB78" i="32" s="1"/>
  <c r="IP79" i="32"/>
  <c r="IQ79" i="32" s="1"/>
  <c r="IR79" i="32" s="1"/>
  <c r="IS79" i="32" s="1"/>
  <c r="IT79" i="32" s="1"/>
  <c r="IL78" i="32"/>
  <c r="IM78" i="32" s="1"/>
  <c r="IA79" i="32"/>
  <c r="IB79" i="32" s="1"/>
  <c r="IC79" i="32" s="1"/>
  <c r="ID79" i="32" s="1"/>
  <c r="IE79" i="32" s="1"/>
  <c r="HU80" i="32"/>
  <c r="HK80" i="32" s="1"/>
  <c r="HV79" i="32"/>
  <c r="HH78" i="32"/>
  <c r="HI78" i="32" s="1"/>
  <c r="GW79" i="32"/>
  <c r="GX79" i="32" s="1"/>
  <c r="GY79" i="32" s="1"/>
  <c r="GZ79" i="32" s="1"/>
  <c r="HA79" i="32" s="1"/>
  <c r="GD78" i="32"/>
  <c r="GE78" i="32" s="1"/>
  <c r="FS79" i="32"/>
  <c r="FT79" i="32" s="1"/>
  <c r="FU79" i="32" s="1"/>
  <c r="FV79" i="32" s="1"/>
  <c r="FW79" i="32" s="1"/>
  <c r="FO78" i="32"/>
  <c r="FP78" i="32" s="1"/>
  <c r="FD79" i="32"/>
  <c r="FE79" i="32" s="1"/>
  <c r="FF79" i="32" s="1"/>
  <c r="FG79" i="32" s="1"/>
  <c r="FH79" i="32" s="1"/>
  <c r="EZ78" i="32"/>
  <c r="FA78" i="32" s="1"/>
  <c r="EO79" i="32"/>
  <c r="EP79" i="32" s="1"/>
  <c r="EQ79" i="32" s="1"/>
  <c r="ER79" i="32" s="1"/>
  <c r="ES79" i="32" s="1"/>
  <c r="EK78" i="32"/>
  <c r="EL78" i="32" s="1"/>
  <c r="DZ79" i="32"/>
  <c r="EA79" i="32" s="1"/>
  <c r="EB79" i="32" s="1"/>
  <c r="EC79" i="32" s="1"/>
  <c r="ED79" i="32" s="1"/>
  <c r="DV78" i="32"/>
  <c r="DW78" i="32" s="1"/>
  <c r="DK79" i="32"/>
  <c r="DL79" i="32" s="1"/>
  <c r="DM79" i="32" s="1"/>
  <c r="DN79" i="32" s="1"/>
  <c r="DO79" i="32" s="1"/>
  <c r="DG78" i="32"/>
  <c r="DH78" i="32" s="1"/>
  <c r="CV79" i="32"/>
  <c r="CW79" i="32" s="1"/>
  <c r="CX79" i="32" s="1"/>
  <c r="CY79" i="32" s="1"/>
  <c r="CZ79" i="32" s="1"/>
  <c r="CR78" i="32"/>
  <c r="CS78" i="32" s="1"/>
  <c r="CG79" i="32"/>
  <c r="CH79" i="32" s="1"/>
  <c r="CI79" i="32" s="1"/>
  <c r="CJ79" i="32" s="1"/>
  <c r="CK79" i="32" s="1"/>
  <c r="CC78" i="32"/>
  <c r="CD78" i="32" s="1"/>
  <c r="BR79" i="32"/>
  <c r="BS79" i="32" s="1"/>
  <c r="BT79" i="32" s="1"/>
  <c r="BU79" i="32" s="1"/>
  <c r="BV79" i="32" s="1"/>
  <c r="BN78" i="32"/>
  <c r="BO78" i="32" s="1"/>
  <c r="BC79" i="32"/>
  <c r="BD79" i="32" s="1"/>
  <c r="BE79" i="32" s="1"/>
  <c r="BF79" i="32" s="1"/>
  <c r="BG79" i="32" s="1"/>
  <c r="AY78" i="32"/>
  <c r="AZ78" i="32" s="1"/>
  <c r="AN79" i="32"/>
  <c r="AO79" i="32" s="1"/>
  <c r="AP79" i="32" s="1"/>
  <c r="AQ79" i="32" s="1"/>
  <c r="AR79" i="32" s="1"/>
  <c r="IU79" i="32" l="1"/>
  <c r="JW79" i="32"/>
  <c r="BW79" i="32"/>
  <c r="DA79" i="32"/>
  <c r="EE79" i="32"/>
  <c r="FI79" i="32"/>
  <c r="HB79" i="32"/>
  <c r="LC75" i="32"/>
  <c r="LG76" i="32"/>
  <c r="KW76" i="32" s="1"/>
  <c r="LH75" i="32"/>
  <c r="AS79" i="32"/>
  <c r="IF79" i="32"/>
  <c r="JH79" i="32"/>
  <c r="GM80" i="32"/>
  <c r="KT74" i="32"/>
  <c r="KU74" i="32" s="1"/>
  <c r="BH79" i="32"/>
  <c r="CL79" i="32"/>
  <c r="DP79" i="32"/>
  <c r="ET79" i="32"/>
  <c r="FX79" i="32"/>
  <c r="KL75" i="32"/>
  <c r="KM75" i="32" s="1"/>
  <c r="LR74" i="32"/>
  <c r="LV75" i="32"/>
  <c r="LL75" i="32" s="1"/>
  <c r="LW74" i="32"/>
  <c r="GR80" i="32"/>
  <c r="GQ81" i="32"/>
  <c r="GG81" i="32" s="1"/>
  <c r="IY80" i="32"/>
  <c r="IO80" i="32" s="1"/>
  <c r="IZ79" i="32"/>
  <c r="IK79" i="32"/>
  <c r="IJ80" i="32"/>
  <c r="HZ80" i="32" s="1"/>
  <c r="HS80" i="32"/>
  <c r="HT79" i="32"/>
  <c r="HF80" i="32"/>
  <c r="GV80" i="32" s="1"/>
  <c r="HG79" i="32"/>
  <c r="GB80" i="32"/>
  <c r="FR80" i="32" s="1"/>
  <c r="GC79" i="32"/>
  <c r="FN79" i="32"/>
  <c r="FM80" i="32"/>
  <c r="FC80" i="32" s="1"/>
  <c r="EY79" i="32"/>
  <c r="EX80" i="32"/>
  <c r="EN80" i="32" s="1"/>
  <c r="EI80" i="32"/>
  <c r="DY80" i="32" s="1"/>
  <c r="EJ79" i="32"/>
  <c r="DT80" i="32"/>
  <c r="DJ80" i="32" s="1"/>
  <c r="DU79" i="32"/>
  <c r="DF79" i="32"/>
  <c r="DE80" i="32"/>
  <c r="CU80" i="32" s="1"/>
  <c r="CP80" i="32"/>
  <c r="CF80" i="32" s="1"/>
  <c r="CQ79" i="32"/>
  <c r="CA80" i="32"/>
  <c r="BQ80" i="32" s="1"/>
  <c r="CB79" i="32"/>
  <c r="BM79" i="32"/>
  <c r="BL80" i="32"/>
  <c r="BB80" i="32" s="1"/>
  <c r="AW80" i="32"/>
  <c r="AM80" i="32" s="1"/>
  <c r="AX79" i="32"/>
  <c r="JX79" i="32" l="1"/>
  <c r="JY79" i="32" s="1"/>
  <c r="JI79" i="32"/>
  <c r="JJ79" i="32" s="1"/>
  <c r="KC80" i="32"/>
  <c r="JS80" i="32" s="1"/>
  <c r="KD79" i="32"/>
  <c r="JO79" i="32"/>
  <c r="JN80" i="32"/>
  <c r="JD80" i="32" s="1"/>
  <c r="KN75" i="32"/>
  <c r="KR76" i="32"/>
  <c r="KH76" i="32" s="1"/>
  <c r="KS75" i="32"/>
  <c r="LT75" i="32"/>
  <c r="LM75" i="32" s="1"/>
  <c r="LN75" i="32" s="1"/>
  <c r="LO75" i="32" s="1"/>
  <c r="LU74" i="32"/>
  <c r="LE76" i="32"/>
  <c r="KX76" i="32" s="1"/>
  <c r="KY76" i="32" s="1"/>
  <c r="KZ76" i="32" s="1"/>
  <c r="LF75" i="32"/>
  <c r="GO81" i="32"/>
  <c r="GP80" i="32"/>
  <c r="IW80" i="32"/>
  <c r="IX79" i="32"/>
  <c r="IH80" i="32"/>
  <c r="II79" i="32"/>
  <c r="HW79" i="32"/>
  <c r="HX79" i="32" s="1"/>
  <c r="HL80" i="32"/>
  <c r="HM80" i="32" s="1"/>
  <c r="HN80" i="32" s="1"/>
  <c r="HO80" i="32" s="1"/>
  <c r="HP80" i="32" s="1"/>
  <c r="HD80" i="32"/>
  <c r="HE79" i="32"/>
  <c r="FZ80" i="32"/>
  <c r="GA79" i="32"/>
  <c r="FK80" i="32"/>
  <c r="FL79" i="32"/>
  <c r="EV80" i="32"/>
  <c r="EW79" i="32"/>
  <c r="EG80" i="32"/>
  <c r="EH79" i="32"/>
  <c r="DR80" i="32"/>
  <c r="DS79" i="32"/>
  <c r="DC80" i="32"/>
  <c r="DD79" i="32"/>
  <c r="CN80" i="32"/>
  <c r="CO79" i="32"/>
  <c r="BY80" i="32"/>
  <c r="BZ79" i="32"/>
  <c r="BJ80" i="32"/>
  <c r="BK79" i="32"/>
  <c r="AU80" i="32"/>
  <c r="AV79" i="32"/>
  <c r="KB79" i="32" l="1"/>
  <c r="KE79" i="32" s="1"/>
  <c r="KF79" i="32" s="1"/>
  <c r="KA80" i="32"/>
  <c r="JT80" i="32" s="1"/>
  <c r="JU80" i="32" s="1"/>
  <c r="JV80" i="32" s="1"/>
  <c r="JL80" i="32"/>
  <c r="JE80" i="32" s="1"/>
  <c r="JF80" i="32" s="1"/>
  <c r="JG80" i="32" s="1"/>
  <c r="JM79" i="32"/>
  <c r="JP79" i="32" s="1"/>
  <c r="JQ79" i="32" s="1"/>
  <c r="LP75" i="32"/>
  <c r="LQ75" i="32" s="1"/>
  <c r="LI75" i="32"/>
  <c r="LJ75" i="32" s="1"/>
  <c r="LA76" i="32"/>
  <c r="LB76" i="32" s="1"/>
  <c r="HQ80" i="32"/>
  <c r="LX74" i="32"/>
  <c r="LY74" i="32" s="1"/>
  <c r="KP76" i="32"/>
  <c r="KI76" i="32" s="1"/>
  <c r="KJ76" i="32" s="1"/>
  <c r="KK76" i="32" s="1"/>
  <c r="KQ75" i="32"/>
  <c r="GS80" i="32"/>
  <c r="GT80" i="32" s="1"/>
  <c r="GH81" i="32"/>
  <c r="GI81" i="32" s="1"/>
  <c r="GJ81" i="32" s="1"/>
  <c r="GK81" i="32" s="1"/>
  <c r="GL81" i="32" s="1"/>
  <c r="JA79" i="32"/>
  <c r="JB79" i="32" s="1"/>
  <c r="IP80" i="32"/>
  <c r="IQ80" i="32" s="1"/>
  <c r="IR80" i="32" s="1"/>
  <c r="IS80" i="32" s="1"/>
  <c r="IT80" i="32" s="1"/>
  <c r="IL79" i="32"/>
  <c r="IM79" i="32" s="1"/>
  <c r="IA80" i="32"/>
  <c r="IB80" i="32" s="1"/>
  <c r="IC80" i="32" s="1"/>
  <c r="ID80" i="32" s="1"/>
  <c r="IE80" i="32" s="1"/>
  <c r="HU81" i="32"/>
  <c r="HK81" i="32" s="1"/>
  <c r="HV80" i="32"/>
  <c r="HH79" i="32"/>
  <c r="HI79" i="32" s="1"/>
  <c r="GW80" i="32"/>
  <c r="GX80" i="32" s="1"/>
  <c r="GY80" i="32" s="1"/>
  <c r="GZ80" i="32" s="1"/>
  <c r="HA80" i="32" s="1"/>
  <c r="GD79" i="32"/>
  <c r="GE79" i="32" s="1"/>
  <c r="FS80" i="32"/>
  <c r="FT80" i="32" s="1"/>
  <c r="FU80" i="32" s="1"/>
  <c r="FV80" i="32" s="1"/>
  <c r="FW80" i="32" s="1"/>
  <c r="FO79" i="32"/>
  <c r="FP79" i="32" s="1"/>
  <c r="FD80" i="32"/>
  <c r="FE80" i="32" s="1"/>
  <c r="FF80" i="32" s="1"/>
  <c r="FG80" i="32" s="1"/>
  <c r="FH80" i="32" s="1"/>
  <c r="EZ79" i="32"/>
  <c r="FA79" i="32" s="1"/>
  <c r="EO80" i="32"/>
  <c r="EP80" i="32" s="1"/>
  <c r="EQ80" i="32" s="1"/>
  <c r="ER80" i="32" s="1"/>
  <c r="ES80" i="32" s="1"/>
  <c r="EK79" i="32"/>
  <c r="EL79" i="32" s="1"/>
  <c r="DZ80" i="32"/>
  <c r="EA80" i="32" s="1"/>
  <c r="EB80" i="32" s="1"/>
  <c r="EC80" i="32" s="1"/>
  <c r="ED80" i="32" s="1"/>
  <c r="DV79" i="32"/>
  <c r="DW79" i="32" s="1"/>
  <c r="DK80" i="32"/>
  <c r="DL80" i="32" s="1"/>
  <c r="DM80" i="32" s="1"/>
  <c r="DN80" i="32" s="1"/>
  <c r="DO80" i="32" s="1"/>
  <c r="DG79" i="32"/>
  <c r="DH79" i="32" s="1"/>
  <c r="CV80" i="32"/>
  <c r="CW80" i="32" s="1"/>
  <c r="CX80" i="32" s="1"/>
  <c r="CY80" i="32" s="1"/>
  <c r="CZ80" i="32" s="1"/>
  <c r="CR79" i="32"/>
  <c r="CS79" i="32" s="1"/>
  <c r="CG80" i="32"/>
  <c r="CH80" i="32" s="1"/>
  <c r="CI80" i="32" s="1"/>
  <c r="CJ80" i="32" s="1"/>
  <c r="CK80" i="32" s="1"/>
  <c r="CC79" i="32"/>
  <c r="CD79" i="32" s="1"/>
  <c r="BR80" i="32"/>
  <c r="BS80" i="32" s="1"/>
  <c r="BT80" i="32" s="1"/>
  <c r="BU80" i="32" s="1"/>
  <c r="BV80" i="32" s="1"/>
  <c r="BN79" i="32"/>
  <c r="BO79" i="32" s="1"/>
  <c r="BC80" i="32"/>
  <c r="BD80" i="32" s="1"/>
  <c r="BE80" i="32" s="1"/>
  <c r="BF80" i="32" s="1"/>
  <c r="BG80" i="32" s="1"/>
  <c r="AY79" i="32"/>
  <c r="AZ79" i="32" s="1"/>
  <c r="AN80" i="32"/>
  <c r="AO80" i="32" s="1"/>
  <c r="AP80" i="32" s="1"/>
  <c r="AQ80" i="32" s="1"/>
  <c r="AR80" i="32" s="1"/>
  <c r="IU80" i="32" l="1"/>
  <c r="JW80" i="32"/>
  <c r="KT75" i="32"/>
  <c r="KU75" i="32" s="1"/>
  <c r="BW80" i="32"/>
  <c r="EE80" i="32"/>
  <c r="FI80" i="32"/>
  <c r="HB80" i="32"/>
  <c r="KL76" i="32"/>
  <c r="KM76" i="32" s="1"/>
  <c r="DA80" i="32"/>
  <c r="IF80" i="32"/>
  <c r="JH80" i="32"/>
  <c r="GM81" i="32"/>
  <c r="AS80" i="32"/>
  <c r="BH80" i="32"/>
  <c r="CL80" i="32"/>
  <c r="DP80" i="32"/>
  <c r="ET80" i="32"/>
  <c r="FX80" i="32"/>
  <c r="LC76" i="32"/>
  <c r="LG77" i="32"/>
  <c r="KW77" i="32" s="1"/>
  <c r="LH76" i="32"/>
  <c r="LR75" i="32"/>
  <c r="LV76" i="32"/>
  <c r="LL76" i="32" s="1"/>
  <c r="LW75" i="32"/>
  <c r="GR81" i="32"/>
  <c r="GQ82" i="32"/>
  <c r="GG82" i="32" s="1"/>
  <c r="IY81" i="32"/>
  <c r="IO81" i="32" s="1"/>
  <c r="IZ80" i="32"/>
  <c r="IK80" i="32"/>
  <c r="IJ81" i="32"/>
  <c r="HZ81" i="32" s="1"/>
  <c r="HS81" i="32"/>
  <c r="HT80" i="32"/>
  <c r="HG80" i="32"/>
  <c r="HF81" i="32"/>
  <c r="GV81" i="32" s="1"/>
  <c r="GC80" i="32"/>
  <c r="GB81" i="32"/>
  <c r="FR81" i="32" s="1"/>
  <c r="FN80" i="32"/>
  <c r="FM81" i="32"/>
  <c r="FC81" i="32" s="1"/>
  <c r="EX81" i="32"/>
  <c r="EN81" i="32" s="1"/>
  <c r="EY80" i="32"/>
  <c r="EJ80" i="32"/>
  <c r="EI81" i="32"/>
  <c r="DY81" i="32" s="1"/>
  <c r="DT81" i="32"/>
  <c r="DJ81" i="32" s="1"/>
  <c r="DU80" i="32"/>
  <c r="DE81" i="32"/>
  <c r="CU81" i="32" s="1"/>
  <c r="DF80" i="32"/>
  <c r="CQ80" i="32"/>
  <c r="CP81" i="32"/>
  <c r="CF81" i="32" s="1"/>
  <c r="CA81" i="32"/>
  <c r="BQ81" i="32" s="1"/>
  <c r="CB80" i="32"/>
  <c r="BL81" i="32"/>
  <c r="BB81" i="32" s="1"/>
  <c r="BM80" i="32"/>
  <c r="AX80" i="32"/>
  <c r="AW81" i="32"/>
  <c r="AM81" i="32" s="1"/>
  <c r="JX80" i="32" l="1"/>
  <c r="JY80" i="32" s="1"/>
  <c r="JI80" i="32"/>
  <c r="JJ80" i="32" s="1"/>
  <c r="KD80" i="32"/>
  <c r="JO80" i="32"/>
  <c r="JN81" i="32"/>
  <c r="JD81" i="32" s="1"/>
  <c r="KC81" i="32"/>
  <c r="JS81" i="32" s="1"/>
  <c r="LE77" i="32"/>
  <c r="KX77" i="32" s="1"/>
  <c r="KY77" i="32" s="1"/>
  <c r="KZ77" i="32" s="1"/>
  <c r="LF76" i="32"/>
  <c r="LT76" i="32"/>
  <c r="LM76" i="32" s="1"/>
  <c r="LN76" i="32" s="1"/>
  <c r="LO76" i="32" s="1"/>
  <c r="LU75" i="32"/>
  <c r="KN76" i="32"/>
  <c r="KS76" i="32"/>
  <c r="KR77" i="32"/>
  <c r="KH77" i="32" s="1"/>
  <c r="GO82" i="32"/>
  <c r="GP81" i="32"/>
  <c r="IW81" i="32"/>
  <c r="IX80" i="32"/>
  <c r="IH81" i="32"/>
  <c r="II80" i="32"/>
  <c r="HW80" i="32"/>
  <c r="HX80" i="32" s="1"/>
  <c r="HL81" i="32"/>
  <c r="HM81" i="32" s="1"/>
  <c r="HN81" i="32" s="1"/>
  <c r="HO81" i="32" s="1"/>
  <c r="HP81" i="32" s="1"/>
  <c r="HD81" i="32"/>
  <c r="HE80" i="32"/>
  <c r="FZ81" i="32"/>
  <c r="GA80" i="32"/>
  <c r="FK81" i="32"/>
  <c r="FL80" i="32"/>
  <c r="EV81" i="32"/>
  <c r="EW80" i="32"/>
  <c r="EG81" i="32"/>
  <c r="EH80" i="32"/>
  <c r="DR81" i="32"/>
  <c r="DS80" i="32"/>
  <c r="DC81" i="32"/>
  <c r="DD80" i="32"/>
  <c r="CN81" i="32"/>
  <c r="CO80" i="32"/>
  <c r="BY81" i="32"/>
  <c r="BZ80" i="32"/>
  <c r="BJ81" i="32"/>
  <c r="BK80" i="32"/>
  <c r="AU81" i="32"/>
  <c r="AV80" i="32"/>
  <c r="KB80" i="32" l="1"/>
  <c r="KE80" i="32" s="1"/>
  <c r="KF80" i="32" s="1"/>
  <c r="KA81" i="32"/>
  <c r="JT81" i="32" s="1"/>
  <c r="JU81" i="32" s="1"/>
  <c r="JV81" i="32" s="1"/>
  <c r="JL81" i="32"/>
  <c r="JE81" i="32" s="1"/>
  <c r="JF81" i="32" s="1"/>
  <c r="JG81" i="32" s="1"/>
  <c r="JM80" i="32"/>
  <c r="JP80" i="32" s="1"/>
  <c r="JQ80" i="32" s="1"/>
  <c r="LX75" i="32"/>
  <c r="LY75" i="32" s="1"/>
  <c r="LP76" i="32"/>
  <c r="LQ76" i="32" s="1"/>
  <c r="LI76" i="32"/>
  <c r="LJ76" i="32" s="1"/>
  <c r="HQ81" i="32"/>
  <c r="KP77" i="32"/>
  <c r="KI77" i="32" s="1"/>
  <c r="KJ77" i="32" s="1"/>
  <c r="KK77" i="32" s="1"/>
  <c r="KQ76" i="32"/>
  <c r="LA77" i="32"/>
  <c r="LB77" i="32" s="1"/>
  <c r="GS81" i="32"/>
  <c r="GT81" i="32" s="1"/>
  <c r="GH82" i="32"/>
  <c r="GI82" i="32" s="1"/>
  <c r="GJ82" i="32" s="1"/>
  <c r="GK82" i="32" s="1"/>
  <c r="GL82" i="32" s="1"/>
  <c r="JA80" i="32"/>
  <c r="JB80" i="32" s="1"/>
  <c r="IP81" i="32"/>
  <c r="IQ81" i="32" s="1"/>
  <c r="IR81" i="32" s="1"/>
  <c r="IS81" i="32" s="1"/>
  <c r="IT81" i="32" s="1"/>
  <c r="IA81" i="32"/>
  <c r="IB81" i="32" s="1"/>
  <c r="IC81" i="32" s="1"/>
  <c r="ID81" i="32" s="1"/>
  <c r="IE81" i="32" s="1"/>
  <c r="IL80" i="32"/>
  <c r="IM80" i="32" s="1"/>
  <c r="HU82" i="32"/>
  <c r="HK82" i="32" s="1"/>
  <c r="HV81" i="32"/>
  <c r="HH80" i="32"/>
  <c r="HI80" i="32" s="1"/>
  <c r="GW81" i="32"/>
  <c r="GX81" i="32" s="1"/>
  <c r="GY81" i="32" s="1"/>
  <c r="GZ81" i="32" s="1"/>
  <c r="HA81" i="32" s="1"/>
  <c r="GD80" i="32"/>
  <c r="GE80" i="32" s="1"/>
  <c r="FS81" i="32"/>
  <c r="FT81" i="32" s="1"/>
  <c r="FU81" i="32" s="1"/>
  <c r="FV81" i="32" s="1"/>
  <c r="FW81" i="32" s="1"/>
  <c r="FO80" i="32"/>
  <c r="FP80" i="32" s="1"/>
  <c r="FD81" i="32"/>
  <c r="FE81" i="32" s="1"/>
  <c r="FF81" i="32" s="1"/>
  <c r="FG81" i="32" s="1"/>
  <c r="FH81" i="32" s="1"/>
  <c r="EZ80" i="32"/>
  <c r="FA80" i="32" s="1"/>
  <c r="EO81" i="32"/>
  <c r="EP81" i="32" s="1"/>
  <c r="EQ81" i="32" s="1"/>
  <c r="ER81" i="32" s="1"/>
  <c r="ES81" i="32" s="1"/>
  <c r="EK80" i="32"/>
  <c r="EL80" i="32" s="1"/>
  <c r="DZ81" i="32"/>
  <c r="EA81" i="32" s="1"/>
  <c r="EB81" i="32" s="1"/>
  <c r="EC81" i="32" s="1"/>
  <c r="ED81" i="32" s="1"/>
  <c r="DV80" i="32"/>
  <c r="DW80" i="32" s="1"/>
  <c r="DK81" i="32"/>
  <c r="DL81" i="32" s="1"/>
  <c r="DM81" i="32" s="1"/>
  <c r="DN81" i="32" s="1"/>
  <c r="DO81" i="32" s="1"/>
  <c r="DG80" i="32"/>
  <c r="DH80" i="32" s="1"/>
  <c r="CV81" i="32"/>
  <c r="CW81" i="32" s="1"/>
  <c r="CX81" i="32" s="1"/>
  <c r="CY81" i="32" s="1"/>
  <c r="CZ81" i="32" s="1"/>
  <c r="CR80" i="32"/>
  <c r="CS80" i="32" s="1"/>
  <c r="CG81" i="32"/>
  <c r="CH81" i="32" s="1"/>
  <c r="CI81" i="32" s="1"/>
  <c r="CJ81" i="32" s="1"/>
  <c r="CK81" i="32" s="1"/>
  <c r="CC80" i="32"/>
  <c r="CD80" i="32" s="1"/>
  <c r="BR81" i="32"/>
  <c r="BS81" i="32" s="1"/>
  <c r="BT81" i="32" s="1"/>
  <c r="BU81" i="32" s="1"/>
  <c r="BV81" i="32" s="1"/>
  <c r="BN80" i="32"/>
  <c r="BO80" i="32" s="1"/>
  <c r="BC81" i="32"/>
  <c r="BD81" i="32" s="1"/>
  <c r="BE81" i="32" s="1"/>
  <c r="BF81" i="32" s="1"/>
  <c r="BG81" i="32" s="1"/>
  <c r="AY80" i="32"/>
  <c r="AZ80" i="32" s="1"/>
  <c r="AN81" i="32"/>
  <c r="AO81" i="32" s="1"/>
  <c r="AP81" i="32" s="1"/>
  <c r="AQ81" i="32" s="1"/>
  <c r="AR81" i="32" s="1"/>
  <c r="CL81" i="32" l="1"/>
  <c r="IU81" i="32"/>
  <c r="JW81" i="32"/>
  <c r="BW81" i="32"/>
  <c r="EE81" i="32"/>
  <c r="FI81" i="32"/>
  <c r="HB81" i="32"/>
  <c r="LC77" i="32"/>
  <c r="LG78" i="32"/>
  <c r="KW78" i="32" s="1"/>
  <c r="LH77" i="32"/>
  <c r="LR76" i="32"/>
  <c r="LW76" i="32"/>
  <c r="LV77" i="32"/>
  <c r="LL77" i="32" s="1"/>
  <c r="AS81" i="32"/>
  <c r="DA81" i="32"/>
  <c r="JH81" i="32"/>
  <c r="GM82" i="32"/>
  <c r="KT76" i="32"/>
  <c r="KU76" i="32" s="1"/>
  <c r="BH81" i="32"/>
  <c r="DP81" i="32"/>
  <c r="ET81" i="32"/>
  <c r="FX81" i="32"/>
  <c r="IF81" i="32"/>
  <c r="KL77" i="32"/>
  <c r="KM77" i="32" s="1"/>
  <c r="GQ83" i="32"/>
  <c r="GG83" i="32" s="1"/>
  <c r="GR82" i="32"/>
  <c r="IY82" i="32"/>
  <c r="IO82" i="32" s="1"/>
  <c r="IZ81" i="32"/>
  <c r="IK81" i="32"/>
  <c r="IJ82" i="32"/>
  <c r="HZ82" i="32" s="1"/>
  <c r="HS82" i="32"/>
  <c r="HT81" i="32"/>
  <c r="HF82" i="32"/>
  <c r="GV82" i="32" s="1"/>
  <c r="HG81" i="32"/>
  <c r="GB82" i="32"/>
  <c r="FR82" i="32" s="1"/>
  <c r="GC81" i="32"/>
  <c r="FM82" i="32"/>
  <c r="FC82" i="32" s="1"/>
  <c r="FN81" i="32"/>
  <c r="EY81" i="32"/>
  <c r="EX82" i="32"/>
  <c r="EN82" i="32" s="1"/>
  <c r="EI82" i="32"/>
  <c r="DY82" i="32" s="1"/>
  <c r="EJ81" i="32"/>
  <c r="DT82" i="32"/>
  <c r="DJ82" i="32" s="1"/>
  <c r="DU81" i="32"/>
  <c r="DF81" i="32"/>
  <c r="DE82" i="32"/>
  <c r="CU82" i="32" s="1"/>
  <c r="CP82" i="32"/>
  <c r="CF82" i="32" s="1"/>
  <c r="CQ81" i="32"/>
  <c r="CA82" i="32"/>
  <c r="BQ82" i="32" s="1"/>
  <c r="CB81" i="32"/>
  <c r="BM81" i="32"/>
  <c r="BL82" i="32"/>
  <c r="BB82" i="32" s="1"/>
  <c r="AW82" i="32"/>
  <c r="AM82" i="32" s="1"/>
  <c r="AX81" i="32"/>
  <c r="JX81" i="32" l="1"/>
  <c r="JY81" i="32" s="1"/>
  <c r="JI81" i="32"/>
  <c r="JJ81" i="32" s="1"/>
  <c r="KC82" i="32"/>
  <c r="JS82" i="32" s="1"/>
  <c r="JN82" i="32"/>
  <c r="JD82" i="32" s="1"/>
  <c r="KD81" i="32"/>
  <c r="JO81" i="32"/>
  <c r="LT77" i="32"/>
  <c r="LM77" i="32" s="1"/>
  <c r="LN77" i="32" s="1"/>
  <c r="LO77" i="32" s="1"/>
  <c r="LU76" i="32"/>
  <c r="KN77" i="32"/>
  <c r="KR78" i="32"/>
  <c r="KH78" i="32" s="1"/>
  <c r="KS77" i="32"/>
  <c r="LE78" i="32"/>
  <c r="KX78" i="32" s="1"/>
  <c r="KY78" i="32" s="1"/>
  <c r="KZ78" i="32" s="1"/>
  <c r="LF77" i="32"/>
  <c r="GO83" i="32"/>
  <c r="GP82" i="32"/>
  <c r="IW82" i="32"/>
  <c r="IX81" i="32"/>
  <c r="IH82" i="32"/>
  <c r="II81" i="32"/>
  <c r="HW81" i="32"/>
  <c r="HX81" i="32" s="1"/>
  <c r="HL82" i="32"/>
  <c r="HM82" i="32" s="1"/>
  <c r="HN82" i="32" s="1"/>
  <c r="HO82" i="32" s="1"/>
  <c r="HP82" i="32" s="1"/>
  <c r="HD82" i="32"/>
  <c r="HE81" i="32"/>
  <c r="FZ82" i="32"/>
  <c r="GA81" i="32"/>
  <c r="FK82" i="32"/>
  <c r="FL81" i="32"/>
  <c r="EV82" i="32"/>
  <c r="EW81" i="32"/>
  <c r="EG82" i="32"/>
  <c r="EH81" i="32"/>
  <c r="DR82" i="32"/>
  <c r="DS81" i="32"/>
  <c r="DC82" i="32"/>
  <c r="DD81" i="32"/>
  <c r="CN82" i="32"/>
  <c r="CO81" i="32"/>
  <c r="BY82" i="32"/>
  <c r="BZ81" i="32"/>
  <c r="BJ82" i="32"/>
  <c r="BK81" i="32"/>
  <c r="AU82" i="32"/>
  <c r="AV81" i="32"/>
  <c r="KB81" i="32" l="1"/>
  <c r="KE81" i="32" s="1"/>
  <c r="KF81" i="32" s="1"/>
  <c r="KA82" i="32"/>
  <c r="JT82" i="32" s="1"/>
  <c r="JU82" i="32" s="1"/>
  <c r="JV82" i="32" s="1"/>
  <c r="JL82" i="32"/>
  <c r="JE82" i="32" s="1"/>
  <c r="JF82" i="32" s="1"/>
  <c r="JG82" i="32" s="1"/>
  <c r="JM81" i="32"/>
  <c r="JP81" i="32" s="1"/>
  <c r="JQ81" i="32" s="1"/>
  <c r="LI77" i="32"/>
  <c r="LJ77" i="32" s="1"/>
  <c r="KP78" i="32"/>
  <c r="KI78" i="32" s="1"/>
  <c r="KJ78" i="32" s="1"/>
  <c r="KK78" i="32" s="1"/>
  <c r="KQ77" i="32"/>
  <c r="LA78" i="32"/>
  <c r="LB78" i="32" s="1"/>
  <c r="LX76" i="32"/>
  <c r="LY76" i="32" s="1"/>
  <c r="HQ82" i="32"/>
  <c r="LP77" i="32"/>
  <c r="LQ77" i="32" s="1"/>
  <c r="GS82" i="32"/>
  <c r="GT82" i="32" s="1"/>
  <c r="GH83" i="32"/>
  <c r="GI83" i="32" s="1"/>
  <c r="GJ83" i="32" s="1"/>
  <c r="GK83" i="32" s="1"/>
  <c r="GL83" i="32" s="1"/>
  <c r="JA81" i="32"/>
  <c r="JB81" i="32" s="1"/>
  <c r="IP82" i="32"/>
  <c r="IQ82" i="32" s="1"/>
  <c r="IR82" i="32" s="1"/>
  <c r="IS82" i="32" s="1"/>
  <c r="IT82" i="32" s="1"/>
  <c r="IL81" i="32"/>
  <c r="IM81" i="32" s="1"/>
  <c r="IA82" i="32"/>
  <c r="IB82" i="32" s="1"/>
  <c r="IC82" i="32" s="1"/>
  <c r="ID82" i="32" s="1"/>
  <c r="IE82" i="32" s="1"/>
  <c r="HV82" i="32"/>
  <c r="HU83" i="32"/>
  <c r="HK83" i="32" s="1"/>
  <c r="HH81" i="32"/>
  <c r="HI81" i="32" s="1"/>
  <c r="GW82" i="32"/>
  <c r="GX82" i="32" s="1"/>
  <c r="GY82" i="32" s="1"/>
  <c r="GZ82" i="32" s="1"/>
  <c r="HA82" i="32" s="1"/>
  <c r="GD81" i="32"/>
  <c r="GE81" i="32" s="1"/>
  <c r="FS82" i="32"/>
  <c r="FT82" i="32" s="1"/>
  <c r="FU82" i="32" s="1"/>
  <c r="FV82" i="32" s="1"/>
  <c r="FW82" i="32" s="1"/>
  <c r="FO81" i="32"/>
  <c r="FP81" i="32" s="1"/>
  <c r="FD82" i="32"/>
  <c r="FE82" i="32" s="1"/>
  <c r="FF82" i="32" s="1"/>
  <c r="FG82" i="32" s="1"/>
  <c r="FH82" i="32" s="1"/>
  <c r="EZ81" i="32"/>
  <c r="FA81" i="32" s="1"/>
  <c r="EO82" i="32"/>
  <c r="EP82" i="32" s="1"/>
  <c r="EQ82" i="32" s="1"/>
  <c r="ER82" i="32" s="1"/>
  <c r="ES82" i="32" s="1"/>
  <c r="EK81" i="32"/>
  <c r="EL81" i="32" s="1"/>
  <c r="DZ82" i="32"/>
  <c r="EA82" i="32" s="1"/>
  <c r="EB82" i="32" s="1"/>
  <c r="EC82" i="32" s="1"/>
  <c r="ED82" i="32" s="1"/>
  <c r="DV81" i="32"/>
  <c r="DW81" i="32" s="1"/>
  <c r="DK82" i="32"/>
  <c r="DL82" i="32" s="1"/>
  <c r="DM82" i="32" s="1"/>
  <c r="DN82" i="32" s="1"/>
  <c r="DO82" i="32" s="1"/>
  <c r="DG81" i="32"/>
  <c r="DH81" i="32" s="1"/>
  <c r="CV82" i="32"/>
  <c r="CW82" i="32" s="1"/>
  <c r="CX82" i="32" s="1"/>
  <c r="CY82" i="32" s="1"/>
  <c r="CZ82" i="32" s="1"/>
  <c r="CR81" i="32"/>
  <c r="CS81" i="32" s="1"/>
  <c r="CG82" i="32"/>
  <c r="CH82" i="32" s="1"/>
  <c r="CI82" i="32" s="1"/>
  <c r="CJ82" i="32" s="1"/>
  <c r="CK82" i="32" s="1"/>
  <c r="CC81" i="32"/>
  <c r="CD81" i="32" s="1"/>
  <c r="BR82" i="32"/>
  <c r="BS82" i="32" s="1"/>
  <c r="BT82" i="32" s="1"/>
  <c r="BU82" i="32" s="1"/>
  <c r="BV82" i="32" s="1"/>
  <c r="BN81" i="32"/>
  <c r="BO81" i="32" s="1"/>
  <c r="BC82" i="32"/>
  <c r="BD82" i="32" s="1"/>
  <c r="BE82" i="32" s="1"/>
  <c r="BF82" i="32" s="1"/>
  <c r="BG82" i="32" s="1"/>
  <c r="AY81" i="32"/>
  <c r="AZ81" i="32" s="1"/>
  <c r="AN82" i="32"/>
  <c r="AO82" i="32" s="1"/>
  <c r="AP82" i="32" s="1"/>
  <c r="AQ82" i="32" s="1"/>
  <c r="AR82" i="32" s="1"/>
  <c r="BH82" i="32" l="1"/>
  <c r="IU82" i="32"/>
  <c r="JW82" i="32"/>
  <c r="KT77" i="32"/>
  <c r="KU77" i="32" s="1"/>
  <c r="AS82" i="32"/>
  <c r="DA82" i="32"/>
  <c r="EE82" i="32"/>
  <c r="FI82" i="32"/>
  <c r="HB82" i="32"/>
  <c r="LR77" i="32"/>
  <c r="LV78" i="32"/>
  <c r="LL78" i="32" s="1"/>
  <c r="LW77" i="32"/>
  <c r="KL78" i="32"/>
  <c r="KM78" i="32" s="1"/>
  <c r="BW82" i="32"/>
  <c r="IF82" i="32"/>
  <c r="JH82" i="32"/>
  <c r="GM83" i="32"/>
  <c r="CL82" i="32"/>
  <c r="DP82" i="32"/>
  <c r="ET82" i="32"/>
  <c r="FX82" i="32"/>
  <c r="LC78" i="32"/>
  <c r="LG79" i="32"/>
  <c r="KW79" i="32" s="1"/>
  <c r="LH78" i="32"/>
  <c r="GR83" i="32"/>
  <c r="GQ84" i="32"/>
  <c r="GG84" i="32" s="1"/>
  <c r="IY83" i="32"/>
  <c r="IO83" i="32" s="1"/>
  <c r="IZ82" i="32"/>
  <c r="IJ83" i="32"/>
  <c r="HZ83" i="32" s="1"/>
  <c r="IK82" i="32"/>
  <c r="HS83" i="32"/>
  <c r="HT82" i="32"/>
  <c r="HG82" i="32"/>
  <c r="HF83" i="32"/>
  <c r="GV83" i="32" s="1"/>
  <c r="GC82" i="32"/>
  <c r="GB83" i="32"/>
  <c r="FR83" i="32" s="1"/>
  <c r="FN82" i="32"/>
  <c r="FM83" i="32"/>
  <c r="FC83" i="32" s="1"/>
  <c r="EX83" i="32"/>
  <c r="EN83" i="32" s="1"/>
  <c r="EY82" i="32"/>
  <c r="EJ82" i="32"/>
  <c r="EI83" i="32"/>
  <c r="DY83" i="32" s="1"/>
  <c r="DT83" i="32"/>
  <c r="DJ83" i="32" s="1"/>
  <c r="DU82" i="32"/>
  <c r="DE83" i="32"/>
  <c r="CU83" i="32" s="1"/>
  <c r="DF82" i="32"/>
  <c r="CQ82" i="32"/>
  <c r="CP83" i="32"/>
  <c r="CF83" i="32" s="1"/>
  <c r="CA83" i="32"/>
  <c r="BQ83" i="32" s="1"/>
  <c r="CB82" i="32"/>
  <c r="BL83" i="32"/>
  <c r="BB83" i="32" s="1"/>
  <c r="BM82" i="32"/>
  <c r="AX82" i="32"/>
  <c r="AW83" i="32"/>
  <c r="AM83" i="32" s="1"/>
  <c r="JX82" i="32" l="1"/>
  <c r="JY82" i="32" s="1"/>
  <c r="JI82" i="32"/>
  <c r="JJ82" i="32" s="1"/>
  <c r="KC83" i="32"/>
  <c r="JS83" i="32" s="1"/>
  <c r="KD82" i="32"/>
  <c r="JO82" i="32"/>
  <c r="JN83" i="32"/>
  <c r="JD83" i="32" s="1"/>
  <c r="LT78" i="32"/>
  <c r="LM78" i="32" s="1"/>
  <c r="LN78" i="32" s="1"/>
  <c r="LO78" i="32" s="1"/>
  <c r="LU77" i="32"/>
  <c r="LE79" i="32"/>
  <c r="KX79" i="32" s="1"/>
  <c r="KY79" i="32" s="1"/>
  <c r="KZ79" i="32" s="1"/>
  <c r="LF78" i="32"/>
  <c r="KN78" i="32"/>
  <c r="KS78" i="32"/>
  <c r="KR79" i="32"/>
  <c r="KH79" i="32" s="1"/>
  <c r="GO84" i="32"/>
  <c r="GP83" i="32"/>
  <c r="IW83" i="32"/>
  <c r="IX82" i="32"/>
  <c r="IH83" i="32"/>
  <c r="II82" i="32"/>
  <c r="HW82" i="32"/>
  <c r="HX82" i="32" s="1"/>
  <c r="HL83" i="32"/>
  <c r="HM83" i="32" s="1"/>
  <c r="HN83" i="32" s="1"/>
  <c r="HO83" i="32" s="1"/>
  <c r="HP83" i="32" s="1"/>
  <c r="HD83" i="32"/>
  <c r="HE82" i="32"/>
  <c r="FZ83" i="32"/>
  <c r="GA82" i="32"/>
  <c r="FK83" i="32"/>
  <c r="FL82" i="32"/>
  <c r="EV83" i="32"/>
  <c r="EW82" i="32"/>
  <c r="EG83" i="32"/>
  <c r="EH82" i="32"/>
  <c r="DR83" i="32"/>
  <c r="DS82" i="32"/>
  <c r="DC83" i="32"/>
  <c r="DD82" i="32"/>
  <c r="CN83" i="32"/>
  <c r="CO82" i="32"/>
  <c r="BY83" i="32"/>
  <c r="BZ82" i="32"/>
  <c r="BJ83" i="32"/>
  <c r="BK82" i="32"/>
  <c r="AU83" i="32"/>
  <c r="AV82" i="32"/>
  <c r="KB82" i="32" l="1"/>
  <c r="KE82" i="32" s="1"/>
  <c r="KF82" i="32" s="1"/>
  <c r="KA83" i="32"/>
  <c r="JT83" i="32" s="1"/>
  <c r="JU83" i="32" s="1"/>
  <c r="JV83" i="32" s="1"/>
  <c r="JL83" i="32"/>
  <c r="JE83" i="32" s="1"/>
  <c r="JF83" i="32" s="1"/>
  <c r="JG83" i="32" s="1"/>
  <c r="JM82" i="32"/>
  <c r="JP82" i="32" s="1"/>
  <c r="JQ82" i="32" s="1"/>
  <c r="HQ83" i="32"/>
  <c r="LI78" i="32"/>
  <c r="LJ78" i="32" s="1"/>
  <c r="LA79" i="32"/>
  <c r="LB79" i="32" s="1"/>
  <c r="LX77" i="32"/>
  <c r="LY77" i="32" s="1"/>
  <c r="KP79" i="32"/>
  <c r="KI79" i="32" s="1"/>
  <c r="KJ79" i="32" s="1"/>
  <c r="KK79" i="32" s="1"/>
  <c r="KQ78" i="32"/>
  <c r="LP78" i="32"/>
  <c r="LQ78" i="32" s="1"/>
  <c r="GS83" i="32"/>
  <c r="GT83" i="32" s="1"/>
  <c r="GH84" i="32"/>
  <c r="GI84" i="32" s="1"/>
  <c r="GJ84" i="32" s="1"/>
  <c r="GK84" i="32" s="1"/>
  <c r="GL84" i="32" s="1"/>
  <c r="JA82" i="32"/>
  <c r="JB82" i="32" s="1"/>
  <c r="IP83" i="32"/>
  <c r="IQ83" i="32" s="1"/>
  <c r="IR83" i="32" s="1"/>
  <c r="IS83" i="32" s="1"/>
  <c r="IT83" i="32" s="1"/>
  <c r="IL82" i="32"/>
  <c r="IM82" i="32" s="1"/>
  <c r="IA83" i="32"/>
  <c r="IB83" i="32" s="1"/>
  <c r="IC83" i="32" s="1"/>
  <c r="ID83" i="32" s="1"/>
  <c r="IE83" i="32" s="1"/>
  <c r="HV83" i="32"/>
  <c r="HU84" i="32"/>
  <c r="HK84" i="32" s="1"/>
  <c r="HH82" i="32"/>
  <c r="HI82" i="32" s="1"/>
  <c r="GW83" i="32"/>
  <c r="GX83" i="32" s="1"/>
  <c r="GY83" i="32" s="1"/>
  <c r="GZ83" i="32" s="1"/>
  <c r="HA83" i="32" s="1"/>
  <c r="GD82" i="32"/>
  <c r="GE82" i="32" s="1"/>
  <c r="FS83" i="32"/>
  <c r="FT83" i="32" s="1"/>
  <c r="FU83" i="32" s="1"/>
  <c r="FV83" i="32" s="1"/>
  <c r="FW83" i="32" s="1"/>
  <c r="FO82" i="32"/>
  <c r="FP82" i="32" s="1"/>
  <c r="FD83" i="32"/>
  <c r="FE83" i="32" s="1"/>
  <c r="FF83" i="32" s="1"/>
  <c r="FG83" i="32" s="1"/>
  <c r="FH83" i="32" s="1"/>
  <c r="EZ82" i="32"/>
  <c r="FA82" i="32" s="1"/>
  <c r="EO83" i="32"/>
  <c r="EP83" i="32" s="1"/>
  <c r="EQ83" i="32" s="1"/>
  <c r="ER83" i="32" s="1"/>
  <c r="ES83" i="32" s="1"/>
  <c r="EK82" i="32"/>
  <c r="EL82" i="32" s="1"/>
  <c r="DZ83" i="32"/>
  <c r="EA83" i="32" s="1"/>
  <c r="EB83" i="32" s="1"/>
  <c r="EC83" i="32" s="1"/>
  <c r="ED83" i="32" s="1"/>
  <c r="DV82" i="32"/>
  <c r="DW82" i="32" s="1"/>
  <c r="DK83" i="32"/>
  <c r="DL83" i="32" s="1"/>
  <c r="DM83" i="32" s="1"/>
  <c r="DN83" i="32" s="1"/>
  <c r="DO83" i="32" s="1"/>
  <c r="DG82" i="32"/>
  <c r="DH82" i="32" s="1"/>
  <c r="CV83" i="32"/>
  <c r="CW83" i="32" s="1"/>
  <c r="CX83" i="32" s="1"/>
  <c r="CY83" i="32" s="1"/>
  <c r="CZ83" i="32" s="1"/>
  <c r="CR82" i="32"/>
  <c r="CS82" i="32" s="1"/>
  <c r="CG83" i="32"/>
  <c r="CH83" i="32" s="1"/>
  <c r="CI83" i="32" s="1"/>
  <c r="CJ83" i="32" s="1"/>
  <c r="CK83" i="32" s="1"/>
  <c r="CC82" i="32"/>
  <c r="CD82" i="32" s="1"/>
  <c r="BR83" i="32"/>
  <c r="BS83" i="32" s="1"/>
  <c r="BT83" i="32" s="1"/>
  <c r="BU83" i="32" s="1"/>
  <c r="BV83" i="32" s="1"/>
  <c r="BN82" i="32"/>
  <c r="BO82" i="32" s="1"/>
  <c r="BC83" i="32"/>
  <c r="BD83" i="32" s="1"/>
  <c r="BE83" i="32" s="1"/>
  <c r="BF83" i="32" s="1"/>
  <c r="BG83" i="32" s="1"/>
  <c r="AY82" i="32"/>
  <c r="AZ82" i="32" s="1"/>
  <c r="AN83" i="32"/>
  <c r="AO83" i="32" s="1"/>
  <c r="AP83" i="32" s="1"/>
  <c r="AQ83" i="32" s="1"/>
  <c r="AR83" i="32" s="1"/>
  <c r="BH83" i="32" l="1"/>
  <c r="IU83" i="32"/>
  <c r="JW83" i="32"/>
  <c r="BW83" i="32"/>
  <c r="DA83" i="32"/>
  <c r="EE83" i="32"/>
  <c r="FI83" i="32"/>
  <c r="HB83" i="32"/>
  <c r="LR78" i="32"/>
  <c r="LV79" i="32"/>
  <c r="LL79" i="32" s="1"/>
  <c r="LW78" i="32"/>
  <c r="IF83" i="32"/>
  <c r="JH83" i="32"/>
  <c r="GM84" i="32"/>
  <c r="KT78" i="32"/>
  <c r="KU78" i="32" s="1"/>
  <c r="CL83" i="32"/>
  <c r="DP83" i="32"/>
  <c r="ET83" i="32"/>
  <c r="FX83" i="32"/>
  <c r="KL79" i="32"/>
  <c r="KM79" i="32" s="1"/>
  <c r="LC79" i="32"/>
  <c r="LG80" i="32"/>
  <c r="KW80" i="32" s="1"/>
  <c r="LH79" i="32"/>
  <c r="GR84" i="32"/>
  <c r="GQ85" i="32"/>
  <c r="GG85" i="32" s="1"/>
  <c r="IY84" i="32"/>
  <c r="IO84" i="32" s="1"/>
  <c r="IZ83" i="32"/>
  <c r="IJ84" i="32"/>
  <c r="HZ84" i="32" s="1"/>
  <c r="IK83" i="32"/>
  <c r="HS84" i="32"/>
  <c r="HT83" i="32"/>
  <c r="HF84" i="32"/>
  <c r="GV84" i="32" s="1"/>
  <c r="HG83" i="32"/>
  <c r="GB84" i="32"/>
  <c r="FR84" i="32" s="1"/>
  <c r="GC83" i="32"/>
  <c r="FM84" i="32"/>
  <c r="FC84" i="32" s="1"/>
  <c r="FN83" i="32"/>
  <c r="EY83" i="32"/>
  <c r="EX84" i="32"/>
  <c r="EN84" i="32" s="1"/>
  <c r="EI84" i="32"/>
  <c r="DY84" i="32" s="1"/>
  <c r="EJ83" i="32"/>
  <c r="DT84" i="32"/>
  <c r="DJ84" i="32" s="1"/>
  <c r="DU83" i="32"/>
  <c r="DF83" i="32"/>
  <c r="DE84" i="32"/>
  <c r="CU84" i="32" s="1"/>
  <c r="CP84" i="32"/>
  <c r="CF84" i="32" s="1"/>
  <c r="CQ83" i="32"/>
  <c r="CA84" i="32"/>
  <c r="BQ84" i="32" s="1"/>
  <c r="CB83" i="32"/>
  <c r="BM83" i="32"/>
  <c r="BL84" i="32"/>
  <c r="BB84" i="32" s="1"/>
  <c r="AS83" i="32"/>
  <c r="AW84" i="32"/>
  <c r="AM84" i="32" s="1"/>
  <c r="AX83" i="32"/>
  <c r="JX83" i="32" l="1"/>
  <c r="JY83" i="32" s="1"/>
  <c r="JI83" i="32"/>
  <c r="JJ83" i="32" s="1"/>
  <c r="KC84" i="32"/>
  <c r="JS84" i="32" s="1"/>
  <c r="KD83" i="32"/>
  <c r="JN84" i="32"/>
  <c r="JD84" i="32" s="1"/>
  <c r="JO83" i="32"/>
  <c r="KN79" i="32"/>
  <c r="KR80" i="32"/>
  <c r="KH80" i="32" s="1"/>
  <c r="KS79" i="32"/>
  <c r="LT79" i="32"/>
  <c r="LM79" i="32" s="1"/>
  <c r="LN79" i="32" s="1"/>
  <c r="LO79" i="32" s="1"/>
  <c r="LU78" i="32"/>
  <c r="LE80" i="32"/>
  <c r="KX80" i="32" s="1"/>
  <c r="KY80" i="32" s="1"/>
  <c r="KZ80" i="32" s="1"/>
  <c r="LF79" i="32"/>
  <c r="GO85" i="32"/>
  <c r="GP84" i="32"/>
  <c r="IW84" i="32"/>
  <c r="IX83" i="32"/>
  <c r="IH84" i="32"/>
  <c r="II83" i="32"/>
  <c r="HW83" i="32"/>
  <c r="HX83" i="32" s="1"/>
  <c r="HL84" i="32"/>
  <c r="HM84" i="32" s="1"/>
  <c r="HN84" i="32" s="1"/>
  <c r="HO84" i="32" s="1"/>
  <c r="HP84" i="32" s="1"/>
  <c r="HD84" i="32"/>
  <c r="HE83" i="32"/>
  <c r="FZ84" i="32"/>
  <c r="GA83" i="32"/>
  <c r="FK84" i="32"/>
  <c r="FL83" i="32"/>
  <c r="EV84" i="32"/>
  <c r="EW83" i="32"/>
  <c r="EG84" i="32"/>
  <c r="EH83" i="32"/>
  <c r="DR84" i="32"/>
  <c r="DS83" i="32"/>
  <c r="DC84" i="32"/>
  <c r="DD83" i="32"/>
  <c r="CN84" i="32"/>
  <c r="CO83" i="32"/>
  <c r="BY84" i="32"/>
  <c r="BZ83" i="32"/>
  <c r="BJ84" i="32"/>
  <c r="BK83" i="32"/>
  <c r="AU84" i="32"/>
  <c r="AV83" i="32"/>
  <c r="KB83" i="32" l="1"/>
  <c r="KE83" i="32" s="1"/>
  <c r="KF83" i="32" s="1"/>
  <c r="KA84" i="32"/>
  <c r="JT84" i="32" s="1"/>
  <c r="JU84" i="32" s="1"/>
  <c r="JV84" i="32" s="1"/>
  <c r="JL84" i="32"/>
  <c r="JE84" i="32" s="1"/>
  <c r="JF84" i="32" s="1"/>
  <c r="JG84" i="32" s="1"/>
  <c r="JM83" i="32"/>
  <c r="JP83" i="32" s="1"/>
  <c r="JQ83" i="32" s="1"/>
  <c r="LP79" i="32"/>
  <c r="LQ79" i="32" s="1"/>
  <c r="LI79" i="32"/>
  <c r="LJ79" i="32" s="1"/>
  <c r="LA80" i="32"/>
  <c r="LB80" i="32" s="1"/>
  <c r="HQ84" i="32"/>
  <c r="LX78" i="32"/>
  <c r="LY78" i="32" s="1"/>
  <c r="KP80" i="32"/>
  <c r="KI80" i="32" s="1"/>
  <c r="KJ80" i="32" s="1"/>
  <c r="KK80" i="32" s="1"/>
  <c r="KQ79" i="32"/>
  <c r="GS84" i="32"/>
  <c r="GT84" i="32" s="1"/>
  <c r="GH85" i="32"/>
  <c r="GI85" i="32" s="1"/>
  <c r="GJ85" i="32" s="1"/>
  <c r="GK85" i="32" s="1"/>
  <c r="GL85" i="32" s="1"/>
  <c r="JA83" i="32"/>
  <c r="JB83" i="32" s="1"/>
  <c r="IP84" i="32"/>
  <c r="IQ84" i="32" s="1"/>
  <c r="IR84" i="32" s="1"/>
  <c r="IS84" i="32" s="1"/>
  <c r="IT84" i="32" s="1"/>
  <c r="IL83" i="32"/>
  <c r="IM83" i="32" s="1"/>
  <c r="IA84" i="32"/>
  <c r="IB84" i="32" s="1"/>
  <c r="IC84" i="32" s="1"/>
  <c r="ID84" i="32" s="1"/>
  <c r="IE84" i="32" s="1"/>
  <c r="HU85" i="32"/>
  <c r="HK85" i="32" s="1"/>
  <c r="HV84" i="32"/>
  <c r="HH83" i="32"/>
  <c r="HI83" i="32" s="1"/>
  <c r="GW84" i="32"/>
  <c r="GX84" i="32" s="1"/>
  <c r="GY84" i="32" s="1"/>
  <c r="GZ84" i="32" s="1"/>
  <c r="HA84" i="32" s="1"/>
  <c r="GD83" i="32"/>
  <c r="GE83" i="32" s="1"/>
  <c r="FS84" i="32"/>
  <c r="FT84" i="32" s="1"/>
  <c r="FU84" i="32" s="1"/>
  <c r="FV84" i="32" s="1"/>
  <c r="FW84" i="32" s="1"/>
  <c r="FO83" i="32"/>
  <c r="FP83" i="32" s="1"/>
  <c r="FD84" i="32"/>
  <c r="FE84" i="32" s="1"/>
  <c r="FF84" i="32" s="1"/>
  <c r="FG84" i="32" s="1"/>
  <c r="FH84" i="32" s="1"/>
  <c r="EZ83" i="32"/>
  <c r="FA83" i="32" s="1"/>
  <c r="EO84" i="32"/>
  <c r="EP84" i="32" s="1"/>
  <c r="EQ84" i="32" s="1"/>
  <c r="ER84" i="32" s="1"/>
  <c r="ES84" i="32" s="1"/>
  <c r="EK83" i="32"/>
  <c r="EL83" i="32" s="1"/>
  <c r="DZ84" i="32"/>
  <c r="EA84" i="32" s="1"/>
  <c r="EB84" i="32" s="1"/>
  <c r="EC84" i="32" s="1"/>
  <c r="ED84" i="32" s="1"/>
  <c r="DV83" i="32"/>
  <c r="DW83" i="32" s="1"/>
  <c r="DK84" i="32"/>
  <c r="DL84" i="32" s="1"/>
  <c r="DM84" i="32" s="1"/>
  <c r="DN84" i="32" s="1"/>
  <c r="DO84" i="32" s="1"/>
  <c r="DG83" i="32"/>
  <c r="DH83" i="32" s="1"/>
  <c r="CV84" i="32"/>
  <c r="CW84" i="32" s="1"/>
  <c r="CX84" i="32" s="1"/>
  <c r="CY84" i="32" s="1"/>
  <c r="CZ84" i="32" s="1"/>
  <c r="CR83" i="32"/>
  <c r="CS83" i="32" s="1"/>
  <c r="CG84" i="32"/>
  <c r="CH84" i="32" s="1"/>
  <c r="CI84" i="32" s="1"/>
  <c r="CJ84" i="32" s="1"/>
  <c r="CK84" i="32" s="1"/>
  <c r="CC83" i="32"/>
  <c r="CD83" i="32" s="1"/>
  <c r="BR84" i="32"/>
  <c r="BS84" i="32" s="1"/>
  <c r="BT84" i="32" s="1"/>
  <c r="BU84" i="32" s="1"/>
  <c r="BV84" i="32" s="1"/>
  <c r="BN83" i="32"/>
  <c r="BO83" i="32" s="1"/>
  <c r="BC84" i="32"/>
  <c r="BD84" i="32" s="1"/>
  <c r="BE84" i="32" s="1"/>
  <c r="BF84" i="32" s="1"/>
  <c r="BG84" i="32" s="1"/>
  <c r="AY83" i="32"/>
  <c r="AZ83" i="32" s="1"/>
  <c r="AN84" i="32"/>
  <c r="AO84" i="32" s="1"/>
  <c r="AP84" i="32" s="1"/>
  <c r="AQ84" i="32" s="1"/>
  <c r="AR84" i="32" s="1"/>
  <c r="AS84" i="32" l="1"/>
  <c r="BH84" i="32"/>
  <c r="IU84" i="32"/>
  <c r="JW84" i="32"/>
  <c r="KT79" i="32"/>
  <c r="KU79" i="32" s="1"/>
  <c r="BW84" i="32"/>
  <c r="EE84" i="32"/>
  <c r="FI84" i="32"/>
  <c r="HB84" i="32"/>
  <c r="KL80" i="32"/>
  <c r="KM80" i="32" s="1"/>
  <c r="DA84" i="32"/>
  <c r="IF84" i="32"/>
  <c r="JH84" i="32"/>
  <c r="GM85" i="32"/>
  <c r="CL84" i="32"/>
  <c r="DP84" i="32"/>
  <c r="ET84" i="32"/>
  <c r="FX84" i="32"/>
  <c r="LC80" i="32"/>
  <c r="LG81" i="32"/>
  <c r="KW81" i="32" s="1"/>
  <c r="LH80" i="32"/>
  <c r="LR79" i="32"/>
  <c r="LW79" i="32"/>
  <c r="LV80" i="32"/>
  <c r="LL80" i="32" s="1"/>
  <c r="GR85" i="32"/>
  <c r="GQ86" i="32"/>
  <c r="GG86" i="32" s="1"/>
  <c r="IY85" i="32"/>
  <c r="IO85" i="32" s="1"/>
  <c r="IZ84" i="32"/>
  <c r="IJ85" i="32"/>
  <c r="HZ85" i="32" s="1"/>
  <c r="IK84" i="32"/>
  <c r="HS85" i="32"/>
  <c r="HT84" i="32"/>
  <c r="HG84" i="32"/>
  <c r="HF85" i="32"/>
  <c r="GV85" i="32" s="1"/>
  <c r="GC84" i="32"/>
  <c r="GB85" i="32"/>
  <c r="FR85" i="32" s="1"/>
  <c r="FN84" i="32"/>
  <c r="FM85" i="32"/>
  <c r="FC85" i="32" s="1"/>
  <c r="EX85" i="32"/>
  <c r="EN85" i="32" s="1"/>
  <c r="EY84" i="32"/>
  <c r="EJ84" i="32"/>
  <c r="EI85" i="32"/>
  <c r="DY85" i="32" s="1"/>
  <c r="DT85" i="32"/>
  <c r="DJ85" i="32" s="1"/>
  <c r="DU84" i="32"/>
  <c r="DE85" i="32"/>
  <c r="CU85" i="32" s="1"/>
  <c r="DF84" i="32"/>
  <c r="CQ84" i="32"/>
  <c r="CP85" i="32"/>
  <c r="CF85" i="32" s="1"/>
  <c r="CA85" i="32"/>
  <c r="BQ85" i="32" s="1"/>
  <c r="CB84" i="32"/>
  <c r="BL85" i="32"/>
  <c r="BB85" i="32" s="1"/>
  <c r="BM84" i="32"/>
  <c r="AX84" i="32"/>
  <c r="AW85" i="32"/>
  <c r="AM85" i="32" s="1"/>
  <c r="JX84" i="32" l="1"/>
  <c r="JY84" i="32" s="1"/>
  <c r="JI84" i="32"/>
  <c r="JJ84" i="32" s="1"/>
  <c r="JN85" i="32"/>
  <c r="JD85" i="32" s="1"/>
  <c r="KD84" i="32"/>
  <c r="KC85" i="32"/>
  <c r="JS85" i="32" s="1"/>
  <c r="JO84" i="32"/>
  <c r="LE81" i="32"/>
  <c r="KX81" i="32" s="1"/>
  <c r="KY81" i="32" s="1"/>
  <c r="KZ81" i="32" s="1"/>
  <c r="LF80" i="32"/>
  <c r="KN80" i="32"/>
  <c r="KS80" i="32"/>
  <c r="KR81" i="32"/>
  <c r="KH81" i="32" s="1"/>
  <c r="LT80" i="32"/>
  <c r="LM80" i="32" s="1"/>
  <c r="LN80" i="32" s="1"/>
  <c r="LO80" i="32" s="1"/>
  <c r="LU79" i="32"/>
  <c r="GO86" i="32"/>
  <c r="GP85" i="32"/>
  <c r="IW85" i="32"/>
  <c r="IX84" i="32"/>
  <c r="IH85" i="32"/>
  <c r="II84" i="32"/>
  <c r="HW84" i="32"/>
  <c r="HX84" i="32" s="1"/>
  <c r="HL85" i="32"/>
  <c r="HM85" i="32" s="1"/>
  <c r="HN85" i="32" s="1"/>
  <c r="HO85" i="32" s="1"/>
  <c r="HP85" i="32" s="1"/>
  <c r="HD85" i="32"/>
  <c r="HE84" i="32"/>
  <c r="FZ85" i="32"/>
  <c r="GA84" i="32"/>
  <c r="FK85" i="32"/>
  <c r="FL84" i="32"/>
  <c r="EV85" i="32"/>
  <c r="EW84" i="32"/>
  <c r="EG85" i="32"/>
  <c r="EH84" i="32"/>
  <c r="DR85" i="32"/>
  <c r="DS84" i="32"/>
  <c r="DC85" i="32"/>
  <c r="DD84" i="32"/>
  <c r="CN85" i="32"/>
  <c r="CO84" i="32"/>
  <c r="BY85" i="32"/>
  <c r="BZ84" i="32"/>
  <c r="BJ85" i="32"/>
  <c r="BK84" i="32"/>
  <c r="AU85" i="32"/>
  <c r="AV84" i="32"/>
  <c r="KB84" i="32" l="1"/>
  <c r="KE84" i="32" s="1"/>
  <c r="KF84" i="32" s="1"/>
  <c r="KA85" i="32"/>
  <c r="JT85" i="32" s="1"/>
  <c r="JU85" i="32" s="1"/>
  <c r="JV85" i="32" s="1"/>
  <c r="JL85" i="32"/>
  <c r="JE85" i="32" s="1"/>
  <c r="JF85" i="32" s="1"/>
  <c r="JG85" i="32" s="1"/>
  <c r="JM84" i="32"/>
  <c r="JP84" i="32" s="1"/>
  <c r="JQ84" i="32" s="1"/>
  <c r="LX79" i="32"/>
  <c r="LY79" i="32" s="1"/>
  <c r="KP81" i="32"/>
  <c r="KI81" i="32" s="1"/>
  <c r="KJ81" i="32" s="1"/>
  <c r="KK81" i="32" s="1"/>
  <c r="KQ80" i="32"/>
  <c r="LP80" i="32"/>
  <c r="LQ80" i="32" s="1"/>
  <c r="LI80" i="32"/>
  <c r="LJ80" i="32" s="1"/>
  <c r="HQ85" i="32"/>
  <c r="LA81" i="32"/>
  <c r="LB81" i="32" s="1"/>
  <c r="GS85" i="32"/>
  <c r="GT85" i="32" s="1"/>
  <c r="GH86" i="32"/>
  <c r="GI86" i="32" s="1"/>
  <c r="GJ86" i="32" s="1"/>
  <c r="GK86" i="32" s="1"/>
  <c r="GL86" i="32" s="1"/>
  <c r="JA84" i="32"/>
  <c r="JB84" i="32" s="1"/>
  <c r="IP85" i="32"/>
  <c r="IQ85" i="32" s="1"/>
  <c r="IR85" i="32" s="1"/>
  <c r="IS85" i="32" s="1"/>
  <c r="IT85" i="32" s="1"/>
  <c r="IL84" i="32"/>
  <c r="IM84" i="32" s="1"/>
  <c r="IA85" i="32"/>
  <c r="IB85" i="32" s="1"/>
  <c r="IC85" i="32" s="1"/>
  <c r="ID85" i="32" s="1"/>
  <c r="IE85" i="32" s="1"/>
  <c r="HV85" i="32"/>
  <c r="HU86" i="32"/>
  <c r="HK86" i="32" s="1"/>
  <c r="HH84" i="32"/>
  <c r="HI84" i="32" s="1"/>
  <c r="GW85" i="32"/>
  <c r="GX85" i="32" s="1"/>
  <c r="GY85" i="32" s="1"/>
  <c r="GZ85" i="32" s="1"/>
  <c r="HA85" i="32" s="1"/>
  <c r="GD84" i="32"/>
  <c r="GE84" i="32" s="1"/>
  <c r="FS85" i="32"/>
  <c r="FT85" i="32" s="1"/>
  <c r="FU85" i="32" s="1"/>
  <c r="FV85" i="32" s="1"/>
  <c r="FW85" i="32" s="1"/>
  <c r="FO84" i="32"/>
  <c r="FP84" i="32" s="1"/>
  <c r="FD85" i="32"/>
  <c r="FE85" i="32" s="1"/>
  <c r="FF85" i="32" s="1"/>
  <c r="FG85" i="32" s="1"/>
  <c r="FH85" i="32" s="1"/>
  <c r="EZ84" i="32"/>
  <c r="FA84" i="32" s="1"/>
  <c r="EO85" i="32"/>
  <c r="EP85" i="32" s="1"/>
  <c r="EQ85" i="32" s="1"/>
  <c r="ER85" i="32" s="1"/>
  <c r="ES85" i="32" s="1"/>
  <c r="EK84" i="32"/>
  <c r="EL84" i="32" s="1"/>
  <c r="DZ85" i="32"/>
  <c r="EA85" i="32" s="1"/>
  <c r="EB85" i="32" s="1"/>
  <c r="EC85" i="32" s="1"/>
  <c r="ED85" i="32" s="1"/>
  <c r="DV84" i="32"/>
  <c r="DW84" i="32" s="1"/>
  <c r="DK85" i="32"/>
  <c r="DL85" i="32" s="1"/>
  <c r="DM85" i="32" s="1"/>
  <c r="DN85" i="32" s="1"/>
  <c r="DO85" i="32" s="1"/>
  <c r="DG84" i="32"/>
  <c r="DH84" i="32" s="1"/>
  <c r="CV85" i="32"/>
  <c r="CW85" i="32" s="1"/>
  <c r="CX85" i="32" s="1"/>
  <c r="CY85" i="32" s="1"/>
  <c r="CZ85" i="32" s="1"/>
  <c r="CG85" i="32"/>
  <c r="CH85" i="32" s="1"/>
  <c r="CI85" i="32" s="1"/>
  <c r="CJ85" i="32" s="1"/>
  <c r="CK85" i="32" s="1"/>
  <c r="CR84" i="32"/>
  <c r="CS84" i="32" s="1"/>
  <c r="CC84" i="32"/>
  <c r="CD84" i="32" s="1"/>
  <c r="BR85" i="32"/>
  <c r="BS85" i="32" s="1"/>
  <c r="BT85" i="32" s="1"/>
  <c r="BU85" i="32" s="1"/>
  <c r="BV85" i="32" s="1"/>
  <c r="BN84" i="32"/>
  <c r="BO84" i="32" s="1"/>
  <c r="BC85" i="32"/>
  <c r="BD85" i="32" s="1"/>
  <c r="BE85" i="32" s="1"/>
  <c r="BF85" i="32" s="1"/>
  <c r="BG85" i="32" s="1"/>
  <c r="AY84" i="32"/>
  <c r="AZ84" i="32" s="1"/>
  <c r="AN85" i="32"/>
  <c r="AO85" i="32" s="1"/>
  <c r="AP85" i="32" s="1"/>
  <c r="AQ85" i="32" s="1"/>
  <c r="AR85" i="32" s="1"/>
  <c r="CL85" i="32" l="1"/>
  <c r="JW85" i="32"/>
  <c r="KT80" i="32"/>
  <c r="KU80" i="32" s="1"/>
  <c r="AS85" i="32"/>
  <c r="DA85" i="32"/>
  <c r="EE85" i="32"/>
  <c r="FI85" i="32"/>
  <c r="HB85" i="32"/>
  <c r="LC81" i="32"/>
  <c r="LG82" i="32"/>
  <c r="KW82" i="32" s="1"/>
  <c r="LH81" i="32"/>
  <c r="KL81" i="32"/>
  <c r="KM81" i="32" s="1"/>
  <c r="BW85" i="32"/>
  <c r="IF85" i="32"/>
  <c r="JH85" i="32"/>
  <c r="BH85" i="32"/>
  <c r="DP85" i="32"/>
  <c r="ET85" i="32"/>
  <c r="FX85" i="32"/>
  <c r="LR80" i="32"/>
  <c r="LV81" i="32"/>
  <c r="LL81" i="32" s="1"/>
  <c r="LW80" i="32"/>
  <c r="GM86" i="32"/>
  <c r="GQ87" i="32"/>
  <c r="GG87" i="32" s="1"/>
  <c r="GR86" i="32"/>
  <c r="IY86" i="32"/>
  <c r="IO86" i="32" s="1"/>
  <c r="IZ85" i="32"/>
  <c r="IU85" i="32"/>
  <c r="IJ86" i="32"/>
  <c r="HZ86" i="32" s="1"/>
  <c r="IK85" i="32"/>
  <c r="HS86" i="32"/>
  <c r="HT85" i="32"/>
  <c r="HF86" i="32"/>
  <c r="GV86" i="32" s="1"/>
  <c r="HG85" i="32"/>
  <c r="GB86" i="32"/>
  <c r="FR86" i="32" s="1"/>
  <c r="GC85" i="32"/>
  <c r="FN85" i="32"/>
  <c r="FM86" i="32"/>
  <c r="FC86" i="32" s="1"/>
  <c r="EY85" i="32"/>
  <c r="EX86" i="32"/>
  <c r="EN86" i="32" s="1"/>
  <c r="EI86" i="32"/>
  <c r="DY86" i="32" s="1"/>
  <c r="EJ85" i="32"/>
  <c r="DT86" i="32"/>
  <c r="DJ86" i="32" s="1"/>
  <c r="DU85" i="32"/>
  <c r="DF85" i="32"/>
  <c r="DE86" i="32"/>
  <c r="CU86" i="32" s="1"/>
  <c r="CP86" i="32"/>
  <c r="CF86" i="32" s="1"/>
  <c r="CQ85" i="32"/>
  <c r="CA86" i="32"/>
  <c r="BQ86" i="32" s="1"/>
  <c r="CB85" i="32"/>
  <c r="BM85" i="32"/>
  <c r="BL86" i="32"/>
  <c r="BB86" i="32" s="1"/>
  <c r="AW86" i="32"/>
  <c r="AM86" i="32" s="1"/>
  <c r="AX85" i="32"/>
  <c r="JX85" i="32" l="1"/>
  <c r="JY85" i="32" s="1"/>
  <c r="JI85" i="32"/>
  <c r="JJ85" i="32" s="1"/>
  <c r="KD85" i="32"/>
  <c r="JN86" i="32"/>
  <c r="JD86" i="32" s="1"/>
  <c r="KC86" i="32"/>
  <c r="JS86" i="32" s="1"/>
  <c r="JO85" i="32"/>
  <c r="KN81" i="32"/>
  <c r="KR82" i="32"/>
  <c r="KH82" i="32" s="1"/>
  <c r="KS81" i="32"/>
  <c r="LT81" i="32"/>
  <c r="LM81" i="32" s="1"/>
  <c r="LN81" i="32" s="1"/>
  <c r="LO81" i="32" s="1"/>
  <c r="LU80" i="32"/>
  <c r="LE82" i="32"/>
  <c r="KX82" i="32" s="1"/>
  <c r="KY82" i="32" s="1"/>
  <c r="KZ82" i="32" s="1"/>
  <c r="LF81" i="32"/>
  <c r="GO87" i="32"/>
  <c r="GP86" i="32"/>
  <c r="IW86" i="32"/>
  <c r="IX85" i="32"/>
  <c r="IH86" i="32"/>
  <c r="II85" i="32"/>
  <c r="HW85" i="32"/>
  <c r="HX85" i="32" s="1"/>
  <c r="HL86" i="32"/>
  <c r="HM86" i="32" s="1"/>
  <c r="HN86" i="32" s="1"/>
  <c r="HO86" i="32" s="1"/>
  <c r="HP86" i="32" s="1"/>
  <c r="HD86" i="32"/>
  <c r="HE85" i="32"/>
  <c r="FZ86" i="32"/>
  <c r="GA85" i="32"/>
  <c r="FK86" i="32"/>
  <c r="FL85" i="32"/>
  <c r="EV86" i="32"/>
  <c r="EW85" i="32"/>
  <c r="EG86" i="32"/>
  <c r="EH85" i="32"/>
  <c r="DR86" i="32"/>
  <c r="DS85" i="32"/>
  <c r="DC86" i="32"/>
  <c r="DD85" i="32"/>
  <c r="CN86" i="32"/>
  <c r="CO85" i="32"/>
  <c r="BY86" i="32"/>
  <c r="BZ85" i="32"/>
  <c r="BJ86" i="32"/>
  <c r="BK85" i="32"/>
  <c r="AU86" i="32"/>
  <c r="AV85" i="32"/>
  <c r="KB85" i="32" l="1"/>
  <c r="KE85" i="32" s="1"/>
  <c r="KF85" i="32" s="1"/>
  <c r="KA86" i="32"/>
  <c r="JT86" i="32" s="1"/>
  <c r="JU86" i="32" s="1"/>
  <c r="JV86" i="32" s="1"/>
  <c r="JL86" i="32"/>
  <c r="JE86" i="32" s="1"/>
  <c r="JF86" i="32" s="1"/>
  <c r="JG86" i="32" s="1"/>
  <c r="JM85" i="32"/>
  <c r="JP85" i="32" s="1"/>
  <c r="JQ85" i="32" s="1"/>
  <c r="LP81" i="32"/>
  <c r="LQ81" i="32" s="1"/>
  <c r="LI81" i="32"/>
  <c r="LJ81" i="32" s="1"/>
  <c r="LA82" i="32"/>
  <c r="LB82" i="32" s="1"/>
  <c r="HQ86" i="32"/>
  <c r="LX80" i="32"/>
  <c r="LY80" i="32" s="1"/>
  <c r="KP82" i="32"/>
  <c r="KI82" i="32" s="1"/>
  <c r="KJ82" i="32" s="1"/>
  <c r="KK82" i="32" s="1"/>
  <c r="KQ81" i="32"/>
  <c r="GS86" i="32"/>
  <c r="GT86" i="32" s="1"/>
  <c r="GH87" i="32"/>
  <c r="GI87" i="32" s="1"/>
  <c r="GJ87" i="32" s="1"/>
  <c r="GK87" i="32" s="1"/>
  <c r="GL87" i="32" s="1"/>
  <c r="JA85" i="32"/>
  <c r="JB85" i="32" s="1"/>
  <c r="IP86" i="32"/>
  <c r="IQ86" i="32" s="1"/>
  <c r="IR86" i="32" s="1"/>
  <c r="IS86" i="32" s="1"/>
  <c r="IT86" i="32" s="1"/>
  <c r="IL85" i="32"/>
  <c r="IM85" i="32" s="1"/>
  <c r="IA86" i="32"/>
  <c r="IB86" i="32" s="1"/>
  <c r="IC86" i="32" s="1"/>
  <c r="ID86" i="32" s="1"/>
  <c r="IE86" i="32" s="1"/>
  <c r="HU87" i="32"/>
  <c r="HK87" i="32" s="1"/>
  <c r="HV86" i="32"/>
  <c r="HH85" i="32"/>
  <c r="HI85" i="32" s="1"/>
  <c r="GW86" i="32"/>
  <c r="GX86" i="32" s="1"/>
  <c r="GY86" i="32" s="1"/>
  <c r="GZ86" i="32" s="1"/>
  <c r="HA86" i="32" s="1"/>
  <c r="GD85" i="32"/>
  <c r="GE85" i="32" s="1"/>
  <c r="FS86" i="32"/>
  <c r="FT86" i="32" s="1"/>
  <c r="FU86" i="32" s="1"/>
  <c r="FV86" i="32" s="1"/>
  <c r="FW86" i="32" s="1"/>
  <c r="FO85" i="32"/>
  <c r="FP85" i="32" s="1"/>
  <c r="FD86" i="32"/>
  <c r="FE86" i="32" s="1"/>
  <c r="FF86" i="32" s="1"/>
  <c r="FG86" i="32" s="1"/>
  <c r="FH86" i="32" s="1"/>
  <c r="EZ85" i="32"/>
  <c r="FA85" i="32" s="1"/>
  <c r="EO86" i="32"/>
  <c r="EP86" i="32" s="1"/>
  <c r="EQ86" i="32" s="1"/>
  <c r="ER86" i="32" s="1"/>
  <c r="ES86" i="32" s="1"/>
  <c r="DZ86" i="32"/>
  <c r="EA86" i="32" s="1"/>
  <c r="EB86" i="32" s="1"/>
  <c r="EC86" i="32" s="1"/>
  <c r="ED86" i="32" s="1"/>
  <c r="EK85" i="32"/>
  <c r="EL85" i="32" s="1"/>
  <c r="DV85" i="32"/>
  <c r="DW85" i="32" s="1"/>
  <c r="DK86" i="32"/>
  <c r="DL86" i="32" s="1"/>
  <c r="DM86" i="32" s="1"/>
  <c r="DN86" i="32" s="1"/>
  <c r="DO86" i="32" s="1"/>
  <c r="DG85" i="32"/>
  <c r="DH85" i="32" s="1"/>
  <c r="CV86" i="32"/>
  <c r="CW86" i="32" s="1"/>
  <c r="CX86" i="32" s="1"/>
  <c r="CY86" i="32" s="1"/>
  <c r="CZ86" i="32" s="1"/>
  <c r="CR85" i="32"/>
  <c r="CS85" i="32" s="1"/>
  <c r="CG86" i="32"/>
  <c r="CH86" i="32" s="1"/>
  <c r="CI86" i="32" s="1"/>
  <c r="CJ86" i="32" s="1"/>
  <c r="CK86" i="32" s="1"/>
  <c r="CC85" i="32"/>
  <c r="CD85" i="32" s="1"/>
  <c r="BR86" i="32"/>
  <c r="BS86" i="32" s="1"/>
  <c r="BT86" i="32" s="1"/>
  <c r="BU86" i="32" s="1"/>
  <c r="BV86" i="32" s="1"/>
  <c r="BN85" i="32"/>
  <c r="BO85" i="32" s="1"/>
  <c r="BC86" i="32"/>
  <c r="BD86" i="32" s="1"/>
  <c r="BE86" i="32" s="1"/>
  <c r="BF86" i="32" s="1"/>
  <c r="BG86" i="32" s="1"/>
  <c r="AY85" i="32"/>
  <c r="AZ85" i="32" s="1"/>
  <c r="AN86" i="32"/>
  <c r="AO86" i="32" s="1"/>
  <c r="AP86" i="32" s="1"/>
  <c r="AQ86" i="32" s="1"/>
  <c r="AR86" i="32" s="1"/>
  <c r="BH86" i="32" l="1"/>
  <c r="IU86" i="32"/>
  <c r="JW86" i="32"/>
  <c r="KT81" i="32"/>
  <c r="KU81" i="32" s="1"/>
  <c r="BW86" i="32"/>
  <c r="DA86" i="32"/>
  <c r="FI86" i="32"/>
  <c r="HB86" i="32"/>
  <c r="KL82" i="32"/>
  <c r="KM82" i="32" s="1"/>
  <c r="AS86" i="32"/>
  <c r="EE86" i="32"/>
  <c r="IF86" i="32"/>
  <c r="JH86" i="32"/>
  <c r="GM87" i="32"/>
  <c r="CL86" i="32"/>
  <c r="DP86" i="32"/>
  <c r="ET86" i="32"/>
  <c r="FX86" i="32"/>
  <c r="LC82" i="32"/>
  <c r="LG83" i="32"/>
  <c r="KW83" i="32" s="1"/>
  <c r="LH82" i="32"/>
  <c r="LR81" i="32"/>
  <c r="LW81" i="32"/>
  <c r="LV82" i="32"/>
  <c r="LL82" i="32" s="1"/>
  <c r="GR87" i="32"/>
  <c r="GQ88" i="32"/>
  <c r="GG88" i="32" s="1"/>
  <c r="IY87" i="32"/>
  <c r="IO87" i="32" s="1"/>
  <c r="IZ86" i="32"/>
  <c r="IJ87" i="32"/>
  <c r="HZ87" i="32" s="1"/>
  <c r="IK86" i="32"/>
  <c r="HS87" i="32"/>
  <c r="HT86" i="32"/>
  <c r="HG86" i="32"/>
  <c r="HF87" i="32"/>
  <c r="GV87" i="32" s="1"/>
  <c r="GC86" i="32"/>
  <c r="GB87" i="32"/>
  <c r="FR87" i="32" s="1"/>
  <c r="FN86" i="32"/>
  <c r="FM87" i="32"/>
  <c r="FC87" i="32" s="1"/>
  <c r="EX87" i="32"/>
  <c r="EN87" i="32" s="1"/>
  <c r="EY86" i="32"/>
  <c r="EJ86" i="32"/>
  <c r="EI87" i="32"/>
  <c r="DY87" i="32" s="1"/>
  <c r="DT87" i="32"/>
  <c r="DJ87" i="32" s="1"/>
  <c r="DU86" i="32"/>
  <c r="DE87" i="32"/>
  <c r="CU87" i="32" s="1"/>
  <c r="DF86" i="32"/>
  <c r="CQ86" i="32"/>
  <c r="CP87" i="32"/>
  <c r="CF87" i="32" s="1"/>
  <c r="CA87" i="32"/>
  <c r="BQ87" i="32" s="1"/>
  <c r="CB86" i="32"/>
  <c r="BL87" i="32"/>
  <c r="BB87" i="32" s="1"/>
  <c r="BM86" i="32"/>
  <c r="AX86" i="32"/>
  <c r="AW87" i="32"/>
  <c r="AM87" i="32" s="1"/>
  <c r="JX86" i="32" l="1"/>
  <c r="JY86" i="32" s="1"/>
  <c r="JI86" i="32"/>
  <c r="JJ86" i="32" s="1"/>
  <c r="JN87" i="32"/>
  <c r="JD87" i="32" s="1"/>
  <c r="KD86" i="32"/>
  <c r="JO86" i="32"/>
  <c r="KC87" i="32"/>
  <c r="JS87" i="32" s="1"/>
  <c r="LE83" i="32"/>
  <c r="KX83" i="32" s="1"/>
  <c r="KY83" i="32" s="1"/>
  <c r="KZ83" i="32" s="1"/>
  <c r="LF82" i="32"/>
  <c r="LT82" i="32"/>
  <c r="LM82" i="32" s="1"/>
  <c r="LN82" i="32" s="1"/>
  <c r="LO82" i="32" s="1"/>
  <c r="LU81" i="32"/>
  <c r="KN82" i="32"/>
  <c r="KS82" i="32"/>
  <c r="KR83" i="32"/>
  <c r="KH83" i="32" s="1"/>
  <c r="GO88" i="32"/>
  <c r="GP87" i="32"/>
  <c r="IW87" i="32"/>
  <c r="IX86" i="32"/>
  <c r="IH87" i="32"/>
  <c r="II86" i="32"/>
  <c r="HW86" i="32"/>
  <c r="HX86" i="32" s="1"/>
  <c r="HL87" i="32"/>
  <c r="HM87" i="32" s="1"/>
  <c r="HN87" i="32" s="1"/>
  <c r="HO87" i="32" s="1"/>
  <c r="HP87" i="32" s="1"/>
  <c r="HD87" i="32"/>
  <c r="HE86" i="32"/>
  <c r="FZ87" i="32"/>
  <c r="GA86" i="32"/>
  <c r="FK87" i="32"/>
  <c r="FL86" i="32"/>
  <c r="EV87" i="32"/>
  <c r="EW86" i="32"/>
  <c r="EG87" i="32"/>
  <c r="EH86" i="32"/>
  <c r="DR87" i="32"/>
  <c r="DS86" i="32"/>
  <c r="DC87" i="32"/>
  <c r="DD86" i="32"/>
  <c r="CN87" i="32"/>
  <c r="CO86" i="32"/>
  <c r="BY87" i="32"/>
  <c r="BZ86" i="32"/>
  <c r="BJ87" i="32"/>
  <c r="BK86" i="32"/>
  <c r="AU87" i="32"/>
  <c r="AV86" i="32"/>
  <c r="KB86" i="32" l="1"/>
  <c r="KE86" i="32" s="1"/>
  <c r="KF86" i="32" s="1"/>
  <c r="KA87" i="32"/>
  <c r="JT87" i="32" s="1"/>
  <c r="JU87" i="32" s="1"/>
  <c r="JV87" i="32" s="1"/>
  <c r="JL87" i="32"/>
  <c r="JE87" i="32" s="1"/>
  <c r="JF87" i="32" s="1"/>
  <c r="JG87" i="32" s="1"/>
  <c r="JM86" i="32"/>
  <c r="JP86" i="32" s="1"/>
  <c r="JQ86" i="32" s="1"/>
  <c r="HQ87" i="32"/>
  <c r="LX81" i="32"/>
  <c r="LY81" i="32" s="1"/>
  <c r="LP82" i="32"/>
  <c r="LQ82" i="32" s="1"/>
  <c r="LI82" i="32"/>
  <c r="LJ82" i="32" s="1"/>
  <c r="KP83" i="32"/>
  <c r="KI83" i="32" s="1"/>
  <c r="KJ83" i="32" s="1"/>
  <c r="KK83" i="32" s="1"/>
  <c r="KQ82" i="32"/>
  <c r="LA83" i="32"/>
  <c r="LB83" i="32" s="1"/>
  <c r="GS87" i="32"/>
  <c r="GT87" i="32" s="1"/>
  <c r="GH88" i="32"/>
  <c r="GI88" i="32" s="1"/>
  <c r="GJ88" i="32" s="1"/>
  <c r="GK88" i="32" s="1"/>
  <c r="GL88" i="32" s="1"/>
  <c r="JA86" i="32"/>
  <c r="JB86" i="32" s="1"/>
  <c r="IP87" i="32"/>
  <c r="IQ87" i="32" s="1"/>
  <c r="IR87" i="32" s="1"/>
  <c r="IS87" i="32" s="1"/>
  <c r="IT87" i="32" s="1"/>
  <c r="IL86" i="32"/>
  <c r="IM86" i="32" s="1"/>
  <c r="IA87" i="32"/>
  <c r="IB87" i="32" s="1"/>
  <c r="IC87" i="32" s="1"/>
  <c r="ID87" i="32" s="1"/>
  <c r="IE87" i="32" s="1"/>
  <c r="HV87" i="32"/>
  <c r="HU88" i="32"/>
  <c r="HK88" i="32" s="1"/>
  <c r="HH86" i="32"/>
  <c r="HI86" i="32" s="1"/>
  <c r="GW87" i="32"/>
  <c r="GX87" i="32" s="1"/>
  <c r="GY87" i="32" s="1"/>
  <c r="GZ87" i="32" s="1"/>
  <c r="HA87" i="32" s="1"/>
  <c r="GD86" i="32"/>
  <c r="GE86" i="32" s="1"/>
  <c r="FS87" i="32"/>
  <c r="FT87" i="32" s="1"/>
  <c r="FU87" i="32" s="1"/>
  <c r="FV87" i="32" s="1"/>
  <c r="FW87" i="32" s="1"/>
  <c r="FO86" i="32"/>
  <c r="FP86" i="32" s="1"/>
  <c r="FD87" i="32"/>
  <c r="FE87" i="32" s="1"/>
  <c r="FF87" i="32" s="1"/>
  <c r="FG87" i="32" s="1"/>
  <c r="FH87" i="32" s="1"/>
  <c r="EZ86" i="32"/>
  <c r="FA86" i="32" s="1"/>
  <c r="EO87" i="32"/>
  <c r="EP87" i="32" s="1"/>
  <c r="EQ87" i="32" s="1"/>
  <c r="ER87" i="32" s="1"/>
  <c r="ES87" i="32" s="1"/>
  <c r="EK86" i="32"/>
  <c r="EL86" i="32" s="1"/>
  <c r="DZ87" i="32"/>
  <c r="EA87" i="32" s="1"/>
  <c r="EB87" i="32" s="1"/>
  <c r="EC87" i="32" s="1"/>
  <c r="ED87" i="32" s="1"/>
  <c r="DV86" i="32"/>
  <c r="DW86" i="32" s="1"/>
  <c r="DK87" i="32"/>
  <c r="DL87" i="32" s="1"/>
  <c r="DM87" i="32" s="1"/>
  <c r="DN87" i="32" s="1"/>
  <c r="DO87" i="32" s="1"/>
  <c r="DG86" i="32"/>
  <c r="DH86" i="32" s="1"/>
  <c r="CV87" i="32"/>
  <c r="CW87" i="32" s="1"/>
  <c r="CX87" i="32" s="1"/>
  <c r="CY87" i="32" s="1"/>
  <c r="CZ87" i="32" s="1"/>
  <c r="CR86" i="32"/>
  <c r="CS86" i="32" s="1"/>
  <c r="CG87" i="32"/>
  <c r="CH87" i="32" s="1"/>
  <c r="CI87" i="32" s="1"/>
  <c r="CJ87" i="32" s="1"/>
  <c r="CK87" i="32" s="1"/>
  <c r="CC86" i="32"/>
  <c r="CD86" i="32" s="1"/>
  <c r="BR87" i="32"/>
  <c r="BS87" i="32" s="1"/>
  <c r="BT87" i="32" s="1"/>
  <c r="BU87" i="32" s="1"/>
  <c r="BV87" i="32" s="1"/>
  <c r="BN86" i="32"/>
  <c r="BO86" i="32" s="1"/>
  <c r="BC87" i="32"/>
  <c r="BD87" i="32" s="1"/>
  <c r="BE87" i="32" s="1"/>
  <c r="BF87" i="32" s="1"/>
  <c r="BG87" i="32" s="1"/>
  <c r="AY86" i="32"/>
  <c r="AZ86" i="32" s="1"/>
  <c r="AN87" i="32"/>
  <c r="AO87" i="32" s="1"/>
  <c r="AP87" i="32" s="1"/>
  <c r="AQ87" i="32" s="1"/>
  <c r="AR87" i="32" s="1"/>
  <c r="CL87" i="32" l="1"/>
  <c r="IU87" i="32"/>
  <c r="JW87" i="32"/>
  <c r="AS87" i="32"/>
  <c r="DA87" i="32"/>
  <c r="EE87" i="32"/>
  <c r="FI87" i="32"/>
  <c r="HB87" i="32"/>
  <c r="LC83" i="32"/>
  <c r="LG84" i="32"/>
  <c r="KW84" i="32" s="1"/>
  <c r="LH83" i="32"/>
  <c r="BW87" i="32"/>
  <c r="IF87" i="32"/>
  <c r="JH87" i="32"/>
  <c r="GM88" i="32"/>
  <c r="KT82" i="32"/>
  <c r="KU82" i="32" s="1"/>
  <c r="BH87" i="32"/>
  <c r="DP87" i="32"/>
  <c r="ET87" i="32"/>
  <c r="FX87" i="32"/>
  <c r="KL83" i="32"/>
  <c r="KM83" i="32" s="1"/>
  <c r="LR82" i="32"/>
  <c r="LV83" i="32"/>
  <c r="LL83" i="32" s="1"/>
  <c r="LW82" i="32"/>
  <c r="GR88" i="32"/>
  <c r="GQ89" i="32"/>
  <c r="GG89" i="32" s="1"/>
  <c r="IY88" i="32"/>
  <c r="IO88" i="32" s="1"/>
  <c r="IZ87" i="32"/>
  <c r="IJ88" i="32"/>
  <c r="HZ88" i="32" s="1"/>
  <c r="IK87" i="32"/>
  <c r="HS88" i="32"/>
  <c r="HT87" i="32"/>
  <c r="HF88" i="32"/>
  <c r="GV88" i="32" s="1"/>
  <c r="HG87" i="32"/>
  <c r="GB88" i="32"/>
  <c r="FR88" i="32" s="1"/>
  <c r="GC87" i="32"/>
  <c r="FN87" i="32"/>
  <c r="FM88" i="32"/>
  <c r="FC88" i="32" s="1"/>
  <c r="EY87" i="32"/>
  <c r="EX88" i="32"/>
  <c r="EN88" i="32" s="1"/>
  <c r="EI88" i="32"/>
  <c r="DY88" i="32" s="1"/>
  <c r="EJ87" i="32"/>
  <c r="DT88" i="32"/>
  <c r="DJ88" i="32" s="1"/>
  <c r="DU87" i="32"/>
  <c r="DF87" i="32"/>
  <c r="DE88" i="32"/>
  <c r="CU88" i="32" s="1"/>
  <c r="CP88" i="32"/>
  <c r="CF88" i="32" s="1"/>
  <c r="CQ87" i="32"/>
  <c r="CA88" i="32"/>
  <c r="BQ88" i="32" s="1"/>
  <c r="CB87" i="32"/>
  <c r="BM87" i="32"/>
  <c r="BL88" i="32"/>
  <c r="BB88" i="32" s="1"/>
  <c r="AW88" i="32"/>
  <c r="AM88" i="32" s="1"/>
  <c r="AX87" i="32"/>
  <c r="JX87" i="32" l="1"/>
  <c r="JY87" i="32" s="1"/>
  <c r="JI87" i="32"/>
  <c r="JJ87" i="32" s="1"/>
  <c r="KC88" i="32"/>
  <c r="JS88" i="32" s="1"/>
  <c r="KD87" i="32"/>
  <c r="JN88" i="32"/>
  <c r="JD88" i="32" s="1"/>
  <c r="JO87" i="32"/>
  <c r="KN83" i="32"/>
  <c r="KR84" i="32"/>
  <c r="KH84" i="32" s="1"/>
  <c r="KS83" i="32"/>
  <c r="LE84" i="32"/>
  <c r="KX84" i="32" s="1"/>
  <c r="KY84" i="32" s="1"/>
  <c r="KZ84" i="32" s="1"/>
  <c r="LF83" i="32"/>
  <c r="LT83" i="32"/>
  <c r="LM83" i="32" s="1"/>
  <c r="LN83" i="32" s="1"/>
  <c r="LO83" i="32" s="1"/>
  <c r="LU82" i="32"/>
  <c r="GO89" i="32"/>
  <c r="GP88" i="32"/>
  <c r="IW88" i="32"/>
  <c r="IX87" i="32"/>
  <c r="IH88" i="32"/>
  <c r="II87" i="32"/>
  <c r="HL88" i="32"/>
  <c r="HM88" i="32" s="1"/>
  <c r="HN88" i="32" s="1"/>
  <c r="HO88" i="32" s="1"/>
  <c r="HP88" i="32" s="1"/>
  <c r="HW87" i="32"/>
  <c r="HX87" i="32" s="1"/>
  <c r="HD88" i="32"/>
  <c r="HE87" i="32"/>
  <c r="FZ88" i="32"/>
  <c r="GA87" i="32"/>
  <c r="FK88" i="32"/>
  <c r="FL87" i="32"/>
  <c r="EV88" i="32"/>
  <c r="EW87" i="32"/>
  <c r="EG88" i="32"/>
  <c r="EH87" i="32"/>
  <c r="DR88" i="32"/>
  <c r="DS87" i="32"/>
  <c r="DC88" i="32"/>
  <c r="DD87" i="32"/>
  <c r="CN88" i="32"/>
  <c r="CO87" i="32"/>
  <c r="BY88" i="32"/>
  <c r="BZ87" i="32"/>
  <c r="BJ88" i="32"/>
  <c r="BK87" i="32"/>
  <c r="AU88" i="32"/>
  <c r="AV87" i="32"/>
  <c r="KB87" i="32" l="1"/>
  <c r="KE87" i="32" s="1"/>
  <c r="KF87" i="32" s="1"/>
  <c r="KA88" i="32"/>
  <c r="JT88" i="32" s="1"/>
  <c r="JU88" i="32" s="1"/>
  <c r="JV88" i="32" s="1"/>
  <c r="JL88" i="32"/>
  <c r="JE88" i="32" s="1"/>
  <c r="JF88" i="32" s="1"/>
  <c r="JG88" i="32" s="1"/>
  <c r="JM87" i="32"/>
  <c r="JP87" i="32" s="1"/>
  <c r="JQ87" i="32" s="1"/>
  <c r="HQ88" i="32"/>
  <c r="LA84" i="32"/>
  <c r="LB84" i="32" s="1"/>
  <c r="LX82" i="32"/>
  <c r="LY82" i="32" s="1"/>
  <c r="LP83" i="32"/>
  <c r="LQ83" i="32" s="1"/>
  <c r="LI83" i="32"/>
  <c r="LJ83" i="32" s="1"/>
  <c r="KP84" i="32"/>
  <c r="KI84" i="32" s="1"/>
  <c r="KJ84" i="32" s="1"/>
  <c r="KK84" i="32" s="1"/>
  <c r="KQ83" i="32"/>
  <c r="GS88" i="32"/>
  <c r="GT88" i="32" s="1"/>
  <c r="GH89" i="32"/>
  <c r="GI89" i="32" s="1"/>
  <c r="GJ89" i="32" s="1"/>
  <c r="GK89" i="32" s="1"/>
  <c r="GL89" i="32" s="1"/>
  <c r="JA87" i="32"/>
  <c r="JB87" i="32" s="1"/>
  <c r="IP88" i="32"/>
  <c r="IQ88" i="32" s="1"/>
  <c r="IR88" i="32" s="1"/>
  <c r="IS88" i="32" s="1"/>
  <c r="IT88" i="32" s="1"/>
  <c r="IL87" i="32"/>
  <c r="IM87" i="32" s="1"/>
  <c r="IA88" i="32"/>
  <c r="IB88" i="32" s="1"/>
  <c r="IC88" i="32" s="1"/>
  <c r="ID88" i="32" s="1"/>
  <c r="IE88" i="32" s="1"/>
  <c r="HU89" i="32"/>
  <c r="HK89" i="32" s="1"/>
  <c r="HV88" i="32"/>
  <c r="HH87" i="32"/>
  <c r="HI87" i="32" s="1"/>
  <c r="GW88" i="32"/>
  <c r="GX88" i="32" s="1"/>
  <c r="GY88" i="32" s="1"/>
  <c r="GZ88" i="32" s="1"/>
  <c r="HA88" i="32" s="1"/>
  <c r="GD87" i="32"/>
  <c r="GE87" i="32" s="1"/>
  <c r="FS88" i="32"/>
  <c r="FT88" i="32" s="1"/>
  <c r="FU88" i="32" s="1"/>
  <c r="FV88" i="32" s="1"/>
  <c r="FW88" i="32" s="1"/>
  <c r="FO87" i="32"/>
  <c r="FP87" i="32" s="1"/>
  <c r="FD88" i="32"/>
  <c r="FE88" i="32" s="1"/>
  <c r="FF88" i="32" s="1"/>
  <c r="FG88" i="32" s="1"/>
  <c r="FH88" i="32" s="1"/>
  <c r="EO88" i="32"/>
  <c r="EP88" i="32" s="1"/>
  <c r="EQ88" i="32" s="1"/>
  <c r="ER88" i="32" s="1"/>
  <c r="ES88" i="32" s="1"/>
  <c r="EZ87" i="32"/>
  <c r="FA87" i="32" s="1"/>
  <c r="EK87" i="32"/>
  <c r="EL87" i="32" s="1"/>
  <c r="DZ88" i="32"/>
  <c r="EA88" i="32" s="1"/>
  <c r="EB88" i="32" s="1"/>
  <c r="EC88" i="32" s="1"/>
  <c r="ED88" i="32" s="1"/>
  <c r="DV87" i="32"/>
  <c r="DW87" i="32" s="1"/>
  <c r="DK88" i="32"/>
  <c r="DL88" i="32" s="1"/>
  <c r="DM88" i="32" s="1"/>
  <c r="DN88" i="32" s="1"/>
  <c r="DO88" i="32" s="1"/>
  <c r="DG87" i="32"/>
  <c r="DH87" i="32" s="1"/>
  <c r="CV88" i="32"/>
  <c r="CW88" i="32" s="1"/>
  <c r="CX88" i="32" s="1"/>
  <c r="CY88" i="32" s="1"/>
  <c r="CZ88" i="32" s="1"/>
  <c r="CR87" i="32"/>
  <c r="CS87" i="32" s="1"/>
  <c r="CG88" i="32"/>
  <c r="CH88" i="32" s="1"/>
  <c r="CI88" i="32" s="1"/>
  <c r="CJ88" i="32" s="1"/>
  <c r="CK88" i="32" s="1"/>
  <c r="CC87" i="32"/>
  <c r="CD87" i="32" s="1"/>
  <c r="BR88" i="32"/>
  <c r="BS88" i="32" s="1"/>
  <c r="BT88" i="32" s="1"/>
  <c r="BU88" i="32" s="1"/>
  <c r="BV88" i="32" s="1"/>
  <c r="BN87" i="32"/>
  <c r="BO87" i="32" s="1"/>
  <c r="BC88" i="32"/>
  <c r="BD88" i="32" s="1"/>
  <c r="BE88" i="32" s="1"/>
  <c r="BF88" i="32" s="1"/>
  <c r="BG88" i="32" s="1"/>
  <c r="AY87" i="32"/>
  <c r="AZ87" i="32" s="1"/>
  <c r="AN88" i="32"/>
  <c r="AO88" i="32" s="1"/>
  <c r="AP88" i="32" s="1"/>
  <c r="AQ88" i="32" s="1"/>
  <c r="AR88" i="32" s="1"/>
  <c r="ET88" i="32" l="1"/>
  <c r="IU88" i="32"/>
  <c r="JW88" i="32"/>
  <c r="KT83" i="32"/>
  <c r="KU83" i="32" s="1"/>
  <c r="BW88" i="32"/>
  <c r="EE88" i="32"/>
  <c r="FI88" i="32"/>
  <c r="HB88" i="32"/>
  <c r="KL84" i="32"/>
  <c r="KM84" i="32" s="1"/>
  <c r="LR83" i="32"/>
  <c r="LW83" i="32"/>
  <c r="LV84" i="32"/>
  <c r="LL84" i="32" s="1"/>
  <c r="LC84" i="32"/>
  <c r="LG85" i="32"/>
  <c r="KW85" i="32" s="1"/>
  <c r="LH84" i="32"/>
  <c r="AS88" i="32"/>
  <c r="DA88" i="32"/>
  <c r="IF88" i="32"/>
  <c r="JH88" i="32"/>
  <c r="GM89" i="32"/>
  <c r="BH88" i="32"/>
  <c r="CL88" i="32"/>
  <c r="DP88" i="32"/>
  <c r="FX88" i="32"/>
  <c r="GR89" i="32"/>
  <c r="GQ90" i="32"/>
  <c r="GG90" i="32" s="1"/>
  <c r="IY89" i="32"/>
  <c r="IO89" i="32" s="1"/>
  <c r="IZ88" i="32"/>
  <c r="IJ89" i="32"/>
  <c r="HZ89" i="32" s="1"/>
  <c r="IK88" i="32"/>
  <c r="HS89" i="32"/>
  <c r="HT88" i="32"/>
  <c r="HG88" i="32"/>
  <c r="HF89" i="32"/>
  <c r="GV89" i="32" s="1"/>
  <c r="GC88" i="32"/>
  <c r="GB89" i="32"/>
  <c r="FR89" i="32" s="1"/>
  <c r="FN88" i="32"/>
  <c r="FM89" i="32"/>
  <c r="FC89" i="32" s="1"/>
  <c r="EX89" i="32"/>
  <c r="EN89" i="32" s="1"/>
  <c r="EY88" i="32"/>
  <c r="EJ88" i="32"/>
  <c r="EI89" i="32"/>
  <c r="DY89" i="32" s="1"/>
  <c r="DT89" i="32"/>
  <c r="DJ89" i="32" s="1"/>
  <c r="DU88" i="32"/>
  <c r="DE89" i="32"/>
  <c r="CU89" i="32" s="1"/>
  <c r="DF88" i="32"/>
  <c r="CQ88" i="32"/>
  <c r="CP89" i="32"/>
  <c r="CF89" i="32" s="1"/>
  <c r="CA89" i="32"/>
  <c r="BQ89" i="32" s="1"/>
  <c r="CB88" i="32"/>
  <c r="BL89" i="32"/>
  <c r="BB89" i="32" s="1"/>
  <c r="BM88" i="32"/>
  <c r="AX88" i="32"/>
  <c r="AW89" i="32"/>
  <c r="AM89" i="32" s="1"/>
  <c r="JX88" i="32" l="1"/>
  <c r="JY88" i="32" s="1"/>
  <c r="JI88" i="32"/>
  <c r="JJ88" i="32" s="1"/>
  <c r="JN89" i="32"/>
  <c r="JD89" i="32" s="1"/>
  <c r="JO88" i="32"/>
  <c r="KD88" i="32"/>
  <c r="KC89" i="32"/>
  <c r="JS89" i="32" s="1"/>
  <c r="LE85" i="32"/>
  <c r="KX85" i="32" s="1"/>
  <c r="KY85" i="32" s="1"/>
  <c r="KZ85" i="32" s="1"/>
  <c r="LF84" i="32"/>
  <c r="KN84" i="32"/>
  <c r="KS84" i="32"/>
  <c r="KR85" i="32"/>
  <c r="KH85" i="32" s="1"/>
  <c r="LT84" i="32"/>
  <c r="LM84" i="32" s="1"/>
  <c r="LN84" i="32" s="1"/>
  <c r="LO84" i="32" s="1"/>
  <c r="LU83" i="32"/>
  <c r="GO90" i="32"/>
  <c r="GP89" i="32"/>
  <c r="IW89" i="32"/>
  <c r="IX88" i="32"/>
  <c r="IH89" i="32"/>
  <c r="II88" i="32"/>
  <c r="HW88" i="32"/>
  <c r="HX88" i="32" s="1"/>
  <c r="HL89" i="32"/>
  <c r="HM89" i="32" s="1"/>
  <c r="HN89" i="32" s="1"/>
  <c r="HO89" i="32" s="1"/>
  <c r="HP89" i="32" s="1"/>
  <c r="HD89" i="32"/>
  <c r="HE88" i="32"/>
  <c r="FZ89" i="32"/>
  <c r="GA88" i="32"/>
  <c r="FK89" i="32"/>
  <c r="FL88" i="32"/>
  <c r="EV89" i="32"/>
  <c r="EW88" i="32"/>
  <c r="EG89" i="32"/>
  <c r="EH88" i="32"/>
  <c r="DR89" i="32"/>
  <c r="DS88" i="32"/>
  <c r="DC89" i="32"/>
  <c r="DD88" i="32"/>
  <c r="CN89" i="32"/>
  <c r="CO88" i="32"/>
  <c r="BY89" i="32"/>
  <c r="BZ88" i="32"/>
  <c r="BJ89" i="32"/>
  <c r="BK88" i="32"/>
  <c r="AU89" i="32"/>
  <c r="AV88" i="32"/>
  <c r="KB88" i="32" l="1"/>
  <c r="KE88" i="32" s="1"/>
  <c r="KF88" i="32" s="1"/>
  <c r="KA89" i="32"/>
  <c r="JT89" i="32" s="1"/>
  <c r="JU89" i="32" s="1"/>
  <c r="JV89" i="32" s="1"/>
  <c r="JL89" i="32"/>
  <c r="JE89" i="32" s="1"/>
  <c r="JF89" i="32" s="1"/>
  <c r="JG89" i="32" s="1"/>
  <c r="JM88" i="32"/>
  <c r="JP88" i="32" s="1"/>
  <c r="JQ88" i="32" s="1"/>
  <c r="LX83" i="32"/>
  <c r="LY83" i="32" s="1"/>
  <c r="KP85" i="32"/>
  <c r="KI85" i="32" s="1"/>
  <c r="KJ85" i="32" s="1"/>
  <c r="KK85" i="32" s="1"/>
  <c r="KQ84" i="32"/>
  <c r="LP84" i="32"/>
  <c r="LQ84" i="32" s="1"/>
  <c r="LI84" i="32"/>
  <c r="LJ84" i="32" s="1"/>
  <c r="HQ89" i="32"/>
  <c r="LA85" i="32"/>
  <c r="LB85" i="32" s="1"/>
  <c r="GS89" i="32"/>
  <c r="GT89" i="32" s="1"/>
  <c r="GH90" i="32"/>
  <c r="GI90" i="32" s="1"/>
  <c r="GJ90" i="32" s="1"/>
  <c r="GK90" i="32" s="1"/>
  <c r="GL90" i="32" s="1"/>
  <c r="JA88" i="32"/>
  <c r="JB88" i="32" s="1"/>
  <c r="IP89" i="32"/>
  <c r="IQ89" i="32" s="1"/>
  <c r="IR89" i="32" s="1"/>
  <c r="IS89" i="32" s="1"/>
  <c r="IT89" i="32" s="1"/>
  <c r="IL88" i="32"/>
  <c r="IM88" i="32" s="1"/>
  <c r="IA89" i="32"/>
  <c r="IB89" i="32" s="1"/>
  <c r="IC89" i="32" s="1"/>
  <c r="ID89" i="32" s="1"/>
  <c r="IE89" i="32" s="1"/>
  <c r="HV89" i="32"/>
  <c r="HU90" i="32"/>
  <c r="HK90" i="32" s="1"/>
  <c r="HH88" i="32"/>
  <c r="HI88" i="32" s="1"/>
  <c r="GW89" i="32"/>
  <c r="GX89" i="32" s="1"/>
  <c r="GY89" i="32" s="1"/>
  <c r="GZ89" i="32" s="1"/>
  <c r="HA89" i="32" s="1"/>
  <c r="GD88" i="32"/>
  <c r="GE88" i="32" s="1"/>
  <c r="FS89" i="32"/>
  <c r="FT89" i="32" s="1"/>
  <c r="FU89" i="32" s="1"/>
  <c r="FV89" i="32" s="1"/>
  <c r="FW89" i="32" s="1"/>
  <c r="FO88" i="32"/>
  <c r="FP88" i="32" s="1"/>
  <c r="FD89" i="32"/>
  <c r="FE89" i="32" s="1"/>
  <c r="FF89" i="32" s="1"/>
  <c r="FG89" i="32" s="1"/>
  <c r="FH89" i="32" s="1"/>
  <c r="EZ88" i="32"/>
  <c r="FA88" i="32" s="1"/>
  <c r="EO89" i="32"/>
  <c r="EP89" i="32" s="1"/>
  <c r="EQ89" i="32" s="1"/>
  <c r="ER89" i="32" s="1"/>
  <c r="ES89" i="32" s="1"/>
  <c r="EK88" i="32"/>
  <c r="EL88" i="32" s="1"/>
  <c r="DZ89" i="32"/>
  <c r="EA89" i="32" s="1"/>
  <c r="EB89" i="32" s="1"/>
  <c r="EC89" i="32" s="1"/>
  <c r="ED89" i="32" s="1"/>
  <c r="DV88" i="32"/>
  <c r="DW88" i="32" s="1"/>
  <c r="DK89" i="32"/>
  <c r="DL89" i="32" s="1"/>
  <c r="DM89" i="32" s="1"/>
  <c r="DN89" i="32" s="1"/>
  <c r="DO89" i="32" s="1"/>
  <c r="DG88" i="32"/>
  <c r="DH88" i="32" s="1"/>
  <c r="CV89" i="32"/>
  <c r="CW89" i="32" s="1"/>
  <c r="CX89" i="32" s="1"/>
  <c r="CY89" i="32" s="1"/>
  <c r="CZ89" i="32" s="1"/>
  <c r="CR88" i="32"/>
  <c r="CS88" i="32" s="1"/>
  <c r="CG89" i="32"/>
  <c r="CH89" i="32" s="1"/>
  <c r="CI89" i="32" s="1"/>
  <c r="CJ89" i="32" s="1"/>
  <c r="CK89" i="32" s="1"/>
  <c r="CC88" i="32"/>
  <c r="CD88" i="32" s="1"/>
  <c r="BR89" i="32"/>
  <c r="BS89" i="32" s="1"/>
  <c r="BT89" i="32" s="1"/>
  <c r="BU89" i="32" s="1"/>
  <c r="BV89" i="32" s="1"/>
  <c r="BN88" i="32"/>
  <c r="BO88" i="32" s="1"/>
  <c r="BC89" i="32"/>
  <c r="BD89" i="32" s="1"/>
  <c r="BE89" i="32" s="1"/>
  <c r="BF89" i="32" s="1"/>
  <c r="BG89" i="32" s="1"/>
  <c r="AY88" i="32"/>
  <c r="AZ88" i="32" s="1"/>
  <c r="AN89" i="32"/>
  <c r="AO89" i="32" s="1"/>
  <c r="AP89" i="32" s="1"/>
  <c r="AQ89" i="32" s="1"/>
  <c r="AR89" i="32" s="1"/>
  <c r="AS89" i="32" l="1"/>
  <c r="BH89" i="32"/>
  <c r="IU89" i="32"/>
  <c r="JW89" i="32"/>
  <c r="KT84" i="32"/>
  <c r="KU84" i="32" s="1"/>
  <c r="DA89" i="32"/>
  <c r="EE89" i="32"/>
  <c r="FI89" i="32"/>
  <c r="HB89" i="32"/>
  <c r="LC85" i="32"/>
  <c r="LG86" i="32"/>
  <c r="KW86" i="32" s="1"/>
  <c r="LH85" i="32"/>
  <c r="KL85" i="32"/>
  <c r="KM85" i="32" s="1"/>
  <c r="BW89" i="32"/>
  <c r="IF89" i="32"/>
  <c r="JH89" i="32"/>
  <c r="GM90" i="32"/>
  <c r="CL89" i="32"/>
  <c r="DP89" i="32"/>
  <c r="ET89" i="32"/>
  <c r="FX89" i="32"/>
  <c r="LR84" i="32"/>
  <c r="LV85" i="32"/>
  <c r="LL85" i="32" s="1"/>
  <c r="LW84" i="32"/>
  <c r="GR90" i="32"/>
  <c r="GQ91" i="32"/>
  <c r="GG91" i="32" s="1"/>
  <c r="IY90" i="32"/>
  <c r="IO90" i="32" s="1"/>
  <c r="IZ89" i="32"/>
  <c r="IJ90" i="32"/>
  <c r="HZ90" i="32" s="1"/>
  <c r="IK89" i="32"/>
  <c r="HS90" i="32"/>
  <c r="HT89" i="32"/>
  <c r="HF90" i="32"/>
  <c r="GV90" i="32" s="1"/>
  <c r="HG89" i="32"/>
  <c r="GB90" i="32"/>
  <c r="FR90" i="32" s="1"/>
  <c r="GC89" i="32"/>
  <c r="FM90" i="32"/>
  <c r="FC90" i="32" s="1"/>
  <c r="FN89" i="32"/>
  <c r="EY89" i="32"/>
  <c r="EX90" i="32"/>
  <c r="EN90" i="32" s="1"/>
  <c r="EI90" i="32"/>
  <c r="DY90" i="32" s="1"/>
  <c r="EJ89" i="32"/>
  <c r="DT90" i="32"/>
  <c r="DJ90" i="32" s="1"/>
  <c r="DU89" i="32"/>
  <c r="DF89" i="32"/>
  <c r="DE90" i="32"/>
  <c r="CU90" i="32" s="1"/>
  <c r="CP90" i="32"/>
  <c r="CF90" i="32" s="1"/>
  <c r="CQ89" i="32"/>
  <c r="CA90" i="32"/>
  <c r="BQ90" i="32" s="1"/>
  <c r="CB89" i="32"/>
  <c r="BM89" i="32"/>
  <c r="BL90" i="32"/>
  <c r="BB90" i="32" s="1"/>
  <c r="AW90" i="32"/>
  <c r="AM90" i="32" s="1"/>
  <c r="AX89" i="32"/>
  <c r="JX89" i="32" l="1"/>
  <c r="JY89" i="32" s="1"/>
  <c r="JI89" i="32"/>
  <c r="JJ89" i="32" s="1"/>
  <c r="KD89" i="32"/>
  <c r="JN90" i="32"/>
  <c r="JD90" i="32" s="1"/>
  <c r="KC90" i="32"/>
  <c r="JS90" i="32" s="1"/>
  <c r="JO89" i="32"/>
  <c r="LE86" i="32"/>
  <c r="KX86" i="32" s="1"/>
  <c r="KY86" i="32" s="1"/>
  <c r="KZ86" i="32" s="1"/>
  <c r="LF85" i="32"/>
  <c r="LT85" i="32"/>
  <c r="LM85" i="32" s="1"/>
  <c r="LN85" i="32" s="1"/>
  <c r="LO85" i="32" s="1"/>
  <c r="LU84" i="32"/>
  <c r="KN85" i="32"/>
  <c r="KR86" i="32"/>
  <c r="KH86" i="32" s="1"/>
  <c r="KS85" i="32"/>
  <c r="GO91" i="32"/>
  <c r="GP90" i="32"/>
  <c r="IW90" i="32"/>
  <c r="IX89" i="32"/>
  <c r="IH90" i="32"/>
  <c r="II89" i="32"/>
  <c r="HW89" i="32"/>
  <c r="HX89" i="32" s="1"/>
  <c r="HL90" i="32"/>
  <c r="HM90" i="32" s="1"/>
  <c r="HN90" i="32" s="1"/>
  <c r="HO90" i="32" s="1"/>
  <c r="HP90" i="32" s="1"/>
  <c r="HD90" i="32"/>
  <c r="HE89" i="32"/>
  <c r="FZ90" i="32"/>
  <c r="GA89" i="32"/>
  <c r="FK90" i="32"/>
  <c r="FL89" i="32"/>
  <c r="EV90" i="32"/>
  <c r="EW89" i="32"/>
  <c r="EG90" i="32"/>
  <c r="EH89" i="32"/>
  <c r="DR90" i="32"/>
  <c r="DS89" i="32"/>
  <c r="DC90" i="32"/>
  <c r="DD89" i="32"/>
  <c r="CN90" i="32"/>
  <c r="CO89" i="32"/>
  <c r="BY90" i="32"/>
  <c r="BZ89" i="32"/>
  <c r="BJ90" i="32"/>
  <c r="BK89" i="32"/>
  <c r="AU90" i="32"/>
  <c r="AV89" i="32"/>
  <c r="KB89" i="32" l="1"/>
  <c r="KE89" i="32" s="1"/>
  <c r="KF89" i="32" s="1"/>
  <c r="KA90" i="32"/>
  <c r="JT90" i="32" s="1"/>
  <c r="JU90" i="32" s="1"/>
  <c r="JV90" i="32" s="1"/>
  <c r="JL90" i="32"/>
  <c r="JE90" i="32" s="1"/>
  <c r="JF90" i="32" s="1"/>
  <c r="JG90" i="32" s="1"/>
  <c r="JM89" i="32"/>
  <c r="JP89" i="32" s="1"/>
  <c r="JQ89" i="32" s="1"/>
  <c r="LX84" i="32"/>
  <c r="LY84" i="32" s="1"/>
  <c r="LP85" i="32"/>
  <c r="LQ85" i="32" s="1"/>
  <c r="LI85" i="32"/>
  <c r="LJ85" i="32" s="1"/>
  <c r="HQ90" i="32"/>
  <c r="KP86" i="32"/>
  <c r="KI86" i="32" s="1"/>
  <c r="KJ86" i="32" s="1"/>
  <c r="KK86" i="32" s="1"/>
  <c r="KQ85" i="32"/>
  <c r="LA86" i="32"/>
  <c r="LB86" i="32" s="1"/>
  <c r="GS90" i="32"/>
  <c r="GT90" i="32" s="1"/>
  <c r="GH91" i="32"/>
  <c r="GI91" i="32" s="1"/>
  <c r="GJ91" i="32" s="1"/>
  <c r="GK91" i="32" s="1"/>
  <c r="GL91" i="32" s="1"/>
  <c r="JA89" i="32"/>
  <c r="JB89" i="32" s="1"/>
  <c r="IP90" i="32"/>
  <c r="IQ90" i="32" s="1"/>
  <c r="IR90" i="32" s="1"/>
  <c r="IS90" i="32" s="1"/>
  <c r="IT90" i="32" s="1"/>
  <c r="IL89" i="32"/>
  <c r="IM89" i="32" s="1"/>
  <c r="IA90" i="32"/>
  <c r="IB90" i="32" s="1"/>
  <c r="IC90" i="32" s="1"/>
  <c r="ID90" i="32" s="1"/>
  <c r="IE90" i="32" s="1"/>
  <c r="HU91" i="32"/>
  <c r="HK91" i="32" s="1"/>
  <c r="HV90" i="32"/>
  <c r="HH89" i="32"/>
  <c r="HI89" i="32" s="1"/>
  <c r="GW90" i="32"/>
  <c r="GX90" i="32" s="1"/>
  <c r="GY90" i="32" s="1"/>
  <c r="GZ90" i="32" s="1"/>
  <c r="HA90" i="32" s="1"/>
  <c r="GD89" i="32"/>
  <c r="GE89" i="32" s="1"/>
  <c r="FS90" i="32"/>
  <c r="FT90" i="32" s="1"/>
  <c r="FU90" i="32" s="1"/>
  <c r="FV90" i="32" s="1"/>
  <c r="FW90" i="32" s="1"/>
  <c r="FO89" i="32"/>
  <c r="FP89" i="32" s="1"/>
  <c r="FD90" i="32"/>
  <c r="FE90" i="32" s="1"/>
  <c r="FF90" i="32" s="1"/>
  <c r="FG90" i="32" s="1"/>
  <c r="FH90" i="32" s="1"/>
  <c r="EZ89" i="32"/>
  <c r="FA89" i="32" s="1"/>
  <c r="EO90" i="32"/>
  <c r="EP90" i="32" s="1"/>
  <c r="EQ90" i="32" s="1"/>
  <c r="ER90" i="32" s="1"/>
  <c r="ES90" i="32" s="1"/>
  <c r="EK89" i="32"/>
  <c r="EL89" i="32" s="1"/>
  <c r="DZ90" i="32"/>
  <c r="EA90" i="32" s="1"/>
  <c r="EB90" i="32" s="1"/>
  <c r="EC90" i="32" s="1"/>
  <c r="ED90" i="32" s="1"/>
  <c r="DV89" i="32"/>
  <c r="DW89" i="32" s="1"/>
  <c r="DK90" i="32"/>
  <c r="DL90" i="32" s="1"/>
  <c r="DM90" i="32" s="1"/>
  <c r="DN90" i="32" s="1"/>
  <c r="DO90" i="32" s="1"/>
  <c r="DG89" i="32"/>
  <c r="DH89" i="32" s="1"/>
  <c r="CV90" i="32"/>
  <c r="CW90" i="32" s="1"/>
  <c r="CX90" i="32" s="1"/>
  <c r="CY90" i="32" s="1"/>
  <c r="CZ90" i="32" s="1"/>
  <c r="CR89" i="32"/>
  <c r="CS89" i="32" s="1"/>
  <c r="CG90" i="32"/>
  <c r="CH90" i="32" s="1"/>
  <c r="CI90" i="32" s="1"/>
  <c r="CJ90" i="32" s="1"/>
  <c r="CK90" i="32" s="1"/>
  <c r="CC89" i="32"/>
  <c r="CD89" i="32" s="1"/>
  <c r="BR90" i="32"/>
  <c r="BS90" i="32" s="1"/>
  <c r="BT90" i="32" s="1"/>
  <c r="BU90" i="32" s="1"/>
  <c r="BV90" i="32" s="1"/>
  <c r="BN89" i="32"/>
  <c r="BO89" i="32" s="1"/>
  <c r="BC90" i="32"/>
  <c r="BD90" i="32" s="1"/>
  <c r="BE90" i="32" s="1"/>
  <c r="BF90" i="32" s="1"/>
  <c r="BG90" i="32" s="1"/>
  <c r="AY89" i="32"/>
  <c r="AZ89" i="32" s="1"/>
  <c r="AN90" i="32"/>
  <c r="AO90" i="32" s="1"/>
  <c r="AP90" i="32" s="1"/>
  <c r="AQ90" i="32" s="1"/>
  <c r="AR90" i="32" s="1"/>
  <c r="CL90" i="32" l="1"/>
  <c r="IU90" i="32"/>
  <c r="JW90" i="32"/>
  <c r="BW90" i="32"/>
  <c r="EE90" i="32"/>
  <c r="FI90" i="32"/>
  <c r="HB90" i="32"/>
  <c r="LC86" i="32"/>
  <c r="LG87" i="32"/>
  <c r="KW87" i="32" s="1"/>
  <c r="LH86" i="32"/>
  <c r="LR85" i="32"/>
  <c r="LV86" i="32"/>
  <c r="LL86" i="32" s="1"/>
  <c r="LW85" i="32"/>
  <c r="AS90" i="32"/>
  <c r="DA90" i="32"/>
  <c r="IF90" i="32"/>
  <c r="JH90" i="32"/>
  <c r="GM91" i="32"/>
  <c r="KT85" i="32"/>
  <c r="KU85" i="32" s="1"/>
  <c r="BH90" i="32"/>
  <c r="DP90" i="32"/>
  <c r="ET90" i="32"/>
  <c r="FX90" i="32"/>
  <c r="KL86" i="32"/>
  <c r="KM86" i="32" s="1"/>
  <c r="GQ92" i="32"/>
  <c r="GG92" i="32" s="1"/>
  <c r="GR91" i="32"/>
  <c r="IY91" i="32"/>
  <c r="IO91" i="32" s="1"/>
  <c r="IZ90" i="32"/>
  <c r="IJ91" i="32"/>
  <c r="HZ91" i="32" s="1"/>
  <c r="IK90" i="32"/>
  <c r="HS91" i="32"/>
  <c r="HT90" i="32"/>
  <c r="HG90" i="32"/>
  <c r="HF91" i="32"/>
  <c r="GV91" i="32" s="1"/>
  <c r="GC90" i="32"/>
  <c r="GB91" i="32"/>
  <c r="FR91" i="32" s="1"/>
  <c r="FN90" i="32"/>
  <c r="FM91" i="32"/>
  <c r="FC91" i="32" s="1"/>
  <c r="EX91" i="32"/>
  <c r="EN91" i="32" s="1"/>
  <c r="EY90" i="32"/>
  <c r="EJ90" i="32"/>
  <c r="EI91" i="32"/>
  <c r="DY91" i="32" s="1"/>
  <c r="DT91" i="32"/>
  <c r="DJ91" i="32" s="1"/>
  <c r="DU90" i="32"/>
  <c r="DE91" i="32"/>
  <c r="CU91" i="32" s="1"/>
  <c r="DF90" i="32"/>
  <c r="CQ90" i="32"/>
  <c r="CP91" i="32"/>
  <c r="CF91" i="32" s="1"/>
  <c r="CA91" i="32"/>
  <c r="BQ91" i="32" s="1"/>
  <c r="CB90" i="32"/>
  <c r="BL91" i="32"/>
  <c r="BB91" i="32" s="1"/>
  <c r="BM90" i="32"/>
  <c r="AX90" i="32"/>
  <c r="AW91" i="32"/>
  <c r="AM91" i="32" s="1"/>
  <c r="JX90" i="32" l="1"/>
  <c r="JY90" i="32" s="1"/>
  <c r="JI90" i="32"/>
  <c r="JJ90" i="32" s="1"/>
  <c r="JN91" i="32"/>
  <c r="JD91" i="32" s="1"/>
  <c r="JO90" i="32"/>
  <c r="KD90" i="32"/>
  <c r="KC91" i="32"/>
  <c r="JS91" i="32" s="1"/>
  <c r="LT86" i="32"/>
  <c r="LM86" i="32" s="1"/>
  <c r="LN86" i="32" s="1"/>
  <c r="LO86" i="32" s="1"/>
  <c r="LU85" i="32"/>
  <c r="KN86" i="32"/>
  <c r="KS86" i="32"/>
  <c r="KR87" i="32"/>
  <c r="KH87" i="32" s="1"/>
  <c r="LE87" i="32"/>
  <c r="KX87" i="32" s="1"/>
  <c r="KY87" i="32" s="1"/>
  <c r="KZ87" i="32" s="1"/>
  <c r="LF86" i="32"/>
  <c r="GO92" i="32"/>
  <c r="GP91" i="32"/>
  <c r="IW91" i="32"/>
  <c r="IX90" i="32"/>
  <c r="IH91" i="32"/>
  <c r="II90" i="32"/>
  <c r="HW90" i="32"/>
  <c r="HX90" i="32" s="1"/>
  <c r="HL91" i="32"/>
  <c r="HM91" i="32" s="1"/>
  <c r="HN91" i="32" s="1"/>
  <c r="HO91" i="32" s="1"/>
  <c r="HP91" i="32" s="1"/>
  <c r="HD91" i="32"/>
  <c r="HE90" i="32"/>
  <c r="FZ91" i="32"/>
  <c r="GA90" i="32"/>
  <c r="FK91" i="32"/>
  <c r="FL90" i="32"/>
  <c r="EV91" i="32"/>
  <c r="EW90" i="32"/>
  <c r="EG91" i="32"/>
  <c r="EH90" i="32"/>
  <c r="DR91" i="32"/>
  <c r="DS90" i="32"/>
  <c r="DC91" i="32"/>
  <c r="DD90" i="32"/>
  <c r="CN91" i="32"/>
  <c r="CO90" i="32"/>
  <c r="BY91" i="32"/>
  <c r="BZ90" i="32"/>
  <c r="BJ91" i="32"/>
  <c r="BK90" i="32"/>
  <c r="AU91" i="32"/>
  <c r="AV90" i="32"/>
  <c r="KB90" i="32" l="1"/>
  <c r="KE90" i="32" s="1"/>
  <c r="KF90" i="32" s="1"/>
  <c r="KA91" i="32"/>
  <c r="JT91" i="32" s="1"/>
  <c r="JU91" i="32" s="1"/>
  <c r="JV91" i="32" s="1"/>
  <c r="JL91" i="32"/>
  <c r="JE91" i="32" s="1"/>
  <c r="JF91" i="32" s="1"/>
  <c r="JG91" i="32" s="1"/>
  <c r="JM90" i="32"/>
  <c r="JP90" i="32" s="1"/>
  <c r="JQ90" i="32" s="1"/>
  <c r="LI86" i="32"/>
  <c r="LJ86" i="32" s="1"/>
  <c r="KP87" i="32"/>
  <c r="KI87" i="32" s="1"/>
  <c r="KJ87" i="32" s="1"/>
  <c r="KK87" i="32" s="1"/>
  <c r="KQ86" i="32"/>
  <c r="LA87" i="32"/>
  <c r="LB87" i="32" s="1"/>
  <c r="LX85" i="32"/>
  <c r="LY85" i="32" s="1"/>
  <c r="HQ91" i="32"/>
  <c r="LP86" i="32"/>
  <c r="LQ86" i="32" s="1"/>
  <c r="GS91" i="32"/>
  <c r="GT91" i="32" s="1"/>
  <c r="GH92" i="32"/>
  <c r="GI92" i="32" s="1"/>
  <c r="GJ92" i="32" s="1"/>
  <c r="GK92" i="32" s="1"/>
  <c r="GL92" i="32" s="1"/>
  <c r="JA90" i="32"/>
  <c r="JB90" i="32" s="1"/>
  <c r="IP91" i="32"/>
  <c r="IQ91" i="32" s="1"/>
  <c r="IR91" i="32" s="1"/>
  <c r="IS91" i="32" s="1"/>
  <c r="IT91" i="32" s="1"/>
  <c r="IL90" i="32"/>
  <c r="IM90" i="32" s="1"/>
  <c r="IA91" i="32"/>
  <c r="IB91" i="32" s="1"/>
  <c r="IC91" i="32" s="1"/>
  <c r="ID91" i="32" s="1"/>
  <c r="IE91" i="32" s="1"/>
  <c r="HV91" i="32"/>
  <c r="HU92" i="32"/>
  <c r="HK92" i="32" s="1"/>
  <c r="HH90" i="32"/>
  <c r="HI90" i="32" s="1"/>
  <c r="GW91" i="32"/>
  <c r="GX91" i="32" s="1"/>
  <c r="GY91" i="32" s="1"/>
  <c r="GZ91" i="32" s="1"/>
  <c r="HA91" i="32" s="1"/>
  <c r="GD90" i="32"/>
  <c r="GE90" i="32" s="1"/>
  <c r="FS91" i="32"/>
  <c r="FT91" i="32" s="1"/>
  <c r="FU91" i="32" s="1"/>
  <c r="FV91" i="32" s="1"/>
  <c r="FW91" i="32" s="1"/>
  <c r="FO90" i="32"/>
  <c r="FP90" i="32" s="1"/>
  <c r="FD91" i="32"/>
  <c r="FE91" i="32" s="1"/>
  <c r="FF91" i="32" s="1"/>
  <c r="FG91" i="32" s="1"/>
  <c r="FH91" i="32" s="1"/>
  <c r="EZ90" i="32"/>
  <c r="FA90" i="32" s="1"/>
  <c r="EO91" i="32"/>
  <c r="EP91" i="32" s="1"/>
  <c r="EQ91" i="32" s="1"/>
  <c r="ER91" i="32" s="1"/>
  <c r="ES91" i="32" s="1"/>
  <c r="EK90" i="32"/>
  <c r="EL90" i="32" s="1"/>
  <c r="DZ91" i="32"/>
  <c r="EA91" i="32" s="1"/>
  <c r="EB91" i="32" s="1"/>
  <c r="EC91" i="32" s="1"/>
  <c r="ED91" i="32" s="1"/>
  <c r="DV90" i="32"/>
  <c r="DW90" i="32" s="1"/>
  <c r="DK91" i="32"/>
  <c r="DL91" i="32" s="1"/>
  <c r="DM91" i="32" s="1"/>
  <c r="DN91" i="32" s="1"/>
  <c r="DO91" i="32" s="1"/>
  <c r="DG90" i="32"/>
  <c r="DH90" i="32" s="1"/>
  <c r="CV91" i="32"/>
  <c r="CW91" i="32" s="1"/>
  <c r="CX91" i="32" s="1"/>
  <c r="CY91" i="32" s="1"/>
  <c r="CZ91" i="32" s="1"/>
  <c r="CR90" i="32"/>
  <c r="CS90" i="32" s="1"/>
  <c r="CG91" i="32"/>
  <c r="CH91" i="32" s="1"/>
  <c r="CI91" i="32" s="1"/>
  <c r="CJ91" i="32" s="1"/>
  <c r="CK91" i="32" s="1"/>
  <c r="CC90" i="32"/>
  <c r="CD90" i="32" s="1"/>
  <c r="BR91" i="32"/>
  <c r="BS91" i="32" s="1"/>
  <c r="BT91" i="32" s="1"/>
  <c r="BU91" i="32" s="1"/>
  <c r="BV91" i="32" s="1"/>
  <c r="BN90" i="32"/>
  <c r="BO90" i="32" s="1"/>
  <c r="BC91" i="32"/>
  <c r="BD91" i="32" s="1"/>
  <c r="BE91" i="32" s="1"/>
  <c r="BF91" i="32" s="1"/>
  <c r="BG91" i="32" s="1"/>
  <c r="AY90" i="32"/>
  <c r="AZ90" i="32" s="1"/>
  <c r="AN91" i="32"/>
  <c r="AO91" i="32" s="1"/>
  <c r="AP91" i="32" s="1"/>
  <c r="AQ91" i="32" s="1"/>
  <c r="AR91" i="32" s="1"/>
  <c r="CL91" i="32" l="1"/>
  <c r="IU91" i="32"/>
  <c r="JW91" i="32"/>
  <c r="KD91" i="32" s="1"/>
  <c r="KT86" i="32"/>
  <c r="KU86" i="32" s="1"/>
  <c r="DA91" i="32"/>
  <c r="EE91" i="32"/>
  <c r="FI91" i="32"/>
  <c r="HB91" i="32"/>
  <c r="LR86" i="32"/>
  <c r="LW86" i="32"/>
  <c r="LV87" i="32"/>
  <c r="LL87" i="32" s="1"/>
  <c r="KL87" i="32"/>
  <c r="KM87" i="32" s="1"/>
  <c r="BW91" i="32"/>
  <c r="IF91" i="32"/>
  <c r="JH91" i="32"/>
  <c r="GM92" i="32"/>
  <c r="AS91" i="32"/>
  <c r="BH91" i="32"/>
  <c r="DP91" i="32"/>
  <c r="ET91" i="32"/>
  <c r="FX91" i="32"/>
  <c r="LC87" i="32"/>
  <c r="LG88" i="32"/>
  <c r="KW88" i="32" s="1"/>
  <c r="LH87" i="32"/>
  <c r="GR92" i="32"/>
  <c r="GQ93" i="32"/>
  <c r="GG93" i="32" s="1"/>
  <c r="IY92" i="32"/>
  <c r="IO92" i="32" s="1"/>
  <c r="IZ91" i="32"/>
  <c r="IJ92" i="32"/>
  <c r="HZ92" i="32" s="1"/>
  <c r="IK91" i="32"/>
  <c r="HS92" i="32"/>
  <c r="HT91" i="32"/>
  <c r="HF92" i="32"/>
  <c r="GV92" i="32" s="1"/>
  <c r="HG91" i="32"/>
  <c r="GB92" i="32"/>
  <c r="FR92" i="32" s="1"/>
  <c r="GC91" i="32"/>
  <c r="FM92" i="32"/>
  <c r="FC92" i="32" s="1"/>
  <c r="FN91" i="32"/>
  <c r="EY91" i="32"/>
  <c r="EX92" i="32"/>
  <c r="EN92" i="32" s="1"/>
  <c r="EI92" i="32"/>
  <c r="DY92" i="32" s="1"/>
  <c r="EJ91" i="32"/>
  <c r="DT92" i="32"/>
  <c r="DJ92" i="32" s="1"/>
  <c r="DU91" i="32"/>
  <c r="DF91" i="32"/>
  <c r="DE92" i="32"/>
  <c r="CU92" i="32" s="1"/>
  <c r="CP92" i="32"/>
  <c r="CF92" i="32" s="1"/>
  <c r="CQ91" i="32"/>
  <c r="CA92" i="32"/>
  <c r="BQ92" i="32" s="1"/>
  <c r="CB91" i="32"/>
  <c r="BM91" i="32"/>
  <c r="BL92" i="32"/>
  <c r="BB92" i="32" s="1"/>
  <c r="AW92" i="32"/>
  <c r="AM92" i="32" s="1"/>
  <c r="AX91" i="32"/>
  <c r="JX91" i="32" l="1"/>
  <c r="JY91" i="32" s="1"/>
  <c r="JI91" i="32"/>
  <c r="JJ91" i="32" s="1"/>
  <c r="JN92" i="32"/>
  <c r="JD92" i="32" s="1"/>
  <c r="KC92" i="32"/>
  <c r="JS92" i="32" s="1"/>
  <c r="JO91" i="32"/>
  <c r="LT87" i="32"/>
  <c r="LM87" i="32" s="1"/>
  <c r="LN87" i="32" s="1"/>
  <c r="LO87" i="32" s="1"/>
  <c r="LU86" i="32"/>
  <c r="LE88" i="32"/>
  <c r="KX88" i="32" s="1"/>
  <c r="KY88" i="32" s="1"/>
  <c r="KZ88" i="32" s="1"/>
  <c r="LF87" i="32"/>
  <c r="KN87" i="32"/>
  <c r="KR88" i="32"/>
  <c r="KH88" i="32" s="1"/>
  <c r="KS87" i="32"/>
  <c r="GO93" i="32"/>
  <c r="GP92" i="32"/>
  <c r="IW92" i="32"/>
  <c r="IX91" i="32"/>
  <c r="IH92" i="32"/>
  <c r="II91" i="32"/>
  <c r="HW91" i="32"/>
  <c r="HX91" i="32" s="1"/>
  <c r="HL92" i="32"/>
  <c r="HM92" i="32" s="1"/>
  <c r="HN92" i="32" s="1"/>
  <c r="HO92" i="32" s="1"/>
  <c r="HP92" i="32" s="1"/>
  <c r="HD92" i="32"/>
  <c r="HE91" i="32"/>
  <c r="FZ92" i="32"/>
  <c r="GA91" i="32"/>
  <c r="FK92" i="32"/>
  <c r="FL91" i="32"/>
  <c r="EV92" i="32"/>
  <c r="EW91" i="32"/>
  <c r="EG92" i="32"/>
  <c r="EH91" i="32"/>
  <c r="DR92" i="32"/>
  <c r="DS91" i="32"/>
  <c r="DC92" i="32"/>
  <c r="DD91" i="32"/>
  <c r="CN92" i="32"/>
  <c r="CO91" i="32"/>
  <c r="BY92" i="32"/>
  <c r="BZ91" i="32"/>
  <c r="BJ92" i="32"/>
  <c r="BK91" i="32"/>
  <c r="AU92" i="32"/>
  <c r="AV91" i="32"/>
  <c r="KA92" i="32" l="1"/>
  <c r="JT92" i="32" s="1"/>
  <c r="JU92" i="32" s="1"/>
  <c r="JV92" i="32" s="1"/>
  <c r="KB91" i="32"/>
  <c r="KE91" i="32" s="1"/>
  <c r="KF91" i="32" s="1"/>
  <c r="JM91" i="32"/>
  <c r="JP91" i="32" s="1"/>
  <c r="JQ91" i="32" s="1"/>
  <c r="JL92" i="32"/>
  <c r="JE92" i="32" s="1"/>
  <c r="JF92" i="32" s="1"/>
  <c r="JG92" i="32" s="1"/>
  <c r="LI87" i="32"/>
  <c r="LJ87" i="32" s="1"/>
  <c r="LA88" i="32"/>
  <c r="LB88" i="32" s="1"/>
  <c r="LX86" i="32"/>
  <c r="LY86" i="32" s="1"/>
  <c r="HQ92" i="32"/>
  <c r="KP88" i="32"/>
  <c r="KI88" i="32" s="1"/>
  <c r="KJ88" i="32" s="1"/>
  <c r="KK88" i="32" s="1"/>
  <c r="KQ87" i="32"/>
  <c r="LP87" i="32"/>
  <c r="LQ87" i="32" s="1"/>
  <c r="GS92" i="32"/>
  <c r="GT92" i="32" s="1"/>
  <c r="GH93" i="32"/>
  <c r="GI93" i="32" s="1"/>
  <c r="GJ93" i="32" s="1"/>
  <c r="GK93" i="32" s="1"/>
  <c r="GL93" i="32" s="1"/>
  <c r="JA91" i="32"/>
  <c r="JB91" i="32" s="1"/>
  <c r="IP92" i="32"/>
  <c r="IQ92" i="32" s="1"/>
  <c r="IR92" i="32" s="1"/>
  <c r="IS92" i="32" s="1"/>
  <c r="IT92" i="32" s="1"/>
  <c r="IL91" i="32"/>
  <c r="IM91" i="32" s="1"/>
  <c r="IA92" i="32"/>
  <c r="IB92" i="32" s="1"/>
  <c r="IC92" i="32" s="1"/>
  <c r="ID92" i="32" s="1"/>
  <c r="IE92" i="32" s="1"/>
  <c r="HU93" i="32"/>
  <c r="HK93" i="32" s="1"/>
  <c r="HV92" i="32"/>
  <c r="HH91" i="32"/>
  <c r="HI91" i="32" s="1"/>
  <c r="GW92" i="32"/>
  <c r="GX92" i="32" s="1"/>
  <c r="GY92" i="32" s="1"/>
  <c r="GZ92" i="32" s="1"/>
  <c r="HA92" i="32" s="1"/>
  <c r="GD91" i="32"/>
  <c r="GE91" i="32" s="1"/>
  <c r="FS92" i="32"/>
  <c r="FT92" i="32" s="1"/>
  <c r="FU92" i="32" s="1"/>
  <c r="FV92" i="32" s="1"/>
  <c r="FW92" i="32" s="1"/>
  <c r="FO91" i="32"/>
  <c r="FP91" i="32" s="1"/>
  <c r="FD92" i="32"/>
  <c r="FE92" i="32" s="1"/>
  <c r="FF92" i="32" s="1"/>
  <c r="FG92" i="32" s="1"/>
  <c r="FH92" i="32" s="1"/>
  <c r="EO92" i="32"/>
  <c r="EP92" i="32" s="1"/>
  <c r="EQ92" i="32" s="1"/>
  <c r="ER92" i="32" s="1"/>
  <c r="ES92" i="32" s="1"/>
  <c r="EZ91" i="32"/>
  <c r="FA91" i="32" s="1"/>
  <c r="EK91" i="32"/>
  <c r="EL91" i="32" s="1"/>
  <c r="DZ92" i="32"/>
  <c r="EA92" i="32" s="1"/>
  <c r="EB92" i="32" s="1"/>
  <c r="EC92" i="32" s="1"/>
  <c r="ED92" i="32" s="1"/>
  <c r="DV91" i="32"/>
  <c r="DW91" i="32" s="1"/>
  <c r="DK92" i="32"/>
  <c r="DL92" i="32" s="1"/>
  <c r="DM92" i="32" s="1"/>
  <c r="DN92" i="32" s="1"/>
  <c r="DO92" i="32" s="1"/>
  <c r="DG91" i="32"/>
  <c r="DH91" i="32" s="1"/>
  <c r="CV92" i="32"/>
  <c r="CW92" i="32" s="1"/>
  <c r="CX92" i="32" s="1"/>
  <c r="CY92" i="32" s="1"/>
  <c r="CZ92" i="32" s="1"/>
  <c r="CR91" i="32"/>
  <c r="CS91" i="32" s="1"/>
  <c r="CG92" i="32"/>
  <c r="CH92" i="32" s="1"/>
  <c r="CI92" i="32" s="1"/>
  <c r="CJ92" i="32" s="1"/>
  <c r="CK92" i="32" s="1"/>
  <c r="CC91" i="32"/>
  <c r="CD91" i="32" s="1"/>
  <c r="BR92" i="32"/>
  <c r="BS92" i="32" s="1"/>
  <c r="BT92" i="32" s="1"/>
  <c r="BU92" i="32" s="1"/>
  <c r="BV92" i="32" s="1"/>
  <c r="BN91" i="32"/>
  <c r="BO91" i="32" s="1"/>
  <c r="BC92" i="32"/>
  <c r="BD92" i="32" s="1"/>
  <c r="BE92" i="32" s="1"/>
  <c r="BF92" i="32" s="1"/>
  <c r="BG92" i="32" s="1"/>
  <c r="AY91" i="32"/>
  <c r="AZ91" i="32" s="1"/>
  <c r="AN92" i="32"/>
  <c r="AO92" i="32" s="1"/>
  <c r="AP92" i="32" s="1"/>
  <c r="AQ92" i="32" s="1"/>
  <c r="AR92" i="32" s="1"/>
  <c r="ET92" i="32" l="1"/>
  <c r="IU92" i="32"/>
  <c r="JW92" i="32"/>
  <c r="AS92" i="32"/>
  <c r="DA92" i="32"/>
  <c r="EE92" i="32"/>
  <c r="FI92" i="32"/>
  <c r="HB92" i="32"/>
  <c r="LR87" i="32"/>
  <c r="LW87" i="32"/>
  <c r="LV88" i="32"/>
  <c r="LL88" i="32" s="1"/>
  <c r="LC88" i="32"/>
  <c r="LG89" i="32"/>
  <c r="KW89" i="32" s="1"/>
  <c r="LH88" i="32"/>
  <c r="BW92" i="32"/>
  <c r="IF92" i="32"/>
  <c r="JH92" i="32"/>
  <c r="GM93" i="32"/>
  <c r="KT87" i="32"/>
  <c r="KU87" i="32" s="1"/>
  <c r="BH92" i="32"/>
  <c r="CL92" i="32"/>
  <c r="DP92" i="32"/>
  <c r="FX92" i="32"/>
  <c r="KL88" i="32"/>
  <c r="KM88" i="32" s="1"/>
  <c r="GQ94" i="32"/>
  <c r="GG94" i="32" s="1"/>
  <c r="GR93" i="32"/>
  <c r="IY93" i="32"/>
  <c r="IO93" i="32" s="1"/>
  <c r="IZ92" i="32"/>
  <c r="IJ93" i="32"/>
  <c r="HZ93" i="32" s="1"/>
  <c r="IK92" i="32"/>
  <c r="HS93" i="32"/>
  <c r="HT92" i="32"/>
  <c r="HG92" i="32"/>
  <c r="HF93" i="32"/>
  <c r="GV93" i="32" s="1"/>
  <c r="GC92" i="32"/>
  <c r="GB93" i="32"/>
  <c r="FR93" i="32" s="1"/>
  <c r="FM93" i="32"/>
  <c r="FC93" i="32" s="1"/>
  <c r="FN92" i="32"/>
  <c r="EX93" i="32"/>
  <c r="EN93" i="32" s="1"/>
  <c r="EY92" i="32"/>
  <c r="EJ92" i="32"/>
  <c r="EI93" i="32"/>
  <c r="DY93" i="32" s="1"/>
  <c r="DT93" i="32"/>
  <c r="DJ93" i="32" s="1"/>
  <c r="DU92" i="32"/>
  <c r="DE93" i="32"/>
  <c r="CU93" i="32" s="1"/>
  <c r="DF92" i="32"/>
  <c r="CQ92" i="32"/>
  <c r="CP93" i="32"/>
  <c r="CF93" i="32" s="1"/>
  <c r="CA93" i="32"/>
  <c r="BQ93" i="32" s="1"/>
  <c r="CB92" i="32"/>
  <c r="BL93" i="32"/>
  <c r="BB93" i="32" s="1"/>
  <c r="BM92" i="32"/>
  <c r="AX92" i="32"/>
  <c r="AW93" i="32"/>
  <c r="AM93" i="32" s="1"/>
  <c r="JX92" i="32" l="1"/>
  <c r="JY92" i="32" s="1"/>
  <c r="JI92" i="32"/>
  <c r="JJ92" i="32" s="1"/>
  <c r="JN93" i="32"/>
  <c r="JD93" i="32" s="1"/>
  <c r="JO92" i="32"/>
  <c r="KD92" i="32"/>
  <c r="KC93" i="32"/>
  <c r="JS93" i="32" s="1"/>
  <c r="KN88" i="32"/>
  <c r="KS88" i="32"/>
  <c r="KR89" i="32"/>
  <c r="KH89" i="32" s="1"/>
  <c r="LT88" i="32"/>
  <c r="LM88" i="32" s="1"/>
  <c r="LN88" i="32" s="1"/>
  <c r="LO88" i="32" s="1"/>
  <c r="LU87" i="32"/>
  <c r="LE89" i="32"/>
  <c r="KX89" i="32" s="1"/>
  <c r="KY89" i="32" s="1"/>
  <c r="KZ89" i="32" s="1"/>
  <c r="LF88" i="32"/>
  <c r="GO94" i="32"/>
  <c r="GP93" i="32"/>
  <c r="IW93" i="32"/>
  <c r="IX92" i="32"/>
  <c r="IH93" i="32"/>
  <c r="II92" i="32"/>
  <c r="HW92" i="32"/>
  <c r="HX92" i="32" s="1"/>
  <c r="HL93" i="32"/>
  <c r="HM93" i="32" s="1"/>
  <c r="HN93" i="32" s="1"/>
  <c r="HO93" i="32" s="1"/>
  <c r="HP93" i="32" s="1"/>
  <c r="HD93" i="32"/>
  <c r="HE92" i="32"/>
  <c r="FZ93" i="32"/>
  <c r="GA92" i="32"/>
  <c r="FK93" i="32"/>
  <c r="FL92" i="32"/>
  <c r="EV93" i="32"/>
  <c r="EW92" i="32"/>
  <c r="EG93" i="32"/>
  <c r="EH92" i="32"/>
  <c r="DR93" i="32"/>
  <c r="DS92" i="32"/>
  <c r="DC93" i="32"/>
  <c r="DD92" i="32"/>
  <c r="CN93" i="32"/>
  <c r="CO92" i="32"/>
  <c r="BY93" i="32"/>
  <c r="BZ92" i="32"/>
  <c r="BJ93" i="32"/>
  <c r="BK92" i="32"/>
  <c r="AU93" i="32"/>
  <c r="AV92" i="32"/>
  <c r="KA93" i="32" l="1"/>
  <c r="JT93" i="32" s="1"/>
  <c r="JU93" i="32" s="1"/>
  <c r="JV93" i="32" s="1"/>
  <c r="KB92" i="32"/>
  <c r="KE92" i="32" s="1"/>
  <c r="KF92" i="32" s="1"/>
  <c r="JL93" i="32"/>
  <c r="JE93" i="32" s="1"/>
  <c r="JF93" i="32" s="1"/>
  <c r="JG93" i="32" s="1"/>
  <c r="JM92" i="32"/>
  <c r="JP92" i="32" s="1"/>
  <c r="JQ92" i="32" s="1"/>
  <c r="LP88" i="32"/>
  <c r="LQ88" i="32" s="1"/>
  <c r="LI88" i="32"/>
  <c r="LJ88" i="32" s="1"/>
  <c r="LA89" i="32"/>
  <c r="LB89" i="32" s="1"/>
  <c r="HQ93" i="32"/>
  <c r="LX87" i="32"/>
  <c r="LY87" i="32" s="1"/>
  <c r="KP89" i="32"/>
  <c r="KI89" i="32" s="1"/>
  <c r="KJ89" i="32" s="1"/>
  <c r="KK89" i="32" s="1"/>
  <c r="KQ88" i="32"/>
  <c r="GH94" i="32"/>
  <c r="GI94" i="32" s="1"/>
  <c r="GJ94" i="32" s="1"/>
  <c r="GK94" i="32" s="1"/>
  <c r="GL94" i="32" s="1"/>
  <c r="GS93" i="32"/>
  <c r="GT93" i="32" s="1"/>
  <c r="JA92" i="32"/>
  <c r="JB92" i="32" s="1"/>
  <c r="IP93" i="32"/>
  <c r="IQ93" i="32" s="1"/>
  <c r="IR93" i="32" s="1"/>
  <c r="IS93" i="32" s="1"/>
  <c r="IT93" i="32" s="1"/>
  <c r="IL92" i="32"/>
  <c r="IM92" i="32" s="1"/>
  <c r="IA93" i="32"/>
  <c r="IB93" i="32" s="1"/>
  <c r="IC93" i="32" s="1"/>
  <c r="ID93" i="32" s="1"/>
  <c r="IE93" i="32" s="1"/>
  <c r="HV93" i="32"/>
  <c r="HU94" i="32"/>
  <c r="HK94" i="32" s="1"/>
  <c r="HH92" i="32"/>
  <c r="HI92" i="32" s="1"/>
  <c r="GW93" i="32"/>
  <c r="GX93" i="32" s="1"/>
  <c r="GY93" i="32" s="1"/>
  <c r="GZ93" i="32" s="1"/>
  <c r="HA93" i="32" s="1"/>
  <c r="GD92" i="32"/>
  <c r="GE92" i="32" s="1"/>
  <c r="FS93" i="32"/>
  <c r="FT93" i="32" s="1"/>
  <c r="FU93" i="32" s="1"/>
  <c r="FV93" i="32" s="1"/>
  <c r="FW93" i="32" s="1"/>
  <c r="FO92" i="32"/>
  <c r="FP92" i="32" s="1"/>
  <c r="FD93" i="32"/>
  <c r="FE93" i="32" s="1"/>
  <c r="FF93" i="32" s="1"/>
  <c r="FG93" i="32" s="1"/>
  <c r="FH93" i="32" s="1"/>
  <c r="EZ92" i="32"/>
  <c r="FA92" i="32" s="1"/>
  <c r="EO93" i="32"/>
  <c r="EP93" i="32" s="1"/>
  <c r="EQ93" i="32" s="1"/>
  <c r="ER93" i="32" s="1"/>
  <c r="ES93" i="32" s="1"/>
  <c r="EK92" i="32"/>
  <c r="EL92" i="32" s="1"/>
  <c r="DZ93" i="32"/>
  <c r="EA93" i="32" s="1"/>
  <c r="EB93" i="32" s="1"/>
  <c r="EC93" i="32" s="1"/>
  <c r="ED93" i="32" s="1"/>
  <c r="DV92" i="32"/>
  <c r="DW92" i="32" s="1"/>
  <c r="DK93" i="32"/>
  <c r="DL93" i="32" s="1"/>
  <c r="DM93" i="32" s="1"/>
  <c r="DN93" i="32" s="1"/>
  <c r="DO93" i="32" s="1"/>
  <c r="DG92" i="32"/>
  <c r="DH92" i="32" s="1"/>
  <c r="CV93" i="32"/>
  <c r="CW93" i="32" s="1"/>
  <c r="CX93" i="32" s="1"/>
  <c r="CY93" i="32" s="1"/>
  <c r="CZ93" i="32" s="1"/>
  <c r="CR92" i="32"/>
  <c r="CS92" i="32" s="1"/>
  <c r="CG93" i="32"/>
  <c r="CH93" i="32" s="1"/>
  <c r="CI93" i="32" s="1"/>
  <c r="CJ93" i="32" s="1"/>
  <c r="CK93" i="32" s="1"/>
  <c r="CC92" i="32"/>
  <c r="CD92" i="32" s="1"/>
  <c r="BR93" i="32"/>
  <c r="BS93" i="32" s="1"/>
  <c r="BT93" i="32" s="1"/>
  <c r="BU93" i="32" s="1"/>
  <c r="BV93" i="32" s="1"/>
  <c r="BN92" i="32"/>
  <c r="BO92" i="32" s="1"/>
  <c r="BC93" i="32"/>
  <c r="BD93" i="32" s="1"/>
  <c r="BE93" i="32" s="1"/>
  <c r="BF93" i="32" s="1"/>
  <c r="BG93" i="32" s="1"/>
  <c r="AY92" i="32"/>
  <c r="AZ92" i="32" s="1"/>
  <c r="AN93" i="32"/>
  <c r="AO93" i="32" s="1"/>
  <c r="AP93" i="32" s="1"/>
  <c r="AQ93" i="32" s="1"/>
  <c r="AR93" i="32" s="1"/>
  <c r="BH93" i="32" l="1"/>
  <c r="DP93" i="32"/>
  <c r="IU93" i="32"/>
  <c r="JW93" i="32"/>
  <c r="KT88" i="32"/>
  <c r="KU88" i="32" s="1"/>
  <c r="AS93" i="32"/>
  <c r="DA93" i="32"/>
  <c r="FI93" i="32"/>
  <c r="HB93" i="32"/>
  <c r="KL89" i="32"/>
  <c r="KM89" i="32" s="1"/>
  <c r="BW93" i="32"/>
  <c r="EE93" i="32"/>
  <c r="IF93" i="32"/>
  <c r="JH93" i="32"/>
  <c r="CL93" i="32"/>
  <c r="ET93" i="32"/>
  <c r="FX93" i="32"/>
  <c r="GM94" i="32"/>
  <c r="LC89" i="32"/>
  <c r="LG90" i="32"/>
  <c r="KW90" i="32" s="1"/>
  <c r="LH89" i="32"/>
  <c r="LR88" i="32"/>
  <c r="LV89" i="32"/>
  <c r="LL89" i="32" s="1"/>
  <c r="LW88" i="32"/>
  <c r="GR94" i="32"/>
  <c r="GQ95" i="32"/>
  <c r="GG95" i="32" s="1"/>
  <c r="IY94" i="32"/>
  <c r="IO94" i="32" s="1"/>
  <c r="IZ93" i="32"/>
  <c r="IJ94" i="32"/>
  <c r="HZ94" i="32" s="1"/>
  <c r="IK93" i="32"/>
  <c r="HS94" i="32"/>
  <c r="HT93" i="32"/>
  <c r="HF94" i="32"/>
  <c r="GV94" i="32" s="1"/>
  <c r="HG93" i="32"/>
  <c r="GB94" i="32"/>
  <c r="FR94" i="32" s="1"/>
  <c r="GC93" i="32"/>
  <c r="FM94" i="32"/>
  <c r="FC94" i="32" s="1"/>
  <c r="FN93" i="32"/>
  <c r="EY93" i="32"/>
  <c r="EX94" i="32"/>
  <c r="EN94" i="32" s="1"/>
  <c r="EI94" i="32"/>
  <c r="DY94" i="32" s="1"/>
  <c r="EJ93" i="32"/>
  <c r="DT94" i="32"/>
  <c r="DJ94" i="32" s="1"/>
  <c r="DU93" i="32"/>
  <c r="DF93" i="32"/>
  <c r="DE94" i="32"/>
  <c r="CU94" i="32" s="1"/>
  <c r="CP94" i="32"/>
  <c r="CF94" i="32" s="1"/>
  <c r="CQ93" i="32"/>
  <c r="CA94" i="32"/>
  <c r="BQ94" i="32" s="1"/>
  <c r="CB93" i="32"/>
  <c r="BM93" i="32"/>
  <c r="BL94" i="32"/>
  <c r="BB94" i="32" s="1"/>
  <c r="AW94" i="32"/>
  <c r="AM94" i="32" s="1"/>
  <c r="AX93" i="32"/>
  <c r="JX93" i="32" l="1"/>
  <c r="JY93" i="32" s="1"/>
  <c r="JI93" i="32"/>
  <c r="JJ93" i="32" s="1"/>
  <c r="JO93" i="32"/>
  <c r="KD93" i="32"/>
  <c r="JN94" i="32"/>
  <c r="JD94" i="32" s="1"/>
  <c r="KC94" i="32"/>
  <c r="JS94" i="32" s="1"/>
  <c r="LE90" i="32"/>
  <c r="KX90" i="32" s="1"/>
  <c r="KY90" i="32" s="1"/>
  <c r="KZ90" i="32" s="1"/>
  <c r="LF89" i="32"/>
  <c r="KN89" i="32"/>
  <c r="KR90" i="32"/>
  <c r="KH90" i="32" s="1"/>
  <c r="KS89" i="32"/>
  <c r="LT89" i="32"/>
  <c r="LM89" i="32" s="1"/>
  <c r="LN89" i="32" s="1"/>
  <c r="LO89" i="32" s="1"/>
  <c r="LU88" i="32"/>
  <c r="GO95" i="32"/>
  <c r="GP94" i="32"/>
  <c r="IW94" i="32"/>
  <c r="IX93" i="32"/>
  <c r="IH94" i="32"/>
  <c r="II93" i="32"/>
  <c r="HW93" i="32"/>
  <c r="HX93" i="32" s="1"/>
  <c r="HL94" i="32"/>
  <c r="HM94" i="32" s="1"/>
  <c r="HN94" i="32" s="1"/>
  <c r="HO94" i="32" s="1"/>
  <c r="HP94" i="32" s="1"/>
  <c r="HD94" i="32"/>
  <c r="HE93" i="32"/>
  <c r="FZ94" i="32"/>
  <c r="GA93" i="32"/>
  <c r="FK94" i="32"/>
  <c r="FL93" i="32"/>
  <c r="EV94" i="32"/>
  <c r="EW93" i="32"/>
  <c r="EG94" i="32"/>
  <c r="EH93" i="32"/>
  <c r="DR94" i="32"/>
  <c r="DS93" i="32"/>
  <c r="DC94" i="32"/>
  <c r="DD93" i="32"/>
  <c r="CN94" i="32"/>
  <c r="CO93" i="32"/>
  <c r="BY94" i="32"/>
  <c r="BZ93" i="32"/>
  <c r="BJ94" i="32"/>
  <c r="BK93" i="32"/>
  <c r="AU94" i="32"/>
  <c r="AV93" i="32"/>
  <c r="KB93" i="32" l="1"/>
  <c r="KE93" i="32" s="1"/>
  <c r="KF93" i="32" s="1"/>
  <c r="KA94" i="32"/>
  <c r="JT94" i="32" s="1"/>
  <c r="JU94" i="32" s="1"/>
  <c r="JV94" i="32" s="1"/>
  <c r="JL94" i="32"/>
  <c r="JE94" i="32" s="1"/>
  <c r="JF94" i="32" s="1"/>
  <c r="JG94" i="32" s="1"/>
  <c r="JM93" i="32"/>
  <c r="JP93" i="32" s="1"/>
  <c r="JQ93" i="32" s="1"/>
  <c r="LX88" i="32"/>
  <c r="LY88" i="32" s="1"/>
  <c r="KP90" i="32"/>
  <c r="KI90" i="32" s="1"/>
  <c r="KJ90" i="32" s="1"/>
  <c r="KK90" i="32" s="1"/>
  <c r="KQ89" i="32"/>
  <c r="LP89" i="32"/>
  <c r="LQ89" i="32" s="1"/>
  <c r="LI89" i="32"/>
  <c r="LJ89" i="32" s="1"/>
  <c r="HQ94" i="32"/>
  <c r="LA90" i="32"/>
  <c r="LB90" i="32" s="1"/>
  <c r="GS94" i="32"/>
  <c r="GT94" i="32" s="1"/>
  <c r="GH95" i="32"/>
  <c r="GI95" i="32" s="1"/>
  <c r="GJ95" i="32" s="1"/>
  <c r="GK95" i="32" s="1"/>
  <c r="GL95" i="32" s="1"/>
  <c r="JA93" i="32"/>
  <c r="JB93" i="32" s="1"/>
  <c r="IP94" i="32"/>
  <c r="IQ94" i="32" s="1"/>
  <c r="IR94" i="32" s="1"/>
  <c r="IS94" i="32" s="1"/>
  <c r="IT94" i="32" s="1"/>
  <c r="IL93" i="32"/>
  <c r="IM93" i="32" s="1"/>
  <c r="IA94" i="32"/>
  <c r="IB94" i="32" s="1"/>
  <c r="IC94" i="32" s="1"/>
  <c r="ID94" i="32" s="1"/>
  <c r="IE94" i="32" s="1"/>
  <c r="HU95" i="32"/>
  <c r="HK95" i="32" s="1"/>
  <c r="HV94" i="32"/>
  <c r="HH93" i="32"/>
  <c r="HI93" i="32" s="1"/>
  <c r="GW94" i="32"/>
  <c r="GX94" i="32" s="1"/>
  <c r="GY94" i="32" s="1"/>
  <c r="GZ94" i="32" s="1"/>
  <c r="HA94" i="32" s="1"/>
  <c r="GD93" i="32"/>
  <c r="GE93" i="32" s="1"/>
  <c r="FS94" i="32"/>
  <c r="FT94" i="32" s="1"/>
  <c r="FU94" i="32" s="1"/>
  <c r="FV94" i="32" s="1"/>
  <c r="FW94" i="32" s="1"/>
  <c r="FO93" i="32"/>
  <c r="FP93" i="32" s="1"/>
  <c r="FD94" i="32"/>
  <c r="FE94" i="32" s="1"/>
  <c r="FF94" i="32" s="1"/>
  <c r="FG94" i="32" s="1"/>
  <c r="FH94" i="32" s="1"/>
  <c r="EZ93" i="32"/>
  <c r="FA93" i="32" s="1"/>
  <c r="EO94" i="32"/>
  <c r="EP94" i="32" s="1"/>
  <c r="EQ94" i="32" s="1"/>
  <c r="ER94" i="32" s="1"/>
  <c r="ES94" i="32" s="1"/>
  <c r="EK93" i="32"/>
  <c r="EL93" i="32" s="1"/>
  <c r="DZ94" i="32"/>
  <c r="EA94" i="32" s="1"/>
  <c r="EB94" i="32" s="1"/>
  <c r="EC94" i="32" s="1"/>
  <c r="ED94" i="32" s="1"/>
  <c r="DV93" i="32"/>
  <c r="DW93" i="32" s="1"/>
  <c r="DK94" i="32"/>
  <c r="DL94" i="32" s="1"/>
  <c r="DM94" i="32" s="1"/>
  <c r="DN94" i="32" s="1"/>
  <c r="DO94" i="32" s="1"/>
  <c r="DG93" i="32"/>
  <c r="DH93" i="32" s="1"/>
  <c r="CV94" i="32"/>
  <c r="CW94" i="32" s="1"/>
  <c r="CX94" i="32" s="1"/>
  <c r="CY94" i="32" s="1"/>
  <c r="CZ94" i="32" s="1"/>
  <c r="CR93" i="32"/>
  <c r="CS93" i="32" s="1"/>
  <c r="CG94" i="32"/>
  <c r="CH94" i="32" s="1"/>
  <c r="CI94" i="32" s="1"/>
  <c r="CJ94" i="32" s="1"/>
  <c r="CK94" i="32" s="1"/>
  <c r="CC93" i="32"/>
  <c r="CD93" i="32" s="1"/>
  <c r="BR94" i="32"/>
  <c r="BS94" i="32" s="1"/>
  <c r="BT94" i="32" s="1"/>
  <c r="BU94" i="32" s="1"/>
  <c r="BV94" i="32" s="1"/>
  <c r="BN93" i="32"/>
  <c r="BO93" i="32" s="1"/>
  <c r="BC94" i="32"/>
  <c r="BD94" i="32" s="1"/>
  <c r="BE94" i="32" s="1"/>
  <c r="BF94" i="32" s="1"/>
  <c r="BG94" i="32" s="1"/>
  <c r="AY93" i="32"/>
  <c r="AZ93" i="32" s="1"/>
  <c r="AN94" i="32"/>
  <c r="AO94" i="32" s="1"/>
  <c r="AP94" i="32" s="1"/>
  <c r="AQ94" i="32" s="1"/>
  <c r="AR94" i="32" s="1"/>
  <c r="AS94" i="32" l="1"/>
  <c r="BH94" i="32"/>
  <c r="JW94" i="32"/>
  <c r="KT89" i="32"/>
  <c r="KU89" i="32" s="1"/>
  <c r="BW94" i="32"/>
  <c r="EE94" i="32"/>
  <c r="FI94" i="32"/>
  <c r="HB94" i="32"/>
  <c r="LC90" i="32"/>
  <c r="LG91" i="32"/>
  <c r="KW91" i="32" s="1"/>
  <c r="LH90" i="32"/>
  <c r="KL90" i="32"/>
  <c r="KM90" i="32" s="1"/>
  <c r="DA94" i="32"/>
  <c r="IF94" i="32"/>
  <c r="JH94" i="32"/>
  <c r="GM95" i="32"/>
  <c r="CL94" i="32"/>
  <c r="DP94" i="32"/>
  <c r="ET94" i="32"/>
  <c r="FX94" i="32"/>
  <c r="LR89" i="32"/>
  <c r="LW89" i="32"/>
  <c r="LV90" i="32"/>
  <c r="LL90" i="32" s="1"/>
  <c r="GQ96" i="32"/>
  <c r="GG96" i="32" s="1"/>
  <c r="GR95" i="32"/>
  <c r="IU94" i="32"/>
  <c r="IY95" i="32"/>
  <c r="IO95" i="32" s="1"/>
  <c r="IZ94" i="32"/>
  <c r="IJ95" i="32"/>
  <c r="HZ95" i="32" s="1"/>
  <c r="IK94" i="32"/>
  <c r="HS95" i="32"/>
  <c r="HT94" i="32"/>
  <c r="HG94" i="32"/>
  <c r="HF95" i="32"/>
  <c r="GV95" i="32" s="1"/>
  <c r="GC94" i="32"/>
  <c r="GB95" i="32"/>
  <c r="FR95" i="32" s="1"/>
  <c r="FM95" i="32"/>
  <c r="FC95" i="32" s="1"/>
  <c r="FN94" i="32"/>
  <c r="EX95" i="32"/>
  <c r="EN95" i="32" s="1"/>
  <c r="EY94" i="32"/>
  <c r="EJ94" i="32"/>
  <c r="EI95" i="32"/>
  <c r="DY95" i="32" s="1"/>
  <c r="DT95" i="32"/>
  <c r="DJ95" i="32" s="1"/>
  <c r="DU94" i="32"/>
  <c r="DE95" i="32"/>
  <c r="CU95" i="32" s="1"/>
  <c r="DF94" i="32"/>
  <c r="CQ94" i="32"/>
  <c r="CP95" i="32"/>
  <c r="CF95" i="32" s="1"/>
  <c r="CA95" i="32"/>
  <c r="BQ95" i="32" s="1"/>
  <c r="CB94" i="32"/>
  <c r="BL95" i="32"/>
  <c r="BB95" i="32" s="1"/>
  <c r="BM94" i="32"/>
  <c r="AW95" i="32"/>
  <c r="AM95" i="32" s="1"/>
  <c r="AX94" i="32"/>
  <c r="JX94" i="32" l="1"/>
  <c r="JY94" i="32" s="1"/>
  <c r="JI94" i="32"/>
  <c r="JJ94" i="32" s="1"/>
  <c r="JO94" i="32"/>
  <c r="KD94" i="32"/>
  <c r="KC95" i="32"/>
  <c r="JS95" i="32" s="1"/>
  <c r="JN95" i="32"/>
  <c r="JD95" i="32" s="1"/>
  <c r="LE91" i="32"/>
  <c r="KX91" i="32" s="1"/>
  <c r="KY91" i="32" s="1"/>
  <c r="KZ91" i="32" s="1"/>
  <c r="LF90" i="32"/>
  <c r="LT90" i="32"/>
  <c r="LM90" i="32" s="1"/>
  <c r="LN90" i="32" s="1"/>
  <c r="LO90" i="32" s="1"/>
  <c r="LU89" i="32"/>
  <c r="KN90" i="32"/>
  <c r="KS90" i="32"/>
  <c r="KR91" i="32"/>
  <c r="KH91" i="32" s="1"/>
  <c r="GO96" i="32"/>
  <c r="GP95" i="32"/>
  <c r="IW95" i="32"/>
  <c r="IX94" i="32"/>
  <c r="IH95" i="32"/>
  <c r="II94" i="32"/>
  <c r="HW94" i="32"/>
  <c r="HX94" i="32" s="1"/>
  <c r="HL95" i="32"/>
  <c r="HM95" i="32" s="1"/>
  <c r="HN95" i="32" s="1"/>
  <c r="HO95" i="32" s="1"/>
  <c r="HP95" i="32" s="1"/>
  <c r="HD95" i="32"/>
  <c r="HE94" i="32"/>
  <c r="FZ95" i="32"/>
  <c r="GA94" i="32"/>
  <c r="FK95" i="32"/>
  <c r="FL94" i="32"/>
  <c r="EV95" i="32"/>
  <c r="EW94" i="32"/>
  <c r="EG95" i="32"/>
  <c r="EH94" i="32"/>
  <c r="DR95" i="32"/>
  <c r="DS94" i="32"/>
  <c r="DC95" i="32"/>
  <c r="DD94" i="32"/>
  <c r="CN95" i="32"/>
  <c r="CO94" i="32"/>
  <c r="BY95" i="32"/>
  <c r="BZ94" i="32"/>
  <c r="BJ95" i="32"/>
  <c r="BK94" i="32"/>
  <c r="AU95" i="32"/>
  <c r="AV94" i="32"/>
  <c r="KB94" i="32" l="1"/>
  <c r="KE94" i="32" s="1"/>
  <c r="KF94" i="32" s="1"/>
  <c r="KA95" i="32"/>
  <c r="JT95" i="32" s="1"/>
  <c r="JU95" i="32" s="1"/>
  <c r="JV95" i="32" s="1"/>
  <c r="JL95" i="32"/>
  <c r="JE95" i="32" s="1"/>
  <c r="JF95" i="32" s="1"/>
  <c r="JG95" i="32" s="1"/>
  <c r="JM94" i="32"/>
  <c r="JP94" i="32" s="1"/>
  <c r="JQ94" i="32" s="1"/>
  <c r="LX89" i="32"/>
  <c r="LY89" i="32" s="1"/>
  <c r="LP90" i="32"/>
  <c r="LQ90" i="32" s="1"/>
  <c r="LI90" i="32"/>
  <c r="LJ90" i="32" s="1"/>
  <c r="HQ95" i="32"/>
  <c r="KP91" i="32"/>
  <c r="KI91" i="32" s="1"/>
  <c r="KJ91" i="32" s="1"/>
  <c r="KK91" i="32" s="1"/>
  <c r="KQ90" i="32"/>
  <c r="LA91" i="32"/>
  <c r="LB91" i="32" s="1"/>
  <c r="GS95" i="32"/>
  <c r="GT95" i="32" s="1"/>
  <c r="GH96" i="32"/>
  <c r="GI96" i="32" s="1"/>
  <c r="GJ96" i="32" s="1"/>
  <c r="GK96" i="32" s="1"/>
  <c r="GL96" i="32" s="1"/>
  <c r="JA94" i="32"/>
  <c r="JB94" i="32" s="1"/>
  <c r="IP95" i="32"/>
  <c r="IQ95" i="32" s="1"/>
  <c r="IR95" i="32" s="1"/>
  <c r="IS95" i="32" s="1"/>
  <c r="IT95" i="32" s="1"/>
  <c r="IL94" i="32"/>
  <c r="IM94" i="32" s="1"/>
  <c r="IA95" i="32"/>
  <c r="IB95" i="32" s="1"/>
  <c r="IC95" i="32" s="1"/>
  <c r="ID95" i="32" s="1"/>
  <c r="IE95" i="32" s="1"/>
  <c r="HV95" i="32"/>
  <c r="HU96" i="32"/>
  <c r="HK96" i="32" s="1"/>
  <c r="HH94" i="32"/>
  <c r="HI94" i="32" s="1"/>
  <c r="GW95" i="32"/>
  <c r="GX95" i="32" s="1"/>
  <c r="GY95" i="32" s="1"/>
  <c r="GZ95" i="32" s="1"/>
  <c r="HA95" i="32" s="1"/>
  <c r="GD94" i="32"/>
  <c r="GE94" i="32" s="1"/>
  <c r="FS95" i="32"/>
  <c r="FT95" i="32" s="1"/>
  <c r="FU95" i="32" s="1"/>
  <c r="FV95" i="32" s="1"/>
  <c r="FW95" i="32" s="1"/>
  <c r="FO94" i="32"/>
  <c r="FP94" i="32" s="1"/>
  <c r="FD95" i="32"/>
  <c r="FE95" i="32" s="1"/>
  <c r="FF95" i="32" s="1"/>
  <c r="FG95" i="32" s="1"/>
  <c r="FH95" i="32" s="1"/>
  <c r="EZ94" i="32"/>
  <c r="FA94" i="32" s="1"/>
  <c r="EO95" i="32"/>
  <c r="EP95" i="32" s="1"/>
  <c r="EQ95" i="32" s="1"/>
  <c r="ER95" i="32" s="1"/>
  <c r="ES95" i="32" s="1"/>
  <c r="EK94" i="32"/>
  <c r="EL94" i="32" s="1"/>
  <c r="DZ95" i="32"/>
  <c r="EA95" i="32" s="1"/>
  <c r="EB95" i="32" s="1"/>
  <c r="EC95" i="32" s="1"/>
  <c r="ED95" i="32" s="1"/>
  <c r="DV94" i="32"/>
  <c r="DW94" i="32" s="1"/>
  <c r="DK95" i="32"/>
  <c r="DL95" i="32" s="1"/>
  <c r="DM95" i="32" s="1"/>
  <c r="DN95" i="32" s="1"/>
  <c r="DO95" i="32" s="1"/>
  <c r="DG94" i="32"/>
  <c r="DH94" i="32" s="1"/>
  <c r="CV95" i="32"/>
  <c r="CW95" i="32" s="1"/>
  <c r="CX95" i="32" s="1"/>
  <c r="CY95" i="32" s="1"/>
  <c r="CZ95" i="32" s="1"/>
  <c r="CR94" i="32"/>
  <c r="CS94" i="32" s="1"/>
  <c r="CG95" i="32"/>
  <c r="CH95" i="32" s="1"/>
  <c r="CI95" i="32" s="1"/>
  <c r="CJ95" i="32" s="1"/>
  <c r="CK95" i="32" s="1"/>
  <c r="CC94" i="32"/>
  <c r="CD94" i="32" s="1"/>
  <c r="BR95" i="32"/>
  <c r="BS95" i="32" s="1"/>
  <c r="BT95" i="32" s="1"/>
  <c r="BU95" i="32" s="1"/>
  <c r="BV95" i="32" s="1"/>
  <c r="BN94" i="32"/>
  <c r="BO94" i="32" s="1"/>
  <c r="BC95" i="32"/>
  <c r="BD95" i="32" s="1"/>
  <c r="BE95" i="32" s="1"/>
  <c r="BF95" i="32" s="1"/>
  <c r="BG95" i="32" s="1"/>
  <c r="AY94" i="32"/>
  <c r="AZ94" i="32" s="1"/>
  <c r="AN95" i="32"/>
  <c r="AO95" i="32" s="1"/>
  <c r="AP95" i="32" s="1"/>
  <c r="AQ95" i="32" s="1"/>
  <c r="AR95" i="32" s="1"/>
  <c r="CL95" i="32" l="1"/>
  <c r="IU95" i="32"/>
  <c r="JW95" i="32"/>
  <c r="AS95" i="32"/>
  <c r="DA95" i="32"/>
  <c r="EE95" i="32"/>
  <c r="FI95" i="32"/>
  <c r="HB95" i="32"/>
  <c r="LC91" i="32"/>
  <c r="LG92" i="32"/>
  <c r="KW92" i="32" s="1"/>
  <c r="LH91" i="32"/>
  <c r="LR90" i="32"/>
  <c r="LW90" i="32"/>
  <c r="LV91" i="32"/>
  <c r="LL91" i="32" s="1"/>
  <c r="BW95" i="32"/>
  <c r="IF95" i="32"/>
  <c r="JH95" i="32"/>
  <c r="GM96" i="32"/>
  <c r="KT90" i="32"/>
  <c r="KU90" i="32" s="1"/>
  <c r="BH95" i="32"/>
  <c r="DP95" i="32"/>
  <c r="ET95" i="32"/>
  <c r="FX95" i="32"/>
  <c r="KL91" i="32"/>
  <c r="KM91" i="32" s="1"/>
  <c r="GR96" i="32"/>
  <c r="GQ97" i="32"/>
  <c r="GG97" i="32" s="1"/>
  <c r="IY96" i="32"/>
  <c r="IO96" i="32" s="1"/>
  <c r="IZ95" i="32"/>
  <c r="IJ96" i="32"/>
  <c r="HZ96" i="32" s="1"/>
  <c r="IK95" i="32"/>
  <c r="HS96" i="32"/>
  <c r="HT95" i="32"/>
  <c r="HF96" i="32"/>
  <c r="GV96" i="32" s="1"/>
  <c r="HG95" i="32"/>
  <c r="GB96" i="32"/>
  <c r="FR96" i="32" s="1"/>
  <c r="GC95" i="32"/>
  <c r="FN95" i="32"/>
  <c r="FM96" i="32"/>
  <c r="FC96" i="32" s="1"/>
  <c r="EY95" i="32"/>
  <c r="EX96" i="32"/>
  <c r="EN96" i="32" s="1"/>
  <c r="EI96" i="32"/>
  <c r="DY96" i="32" s="1"/>
  <c r="EJ95" i="32"/>
  <c r="DT96" i="32"/>
  <c r="DJ96" i="32" s="1"/>
  <c r="DU95" i="32"/>
  <c r="DF95" i="32"/>
  <c r="DE96" i="32"/>
  <c r="CU96" i="32" s="1"/>
  <c r="CP96" i="32"/>
  <c r="CF96" i="32" s="1"/>
  <c r="CQ95" i="32"/>
  <c r="CA96" i="32"/>
  <c r="BQ96" i="32" s="1"/>
  <c r="CB95" i="32"/>
  <c r="BM95" i="32"/>
  <c r="BL96" i="32"/>
  <c r="BB96" i="32" s="1"/>
  <c r="AW96" i="32"/>
  <c r="AM96" i="32" s="1"/>
  <c r="AX95" i="32"/>
  <c r="JX95" i="32" l="1"/>
  <c r="JY95" i="32" s="1"/>
  <c r="JI95" i="32"/>
  <c r="JJ95" i="32" s="1"/>
  <c r="KD95" i="32"/>
  <c r="KC96" i="32"/>
  <c r="JS96" i="32" s="1"/>
  <c r="JN96" i="32"/>
  <c r="JD96" i="32" s="1"/>
  <c r="JO95" i="32"/>
  <c r="LT91" i="32"/>
  <c r="LM91" i="32" s="1"/>
  <c r="LN91" i="32" s="1"/>
  <c r="LO91" i="32" s="1"/>
  <c r="LU90" i="32"/>
  <c r="KN91" i="32"/>
  <c r="KR92" i="32"/>
  <c r="KH92" i="32" s="1"/>
  <c r="KS91" i="32"/>
  <c r="LE92" i="32"/>
  <c r="KX92" i="32" s="1"/>
  <c r="KY92" i="32" s="1"/>
  <c r="KZ92" i="32" s="1"/>
  <c r="LF91" i="32"/>
  <c r="GO97" i="32"/>
  <c r="GP96" i="32"/>
  <c r="IW96" i="32"/>
  <c r="IX95" i="32"/>
  <c r="IH96" i="32"/>
  <c r="II95" i="32"/>
  <c r="HW95" i="32"/>
  <c r="HX95" i="32" s="1"/>
  <c r="HL96" i="32"/>
  <c r="HM96" i="32" s="1"/>
  <c r="HN96" i="32" s="1"/>
  <c r="HO96" i="32" s="1"/>
  <c r="HP96" i="32" s="1"/>
  <c r="HD96" i="32"/>
  <c r="HE95" i="32"/>
  <c r="FZ96" i="32"/>
  <c r="GA95" i="32"/>
  <c r="FK96" i="32"/>
  <c r="FL95" i="32"/>
  <c r="EV96" i="32"/>
  <c r="EW95" i="32"/>
  <c r="EG96" i="32"/>
  <c r="EH95" i="32"/>
  <c r="DR96" i="32"/>
  <c r="DS95" i="32"/>
  <c r="DC96" i="32"/>
  <c r="DD95" i="32"/>
  <c r="CN96" i="32"/>
  <c r="CO95" i="32"/>
  <c r="BY96" i="32"/>
  <c r="BZ95" i="32"/>
  <c r="BJ96" i="32"/>
  <c r="BK95" i="32"/>
  <c r="AU96" i="32"/>
  <c r="AV95" i="32"/>
  <c r="KB95" i="32" l="1"/>
  <c r="KE95" i="32" s="1"/>
  <c r="KF95" i="32" s="1"/>
  <c r="KA96" i="32"/>
  <c r="JT96" i="32" s="1"/>
  <c r="JU96" i="32" s="1"/>
  <c r="JV96" i="32" s="1"/>
  <c r="JL96" i="32"/>
  <c r="JE96" i="32" s="1"/>
  <c r="JF96" i="32" s="1"/>
  <c r="JG96" i="32" s="1"/>
  <c r="JM95" i="32"/>
  <c r="JP95" i="32" s="1"/>
  <c r="JQ95" i="32" s="1"/>
  <c r="LI91" i="32"/>
  <c r="LJ91" i="32" s="1"/>
  <c r="KP92" i="32"/>
  <c r="KI92" i="32" s="1"/>
  <c r="KJ92" i="32" s="1"/>
  <c r="KK92" i="32" s="1"/>
  <c r="KQ91" i="32"/>
  <c r="LA92" i="32"/>
  <c r="LB92" i="32" s="1"/>
  <c r="LX90" i="32"/>
  <c r="LY90" i="32" s="1"/>
  <c r="HQ96" i="32"/>
  <c r="LP91" i="32"/>
  <c r="LQ91" i="32" s="1"/>
  <c r="GS96" i="32"/>
  <c r="GT96" i="32" s="1"/>
  <c r="GH97" i="32"/>
  <c r="GI97" i="32" s="1"/>
  <c r="GJ97" i="32" s="1"/>
  <c r="GK97" i="32" s="1"/>
  <c r="GL97" i="32" s="1"/>
  <c r="JA95" i="32"/>
  <c r="JB95" i="32" s="1"/>
  <c r="IP96" i="32"/>
  <c r="IQ96" i="32" s="1"/>
  <c r="IR96" i="32" s="1"/>
  <c r="IS96" i="32" s="1"/>
  <c r="IT96" i="32" s="1"/>
  <c r="IL95" i="32"/>
  <c r="IM95" i="32" s="1"/>
  <c r="IA96" i="32"/>
  <c r="IB96" i="32" s="1"/>
  <c r="IC96" i="32" s="1"/>
  <c r="ID96" i="32" s="1"/>
  <c r="IE96" i="32" s="1"/>
  <c r="HU97" i="32"/>
  <c r="HK97" i="32" s="1"/>
  <c r="HV96" i="32"/>
  <c r="HH95" i="32"/>
  <c r="HI95" i="32" s="1"/>
  <c r="GW96" i="32"/>
  <c r="GX96" i="32" s="1"/>
  <c r="GY96" i="32" s="1"/>
  <c r="GZ96" i="32" s="1"/>
  <c r="HA96" i="32" s="1"/>
  <c r="GD95" i="32"/>
  <c r="GE95" i="32" s="1"/>
  <c r="FS96" i="32"/>
  <c r="FT96" i="32" s="1"/>
  <c r="FU96" i="32" s="1"/>
  <c r="FV96" i="32" s="1"/>
  <c r="FW96" i="32" s="1"/>
  <c r="FO95" i="32"/>
  <c r="FP95" i="32" s="1"/>
  <c r="FD96" i="32"/>
  <c r="FE96" i="32" s="1"/>
  <c r="FF96" i="32" s="1"/>
  <c r="FG96" i="32" s="1"/>
  <c r="FH96" i="32" s="1"/>
  <c r="EZ95" i="32"/>
  <c r="FA95" i="32" s="1"/>
  <c r="EO96" i="32"/>
  <c r="EP96" i="32" s="1"/>
  <c r="EQ96" i="32" s="1"/>
  <c r="ER96" i="32" s="1"/>
  <c r="ES96" i="32" s="1"/>
  <c r="EK95" i="32"/>
  <c r="EL95" i="32" s="1"/>
  <c r="DZ96" i="32"/>
  <c r="EA96" i="32" s="1"/>
  <c r="EB96" i="32" s="1"/>
  <c r="EC96" i="32" s="1"/>
  <c r="ED96" i="32" s="1"/>
  <c r="DV95" i="32"/>
  <c r="DW95" i="32" s="1"/>
  <c r="DK96" i="32"/>
  <c r="DL96" i="32" s="1"/>
  <c r="DM96" i="32" s="1"/>
  <c r="DN96" i="32" s="1"/>
  <c r="DO96" i="32" s="1"/>
  <c r="DG95" i="32"/>
  <c r="DH95" i="32" s="1"/>
  <c r="CV96" i="32"/>
  <c r="CW96" i="32" s="1"/>
  <c r="CX96" i="32" s="1"/>
  <c r="CY96" i="32" s="1"/>
  <c r="CZ96" i="32" s="1"/>
  <c r="CR95" i="32"/>
  <c r="CS95" i="32" s="1"/>
  <c r="CG96" i="32"/>
  <c r="CH96" i="32" s="1"/>
  <c r="CI96" i="32" s="1"/>
  <c r="CJ96" i="32" s="1"/>
  <c r="CK96" i="32" s="1"/>
  <c r="CC95" i="32"/>
  <c r="CD95" i="32" s="1"/>
  <c r="BR96" i="32"/>
  <c r="BS96" i="32" s="1"/>
  <c r="BT96" i="32" s="1"/>
  <c r="BU96" i="32" s="1"/>
  <c r="BV96" i="32" s="1"/>
  <c r="BN95" i="32"/>
  <c r="BO95" i="32" s="1"/>
  <c r="BC96" i="32"/>
  <c r="BD96" i="32" s="1"/>
  <c r="BE96" i="32" s="1"/>
  <c r="BF96" i="32" s="1"/>
  <c r="BG96" i="32" s="1"/>
  <c r="AY95" i="32"/>
  <c r="AZ95" i="32" s="1"/>
  <c r="AN96" i="32"/>
  <c r="AO96" i="32" s="1"/>
  <c r="AP96" i="32" s="1"/>
  <c r="AQ96" i="32" s="1"/>
  <c r="AR96" i="32" s="1"/>
  <c r="IU96" i="32" l="1"/>
  <c r="JW96" i="32"/>
  <c r="KT91" i="32"/>
  <c r="KU91" i="32" s="1"/>
  <c r="EE96" i="32"/>
  <c r="FI96" i="32"/>
  <c r="HB96" i="32"/>
  <c r="LR91" i="32"/>
  <c r="LW91" i="32"/>
  <c r="LV92" i="32"/>
  <c r="LL92" i="32" s="1"/>
  <c r="KL92" i="32"/>
  <c r="KM92" i="32" s="1"/>
  <c r="BW96" i="32"/>
  <c r="IF96" i="32"/>
  <c r="JH96" i="32"/>
  <c r="GM97" i="32"/>
  <c r="AS96" i="32"/>
  <c r="BH96" i="32"/>
  <c r="CL96" i="32"/>
  <c r="DP96" i="32"/>
  <c r="ET96" i="32"/>
  <c r="FX96" i="32"/>
  <c r="LC92" i="32"/>
  <c r="LG93" i="32"/>
  <c r="KW93" i="32" s="1"/>
  <c r="LH92" i="32"/>
  <c r="GQ98" i="32"/>
  <c r="GG98" i="32" s="1"/>
  <c r="GR97" i="32"/>
  <c r="IY97" i="32"/>
  <c r="IO97" i="32" s="1"/>
  <c r="IZ96" i="32"/>
  <c r="IJ97" i="32"/>
  <c r="HZ97" i="32" s="1"/>
  <c r="IK96" i="32"/>
  <c r="HS97" i="32"/>
  <c r="HT96" i="32"/>
  <c r="HG96" i="32"/>
  <c r="HF97" i="32"/>
  <c r="GV97" i="32" s="1"/>
  <c r="GC96" i="32"/>
  <c r="GB97" i="32"/>
  <c r="FR97" i="32" s="1"/>
  <c r="FM97" i="32"/>
  <c r="FC97" i="32" s="1"/>
  <c r="FN96" i="32"/>
  <c r="EX97" i="32"/>
  <c r="EN97" i="32" s="1"/>
  <c r="EY96" i="32"/>
  <c r="EJ96" i="32"/>
  <c r="EI97" i="32"/>
  <c r="DY97" i="32" s="1"/>
  <c r="DT97" i="32"/>
  <c r="DJ97" i="32" s="1"/>
  <c r="DU96" i="32"/>
  <c r="DA96" i="32"/>
  <c r="DE97" i="32"/>
  <c r="CU97" i="32" s="1"/>
  <c r="DF96" i="32"/>
  <c r="CQ96" i="32"/>
  <c r="CP97" i="32"/>
  <c r="CF97" i="32" s="1"/>
  <c r="CA97" i="32"/>
  <c r="BQ97" i="32" s="1"/>
  <c r="CB96" i="32"/>
  <c r="BL97" i="32"/>
  <c r="BB97" i="32" s="1"/>
  <c r="BM96" i="32"/>
  <c r="AW97" i="32"/>
  <c r="AM97" i="32" s="1"/>
  <c r="AX96" i="32"/>
  <c r="JX96" i="32" l="1"/>
  <c r="JY96" i="32" s="1"/>
  <c r="JI96" i="32"/>
  <c r="JJ96" i="32" s="1"/>
  <c r="KD96" i="32"/>
  <c r="JN97" i="32"/>
  <c r="JD97" i="32" s="1"/>
  <c r="KC97" i="32"/>
  <c r="JS97" i="32" s="1"/>
  <c r="JO96" i="32"/>
  <c r="KN92" i="32"/>
  <c r="KS92" i="32"/>
  <c r="KR93" i="32"/>
  <c r="KH93" i="32" s="1"/>
  <c r="LE93" i="32"/>
  <c r="KX93" i="32" s="1"/>
  <c r="KY93" i="32" s="1"/>
  <c r="KZ93" i="32" s="1"/>
  <c r="LF92" i="32"/>
  <c r="LT92" i="32"/>
  <c r="LM92" i="32" s="1"/>
  <c r="LN92" i="32" s="1"/>
  <c r="LO92" i="32" s="1"/>
  <c r="LU91" i="32"/>
  <c r="GO98" i="32"/>
  <c r="GP97" i="32"/>
  <c r="IW97" i="32"/>
  <c r="IX96" i="32"/>
  <c r="IH97" i="32"/>
  <c r="II96" i="32"/>
  <c r="HW96" i="32"/>
  <c r="HX96" i="32" s="1"/>
  <c r="HL97" i="32"/>
  <c r="HM97" i="32" s="1"/>
  <c r="HN97" i="32" s="1"/>
  <c r="HO97" i="32" s="1"/>
  <c r="HP97" i="32" s="1"/>
  <c r="HD97" i="32"/>
  <c r="HE96" i="32"/>
  <c r="FZ97" i="32"/>
  <c r="GA96" i="32"/>
  <c r="FK97" i="32"/>
  <c r="FL96" i="32"/>
  <c r="EV97" i="32"/>
  <c r="EW96" i="32"/>
  <c r="EG97" i="32"/>
  <c r="EH96" i="32"/>
  <c r="DR97" i="32"/>
  <c r="DS96" i="32"/>
  <c r="DC97" i="32"/>
  <c r="DD96" i="32"/>
  <c r="CN97" i="32"/>
  <c r="CO96" i="32"/>
  <c r="BY97" i="32"/>
  <c r="BZ96" i="32"/>
  <c r="BJ97" i="32"/>
  <c r="BK96" i="32"/>
  <c r="AU97" i="32"/>
  <c r="AV96" i="32"/>
  <c r="KB96" i="32" l="1"/>
  <c r="KE96" i="32" s="1"/>
  <c r="KF96" i="32" s="1"/>
  <c r="KA97" i="32"/>
  <c r="JT97" i="32" s="1"/>
  <c r="JU97" i="32" s="1"/>
  <c r="JV97" i="32" s="1"/>
  <c r="JL97" i="32"/>
  <c r="JE97" i="32" s="1"/>
  <c r="JF97" i="32" s="1"/>
  <c r="JG97" i="32" s="1"/>
  <c r="JM96" i="32"/>
  <c r="JP96" i="32" s="1"/>
  <c r="JQ96" i="32" s="1"/>
  <c r="LA93" i="32"/>
  <c r="LB93" i="32" s="1"/>
  <c r="LX91" i="32"/>
  <c r="LY91" i="32" s="1"/>
  <c r="LP92" i="32"/>
  <c r="LQ92" i="32" s="1"/>
  <c r="HQ97" i="32"/>
  <c r="LI92" i="32"/>
  <c r="LJ92" i="32" s="1"/>
  <c r="KP93" i="32"/>
  <c r="KI93" i="32" s="1"/>
  <c r="KJ93" i="32" s="1"/>
  <c r="KK93" i="32" s="1"/>
  <c r="KQ92" i="32"/>
  <c r="GS97" i="32"/>
  <c r="GT97" i="32" s="1"/>
  <c r="GH98" i="32"/>
  <c r="GI98" i="32" s="1"/>
  <c r="GJ98" i="32" s="1"/>
  <c r="GK98" i="32" s="1"/>
  <c r="GL98" i="32" s="1"/>
  <c r="JA96" i="32"/>
  <c r="JB96" i="32" s="1"/>
  <c r="IP97" i="32"/>
  <c r="IQ97" i="32" s="1"/>
  <c r="IR97" i="32" s="1"/>
  <c r="IS97" i="32" s="1"/>
  <c r="IT97" i="32" s="1"/>
  <c r="IL96" i="32"/>
  <c r="IM96" i="32" s="1"/>
  <c r="IA97" i="32"/>
  <c r="IB97" i="32" s="1"/>
  <c r="IC97" i="32" s="1"/>
  <c r="ID97" i="32" s="1"/>
  <c r="IE97" i="32" s="1"/>
  <c r="HU98" i="32"/>
  <c r="HK98" i="32" s="1"/>
  <c r="HV97" i="32"/>
  <c r="HH96" i="32"/>
  <c r="HI96" i="32" s="1"/>
  <c r="GW97" i="32"/>
  <c r="GX97" i="32" s="1"/>
  <c r="GY97" i="32" s="1"/>
  <c r="GZ97" i="32" s="1"/>
  <c r="HA97" i="32" s="1"/>
  <c r="GD96" i="32"/>
  <c r="GE96" i="32" s="1"/>
  <c r="FS97" i="32"/>
  <c r="FT97" i="32" s="1"/>
  <c r="FU97" i="32" s="1"/>
  <c r="FV97" i="32" s="1"/>
  <c r="FW97" i="32" s="1"/>
  <c r="FO96" i="32"/>
  <c r="FP96" i="32" s="1"/>
  <c r="FD97" i="32"/>
  <c r="FE97" i="32" s="1"/>
  <c r="FF97" i="32" s="1"/>
  <c r="FG97" i="32" s="1"/>
  <c r="FH97" i="32" s="1"/>
  <c r="EZ96" i="32"/>
  <c r="FA96" i="32" s="1"/>
  <c r="EO97" i="32"/>
  <c r="EP97" i="32" s="1"/>
  <c r="EQ97" i="32" s="1"/>
  <c r="ER97" i="32" s="1"/>
  <c r="ES97" i="32" s="1"/>
  <c r="EK96" i="32"/>
  <c r="EL96" i="32" s="1"/>
  <c r="DZ97" i="32"/>
  <c r="EA97" i="32" s="1"/>
  <c r="EB97" i="32" s="1"/>
  <c r="EC97" i="32" s="1"/>
  <c r="ED97" i="32" s="1"/>
  <c r="DV96" i="32"/>
  <c r="DW96" i="32" s="1"/>
  <c r="DK97" i="32"/>
  <c r="DL97" i="32" s="1"/>
  <c r="DM97" i="32" s="1"/>
  <c r="DN97" i="32" s="1"/>
  <c r="DO97" i="32" s="1"/>
  <c r="DG96" i="32"/>
  <c r="DH96" i="32" s="1"/>
  <c r="CV97" i="32"/>
  <c r="CW97" i="32" s="1"/>
  <c r="CX97" i="32" s="1"/>
  <c r="CY97" i="32" s="1"/>
  <c r="CZ97" i="32" s="1"/>
  <c r="CR96" i="32"/>
  <c r="CS96" i="32" s="1"/>
  <c r="CG97" i="32"/>
  <c r="CH97" i="32" s="1"/>
  <c r="CI97" i="32" s="1"/>
  <c r="CJ97" i="32" s="1"/>
  <c r="CK97" i="32" s="1"/>
  <c r="CC96" i="32"/>
  <c r="CD96" i="32" s="1"/>
  <c r="BR97" i="32"/>
  <c r="BS97" i="32" s="1"/>
  <c r="BT97" i="32" s="1"/>
  <c r="BU97" i="32" s="1"/>
  <c r="BV97" i="32" s="1"/>
  <c r="BN96" i="32"/>
  <c r="BO96" i="32" s="1"/>
  <c r="BC97" i="32"/>
  <c r="BD97" i="32" s="1"/>
  <c r="BE97" i="32" s="1"/>
  <c r="BF97" i="32" s="1"/>
  <c r="BG97" i="32" s="1"/>
  <c r="AY96" i="32"/>
  <c r="AZ96" i="32" s="1"/>
  <c r="AN97" i="32"/>
  <c r="AO97" i="32" s="1"/>
  <c r="AP97" i="32" s="1"/>
  <c r="AQ97" i="32" s="1"/>
  <c r="AR97" i="32" s="1"/>
  <c r="BW97" i="32" l="1"/>
  <c r="BH97" i="32"/>
  <c r="IU97" i="32"/>
  <c r="JW97" i="32"/>
  <c r="KT92" i="32"/>
  <c r="KU92" i="32" s="1"/>
  <c r="DA97" i="32"/>
  <c r="EE97" i="32"/>
  <c r="FI97" i="32"/>
  <c r="HB97" i="32"/>
  <c r="KL93" i="32"/>
  <c r="KM93" i="32" s="1"/>
  <c r="AS97" i="32"/>
  <c r="IF97" i="32"/>
  <c r="JH97" i="32"/>
  <c r="GM98" i="32"/>
  <c r="CL97" i="32"/>
  <c r="DP97" i="32"/>
  <c r="ET97" i="32"/>
  <c r="FX97" i="32"/>
  <c r="LR92" i="32"/>
  <c r="LV93" i="32"/>
  <c r="LL93" i="32" s="1"/>
  <c r="LW92" i="32"/>
  <c r="LC93" i="32"/>
  <c r="LG94" i="32"/>
  <c r="KW94" i="32" s="1"/>
  <c r="LH93" i="32"/>
  <c r="GR98" i="32"/>
  <c r="GQ99" i="32"/>
  <c r="GG99" i="32" s="1"/>
  <c r="IY98" i="32"/>
  <c r="IO98" i="32" s="1"/>
  <c r="IZ97" i="32"/>
  <c r="IJ98" i="32"/>
  <c r="HZ98" i="32" s="1"/>
  <c r="IK97" i="32"/>
  <c r="HS98" i="32"/>
  <c r="HT97" i="32"/>
  <c r="HF98" i="32"/>
  <c r="GV98" i="32" s="1"/>
  <c r="HG97" i="32"/>
  <c r="GB98" i="32"/>
  <c r="FR98" i="32" s="1"/>
  <c r="GC97" i="32"/>
  <c r="FM98" i="32"/>
  <c r="FC98" i="32" s="1"/>
  <c r="FN97" i="32"/>
  <c r="EY97" i="32"/>
  <c r="EX98" i="32"/>
  <c r="EN98" i="32" s="1"/>
  <c r="EJ97" i="32"/>
  <c r="EI98" i="32"/>
  <c r="DY98" i="32" s="1"/>
  <c r="DT98" i="32"/>
  <c r="DJ98" i="32" s="1"/>
  <c r="DU97" i="32"/>
  <c r="DF97" i="32"/>
  <c r="DE98" i="32"/>
  <c r="CU98" i="32" s="1"/>
  <c r="CP98" i="32"/>
  <c r="CF98" i="32" s="1"/>
  <c r="CQ97" i="32"/>
  <c r="CA98" i="32"/>
  <c r="BQ98" i="32" s="1"/>
  <c r="CB97" i="32"/>
  <c r="BM97" i="32"/>
  <c r="BL98" i="32"/>
  <c r="BB98" i="32" s="1"/>
  <c r="AX97" i="32"/>
  <c r="AW98" i="32"/>
  <c r="AM98" i="32" s="1"/>
  <c r="JX97" i="32" l="1"/>
  <c r="JY97" i="32" s="1"/>
  <c r="JI97" i="32"/>
  <c r="JJ97" i="32" s="1"/>
  <c r="KD97" i="32"/>
  <c r="KC98" i="32"/>
  <c r="JS98" i="32" s="1"/>
  <c r="JN98" i="32"/>
  <c r="JD98" i="32" s="1"/>
  <c r="JO97" i="32"/>
  <c r="LT93" i="32"/>
  <c r="LM93" i="32" s="1"/>
  <c r="LN93" i="32" s="1"/>
  <c r="LO93" i="32" s="1"/>
  <c r="LU92" i="32"/>
  <c r="KN93" i="32"/>
  <c r="KR94" i="32"/>
  <c r="KH94" i="32" s="1"/>
  <c r="KS93" i="32"/>
  <c r="LE94" i="32"/>
  <c r="KX94" i="32" s="1"/>
  <c r="KY94" i="32" s="1"/>
  <c r="KZ94" i="32" s="1"/>
  <c r="LF93" i="32"/>
  <c r="GO99" i="32"/>
  <c r="GP98" i="32"/>
  <c r="IW98" i="32"/>
  <c r="IX97" i="32"/>
  <c r="IH98" i="32"/>
  <c r="II97" i="32"/>
  <c r="HW97" i="32"/>
  <c r="HX97" i="32" s="1"/>
  <c r="HL98" i="32"/>
  <c r="HM98" i="32" s="1"/>
  <c r="HN98" i="32" s="1"/>
  <c r="HO98" i="32" s="1"/>
  <c r="HP98" i="32" s="1"/>
  <c r="HD98" i="32"/>
  <c r="HE97" i="32"/>
  <c r="FZ98" i="32"/>
  <c r="GA97" i="32"/>
  <c r="FK98" i="32"/>
  <c r="FL97" i="32"/>
  <c r="EV98" i="32"/>
  <c r="EW97" i="32"/>
  <c r="EG98" i="32"/>
  <c r="EH97" i="32"/>
  <c r="DR98" i="32"/>
  <c r="DS97" i="32"/>
  <c r="DC98" i="32"/>
  <c r="DD97" i="32"/>
  <c r="CN98" i="32"/>
  <c r="CO97" i="32"/>
  <c r="BY98" i="32"/>
  <c r="BZ97" i="32"/>
  <c r="BJ98" i="32"/>
  <c r="BK97" i="32"/>
  <c r="AU98" i="32"/>
  <c r="AV97" i="32"/>
  <c r="KB97" i="32" l="1"/>
  <c r="KE97" i="32" s="1"/>
  <c r="KF97" i="32" s="1"/>
  <c r="KA98" i="32"/>
  <c r="JT98" i="32" s="1"/>
  <c r="JU98" i="32" s="1"/>
  <c r="JV98" i="32" s="1"/>
  <c r="JL98" i="32"/>
  <c r="JE98" i="32" s="1"/>
  <c r="JF98" i="32" s="1"/>
  <c r="JG98" i="32" s="1"/>
  <c r="JM97" i="32"/>
  <c r="JP97" i="32" s="1"/>
  <c r="JQ97" i="32" s="1"/>
  <c r="LI93" i="32"/>
  <c r="LJ93" i="32" s="1"/>
  <c r="KP94" i="32"/>
  <c r="KI94" i="32" s="1"/>
  <c r="KJ94" i="32" s="1"/>
  <c r="KK94" i="32" s="1"/>
  <c r="KQ93" i="32"/>
  <c r="LA94" i="32"/>
  <c r="LB94" i="32" s="1"/>
  <c r="LX92" i="32"/>
  <c r="LY92" i="32" s="1"/>
  <c r="HQ98" i="32"/>
  <c r="LP93" i="32"/>
  <c r="LQ93" i="32" s="1"/>
  <c r="GS98" i="32"/>
  <c r="GT98" i="32" s="1"/>
  <c r="GH99" i="32"/>
  <c r="GI99" i="32" s="1"/>
  <c r="GJ99" i="32" s="1"/>
  <c r="GK99" i="32" s="1"/>
  <c r="GL99" i="32" s="1"/>
  <c r="JA97" i="32"/>
  <c r="JB97" i="32" s="1"/>
  <c r="IP98" i="32"/>
  <c r="IQ98" i="32" s="1"/>
  <c r="IR98" i="32" s="1"/>
  <c r="IS98" i="32" s="1"/>
  <c r="IT98" i="32" s="1"/>
  <c r="IL97" i="32"/>
  <c r="IM97" i="32" s="1"/>
  <c r="IA98" i="32"/>
  <c r="IB98" i="32" s="1"/>
  <c r="IC98" i="32" s="1"/>
  <c r="ID98" i="32" s="1"/>
  <c r="IE98" i="32" s="1"/>
  <c r="HU99" i="32"/>
  <c r="HK99" i="32" s="1"/>
  <c r="HV98" i="32"/>
  <c r="HH97" i="32"/>
  <c r="HI97" i="32" s="1"/>
  <c r="GW98" i="32"/>
  <c r="GX98" i="32" s="1"/>
  <c r="GY98" i="32" s="1"/>
  <c r="GZ98" i="32" s="1"/>
  <c r="HA98" i="32" s="1"/>
  <c r="GD97" i="32"/>
  <c r="GE97" i="32" s="1"/>
  <c r="FS98" i="32"/>
  <c r="FT98" i="32" s="1"/>
  <c r="FU98" i="32" s="1"/>
  <c r="FV98" i="32" s="1"/>
  <c r="FW98" i="32" s="1"/>
  <c r="FO97" i="32"/>
  <c r="FP97" i="32" s="1"/>
  <c r="FD98" i="32"/>
  <c r="FE98" i="32" s="1"/>
  <c r="FF98" i="32" s="1"/>
  <c r="FG98" i="32" s="1"/>
  <c r="FH98" i="32" s="1"/>
  <c r="EZ97" i="32"/>
  <c r="FA97" i="32" s="1"/>
  <c r="EO98" i="32"/>
  <c r="EP98" i="32" s="1"/>
  <c r="EQ98" i="32" s="1"/>
  <c r="ER98" i="32" s="1"/>
  <c r="ES98" i="32" s="1"/>
  <c r="EK97" i="32"/>
  <c r="EL97" i="32" s="1"/>
  <c r="DZ98" i="32"/>
  <c r="EA98" i="32" s="1"/>
  <c r="EB98" i="32" s="1"/>
  <c r="EC98" i="32" s="1"/>
  <c r="ED98" i="32" s="1"/>
  <c r="DV97" i="32"/>
  <c r="DW97" i="32" s="1"/>
  <c r="DK98" i="32"/>
  <c r="DL98" i="32" s="1"/>
  <c r="DM98" i="32" s="1"/>
  <c r="DN98" i="32" s="1"/>
  <c r="DO98" i="32" s="1"/>
  <c r="CV98" i="32"/>
  <c r="CW98" i="32" s="1"/>
  <c r="CX98" i="32" s="1"/>
  <c r="CY98" i="32" s="1"/>
  <c r="CZ98" i="32" s="1"/>
  <c r="DG97" i="32"/>
  <c r="DH97" i="32" s="1"/>
  <c r="CR97" i="32"/>
  <c r="CS97" i="32" s="1"/>
  <c r="CG98" i="32"/>
  <c r="CH98" i="32" s="1"/>
  <c r="CI98" i="32" s="1"/>
  <c r="CJ98" i="32" s="1"/>
  <c r="CK98" i="32" s="1"/>
  <c r="CC97" i="32"/>
  <c r="CD97" i="32" s="1"/>
  <c r="BR98" i="32"/>
  <c r="BS98" i="32" s="1"/>
  <c r="BT98" i="32" s="1"/>
  <c r="BU98" i="32" s="1"/>
  <c r="BV98" i="32" s="1"/>
  <c r="BN97" i="32"/>
  <c r="BO97" i="32" s="1"/>
  <c r="BC98" i="32"/>
  <c r="BD98" i="32" s="1"/>
  <c r="BE98" i="32" s="1"/>
  <c r="BF98" i="32" s="1"/>
  <c r="BG98" i="32" s="1"/>
  <c r="AY97" i="32"/>
  <c r="AZ97" i="32" s="1"/>
  <c r="AN98" i="32"/>
  <c r="AO98" i="32" s="1"/>
  <c r="AP98" i="32" s="1"/>
  <c r="AQ98" i="32" s="1"/>
  <c r="AR98" i="32" s="1"/>
  <c r="BH98" i="32" l="1"/>
  <c r="IU98" i="32"/>
  <c r="JW98" i="32"/>
  <c r="KT93" i="32"/>
  <c r="KU93" i="32" s="1"/>
  <c r="AS98" i="32"/>
  <c r="EE98" i="32"/>
  <c r="FI98" i="32"/>
  <c r="HB98" i="32"/>
  <c r="LR93" i="32"/>
  <c r="LW93" i="32"/>
  <c r="LV94" i="32"/>
  <c r="LL94" i="32" s="1"/>
  <c r="KL94" i="32"/>
  <c r="KM94" i="32" s="1"/>
  <c r="BW98" i="32"/>
  <c r="DA98" i="32"/>
  <c r="IF98" i="32"/>
  <c r="JH98" i="32"/>
  <c r="GM99" i="32"/>
  <c r="CL98" i="32"/>
  <c r="DP98" i="32"/>
  <c r="ET98" i="32"/>
  <c r="FX98" i="32"/>
  <c r="LC94" i="32"/>
  <c r="LG95" i="32"/>
  <c r="KW95" i="32" s="1"/>
  <c r="LH94" i="32"/>
  <c r="GQ100" i="32"/>
  <c r="GG100" i="32" s="1"/>
  <c r="GR99" i="32"/>
  <c r="IY99" i="32"/>
  <c r="IO99" i="32" s="1"/>
  <c r="IZ98" i="32"/>
  <c r="IJ99" i="32"/>
  <c r="HZ99" i="32" s="1"/>
  <c r="IK98" i="32"/>
  <c r="HS99" i="32"/>
  <c r="HT98" i="32"/>
  <c r="HG98" i="32"/>
  <c r="HF99" i="32"/>
  <c r="GV99" i="32" s="1"/>
  <c r="GC98" i="32"/>
  <c r="GB99" i="32"/>
  <c r="FR99" i="32" s="1"/>
  <c r="FM99" i="32"/>
  <c r="FC99" i="32" s="1"/>
  <c r="FN98" i="32"/>
  <c r="EX99" i="32"/>
  <c r="EN99" i="32" s="1"/>
  <c r="EY98" i="32"/>
  <c r="EI99" i="32"/>
  <c r="DY99" i="32" s="1"/>
  <c r="EJ98" i="32"/>
  <c r="DT99" i="32"/>
  <c r="DJ99" i="32" s="1"/>
  <c r="DU98" i="32"/>
  <c r="DE99" i="32"/>
  <c r="CU99" i="32" s="1"/>
  <c r="DF98" i="32"/>
  <c r="CQ98" i="32"/>
  <c r="CP99" i="32"/>
  <c r="CF99" i="32" s="1"/>
  <c r="CA99" i="32"/>
  <c r="BQ99" i="32" s="1"/>
  <c r="CB98" i="32"/>
  <c r="BL99" i="32"/>
  <c r="BB99" i="32" s="1"/>
  <c r="BM98" i="32"/>
  <c r="AW99" i="32"/>
  <c r="AM99" i="32" s="1"/>
  <c r="AX98" i="32"/>
  <c r="JX98" i="32" l="1"/>
  <c r="JY98" i="32" s="1"/>
  <c r="KC99" i="32"/>
  <c r="JS99" i="32" s="1"/>
  <c r="JI98" i="32"/>
  <c r="JJ98" i="32" s="1"/>
  <c r="KD98" i="32"/>
  <c r="JO98" i="32"/>
  <c r="JN99" i="32"/>
  <c r="JD99" i="32" s="1"/>
  <c r="KN94" i="32"/>
  <c r="KS94" i="32"/>
  <c r="KR95" i="32"/>
  <c r="KH95" i="32" s="1"/>
  <c r="LE95" i="32"/>
  <c r="KX95" i="32" s="1"/>
  <c r="KY95" i="32" s="1"/>
  <c r="KZ95" i="32" s="1"/>
  <c r="LF94" i="32"/>
  <c r="LT94" i="32"/>
  <c r="LM94" i="32" s="1"/>
  <c r="LN94" i="32" s="1"/>
  <c r="LO94" i="32" s="1"/>
  <c r="LU93" i="32"/>
  <c r="GO100" i="32"/>
  <c r="GP99" i="32"/>
  <c r="IW99" i="32"/>
  <c r="IX98" i="32"/>
  <c r="IH99" i="32"/>
  <c r="II98" i="32"/>
  <c r="HW98" i="32"/>
  <c r="HX98" i="32" s="1"/>
  <c r="HL99" i="32"/>
  <c r="HM99" i="32" s="1"/>
  <c r="HN99" i="32" s="1"/>
  <c r="HO99" i="32" s="1"/>
  <c r="HP99" i="32" s="1"/>
  <c r="HD99" i="32"/>
  <c r="HE98" i="32"/>
  <c r="FZ99" i="32"/>
  <c r="GA98" i="32"/>
  <c r="FK99" i="32"/>
  <c r="FL98" i="32"/>
  <c r="EV99" i="32"/>
  <c r="EW98" i="32"/>
  <c r="EG99" i="32"/>
  <c r="EH98" i="32"/>
  <c r="DR99" i="32"/>
  <c r="DS98" i="32"/>
  <c r="DC99" i="32"/>
  <c r="DD98" i="32"/>
  <c r="CN99" i="32"/>
  <c r="CO98" i="32"/>
  <c r="BY99" i="32"/>
  <c r="BZ98" i="32"/>
  <c r="BJ99" i="32"/>
  <c r="BK98" i="32"/>
  <c r="AU99" i="32"/>
  <c r="AV98" i="32"/>
  <c r="KB98" i="32" l="1"/>
  <c r="KE98" i="32" s="1"/>
  <c r="KF98" i="32" s="1"/>
  <c r="KA99" i="32"/>
  <c r="JT99" i="32" s="1"/>
  <c r="JU99" i="32" s="1"/>
  <c r="JV99" i="32" s="1"/>
  <c r="JM98" i="32"/>
  <c r="JP98" i="32" s="1"/>
  <c r="JQ98" i="32" s="1"/>
  <c r="JL99" i="32"/>
  <c r="JE99" i="32" s="1"/>
  <c r="JF99" i="32" s="1"/>
  <c r="JG99" i="32" s="1"/>
  <c r="LA95" i="32"/>
  <c r="LB95" i="32" s="1"/>
  <c r="LX93" i="32"/>
  <c r="LY93" i="32" s="1"/>
  <c r="LP94" i="32"/>
  <c r="LQ94" i="32" s="1"/>
  <c r="HQ99" i="32"/>
  <c r="LI94" i="32"/>
  <c r="LJ94" i="32" s="1"/>
  <c r="KP95" i="32"/>
  <c r="KI95" i="32" s="1"/>
  <c r="KJ95" i="32" s="1"/>
  <c r="KK95" i="32" s="1"/>
  <c r="KQ94" i="32"/>
  <c r="GS99" i="32"/>
  <c r="GT99" i="32" s="1"/>
  <c r="GH100" i="32"/>
  <c r="GI100" i="32" s="1"/>
  <c r="GJ100" i="32" s="1"/>
  <c r="GK100" i="32" s="1"/>
  <c r="GL100" i="32" s="1"/>
  <c r="JA98" i="32"/>
  <c r="JB98" i="32" s="1"/>
  <c r="IP99" i="32"/>
  <c r="IQ99" i="32" s="1"/>
  <c r="IR99" i="32" s="1"/>
  <c r="IS99" i="32" s="1"/>
  <c r="IT99" i="32" s="1"/>
  <c r="IL98" i="32"/>
  <c r="IM98" i="32" s="1"/>
  <c r="IA99" i="32"/>
  <c r="IB99" i="32" s="1"/>
  <c r="IC99" i="32" s="1"/>
  <c r="ID99" i="32" s="1"/>
  <c r="IE99" i="32" s="1"/>
  <c r="HU100" i="32"/>
  <c r="HK100" i="32" s="1"/>
  <c r="HV99" i="32"/>
  <c r="HH98" i="32"/>
  <c r="HI98" i="32" s="1"/>
  <c r="GW99" i="32"/>
  <c r="GX99" i="32" s="1"/>
  <c r="GY99" i="32" s="1"/>
  <c r="GZ99" i="32" s="1"/>
  <c r="HA99" i="32" s="1"/>
  <c r="GD98" i="32"/>
  <c r="GE98" i="32" s="1"/>
  <c r="FS99" i="32"/>
  <c r="FT99" i="32" s="1"/>
  <c r="FU99" i="32" s="1"/>
  <c r="FV99" i="32" s="1"/>
  <c r="FW99" i="32" s="1"/>
  <c r="FO98" i="32"/>
  <c r="FP98" i="32" s="1"/>
  <c r="FD99" i="32"/>
  <c r="FE99" i="32" s="1"/>
  <c r="FF99" i="32" s="1"/>
  <c r="FG99" i="32" s="1"/>
  <c r="FH99" i="32" s="1"/>
  <c r="EZ98" i="32"/>
  <c r="FA98" i="32" s="1"/>
  <c r="EO99" i="32"/>
  <c r="EP99" i="32" s="1"/>
  <c r="EQ99" i="32" s="1"/>
  <c r="ER99" i="32" s="1"/>
  <c r="ES99" i="32" s="1"/>
  <c r="EK98" i="32"/>
  <c r="EL98" i="32" s="1"/>
  <c r="DZ99" i="32"/>
  <c r="EA99" i="32" s="1"/>
  <c r="EB99" i="32" s="1"/>
  <c r="EC99" i="32" s="1"/>
  <c r="ED99" i="32" s="1"/>
  <c r="DV98" i="32"/>
  <c r="DW98" i="32" s="1"/>
  <c r="DK99" i="32"/>
  <c r="DL99" i="32" s="1"/>
  <c r="DM99" i="32" s="1"/>
  <c r="DN99" i="32" s="1"/>
  <c r="DO99" i="32" s="1"/>
  <c r="DG98" i="32"/>
  <c r="DH98" i="32" s="1"/>
  <c r="CV99" i="32"/>
  <c r="CW99" i="32" s="1"/>
  <c r="CX99" i="32" s="1"/>
  <c r="CY99" i="32" s="1"/>
  <c r="CZ99" i="32" s="1"/>
  <c r="CR98" i="32"/>
  <c r="CS98" i="32" s="1"/>
  <c r="CG99" i="32"/>
  <c r="CH99" i="32" s="1"/>
  <c r="CI99" i="32" s="1"/>
  <c r="CJ99" i="32" s="1"/>
  <c r="CK99" i="32" s="1"/>
  <c r="CC98" i="32"/>
  <c r="CD98" i="32" s="1"/>
  <c r="BR99" i="32"/>
  <c r="BS99" i="32" s="1"/>
  <c r="BT99" i="32" s="1"/>
  <c r="BU99" i="32" s="1"/>
  <c r="BV99" i="32" s="1"/>
  <c r="BN98" i="32"/>
  <c r="BO98" i="32" s="1"/>
  <c r="BC99" i="32"/>
  <c r="BD99" i="32" s="1"/>
  <c r="BE99" i="32" s="1"/>
  <c r="BF99" i="32" s="1"/>
  <c r="BG99" i="32" s="1"/>
  <c r="AY98" i="32"/>
  <c r="AZ98" i="32" s="1"/>
  <c r="AN99" i="32"/>
  <c r="AO99" i="32" s="1"/>
  <c r="AP99" i="32" s="1"/>
  <c r="AQ99" i="32" s="1"/>
  <c r="AR99" i="32" s="1"/>
  <c r="CL99" i="32" l="1"/>
  <c r="IU99" i="32"/>
  <c r="JW99" i="32"/>
  <c r="KD99" i="32" s="1"/>
  <c r="KT94" i="32"/>
  <c r="KU94" i="32" s="1"/>
  <c r="BW99" i="32"/>
  <c r="EE99" i="32"/>
  <c r="FI99" i="32"/>
  <c r="HB99" i="32"/>
  <c r="KL95" i="32"/>
  <c r="KM95" i="32" s="1"/>
  <c r="AS99" i="32"/>
  <c r="DA99" i="32"/>
  <c r="IF99" i="32"/>
  <c r="JH99" i="32"/>
  <c r="GM100" i="32"/>
  <c r="BH99" i="32"/>
  <c r="DP99" i="32"/>
  <c r="ET99" i="32"/>
  <c r="FX99" i="32"/>
  <c r="LR94" i="32"/>
  <c r="LW94" i="32"/>
  <c r="LV95" i="32"/>
  <c r="LL95" i="32" s="1"/>
  <c r="LC95" i="32"/>
  <c r="LG96" i="32"/>
  <c r="KW96" i="32" s="1"/>
  <c r="LH95" i="32"/>
  <c r="GR100" i="32"/>
  <c r="GQ101" i="32"/>
  <c r="GG101" i="32" s="1"/>
  <c r="IY100" i="32"/>
  <c r="IO100" i="32" s="1"/>
  <c r="IZ99" i="32"/>
  <c r="IJ100" i="32"/>
  <c r="HZ100" i="32" s="1"/>
  <c r="IK99" i="32"/>
  <c r="HS100" i="32"/>
  <c r="HT99" i="32"/>
  <c r="HF100" i="32"/>
  <c r="GV100" i="32" s="1"/>
  <c r="HG99" i="32"/>
  <c r="GB100" i="32"/>
  <c r="FR100" i="32" s="1"/>
  <c r="GC99" i="32"/>
  <c r="FN99" i="32"/>
  <c r="FM100" i="32"/>
  <c r="FC100" i="32" s="1"/>
  <c r="EY99" i="32"/>
  <c r="EX100" i="32"/>
  <c r="EN100" i="32" s="1"/>
  <c r="EJ99" i="32"/>
  <c r="EI100" i="32"/>
  <c r="DY100" i="32" s="1"/>
  <c r="DT100" i="32"/>
  <c r="DJ100" i="32" s="1"/>
  <c r="DU99" i="32"/>
  <c r="DF99" i="32"/>
  <c r="DE100" i="32"/>
  <c r="CU100" i="32" s="1"/>
  <c r="CP100" i="32"/>
  <c r="CF100" i="32" s="1"/>
  <c r="CQ99" i="32"/>
  <c r="CA100" i="32"/>
  <c r="BQ100" i="32" s="1"/>
  <c r="CB99" i="32"/>
  <c r="BM99" i="32"/>
  <c r="BL100" i="32"/>
  <c r="BB100" i="32" s="1"/>
  <c r="AW100" i="32"/>
  <c r="AM100" i="32" s="1"/>
  <c r="AX99" i="32"/>
  <c r="JX99" i="32" l="1"/>
  <c r="JY99" i="32" s="1"/>
  <c r="JI99" i="32"/>
  <c r="JJ99" i="32" s="1"/>
  <c r="JO99" i="32"/>
  <c r="JN100" i="32"/>
  <c r="JD100" i="32" s="1"/>
  <c r="KC100" i="32"/>
  <c r="JS100" i="32" s="1"/>
  <c r="LT95" i="32"/>
  <c r="LM95" i="32" s="1"/>
  <c r="LN95" i="32" s="1"/>
  <c r="LO95" i="32" s="1"/>
  <c r="LU94" i="32"/>
  <c r="KN95" i="32"/>
  <c r="KR96" i="32"/>
  <c r="KH96" i="32" s="1"/>
  <c r="KS95" i="32"/>
  <c r="LE96" i="32"/>
  <c r="KX96" i="32" s="1"/>
  <c r="KY96" i="32" s="1"/>
  <c r="KZ96" i="32" s="1"/>
  <c r="LF95" i="32"/>
  <c r="GO101" i="32"/>
  <c r="GP100" i="32"/>
  <c r="IW100" i="32"/>
  <c r="IX99" i="32"/>
  <c r="IH100" i="32"/>
  <c r="II99" i="32"/>
  <c r="HW99" i="32"/>
  <c r="HX99" i="32" s="1"/>
  <c r="HL100" i="32"/>
  <c r="HM100" i="32" s="1"/>
  <c r="HN100" i="32" s="1"/>
  <c r="HO100" i="32" s="1"/>
  <c r="HP100" i="32" s="1"/>
  <c r="HD100" i="32"/>
  <c r="HE99" i="32"/>
  <c r="FZ100" i="32"/>
  <c r="GA99" i="32"/>
  <c r="FK100" i="32"/>
  <c r="FL99" i="32"/>
  <c r="EV100" i="32"/>
  <c r="EW99" i="32"/>
  <c r="EG100" i="32"/>
  <c r="EH99" i="32"/>
  <c r="DR100" i="32"/>
  <c r="DS99" i="32"/>
  <c r="DC100" i="32"/>
  <c r="DD99" i="32"/>
  <c r="CN100" i="32"/>
  <c r="CO99" i="32"/>
  <c r="BY100" i="32"/>
  <c r="BZ99" i="32"/>
  <c r="BJ100" i="32"/>
  <c r="BK99" i="32"/>
  <c r="AU100" i="32"/>
  <c r="AV99" i="32"/>
  <c r="KB99" i="32" l="1"/>
  <c r="KE99" i="32" s="1"/>
  <c r="KF99" i="32" s="1"/>
  <c r="KA100" i="32"/>
  <c r="JT100" i="32" s="1"/>
  <c r="JU100" i="32" s="1"/>
  <c r="JV100" i="32" s="1"/>
  <c r="JM99" i="32"/>
  <c r="JP99" i="32" s="1"/>
  <c r="JQ99" i="32" s="1"/>
  <c r="JL100" i="32"/>
  <c r="JE100" i="32" s="1"/>
  <c r="JF100" i="32" s="1"/>
  <c r="JG100" i="32" s="1"/>
  <c r="LI95" i="32"/>
  <c r="LJ95" i="32" s="1"/>
  <c r="KP96" i="32"/>
  <c r="KI96" i="32" s="1"/>
  <c r="KJ96" i="32" s="1"/>
  <c r="KK96" i="32" s="1"/>
  <c r="KQ95" i="32"/>
  <c r="LA96" i="32"/>
  <c r="LB96" i="32" s="1"/>
  <c r="LX94" i="32"/>
  <c r="LY94" i="32" s="1"/>
  <c r="HQ100" i="32"/>
  <c r="LP95" i="32"/>
  <c r="LQ95" i="32" s="1"/>
  <c r="GS100" i="32"/>
  <c r="GT100" i="32" s="1"/>
  <c r="GH101" i="32"/>
  <c r="GI101" i="32" s="1"/>
  <c r="GJ101" i="32" s="1"/>
  <c r="GK101" i="32" s="1"/>
  <c r="GL101" i="32" s="1"/>
  <c r="JA99" i="32"/>
  <c r="JB99" i="32" s="1"/>
  <c r="IP100" i="32"/>
  <c r="IQ100" i="32" s="1"/>
  <c r="IR100" i="32" s="1"/>
  <c r="IS100" i="32" s="1"/>
  <c r="IT100" i="32" s="1"/>
  <c r="IL99" i="32"/>
  <c r="IM99" i="32" s="1"/>
  <c r="IA100" i="32"/>
  <c r="IB100" i="32" s="1"/>
  <c r="IC100" i="32" s="1"/>
  <c r="ID100" i="32" s="1"/>
  <c r="IE100" i="32" s="1"/>
  <c r="HU101" i="32"/>
  <c r="HK101" i="32" s="1"/>
  <c r="HV100" i="32"/>
  <c r="HH99" i="32"/>
  <c r="HI99" i="32" s="1"/>
  <c r="GW100" i="32"/>
  <c r="GX100" i="32" s="1"/>
  <c r="GY100" i="32" s="1"/>
  <c r="GZ100" i="32" s="1"/>
  <c r="HA100" i="32" s="1"/>
  <c r="GD99" i="32"/>
  <c r="GE99" i="32" s="1"/>
  <c r="FS100" i="32"/>
  <c r="FT100" i="32" s="1"/>
  <c r="FU100" i="32" s="1"/>
  <c r="FV100" i="32" s="1"/>
  <c r="FW100" i="32" s="1"/>
  <c r="FO99" i="32"/>
  <c r="FP99" i="32" s="1"/>
  <c r="FD100" i="32"/>
  <c r="FE100" i="32" s="1"/>
  <c r="FF100" i="32" s="1"/>
  <c r="FG100" i="32" s="1"/>
  <c r="FH100" i="32" s="1"/>
  <c r="EZ99" i="32"/>
  <c r="FA99" i="32" s="1"/>
  <c r="EO100" i="32"/>
  <c r="EP100" i="32" s="1"/>
  <c r="EQ100" i="32" s="1"/>
  <c r="ER100" i="32" s="1"/>
  <c r="ES100" i="32" s="1"/>
  <c r="EK99" i="32"/>
  <c r="EL99" i="32" s="1"/>
  <c r="DZ100" i="32"/>
  <c r="EA100" i="32" s="1"/>
  <c r="EB100" i="32" s="1"/>
  <c r="EC100" i="32" s="1"/>
  <c r="ED100" i="32" s="1"/>
  <c r="DV99" i="32"/>
  <c r="DW99" i="32" s="1"/>
  <c r="DK100" i="32"/>
  <c r="DL100" i="32" s="1"/>
  <c r="DM100" i="32" s="1"/>
  <c r="DN100" i="32" s="1"/>
  <c r="DO100" i="32" s="1"/>
  <c r="CV100" i="32"/>
  <c r="CW100" i="32" s="1"/>
  <c r="CX100" i="32" s="1"/>
  <c r="CY100" i="32" s="1"/>
  <c r="CZ100" i="32" s="1"/>
  <c r="DG99" i="32"/>
  <c r="DH99" i="32" s="1"/>
  <c r="CR99" i="32"/>
  <c r="CS99" i="32" s="1"/>
  <c r="CG100" i="32"/>
  <c r="CH100" i="32" s="1"/>
  <c r="CI100" i="32" s="1"/>
  <c r="CJ100" i="32" s="1"/>
  <c r="CK100" i="32" s="1"/>
  <c r="CC99" i="32"/>
  <c r="CD99" i="32" s="1"/>
  <c r="BR100" i="32"/>
  <c r="BS100" i="32" s="1"/>
  <c r="BT100" i="32" s="1"/>
  <c r="BU100" i="32" s="1"/>
  <c r="BV100" i="32" s="1"/>
  <c r="BN99" i="32"/>
  <c r="BO99" i="32" s="1"/>
  <c r="BC100" i="32"/>
  <c r="BD100" i="32" s="1"/>
  <c r="BE100" i="32" s="1"/>
  <c r="BF100" i="32" s="1"/>
  <c r="BG100" i="32" s="1"/>
  <c r="AY99" i="32"/>
  <c r="AZ99" i="32" s="1"/>
  <c r="AN100" i="32"/>
  <c r="AO100" i="32" s="1"/>
  <c r="AP100" i="32" s="1"/>
  <c r="AQ100" i="32" s="1"/>
  <c r="AR100" i="32" s="1"/>
  <c r="BH100" i="32" l="1"/>
  <c r="IU100" i="32"/>
  <c r="JW100" i="32"/>
  <c r="KT95" i="32"/>
  <c r="KU95" i="32" s="1"/>
  <c r="AS100" i="32"/>
  <c r="EE100" i="32"/>
  <c r="FI100" i="32"/>
  <c r="HB100" i="32"/>
  <c r="LR95" i="32"/>
  <c r="LW95" i="32"/>
  <c r="LV96" i="32"/>
  <c r="LL96" i="32" s="1"/>
  <c r="KL96" i="32"/>
  <c r="KM96" i="32" s="1"/>
  <c r="BW100" i="32"/>
  <c r="DA100" i="32"/>
  <c r="IF100" i="32"/>
  <c r="JH100" i="32"/>
  <c r="GM101" i="32"/>
  <c r="CL100" i="32"/>
  <c r="DP100" i="32"/>
  <c r="ET100" i="32"/>
  <c r="FX100" i="32"/>
  <c r="LC96" i="32"/>
  <c r="LG97" i="32"/>
  <c r="KW97" i="32" s="1"/>
  <c r="LH96" i="32"/>
  <c r="GQ102" i="32"/>
  <c r="GG102" i="32" s="1"/>
  <c r="GR101" i="32"/>
  <c r="IY101" i="32"/>
  <c r="IO101" i="32" s="1"/>
  <c r="IZ100" i="32"/>
  <c r="IJ101" i="32"/>
  <c r="HZ101" i="32" s="1"/>
  <c r="IK100" i="32"/>
  <c r="HS101" i="32"/>
  <c r="HT100" i="32"/>
  <c r="HG100" i="32"/>
  <c r="HF101" i="32"/>
  <c r="GV101" i="32" s="1"/>
  <c r="GC100" i="32"/>
  <c r="GB101" i="32"/>
  <c r="FR101" i="32" s="1"/>
  <c r="FM101" i="32"/>
  <c r="FC101" i="32" s="1"/>
  <c r="FN100" i="32"/>
  <c r="EX101" i="32"/>
  <c r="EN101" i="32" s="1"/>
  <c r="EY100" i="32"/>
  <c r="EI101" i="32"/>
  <c r="DY101" i="32" s="1"/>
  <c r="EJ100" i="32"/>
  <c r="DT101" i="32"/>
  <c r="DJ101" i="32" s="1"/>
  <c r="DU100" i="32"/>
  <c r="DE101" i="32"/>
  <c r="CU101" i="32" s="1"/>
  <c r="DF100" i="32"/>
  <c r="CQ100" i="32"/>
  <c r="CP101" i="32"/>
  <c r="CF101" i="32" s="1"/>
  <c r="CA101" i="32"/>
  <c r="BQ101" i="32" s="1"/>
  <c r="CB100" i="32"/>
  <c r="BL101" i="32"/>
  <c r="BB101" i="32" s="1"/>
  <c r="BM100" i="32"/>
  <c r="AW101" i="32"/>
  <c r="AM101" i="32" s="1"/>
  <c r="AX100" i="32"/>
  <c r="JX100" i="32" l="1"/>
  <c r="JY100" i="32" s="1"/>
  <c r="JI100" i="32"/>
  <c r="JJ100" i="32" s="1"/>
  <c r="JO100" i="32"/>
  <c r="KD100" i="32"/>
  <c r="KC101" i="32"/>
  <c r="JS101" i="32" s="1"/>
  <c r="JN101" i="32"/>
  <c r="JD101" i="32" s="1"/>
  <c r="KN96" i="32"/>
  <c r="KS96" i="32"/>
  <c r="KR97" i="32"/>
  <c r="KH97" i="32" s="1"/>
  <c r="LE97" i="32"/>
  <c r="KX97" i="32" s="1"/>
  <c r="KY97" i="32" s="1"/>
  <c r="KZ97" i="32" s="1"/>
  <c r="LF96" i="32"/>
  <c r="LT96" i="32"/>
  <c r="LM96" i="32" s="1"/>
  <c r="LN96" i="32" s="1"/>
  <c r="LO96" i="32" s="1"/>
  <c r="LU95" i="32"/>
  <c r="GO102" i="32"/>
  <c r="GP101" i="32"/>
  <c r="IW101" i="32"/>
  <c r="IX100" i="32"/>
  <c r="IH101" i="32"/>
  <c r="II100" i="32"/>
  <c r="HW100" i="32"/>
  <c r="HX100" i="32" s="1"/>
  <c r="HL101" i="32"/>
  <c r="HM101" i="32" s="1"/>
  <c r="HN101" i="32" s="1"/>
  <c r="HO101" i="32" s="1"/>
  <c r="HP101" i="32" s="1"/>
  <c r="HD101" i="32"/>
  <c r="HE100" i="32"/>
  <c r="FZ101" i="32"/>
  <c r="GA100" i="32"/>
  <c r="FK101" i="32"/>
  <c r="FL100" i="32"/>
  <c r="EV101" i="32"/>
  <c r="EW100" i="32"/>
  <c r="EG101" i="32"/>
  <c r="EH100" i="32"/>
  <c r="DR101" i="32"/>
  <c r="DS100" i="32"/>
  <c r="DC101" i="32"/>
  <c r="DD100" i="32"/>
  <c r="CN101" i="32"/>
  <c r="CO100" i="32"/>
  <c r="BY101" i="32"/>
  <c r="BZ100" i="32"/>
  <c r="BJ101" i="32"/>
  <c r="BK100" i="32"/>
  <c r="AU101" i="32"/>
  <c r="AV100" i="32"/>
  <c r="KB100" i="32" l="1"/>
  <c r="KE100" i="32" s="1"/>
  <c r="KF100" i="32" s="1"/>
  <c r="KA101" i="32"/>
  <c r="JT101" i="32" s="1"/>
  <c r="JU101" i="32" s="1"/>
  <c r="JV101" i="32" s="1"/>
  <c r="JL101" i="32"/>
  <c r="JE101" i="32" s="1"/>
  <c r="JF101" i="32" s="1"/>
  <c r="JG101" i="32" s="1"/>
  <c r="JM100" i="32"/>
  <c r="JP100" i="32" s="1"/>
  <c r="JQ100" i="32" s="1"/>
  <c r="LA97" i="32"/>
  <c r="LB97" i="32" s="1"/>
  <c r="LX95" i="32"/>
  <c r="LY95" i="32" s="1"/>
  <c r="LP96" i="32"/>
  <c r="LQ96" i="32" s="1"/>
  <c r="HQ101" i="32"/>
  <c r="LI96" i="32"/>
  <c r="LJ96" i="32" s="1"/>
  <c r="KP97" i="32"/>
  <c r="KI97" i="32" s="1"/>
  <c r="KJ97" i="32" s="1"/>
  <c r="KK97" i="32" s="1"/>
  <c r="KQ96" i="32"/>
  <c r="GS101" i="32"/>
  <c r="GT101" i="32" s="1"/>
  <c r="GH102" i="32"/>
  <c r="GI102" i="32" s="1"/>
  <c r="GJ102" i="32" s="1"/>
  <c r="GK102" i="32" s="1"/>
  <c r="GL102" i="32" s="1"/>
  <c r="JA100" i="32"/>
  <c r="JB100" i="32" s="1"/>
  <c r="IP101" i="32"/>
  <c r="IQ101" i="32" s="1"/>
  <c r="IR101" i="32" s="1"/>
  <c r="IS101" i="32" s="1"/>
  <c r="IT101" i="32" s="1"/>
  <c r="IL100" i="32"/>
  <c r="IM100" i="32" s="1"/>
  <c r="IA101" i="32"/>
  <c r="IB101" i="32" s="1"/>
  <c r="IC101" i="32" s="1"/>
  <c r="ID101" i="32" s="1"/>
  <c r="IE101" i="32" s="1"/>
  <c r="HU102" i="32"/>
  <c r="HK102" i="32" s="1"/>
  <c r="HV101" i="32"/>
  <c r="HH100" i="32"/>
  <c r="HI100" i="32" s="1"/>
  <c r="GW101" i="32"/>
  <c r="GX101" i="32" s="1"/>
  <c r="GY101" i="32" s="1"/>
  <c r="GZ101" i="32" s="1"/>
  <c r="HA101" i="32" s="1"/>
  <c r="GD100" i="32"/>
  <c r="GE100" i="32" s="1"/>
  <c r="FS101" i="32"/>
  <c r="FT101" i="32" s="1"/>
  <c r="FU101" i="32" s="1"/>
  <c r="FV101" i="32" s="1"/>
  <c r="FW101" i="32" s="1"/>
  <c r="FO100" i="32"/>
  <c r="FP100" i="32" s="1"/>
  <c r="FD101" i="32"/>
  <c r="FE101" i="32" s="1"/>
  <c r="FF101" i="32" s="1"/>
  <c r="FG101" i="32" s="1"/>
  <c r="FH101" i="32" s="1"/>
  <c r="EZ100" i="32"/>
  <c r="FA100" i="32" s="1"/>
  <c r="EO101" i="32"/>
  <c r="EP101" i="32" s="1"/>
  <c r="EQ101" i="32" s="1"/>
  <c r="ER101" i="32" s="1"/>
  <c r="ES101" i="32" s="1"/>
  <c r="EK100" i="32"/>
  <c r="EL100" i="32" s="1"/>
  <c r="DZ101" i="32"/>
  <c r="EA101" i="32" s="1"/>
  <c r="EB101" i="32" s="1"/>
  <c r="EC101" i="32" s="1"/>
  <c r="ED101" i="32" s="1"/>
  <c r="DV100" i="32"/>
  <c r="DW100" i="32" s="1"/>
  <c r="DK101" i="32"/>
  <c r="DL101" i="32" s="1"/>
  <c r="DM101" i="32" s="1"/>
  <c r="DN101" i="32" s="1"/>
  <c r="DO101" i="32" s="1"/>
  <c r="DG100" i="32"/>
  <c r="DH100" i="32" s="1"/>
  <c r="CV101" i="32"/>
  <c r="CW101" i="32" s="1"/>
  <c r="CX101" i="32" s="1"/>
  <c r="CY101" i="32" s="1"/>
  <c r="CZ101" i="32" s="1"/>
  <c r="CR100" i="32"/>
  <c r="CS100" i="32" s="1"/>
  <c r="CG101" i="32"/>
  <c r="CH101" i="32" s="1"/>
  <c r="CI101" i="32" s="1"/>
  <c r="CJ101" i="32" s="1"/>
  <c r="CK101" i="32" s="1"/>
  <c r="CC100" i="32"/>
  <c r="CD100" i="32" s="1"/>
  <c r="BR101" i="32"/>
  <c r="BS101" i="32" s="1"/>
  <c r="BT101" i="32" s="1"/>
  <c r="BU101" i="32" s="1"/>
  <c r="BV101" i="32" s="1"/>
  <c r="BN100" i="32"/>
  <c r="BO100" i="32" s="1"/>
  <c r="BC101" i="32"/>
  <c r="BD101" i="32" s="1"/>
  <c r="BE101" i="32" s="1"/>
  <c r="BF101" i="32" s="1"/>
  <c r="BG101" i="32" s="1"/>
  <c r="AY100" i="32"/>
  <c r="AZ100" i="32" s="1"/>
  <c r="AN101" i="32"/>
  <c r="AO101" i="32" s="1"/>
  <c r="AP101" i="32" s="1"/>
  <c r="AQ101" i="32" s="1"/>
  <c r="AR101" i="32" s="1"/>
  <c r="BW101" i="32" l="1"/>
  <c r="BH101" i="32"/>
  <c r="IU101" i="32"/>
  <c r="JW101" i="32"/>
  <c r="KT96" i="32"/>
  <c r="KU96" i="32" s="1"/>
  <c r="AS101" i="32"/>
  <c r="EE101" i="32"/>
  <c r="FI101" i="32"/>
  <c r="HB101" i="32"/>
  <c r="KL97" i="32"/>
  <c r="KM97" i="32" s="1"/>
  <c r="DA101" i="32"/>
  <c r="IF101" i="32"/>
  <c r="JH101" i="32"/>
  <c r="GM102" i="32"/>
  <c r="CL101" i="32"/>
  <c r="DP101" i="32"/>
  <c r="ET101" i="32"/>
  <c r="FX101" i="32"/>
  <c r="LR96" i="32"/>
  <c r="LV97" i="32"/>
  <c r="LL97" i="32" s="1"/>
  <c r="LW96" i="32"/>
  <c r="LC97" i="32"/>
  <c r="LG98" i="32"/>
  <c r="KW98" i="32" s="1"/>
  <c r="LH97" i="32"/>
  <c r="GR102" i="32"/>
  <c r="GQ103" i="32"/>
  <c r="GG103" i="32" s="1"/>
  <c r="IY102" i="32"/>
  <c r="IO102" i="32" s="1"/>
  <c r="IZ101" i="32"/>
  <c r="IJ102" i="32"/>
  <c r="HZ102" i="32" s="1"/>
  <c r="IK101" i="32"/>
  <c r="HS102" i="32"/>
  <c r="HT101" i="32"/>
  <c r="HF102" i="32"/>
  <c r="GV102" i="32" s="1"/>
  <c r="HG101" i="32"/>
  <c r="GB102" i="32"/>
  <c r="FR102" i="32" s="1"/>
  <c r="GC101" i="32"/>
  <c r="FM102" i="32"/>
  <c r="FC102" i="32" s="1"/>
  <c r="FN101" i="32"/>
  <c r="EY101" i="32"/>
  <c r="EX102" i="32"/>
  <c r="EN102" i="32" s="1"/>
  <c r="EJ101" i="32"/>
  <c r="EI102" i="32"/>
  <c r="DY102" i="32" s="1"/>
  <c r="DT102" i="32"/>
  <c r="DJ102" i="32" s="1"/>
  <c r="DU101" i="32"/>
  <c r="DF101" i="32"/>
  <c r="DE102" i="32"/>
  <c r="CU102" i="32" s="1"/>
  <c r="CP102" i="32"/>
  <c r="CF102" i="32" s="1"/>
  <c r="CQ101" i="32"/>
  <c r="CA102" i="32"/>
  <c r="BQ102" i="32" s="1"/>
  <c r="CB101" i="32"/>
  <c r="BL102" i="32"/>
  <c r="BB102" i="32" s="1"/>
  <c r="BM101" i="32"/>
  <c r="AX101" i="32"/>
  <c r="AW102" i="32"/>
  <c r="AM102" i="32" s="1"/>
  <c r="JX101" i="32" l="1"/>
  <c r="JY101" i="32" s="1"/>
  <c r="JI101" i="32"/>
  <c r="JJ101" i="32" s="1"/>
  <c r="KC102" i="32"/>
  <c r="JS102" i="32" s="1"/>
  <c r="KD101" i="32"/>
  <c r="JN102" i="32"/>
  <c r="JD102" i="32" s="1"/>
  <c r="JO101" i="32"/>
  <c r="LT97" i="32"/>
  <c r="LM97" i="32" s="1"/>
  <c r="LN97" i="32" s="1"/>
  <c r="LO97" i="32" s="1"/>
  <c r="LU96" i="32"/>
  <c r="KN97" i="32"/>
  <c r="KR98" i="32"/>
  <c r="KH98" i="32" s="1"/>
  <c r="KS97" i="32"/>
  <c r="LE98" i="32"/>
  <c r="KX98" i="32" s="1"/>
  <c r="KY98" i="32" s="1"/>
  <c r="KZ98" i="32" s="1"/>
  <c r="LF97" i="32"/>
  <c r="GO103" i="32"/>
  <c r="GP102" i="32"/>
  <c r="IW102" i="32"/>
  <c r="IX101" i="32"/>
  <c r="IH102" i="32"/>
  <c r="II101" i="32"/>
  <c r="HW101" i="32"/>
  <c r="HX101" i="32" s="1"/>
  <c r="HL102" i="32"/>
  <c r="HM102" i="32" s="1"/>
  <c r="HN102" i="32" s="1"/>
  <c r="HO102" i="32" s="1"/>
  <c r="HP102" i="32" s="1"/>
  <c r="HD102" i="32"/>
  <c r="HE101" i="32"/>
  <c r="FZ102" i="32"/>
  <c r="GA101" i="32"/>
  <c r="FK102" i="32"/>
  <c r="FL101" i="32"/>
  <c r="EV102" i="32"/>
  <c r="EW101" i="32"/>
  <c r="EG102" i="32"/>
  <c r="EH101" i="32"/>
  <c r="DR102" i="32"/>
  <c r="DS101" i="32"/>
  <c r="DC102" i="32"/>
  <c r="DD101" i="32"/>
  <c r="CN102" i="32"/>
  <c r="CO101" i="32"/>
  <c r="BY102" i="32"/>
  <c r="BZ101" i="32"/>
  <c r="BJ102" i="32"/>
  <c r="BK101" i="32"/>
  <c r="AU102" i="32"/>
  <c r="AV101" i="32"/>
  <c r="KB101" i="32" l="1"/>
  <c r="KE101" i="32" s="1"/>
  <c r="KF101" i="32" s="1"/>
  <c r="KA102" i="32"/>
  <c r="JT102" i="32" s="1"/>
  <c r="JU102" i="32" s="1"/>
  <c r="JV102" i="32" s="1"/>
  <c r="JL102" i="32"/>
  <c r="JE102" i="32" s="1"/>
  <c r="JF102" i="32" s="1"/>
  <c r="JG102" i="32" s="1"/>
  <c r="JM101" i="32"/>
  <c r="JP101" i="32" s="1"/>
  <c r="JQ101" i="32" s="1"/>
  <c r="LI97" i="32"/>
  <c r="LJ97" i="32" s="1"/>
  <c r="KP98" i="32"/>
  <c r="KI98" i="32" s="1"/>
  <c r="KJ98" i="32" s="1"/>
  <c r="KK98" i="32" s="1"/>
  <c r="KQ97" i="32"/>
  <c r="LA98" i="32"/>
  <c r="LB98" i="32" s="1"/>
  <c r="LX96" i="32"/>
  <c r="LY96" i="32" s="1"/>
  <c r="HQ102" i="32"/>
  <c r="LP97" i="32"/>
  <c r="LQ97" i="32" s="1"/>
  <c r="GS102" i="32"/>
  <c r="GT102" i="32" s="1"/>
  <c r="GH103" i="32"/>
  <c r="GI103" i="32" s="1"/>
  <c r="GJ103" i="32" s="1"/>
  <c r="GK103" i="32" s="1"/>
  <c r="GL103" i="32" s="1"/>
  <c r="JA101" i="32"/>
  <c r="JB101" i="32" s="1"/>
  <c r="IP102" i="32"/>
  <c r="IQ102" i="32" s="1"/>
  <c r="IR102" i="32" s="1"/>
  <c r="IS102" i="32" s="1"/>
  <c r="IT102" i="32" s="1"/>
  <c r="IL101" i="32"/>
  <c r="IM101" i="32" s="1"/>
  <c r="IA102" i="32"/>
  <c r="IB102" i="32" s="1"/>
  <c r="IC102" i="32" s="1"/>
  <c r="ID102" i="32" s="1"/>
  <c r="IE102" i="32" s="1"/>
  <c r="HV102" i="32"/>
  <c r="HU103" i="32"/>
  <c r="HK103" i="32" s="1"/>
  <c r="HH101" i="32"/>
  <c r="HI101" i="32" s="1"/>
  <c r="GW102" i="32"/>
  <c r="GX102" i="32" s="1"/>
  <c r="GY102" i="32" s="1"/>
  <c r="GZ102" i="32" s="1"/>
  <c r="HA102" i="32" s="1"/>
  <c r="GD101" i="32"/>
  <c r="GE101" i="32" s="1"/>
  <c r="FS102" i="32"/>
  <c r="FT102" i="32" s="1"/>
  <c r="FU102" i="32" s="1"/>
  <c r="FV102" i="32" s="1"/>
  <c r="FW102" i="32" s="1"/>
  <c r="FO101" i="32"/>
  <c r="FP101" i="32" s="1"/>
  <c r="FD102" i="32"/>
  <c r="FE102" i="32" s="1"/>
  <c r="FF102" i="32" s="1"/>
  <c r="FG102" i="32" s="1"/>
  <c r="FH102" i="32" s="1"/>
  <c r="EZ101" i="32"/>
  <c r="FA101" i="32" s="1"/>
  <c r="EO102" i="32"/>
  <c r="EP102" i="32" s="1"/>
  <c r="EQ102" i="32" s="1"/>
  <c r="ER102" i="32" s="1"/>
  <c r="ES102" i="32" s="1"/>
  <c r="EK101" i="32"/>
  <c r="EL101" i="32" s="1"/>
  <c r="DZ102" i="32"/>
  <c r="EA102" i="32" s="1"/>
  <c r="EB102" i="32" s="1"/>
  <c r="EC102" i="32" s="1"/>
  <c r="ED102" i="32" s="1"/>
  <c r="DV101" i="32"/>
  <c r="DW101" i="32" s="1"/>
  <c r="DK102" i="32"/>
  <c r="DL102" i="32" s="1"/>
  <c r="DM102" i="32" s="1"/>
  <c r="DN102" i="32" s="1"/>
  <c r="DO102" i="32" s="1"/>
  <c r="DG101" i="32"/>
  <c r="DH101" i="32" s="1"/>
  <c r="CV102" i="32"/>
  <c r="CW102" i="32" s="1"/>
  <c r="CX102" i="32" s="1"/>
  <c r="CY102" i="32" s="1"/>
  <c r="CZ102" i="32" s="1"/>
  <c r="CR101" i="32"/>
  <c r="CS101" i="32" s="1"/>
  <c r="CG102" i="32"/>
  <c r="CH102" i="32" s="1"/>
  <c r="CI102" i="32" s="1"/>
  <c r="CJ102" i="32" s="1"/>
  <c r="CK102" i="32" s="1"/>
  <c r="CC101" i="32"/>
  <c r="CD101" i="32" s="1"/>
  <c r="BR102" i="32"/>
  <c r="BS102" i="32" s="1"/>
  <c r="BT102" i="32" s="1"/>
  <c r="BU102" i="32" s="1"/>
  <c r="BV102" i="32" s="1"/>
  <c r="BN101" i="32"/>
  <c r="BO101" i="32" s="1"/>
  <c r="BC102" i="32"/>
  <c r="BD102" i="32" s="1"/>
  <c r="BE102" i="32" s="1"/>
  <c r="BF102" i="32" s="1"/>
  <c r="BG102" i="32" s="1"/>
  <c r="AY101" i="32"/>
  <c r="AZ101" i="32" s="1"/>
  <c r="AN102" i="32"/>
  <c r="AO102" i="32" s="1"/>
  <c r="AP102" i="32" s="1"/>
  <c r="AQ102" i="32" s="1"/>
  <c r="AR102" i="32" s="1"/>
  <c r="BH102" i="32" l="1"/>
  <c r="IU102" i="32"/>
  <c r="JW102" i="32"/>
  <c r="KT97" i="32"/>
  <c r="KU97" i="32" s="1"/>
  <c r="AS102" i="32"/>
  <c r="DA102" i="32"/>
  <c r="EE102" i="32"/>
  <c r="FI102" i="32"/>
  <c r="HB102" i="32"/>
  <c r="LR97" i="32"/>
  <c r="LW97" i="32"/>
  <c r="LV98" i="32"/>
  <c r="LL98" i="32" s="1"/>
  <c r="KL98" i="32"/>
  <c r="KM98" i="32" s="1"/>
  <c r="BW102" i="32"/>
  <c r="IF102" i="32"/>
  <c r="JH102" i="32"/>
  <c r="GM103" i="32"/>
  <c r="CL102" i="32"/>
  <c r="DP102" i="32"/>
  <c r="ET102" i="32"/>
  <c r="FX102" i="32"/>
  <c r="LC98" i="32"/>
  <c r="LG99" i="32"/>
  <c r="KW99" i="32" s="1"/>
  <c r="LH98" i="32"/>
  <c r="GQ104" i="32"/>
  <c r="GG104" i="32" s="1"/>
  <c r="GR103" i="32"/>
  <c r="IY103" i="32"/>
  <c r="IO103" i="32" s="1"/>
  <c r="IZ102" i="32"/>
  <c r="IJ103" i="32"/>
  <c r="HZ103" i="32" s="1"/>
  <c r="IK102" i="32"/>
  <c r="HS103" i="32"/>
  <c r="HT102" i="32"/>
  <c r="HG102" i="32"/>
  <c r="HF103" i="32"/>
  <c r="GV103" i="32" s="1"/>
  <c r="GC102" i="32"/>
  <c r="GB103" i="32"/>
  <c r="FR103" i="32" s="1"/>
  <c r="FM103" i="32"/>
  <c r="FC103" i="32" s="1"/>
  <c r="FN102" i="32"/>
  <c r="EX103" i="32"/>
  <c r="EN103" i="32" s="1"/>
  <c r="EY102" i="32"/>
  <c r="EI103" i="32"/>
  <c r="DY103" i="32" s="1"/>
  <c r="EJ102" i="32"/>
  <c r="DT103" i="32"/>
  <c r="DJ103" i="32" s="1"/>
  <c r="DU102" i="32"/>
  <c r="DE103" i="32"/>
  <c r="CU103" i="32" s="1"/>
  <c r="DF102" i="32"/>
  <c r="CQ102" i="32"/>
  <c r="CP103" i="32"/>
  <c r="CF103" i="32" s="1"/>
  <c r="CA103" i="32"/>
  <c r="BQ103" i="32" s="1"/>
  <c r="CB102" i="32"/>
  <c r="BM102" i="32"/>
  <c r="BL103" i="32"/>
  <c r="BB103" i="32" s="1"/>
  <c r="AW103" i="32"/>
  <c r="AM103" i="32" s="1"/>
  <c r="AX102" i="32"/>
  <c r="JX102" i="32" l="1"/>
  <c r="JY102" i="32" s="1"/>
  <c r="JI102" i="32"/>
  <c r="JJ102" i="32" s="1"/>
  <c r="KD102" i="32"/>
  <c r="KC103" i="32"/>
  <c r="JS103" i="32" s="1"/>
  <c r="JN103" i="32"/>
  <c r="JD103" i="32" s="1"/>
  <c r="JO102" i="32"/>
  <c r="KN98" i="32"/>
  <c r="KS98" i="32"/>
  <c r="KR99" i="32"/>
  <c r="KH99" i="32" s="1"/>
  <c r="LE99" i="32"/>
  <c r="KX99" i="32" s="1"/>
  <c r="KY99" i="32" s="1"/>
  <c r="KZ99" i="32" s="1"/>
  <c r="LF98" i="32"/>
  <c r="LT98" i="32"/>
  <c r="LM98" i="32" s="1"/>
  <c r="LN98" i="32" s="1"/>
  <c r="LO98" i="32" s="1"/>
  <c r="LU97" i="32"/>
  <c r="GO104" i="32"/>
  <c r="GP103" i="32"/>
  <c r="IW103" i="32"/>
  <c r="IX102" i="32"/>
  <c r="IH103" i="32"/>
  <c r="II102" i="32"/>
  <c r="HW102" i="32"/>
  <c r="HX102" i="32" s="1"/>
  <c r="HL103" i="32"/>
  <c r="HM103" i="32" s="1"/>
  <c r="HN103" i="32" s="1"/>
  <c r="HO103" i="32" s="1"/>
  <c r="HP103" i="32" s="1"/>
  <c r="HD103" i="32"/>
  <c r="HE102" i="32"/>
  <c r="FZ103" i="32"/>
  <c r="GA102" i="32"/>
  <c r="FK103" i="32"/>
  <c r="FL102" i="32"/>
  <c r="EV103" i="32"/>
  <c r="EW102" i="32"/>
  <c r="EG103" i="32"/>
  <c r="EH102" i="32"/>
  <c r="DR103" i="32"/>
  <c r="DS102" i="32"/>
  <c r="DC103" i="32"/>
  <c r="DD102" i="32"/>
  <c r="CN103" i="32"/>
  <c r="CO102" i="32"/>
  <c r="BY103" i="32"/>
  <c r="BZ102" i="32"/>
  <c r="BJ103" i="32"/>
  <c r="BK102" i="32"/>
  <c r="AU103" i="32"/>
  <c r="AV102" i="32"/>
  <c r="KB102" i="32" l="1"/>
  <c r="KE102" i="32" s="1"/>
  <c r="KF102" i="32" s="1"/>
  <c r="KA103" i="32"/>
  <c r="JT103" i="32" s="1"/>
  <c r="JU103" i="32" s="1"/>
  <c r="JV103" i="32" s="1"/>
  <c r="JL103" i="32"/>
  <c r="JE103" i="32" s="1"/>
  <c r="JF103" i="32" s="1"/>
  <c r="JG103" i="32" s="1"/>
  <c r="JM102" i="32"/>
  <c r="JP102" i="32" s="1"/>
  <c r="JQ102" i="32" s="1"/>
  <c r="LA99" i="32"/>
  <c r="LB99" i="32" s="1"/>
  <c r="LX97" i="32"/>
  <c r="LY97" i="32" s="1"/>
  <c r="LP98" i="32"/>
  <c r="LQ98" i="32" s="1"/>
  <c r="HQ103" i="32"/>
  <c r="LI98" i="32"/>
  <c r="LJ98" i="32" s="1"/>
  <c r="KP99" i="32"/>
  <c r="KI99" i="32" s="1"/>
  <c r="KJ99" i="32" s="1"/>
  <c r="KK99" i="32" s="1"/>
  <c r="KQ98" i="32"/>
  <c r="GS103" i="32"/>
  <c r="GT103" i="32" s="1"/>
  <c r="GH104" i="32"/>
  <c r="GI104" i="32" s="1"/>
  <c r="GJ104" i="32" s="1"/>
  <c r="GK104" i="32" s="1"/>
  <c r="GL104" i="32" s="1"/>
  <c r="JA102" i="32"/>
  <c r="JB102" i="32" s="1"/>
  <c r="IP103" i="32"/>
  <c r="IQ103" i="32" s="1"/>
  <c r="IR103" i="32" s="1"/>
  <c r="IS103" i="32" s="1"/>
  <c r="IT103" i="32" s="1"/>
  <c r="IL102" i="32"/>
  <c r="IM102" i="32" s="1"/>
  <c r="IA103" i="32"/>
  <c r="IB103" i="32" s="1"/>
  <c r="IC103" i="32" s="1"/>
  <c r="ID103" i="32" s="1"/>
  <c r="IE103" i="32" s="1"/>
  <c r="HU104" i="32"/>
  <c r="HK104" i="32" s="1"/>
  <c r="HV103" i="32"/>
  <c r="HH102" i="32"/>
  <c r="HI102" i="32" s="1"/>
  <c r="GW103" i="32"/>
  <c r="GX103" i="32" s="1"/>
  <c r="GY103" i="32" s="1"/>
  <c r="GZ103" i="32" s="1"/>
  <c r="HA103" i="32" s="1"/>
  <c r="GD102" i="32"/>
  <c r="GE102" i="32" s="1"/>
  <c r="FS103" i="32"/>
  <c r="FT103" i="32" s="1"/>
  <c r="FU103" i="32" s="1"/>
  <c r="FV103" i="32" s="1"/>
  <c r="FW103" i="32" s="1"/>
  <c r="FO102" i="32"/>
  <c r="FP102" i="32" s="1"/>
  <c r="FD103" i="32"/>
  <c r="FE103" i="32" s="1"/>
  <c r="FF103" i="32" s="1"/>
  <c r="FG103" i="32" s="1"/>
  <c r="FH103" i="32" s="1"/>
  <c r="EZ102" i="32"/>
  <c r="FA102" i="32" s="1"/>
  <c r="EO103" i="32"/>
  <c r="EP103" i="32" s="1"/>
  <c r="EQ103" i="32" s="1"/>
  <c r="ER103" i="32" s="1"/>
  <c r="ES103" i="32" s="1"/>
  <c r="EK102" i="32"/>
  <c r="EL102" i="32" s="1"/>
  <c r="DZ103" i="32"/>
  <c r="EA103" i="32" s="1"/>
  <c r="EB103" i="32" s="1"/>
  <c r="EC103" i="32" s="1"/>
  <c r="ED103" i="32" s="1"/>
  <c r="DV102" i="32"/>
  <c r="DW102" i="32" s="1"/>
  <c r="DK103" i="32"/>
  <c r="DL103" i="32" s="1"/>
  <c r="DM103" i="32" s="1"/>
  <c r="DN103" i="32" s="1"/>
  <c r="DO103" i="32" s="1"/>
  <c r="DG102" i="32"/>
  <c r="DH102" i="32" s="1"/>
  <c r="CV103" i="32"/>
  <c r="CW103" i="32" s="1"/>
  <c r="CX103" i="32" s="1"/>
  <c r="CY103" i="32" s="1"/>
  <c r="CZ103" i="32" s="1"/>
  <c r="CR102" i="32"/>
  <c r="CS102" i="32" s="1"/>
  <c r="CG103" i="32"/>
  <c r="CH103" i="32" s="1"/>
  <c r="CI103" i="32" s="1"/>
  <c r="CJ103" i="32" s="1"/>
  <c r="CK103" i="32" s="1"/>
  <c r="CC102" i="32"/>
  <c r="CD102" i="32" s="1"/>
  <c r="BR103" i="32"/>
  <c r="BS103" i="32" s="1"/>
  <c r="BT103" i="32" s="1"/>
  <c r="BU103" i="32" s="1"/>
  <c r="BV103" i="32" s="1"/>
  <c r="BN102" i="32"/>
  <c r="BO102" i="32" s="1"/>
  <c r="BC103" i="32"/>
  <c r="BD103" i="32" s="1"/>
  <c r="BE103" i="32" s="1"/>
  <c r="BF103" i="32" s="1"/>
  <c r="BG103" i="32" s="1"/>
  <c r="AY102" i="32"/>
  <c r="AZ102" i="32" s="1"/>
  <c r="AN103" i="32"/>
  <c r="AO103" i="32" s="1"/>
  <c r="AP103" i="32" s="1"/>
  <c r="AQ103" i="32" s="1"/>
  <c r="AR103" i="32" s="1"/>
  <c r="BH103" i="32" l="1"/>
  <c r="IU103" i="32"/>
  <c r="JW103" i="32"/>
  <c r="KT98" i="32"/>
  <c r="KU98" i="32" s="1"/>
  <c r="BW103" i="32"/>
  <c r="EE103" i="32"/>
  <c r="FI103" i="32"/>
  <c r="HB103" i="32"/>
  <c r="KL99" i="32"/>
  <c r="KM99" i="32" s="1"/>
  <c r="AS103" i="32"/>
  <c r="DA103" i="32"/>
  <c r="IF103" i="32"/>
  <c r="JH103" i="32"/>
  <c r="GM104" i="32"/>
  <c r="CL103" i="32"/>
  <c r="DP103" i="32"/>
  <c r="ET103" i="32"/>
  <c r="FX103" i="32"/>
  <c r="LR98" i="32"/>
  <c r="LW98" i="32"/>
  <c r="LV99" i="32"/>
  <c r="LL99" i="32" s="1"/>
  <c r="LC99" i="32"/>
  <c r="LG100" i="32"/>
  <c r="KW100" i="32" s="1"/>
  <c r="LH99" i="32"/>
  <c r="GR104" i="32"/>
  <c r="GQ105" i="32"/>
  <c r="GG105" i="32" s="1"/>
  <c r="KD103" i="32"/>
  <c r="IY104" i="32"/>
  <c r="IO104" i="32" s="1"/>
  <c r="IZ103" i="32"/>
  <c r="IJ104" i="32"/>
  <c r="HZ104" i="32" s="1"/>
  <c r="IK103" i="32"/>
  <c r="HS104" i="32"/>
  <c r="HT103" i="32"/>
  <c r="HF104" i="32"/>
  <c r="GV104" i="32" s="1"/>
  <c r="HG103" i="32"/>
  <c r="GB104" i="32"/>
  <c r="FR104" i="32" s="1"/>
  <c r="GC103" i="32"/>
  <c r="FN103" i="32"/>
  <c r="FM104" i="32"/>
  <c r="FC104" i="32" s="1"/>
  <c r="EY103" i="32"/>
  <c r="EX104" i="32"/>
  <c r="EN104" i="32" s="1"/>
  <c r="EJ103" i="32"/>
  <c r="EI104" i="32"/>
  <c r="DY104" i="32" s="1"/>
  <c r="DT104" i="32"/>
  <c r="DJ104" i="32" s="1"/>
  <c r="DU103" i="32"/>
  <c r="DF103" i="32"/>
  <c r="DE104" i="32"/>
  <c r="CU104" i="32" s="1"/>
  <c r="CP104" i="32"/>
  <c r="CF104" i="32" s="1"/>
  <c r="CQ103" i="32"/>
  <c r="CA104" i="32"/>
  <c r="BQ104" i="32" s="1"/>
  <c r="CB103" i="32"/>
  <c r="BL104" i="32"/>
  <c r="BB104" i="32" s="1"/>
  <c r="BM103" i="32"/>
  <c r="AW104" i="32"/>
  <c r="AM104" i="32" s="1"/>
  <c r="AX103" i="32"/>
  <c r="JX103" i="32" l="1"/>
  <c r="JY103" i="32" s="1"/>
  <c r="JI103" i="32"/>
  <c r="JJ103" i="32" s="1"/>
  <c r="KC104" i="32"/>
  <c r="JS104" i="32" s="1"/>
  <c r="JN104" i="32"/>
  <c r="JD104" i="32" s="1"/>
  <c r="JO103" i="32"/>
  <c r="LT99" i="32"/>
  <c r="LM99" i="32" s="1"/>
  <c r="LN99" i="32" s="1"/>
  <c r="LO99" i="32" s="1"/>
  <c r="LU98" i="32"/>
  <c r="LE100" i="32"/>
  <c r="KX100" i="32" s="1"/>
  <c r="KY100" i="32" s="1"/>
  <c r="KZ100" i="32" s="1"/>
  <c r="LF99" i="32"/>
  <c r="KN99" i="32"/>
  <c r="KR100" i="32"/>
  <c r="KH100" i="32" s="1"/>
  <c r="KS99" i="32"/>
  <c r="GO105" i="32"/>
  <c r="GP104" i="32"/>
  <c r="IW104" i="32"/>
  <c r="IX103" i="32"/>
  <c r="IH104" i="32"/>
  <c r="II103" i="32"/>
  <c r="HW103" i="32"/>
  <c r="HX103" i="32" s="1"/>
  <c r="HL104" i="32"/>
  <c r="HM104" i="32" s="1"/>
  <c r="HN104" i="32" s="1"/>
  <c r="HO104" i="32" s="1"/>
  <c r="HP104" i="32" s="1"/>
  <c r="HD104" i="32"/>
  <c r="HE103" i="32"/>
  <c r="FZ104" i="32"/>
  <c r="GA103" i="32"/>
  <c r="FK104" i="32"/>
  <c r="FL103" i="32"/>
  <c r="EV104" i="32"/>
  <c r="EW103" i="32"/>
  <c r="EG104" i="32"/>
  <c r="EH103" i="32"/>
  <c r="DR104" i="32"/>
  <c r="DS103" i="32"/>
  <c r="DC104" i="32"/>
  <c r="DD103" i="32"/>
  <c r="CN104" i="32"/>
  <c r="CO103" i="32"/>
  <c r="BY104" i="32"/>
  <c r="BZ103" i="32"/>
  <c r="BJ104" i="32"/>
  <c r="BK103" i="32"/>
  <c r="AU104" i="32"/>
  <c r="AV103" i="32"/>
  <c r="KA104" i="32" l="1"/>
  <c r="JT104" i="32" s="1"/>
  <c r="JU104" i="32" s="1"/>
  <c r="JV104" i="32" s="1"/>
  <c r="KB103" i="32"/>
  <c r="KE103" i="32" s="1"/>
  <c r="KF103" i="32" s="1"/>
  <c r="JM103" i="32"/>
  <c r="JP103" i="32" s="1"/>
  <c r="JQ103" i="32" s="1"/>
  <c r="JL104" i="32"/>
  <c r="JE104" i="32" s="1"/>
  <c r="JF104" i="32" s="1"/>
  <c r="JG104" i="32" s="1"/>
  <c r="LI99" i="32"/>
  <c r="LJ99" i="32" s="1"/>
  <c r="LA100" i="32"/>
  <c r="LB100" i="32" s="1"/>
  <c r="LX98" i="32"/>
  <c r="LY98" i="32" s="1"/>
  <c r="HQ104" i="32"/>
  <c r="KP100" i="32"/>
  <c r="KI100" i="32" s="1"/>
  <c r="KJ100" i="32" s="1"/>
  <c r="KK100" i="32" s="1"/>
  <c r="KQ99" i="32"/>
  <c r="LP99" i="32"/>
  <c r="LQ99" i="32" s="1"/>
  <c r="GS104" i="32"/>
  <c r="GT104" i="32" s="1"/>
  <c r="GH105" i="32"/>
  <c r="GI105" i="32" s="1"/>
  <c r="GJ105" i="32" s="1"/>
  <c r="GK105" i="32" s="1"/>
  <c r="GL105" i="32" s="1"/>
  <c r="JA103" i="32"/>
  <c r="JB103" i="32" s="1"/>
  <c r="IP104" i="32"/>
  <c r="IQ104" i="32" s="1"/>
  <c r="IR104" i="32" s="1"/>
  <c r="IS104" i="32" s="1"/>
  <c r="IT104" i="32" s="1"/>
  <c r="IL103" i="32"/>
  <c r="IM103" i="32" s="1"/>
  <c r="IA104" i="32"/>
  <c r="IB104" i="32" s="1"/>
  <c r="IC104" i="32" s="1"/>
  <c r="ID104" i="32" s="1"/>
  <c r="IE104" i="32" s="1"/>
  <c r="HV104" i="32"/>
  <c r="HU105" i="32"/>
  <c r="HK105" i="32" s="1"/>
  <c r="HH103" i="32"/>
  <c r="HI103" i="32" s="1"/>
  <c r="GW104" i="32"/>
  <c r="GX104" i="32" s="1"/>
  <c r="GY104" i="32" s="1"/>
  <c r="GZ104" i="32" s="1"/>
  <c r="HA104" i="32" s="1"/>
  <c r="GD103" i="32"/>
  <c r="GE103" i="32" s="1"/>
  <c r="FS104" i="32"/>
  <c r="FT104" i="32" s="1"/>
  <c r="FU104" i="32" s="1"/>
  <c r="FV104" i="32" s="1"/>
  <c r="FW104" i="32" s="1"/>
  <c r="FO103" i="32"/>
  <c r="FP103" i="32" s="1"/>
  <c r="FD104" i="32"/>
  <c r="FE104" i="32" s="1"/>
  <c r="FF104" i="32" s="1"/>
  <c r="FG104" i="32" s="1"/>
  <c r="FH104" i="32" s="1"/>
  <c r="EZ103" i="32"/>
  <c r="FA103" i="32" s="1"/>
  <c r="EO104" i="32"/>
  <c r="EP104" i="32" s="1"/>
  <c r="EQ104" i="32" s="1"/>
  <c r="ER104" i="32" s="1"/>
  <c r="ES104" i="32" s="1"/>
  <c r="EK103" i="32"/>
  <c r="EL103" i="32" s="1"/>
  <c r="DZ104" i="32"/>
  <c r="EA104" i="32" s="1"/>
  <c r="EB104" i="32" s="1"/>
  <c r="EC104" i="32" s="1"/>
  <c r="ED104" i="32" s="1"/>
  <c r="DV103" i="32"/>
  <c r="DW103" i="32" s="1"/>
  <c r="DK104" i="32"/>
  <c r="DL104" i="32" s="1"/>
  <c r="DM104" i="32" s="1"/>
  <c r="DN104" i="32" s="1"/>
  <c r="DO104" i="32" s="1"/>
  <c r="DG103" i="32"/>
  <c r="DH103" i="32" s="1"/>
  <c r="CV104" i="32"/>
  <c r="CW104" i="32" s="1"/>
  <c r="CX104" i="32" s="1"/>
  <c r="CY104" i="32" s="1"/>
  <c r="CZ104" i="32" s="1"/>
  <c r="CR103" i="32"/>
  <c r="CS103" i="32" s="1"/>
  <c r="CG104" i="32"/>
  <c r="CH104" i="32" s="1"/>
  <c r="CI104" i="32" s="1"/>
  <c r="CJ104" i="32" s="1"/>
  <c r="CK104" i="32" s="1"/>
  <c r="CC103" i="32"/>
  <c r="CD103" i="32" s="1"/>
  <c r="BR104" i="32"/>
  <c r="BS104" i="32" s="1"/>
  <c r="BT104" i="32" s="1"/>
  <c r="BU104" i="32" s="1"/>
  <c r="BV104" i="32" s="1"/>
  <c r="BN103" i="32"/>
  <c r="BO103" i="32" s="1"/>
  <c r="BC104" i="32"/>
  <c r="BD104" i="32" s="1"/>
  <c r="BE104" i="32" s="1"/>
  <c r="BF104" i="32" s="1"/>
  <c r="BG104" i="32" s="1"/>
  <c r="AY103" i="32"/>
  <c r="AZ103" i="32" s="1"/>
  <c r="AN104" i="32"/>
  <c r="AO104" i="32" s="1"/>
  <c r="AP104" i="32" s="1"/>
  <c r="AQ104" i="32" s="1"/>
  <c r="AR104" i="32" s="1"/>
  <c r="BH104" i="32" l="1"/>
  <c r="IU104" i="32"/>
  <c r="JW104" i="32"/>
  <c r="AS104" i="32"/>
  <c r="DA104" i="32"/>
  <c r="EE104" i="32"/>
  <c r="FI104" i="32"/>
  <c r="HB104" i="32"/>
  <c r="LR99" i="32"/>
  <c r="LW99" i="32"/>
  <c r="LV100" i="32"/>
  <c r="LL100" i="32" s="1"/>
  <c r="LC100" i="32"/>
  <c r="LG101" i="32"/>
  <c r="KW101" i="32" s="1"/>
  <c r="LH100" i="32"/>
  <c r="BW104" i="32"/>
  <c r="IF104" i="32"/>
  <c r="JH104" i="32"/>
  <c r="GM105" i="32"/>
  <c r="KT99" i="32"/>
  <c r="KU99" i="32" s="1"/>
  <c r="CL104" i="32"/>
  <c r="DP104" i="32"/>
  <c r="ET104" i="32"/>
  <c r="FX104" i="32"/>
  <c r="KL100" i="32"/>
  <c r="KM100" i="32" s="1"/>
  <c r="GQ106" i="32"/>
  <c r="GG106" i="32" s="1"/>
  <c r="GR105" i="32"/>
  <c r="IY105" i="32"/>
  <c r="IO105" i="32" s="1"/>
  <c r="IZ104" i="32"/>
  <c r="IJ105" i="32"/>
  <c r="HZ105" i="32" s="1"/>
  <c r="IK104" i="32"/>
  <c r="HS105" i="32"/>
  <c r="HT104" i="32"/>
  <c r="HF105" i="32"/>
  <c r="GV105" i="32" s="1"/>
  <c r="HG104" i="32"/>
  <c r="GC104" i="32"/>
  <c r="GB105" i="32"/>
  <c r="FR105" i="32" s="1"/>
  <c r="FM105" i="32"/>
  <c r="FC105" i="32" s="1"/>
  <c r="FN104" i="32"/>
  <c r="EX105" i="32"/>
  <c r="EN105" i="32" s="1"/>
  <c r="EY104" i="32"/>
  <c r="EI105" i="32"/>
  <c r="DY105" i="32" s="1"/>
  <c r="EJ104" i="32"/>
  <c r="DT105" i="32"/>
  <c r="DJ105" i="32" s="1"/>
  <c r="DU104" i="32"/>
  <c r="DE105" i="32"/>
  <c r="CU105" i="32" s="1"/>
  <c r="DF104" i="32"/>
  <c r="CQ104" i="32"/>
  <c r="CP105" i="32"/>
  <c r="CF105" i="32" s="1"/>
  <c r="CA105" i="32"/>
  <c r="BQ105" i="32" s="1"/>
  <c r="CB104" i="32"/>
  <c r="BM104" i="32"/>
  <c r="BL105" i="32"/>
  <c r="BB105" i="32" s="1"/>
  <c r="AW105" i="32"/>
  <c r="AM105" i="32" s="1"/>
  <c r="AX104" i="32"/>
  <c r="JX104" i="32" l="1"/>
  <c r="JY104" i="32" s="1"/>
  <c r="KC105" i="32"/>
  <c r="JS105" i="32" s="1"/>
  <c r="JI104" i="32"/>
  <c r="JJ104" i="32" s="1"/>
  <c r="KD104" i="32"/>
  <c r="JN105" i="32"/>
  <c r="JD105" i="32" s="1"/>
  <c r="JO104" i="32"/>
  <c r="LE101" i="32"/>
  <c r="KX101" i="32" s="1"/>
  <c r="KY101" i="32" s="1"/>
  <c r="KZ101" i="32" s="1"/>
  <c r="LF100" i="32"/>
  <c r="KN100" i="32"/>
  <c r="KR101" i="32"/>
  <c r="KH101" i="32" s="1"/>
  <c r="KS100" i="32"/>
  <c r="LT100" i="32"/>
  <c r="LM100" i="32" s="1"/>
  <c r="LN100" i="32" s="1"/>
  <c r="LO100" i="32" s="1"/>
  <c r="LU99" i="32"/>
  <c r="GO106" i="32"/>
  <c r="GP105" i="32"/>
  <c r="IW105" i="32"/>
  <c r="IX104" i="32"/>
  <c r="IH105" i="32"/>
  <c r="II104" i="32"/>
  <c r="HW104" i="32"/>
  <c r="HX104" i="32" s="1"/>
  <c r="HL105" i="32"/>
  <c r="HM105" i="32" s="1"/>
  <c r="HN105" i="32" s="1"/>
  <c r="HO105" i="32" s="1"/>
  <c r="HP105" i="32" s="1"/>
  <c r="HD105" i="32"/>
  <c r="HE104" i="32"/>
  <c r="FZ105" i="32"/>
  <c r="GA104" i="32"/>
  <c r="FK105" i="32"/>
  <c r="FL104" i="32"/>
  <c r="EV105" i="32"/>
  <c r="EW104" i="32"/>
  <c r="EG105" i="32"/>
  <c r="EH104" i="32"/>
  <c r="DR105" i="32"/>
  <c r="DS104" i="32"/>
  <c r="DC105" i="32"/>
  <c r="DD104" i="32"/>
  <c r="CN105" i="32"/>
  <c r="CO104" i="32"/>
  <c r="BY105" i="32"/>
  <c r="BZ104" i="32"/>
  <c r="BJ105" i="32"/>
  <c r="BK104" i="32"/>
  <c r="AU105" i="32"/>
  <c r="AV104" i="32"/>
  <c r="KB104" i="32" l="1"/>
  <c r="KE104" i="32" s="1"/>
  <c r="KF104" i="32" s="1"/>
  <c r="KA105" i="32"/>
  <c r="JT105" i="32" s="1"/>
  <c r="JU105" i="32" s="1"/>
  <c r="JV105" i="32" s="1"/>
  <c r="JM104" i="32"/>
  <c r="JP104" i="32" s="1"/>
  <c r="JQ104" i="32" s="1"/>
  <c r="JL105" i="32"/>
  <c r="JE105" i="32" s="1"/>
  <c r="JF105" i="32" s="1"/>
  <c r="JG105" i="32" s="1"/>
  <c r="LX99" i="32"/>
  <c r="LY99" i="32" s="1"/>
  <c r="KP101" i="32"/>
  <c r="KI101" i="32" s="1"/>
  <c r="KJ101" i="32" s="1"/>
  <c r="KK101" i="32" s="1"/>
  <c r="KQ100" i="32"/>
  <c r="LP100" i="32"/>
  <c r="LQ100" i="32" s="1"/>
  <c r="LI100" i="32"/>
  <c r="LJ100" i="32" s="1"/>
  <c r="HQ105" i="32"/>
  <c r="LA101" i="32"/>
  <c r="LB101" i="32" s="1"/>
  <c r="GS105" i="32"/>
  <c r="GT105" i="32" s="1"/>
  <c r="GH106" i="32"/>
  <c r="GI106" i="32" s="1"/>
  <c r="GJ106" i="32" s="1"/>
  <c r="GK106" i="32" s="1"/>
  <c r="GL106" i="32" s="1"/>
  <c r="JA104" i="32"/>
  <c r="JB104" i="32" s="1"/>
  <c r="IP105" i="32"/>
  <c r="IQ105" i="32" s="1"/>
  <c r="IR105" i="32" s="1"/>
  <c r="IS105" i="32" s="1"/>
  <c r="IT105" i="32" s="1"/>
  <c r="IL104" i="32"/>
  <c r="IM104" i="32" s="1"/>
  <c r="IA105" i="32"/>
  <c r="IB105" i="32" s="1"/>
  <c r="IC105" i="32" s="1"/>
  <c r="ID105" i="32" s="1"/>
  <c r="IE105" i="32" s="1"/>
  <c r="HU106" i="32"/>
  <c r="HK106" i="32" s="1"/>
  <c r="HV105" i="32"/>
  <c r="HH104" i="32"/>
  <c r="HI104" i="32" s="1"/>
  <c r="GW105" i="32"/>
  <c r="GX105" i="32" s="1"/>
  <c r="GY105" i="32" s="1"/>
  <c r="GZ105" i="32" s="1"/>
  <c r="HA105" i="32" s="1"/>
  <c r="GD104" i="32"/>
  <c r="GE104" i="32" s="1"/>
  <c r="FS105" i="32"/>
  <c r="FT105" i="32" s="1"/>
  <c r="FU105" i="32" s="1"/>
  <c r="FV105" i="32" s="1"/>
  <c r="FW105" i="32" s="1"/>
  <c r="FO104" i="32"/>
  <c r="FP104" i="32" s="1"/>
  <c r="FD105" i="32"/>
  <c r="FE105" i="32" s="1"/>
  <c r="FF105" i="32" s="1"/>
  <c r="FG105" i="32" s="1"/>
  <c r="FH105" i="32" s="1"/>
  <c r="EZ104" i="32"/>
  <c r="FA104" i="32" s="1"/>
  <c r="EO105" i="32"/>
  <c r="EP105" i="32" s="1"/>
  <c r="EQ105" i="32" s="1"/>
  <c r="ER105" i="32" s="1"/>
  <c r="ES105" i="32" s="1"/>
  <c r="EK104" i="32"/>
  <c r="EL104" i="32" s="1"/>
  <c r="DZ105" i="32"/>
  <c r="EA105" i="32" s="1"/>
  <c r="EB105" i="32" s="1"/>
  <c r="EC105" i="32" s="1"/>
  <c r="ED105" i="32" s="1"/>
  <c r="DV104" i="32"/>
  <c r="DW104" i="32" s="1"/>
  <c r="DK105" i="32"/>
  <c r="DL105" i="32" s="1"/>
  <c r="DM105" i="32" s="1"/>
  <c r="DN105" i="32" s="1"/>
  <c r="DO105" i="32" s="1"/>
  <c r="DG104" i="32"/>
  <c r="DH104" i="32" s="1"/>
  <c r="CV105" i="32"/>
  <c r="CW105" i="32" s="1"/>
  <c r="CX105" i="32" s="1"/>
  <c r="CY105" i="32" s="1"/>
  <c r="CZ105" i="32" s="1"/>
  <c r="CR104" i="32"/>
  <c r="CS104" i="32" s="1"/>
  <c r="CG105" i="32"/>
  <c r="CH105" i="32" s="1"/>
  <c r="CI105" i="32" s="1"/>
  <c r="CJ105" i="32" s="1"/>
  <c r="CK105" i="32" s="1"/>
  <c r="CC104" i="32"/>
  <c r="CD104" i="32" s="1"/>
  <c r="BR105" i="32"/>
  <c r="BS105" i="32" s="1"/>
  <c r="BT105" i="32" s="1"/>
  <c r="BU105" i="32" s="1"/>
  <c r="BV105" i="32" s="1"/>
  <c r="BN104" i="32"/>
  <c r="BO104" i="32" s="1"/>
  <c r="BC105" i="32"/>
  <c r="BD105" i="32" s="1"/>
  <c r="BE105" i="32" s="1"/>
  <c r="BF105" i="32" s="1"/>
  <c r="BG105" i="32" s="1"/>
  <c r="AY104" i="32"/>
  <c r="AZ104" i="32" s="1"/>
  <c r="AN105" i="32"/>
  <c r="AO105" i="32" s="1"/>
  <c r="AP105" i="32" s="1"/>
  <c r="AQ105" i="32" s="1"/>
  <c r="AR105" i="32" s="1"/>
  <c r="AS105" i="32" l="1"/>
  <c r="BH105" i="32"/>
  <c r="IU105" i="32"/>
  <c r="JW105" i="32"/>
  <c r="KT100" i="32"/>
  <c r="KU100" i="32" s="1"/>
  <c r="BW105" i="32"/>
  <c r="EE105" i="32"/>
  <c r="FI105" i="32"/>
  <c r="HB105" i="32"/>
  <c r="LC101" i="32"/>
  <c r="LG102" i="32"/>
  <c r="KW102" i="32" s="1"/>
  <c r="LH101" i="32"/>
  <c r="KL101" i="32"/>
  <c r="KM101" i="32" s="1"/>
  <c r="DA105" i="32"/>
  <c r="IF105" i="32"/>
  <c r="JH105" i="32"/>
  <c r="GM106" i="32"/>
  <c r="CL105" i="32"/>
  <c r="DP105" i="32"/>
  <c r="ET105" i="32"/>
  <c r="FX105" i="32"/>
  <c r="LR100" i="32"/>
  <c r="LV101" i="32"/>
  <c r="LL101" i="32" s="1"/>
  <c r="LW100" i="32"/>
  <c r="GR106" i="32"/>
  <c r="GQ107" i="32"/>
  <c r="GG107" i="32" s="1"/>
  <c r="IY106" i="32"/>
  <c r="IO106" i="32" s="1"/>
  <c r="IZ105" i="32"/>
  <c r="IJ106" i="32"/>
  <c r="HZ106" i="32" s="1"/>
  <c r="IK105" i="32"/>
  <c r="HS106" i="32"/>
  <c r="HT105" i="32"/>
  <c r="HG105" i="32"/>
  <c r="HF106" i="32"/>
  <c r="GV106" i="32" s="1"/>
  <c r="GB106" i="32"/>
  <c r="FR106" i="32" s="1"/>
  <c r="GC105" i="32"/>
  <c r="FM106" i="32"/>
  <c r="FC106" i="32" s="1"/>
  <c r="FN105" i="32"/>
  <c r="EY105" i="32"/>
  <c r="EX106" i="32"/>
  <c r="EN106" i="32" s="1"/>
  <c r="EJ105" i="32"/>
  <c r="EI106" i="32"/>
  <c r="DY106" i="32" s="1"/>
  <c r="DT106" i="32"/>
  <c r="DJ106" i="32" s="1"/>
  <c r="DU105" i="32"/>
  <c r="DF105" i="32"/>
  <c r="DE106" i="32"/>
  <c r="CU106" i="32" s="1"/>
  <c r="CP106" i="32"/>
  <c r="CF106" i="32" s="1"/>
  <c r="CQ105" i="32"/>
  <c r="CA106" i="32"/>
  <c r="BQ106" i="32" s="1"/>
  <c r="CB105" i="32"/>
  <c r="BL106" i="32"/>
  <c r="BB106" i="32" s="1"/>
  <c r="BM105" i="32"/>
  <c r="AX105" i="32"/>
  <c r="AW106" i="32"/>
  <c r="AM106" i="32" s="1"/>
  <c r="JX105" i="32" l="1"/>
  <c r="JY105" i="32" s="1"/>
  <c r="JI105" i="32"/>
  <c r="JJ105" i="32" s="1"/>
  <c r="KD105" i="32"/>
  <c r="JN106" i="32"/>
  <c r="JD106" i="32" s="1"/>
  <c r="KC106" i="32"/>
  <c r="JS106" i="32" s="1"/>
  <c r="JO105" i="32"/>
  <c r="LE102" i="32"/>
  <c r="KX102" i="32" s="1"/>
  <c r="KY102" i="32" s="1"/>
  <c r="KZ102" i="32" s="1"/>
  <c r="LF101" i="32"/>
  <c r="LT101" i="32"/>
  <c r="LM101" i="32" s="1"/>
  <c r="LN101" i="32" s="1"/>
  <c r="LO101" i="32" s="1"/>
  <c r="LU100" i="32"/>
  <c r="KN101" i="32"/>
  <c r="KS101" i="32"/>
  <c r="KR102" i="32"/>
  <c r="KH102" i="32" s="1"/>
  <c r="GO107" i="32"/>
  <c r="GP106" i="32"/>
  <c r="IW106" i="32"/>
  <c r="IX105" i="32"/>
  <c r="IH106" i="32"/>
  <c r="II105" i="32"/>
  <c r="HW105" i="32"/>
  <c r="HX105" i="32" s="1"/>
  <c r="HL106" i="32"/>
  <c r="HM106" i="32" s="1"/>
  <c r="HN106" i="32" s="1"/>
  <c r="HO106" i="32" s="1"/>
  <c r="HP106" i="32" s="1"/>
  <c r="HD106" i="32"/>
  <c r="HE105" i="32"/>
  <c r="FZ106" i="32"/>
  <c r="GA105" i="32"/>
  <c r="FK106" i="32"/>
  <c r="FL105" i="32"/>
  <c r="EV106" i="32"/>
  <c r="EW105" i="32"/>
  <c r="EG106" i="32"/>
  <c r="EH105" i="32"/>
  <c r="DR106" i="32"/>
  <c r="DS105" i="32"/>
  <c r="DC106" i="32"/>
  <c r="DD105" i="32"/>
  <c r="CN106" i="32"/>
  <c r="CO105" i="32"/>
  <c r="BY106" i="32"/>
  <c r="BZ105" i="32"/>
  <c r="BJ106" i="32"/>
  <c r="BK105" i="32"/>
  <c r="AU106" i="32"/>
  <c r="AV105" i="32"/>
  <c r="KB105" i="32" l="1"/>
  <c r="KE105" i="32" s="1"/>
  <c r="KF105" i="32" s="1"/>
  <c r="KA106" i="32"/>
  <c r="JT106" i="32" s="1"/>
  <c r="JU106" i="32" s="1"/>
  <c r="JV106" i="32" s="1"/>
  <c r="JL106" i="32"/>
  <c r="JE106" i="32" s="1"/>
  <c r="JF106" i="32" s="1"/>
  <c r="JG106" i="32" s="1"/>
  <c r="JM105" i="32"/>
  <c r="JP105" i="32" s="1"/>
  <c r="JQ105" i="32" s="1"/>
  <c r="LX100" i="32"/>
  <c r="LY100" i="32" s="1"/>
  <c r="LP101" i="32"/>
  <c r="LQ101" i="32" s="1"/>
  <c r="LI101" i="32"/>
  <c r="LJ101" i="32" s="1"/>
  <c r="HQ106" i="32"/>
  <c r="KP102" i="32"/>
  <c r="KI102" i="32" s="1"/>
  <c r="KJ102" i="32" s="1"/>
  <c r="KK102" i="32" s="1"/>
  <c r="KQ101" i="32"/>
  <c r="LA102" i="32"/>
  <c r="LB102" i="32" s="1"/>
  <c r="GS106" i="32"/>
  <c r="GT106" i="32" s="1"/>
  <c r="GH107" i="32"/>
  <c r="GI107" i="32" s="1"/>
  <c r="GJ107" i="32" s="1"/>
  <c r="GK107" i="32" s="1"/>
  <c r="GL107" i="32" s="1"/>
  <c r="JA105" i="32"/>
  <c r="JB105" i="32" s="1"/>
  <c r="IP106" i="32"/>
  <c r="IQ106" i="32" s="1"/>
  <c r="IR106" i="32" s="1"/>
  <c r="IS106" i="32" s="1"/>
  <c r="IT106" i="32" s="1"/>
  <c r="IL105" i="32"/>
  <c r="IM105" i="32" s="1"/>
  <c r="IA106" i="32"/>
  <c r="IB106" i="32" s="1"/>
  <c r="IC106" i="32" s="1"/>
  <c r="ID106" i="32" s="1"/>
  <c r="IE106" i="32" s="1"/>
  <c r="HV106" i="32"/>
  <c r="HU107" i="32"/>
  <c r="HK107" i="32" s="1"/>
  <c r="HH105" i="32"/>
  <c r="HI105" i="32" s="1"/>
  <c r="GW106" i="32"/>
  <c r="GX106" i="32" s="1"/>
  <c r="GY106" i="32" s="1"/>
  <c r="GZ106" i="32" s="1"/>
  <c r="HA106" i="32" s="1"/>
  <c r="GD105" i="32"/>
  <c r="GE105" i="32" s="1"/>
  <c r="FS106" i="32"/>
  <c r="FT106" i="32" s="1"/>
  <c r="FU106" i="32" s="1"/>
  <c r="FV106" i="32" s="1"/>
  <c r="FW106" i="32" s="1"/>
  <c r="FO105" i="32"/>
  <c r="FP105" i="32" s="1"/>
  <c r="FD106" i="32"/>
  <c r="FE106" i="32" s="1"/>
  <c r="FF106" i="32" s="1"/>
  <c r="FG106" i="32" s="1"/>
  <c r="FH106" i="32" s="1"/>
  <c r="EZ105" i="32"/>
  <c r="FA105" i="32" s="1"/>
  <c r="EO106" i="32"/>
  <c r="EP106" i="32" s="1"/>
  <c r="EQ106" i="32" s="1"/>
  <c r="ER106" i="32" s="1"/>
  <c r="ES106" i="32" s="1"/>
  <c r="EK105" i="32"/>
  <c r="EL105" i="32" s="1"/>
  <c r="DZ106" i="32"/>
  <c r="EA106" i="32" s="1"/>
  <c r="EB106" i="32" s="1"/>
  <c r="EC106" i="32" s="1"/>
  <c r="ED106" i="32" s="1"/>
  <c r="DV105" i="32"/>
  <c r="DW105" i="32" s="1"/>
  <c r="DK106" i="32"/>
  <c r="DL106" i="32" s="1"/>
  <c r="DM106" i="32" s="1"/>
  <c r="DN106" i="32" s="1"/>
  <c r="DO106" i="32" s="1"/>
  <c r="DG105" i="32"/>
  <c r="DH105" i="32" s="1"/>
  <c r="CV106" i="32"/>
  <c r="CW106" i="32" s="1"/>
  <c r="CX106" i="32" s="1"/>
  <c r="CY106" i="32" s="1"/>
  <c r="CZ106" i="32" s="1"/>
  <c r="CR105" i="32"/>
  <c r="CS105" i="32" s="1"/>
  <c r="CG106" i="32"/>
  <c r="CH106" i="32" s="1"/>
  <c r="CI106" i="32" s="1"/>
  <c r="CJ106" i="32" s="1"/>
  <c r="CK106" i="32" s="1"/>
  <c r="CC105" i="32"/>
  <c r="CD105" i="32" s="1"/>
  <c r="BR106" i="32"/>
  <c r="BS106" i="32" s="1"/>
  <c r="BT106" i="32" s="1"/>
  <c r="BU106" i="32" s="1"/>
  <c r="BV106" i="32" s="1"/>
  <c r="BN105" i="32"/>
  <c r="BO105" i="32" s="1"/>
  <c r="BC106" i="32"/>
  <c r="BD106" i="32" s="1"/>
  <c r="BE106" i="32" s="1"/>
  <c r="BF106" i="32" s="1"/>
  <c r="BG106" i="32" s="1"/>
  <c r="AY105" i="32"/>
  <c r="AZ105" i="32" s="1"/>
  <c r="AN106" i="32"/>
  <c r="AO106" i="32" s="1"/>
  <c r="AP106" i="32" s="1"/>
  <c r="AQ106" i="32" s="1"/>
  <c r="AR106" i="32" s="1"/>
  <c r="BH106" i="32" l="1"/>
  <c r="IU106" i="32"/>
  <c r="JW106" i="32"/>
  <c r="AS106" i="32"/>
  <c r="DA106" i="32"/>
  <c r="EE106" i="32"/>
  <c r="FI106" i="32"/>
  <c r="HB106" i="32"/>
  <c r="LC102" i="32"/>
  <c r="LG103" i="32"/>
  <c r="KW103" i="32" s="1"/>
  <c r="LH102" i="32"/>
  <c r="LR101" i="32"/>
  <c r="LW101" i="32"/>
  <c r="LV102" i="32"/>
  <c r="LL102" i="32" s="1"/>
  <c r="BW106" i="32"/>
  <c r="IF106" i="32"/>
  <c r="JH106" i="32"/>
  <c r="GM107" i="32"/>
  <c r="KT101" i="32"/>
  <c r="KU101" i="32" s="1"/>
  <c r="CL106" i="32"/>
  <c r="DP106" i="32"/>
  <c r="ET106" i="32"/>
  <c r="FX106" i="32"/>
  <c r="KL102" i="32"/>
  <c r="KM102" i="32" s="1"/>
  <c r="GQ108" i="32"/>
  <c r="GG108" i="32" s="1"/>
  <c r="GR107" i="32"/>
  <c r="IY107" i="32"/>
  <c r="IO107" i="32" s="1"/>
  <c r="IZ106" i="32"/>
  <c r="IJ107" i="32"/>
  <c r="HZ107" i="32" s="1"/>
  <c r="IK106" i="32"/>
  <c r="HS107" i="32"/>
  <c r="HT106" i="32"/>
  <c r="HF107" i="32"/>
  <c r="GV107" i="32" s="1"/>
  <c r="HG106" i="32"/>
  <c r="GC106" i="32"/>
  <c r="GB107" i="32"/>
  <c r="FR107" i="32" s="1"/>
  <c r="FM107" i="32"/>
  <c r="FC107" i="32" s="1"/>
  <c r="FN106" i="32"/>
  <c r="EY106" i="32"/>
  <c r="EX107" i="32"/>
  <c r="EN107" i="32" s="1"/>
  <c r="EI107" i="32"/>
  <c r="DY107" i="32" s="1"/>
  <c r="EJ106" i="32"/>
  <c r="DT107" i="32"/>
  <c r="DJ107" i="32" s="1"/>
  <c r="DU106" i="32"/>
  <c r="DE107" i="32"/>
  <c r="CU107" i="32" s="1"/>
  <c r="DF106" i="32"/>
  <c r="CQ106" i="32"/>
  <c r="CP107" i="32"/>
  <c r="CF107" i="32" s="1"/>
  <c r="CA107" i="32"/>
  <c r="BQ107" i="32" s="1"/>
  <c r="CB106" i="32"/>
  <c r="BM106" i="32"/>
  <c r="BL107" i="32"/>
  <c r="BB107" i="32" s="1"/>
  <c r="AW107" i="32"/>
  <c r="AM107" i="32" s="1"/>
  <c r="AX106" i="32"/>
  <c r="JX106" i="32" l="1"/>
  <c r="JY106" i="32" s="1"/>
  <c r="JI106" i="32"/>
  <c r="JJ106" i="32" s="1"/>
  <c r="KD106" i="32"/>
  <c r="KC107" i="32"/>
  <c r="JS107" i="32" s="1"/>
  <c r="JN107" i="32"/>
  <c r="JD107" i="32" s="1"/>
  <c r="JO106" i="32"/>
  <c r="LT102" i="32"/>
  <c r="LM102" i="32" s="1"/>
  <c r="LN102" i="32" s="1"/>
  <c r="LO102" i="32" s="1"/>
  <c r="LU101" i="32"/>
  <c r="KN102" i="32"/>
  <c r="KS102" i="32"/>
  <c r="KR103" i="32"/>
  <c r="KH103" i="32" s="1"/>
  <c r="LE103" i="32"/>
  <c r="KX103" i="32" s="1"/>
  <c r="KY103" i="32" s="1"/>
  <c r="KZ103" i="32" s="1"/>
  <c r="LF102" i="32"/>
  <c r="GO108" i="32"/>
  <c r="GP107" i="32"/>
  <c r="IW107" i="32"/>
  <c r="IX106" i="32"/>
  <c r="IH107" i="32"/>
  <c r="II106" i="32"/>
  <c r="HW106" i="32"/>
  <c r="HX106" i="32" s="1"/>
  <c r="HL107" i="32"/>
  <c r="HM107" i="32" s="1"/>
  <c r="HN107" i="32" s="1"/>
  <c r="HO107" i="32" s="1"/>
  <c r="HP107" i="32" s="1"/>
  <c r="HD107" i="32"/>
  <c r="HE106" i="32"/>
  <c r="FZ107" i="32"/>
  <c r="GA106" i="32"/>
  <c r="FK107" i="32"/>
  <c r="FL106" i="32"/>
  <c r="EV107" i="32"/>
  <c r="EW106" i="32"/>
  <c r="EG107" i="32"/>
  <c r="EH106" i="32"/>
  <c r="DR107" i="32"/>
  <c r="DS106" i="32"/>
  <c r="DC107" i="32"/>
  <c r="DD106" i="32"/>
  <c r="CN107" i="32"/>
  <c r="CO106" i="32"/>
  <c r="BY107" i="32"/>
  <c r="BZ106" i="32"/>
  <c r="BJ107" i="32"/>
  <c r="BK106" i="32"/>
  <c r="AU107" i="32"/>
  <c r="AV106" i="32"/>
  <c r="KB106" i="32" l="1"/>
  <c r="KE106" i="32" s="1"/>
  <c r="KF106" i="32" s="1"/>
  <c r="KA107" i="32"/>
  <c r="JT107" i="32" s="1"/>
  <c r="JU107" i="32" s="1"/>
  <c r="JV107" i="32" s="1"/>
  <c r="JL107" i="32"/>
  <c r="JE107" i="32" s="1"/>
  <c r="JF107" i="32" s="1"/>
  <c r="JG107" i="32" s="1"/>
  <c r="JM106" i="32"/>
  <c r="JP106" i="32" s="1"/>
  <c r="JQ106" i="32" s="1"/>
  <c r="LI102" i="32"/>
  <c r="LJ102" i="32" s="1"/>
  <c r="KP103" i="32"/>
  <c r="KI103" i="32" s="1"/>
  <c r="KJ103" i="32" s="1"/>
  <c r="KK103" i="32" s="1"/>
  <c r="KQ102" i="32"/>
  <c r="LA103" i="32"/>
  <c r="LB103" i="32" s="1"/>
  <c r="LX101" i="32"/>
  <c r="LY101" i="32" s="1"/>
  <c r="HQ107" i="32"/>
  <c r="LP102" i="32"/>
  <c r="LQ102" i="32" s="1"/>
  <c r="GS107" i="32"/>
  <c r="GT107" i="32" s="1"/>
  <c r="GH108" i="32"/>
  <c r="GI108" i="32" s="1"/>
  <c r="GJ108" i="32" s="1"/>
  <c r="GK108" i="32" s="1"/>
  <c r="GL108" i="32" s="1"/>
  <c r="JA106" i="32"/>
  <c r="JB106" i="32" s="1"/>
  <c r="IP107" i="32"/>
  <c r="IQ107" i="32" s="1"/>
  <c r="IR107" i="32" s="1"/>
  <c r="IS107" i="32" s="1"/>
  <c r="IT107" i="32" s="1"/>
  <c r="IL106" i="32"/>
  <c r="IM106" i="32" s="1"/>
  <c r="IA107" i="32"/>
  <c r="IB107" i="32" s="1"/>
  <c r="IC107" i="32" s="1"/>
  <c r="ID107" i="32" s="1"/>
  <c r="IE107" i="32" s="1"/>
  <c r="HU108" i="32"/>
  <c r="HK108" i="32" s="1"/>
  <c r="HV107" i="32"/>
  <c r="HH106" i="32"/>
  <c r="HI106" i="32" s="1"/>
  <c r="GW107" i="32"/>
  <c r="GX107" i="32" s="1"/>
  <c r="GY107" i="32" s="1"/>
  <c r="GZ107" i="32" s="1"/>
  <c r="HA107" i="32" s="1"/>
  <c r="FS107" i="32"/>
  <c r="FT107" i="32" s="1"/>
  <c r="FU107" i="32" s="1"/>
  <c r="FV107" i="32" s="1"/>
  <c r="FW107" i="32" s="1"/>
  <c r="GD106" i="32"/>
  <c r="GE106" i="32" s="1"/>
  <c r="FO106" i="32"/>
  <c r="FP106" i="32" s="1"/>
  <c r="FD107" i="32"/>
  <c r="FE107" i="32" s="1"/>
  <c r="FF107" i="32" s="1"/>
  <c r="FG107" i="32" s="1"/>
  <c r="FH107" i="32" s="1"/>
  <c r="EZ106" i="32"/>
  <c r="FA106" i="32" s="1"/>
  <c r="EO107" i="32"/>
  <c r="EP107" i="32" s="1"/>
  <c r="EQ107" i="32" s="1"/>
  <c r="ER107" i="32" s="1"/>
  <c r="ES107" i="32" s="1"/>
  <c r="DZ107" i="32"/>
  <c r="EA107" i="32" s="1"/>
  <c r="EB107" i="32" s="1"/>
  <c r="EC107" i="32" s="1"/>
  <c r="ED107" i="32" s="1"/>
  <c r="EK106" i="32"/>
  <c r="EL106" i="32" s="1"/>
  <c r="DV106" i="32"/>
  <c r="DW106" i="32" s="1"/>
  <c r="DK107" i="32"/>
  <c r="DL107" i="32" s="1"/>
  <c r="DM107" i="32" s="1"/>
  <c r="DN107" i="32" s="1"/>
  <c r="DO107" i="32" s="1"/>
  <c r="DG106" i="32"/>
  <c r="DH106" i="32" s="1"/>
  <c r="CV107" i="32"/>
  <c r="CW107" i="32" s="1"/>
  <c r="CX107" i="32" s="1"/>
  <c r="CY107" i="32" s="1"/>
  <c r="CZ107" i="32" s="1"/>
  <c r="CR106" i="32"/>
  <c r="CS106" i="32" s="1"/>
  <c r="CG107" i="32"/>
  <c r="CH107" i="32" s="1"/>
  <c r="CI107" i="32" s="1"/>
  <c r="CJ107" i="32" s="1"/>
  <c r="CK107" i="32" s="1"/>
  <c r="CC106" i="32"/>
  <c r="CD106" i="32" s="1"/>
  <c r="BR107" i="32"/>
  <c r="BS107" i="32" s="1"/>
  <c r="BT107" i="32" s="1"/>
  <c r="BU107" i="32" s="1"/>
  <c r="BV107" i="32" s="1"/>
  <c r="BN106" i="32"/>
  <c r="BO106" i="32" s="1"/>
  <c r="BC107" i="32"/>
  <c r="BD107" i="32" s="1"/>
  <c r="BE107" i="32" s="1"/>
  <c r="BF107" i="32" s="1"/>
  <c r="BG107" i="32" s="1"/>
  <c r="AY106" i="32"/>
  <c r="AZ106" i="32" s="1"/>
  <c r="AN107" i="32"/>
  <c r="AO107" i="32" s="1"/>
  <c r="AP107" i="32" s="1"/>
  <c r="AQ107" i="32" s="1"/>
  <c r="AR107" i="32" s="1"/>
  <c r="FX107" i="32" l="1"/>
  <c r="IU107" i="32"/>
  <c r="JW107" i="32"/>
  <c r="KT102" i="32"/>
  <c r="KU102" i="32" s="1"/>
  <c r="BW107" i="32"/>
  <c r="DA107" i="32"/>
  <c r="FI107" i="32"/>
  <c r="HB107" i="32"/>
  <c r="LR102" i="32"/>
  <c r="LW102" i="32"/>
  <c r="LV103" i="32"/>
  <c r="LL103" i="32" s="1"/>
  <c r="KL103" i="32"/>
  <c r="KM103" i="32" s="1"/>
  <c r="AS107" i="32"/>
  <c r="EE107" i="32"/>
  <c r="IF107" i="32"/>
  <c r="GM108" i="32"/>
  <c r="BH107" i="32"/>
  <c r="CL107" i="32"/>
  <c r="DP107" i="32"/>
  <c r="ET107" i="32"/>
  <c r="JH107" i="32"/>
  <c r="LC103" i="32"/>
  <c r="LG104" i="32"/>
  <c r="KW104" i="32" s="1"/>
  <c r="LH103" i="32"/>
  <c r="GR108" i="32"/>
  <c r="GQ109" i="32"/>
  <c r="GG109" i="32" s="1"/>
  <c r="IY108" i="32"/>
  <c r="IO108" i="32" s="1"/>
  <c r="IZ107" i="32"/>
  <c r="IJ108" i="32"/>
  <c r="HZ108" i="32" s="1"/>
  <c r="IK107" i="32"/>
  <c r="HS108" i="32"/>
  <c r="HT107" i="32"/>
  <c r="HG107" i="32"/>
  <c r="HF108" i="32"/>
  <c r="GV108" i="32" s="1"/>
  <c r="GB108" i="32"/>
  <c r="FR108" i="32" s="1"/>
  <c r="GC107" i="32"/>
  <c r="FN107" i="32"/>
  <c r="FM108" i="32"/>
  <c r="FC108" i="32" s="1"/>
  <c r="EY107" i="32"/>
  <c r="EX108" i="32"/>
  <c r="EN108" i="32" s="1"/>
  <c r="EJ107" i="32"/>
  <c r="EI108" i="32"/>
  <c r="DY108" i="32" s="1"/>
  <c r="DT108" i="32"/>
  <c r="DJ108" i="32" s="1"/>
  <c r="DU107" i="32"/>
  <c r="DF107" i="32"/>
  <c r="DE108" i="32"/>
  <c r="CU108" i="32" s="1"/>
  <c r="CP108" i="32"/>
  <c r="CF108" i="32" s="1"/>
  <c r="CQ107" i="32"/>
  <c r="CB107" i="32"/>
  <c r="CA108" i="32"/>
  <c r="BQ108" i="32" s="1"/>
  <c r="BL108" i="32"/>
  <c r="BB108" i="32" s="1"/>
  <c r="BM107" i="32"/>
  <c r="AW108" i="32"/>
  <c r="AM108" i="32" s="1"/>
  <c r="AX107" i="32"/>
  <c r="JX107" i="32" l="1"/>
  <c r="JY107" i="32" s="1"/>
  <c r="JI107" i="32"/>
  <c r="JJ107" i="32" s="1"/>
  <c r="KD107" i="32"/>
  <c r="JN108" i="32"/>
  <c r="JD108" i="32" s="1"/>
  <c r="JO107" i="32"/>
  <c r="KC108" i="32"/>
  <c r="JS108" i="32" s="1"/>
  <c r="LT103" i="32"/>
  <c r="LM103" i="32" s="1"/>
  <c r="LN103" i="32" s="1"/>
  <c r="LO103" i="32" s="1"/>
  <c r="LU102" i="32"/>
  <c r="LE104" i="32"/>
  <c r="KX104" i="32" s="1"/>
  <c r="KY104" i="32" s="1"/>
  <c r="KZ104" i="32" s="1"/>
  <c r="LF103" i="32"/>
  <c r="KN103" i="32"/>
  <c r="KR104" i="32"/>
  <c r="KH104" i="32" s="1"/>
  <c r="KS103" i="32"/>
  <c r="GO109" i="32"/>
  <c r="GP108" i="32"/>
  <c r="IW108" i="32"/>
  <c r="IX107" i="32"/>
  <c r="IH108" i="32"/>
  <c r="II107" i="32"/>
  <c r="HW107" i="32"/>
  <c r="HX107" i="32" s="1"/>
  <c r="HL108" i="32"/>
  <c r="HM108" i="32" s="1"/>
  <c r="HN108" i="32" s="1"/>
  <c r="HO108" i="32" s="1"/>
  <c r="HP108" i="32" s="1"/>
  <c r="HD108" i="32"/>
  <c r="HE107" i="32"/>
  <c r="FZ108" i="32"/>
  <c r="GA107" i="32"/>
  <c r="FK108" i="32"/>
  <c r="FL107" i="32"/>
  <c r="EV108" i="32"/>
  <c r="EW107" i="32"/>
  <c r="EG108" i="32"/>
  <c r="EH107" i="32"/>
  <c r="DR108" i="32"/>
  <c r="DS107" i="32"/>
  <c r="DC108" i="32"/>
  <c r="DD107" i="32"/>
  <c r="CN108" i="32"/>
  <c r="CO107" i="32"/>
  <c r="BY108" i="32"/>
  <c r="BZ107" i="32"/>
  <c r="BJ108" i="32"/>
  <c r="BK107" i="32"/>
  <c r="AU108" i="32"/>
  <c r="AV107" i="32"/>
  <c r="KB107" i="32" l="1"/>
  <c r="KE107" i="32" s="1"/>
  <c r="KF107" i="32" s="1"/>
  <c r="KA108" i="32"/>
  <c r="JT108" i="32" s="1"/>
  <c r="JU108" i="32" s="1"/>
  <c r="JV108" i="32" s="1"/>
  <c r="JL108" i="32"/>
  <c r="JE108" i="32" s="1"/>
  <c r="JF108" i="32" s="1"/>
  <c r="JG108" i="32" s="1"/>
  <c r="JM107" i="32"/>
  <c r="JP107" i="32" s="1"/>
  <c r="JQ107" i="32" s="1"/>
  <c r="LI103" i="32"/>
  <c r="LJ103" i="32" s="1"/>
  <c r="LA104" i="32"/>
  <c r="LB104" i="32" s="1"/>
  <c r="LX102" i="32"/>
  <c r="LY102" i="32" s="1"/>
  <c r="HQ108" i="32"/>
  <c r="KP104" i="32"/>
  <c r="KI104" i="32" s="1"/>
  <c r="KJ104" i="32" s="1"/>
  <c r="KK104" i="32" s="1"/>
  <c r="KQ103" i="32"/>
  <c r="LP103" i="32"/>
  <c r="LQ103" i="32" s="1"/>
  <c r="GS108" i="32"/>
  <c r="GT108" i="32" s="1"/>
  <c r="GH109" i="32"/>
  <c r="GI109" i="32" s="1"/>
  <c r="GJ109" i="32" s="1"/>
  <c r="GK109" i="32" s="1"/>
  <c r="GL109" i="32" s="1"/>
  <c r="JA107" i="32"/>
  <c r="JB107" i="32" s="1"/>
  <c r="IP108" i="32"/>
  <c r="IQ108" i="32" s="1"/>
  <c r="IR108" i="32" s="1"/>
  <c r="IS108" i="32" s="1"/>
  <c r="IT108" i="32" s="1"/>
  <c r="IL107" i="32"/>
  <c r="IM107" i="32" s="1"/>
  <c r="IA108" i="32"/>
  <c r="IB108" i="32" s="1"/>
  <c r="IC108" i="32" s="1"/>
  <c r="ID108" i="32" s="1"/>
  <c r="IE108" i="32" s="1"/>
  <c r="HV108" i="32"/>
  <c r="HU109" i="32"/>
  <c r="HK109" i="32" s="1"/>
  <c r="HH107" i="32"/>
  <c r="HI107" i="32" s="1"/>
  <c r="GW108" i="32"/>
  <c r="GX108" i="32" s="1"/>
  <c r="GY108" i="32" s="1"/>
  <c r="GZ108" i="32" s="1"/>
  <c r="HA108" i="32" s="1"/>
  <c r="GD107" i="32"/>
  <c r="GE107" i="32" s="1"/>
  <c r="FS108" i="32"/>
  <c r="FT108" i="32" s="1"/>
  <c r="FU108" i="32" s="1"/>
  <c r="FV108" i="32" s="1"/>
  <c r="FW108" i="32" s="1"/>
  <c r="FO107" i="32"/>
  <c r="FP107" i="32" s="1"/>
  <c r="FD108" i="32"/>
  <c r="FE108" i="32" s="1"/>
  <c r="FF108" i="32" s="1"/>
  <c r="FG108" i="32" s="1"/>
  <c r="FH108" i="32" s="1"/>
  <c r="EZ107" i="32"/>
  <c r="FA107" i="32" s="1"/>
  <c r="EO108" i="32"/>
  <c r="EP108" i="32" s="1"/>
  <c r="EQ108" i="32" s="1"/>
  <c r="ER108" i="32" s="1"/>
  <c r="ES108" i="32" s="1"/>
  <c r="EK107" i="32"/>
  <c r="EL107" i="32" s="1"/>
  <c r="DZ108" i="32"/>
  <c r="EA108" i="32" s="1"/>
  <c r="EB108" i="32" s="1"/>
  <c r="EC108" i="32" s="1"/>
  <c r="ED108" i="32" s="1"/>
  <c r="DV107" i="32"/>
  <c r="DW107" i="32" s="1"/>
  <c r="DK108" i="32"/>
  <c r="DL108" i="32" s="1"/>
  <c r="DM108" i="32" s="1"/>
  <c r="DN108" i="32" s="1"/>
  <c r="DO108" i="32" s="1"/>
  <c r="DG107" i="32"/>
  <c r="DH107" i="32" s="1"/>
  <c r="CV108" i="32"/>
  <c r="CW108" i="32" s="1"/>
  <c r="CX108" i="32" s="1"/>
  <c r="CY108" i="32" s="1"/>
  <c r="CZ108" i="32" s="1"/>
  <c r="CR107" i="32"/>
  <c r="CS107" i="32" s="1"/>
  <c r="CG108" i="32"/>
  <c r="CH108" i="32" s="1"/>
  <c r="CI108" i="32" s="1"/>
  <c r="CJ108" i="32" s="1"/>
  <c r="CK108" i="32" s="1"/>
  <c r="CC107" i="32"/>
  <c r="CD107" i="32" s="1"/>
  <c r="BR108" i="32"/>
  <c r="BS108" i="32" s="1"/>
  <c r="BT108" i="32" s="1"/>
  <c r="BU108" i="32" s="1"/>
  <c r="BV108" i="32" s="1"/>
  <c r="BN107" i="32"/>
  <c r="BO107" i="32" s="1"/>
  <c r="BC108" i="32"/>
  <c r="BD108" i="32" s="1"/>
  <c r="BE108" i="32" s="1"/>
  <c r="BF108" i="32" s="1"/>
  <c r="BG108" i="32" s="1"/>
  <c r="AY107" i="32"/>
  <c r="AZ107" i="32" s="1"/>
  <c r="AN108" i="32"/>
  <c r="AO108" i="32" s="1"/>
  <c r="AP108" i="32" s="1"/>
  <c r="AQ108" i="32" s="1"/>
  <c r="AR108" i="32" s="1"/>
  <c r="BH108" i="32" l="1"/>
  <c r="IU108" i="32"/>
  <c r="JW108" i="32"/>
  <c r="AS108" i="32"/>
  <c r="DA108" i="32"/>
  <c r="EE108" i="32"/>
  <c r="FI108" i="32"/>
  <c r="HB108" i="32"/>
  <c r="LR103" i="32"/>
  <c r="LW103" i="32"/>
  <c r="LV104" i="32"/>
  <c r="LL104" i="32" s="1"/>
  <c r="LC104" i="32"/>
  <c r="LG105" i="32"/>
  <c r="KW105" i="32" s="1"/>
  <c r="LH104" i="32"/>
  <c r="BW108" i="32"/>
  <c r="IF108" i="32"/>
  <c r="JH108" i="32"/>
  <c r="GM109" i="32"/>
  <c r="KT103" i="32"/>
  <c r="KU103" i="32" s="1"/>
  <c r="CL108" i="32"/>
  <c r="DP108" i="32"/>
  <c r="ET108" i="32"/>
  <c r="FX108" i="32"/>
  <c r="KL104" i="32"/>
  <c r="KM104" i="32" s="1"/>
  <c r="GQ110" i="32"/>
  <c r="GG110" i="32" s="1"/>
  <c r="GR109" i="32"/>
  <c r="IY109" i="32"/>
  <c r="IO109" i="32" s="1"/>
  <c r="IZ108" i="32"/>
  <c r="IJ109" i="32"/>
  <c r="HZ109" i="32" s="1"/>
  <c r="IK108" i="32"/>
  <c r="HS109" i="32"/>
  <c r="HT108" i="32"/>
  <c r="HF109" i="32"/>
  <c r="GV109" i="32" s="1"/>
  <c r="HG108" i="32"/>
  <c r="GC108" i="32"/>
  <c r="GB109" i="32"/>
  <c r="FR109" i="32" s="1"/>
  <c r="FM109" i="32"/>
  <c r="FC109" i="32" s="1"/>
  <c r="FN108" i="32"/>
  <c r="EY108" i="32"/>
  <c r="EX109" i="32"/>
  <c r="EN109" i="32" s="1"/>
  <c r="EI109" i="32"/>
  <c r="DY109" i="32" s="1"/>
  <c r="EJ108" i="32"/>
  <c r="DT109" i="32"/>
  <c r="DJ109" i="32" s="1"/>
  <c r="DU108" i="32"/>
  <c r="DE109" i="32"/>
  <c r="CU109" i="32" s="1"/>
  <c r="DF108" i="32"/>
  <c r="CQ108" i="32"/>
  <c r="CP109" i="32"/>
  <c r="CF109" i="32" s="1"/>
  <c r="CA109" i="32"/>
  <c r="BQ109" i="32" s="1"/>
  <c r="CB108" i="32"/>
  <c r="BL109" i="32"/>
  <c r="BB109" i="32" s="1"/>
  <c r="BM108" i="32"/>
  <c r="AW109" i="32"/>
  <c r="AM109" i="32" s="1"/>
  <c r="AX108" i="32"/>
  <c r="JX108" i="32" l="1"/>
  <c r="JY108" i="32" s="1"/>
  <c r="JI108" i="32"/>
  <c r="JJ108" i="32" s="1"/>
  <c r="KD108" i="32"/>
  <c r="KC109" i="32"/>
  <c r="JS109" i="32" s="1"/>
  <c r="JN109" i="32"/>
  <c r="JD109" i="32" s="1"/>
  <c r="JO108" i="32"/>
  <c r="LE105" i="32"/>
  <c r="KX105" i="32" s="1"/>
  <c r="KY105" i="32" s="1"/>
  <c r="KZ105" i="32" s="1"/>
  <c r="LF104" i="32"/>
  <c r="KN104" i="32"/>
  <c r="KS104" i="32"/>
  <c r="KR105" i="32"/>
  <c r="KH105" i="32" s="1"/>
  <c r="LT104" i="32"/>
  <c r="LM104" i="32" s="1"/>
  <c r="LN104" i="32" s="1"/>
  <c r="LO104" i="32" s="1"/>
  <c r="LU103" i="32"/>
  <c r="GO110" i="32"/>
  <c r="GP109" i="32"/>
  <c r="IW109" i="32"/>
  <c r="IX108" i="32"/>
  <c r="IH109" i="32"/>
  <c r="II108" i="32"/>
  <c r="HW108" i="32"/>
  <c r="HX108" i="32" s="1"/>
  <c r="HL109" i="32"/>
  <c r="HM109" i="32" s="1"/>
  <c r="HN109" i="32" s="1"/>
  <c r="HO109" i="32" s="1"/>
  <c r="HP109" i="32" s="1"/>
  <c r="HD109" i="32"/>
  <c r="HE108" i="32"/>
  <c r="FZ109" i="32"/>
  <c r="GA108" i="32"/>
  <c r="FK109" i="32"/>
  <c r="FL108" i="32"/>
  <c r="EV109" i="32"/>
  <c r="EW108" i="32"/>
  <c r="EG109" i="32"/>
  <c r="EH108" i="32"/>
  <c r="DR109" i="32"/>
  <c r="DS108" i="32"/>
  <c r="DC109" i="32"/>
  <c r="DD108" i="32"/>
  <c r="CN109" i="32"/>
  <c r="CO108" i="32"/>
  <c r="BY109" i="32"/>
  <c r="BZ108" i="32"/>
  <c r="BJ109" i="32"/>
  <c r="BK108" i="32"/>
  <c r="AU109" i="32"/>
  <c r="AV108" i="32"/>
  <c r="KB108" i="32" l="1"/>
  <c r="KE108" i="32" s="1"/>
  <c r="KF108" i="32" s="1"/>
  <c r="KA109" i="32"/>
  <c r="JT109" i="32" s="1"/>
  <c r="JU109" i="32" s="1"/>
  <c r="JV109" i="32" s="1"/>
  <c r="JL109" i="32"/>
  <c r="JE109" i="32" s="1"/>
  <c r="JF109" i="32" s="1"/>
  <c r="JG109" i="32" s="1"/>
  <c r="JM108" i="32"/>
  <c r="JP108" i="32" s="1"/>
  <c r="JQ108" i="32" s="1"/>
  <c r="LX103" i="32"/>
  <c r="LY103" i="32" s="1"/>
  <c r="KP105" i="32"/>
  <c r="KI105" i="32" s="1"/>
  <c r="KJ105" i="32" s="1"/>
  <c r="KK105" i="32" s="1"/>
  <c r="KQ104" i="32"/>
  <c r="LP104" i="32"/>
  <c r="LQ104" i="32" s="1"/>
  <c r="LI104" i="32"/>
  <c r="LJ104" i="32" s="1"/>
  <c r="HQ109" i="32"/>
  <c r="LA105" i="32"/>
  <c r="LB105" i="32" s="1"/>
  <c r="GS109" i="32"/>
  <c r="GT109" i="32" s="1"/>
  <c r="GH110" i="32"/>
  <c r="GI110" i="32" s="1"/>
  <c r="GJ110" i="32" s="1"/>
  <c r="GK110" i="32" s="1"/>
  <c r="GL110" i="32" s="1"/>
  <c r="JA108" i="32"/>
  <c r="JB108" i="32" s="1"/>
  <c r="IP109" i="32"/>
  <c r="IQ109" i="32" s="1"/>
  <c r="IR109" i="32" s="1"/>
  <c r="IS109" i="32" s="1"/>
  <c r="IT109" i="32" s="1"/>
  <c r="IL108" i="32"/>
  <c r="IM108" i="32" s="1"/>
  <c r="IA109" i="32"/>
  <c r="IB109" i="32" s="1"/>
  <c r="IC109" i="32" s="1"/>
  <c r="ID109" i="32" s="1"/>
  <c r="IE109" i="32" s="1"/>
  <c r="HU110" i="32"/>
  <c r="HK110" i="32" s="1"/>
  <c r="HV109" i="32"/>
  <c r="HH108" i="32"/>
  <c r="HI108" i="32" s="1"/>
  <c r="GW109" i="32"/>
  <c r="GX109" i="32" s="1"/>
  <c r="GY109" i="32" s="1"/>
  <c r="GZ109" i="32" s="1"/>
  <c r="HA109" i="32" s="1"/>
  <c r="GD108" i="32"/>
  <c r="GE108" i="32" s="1"/>
  <c r="FS109" i="32"/>
  <c r="FT109" i="32" s="1"/>
  <c r="FU109" i="32" s="1"/>
  <c r="FV109" i="32" s="1"/>
  <c r="FW109" i="32" s="1"/>
  <c r="FO108" i="32"/>
  <c r="FP108" i="32" s="1"/>
  <c r="FD109" i="32"/>
  <c r="FE109" i="32" s="1"/>
  <c r="FF109" i="32" s="1"/>
  <c r="FG109" i="32" s="1"/>
  <c r="FH109" i="32" s="1"/>
  <c r="EZ108" i="32"/>
  <c r="FA108" i="32" s="1"/>
  <c r="EO109" i="32"/>
  <c r="EP109" i="32" s="1"/>
  <c r="EQ109" i="32" s="1"/>
  <c r="ER109" i="32" s="1"/>
  <c r="ES109" i="32" s="1"/>
  <c r="EK108" i="32"/>
  <c r="EL108" i="32" s="1"/>
  <c r="DZ109" i="32"/>
  <c r="EA109" i="32" s="1"/>
  <c r="EB109" i="32" s="1"/>
  <c r="EC109" i="32" s="1"/>
  <c r="ED109" i="32" s="1"/>
  <c r="DV108" i="32"/>
  <c r="DW108" i="32" s="1"/>
  <c r="DK109" i="32"/>
  <c r="DL109" i="32" s="1"/>
  <c r="DM109" i="32" s="1"/>
  <c r="DN109" i="32" s="1"/>
  <c r="DO109" i="32" s="1"/>
  <c r="DG108" i="32"/>
  <c r="DH108" i="32" s="1"/>
  <c r="CV109" i="32"/>
  <c r="CW109" i="32" s="1"/>
  <c r="CX109" i="32" s="1"/>
  <c r="CY109" i="32" s="1"/>
  <c r="CZ109" i="32" s="1"/>
  <c r="CR108" i="32"/>
  <c r="CS108" i="32" s="1"/>
  <c r="CG109" i="32"/>
  <c r="CH109" i="32" s="1"/>
  <c r="CI109" i="32" s="1"/>
  <c r="CJ109" i="32" s="1"/>
  <c r="CK109" i="32" s="1"/>
  <c r="CC108" i="32"/>
  <c r="CD108" i="32" s="1"/>
  <c r="BR109" i="32"/>
  <c r="BS109" i="32" s="1"/>
  <c r="BT109" i="32" s="1"/>
  <c r="BU109" i="32" s="1"/>
  <c r="BV109" i="32" s="1"/>
  <c r="BN108" i="32"/>
  <c r="BO108" i="32" s="1"/>
  <c r="BC109" i="32"/>
  <c r="BD109" i="32" s="1"/>
  <c r="BE109" i="32" s="1"/>
  <c r="BF109" i="32" s="1"/>
  <c r="BG109" i="32" s="1"/>
  <c r="AY108" i="32"/>
  <c r="AZ108" i="32" s="1"/>
  <c r="AN109" i="32"/>
  <c r="AO109" i="32" s="1"/>
  <c r="AP109" i="32" s="1"/>
  <c r="AQ109" i="32" s="1"/>
  <c r="AR109" i="32" s="1"/>
  <c r="JW109" i="32" l="1"/>
  <c r="KT104" i="32"/>
  <c r="KU104" i="32" s="1"/>
  <c r="AS109" i="32"/>
  <c r="DA109" i="32"/>
  <c r="EE109" i="32"/>
  <c r="FI109" i="32"/>
  <c r="HB109" i="32"/>
  <c r="LC105" i="32"/>
  <c r="LG106" i="32"/>
  <c r="KW106" i="32" s="1"/>
  <c r="LH105" i="32"/>
  <c r="KL105" i="32"/>
  <c r="KM105" i="32" s="1"/>
  <c r="BW109" i="32"/>
  <c r="IF109" i="32"/>
  <c r="JH109" i="32"/>
  <c r="GM110" i="32"/>
  <c r="BH109" i="32"/>
  <c r="CL109" i="32"/>
  <c r="DP109" i="32"/>
  <c r="ET109" i="32"/>
  <c r="FX109" i="32"/>
  <c r="LR104" i="32"/>
  <c r="LV105" i="32"/>
  <c r="LL105" i="32" s="1"/>
  <c r="LW104" i="32"/>
  <c r="GR110" i="32"/>
  <c r="GQ111" i="32"/>
  <c r="GG111" i="32" s="1"/>
  <c r="IY110" i="32"/>
  <c r="IO110" i="32" s="1"/>
  <c r="IZ109" i="32"/>
  <c r="IU109" i="32"/>
  <c r="IJ110" i="32"/>
  <c r="HZ110" i="32" s="1"/>
  <c r="IK109" i="32"/>
  <c r="HS110" i="32"/>
  <c r="HT109" i="32"/>
  <c r="HG109" i="32"/>
  <c r="HF110" i="32"/>
  <c r="GV110" i="32" s="1"/>
  <c r="GB110" i="32"/>
  <c r="FR110" i="32" s="1"/>
  <c r="GC109" i="32"/>
  <c r="FM110" i="32"/>
  <c r="FC110" i="32" s="1"/>
  <c r="FN109" i="32"/>
  <c r="EY109" i="32"/>
  <c r="EX110" i="32"/>
  <c r="EN110" i="32" s="1"/>
  <c r="EJ109" i="32"/>
  <c r="EI110" i="32"/>
  <c r="DY110" i="32" s="1"/>
  <c r="DT110" i="32"/>
  <c r="DJ110" i="32" s="1"/>
  <c r="DU109" i="32"/>
  <c r="DF109" i="32"/>
  <c r="DE110" i="32"/>
  <c r="CU110" i="32" s="1"/>
  <c r="CP110" i="32"/>
  <c r="CF110" i="32" s="1"/>
  <c r="CQ109" i="32"/>
  <c r="CA110" i="32"/>
  <c r="BQ110" i="32" s="1"/>
  <c r="CB109" i="32"/>
  <c r="BL110" i="32"/>
  <c r="BB110" i="32" s="1"/>
  <c r="BM109" i="32"/>
  <c r="AX109" i="32"/>
  <c r="AW110" i="32"/>
  <c r="AM110" i="32" s="1"/>
  <c r="JX109" i="32" l="1"/>
  <c r="JY109" i="32" s="1"/>
  <c r="JI109" i="32"/>
  <c r="JJ109" i="32" s="1"/>
  <c r="KD109" i="32"/>
  <c r="JO109" i="32"/>
  <c r="JN110" i="32"/>
  <c r="JD110" i="32" s="1"/>
  <c r="KC110" i="32"/>
  <c r="JS110" i="32" s="1"/>
  <c r="LE106" i="32"/>
  <c r="KX106" i="32" s="1"/>
  <c r="KY106" i="32" s="1"/>
  <c r="KZ106" i="32" s="1"/>
  <c r="LF105" i="32"/>
  <c r="LT105" i="32"/>
  <c r="LM105" i="32" s="1"/>
  <c r="LN105" i="32" s="1"/>
  <c r="LO105" i="32" s="1"/>
  <c r="LU104" i="32"/>
  <c r="KN105" i="32"/>
  <c r="KR106" i="32"/>
  <c r="KH106" i="32" s="1"/>
  <c r="KS105" i="32"/>
  <c r="GO111" i="32"/>
  <c r="GP110" i="32"/>
  <c r="IW110" i="32"/>
  <c r="IX109" i="32"/>
  <c r="IH110" i="32"/>
  <c r="II109" i="32"/>
  <c r="HW109" i="32"/>
  <c r="HX109" i="32" s="1"/>
  <c r="HL110" i="32"/>
  <c r="HM110" i="32" s="1"/>
  <c r="HN110" i="32" s="1"/>
  <c r="HO110" i="32" s="1"/>
  <c r="HP110" i="32" s="1"/>
  <c r="HD110" i="32"/>
  <c r="HE109" i="32"/>
  <c r="FZ110" i="32"/>
  <c r="GA109" i="32"/>
  <c r="FK110" i="32"/>
  <c r="FL109" i="32"/>
  <c r="EV110" i="32"/>
  <c r="EW109" i="32"/>
  <c r="EG110" i="32"/>
  <c r="EH109" i="32"/>
  <c r="DR110" i="32"/>
  <c r="DS109" i="32"/>
  <c r="DC110" i="32"/>
  <c r="DD109" i="32"/>
  <c r="CN110" i="32"/>
  <c r="CO109" i="32"/>
  <c r="BY110" i="32"/>
  <c r="BZ109" i="32"/>
  <c r="BJ110" i="32"/>
  <c r="BK109" i="32"/>
  <c r="AU110" i="32"/>
  <c r="AV109" i="32"/>
  <c r="KB109" i="32" l="1"/>
  <c r="KE109" i="32" s="1"/>
  <c r="KF109" i="32" s="1"/>
  <c r="KA110" i="32"/>
  <c r="JT110" i="32" s="1"/>
  <c r="JU110" i="32" s="1"/>
  <c r="JV110" i="32" s="1"/>
  <c r="JL110" i="32"/>
  <c r="JE110" i="32" s="1"/>
  <c r="JF110" i="32" s="1"/>
  <c r="JG110" i="32" s="1"/>
  <c r="JM109" i="32"/>
  <c r="JP109" i="32" s="1"/>
  <c r="JQ109" i="32" s="1"/>
  <c r="LX104" i="32"/>
  <c r="LY104" i="32" s="1"/>
  <c r="LP105" i="32"/>
  <c r="LQ105" i="32" s="1"/>
  <c r="LI105" i="32"/>
  <c r="LJ105" i="32" s="1"/>
  <c r="HQ110" i="32"/>
  <c r="KP106" i="32"/>
  <c r="KI106" i="32" s="1"/>
  <c r="KJ106" i="32" s="1"/>
  <c r="KK106" i="32" s="1"/>
  <c r="KQ105" i="32"/>
  <c r="LA106" i="32"/>
  <c r="LB106" i="32" s="1"/>
  <c r="GS110" i="32"/>
  <c r="GT110" i="32" s="1"/>
  <c r="GH111" i="32"/>
  <c r="GI111" i="32" s="1"/>
  <c r="GJ111" i="32" s="1"/>
  <c r="GK111" i="32" s="1"/>
  <c r="GL111" i="32" s="1"/>
  <c r="JA109" i="32"/>
  <c r="JB109" i="32" s="1"/>
  <c r="IP110" i="32"/>
  <c r="IQ110" i="32" s="1"/>
  <c r="IR110" i="32" s="1"/>
  <c r="IS110" i="32" s="1"/>
  <c r="IT110" i="32" s="1"/>
  <c r="IL109" i="32"/>
  <c r="IM109" i="32" s="1"/>
  <c r="IA110" i="32"/>
  <c r="IB110" i="32" s="1"/>
  <c r="IC110" i="32" s="1"/>
  <c r="ID110" i="32" s="1"/>
  <c r="IE110" i="32" s="1"/>
  <c r="HV110" i="32"/>
  <c r="HU111" i="32"/>
  <c r="HK111" i="32" s="1"/>
  <c r="GW110" i="32"/>
  <c r="GX110" i="32" s="1"/>
  <c r="GY110" i="32" s="1"/>
  <c r="GZ110" i="32" s="1"/>
  <c r="HA110" i="32" s="1"/>
  <c r="HH109" i="32"/>
  <c r="HI109" i="32" s="1"/>
  <c r="GD109" i="32"/>
  <c r="GE109" i="32" s="1"/>
  <c r="FS110" i="32"/>
  <c r="FT110" i="32" s="1"/>
  <c r="FU110" i="32" s="1"/>
  <c r="FV110" i="32" s="1"/>
  <c r="FW110" i="32" s="1"/>
  <c r="FO109" i="32"/>
  <c r="FP109" i="32" s="1"/>
  <c r="FD110" i="32"/>
  <c r="FE110" i="32" s="1"/>
  <c r="FF110" i="32" s="1"/>
  <c r="FG110" i="32" s="1"/>
  <c r="FH110" i="32" s="1"/>
  <c r="EZ109" i="32"/>
  <c r="FA109" i="32" s="1"/>
  <c r="EO110" i="32"/>
  <c r="EP110" i="32" s="1"/>
  <c r="EQ110" i="32" s="1"/>
  <c r="ER110" i="32" s="1"/>
  <c r="ES110" i="32" s="1"/>
  <c r="EK109" i="32"/>
  <c r="EL109" i="32" s="1"/>
  <c r="DZ110" i="32"/>
  <c r="EA110" i="32" s="1"/>
  <c r="EB110" i="32" s="1"/>
  <c r="EC110" i="32" s="1"/>
  <c r="ED110" i="32" s="1"/>
  <c r="DV109" i="32"/>
  <c r="DW109" i="32" s="1"/>
  <c r="DK110" i="32"/>
  <c r="DL110" i="32" s="1"/>
  <c r="DM110" i="32" s="1"/>
  <c r="DN110" i="32" s="1"/>
  <c r="DO110" i="32" s="1"/>
  <c r="DG109" i="32"/>
  <c r="DH109" i="32" s="1"/>
  <c r="CV110" i="32"/>
  <c r="CW110" i="32" s="1"/>
  <c r="CX110" i="32" s="1"/>
  <c r="CY110" i="32" s="1"/>
  <c r="CZ110" i="32" s="1"/>
  <c r="CR109" i="32"/>
  <c r="CS109" i="32" s="1"/>
  <c r="CG110" i="32"/>
  <c r="CH110" i="32" s="1"/>
  <c r="CI110" i="32" s="1"/>
  <c r="CJ110" i="32" s="1"/>
  <c r="CK110" i="32" s="1"/>
  <c r="CC109" i="32"/>
  <c r="CD109" i="32" s="1"/>
  <c r="BR110" i="32"/>
  <c r="BS110" i="32" s="1"/>
  <c r="BT110" i="32" s="1"/>
  <c r="BU110" i="32" s="1"/>
  <c r="BV110" i="32" s="1"/>
  <c r="BN109" i="32"/>
  <c r="BO109" i="32" s="1"/>
  <c r="BC110" i="32"/>
  <c r="BD110" i="32" s="1"/>
  <c r="BE110" i="32" s="1"/>
  <c r="BF110" i="32" s="1"/>
  <c r="BG110" i="32" s="1"/>
  <c r="AY109" i="32"/>
  <c r="AZ109" i="32" s="1"/>
  <c r="AN110" i="32"/>
  <c r="AO110" i="32" s="1"/>
  <c r="AP110" i="32" s="1"/>
  <c r="AQ110" i="32" s="1"/>
  <c r="AR110" i="32" s="1"/>
  <c r="BH110" i="32" l="1"/>
  <c r="IU110" i="32"/>
  <c r="JW110" i="32"/>
  <c r="KD110" i="32" s="1"/>
  <c r="AS110" i="32"/>
  <c r="DA110" i="32"/>
  <c r="EE110" i="32"/>
  <c r="FI110" i="32"/>
  <c r="LC106" i="32"/>
  <c r="LG107" i="32"/>
  <c r="KW107" i="32" s="1"/>
  <c r="LH106" i="32"/>
  <c r="LR105" i="32"/>
  <c r="LW105" i="32"/>
  <c r="LV106" i="32"/>
  <c r="LL106" i="32" s="1"/>
  <c r="BW110" i="32"/>
  <c r="HB110" i="32"/>
  <c r="IF110" i="32"/>
  <c r="GM111" i="32"/>
  <c r="KT105" i="32"/>
  <c r="KU105" i="32" s="1"/>
  <c r="CL110" i="32"/>
  <c r="DP110" i="32"/>
  <c r="ET110" i="32"/>
  <c r="FX110" i="32"/>
  <c r="JH110" i="32"/>
  <c r="KL106" i="32"/>
  <c r="KM106" i="32" s="1"/>
  <c r="GR111" i="32"/>
  <c r="GQ112" i="32"/>
  <c r="GG112" i="32" s="1"/>
  <c r="IZ110" i="32"/>
  <c r="IY111" i="32"/>
  <c r="IO111" i="32" s="1"/>
  <c r="IJ111" i="32"/>
  <c r="HZ111" i="32" s="1"/>
  <c r="IK110" i="32"/>
  <c r="HS111" i="32"/>
  <c r="HT110" i="32"/>
  <c r="HF111" i="32"/>
  <c r="GV111" i="32" s="1"/>
  <c r="HG110" i="32"/>
  <c r="GB111" i="32"/>
  <c r="FR111" i="32" s="1"/>
  <c r="GC110" i="32"/>
  <c r="FN110" i="32"/>
  <c r="FM111" i="32"/>
  <c r="FC111" i="32" s="1"/>
  <c r="EY110" i="32"/>
  <c r="EX111" i="32"/>
  <c r="EN111" i="32" s="1"/>
  <c r="EI111" i="32"/>
  <c r="DY111" i="32" s="1"/>
  <c r="EJ110" i="32"/>
  <c r="DT111" i="32"/>
  <c r="DJ111" i="32" s="1"/>
  <c r="DU110" i="32"/>
  <c r="DE111" i="32"/>
  <c r="CU111" i="32" s="1"/>
  <c r="DF110" i="32"/>
  <c r="CQ110" i="32"/>
  <c r="CP111" i="32"/>
  <c r="CF111" i="32" s="1"/>
  <c r="CA111" i="32"/>
  <c r="BQ111" i="32" s="1"/>
  <c r="CB110" i="32"/>
  <c r="BL111" i="32"/>
  <c r="BB111" i="32" s="1"/>
  <c r="BM110" i="32"/>
  <c r="AW111" i="32"/>
  <c r="AM111" i="32" s="1"/>
  <c r="AX110" i="32"/>
  <c r="JX110" i="32" l="1"/>
  <c r="JY110" i="32" s="1"/>
  <c r="JI110" i="32"/>
  <c r="JJ110" i="32" s="1"/>
  <c r="KC111" i="32"/>
  <c r="JS111" i="32" s="1"/>
  <c r="JN111" i="32"/>
  <c r="JD111" i="32" s="1"/>
  <c r="JO110" i="32"/>
  <c r="KN106" i="32"/>
  <c r="KS106" i="32"/>
  <c r="KR107" i="32"/>
  <c r="KH107" i="32" s="1"/>
  <c r="LE107" i="32"/>
  <c r="KX107" i="32" s="1"/>
  <c r="KY107" i="32" s="1"/>
  <c r="KZ107" i="32" s="1"/>
  <c r="LF106" i="32"/>
  <c r="LT106" i="32"/>
  <c r="LM106" i="32" s="1"/>
  <c r="LN106" i="32" s="1"/>
  <c r="LO106" i="32" s="1"/>
  <c r="LU105" i="32"/>
  <c r="GO112" i="32"/>
  <c r="GP111" i="32"/>
  <c r="IW111" i="32"/>
  <c r="IX110" i="32"/>
  <c r="IH111" i="32"/>
  <c r="II110" i="32"/>
  <c r="HW110" i="32"/>
  <c r="HX110" i="32" s="1"/>
  <c r="HL111" i="32"/>
  <c r="HM111" i="32" s="1"/>
  <c r="HN111" i="32" s="1"/>
  <c r="HO111" i="32" s="1"/>
  <c r="HP111" i="32" s="1"/>
  <c r="HD111" i="32"/>
  <c r="HE110" i="32"/>
  <c r="FZ111" i="32"/>
  <c r="GA110" i="32"/>
  <c r="FK111" i="32"/>
  <c r="FL110" i="32"/>
  <c r="EV111" i="32"/>
  <c r="EW110" i="32"/>
  <c r="EG111" i="32"/>
  <c r="EH110" i="32"/>
  <c r="DR111" i="32"/>
  <c r="DS110" i="32"/>
  <c r="DC111" i="32"/>
  <c r="DD110" i="32"/>
  <c r="CN111" i="32"/>
  <c r="CO110" i="32"/>
  <c r="BY111" i="32"/>
  <c r="BZ110" i="32"/>
  <c r="BJ111" i="32"/>
  <c r="BK110" i="32"/>
  <c r="AU111" i="32"/>
  <c r="AV110" i="32"/>
  <c r="KB110" i="32" l="1"/>
  <c r="KA111" i="32"/>
  <c r="JT111" i="32" s="1"/>
  <c r="JU111" i="32" s="1"/>
  <c r="JV111" i="32" s="1"/>
  <c r="JM110" i="32"/>
  <c r="JP110" i="32" s="1"/>
  <c r="JQ110" i="32" s="1"/>
  <c r="JL111" i="32"/>
  <c r="JE111" i="32" s="1"/>
  <c r="JF111" i="32" s="1"/>
  <c r="JG111" i="32" s="1"/>
  <c r="LA107" i="32"/>
  <c r="LB107" i="32" s="1"/>
  <c r="LX105" i="32"/>
  <c r="LY105" i="32" s="1"/>
  <c r="LP106" i="32"/>
  <c r="LQ106" i="32" s="1"/>
  <c r="HQ111" i="32"/>
  <c r="LI106" i="32"/>
  <c r="LJ106" i="32" s="1"/>
  <c r="KP107" i="32"/>
  <c r="KI107" i="32" s="1"/>
  <c r="KJ107" i="32" s="1"/>
  <c r="KK107" i="32" s="1"/>
  <c r="KQ106" i="32"/>
  <c r="GS111" i="32"/>
  <c r="GT111" i="32" s="1"/>
  <c r="GH112" i="32"/>
  <c r="GI112" i="32" s="1"/>
  <c r="GJ112" i="32" s="1"/>
  <c r="GK112" i="32" s="1"/>
  <c r="GL112" i="32" s="1"/>
  <c r="KE110" i="32"/>
  <c r="KF110" i="32" s="1"/>
  <c r="JA110" i="32"/>
  <c r="JB110" i="32" s="1"/>
  <c r="IP111" i="32"/>
  <c r="IQ111" i="32" s="1"/>
  <c r="IR111" i="32" s="1"/>
  <c r="IS111" i="32" s="1"/>
  <c r="IT111" i="32" s="1"/>
  <c r="IL110" i="32"/>
  <c r="IM110" i="32" s="1"/>
  <c r="IA111" i="32"/>
  <c r="IB111" i="32" s="1"/>
  <c r="IC111" i="32" s="1"/>
  <c r="ID111" i="32" s="1"/>
  <c r="IE111" i="32" s="1"/>
  <c r="HU112" i="32"/>
  <c r="HK112" i="32" s="1"/>
  <c r="HV111" i="32"/>
  <c r="HH110" i="32"/>
  <c r="HI110" i="32" s="1"/>
  <c r="GW111" i="32"/>
  <c r="GX111" i="32" s="1"/>
  <c r="GY111" i="32" s="1"/>
  <c r="GZ111" i="32" s="1"/>
  <c r="HA111" i="32" s="1"/>
  <c r="GD110" i="32"/>
  <c r="GE110" i="32" s="1"/>
  <c r="FS111" i="32"/>
  <c r="FT111" i="32" s="1"/>
  <c r="FU111" i="32" s="1"/>
  <c r="FV111" i="32" s="1"/>
  <c r="FW111" i="32" s="1"/>
  <c r="FO110" i="32"/>
  <c r="FP110" i="32" s="1"/>
  <c r="FD111" i="32"/>
  <c r="FE111" i="32" s="1"/>
  <c r="FF111" i="32" s="1"/>
  <c r="FG111" i="32" s="1"/>
  <c r="FH111" i="32" s="1"/>
  <c r="EZ110" i="32"/>
  <c r="FA110" i="32" s="1"/>
  <c r="EO111" i="32"/>
  <c r="EP111" i="32" s="1"/>
  <c r="EQ111" i="32" s="1"/>
  <c r="ER111" i="32" s="1"/>
  <c r="ES111" i="32" s="1"/>
  <c r="EK110" i="32"/>
  <c r="EL110" i="32" s="1"/>
  <c r="DZ111" i="32"/>
  <c r="EA111" i="32" s="1"/>
  <c r="EB111" i="32" s="1"/>
  <c r="EC111" i="32" s="1"/>
  <c r="ED111" i="32" s="1"/>
  <c r="DV110" i="32"/>
  <c r="DW110" i="32" s="1"/>
  <c r="DK111" i="32"/>
  <c r="DL111" i="32" s="1"/>
  <c r="DM111" i="32" s="1"/>
  <c r="DN111" i="32" s="1"/>
  <c r="DO111" i="32" s="1"/>
  <c r="DG110" i="32"/>
  <c r="DH110" i="32" s="1"/>
  <c r="CV111" i="32"/>
  <c r="CW111" i="32" s="1"/>
  <c r="CX111" i="32" s="1"/>
  <c r="CY111" i="32" s="1"/>
  <c r="CZ111" i="32" s="1"/>
  <c r="CR110" i="32"/>
  <c r="CS110" i="32" s="1"/>
  <c r="CG111" i="32"/>
  <c r="CH111" i="32" s="1"/>
  <c r="CI111" i="32" s="1"/>
  <c r="CJ111" i="32" s="1"/>
  <c r="CK111" i="32" s="1"/>
  <c r="CC110" i="32"/>
  <c r="CD110" i="32" s="1"/>
  <c r="BR111" i="32"/>
  <c r="BS111" i="32" s="1"/>
  <c r="BT111" i="32" s="1"/>
  <c r="BU111" i="32" s="1"/>
  <c r="BV111" i="32" s="1"/>
  <c r="BN110" i="32"/>
  <c r="BO110" i="32" s="1"/>
  <c r="BC111" i="32"/>
  <c r="BD111" i="32" s="1"/>
  <c r="BE111" i="32" s="1"/>
  <c r="BF111" i="32" s="1"/>
  <c r="BG111" i="32" s="1"/>
  <c r="AY110" i="32"/>
  <c r="AZ110" i="32" s="1"/>
  <c r="AN111" i="32"/>
  <c r="AO111" i="32" s="1"/>
  <c r="AP111" i="32" s="1"/>
  <c r="AQ111" i="32" s="1"/>
  <c r="AR111" i="32" s="1"/>
  <c r="JW111" i="32" l="1"/>
  <c r="KT106" i="32"/>
  <c r="KU106" i="32" s="1"/>
  <c r="BW111" i="32"/>
  <c r="EE111" i="32"/>
  <c r="FI111" i="32"/>
  <c r="HB111" i="32"/>
  <c r="KL107" i="32"/>
  <c r="KM107" i="32" s="1"/>
  <c r="DA111" i="32"/>
  <c r="IF111" i="32"/>
  <c r="JH111" i="32"/>
  <c r="GM112" i="32"/>
  <c r="AS111" i="32"/>
  <c r="BH111" i="32"/>
  <c r="CL111" i="32"/>
  <c r="DP111" i="32"/>
  <c r="ET111" i="32"/>
  <c r="FX111" i="32"/>
  <c r="LR106" i="32"/>
  <c r="LW106" i="32"/>
  <c r="LV107" i="32"/>
  <c r="LL107" i="32" s="1"/>
  <c r="LC107" i="32"/>
  <c r="LG108" i="32"/>
  <c r="KW108" i="32" s="1"/>
  <c r="LH107" i="32"/>
  <c r="GQ113" i="32"/>
  <c r="GG113" i="32" s="1"/>
  <c r="GR112" i="32"/>
  <c r="IY112" i="32"/>
  <c r="IO112" i="32" s="1"/>
  <c r="IZ111" i="32"/>
  <c r="IU111" i="32"/>
  <c r="IJ112" i="32"/>
  <c r="HZ112" i="32" s="1"/>
  <c r="IK111" i="32"/>
  <c r="HS112" i="32"/>
  <c r="HT111" i="32"/>
  <c r="HG111" i="32"/>
  <c r="HF112" i="32"/>
  <c r="GV112" i="32" s="1"/>
  <c r="GB112" i="32"/>
  <c r="FR112" i="32" s="1"/>
  <c r="GC111" i="32"/>
  <c r="FN111" i="32"/>
  <c r="FM112" i="32"/>
  <c r="FC112" i="32" s="1"/>
  <c r="EX112" i="32"/>
  <c r="EN112" i="32" s="1"/>
  <c r="EY111" i="32"/>
  <c r="EJ111" i="32"/>
  <c r="EI112" i="32"/>
  <c r="DY112" i="32" s="1"/>
  <c r="DT112" i="32"/>
  <c r="DJ112" i="32" s="1"/>
  <c r="DU111" i="32"/>
  <c r="DF111" i="32"/>
  <c r="DE112" i="32"/>
  <c r="CU112" i="32" s="1"/>
  <c r="CP112" i="32"/>
  <c r="CF112" i="32" s="1"/>
  <c r="CQ111" i="32"/>
  <c r="CA112" i="32"/>
  <c r="BQ112" i="32" s="1"/>
  <c r="CB111" i="32"/>
  <c r="BM111" i="32"/>
  <c r="BL112" i="32"/>
  <c r="BB112" i="32" s="1"/>
  <c r="AW112" i="32"/>
  <c r="AM112" i="32" s="1"/>
  <c r="AX111" i="32"/>
  <c r="JX111" i="32" l="1"/>
  <c r="JY111" i="32" s="1"/>
  <c r="JI111" i="32"/>
  <c r="JJ111" i="32" s="1"/>
  <c r="KD111" i="32"/>
  <c r="JO111" i="32"/>
  <c r="KC112" i="32"/>
  <c r="JS112" i="32" s="1"/>
  <c r="JN112" i="32"/>
  <c r="JD112" i="32" s="1"/>
  <c r="LT107" i="32"/>
  <c r="LM107" i="32" s="1"/>
  <c r="LN107" i="32" s="1"/>
  <c r="LO107" i="32" s="1"/>
  <c r="LU106" i="32"/>
  <c r="LE108" i="32"/>
  <c r="KX108" i="32" s="1"/>
  <c r="KY108" i="32" s="1"/>
  <c r="KZ108" i="32" s="1"/>
  <c r="LF107" i="32"/>
  <c r="KN107" i="32"/>
  <c r="KR108" i="32"/>
  <c r="KH108" i="32" s="1"/>
  <c r="KS107" i="32"/>
  <c r="GO113" i="32"/>
  <c r="GP112" i="32"/>
  <c r="IW112" i="32"/>
  <c r="IX111" i="32"/>
  <c r="IH112" i="32"/>
  <c r="II111" i="32"/>
  <c r="HW111" i="32"/>
  <c r="HX111" i="32" s="1"/>
  <c r="HL112" i="32"/>
  <c r="HM112" i="32" s="1"/>
  <c r="HN112" i="32" s="1"/>
  <c r="HO112" i="32" s="1"/>
  <c r="HP112" i="32" s="1"/>
  <c r="HD112" i="32"/>
  <c r="HE111" i="32"/>
  <c r="FZ112" i="32"/>
  <c r="GA111" i="32"/>
  <c r="FK112" i="32"/>
  <c r="FL111" i="32"/>
  <c r="EV112" i="32"/>
  <c r="EW111" i="32"/>
  <c r="EG112" i="32"/>
  <c r="EH111" i="32"/>
  <c r="DR112" i="32"/>
  <c r="DS111" i="32"/>
  <c r="DC112" i="32"/>
  <c r="DD111" i="32"/>
  <c r="CN112" i="32"/>
  <c r="CO111" i="32"/>
  <c r="BY112" i="32"/>
  <c r="BZ111" i="32"/>
  <c r="BJ112" i="32"/>
  <c r="BK111" i="32"/>
  <c r="AU112" i="32"/>
  <c r="AV111" i="32"/>
  <c r="KB111" i="32" l="1"/>
  <c r="KE111" i="32" s="1"/>
  <c r="KF111" i="32" s="1"/>
  <c r="KA112" i="32"/>
  <c r="JT112" i="32" s="1"/>
  <c r="JU112" i="32" s="1"/>
  <c r="JV112" i="32" s="1"/>
  <c r="JL112" i="32"/>
  <c r="JE112" i="32" s="1"/>
  <c r="JF112" i="32" s="1"/>
  <c r="JG112" i="32" s="1"/>
  <c r="JM111" i="32"/>
  <c r="JP111" i="32" s="1"/>
  <c r="JQ111" i="32" s="1"/>
  <c r="HQ112" i="32"/>
  <c r="LI107" i="32"/>
  <c r="LJ107" i="32" s="1"/>
  <c r="LA108" i="32"/>
  <c r="LB108" i="32" s="1"/>
  <c r="LX106" i="32"/>
  <c r="LY106" i="32" s="1"/>
  <c r="KP108" i="32"/>
  <c r="KI108" i="32" s="1"/>
  <c r="KJ108" i="32" s="1"/>
  <c r="KK108" i="32" s="1"/>
  <c r="KQ107" i="32"/>
  <c r="LP107" i="32"/>
  <c r="LQ107" i="32" s="1"/>
  <c r="GS112" i="32"/>
  <c r="GT112" i="32" s="1"/>
  <c r="GH113" i="32"/>
  <c r="GI113" i="32" s="1"/>
  <c r="GJ113" i="32" s="1"/>
  <c r="GK113" i="32" s="1"/>
  <c r="GL113" i="32" s="1"/>
  <c r="JA111" i="32"/>
  <c r="JB111" i="32" s="1"/>
  <c r="IP112" i="32"/>
  <c r="IQ112" i="32" s="1"/>
  <c r="IR112" i="32" s="1"/>
  <c r="IS112" i="32" s="1"/>
  <c r="IT112" i="32" s="1"/>
  <c r="IL111" i="32"/>
  <c r="IM111" i="32" s="1"/>
  <c r="IA112" i="32"/>
  <c r="IB112" i="32" s="1"/>
  <c r="IC112" i="32" s="1"/>
  <c r="ID112" i="32" s="1"/>
  <c r="IE112" i="32" s="1"/>
  <c r="HV112" i="32"/>
  <c r="HU113" i="32"/>
  <c r="HK113" i="32" s="1"/>
  <c r="HH111" i="32"/>
  <c r="HI111" i="32" s="1"/>
  <c r="GW112" i="32"/>
  <c r="GX112" i="32" s="1"/>
  <c r="GY112" i="32" s="1"/>
  <c r="GZ112" i="32" s="1"/>
  <c r="HA112" i="32" s="1"/>
  <c r="GD111" i="32"/>
  <c r="GE111" i="32" s="1"/>
  <c r="FS112" i="32"/>
  <c r="FT112" i="32" s="1"/>
  <c r="FU112" i="32" s="1"/>
  <c r="FV112" i="32" s="1"/>
  <c r="FW112" i="32" s="1"/>
  <c r="FO111" i="32"/>
  <c r="FP111" i="32" s="1"/>
  <c r="FD112" i="32"/>
  <c r="FE112" i="32" s="1"/>
  <c r="FF112" i="32" s="1"/>
  <c r="FG112" i="32" s="1"/>
  <c r="FH112" i="32" s="1"/>
  <c r="EZ111" i="32"/>
  <c r="FA111" i="32" s="1"/>
  <c r="EO112" i="32"/>
  <c r="EP112" i="32" s="1"/>
  <c r="EQ112" i="32" s="1"/>
  <c r="ER112" i="32" s="1"/>
  <c r="ES112" i="32" s="1"/>
  <c r="EK111" i="32"/>
  <c r="EL111" i="32" s="1"/>
  <c r="DZ112" i="32"/>
  <c r="EA112" i="32" s="1"/>
  <c r="EB112" i="32" s="1"/>
  <c r="EC112" i="32" s="1"/>
  <c r="ED112" i="32" s="1"/>
  <c r="DV111" i="32"/>
  <c r="DW111" i="32" s="1"/>
  <c r="DK112" i="32"/>
  <c r="DL112" i="32" s="1"/>
  <c r="DM112" i="32" s="1"/>
  <c r="DN112" i="32" s="1"/>
  <c r="DO112" i="32" s="1"/>
  <c r="CV112" i="32"/>
  <c r="CW112" i="32" s="1"/>
  <c r="CX112" i="32" s="1"/>
  <c r="CY112" i="32" s="1"/>
  <c r="CZ112" i="32" s="1"/>
  <c r="DG111" i="32"/>
  <c r="DH111" i="32" s="1"/>
  <c r="CR111" i="32"/>
  <c r="CS111" i="32" s="1"/>
  <c r="CG112" i="32"/>
  <c r="CH112" i="32" s="1"/>
  <c r="CI112" i="32" s="1"/>
  <c r="CJ112" i="32" s="1"/>
  <c r="CK112" i="32" s="1"/>
  <c r="CC111" i="32"/>
  <c r="CD111" i="32" s="1"/>
  <c r="BR112" i="32"/>
  <c r="BS112" i="32" s="1"/>
  <c r="BT112" i="32" s="1"/>
  <c r="BU112" i="32" s="1"/>
  <c r="BV112" i="32" s="1"/>
  <c r="BN111" i="32"/>
  <c r="BO111" i="32" s="1"/>
  <c r="BC112" i="32"/>
  <c r="BD112" i="32" s="1"/>
  <c r="BE112" i="32" s="1"/>
  <c r="BF112" i="32" s="1"/>
  <c r="BG112" i="32" s="1"/>
  <c r="AY111" i="32"/>
  <c r="AZ111" i="32" s="1"/>
  <c r="AN112" i="32"/>
  <c r="AO112" i="32" s="1"/>
  <c r="AP112" i="32" s="1"/>
  <c r="AQ112" i="32" s="1"/>
  <c r="AR112" i="32" s="1"/>
  <c r="BH112" i="32" l="1"/>
  <c r="IU112" i="32"/>
  <c r="JW112" i="32"/>
  <c r="BW112" i="32"/>
  <c r="EE112" i="32"/>
  <c r="FI112" i="32"/>
  <c r="HB112" i="32"/>
  <c r="LR107" i="32"/>
  <c r="LW107" i="32"/>
  <c r="LV108" i="32"/>
  <c r="LL108" i="32" s="1"/>
  <c r="AS112" i="32"/>
  <c r="DA112" i="32"/>
  <c r="IF112" i="32"/>
  <c r="JH112" i="32"/>
  <c r="GM113" i="32"/>
  <c r="KT107" i="32"/>
  <c r="KU107" i="32" s="1"/>
  <c r="CL112" i="32"/>
  <c r="DP112" i="32"/>
  <c r="ET112" i="32"/>
  <c r="FX112" i="32"/>
  <c r="KL108" i="32"/>
  <c r="KM108" i="32" s="1"/>
  <c r="LC108" i="32"/>
  <c r="LG109" i="32"/>
  <c r="KW109" i="32" s="1"/>
  <c r="LH108" i="32"/>
  <c r="GR113" i="32"/>
  <c r="GQ114" i="32"/>
  <c r="GG114" i="32" s="1"/>
  <c r="KC113" i="32"/>
  <c r="JS113" i="32" s="1"/>
  <c r="IY113" i="32"/>
  <c r="IO113" i="32" s="1"/>
  <c r="IZ112" i="32"/>
  <c r="IJ113" i="32"/>
  <c r="HZ113" i="32" s="1"/>
  <c r="IK112" i="32"/>
  <c r="HS113" i="32"/>
  <c r="HT112" i="32"/>
  <c r="HF113" i="32"/>
  <c r="GV113" i="32" s="1"/>
  <c r="HG112" i="32"/>
  <c r="GB113" i="32"/>
  <c r="FR113" i="32" s="1"/>
  <c r="GC112" i="32"/>
  <c r="FN112" i="32"/>
  <c r="FM113" i="32"/>
  <c r="FC113" i="32" s="1"/>
  <c r="EX113" i="32"/>
  <c r="EN113" i="32" s="1"/>
  <c r="EY112" i="32"/>
  <c r="EI113" i="32"/>
  <c r="DY113" i="32" s="1"/>
  <c r="EJ112" i="32"/>
  <c r="DT113" i="32"/>
  <c r="DJ113" i="32" s="1"/>
  <c r="DU112" i="32"/>
  <c r="DE113" i="32"/>
  <c r="CU113" i="32" s="1"/>
  <c r="DF112" i="32"/>
  <c r="CQ112" i="32"/>
  <c r="CP113" i="32"/>
  <c r="CF113" i="32" s="1"/>
  <c r="CA113" i="32"/>
  <c r="BQ113" i="32" s="1"/>
  <c r="CB112" i="32"/>
  <c r="BL113" i="32"/>
  <c r="BB113" i="32" s="1"/>
  <c r="BM112" i="32"/>
  <c r="AW113" i="32"/>
  <c r="AM113" i="32" s="1"/>
  <c r="AX112" i="32"/>
  <c r="JX112" i="32" l="1"/>
  <c r="JY112" i="32" s="1"/>
  <c r="JI112" i="32"/>
  <c r="JJ112" i="32" s="1"/>
  <c r="JO112" i="32"/>
  <c r="JN113" i="32"/>
  <c r="JD113" i="32" s="1"/>
  <c r="KD112" i="32"/>
  <c r="KN108" i="32"/>
  <c r="KR109" i="32"/>
  <c r="KH109" i="32" s="1"/>
  <c r="KS108" i="32"/>
  <c r="LT108" i="32"/>
  <c r="LM108" i="32" s="1"/>
  <c r="LN108" i="32" s="1"/>
  <c r="LO108" i="32" s="1"/>
  <c r="LU107" i="32"/>
  <c r="LE109" i="32"/>
  <c r="KX109" i="32" s="1"/>
  <c r="KY109" i="32" s="1"/>
  <c r="KZ109" i="32" s="1"/>
  <c r="LF108" i="32"/>
  <c r="GO114" i="32"/>
  <c r="GP113" i="32"/>
  <c r="IW113" i="32"/>
  <c r="IX112" i="32"/>
  <c r="IH113" i="32"/>
  <c r="II112" i="32"/>
  <c r="HW112" i="32"/>
  <c r="HX112" i="32" s="1"/>
  <c r="HL113" i="32"/>
  <c r="HM113" i="32" s="1"/>
  <c r="HN113" i="32" s="1"/>
  <c r="HO113" i="32" s="1"/>
  <c r="HP113" i="32" s="1"/>
  <c r="HD113" i="32"/>
  <c r="HE112" i="32"/>
  <c r="FZ113" i="32"/>
  <c r="GA112" i="32"/>
  <c r="FK113" i="32"/>
  <c r="FL112" i="32"/>
  <c r="EV113" i="32"/>
  <c r="EW112" i="32"/>
  <c r="EG113" i="32"/>
  <c r="EH112" i="32"/>
  <c r="DR113" i="32"/>
  <c r="DS112" i="32"/>
  <c r="DC113" i="32"/>
  <c r="DD112" i="32"/>
  <c r="CN113" i="32"/>
  <c r="CO112" i="32"/>
  <c r="BY113" i="32"/>
  <c r="BZ112" i="32"/>
  <c r="BJ113" i="32"/>
  <c r="BK112" i="32"/>
  <c r="AU113" i="32"/>
  <c r="AV112" i="32"/>
  <c r="KB112" i="32" l="1"/>
  <c r="KE112" i="32" s="1"/>
  <c r="KF112" i="32" s="1"/>
  <c r="KA113" i="32"/>
  <c r="JT113" i="32" s="1"/>
  <c r="JU113" i="32" s="1"/>
  <c r="JV113" i="32" s="1"/>
  <c r="JM112" i="32"/>
  <c r="JP112" i="32" s="1"/>
  <c r="JQ112" i="32" s="1"/>
  <c r="JL113" i="32"/>
  <c r="JE113" i="32" s="1"/>
  <c r="JF113" i="32" s="1"/>
  <c r="JG113" i="32" s="1"/>
  <c r="LP108" i="32"/>
  <c r="LQ108" i="32" s="1"/>
  <c r="LI108" i="32"/>
  <c r="LJ108" i="32" s="1"/>
  <c r="LA109" i="32"/>
  <c r="LB109" i="32" s="1"/>
  <c r="HQ113" i="32"/>
  <c r="LX107" i="32"/>
  <c r="LY107" i="32" s="1"/>
  <c r="KP109" i="32"/>
  <c r="KI109" i="32" s="1"/>
  <c r="KJ109" i="32" s="1"/>
  <c r="KK109" i="32" s="1"/>
  <c r="KQ108" i="32"/>
  <c r="GS113" i="32"/>
  <c r="GT113" i="32" s="1"/>
  <c r="GH114" i="32"/>
  <c r="GI114" i="32" s="1"/>
  <c r="GJ114" i="32" s="1"/>
  <c r="GK114" i="32" s="1"/>
  <c r="GL114" i="32" s="1"/>
  <c r="JA112" i="32"/>
  <c r="JB112" i="32" s="1"/>
  <c r="IP113" i="32"/>
  <c r="IQ113" i="32" s="1"/>
  <c r="IR113" i="32" s="1"/>
  <c r="IS113" i="32" s="1"/>
  <c r="IT113" i="32" s="1"/>
  <c r="IL112" i="32"/>
  <c r="IM112" i="32" s="1"/>
  <c r="IA113" i="32"/>
  <c r="IB113" i="32" s="1"/>
  <c r="IC113" i="32" s="1"/>
  <c r="ID113" i="32" s="1"/>
  <c r="IE113" i="32" s="1"/>
  <c r="HU114" i="32"/>
  <c r="HK114" i="32" s="1"/>
  <c r="HV113" i="32"/>
  <c r="HH112" i="32"/>
  <c r="HI112" i="32" s="1"/>
  <c r="GW113" i="32"/>
  <c r="GX113" i="32" s="1"/>
  <c r="GY113" i="32" s="1"/>
  <c r="GZ113" i="32" s="1"/>
  <c r="HA113" i="32" s="1"/>
  <c r="GD112" i="32"/>
  <c r="GE112" i="32" s="1"/>
  <c r="FS113" i="32"/>
  <c r="FT113" i="32" s="1"/>
  <c r="FU113" i="32" s="1"/>
  <c r="FV113" i="32" s="1"/>
  <c r="FW113" i="32" s="1"/>
  <c r="FO112" i="32"/>
  <c r="FP112" i="32" s="1"/>
  <c r="FD113" i="32"/>
  <c r="FE113" i="32" s="1"/>
  <c r="FF113" i="32" s="1"/>
  <c r="FG113" i="32" s="1"/>
  <c r="FH113" i="32" s="1"/>
  <c r="EZ112" i="32"/>
  <c r="FA112" i="32" s="1"/>
  <c r="EO113" i="32"/>
  <c r="EP113" i="32" s="1"/>
  <c r="EQ113" i="32" s="1"/>
  <c r="ER113" i="32" s="1"/>
  <c r="ES113" i="32" s="1"/>
  <c r="EK112" i="32"/>
  <c r="EL112" i="32" s="1"/>
  <c r="DZ113" i="32"/>
  <c r="EA113" i="32" s="1"/>
  <c r="EB113" i="32" s="1"/>
  <c r="EC113" i="32" s="1"/>
  <c r="ED113" i="32" s="1"/>
  <c r="DV112" i="32"/>
  <c r="DW112" i="32" s="1"/>
  <c r="DK113" i="32"/>
  <c r="DL113" i="32" s="1"/>
  <c r="DM113" i="32" s="1"/>
  <c r="DN113" i="32" s="1"/>
  <c r="DO113" i="32" s="1"/>
  <c r="DG112" i="32"/>
  <c r="DH112" i="32" s="1"/>
  <c r="CV113" i="32"/>
  <c r="CW113" i="32" s="1"/>
  <c r="CX113" i="32" s="1"/>
  <c r="CY113" i="32" s="1"/>
  <c r="CZ113" i="32" s="1"/>
  <c r="CR112" i="32"/>
  <c r="CS112" i="32" s="1"/>
  <c r="CG113" i="32"/>
  <c r="CH113" i="32" s="1"/>
  <c r="CI113" i="32" s="1"/>
  <c r="CJ113" i="32" s="1"/>
  <c r="CK113" i="32" s="1"/>
  <c r="CC112" i="32"/>
  <c r="CD112" i="32" s="1"/>
  <c r="BR113" i="32"/>
  <c r="BS113" i="32" s="1"/>
  <c r="BT113" i="32" s="1"/>
  <c r="BU113" i="32" s="1"/>
  <c r="BV113" i="32" s="1"/>
  <c r="BN112" i="32"/>
  <c r="BO112" i="32" s="1"/>
  <c r="BC113" i="32"/>
  <c r="BD113" i="32" s="1"/>
  <c r="BE113" i="32" s="1"/>
  <c r="BF113" i="32" s="1"/>
  <c r="BG113" i="32" s="1"/>
  <c r="AY112" i="32"/>
  <c r="AZ112" i="32" s="1"/>
  <c r="AN113" i="32"/>
  <c r="AO113" i="32" s="1"/>
  <c r="AP113" i="32" s="1"/>
  <c r="AQ113" i="32" s="1"/>
  <c r="AR113" i="32" s="1"/>
  <c r="AS113" i="32" l="1"/>
  <c r="BH113" i="32"/>
  <c r="IU113" i="32"/>
  <c r="JW113" i="32"/>
  <c r="KT108" i="32"/>
  <c r="KU108" i="32" s="1"/>
  <c r="DA113" i="32"/>
  <c r="EE113" i="32"/>
  <c r="FI113" i="32"/>
  <c r="HB113" i="32"/>
  <c r="KL109" i="32"/>
  <c r="KM109" i="32" s="1"/>
  <c r="BW113" i="32"/>
  <c r="IF113" i="32"/>
  <c r="JH113" i="32"/>
  <c r="GM114" i="32"/>
  <c r="CL113" i="32"/>
  <c r="DP113" i="32"/>
  <c r="ET113" i="32"/>
  <c r="FX113" i="32"/>
  <c r="LC109" i="32"/>
  <c r="LG110" i="32"/>
  <c r="KW110" i="32" s="1"/>
  <c r="LH109" i="32"/>
  <c r="LR108" i="32"/>
  <c r="LV109" i="32"/>
  <c r="LL109" i="32" s="1"/>
  <c r="LW108" i="32"/>
  <c r="GQ115" i="32"/>
  <c r="GG115" i="32" s="1"/>
  <c r="GR114" i="32"/>
  <c r="IY114" i="32"/>
  <c r="IO114" i="32" s="1"/>
  <c r="IZ113" i="32"/>
  <c r="IJ114" i="32"/>
  <c r="HZ114" i="32" s="1"/>
  <c r="IK113" i="32"/>
  <c r="HS114" i="32"/>
  <c r="HT113" i="32"/>
  <c r="HG113" i="32"/>
  <c r="HF114" i="32"/>
  <c r="GV114" i="32" s="1"/>
  <c r="GC113" i="32"/>
  <c r="GB114" i="32"/>
  <c r="FR114" i="32" s="1"/>
  <c r="FN113" i="32"/>
  <c r="FM114" i="32"/>
  <c r="FC114" i="32" s="1"/>
  <c r="EX114" i="32"/>
  <c r="EN114" i="32" s="1"/>
  <c r="EY113" i="32"/>
  <c r="EJ113" i="32"/>
  <c r="EI114" i="32"/>
  <c r="DY114" i="32" s="1"/>
  <c r="DT114" i="32"/>
  <c r="DJ114" i="32" s="1"/>
  <c r="DU113" i="32"/>
  <c r="DF113" i="32"/>
  <c r="DE114" i="32"/>
  <c r="CU114" i="32" s="1"/>
  <c r="CP114" i="32"/>
  <c r="CF114" i="32" s="1"/>
  <c r="CQ113" i="32"/>
  <c r="CA114" i="32"/>
  <c r="BQ114" i="32" s="1"/>
  <c r="CB113" i="32"/>
  <c r="BL114" i="32"/>
  <c r="BB114" i="32" s="1"/>
  <c r="BM113" i="32"/>
  <c r="AX113" i="32"/>
  <c r="AW114" i="32"/>
  <c r="AM114" i="32" s="1"/>
  <c r="JX113" i="32" l="1"/>
  <c r="JY113" i="32" s="1"/>
  <c r="JI113" i="32"/>
  <c r="JJ113" i="32" s="1"/>
  <c r="KD113" i="32"/>
  <c r="KC114" i="32"/>
  <c r="JS114" i="32" s="1"/>
  <c r="JO113" i="32"/>
  <c r="JN114" i="32"/>
  <c r="JD114" i="32" s="1"/>
  <c r="LE110" i="32"/>
  <c r="KX110" i="32" s="1"/>
  <c r="KY110" i="32" s="1"/>
  <c r="KZ110" i="32" s="1"/>
  <c r="LF109" i="32"/>
  <c r="KN109" i="32"/>
  <c r="KR110" i="32"/>
  <c r="KH110" i="32" s="1"/>
  <c r="KS109" i="32"/>
  <c r="LT109" i="32"/>
  <c r="LM109" i="32" s="1"/>
  <c r="LN109" i="32" s="1"/>
  <c r="LO109" i="32" s="1"/>
  <c r="LU108" i="32"/>
  <c r="GO115" i="32"/>
  <c r="GP114" i="32"/>
  <c r="IW114" i="32"/>
  <c r="IX113" i="32"/>
  <c r="IH114" i="32"/>
  <c r="II113" i="32"/>
  <c r="HW113" i="32"/>
  <c r="HX113" i="32" s="1"/>
  <c r="HL114" i="32"/>
  <c r="HM114" i="32" s="1"/>
  <c r="HN114" i="32" s="1"/>
  <c r="HO114" i="32" s="1"/>
  <c r="HP114" i="32" s="1"/>
  <c r="HD114" i="32"/>
  <c r="HE113" i="32"/>
  <c r="FZ114" i="32"/>
  <c r="GA113" i="32"/>
  <c r="FK114" i="32"/>
  <c r="FL113" i="32"/>
  <c r="EV114" i="32"/>
  <c r="EW113" i="32"/>
  <c r="EG114" i="32"/>
  <c r="EH113" i="32"/>
  <c r="DR114" i="32"/>
  <c r="DS113" i="32"/>
  <c r="DC114" i="32"/>
  <c r="DD113" i="32"/>
  <c r="CN114" i="32"/>
  <c r="CO113" i="32"/>
  <c r="BY114" i="32"/>
  <c r="BZ113" i="32"/>
  <c r="BJ114" i="32"/>
  <c r="BK113" i="32"/>
  <c r="AU114" i="32"/>
  <c r="AV113" i="32"/>
  <c r="KB113" i="32" l="1"/>
  <c r="KE113" i="32" s="1"/>
  <c r="KF113" i="32" s="1"/>
  <c r="KA114" i="32"/>
  <c r="JT114" i="32" s="1"/>
  <c r="JU114" i="32" s="1"/>
  <c r="JV114" i="32" s="1"/>
  <c r="JL114" i="32"/>
  <c r="JE114" i="32" s="1"/>
  <c r="JF114" i="32" s="1"/>
  <c r="JG114" i="32" s="1"/>
  <c r="JM113" i="32"/>
  <c r="JP113" i="32" s="1"/>
  <c r="JQ113" i="32" s="1"/>
  <c r="LX108" i="32"/>
  <c r="LY108" i="32" s="1"/>
  <c r="KP110" i="32"/>
  <c r="KI110" i="32" s="1"/>
  <c r="KJ110" i="32" s="1"/>
  <c r="KK110" i="32" s="1"/>
  <c r="KQ109" i="32"/>
  <c r="LP109" i="32"/>
  <c r="LQ109" i="32" s="1"/>
  <c r="LI109" i="32"/>
  <c r="LJ109" i="32" s="1"/>
  <c r="HQ114" i="32"/>
  <c r="LA110" i="32"/>
  <c r="LB110" i="32" s="1"/>
  <c r="GS114" i="32"/>
  <c r="GT114" i="32" s="1"/>
  <c r="GH115" i="32"/>
  <c r="GI115" i="32" s="1"/>
  <c r="GJ115" i="32" s="1"/>
  <c r="GK115" i="32" s="1"/>
  <c r="GL115" i="32" s="1"/>
  <c r="JA113" i="32"/>
  <c r="JB113" i="32" s="1"/>
  <c r="IP114" i="32"/>
  <c r="IQ114" i="32" s="1"/>
  <c r="IR114" i="32" s="1"/>
  <c r="IS114" i="32" s="1"/>
  <c r="IT114" i="32" s="1"/>
  <c r="IA114" i="32"/>
  <c r="IB114" i="32" s="1"/>
  <c r="IC114" i="32" s="1"/>
  <c r="ID114" i="32" s="1"/>
  <c r="IE114" i="32" s="1"/>
  <c r="IL113" i="32"/>
  <c r="IM113" i="32" s="1"/>
  <c r="HV114" i="32"/>
  <c r="HU115" i="32"/>
  <c r="HK115" i="32" s="1"/>
  <c r="GW114" i="32"/>
  <c r="GX114" i="32" s="1"/>
  <c r="GY114" i="32" s="1"/>
  <c r="GZ114" i="32" s="1"/>
  <c r="HA114" i="32" s="1"/>
  <c r="HH113" i="32"/>
  <c r="HI113" i="32" s="1"/>
  <c r="GD113" i="32"/>
  <c r="GE113" i="32" s="1"/>
  <c r="FS114" i="32"/>
  <c r="FT114" i="32" s="1"/>
  <c r="FU114" i="32" s="1"/>
  <c r="FV114" i="32" s="1"/>
  <c r="FW114" i="32" s="1"/>
  <c r="FO113" i="32"/>
  <c r="FP113" i="32" s="1"/>
  <c r="FD114" i="32"/>
  <c r="FE114" i="32" s="1"/>
  <c r="FF114" i="32" s="1"/>
  <c r="FG114" i="32" s="1"/>
  <c r="FH114" i="32" s="1"/>
  <c r="EZ113" i="32"/>
  <c r="FA113" i="32" s="1"/>
  <c r="EO114" i="32"/>
  <c r="EP114" i="32" s="1"/>
  <c r="EQ114" i="32" s="1"/>
  <c r="ER114" i="32" s="1"/>
  <c r="ES114" i="32" s="1"/>
  <c r="EK113" i="32"/>
  <c r="EL113" i="32" s="1"/>
  <c r="DZ114" i="32"/>
  <c r="EA114" i="32" s="1"/>
  <c r="EB114" i="32" s="1"/>
  <c r="EC114" i="32" s="1"/>
  <c r="ED114" i="32" s="1"/>
  <c r="DV113" i="32"/>
  <c r="DW113" i="32" s="1"/>
  <c r="DK114" i="32"/>
  <c r="DL114" i="32" s="1"/>
  <c r="DM114" i="32" s="1"/>
  <c r="DN114" i="32" s="1"/>
  <c r="DO114" i="32" s="1"/>
  <c r="DG113" i="32"/>
  <c r="DH113" i="32" s="1"/>
  <c r="CV114" i="32"/>
  <c r="CW114" i="32" s="1"/>
  <c r="CX114" i="32" s="1"/>
  <c r="CY114" i="32" s="1"/>
  <c r="CZ114" i="32" s="1"/>
  <c r="CR113" i="32"/>
  <c r="CS113" i="32" s="1"/>
  <c r="CG114" i="32"/>
  <c r="CH114" i="32" s="1"/>
  <c r="CI114" i="32" s="1"/>
  <c r="CJ114" i="32" s="1"/>
  <c r="CK114" i="32" s="1"/>
  <c r="CC113" i="32"/>
  <c r="CD113" i="32" s="1"/>
  <c r="BR114" i="32"/>
  <c r="BS114" i="32" s="1"/>
  <c r="BT114" i="32" s="1"/>
  <c r="BU114" i="32" s="1"/>
  <c r="BV114" i="32" s="1"/>
  <c r="BN113" i="32"/>
  <c r="BO113" i="32" s="1"/>
  <c r="BC114" i="32"/>
  <c r="BD114" i="32" s="1"/>
  <c r="BE114" i="32" s="1"/>
  <c r="BF114" i="32" s="1"/>
  <c r="BG114" i="32" s="1"/>
  <c r="AY113" i="32"/>
  <c r="AZ113" i="32" s="1"/>
  <c r="AN114" i="32"/>
  <c r="AO114" i="32" s="1"/>
  <c r="AP114" i="32" s="1"/>
  <c r="AQ114" i="32" s="1"/>
  <c r="AR114" i="32" s="1"/>
  <c r="IU114" i="32" l="1"/>
  <c r="JW114" i="32"/>
  <c r="KT109" i="32"/>
  <c r="KU109" i="32" s="1"/>
  <c r="AS114" i="32"/>
  <c r="DA114" i="32"/>
  <c r="EE114" i="32"/>
  <c r="FI114" i="32"/>
  <c r="LC110" i="32"/>
  <c r="LH110" i="32"/>
  <c r="LG111" i="32"/>
  <c r="KW111" i="32" s="1"/>
  <c r="KL110" i="32"/>
  <c r="KM110" i="32" s="1"/>
  <c r="BW114" i="32"/>
  <c r="HB114" i="32"/>
  <c r="JH114" i="32"/>
  <c r="GM115" i="32"/>
  <c r="BH114" i="32"/>
  <c r="DP114" i="32"/>
  <c r="ET114" i="32"/>
  <c r="FX114" i="32"/>
  <c r="IF114" i="32"/>
  <c r="LR109" i="32"/>
  <c r="LW109" i="32"/>
  <c r="LV110" i="32"/>
  <c r="LL110" i="32" s="1"/>
  <c r="GR115" i="32"/>
  <c r="GQ116" i="32"/>
  <c r="GG116" i="32" s="1"/>
  <c r="IY115" i="32"/>
  <c r="IO115" i="32" s="1"/>
  <c r="IZ114" i="32"/>
  <c r="IJ115" i="32"/>
  <c r="HZ115" i="32" s="1"/>
  <c r="IK114" i="32"/>
  <c r="HS115" i="32"/>
  <c r="HT114" i="32"/>
  <c r="HF115" i="32"/>
  <c r="GV115" i="32" s="1"/>
  <c r="HG114" i="32"/>
  <c r="GB115" i="32"/>
  <c r="FR115" i="32" s="1"/>
  <c r="GC114" i="32"/>
  <c r="FN114" i="32"/>
  <c r="FM115" i="32"/>
  <c r="FC115" i="32" s="1"/>
  <c r="EX115" i="32"/>
  <c r="EN115" i="32" s="1"/>
  <c r="EY114" i="32"/>
  <c r="EI115" i="32"/>
  <c r="DY115" i="32" s="1"/>
  <c r="EJ114" i="32"/>
  <c r="DT115" i="32"/>
  <c r="DJ115" i="32" s="1"/>
  <c r="DU114" i="32"/>
  <c r="DE115" i="32"/>
  <c r="CU115" i="32" s="1"/>
  <c r="DF114" i="32"/>
  <c r="CQ114" i="32"/>
  <c r="CP115" i="32"/>
  <c r="CF115" i="32" s="1"/>
  <c r="CL114" i="32"/>
  <c r="CA115" i="32"/>
  <c r="BQ115" i="32" s="1"/>
  <c r="CB114" i="32"/>
  <c r="BL115" i="32"/>
  <c r="BB115" i="32" s="1"/>
  <c r="BM114" i="32"/>
  <c r="AW115" i="32"/>
  <c r="AM115" i="32" s="1"/>
  <c r="AX114" i="32"/>
  <c r="JX114" i="32" l="1"/>
  <c r="JY114" i="32" s="1"/>
  <c r="JI114" i="32"/>
  <c r="JJ114" i="32" s="1"/>
  <c r="KC115" i="32"/>
  <c r="JS115" i="32" s="1"/>
  <c r="JO114" i="32"/>
  <c r="JN115" i="32"/>
  <c r="JD115" i="32" s="1"/>
  <c r="KD114" i="32"/>
  <c r="LE111" i="32"/>
  <c r="KX111" i="32" s="1"/>
  <c r="KY111" i="32" s="1"/>
  <c r="KZ111" i="32" s="1"/>
  <c r="LF110" i="32"/>
  <c r="LT110" i="32"/>
  <c r="LM110" i="32" s="1"/>
  <c r="LN110" i="32" s="1"/>
  <c r="LO110" i="32" s="1"/>
  <c r="LU109" i="32"/>
  <c r="KN110" i="32"/>
  <c r="KR111" i="32"/>
  <c r="KH111" i="32" s="1"/>
  <c r="KS110" i="32"/>
  <c r="GO116" i="32"/>
  <c r="GP115" i="32"/>
  <c r="IW115" i="32"/>
  <c r="IX114" i="32"/>
  <c r="IH115" i="32"/>
  <c r="II114" i="32"/>
  <c r="HW114" i="32"/>
  <c r="HX114" i="32" s="1"/>
  <c r="HL115" i="32"/>
  <c r="HM115" i="32" s="1"/>
  <c r="HN115" i="32" s="1"/>
  <c r="HO115" i="32" s="1"/>
  <c r="HP115" i="32" s="1"/>
  <c r="HD115" i="32"/>
  <c r="HE114" i="32"/>
  <c r="FZ115" i="32"/>
  <c r="GA114" i="32"/>
  <c r="FK115" i="32"/>
  <c r="FL114" i="32"/>
  <c r="EV115" i="32"/>
  <c r="EW114" i="32"/>
  <c r="EG115" i="32"/>
  <c r="EH114" i="32"/>
  <c r="DR115" i="32"/>
  <c r="DS114" i="32"/>
  <c r="DC115" i="32"/>
  <c r="DD114" i="32"/>
  <c r="CN115" i="32"/>
  <c r="CO114" i="32"/>
  <c r="BY115" i="32"/>
  <c r="BZ114" i="32"/>
  <c r="BJ115" i="32"/>
  <c r="BK114" i="32"/>
  <c r="AU115" i="32"/>
  <c r="AV114" i="32"/>
  <c r="KB114" i="32" l="1"/>
  <c r="KE114" i="32" s="1"/>
  <c r="KF114" i="32" s="1"/>
  <c r="KA115" i="32"/>
  <c r="JT115" i="32" s="1"/>
  <c r="JU115" i="32" s="1"/>
  <c r="JV115" i="32" s="1"/>
  <c r="JL115" i="32"/>
  <c r="JE115" i="32" s="1"/>
  <c r="JF115" i="32" s="1"/>
  <c r="JG115" i="32" s="1"/>
  <c r="JM114" i="32"/>
  <c r="JP114" i="32" s="1"/>
  <c r="JQ114" i="32" s="1"/>
  <c r="HQ115" i="32"/>
  <c r="LX109" i="32"/>
  <c r="LY109" i="32" s="1"/>
  <c r="LP110" i="32"/>
  <c r="LQ110" i="32" s="1"/>
  <c r="LI110" i="32"/>
  <c r="LJ110" i="32" s="1"/>
  <c r="KP111" i="32"/>
  <c r="KI111" i="32" s="1"/>
  <c r="KJ111" i="32" s="1"/>
  <c r="KK111" i="32" s="1"/>
  <c r="KQ110" i="32"/>
  <c r="LA111" i="32"/>
  <c r="LB111" i="32" s="1"/>
  <c r="GS115" i="32"/>
  <c r="GT115" i="32" s="1"/>
  <c r="GH116" i="32"/>
  <c r="GI116" i="32" s="1"/>
  <c r="GJ116" i="32" s="1"/>
  <c r="GK116" i="32" s="1"/>
  <c r="GL116" i="32" s="1"/>
  <c r="JA114" i="32"/>
  <c r="JB114" i="32" s="1"/>
  <c r="IP115" i="32"/>
  <c r="IQ115" i="32" s="1"/>
  <c r="IR115" i="32" s="1"/>
  <c r="IS115" i="32" s="1"/>
  <c r="IT115" i="32" s="1"/>
  <c r="IL114" i="32"/>
  <c r="IM114" i="32" s="1"/>
  <c r="IA115" i="32"/>
  <c r="IB115" i="32" s="1"/>
  <c r="IC115" i="32" s="1"/>
  <c r="ID115" i="32" s="1"/>
  <c r="IE115" i="32" s="1"/>
  <c r="HU116" i="32"/>
  <c r="HK116" i="32" s="1"/>
  <c r="HV115" i="32"/>
  <c r="HH114" i="32"/>
  <c r="HI114" i="32" s="1"/>
  <c r="GW115" i="32"/>
  <c r="GX115" i="32" s="1"/>
  <c r="GY115" i="32" s="1"/>
  <c r="GZ115" i="32" s="1"/>
  <c r="HA115" i="32" s="1"/>
  <c r="GD114" i="32"/>
  <c r="GE114" i="32" s="1"/>
  <c r="FS115" i="32"/>
  <c r="FT115" i="32" s="1"/>
  <c r="FU115" i="32" s="1"/>
  <c r="FV115" i="32" s="1"/>
  <c r="FW115" i="32" s="1"/>
  <c r="FO114" i="32"/>
  <c r="FP114" i="32" s="1"/>
  <c r="FD115" i="32"/>
  <c r="FE115" i="32" s="1"/>
  <c r="FF115" i="32" s="1"/>
  <c r="FG115" i="32" s="1"/>
  <c r="FH115" i="32" s="1"/>
  <c r="EZ114" i="32"/>
  <c r="FA114" i="32" s="1"/>
  <c r="EO115" i="32"/>
  <c r="EP115" i="32" s="1"/>
  <c r="EQ115" i="32" s="1"/>
  <c r="ER115" i="32" s="1"/>
  <c r="ES115" i="32" s="1"/>
  <c r="EK114" i="32"/>
  <c r="EL114" i="32" s="1"/>
  <c r="DZ115" i="32"/>
  <c r="EA115" i="32" s="1"/>
  <c r="EB115" i="32" s="1"/>
  <c r="EC115" i="32" s="1"/>
  <c r="ED115" i="32" s="1"/>
  <c r="DV114" i="32"/>
  <c r="DW114" i="32" s="1"/>
  <c r="DK115" i="32"/>
  <c r="DL115" i="32" s="1"/>
  <c r="DM115" i="32" s="1"/>
  <c r="DN115" i="32" s="1"/>
  <c r="DO115" i="32" s="1"/>
  <c r="DG114" i="32"/>
  <c r="DH114" i="32" s="1"/>
  <c r="CV115" i="32"/>
  <c r="CW115" i="32" s="1"/>
  <c r="CX115" i="32" s="1"/>
  <c r="CY115" i="32" s="1"/>
  <c r="CZ115" i="32" s="1"/>
  <c r="CR114" i="32"/>
  <c r="CS114" i="32" s="1"/>
  <c r="CG115" i="32"/>
  <c r="CH115" i="32" s="1"/>
  <c r="CI115" i="32" s="1"/>
  <c r="CJ115" i="32" s="1"/>
  <c r="CK115" i="32" s="1"/>
  <c r="CC114" i="32"/>
  <c r="CD114" i="32" s="1"/>
  <c r="BR115" i="32"/>
  <c r="BS115" i="32" s="1"/>
  <c r="BT115" i="32" s="1"/>
  <c r="BU115" i="32" s="1"/>
  <c r="BV115" i="32" s="1"/>
  <c r="BN114" i="32"/>
  <c r="BO114" i="32" s="1"/>
  <c r="BC115" i="32"/>
  <c r="BD115" i="32" s="1"/>
  <c r="BE115" i="32" s="1"/>
  <c r="BF115" i="32" s="1"/>
  <c r="BG115" i="32" s="1"/>
  <c r="AY114" i="32"/>
  <c r="AZ114" i="32" s="1"/>
  <c r="AN115" i="32"/>
  <c r="AO115" i="32" s="1"/>
  <c r="AP115" i="32" s="1"/>
  <c r="AQ115" i="32" s="1"/>
  <c r="AR115" i="32" s="1"/>
  <c r="CL115" i="32" l="1"/>
  <c r="IU115" i="32"/>
  <c r="JW115" i="32"/>
  <c r="DA115" i="32"/>
  <c r="EE115" i="32"/>
  <c r="FI115" i="32"/>
  <c r="HB115" i="32"/>
  <c r="LC111" i="32"/>
  <c r="LG112" i="32"/>
  <c r="KW112" i="32" s="1"/>
  <c r="LH111" i="32"/>
  <c r="BW115" i="32"/>
  <c r="IF115" i="32"/>
  <c r="JH115" i="32"/>
  <c r="GM116" i="32"/>
  <c r="KT110" i="32"/>
  <c r="KU110" i="32" s="1"/>
  <c r="AS115" i="32"/>
  <c r="BH115" i="32"/>
  <c r="DP115" i="32"/>
  <c r="ET115" i="32"/>
  <c r="FX115" i="32"/>
  <c r="KL111" i="32"/>
  <c r="KM111" i="32" s="1"/>
  <c r="LR110" i="32"/>
  <c r="LW110" i="32"/>
  <c r="LV111" i="32"/>
  <c r="LL111" i="32" s="1"/>
  <c r="GQ117" i="32"/>
  <c r="GG117" i="32" s="1"/>
  <c r="GR116" i="32"/>
  <c r="IY116" i="32"/>
  <c r="IO116" i="32" s="1"/>
  <c r="IZ115" i="32"/>
  <c r="IJ116" i="32"/>
  <c r="HZ116" i="32" s="1"/>
  <c r="IK115" i="32"/>
  <c r="HS116" i="32"/>
  <c r="HT115" i="32"/>
  <c r="HG115" i="32"/>
  <c r="HF116" i="32"/>
  <c r="GV116" i="32" s="1"/>
  <c r="GC115" i="32"/>
  <c r="GB116" i="32"/>
  <c r="FR116" i="32" s="1"/>
  <c r="FM116" i="32"/>
  <c r="FC116" i="32" s="1"/>
  <c r="FN115" i="32"/>
  <c r="EX116" i="32"/>
  <c r="EN116" i="32" s="1"/>
  <c r="EY115" i="32"/>
  <c r="EJ115" i="32"/>
  <c r="EI116" i="32"/>
  <c r="DY116" i="32" s="1"/>
  <c r="DT116" i="32"/>
  <c r="DJ116" i="32" s="1"/>
  <c r="DU115" i="32"/>
  <c r="DE116" i="32"/>
  <c r="CU116" i="32" s="1"/>
  <c r="DF115" i="32"/>
  <c r="CP116" i="32"/>
  <c r="CF116" i="32" s="1"/>
  <c r="CQ115" i="32"/>
  <c r="CA116" i="32"/>
  <c r="BQ116" i="32" s="1"/>
  <c r="CB115" i="32"/>
  <c r="BM115" i="32"/>
  <c r="BL116" i="32"/>
  <c r="BB116" i="32" s="1"/>
  <c r="AW116" i="32"/>
  <c r="AM116" i="32" s="1"/>
  <c r="AX115" i="32"/>
  <c r="JX115" i="32" l="1"/>
  <c r="JY115" i="32" s="1"/>
  <c r="JI115" i="32"/>
  <c r="JJ115" i="32" s="1"/>
  <c r="JO115" i="32"/>
  <c r="JN116" i="32"/>
  <c r="JD116" i="32" s="1"/>
  <c r="KD115" i="32"/>
  <c r="KC116" i="32"/>
  <c r="JS116" i="32" s="1"/>
  <c r="KN111" i="32"/>
  <c r="KR112" i="32"/>
  <c r="KH112" i="32" s="1"/>
  <c r="KS111" i="32"/>
  <c r="LT111" i="32"/>
  <c r="LM111" i="32" s="1"/>
  <c r="LN111" i="32" s="1"/>
  <c r="LO111" i="32" s="1"/>
  <c r="LU110" i="32"/>
  <c r="LE112" i="32"/>
  <c r="KX112" i="32" s="1"/>
  <c r="KY112" i="32" s="1"/>
  <c r="KZ112" i="32" s="1"/>
  <c r="LF111" i="32"/>
  <c r="GO117" i="32"/>
  <c r="GP116" i="32"/>
  <c r="IW116" i="32"/>
  <c r="IX115" i="32"/>
  <c r="IH116" i="32"/>
  <c r="II115" i="32"/>
  <c r="HW115" i="32"/>
  <c r="HX115" i="32" s="1"/>
  <c r="HL116" i="32"/>
  <c r="HM116" i="32" s="1"/>
  <c r="HN116" i="32" s="1"/>
  <c r="HO116" i="32" s="1"/>
  <c r="HP116" i="32" s="1"/>
  <c r="HD116" i="32"/>
  <c r="HE115" i="32"/>
  <c r="FZ116" i="32"/>
  <c r="GA115" i="32"/>
  <c r="FK116" i="32"/>
  <c r="FL115" i="32"/>
  <c r="EV116" i="32"/>
  <c r="EW115" i="32"/>
  <c r="EG116" i="32"/>
  <c r="EH115" i="32"/>
  <c r="DR116" i="32"/>
  <c r="DS115" i="32"/>
  <c r="DC116" i="32"/>
  <c r="DD115" i="32"/>
  <c r="CN116" i="32"/>
  <c r="CO115" i="32"/>
  <c r="BY116" i="32"/>
  <c r="BZ115" i="32"/>
  <c r="BJ116" i="32"/>
  <c r="BK115" i="32"/>
  <c r="AU116" i="32"/>
  <c r="AV115" i="32"/>
  <c r="KB115" i="32" l="1"/>
  <c r="KE115" i="32" s="1"/>
  <c r="KF115" i="32" s="1"/>
  <c r="KA116" i="32"/>
  <c r="JL116" i="32"/>
  <c r="JE116" i="32" s="1"/>
  <c r="JF116" i="32" s="1"/>
  <c r="JG116" i="32" s="1"/>
  <c r="JM115" i="32"/>
  <c r="JP115" i="32" s="1"/>
  <c r="JQ115" i="32" s="1"/>
  <c r="LP111" i="32"/>
  <c r="LQ111" i="32" s="1"/>
  <c r="LI111" i="32"/>
  <c r="LJ111" i="32" s="1"/>
  <c r="LA112" i="32"/>
  <c r="LB112" i="32" s="1"/>
  <c r="HQ116" i="32"/>
  <c r="LX110" i="32"/>
  <c r="LY110" i="32" s="1"/>
  <c r="KP112" i="32"/>
  <c r="KI112" i="32" s="1"/>
  <c r="KJ112" i="32" s="1"/>
  <c r="KK112" i="32" s="1"/>
  <c r="KQ111" i="32"/>
  <c r="GS116" i="32"/>
  <c r="GT116" i="32" s="1"/>
  <c r="GH117" i="32"/>
  <c r="GI117" i="32" s="1"/>
  <c r="GJ117" i="32" s="1"/>
  <c r="GK117" i="32" s="1"/>
  <c r="GL117" i="32" s="1"/>
  <c r="JT116" i="32"/>
  <c r="JU116" i="32" s="1"/>
  <c r="JV116" i="32" s="1"/>
  <c r="JA115" i="32"/>
  <c r="JB115" i="32" s="1"/>
  <c r="IP116" i="32"/>
  <c r="IQ116" i="32" s="1"/>
  <c r="IR116" i="32" s="1"/>
  <c r="IS116" i="32" s="1"/>
  <c r="IT116" i="32" s="1"/>
  <c r="IL115" i="32"/>
  <c r="IM115" i="32" s="1"/>
  <c r="IA116" i="32"/>
  <c r="IB116" i="32" s="1"/>
  <c r="IC116" i="32" s="1"/>
  <c r="ID116" i="32" s="1"/>
  <c r="IE116" i="32" s="1"/>
  <c r="HV116" i="32"/>
  <c r="HU117" i="32"/>
  <c r="HK117" i="32" s="1"/>
  <c r="HH115" i="32"/>
  <c r="HI115" i="32" s="1"/>
  <c r="GW116" i="32"/>
  <c r="GX116" i="32" s="1"/>
  <c r="GY116" i="32" s="1"/>
  <c r="GZ116" i="32" s="1"/>
  <c r="HA116" i="32" s="1"/>
  <c r="GD115" i="32"/>
  <c r="GE115" i="32" s="1"/>
  <c r="FS116" i="32"/>
  <c r="FT116" i="32" s="1"/>
  <c r="FU116" i="32" s="1"/>
  <c r="FV116" i="32" s="1"/>
  <c r="FW116" i="32" s="1"/>
  <c r="FO115" i="32"/>
  <c r="FP115" i="32" s="1"/>
  <c r="FD116" i="32"/>
  <c r="FE116" i="32" s="1"/>
  <c r="FF116" i="32" s="1"/>
  <c r="FG116" i="32" s="1"/>
  <c r="FH116" i="32" s="1"/>
  <c r="EZ115" i="32"/>
  <c r="FA115" i="32" s="1"/>
  <c r="EO116" i="32"/>
  <c r="EP116" i="32" s="1"/>
  <c r="EQ116" i="32" s="1"/>
  <c r="ER116" i="32" s="1"/>
  <c r="ES116" i="32" s="1"/>
  <c r="EK115" i="32"/>
  <c r="EL115" i="32" s="1"/>
  <c r="DZ116" i="32"/>
  <c r="EA116" i="32" s="1"/>
  <c r="EB116" i="32" s="1"/>
  <c r="EC116" i="32" s="1"/>
  <c r="ED116" i="32" s="1"/>
  <c r="DV115" i="32"/>
  <c r="DW115" i="32" s="1"/>
  <c r="DK116" i="32"/>
  <c r="DL116" i="32" s="1"/>
  <c r="DM116" i="32" s="1"/>
  <c r="DN116" i="32" s="1"/>
  <c r="DO116" i="32" s="1"/>
  <c r="DG115" i="32"/>
  <c r="DH115" i="32" s="1"/>
  <c r="CV116" i="32"/>
  <c r="CW116" i="32" s="1"/>
  <c r="CX116" i="32" s="1"/>
  <c r="CY116" i="32" s="1"/>
  <c r="CZ116" i="32" s="1"/>
  <c r="CR115" i="32"/>
  <c r="CS115" i="32" s="1"/>
  <c r="CG116" i="32"/>
  <c r="CH116" i="32" s="1"/>
  <c r="CI116" i="32" s="1"/>
  <c r="CJ116" i="32" s="1"/>
  <c r="CK116" i="32" s="1"/>
  <c r="CC115" i="32"/>
  <c r="CD115" i="32" s="1"/>
  <c r="BR116" i="32"/>
  <c r="BS116" i="32" s="1"/>
  <c r="BT116" i="32" s="1"/>
  <c r="BU116" i="32" s="1"/>
  <c r="BV116" i="32" s="1"/>
  <c r="BN115" i="32"/>
  <c r="BO115" i="32" s="1"/>
  <c r="BC116" i="32"/>
  <c r="BD116" i="32" s="1"/>
  <c r="BE116" i="32" s="1"/>
  <c r="BF116" i="32" s="1"/>
  <c r="BG116" i="32" s="1"/>
  <c r="AY115" i="32"/>
  <c r="AZ115" i="32" s="1"/>
  <c r="AN116" i="32"/>
  <c r="AO116" i="32" s="1"/>
  <c r="AP116" i="32" s="1"/>
  <c r="AQ116" i="32" s="1"/>
  <c r="AR116" i="32" s="1"/>
  <c r="IU116" i="32" l="1"/>
  <c r="JW116" i="32"/>
  <c r="KT111" i="32"/>
  <c r="KU111" i="32" s="1"/>
  <c r="AS116" i="32"/>
  <c r="DA116" i="32"/>
  <c r="EE116" i="32"/>
  <c r="FI116" i="32"/>
  <c r="HB116" i="32"/>
  <c r="KL112" i="32"/>
  <c r="KM112" i="32" s="1"/>
  <c r="BW116" i="32"/>
  <c r="IF116" i="32"/>
  <c r="JH116" i="32"/>
  <c r="GM117" i="32"/>
  <c r="BH116" i="32"/>
  <c r="CL116" i="32"/>
  <c r="DP116" i="32"/>
  <c r="ET116" i="32"/>
  <c r="FX116" i="32"/>
  <c r="LC112" i="32"/>
  <c r="LH112" i="32"/>
  <c r="LG113" i="32"/>
  <c r="KW113" i="32" s="1"/>
  <c r="LR111" i="32"/>
  <c r="LW111" i="32"/>
  <c r="LV112" i="32"/>
  <c r="LL112" i="32" s="1"/>
  <c r="GR117" i="32"/>
  <c r="GQ118" i="32"/>
  <c r="GG118" i="32" s="1"/>
  <c r="IY117" i="32"/>
  <c r="IO117" i="32" s="1"/>
  <c r="IZ116" i="32"/>
  <c r="IJ117" i="32"/>
  <c r="HZ117" i="32" s="1"/>
  <c r="IK116" i="32"/>
  <c r="HS117" i="32"/>
  <c r="HT116" i="32"/>
  <c r="HF117" i="32"/>
  <c r="GV117" i="32" s="1"/>
  <c r="HG116" i="32"/>
  <c r="GB117" i="32"/>
  <c r="FR117" i="32" s="1"/>
  <c r="GC116" i="32"/>
  <c r="FN116" i="32"/>
  <c r="FM117" i="32"/>
  <c r="FC117" i="32" s="1"/>
  <c r="EX117" i="32"/>
  <c r="EN117" i="32" s="1"/>
  <c r="EY116" i="32"/>
  <c r="EI117" i="32"/>
  <c r="DY117" i="32" s="1"/>
  <c r="EJ116" i="32"/>
  <c r="DT117" i="32"/>
  <c r="DJ117" i="32" s="1"/>
  <c r="DU116" i="32"/>
  <c r="DF116" i="32"/>
  <c r="DE117" i="32"/>
  <c r="CU117" i="32" s="1"/>
  <c r="CQ116" i="32"/>
  <c r="CP117" i="32"/>
  <c r="CF117" i="32" s="1"/>
  <c r="CA117" i="32"/>
  <c r="BQ117" i="32" s="1"/>
  <c r="CB116" i="32"/>
  <c r="BL117" i="32"/>
  <c r="BB117" i="32" s="1"/>
  <c r="BM116" i="32"/>
  <c r="AW117" i="32"/>
  <c r="AM117" i="32" s="1"/>
  <c r="AX116" i="32"/>
  <c r="JX116" i="32" l="1"/>
  <c r="JY116" i="32" s="1"/>
  <c r="JI116" i="32"/>
  <c r="JJ116" i="32" s="1"/>
  <c r="KD116" i="32"/>
  <c r="JN117" i="32"/>
  <c r="JD117" i="32" s="1"/>
  <c r="KC117" i="32"/>
  <c r="JS117" i="32" s="1"/>
  <c r="JO116" i="32"/>
  <c r="LE113" i="32"/>
  <c r="KX113" i="32" s="1"/>
  <c r="KY113" i="32" s="1"/>
  <c r="KZ113" i="32" s="1"/>
  <c r="LF112" i="32"/>
  <c r="KN112" i="32"/>
  <c r="KR113" i="32"/>
  <c r="KH113" i="32" s="1"/>
  <c r="KS112" i="32"/>
  <c r="LT112" i="32"/>
  <c r="LM112" i="32" s="1"/>
  <c r="LN112" i="32" s="1"/>
  <c r="LO112" i="32" s="1"/>
  <c r="LU111" i="32"/>
  <c r="GO118" i="32"/>
  <c r="GP117" i="32"/>
  <c r="IW117" i="32"/>
  <c r="IX116" i="32"/>
  <c r="IH117" i="32"/>
  <c r="II116" i="32"/>
  <c r="HW116" i="32"/>
  <c r="HX116" i="32" s="1"/>
  <c r="HL117" i="32"/>
  <c r="HM117" i="32" s="1"/>
  <c r="HN117" i="32" s="1"/>
  <c r="HO117" i="32" s="1"/>
  <c r="HP117" i="32" s="1"/>
  <c r="HD117" i="32"/>
  <c r="HE116" i="32"/>
  <c r="FZ117" i="32"/>
  <c r="GA116" i="32"/>
  <c r="FK117" i="32"/>
  <c r="FL116" i="32"/>
  <c r="EV117" i="32"/>
  <c r="EW116" i="32"/>
  <c r="EG117" i="32"/>
  <c r="EH116" i="32"/>
  <c r="DR117" i="32"/>
  <c r="DS116" i="32"/>
  <c r="DC117" i="32"/>
  <c r="DD116" i="32"/>
  <c r="CN117" i="32"/>
  <c r="CO116" i="32"/>
  <c r="BY117" i="32"/>
  <c r="BZ116" i="32"/>
  <c r="BJ117" i="32"/>
  <c r="BK116" i="32"/>
  <c r="AU117" i="32"/>
  <c r="AV116" i="32"/>
  <c r="KB116" i="32" l="1"/>
  <c r="KE116" i="32" s="1"/>
  <c r="KF116" i="32" s="1"/>
  <c r="KA117" i="32"/>
  <c r="JT117" i="32" s="1"/>
  <c r="JU117" i="32" s="1"/>
  <c r="JV117" i="32" s="1"/>
  <c r="JL117" i="32"/>
  <c r="JE117" i="32" s="1"/>
  <c r="JF117" i="32" s="1"/>
  <c r="JG117" i="32" s="1"/>
  <c r="JM116" i="32"/>
  <c r="JP116" i="32" s="1"/>
  <c r="JQ116" i="32" s="1"/>
  <c r="LX111" i="32"/>
  <c r="LY111" i="32" s="1"/>
  <c r="KP113" i="32"/>
  <c r="KI113" i="32" s="1"/>
  <c r="KJ113" i="32" s="1"/>
  <c r="KK113" i="32" s="1"/>
  <c r="KQ112" i="32"/>
  <c r="LP112" i="32"/>
  <c r="LQ112" i="32" s="1"/>
  <c r="LI112" i="32"/>
  <c r="LJ112" i="32" s="1"/>
  <c r="HQ117" i="32"/>
  <c r="LA113" i="32"/>
  <c r="LB113" i="32" s="1"/>
  <c r="GS117" i="32"/>
  <c r="GT117" i="32" s="1"/>
  <c r="GH118" i="32"/>
  <c r="GI118" i="32" s="1"/>
  <c r="GJ118" i="32" s="1"/>
  <c r="GK118" i="32" s="1"/>
  <c r="GL118" i="32" s="1"/>
  <c r="JA116" i="32"/>
  <c r="JB116" i="32" s="1"/>
  <c r="IP117" i="32"/>
  <c r="IQ117" i="32" s="1"/>
  <c r="IR117" i="32" s="1"/>
  <c r="IS117" i="32" s="1"/>
  <c r="IT117" i="32" s="1"/>
  <c r="IL116" i="32"/>
  <c r="IM116" i="32" s="1"/>
  <c r="IA117" i="32"/>
  <c r="IB117" i="32" s="1"/>
  <c r="IC117" i="32" s="1"/>
  <c r="ID117" i="32" s="1"/>
  <c r="IE117" i="32" s="1"/>
  <c r="HU118" i="32"/>
  <c r="HK118" i="32" s="1"/>
  <c r="HV117" i="32"/>
  <c r="HH116" i="32"/>
  <c r="HI116" i="32" s="1"/>
  <c r="GW117" i="32"/>
  <c r="GX117" i="32" s="1"/>
  <c r="GY117" i="32" s="1"/>
  <c r="GZ117" i="32" s="1"/>
  <c r="HA117" i="32" s="1"/>
  <c r="GD116" i="32"/>
  <c r="GE116" i="32" s="1"/>
  <c r="FS117" i="32"/>
  <c r="FT117" i="32" s="1"/>
  <c r="FU117" i="32" s="1"/>
  <c r="FV117" i="32" s="1"/>
  <c r="FW117" i="32" s="1"/>
  <c r="FO116" i="32"/>
  <c r="FP116" i="32" s="1"/>
  <c r="FD117" i="32"/>
  <c r="FE117" i="32" s="1"/>
  <c r="FF117" i="32" s="1"/>
  <c r="FG117" i="32" s="1"/>
  <c r="FH117" i="32" s="1"/>
  <c r="EZ116" i="32"/>
  <c r="FA116" i="32" s="1"/>
  <c r="EO117" i="32"/>
  <c r="EP117" i="32" s="1"/>
  <c r="EQ117" i="32" s="1"/>
  <c r="ER117" i="32" s="1"/>
  <c r="ES117" i="32" s="1"/>
  <c r="EK116" i="32"/>
  <c r="EL116" i="32" s="1"/>
  <c r="DZ117" i="32"/>
  <c r="EA117" i="32" s="1"/>
  <c r="EB117" i="32" s="1"/>
  <c r="EC117" i="32" s="1"/>
  <c r="ED117" i="32" s="1"/>
  <c r="DV116" i="32"/>
  <c r="DW116" i="32" s="1"/>
  <c r="DK117" i="32"/>
  <c r="DL117" i="32" s="1"/>
  <c r="DM117" i="32" s="1"/>
  <c r="DN117" i="32" s="1"/>
  <c r="DO117" i="32" s="1"/>
  <c r="DG116" i="32"/>
  <c r="DH116" i="32" s="1"/>
  <c r="CV117" i="32"/>
  <c r="CW117" i="32" s="1"/>
  <c r="CX117" i="32" s="1"/>
  <c r="CY117" i="32" s="1"/>
  <c r="CZ117" i="32" s="1"/>
  <c r="CR116" i="32"/>
  <c r="CS116" i="32" s="1"/>
  <c r="CG117" i="32"/>
  <c r="CH117" i="32" s="1"/>
  <c r="CI117" i="32" s="1"/>
  <c r="CJ117" i="32" s="1"/>
  <c r="CK117" i="32" s="1"/>
  <c r="CC116" i="32"/>
  <c r="CD116" i="32" s="1"/>
  <c r="BR117" i="32"/>
  <c r="BS117" i="32" s="1"/>
  <c r="BT117" i="32" s="1"/>
  <c r="BU117" i="32" s="1"/>
  <c r="BV117" i="32" s="1"/>
  <c r="BN116" i="32"/>
  <c r="BO116" i="32" s="1"/>
  <c r="BC117" i="32"/>
  <c r="BD117" i="32" s="1"/>
  <c r="BE117" i="32" s="1"/>
  <c r="BF117" i="32" s="1"/>
  <c r="BG117" i="32" s="1"/>
  <c r="AY116" i="32"/>
  <c r="AZ116" i="32" s="1"/>
  <c r="AN117" i="32"/>
  <c r="AO117" i="32" s="1"/>
  <c r="AP117" i="32" s="1"/>
  <c r="AQ117" i="32" s="1"/>
  <c r="AR117" i="32" s="1"/>
  <c r="BH117" i="32" l="1"/>
  <c r="IU117" i="32"/>
  <c r="JW117" i="32"/>
  <c r="KT112" i="32"/>
  <c r="KU112" i="32" s="1"/>
  <c r="AS117" i="32"/>
  <c r="DA117" i="32"/>
  <c r="EE117" i="32"/>
  <c r="FI117" i="32"/>
  <c r="HB117" i="32"/>
  <c r="LC113" i="32"/>
  <c r="LG114" i="32"/>
  <c r="KW114" i="32" s="1"/>
  <c r="LH113" i="32"/>
  <c r="KL113" i="32"/>
  <c r="KM113" i="32" s="1"/>
  <c r="BW117" i="32"/>
  <c r="IF117" i="32"/>
  <c r="JH117" i="32"/>
  <c r="GM118" i="32"/>
  <c r="CL117" i="32"/>
  <c r="DP117" i="32"/>
  <c r="ET117" i="32"/>
  <c r="FX117" i="32"/>
  <c r="LR112" i="32"/>
  <c r="LV113" i="32"/>
  <c r="LL113" i="32" s="1"/>
  <c r="LW112" i="32"/>
  <c r="GQ119" i="32"/>
  <c r="GG119" i="32" s="1"/>
  <c r="GR118" i="32"/>
  <c r="IY118" i="32"/>
  <c r="IO118" i="32" s="1"/>
  <c r="IZ117" i="32"/>
  <c r="IJ118" i="32"/>
  <c r="HZ118" i="32" s="1"/>
  <c r="IK117" i="32"/>
  <c r="HS118" i="32"/>
  <c r="HT117" i="32"/>
  <c r="HG117" i="32"/>
  <c r="HF118" i="32"/>
  <c r="GV118" i="32" s="1"/>
  <c r="GC117" i="32"/>
  <c r="GB118" i="32"/>
  <c r="FR118" i="32" s="1"/>
  <c r="FM118" i="32"/>
  <c r="FC118" i="32" s="1"/>
  <c r="FN117" i="32"/>
  <c r="EX118" i="32"/>
  <c r="EN118" i="32" s="1"/>
  <c r="EY117" i="32"/>
  <c r="EJ117" i="32"/>
  <c r="EI118" i="32"/>
  <c r="DY118" i="32" s="1"/>
  <c r="DT118" i="32"/>
  <c r="DJ118" i="32" s="1"/>
  <c r="DU117" i="32"/>
  <c r="DE118" i="32"/>
  <c r="CU118" i="32" s="1"/>
  <c r="DF117" i="32"/>
  <c r="CP118" i="32"/>
  <c r="CF118" i="32" s="1"/>
  <c r="CQ117" i="32"/>
  <c r="CA118" i="32"/>
  <c r="BQ118" i="32" s="1"/>
  <c r="CB117" i="32"/>
  <c r="BL118" i="32"/>
  <c r="BB118" i="32" s="1"/>
  <c r="BM117" i="32"/>
  <c r="AX117" i="32"/>
  <c r="AW118" i="32"/>
  <c r="AM118" i="32" s="1"/>
  <c r="JX117" i="32" l="1"/>
  <c r="JY117" i="32" s="1"/>
  <c r="JI117" i="32"/>
  <c r="JJ117" i="32" s="1"/>
  <c r="KD117" i="32"/>
  <c r="JO117" i="32"/>
  <c r="KC118" i="32"/>
  <c r="JS118" i="32" s="1"/>
  <c r="JN118" i="32"/>
  <c r="JD118" i="32" s="1"/>
  <c r="LE114" i="32"/>
  <c r="KX114" i="32" s="1"/>
  <c r="KY114" i="32" s="1"/>
  <c r="KZ114" i="32" s="1"/>
  <c r="LF113" i="32"/>
  <c r="LT113" i="32"/>
  <c r="LM113" i="32" s="1"/>
  <c r="LN113" i="32" s="1"/>
  <c r="LO113" i="32" s="1"/>
  <c r="LU112" i="32"/>
  <c r="KN113" i="32"/>
  <c r="KR114" i="32"/>
  <c r="KH114" i="32" s="1"/>
  <c r="KS113" i="32"/>
  <c r="GO119" i="32"/>
  <c r="GP118" i="32"/>
  <c r="IW118" i="32"/>
  <c r="IX117" i="32"/>
  <c r="IH118" i="32"/>
  <c r="II117" i="32"/>
  <c r="HW117" i="32"/>
  <c r="HX117" i="32" s="1"/>
  <c r="HL118" i="32"/>
  <c r="HM118" i="32" s="1"/>
  <c r="HN118" i="32" s="1"/>
  <c r="HO118" i="32" s="1"/>
  <c r="HP118" i="32" s="1"/>
  <c r="HD118" i="32"/>
  <c r="HE117" i="32"/>
  <c r="FZ118" i="32"/>
  <c r="GA117" i="32"/>
  <c r="FK118" i="32"/>
  <c r="FL117" i="32"/>
  <c r="EV118" i="32"/>
  <c r="EW117" i="32"/>
  <c r="EG118" i="32"/>
  <c r="EH117" i="32"/>
  <c r="DR118" i="32"/>
  <c r="DS117" i="32"/>
  <c r="DC118" i="32"/>
  <c r="DD117" i="32"/>
  <c r="CN118" i="32"/>
  <c r="CO117" i="32"/>
  <c r="BY118" i="32"/>
  <c r="BZ117" i="32"/>
  <c r="BJ118" i="32"/>
  <c r="BK117" i="32"/>
  <c r="AU118" i="32"/>
  <c r="AV117" i="32"/>
  <c r="KB117" i="32" l="1"/>
  <c r="KE117" i="32" s="1"/>
  <c r="KF117" i="32" s="1"/>
  <c r="KA118" i="32"/>
  <c r="JT118" i="32" s="1"/>
  <c r="JU118" i="32" s="1"/>
  <c r="JV118" i="32" s="1"/>
  <c r="JL118" i="32"/>
  <c r="JE118" i="32" s="1"/>
  <c r="JF118" i="32" s="1"/>
  <c r="JG118" i="32" s="1"/>
  <c r="JM117" i="32"/>
  <c r="JP117" i="32" s="1"/>
  <c r="JQ117" i="32" s="1"/>
  <c r="LX112" i="32"/>
  <c r="LY112" i="32" s="1"/>
  <c r="LP113" i="32"/>
  <c r="LQ113" i="32" s="1"/>
  <c r="LI113" i="32"/>
  <c r="LJ113" i="32" s="1"/>
  <c r="HQ118" i="32"/>
  <c r="KP114" i="32"/>
  <c r="KI114" i="32" s="1"/>
  <c r="KJ114" i="32" s="1"/>
  <c r="KK114" i="32" s="1"/>
  <c r="KQ113" i="32"/>
  <c r="LA114" i="32"/>
  <c r="LB114" i="32" s="1"/>
  <c r="GS118" i="32"/>
  <c r="GT118" i="32" s="1"/>
  <c r="GH119" i="32"/>
  <c r="GI119" i="32" s="1"/>
  <c r="GJ119" i="32" s="1"/>
  <c r="GK119" i="32" s="1"/>
  <c r="GL119" i="32" s="1"/>
  <c r="JA117" i="32"/>
  <c r="JB117" i="32" s="1"/>
  <c r="IP118" i="32"/>
  <c r="IQ118" i="32" s="1"/>
  <c r="IR118" i="32" s="1"/>
  <c r="IS118" i="32" s="1"/>
  <c r="IT118" i="32" s="1"/>
  <c r="IL117" i="32"/>
  <c r="IM117" i="32" s="1"/>
  <c r="IA118" i="32"/>
  <c r="IB118" i="32" s="1"/>
  <c r="IC118" i="32" s="1"/>
  <c r="ID118" i="32" s="1"/>
  <c r="IE118" i="32" s="1"/>
  <c r="HV118" i="32"/>
  <c r="HU119" i="32"/>
  <c r="HK119" i="32" s="1"/>
  <c r="HH117" i="32"/>
  <c r="HI117" i="32" s="1"/>
  <c r="GW118" i="32"/>
  <c r="GX118" i="32" s="1"/>
  <c r="GY118" i="32" s="1"/>
  <c r="GZ118" i="32" s="1"/>
  <c r="HA118" i="32" s="1"/>
  <c r="GD117" i="32"/>
  <c r="GE117" i="32" s="1"/>
  <c r="FS118" i="32"/>
  <c r="FT118" i="32" s="1"/>
  <c r="FU118" i="32" s="1"/>
  <c r="FV118" i="32" s="1"/>
  <c r="FW118" i="32" s="1"/>
  <c r="FO117" i="32"/>
  <c r="FP117" i="32" s="1"/>
  <c r="FD118" i="32"/>
  <c r="FE118" i="32" s="1"/>
  <c r="FF118" i="32" s="1"/>
  <c r="FG118" i="32" s="1"/>
  <c r="FH118" i="32" s="1"/>
  <c r="EZ117" i="32"/>
  <c r="FA117" i="32" s="1"/>
  <c r="EO118" i="32"/>
  <c r="EP118" i="32" s="1"/>
  <c r="EQ118" i="32" s="1"/>
  <c r="ER118" i="32" s="1"/>
  <c r="ES118" i="32" s="1"/>
  <c r="EK117" i="32"/>
  <c r="EL117" i="32" s="1"/>
  <c r="DZ118" i="32"/>
  <c r="EA118" i="32" s="1"/>
  <c r="EB118" i="32" s="1"/>
  <c r="EC118" i="32" s="1"/>
  <c r="ED118" i="32" s="1"/>
  <c r="DV117" i="32"/>
  <c r="DW117" i="32" s="1"/>
  <c r="DK118" i="32"/>
  <c r="DL118" i="32" s="1"/>
  <c r="DM118" i="32" s="1"/>
  <c r="DN118" i="32" s="1"/>
  <c r="DO118" i="32" s="1"/>
  <c r="DG117" i="32"/>
  <c r="DH117" i="32" s="1"/>
  <c r="CV118" i="32"/>
  <c r="CW118" i="32" s="1"/>
  <c r="CX118" i="32" s="1"/>
  <c r="CY118" i="32" s="1"/>
  <c r="CZ118" i="32" s="1"/>
  <c r="CR117" i="32"/>
  <c r="CS117" i="32" s="1"/>
  <c r="CG118" i="32"/>
  <c r="CH118" i="32" s="1"/>
  <c r="CI118" i="32" s="1"/>
  <c r="CJ118" i="32" s="1"/>
  <c r="CK118" i="32" s="1"/>
  <c r="CC117" i="32"/>
  <c r="CD117" i="32" s="1"/>
  <c r="BR118" i="32"/>
  <c r="BS118" i="32" s="1"/>
  <c r="BT118" i="32" s="1"/>
  <c r="BU118" i="32" s="1"/>
  <c r="BV118" i="32" s="1"/>
  <c r="BN117" i="32"/>
  <c r="BO117" i="32" s="1"/>
  <c r="BC118" i="32"/>
  <c r="BD118" i="32" s="1"/>
  <c r="BE118" i="32" s="1"/>
  <c r="BF118" i="32" s="1"/>
  <c r="BG118" i="32" s="1"/>
  <c r="AY117" i="32"/>
  <c r="AZ117" i="32" s="1"/>
  <c r="AN118" i="32"/>
  <c r="AO118" i="32" s="1"/>
  <c r="AP118" i="32" s="1"/>
  <c r="AQ118" i="32" s="1"/>
  <c r="AR118" i="32" s="1"/>
  <c r="IU118" i="32" l="1"/>
  <c r="JW118" i="32"/>
  <c r="BW118" i="32"/>
  <c r="EE118" i="32"/>
  <c r="FI118" i="32"/>
  <c r="HB118" i="32"/>
  <c r="LC114" i="32"/>
  <c r="LH114" i="32"/>
  <c r="LG115" i="32"/>
  <c r="KW115" i="32" s="1"/>
  <c r="LR113" i="32"/>
  <c r="LW113" i="32"/>
  <c r="LV114" i="32"/>
  <c r="LL114" i="32" s="1"/>
  <c r="AS118" i="32"/>
  <c r="IF118" i="32"/>
  <c r="JH118" i="32"/>
  <c r="GM119" i="32"/>
  <c r="KT113" i="32"/>
  <c r="KU113" i="32" s="1"/>
  <c r="CL118" i="32"/>
  <c r="DP118" i="32"/>
  <c r="ET118" i="32"/>
  <c r="FX118" i="32"/>
  <c r="KL114" i="32"/>
  <c r="KM114" i="32" s="1"/>
  <c r="GR119" i="32"/>
  <c r="GQ120" i="32"/>
  <c r="GG120" i="32" s="1"/>
  <c r="IY119" i="32"/>
  <c r="IO119" i="32" s="1"/>
  <c r="IZ118" i="32"/>
  <c r="IJ119" i="32"/>
  <c r="HZ119" i="32" s="1"/>
  <c r="IK118" i="32"/>
  <c r="HS119" i="32"/>
  <c r="HT118" i="32"/>
  <c r="HF119" i="32"/>
  <c r="GV119" i="32" s="1"/>
  <c r="HG118" i="32"/>
  <c r="GB119" i="32"/>
  <c r="FR119" i="32" s="1"/>
  <c r="GC118" i="32"/>
  <c r="FN118" i="32"/>
  <c r="FM119" i="32"/>
  <c r="FC119" i="32" s="1"/>
  <c r="EX119" i="32"/>
  <c r="EN119" i="32" s="1"/>
  <c r="EY118" i="32"/>
  <c r="EI119" i="32"/>
  <c r="DY119" i="32" s="1"/>
  <c r="EJ118" i="32"/>
  <c r="DT119" i="32"/>
  <c r="DJ119" i="32" s="1"/>
  <c r="DU118" i="32"/>
  <c r="DE119" i="32"/>
  <c r="CU119" i="32" s="1"/>
  <c r="DF118" i="32"/>
  <c r="DA118" i="32"/>
  <c r="CQ118" i="32"/>
  <c r="CP119" i="32"/>
  <c r="CF119" i="32" s="1"/>
  <c r="CA119" i="32"/>
  <c r="BQ119" i="32" s="1"/>
  <c r="CB118" i="32"/>
  <c r="BL119" i="32"/>
  <c r="BB119" i="32" s="1"/>
  <c r="BM118" i="32"/>
  <c r="BH118" i="32"/>
  <c r="AW119" i="32"/>
  <c r="AM119" i="32" s="1"/>
  <c r="AX118" i="32"/>
  <c r="JX118" i="32" l="1"/>
  <c r="JY118" i="32" s="1"/>
  <c r="JI118" i="32"/>
  <c r="JJ118" i="32" s="1"/>
  <c r="KD118" i="32"/>
  <c r="JN119" i="32"/>
  <c r="JD119" i="32" s="1"/>
  <c r="KC119" i="32"/>
  <c r="JS119" i="32" s="1"/>
  <c r="JO118" i="32"/>
  <c r="LT114" i="32"/>
  <c r="LM114" i="32" s="1"/>
  <c r="LN114" i="32" s="1"/>
  <c r="LO114" i="32" s="1"/>
  <c r="LU113" i="32"/>
  <c r="KN114" i="32"/>
  <c r="KR115" i="32"/>
  <c r="KH115" i="32" s="1"/>
  <c r="KS114" i="32"/>
  <c r="LE115" i="32"/>
  <c r="KX115" i="32" s="1"/>
  <c r="KY115" i="32" s="1"/>
  <c r="KZ115" i="32" s="1"/>
  <c r="LF114" i="32"/>
  <c r="GO120" i="32"/>
  <c r="GP119" i="32"/>
  <c r="IW119" i="32"/>
  <c r="IX118" i="32"/>
  <c r="IH119" i="32"/>
  <c r="II118" i="32"/>
  <c r="HW118" i="32"/>
  <c r="HX118" i="32" s="1"/>
  <c r="HL119" i="32"/>
  <c r="HM119" i="32" s="1"/>
  <c r="HN119" i="32" s="1"/>
  <c r="HO119" i="32" s="1"/>
  <c r="HP119" i="32" s="1"/>
  <c r="HD119" i="32"/>
  <c r="HE118" i="32"/>
  <c r="FZ119" i="32"/>
  <c r="GA118" i="32"/>
  <c r="FK119" i="32"/>
  <c r="FL118" i="32"/>
  <c r="EV119" i="32"/>
  <c r="EW118" i="32"/>
  <c r="EG119" i="32"/>
  <c r="EH118" i="32"/>
  <c r="DR119" i="32"/>
  <c r="DS118" i="32"/>
  <c r="DC119" i="32"/>
  <c r="DD118" i="32"/>
  <c r="CN119" i="32"/>
  <c r="CO118" i="32"/>
  <c r="BY119" i="32"/>
  <c r="BZ118" i="32"/>
  <c r="BJ119" i="32"/>
  <c r="BK118" i="32"/>
  <c r="AU119" i="32"/>
  <c r="AV118" i="32"/>
  <c r="KB118" i="32" l="1"/>
  <c r="KE118" i="32" s="1"/>
  <c r="KF118" i="32" s="1"/>
  <c r="KA119" i="32"/>
  <c r="JT119" i="32" s="1"/>
  <c r="JU119" i="32" s="1"/>
  <c r="JV119" i="32" s="1"/>
  <c r="JL119" i="32"/>
  <c r="JE119" i="32" s="1"/>
  <c r="JF119" i="32" s="1"/>
  <c r="JG119" i="32" s="1"/>
  <c r="JM118" i="32"/>
  <c r="JP118" i="32" s="1"/>
  <c r="JQ118" i="32" s="1"/>
  <c r="LI114" i="32"/>
  <c r="LJ114" i="32" s="1"/>
  <c r="KP115" i="32"/>
  <c r="KI115" i="32" s="1"/>
  <c r="KJ115" i="32" s="1"/>
  <c r="KK115" i="32" s="1"/>
  <c r="KQ114" i="32"/>
  <c r="LA115" i="32"/>
  <c r="LB115" i="32" s="1"/>
  <c r="LX113" i="32"/>
  <c r="LY113" i="32" s="1"/>
  <c r="HQ119" i="32"/>
  <c r="LP114" i="32"/>
  <c r="LQ114" i="32" s="1"/>
  <c r="GS119" i="32"/>
  <c r="GT119" i="32" s="1"/>
  <c r="GH120" i="32"/>
  <c r="GI120" i="32" s="1"/>
  <c r="GJ120" i="32" s="1"/>
  <c r="GK120" i="32" s="1"/>
  <c r="GL120" i="32" s="1"/>
  <c r="JA118" i="32"/>
  <c r="JB118" i="32" s="1"/>
  <c r="IP119" i="32"/>
  <c r="IQ119" i="32" s="1"/>
  <c r="IR119" i="32" s="1"/>
  <c r="IS119" i="32" s="1"/>
  <c r="IT119" i="32" s="1"/>
  <c r="IL118" i="32"/>
  <c r="IM118" i="32" s="1"/>
  <c r="IA119" i="32"/>
  <c r="IB119" i="32" s="1"/>
  <c r="IC119" i="32" s="1"/>
  <c r="ID119" i="32" s="1"/>
  <c r="IE119" i="32" s="1"/>
  <c r="HU120" i="32"/>
  <c r="HK120" i="32" s="1"/>
  <c r="HV119" i="32"/>
  <c r="HH118" i="32"/>
  <c r="HI118" i="32" s="1"/>
  <c r="GW119" i="32"/>
  <c r="GX119" i="32" s="1"/>
  <c r="GY119" i="32" s="1"/>
  <c r="GZ119" i="32" s="1"/>
  <c r="HA119" i="32" s="1"/>
  <c r="GD118" i="32"/>
  <c r="GE118" i="32" s="1"/>
  <c r="FS119" i="32"/>
  <c r="FT119" i="32" s="1"/>
  <c r="FU119" i="32" s="1"/>
  <c r="FV119" i="32" s="1"/>
  <c r="FW119" i="32" s="1"/>
  <c r="FO118" i="32"/>
  <c r="FP118" i="32" s="1"/>
  <c r="FD119" i="32"/>
  <c r="FE119" i="32" s="1"/>
  <c r="FF119" i="32" s="1"/>
  <c r="FG119" i="32" s="1"/>
  <c r="FH119" i="32" s="1"/>
  <c r="EZ118" i="32"/>
  <c r="FA118" i="32" s="1"/>
  <c r="EO119" i="32"/>
  <c r="EP119" i="32" s="1"/>
  <c r="EQ119" i="32" s="1"/>
  <c r="ER119" i="32" s="1"/>
  <c r="ES119" i="32" s="1"/>
  <c r="EK118" i="32"/>
  <c r="EL118" i="32" s="1"/>
  <c r="DZ119" i="32"/>
  <c r="EA119" i="32" s="1"/>
  <c r="EB119" i="32" s="1"/>
  <c r="EC119" i="32" s="1"/>
  <c r="ED119" i="32" s="1"/>
  <c r="DV118" i="32"/>
  <c r="DW118" i="32" s="1"/>
  <c r="DK119" i="32"/>
  <c r="DL119" i="32" s="1"/>
  <c r="DM119" i="32" s="1"/>
  <c r="DN119" i="32" s="1"/>
  <c r="DO119" i="32" s="1"/>
  <c r="DG118" i="32"/>
  <c r="DH118" i="32" s="1"/>
  <c r="CV119" i="32"/>
  <c r="CW119" i="32" s="1"/>
  <c r="CX119" i="32" s="1"/>
  <c r="CY119" i="32" s="1"/>
  <c r="CZ119" i="32" s="1"/>
  <c r="CR118" i="32"/>
  <c r="CS118" i="32" s="1"/>
  <c r="CG119" i="32"/>
  <c r="CH119" i="32" s="1"/>
  <c r="CI119" i="32" s="1"/>
  <c r="CJ119" i="32" s="1"/>
  <c r="CK119" i="32" s="1"/>
  <c r="BR119" i="32"/>
  <c r="BS119" i="32" s="1"/>
  <c r="BT119" i="32" s="1"/>
  <c r="BU119" i="32" s="1"/>
  <c r="BV119" i="32" s="1"/>
  <c r="CC118" i="32"/>
  <c r="CD118" i="32" s="1"/>
  <c r="BN118" i="32"/>
  <c r="BO118" i="32" s="1"/>
  <c r="BC119" i="32"/>
  <c r="BD119" i="32" s="1"/>
  <c r="BE119" i="32" s="1"/>
  <c r="BF119" i="32" s="1"/>
  <c r="BG119" i="32" s="1"/>
  <c r="AY118" i="32"/>
  <c r="AZ118" i="32" s="1"/>
  <c r="AN119" i="32"/>
  <c r="AO119" i="32" s="1"/>
  <c r="AP119" i="32" s="1"/>
  <c r="AQ119" i="32" s="1"/>
  <c r="AR119" i="32" s="1"/>
  <c r="BH119" i="32" l="1"/>
  <c r="IU119" i="32"/>
  <c r="JW119" i="32"/>
  <c r="KD119" i="32" s="1"/>
  <c r="KT114" i="32"/>
  <c r="KU114" i="32" s="1"/>
  <c r="DA119" i="32"/>
  <c r="EE119" i="32"/>
  <c r="FI119" i="32"/>
  <c r="HB119" i="32"/>
  <c r="LR114" i="32"/>
  <c r="LW114" i="32"/>
  <c r="LV115" i="32"/>
  <c r="LL115" i="32" s="1"/>
  <c r="KL115" i="32"/>
  <c r="KM115" i="32" s="1"/>
  <c r="AS119" i="32"/>
  <c r="BW119" i="32"/>
  <c r="IF119" i="32"/>
  <c r="JH119" i="32"/>
  <c r="GM120" i="32"/>
  <c r="CL119" i="32"/>
  <c r="DP119" i="32"/>
  <c r="ET119" i="32"/>
  <c r="FX119" i="32"/>
  <c r="LC115" i="32"/>
  <c r="LG116" i="32"/>
  <c r="KW116" i="32" s="1"/>
  <c r="LH115" i="32"/>
  <c r="GQ121" i="32"/>
  <c r="GG121" i="32" s="1"/>
  <c r="GR120" i="32"/>
  <c r="IY120" i="32"/>
  <c r="IO120" i="32" s="1"/>
  <c r="IZ119" i="32"/>
  <c r="IJ120" i="32"/>
  <c r="HZ120" i="32" s="1"/>
  <c r="IK119" i="32"/>
  <c r="HS120" i="32"/>
  <c r="HT119" i="32"/>
  <c r="HG119" i="32"/>
  <c r="HF120" i="32"/>
  <c r="GV120" i="32" s="1"/>
  <c r="GC119" i="32"/>
  <c r="GB120" i="32"/>
  <c r="FR120" i="32" s="1"/>
  <c r="FM120" i="32"/>
  <c r="FC120" i="32" s="1"/>
  <c r="FN119" i="32"/>
  <c r="EX120" i="32"/>
  <c r="EN120" i="32" s="1"/>
  <c r="EY119" i="32"/>
  <c r="EJ119" i="32"/>
  <c r="EI120" i="32"/>
  <c r="DY120" i="32" s="1"/>
  <c r="DU119" i="32"/>
  <c r="DT120" i="32"/>
  <c r="DJ120" i="32" s="1"/>
  <c r="DE120" i="32"/>
  <c r="CU120" i="32" s="1"/>
  <c r="DF119" i="32"/>
  <c r="CP120" i="32"/>
  <c r="CF120" i="32" s="1"/>
  <c r="CQ119" i="32"/>
  <c r="CA120" i="32"/>
  <c r="BQ120" i="32" s="1"/>
  <c r="CB119" i="32"/>
  <c r="BM119" i="32"/>
  <c r="BL120" i="32"/>
  <c r="BB120" i="32" s="1"/>
  <c r="AW120" i="32"/>
  <c r="AM120" i="32" s="1"/>
  <c r="AX119" i="32"/>
  <c r="JX119" i="32" l="1"/>
  <c r="JY119" i="32" s="1"/>
  <c r="JI119" i="32"/>
  <c r="JJ119" i="32" s="1"/>
  <c r="JO119" i="32"/>
  <c r="KC120" i="32"/>
  <c r="JS120" i="32" s="1"/>
  <c r="JN120" i="32"/>
  <c r="JD120" i="32" s="1"/>
  <c r="KN115" i="32"/>
  <c r="KR116" i="32"/>
  <c r="KH116" i="32" s="1"/>
  <c r="KS115" i="32"/>
  <c r="LE116" i="32"/>
  <c r="KX116" i="32" s="1"/>
  <c r="KY116" i="32" s="1"/>
  <c r="KZ116" i="32" s="1"/>
  <c r="LF115" i="32"/>
  <c r="LT115" i="32"/>
  <c r="LM115" i="32" s="1"/>
  <c r="LN115" i="32" s="1"/>
  <c r="LO115" i="32" s="1"/>
  <c r="LU114" i="32"/>
  <c r="GO121" i="32"/>
  <c r="GP120" i="32"/>
  <c r="IW120" i="32"/>
  <c r="IX119" i="32"/>
  <c r="IH120" i="32"/>
  <c r="II119" i="32"/>
  <c r="HW119" i="32"/>
  <c r="HX119" i="32" s="1"/>
  <c r="HL120" i="32"/>
  <c r="HM120" i="32" s="1"/>
  <c r="HN120" i="32" s="1"/>
  <c r="HO120" i="32" s="1"/>
  <c r="HP120" i="32" s="1"/>
  <c r="HD120" i="32"/>
  <c r="HE119" i="32"/>
  <c r="FZ120" i="32"/>
  <c r="GA119" i="32"/>
  <c r="FK120" i="32"/>
  <c r="FL119" i="32"/>
  <c r="EV120" i="32"/>
  <c r="EW119" i="32"/>
  <c r="EG120" i="32"/>
  <c r="EH119" i="32"/>
  <c r="DR120" i="32"/>
  <c r="DS119" i="32"/>
  <c r="DC120" i="32"/>
  <c r="DD119" i="32"/>
  <c r="CN120" i="32"/>
  <c r="CO119" i="32"/>
  <c r="BY120" i="32"/>
  <c r="BZ119" i="32"/>
  <c r="BJ120" i="32"/>
  <c r="BK119" i="32"/>
  <c r="AU120" i="32"/>
  <c r="AV119" i="32"/>
  <c r="KA120" i="32" l="1"/>
  <c r="JT120" i="32" s="1"/>
  <c r="JU120" i="32" s="1"/>
  <c r="JV120" i="32" s="1"/>
  <c r="KB119" i="32"/>
  <c r="KE119" i="32" s="1"/>
  <c r="KF119" i="32" s="1"/>
  <c r="JM119" i="32"/>
  <c r="JP119" i="32" s="1"/>
  <c r="JQ119" i="32" s="1"/>
  <c r="JL120" i="32"/>
  <c r="JE120" i="32" s="1"/>
  <c r="JF120" i="32" s="1"/>
  <c r="JG120" i="32" s="1"/>
  <c r="LA116" i="32"/>
  <c r="LB116" i="32" s="1"/>
  <c r="LX114" i="32"/>
  <c r="LY114" i="32" s="1"/>
  <c r="LP115" i="32"/>
  <c r="LQ115" i="32" s="1"/>
  <c r="HQ120" i="32"/>
  <c r="LI115" i="32"/>
  <c r="LJ115" i="32" s="1"/>
  <c r="KP116" i="32"/>
  <c r="KI116" i="32" s="1"/>
  <c r="KJ116" i="32" s="1"/>
  <c r="KK116" i="32" s="1"/>
  <c r="KQ115" i="32"/>
  <c r="GS120" i="32"/>
  <c r="GT120" i="32" s="1"/>
  <c r="GH121" i="32"/>
  <c r="GI121" i="32" s="1"/>
  <c r="GJ121" i="32" s="1"/>
  <c r="GK121" i="32" s="1"/>
  <c r="GL121" i="32" s="1"/>
  <c r="JA119" i="32"/>
  <c r="JB119" i="32" s="1"/>
  <c r="IP120" i="32"/>
  <c r="IQ120" i="32" s="1"/>
  <c r="IR120" i="32" s="1"/>
  <c r="IS120" i="32" s="1"/>
  <c r="IT120" i="32" s="1"/>
  <c r="IL119" i="32"/>
  <c r="IM119" i="32" s="1"/>
  <c r="IA120" i="32"/>
  <c r="IB120" i="32" s="1"/>
  <c r="IC120" i="32" s="1"/>
  <c r="ID120" i="32" s="1"/>
  <c r="IE120" i="32" s="1"/>
  <c r="HV120" i="32"/>
  <c r="HU121" i="32"/>
  <c r="HK121" i="32" s="1"/>
  <c r="HH119" i="32"/>
  <c r="HI119" i="32" s="1"/>
  <c r="GW120" i="32"/>
  <c r="GX120" i="32" s="1"/>
  <c r="GY120" i="32" s="1"/>
  <c r="GZ120" i="32" s="1"/>
  <c r="HA120" i="32" s="1"/>
  <c r="GD119" i="32"/>
  <c r="GE119" i="32" s="1"/>
  <c r="FS120" i="32"/>
  <c r="FT120" i="32" s="1"/>
  <c r="FU120" i="32" s="1"/>
  <c r="FV120" i="32" s="1"/>
  <c r="FW120" i="32" s="1"/>
  <c r="FO119" i="32"/>
  <c r="FP119" i="32" s="1"/>
  <c r="FD120" i="32"/>
  <c r="FE120" i="32" s="1"/>
  <c r="FF120" i="32" s="1"/>
  <c r="FG120" i="32" s="1"/>
  <c r="FH120" i="32" s="1"/>
  <c r="EZ119" i="32"/>
  <c r="FA119" i="32" s="1"/>
  <c r="EO120" i="32"/>
  <c r="EP120" i="32" s="1"/>
  <c r="EQ120" i="32" s="1"/>
  <c r="ER120" i="32" s="1"/>
  <c r="ES120" i="32" s="1"/>
  <c r="EK119" i="32"/>
  <c r="EL119" i="32" s="1"/>
  <c r="DZ120" i="32"/>
  <c r="EA120" i="32" s="1"/>
  <c r="EB120" i="32" s="1"/>
  <c r="EC120" i="32" s="1"/>
  <c r="ED120" i="32" s="1"/>
  <c r="DV119" i="32"/>
  <c r="DW119" i="32" s="1"/>
  <c r="DK120" i="32"/>
  <c r="DL120" i="32" s="1"/>
  <c r="DM120" i="32" s="1"/>
  <c r="DN120" i="32" s="1"/>
  <c r="DO120" i="32" s="1"/>
  <c r="DG119" i="32"/>
  <c r="DH119" i="32" s="1"/>
  <c r="CV120" i="32"/>
  <c r="CW120" i="32" s="1"/>
  <c r="CX120" i="32" s="1"/>
  <c r="CY120" i="32" s="1"/>
  <c r="CZ120" i="32" s="1"/>
  <c r="CR119" i="32"/>
  <c r="CS119" i="32" s="1"/>
  <c r="CG120" i="32"/>
  <c r="CH120" i="32" s="1"/>
  <c r="CI120" i="32" s="1"/>
  <c r="CJ120" i="32" s="1"/>
  <c r="CK120" i="32" s="1"/>
  <c r="CC119" i="32"/>
  <c r="CD119" i="32" s="1"/>
  <c r="BR120" i="32"/>
  <c r="BS120" i="32" s="1"/>
  <c r="BT120" i="32" s="1"/>
  <c r="BU120" i="32" s="1"/>
  <c r="BV120" i="32" s="1"/>
  <c r="BN119" i="32"/>
  <c r="BO119" i="32" s="1"/>
  <c r="BC120" i="32"/>
  <c r="BD120" i="32" s="1"/>
  <c r="BE120" i="32" s="1"/>
  <c r="BF120" i="32" s="1"/>
  <c r="BG120" i="32" s="1"/>
  <c r="AY119" i="32"/>
  <c r="AZ119" i="32" s="1"/>
  <c r="AN120" i="32"/>
  <c r="AO120" i="32" s="1"/>
  <c r="AP120" i="32" s="1"/>
  <c r="AQ120" i="32" s="1"/>
  <c r="AR120" i="32" s="1"/>
  <c r="AS120" i="32" l="1"/>
  <c r="BH120" i="32"/>
  <c r="IU120" i="32"/>
  <c r="JW120" i="32"/>
  <c r="KT115" i="32"/>
  <c r="KU115" i="32" s="1"/>
  <c r="DA120" i="32"/>
  <c r="EE120" i="32"/>
  <c r="FI120" i="32"/>
  <c r="HB120" i="32"/>
  <c r="KL116" i="32"/>
  <c r="KM116" i="32" s="1"/>
  <c r="BW120" i="32"/>
  <c r="IF120" i="32"/>
  <c r="JH120" i="32"/>
  <c r="GM121" i="32"/>
  <c r="CL120" i="32"/>
  <c r="DP120" i="32"/>
  <c r="FX120" i="32"/>
  <c r="LR115" i="32"/>
  <c r="LW115" i="32"/>
  <c r="LV116" i="32"/>
  <c r="LL116" i="32" s="1"/>
  <c r="LC116" i="32"/>
  <c r="LH116" i="32"/>
  <c r="LG117" i="32"/>
  <c r="KW117" i="32" s="1"/>
  <c r="GR121" i="32"/>
  <c r="GQ122" i="32"/>
  <c r="GG122" i="32" s="1"/>
  <c r="IY121" i="32"/>
  <c r="IO121" i="32" s="1"/>
  <c r="IZ120" i="32"/>
  <c r="IJ121" i="32"/>
  <c r="HZ121" i="32" s="1"/>
  <c r="IK120" i="32"/>
  <c r="HS121" i="32"/>
  <c r="HT120" i="32"/>
  <c r="HF121" i="32"/>
  <c r="GV121" i="32" s="1"/>
  <c r="HG120" i="32"/>
  <c r="GB121" i="32"/>
  <c r="FR121" i="32" s="1"/>
  <c r="GC120" i="32"/>
  <c r="FN120" i="32"/>
  <c r="FM121" i="32"/>
  <c r="FC121" i="32" s="1"/>
  <c r="EX121" i="32"/>
  <c r="EN121" i="32" s="1"/>
  <c r="EY120" i="32"/>
  <c r="ET120" i="32"/>
  <c r="EI121" i="32"/>
  <c r="DY121" i="32" s="1"/>
  <c r="EJ120" i="32"/>
  <c r="DT121" i="32"/>
  <c r="DJ121" i="32" s="1"/>
  <c r="DU120" i="32"/>
  <c r="DE121" i="32"/>
  <c r="CU121" i="32" s="1"/>
  <c r="DF120" i="32"/>
  <c r="CQ120" i="32"/>
  <c r="CP121" i="32"/>
  <c r="CF121" i="32" s="1"/>
  <c r="CA121" i="32"/>
  <c r="BQ121" i="32" s="1"/>
  <c r="CB120" i="32"/>
  <c r="BL121" i="32"/>
  <c r="BB121" i="32" s="1"/>
  <c r="BM120" i="32"/>
  <c r="AW121" i="32"/>
  <c r="AM121" i="32" s="1"/>
  <c r="AX120" i="32"/>
  <c r="JX120" i="32" l="1"/>
  <c r="JY120" i="32" s="1"/>
  <c r="JI120" i="32"/>
  <c r="JJ120" i="32" s="1"/>
  <c r="JN121" i="32"/>
  <c r="JD121" i="32" s="1"/>
  <c r="JO120" i="32"/>
  <c r="KC121" i="32"/>
  <c r="JS121" i="32" s="1"/>
  <c r="KD120" i="32"/>
  <c r="LT116" i="32"/>
  <c r="LM116" i="32" s="1"/>
  <c r="LN116" i="32" s="1"/>
  <c r="LO116" i="32" s="1"/>
  <c r="LU115" i="32"/>
  <c r="KN116" i="32"/>
  <c r="KR117" i="32"/>
  <c r="KH117" i="32" s="1"/>
  <c r="KS116" i="32"/>
  <c r="LE117" i="32"/>
  <c r="KX117" i="32" s="1"/>
  <c r="KY117" i="32" s="1"/>
  <c r="KZ117" i="32" s="1"/>
  <c r="LF116" i="32"/>
  <c r="GO122" i="32"/>
  <c r="GP121" i="32"/>
  <c r="IW121" i="32"/>
  <c r="IX120" i="32"/>
  <c r="IH121" i="32"/>
  <c r="II120" i="32"/>
  <c r="HW120" i="32"/>
  <c r="HX120" i="32" s="1"/>
  <c r="HL121" i="32"/>
  <c r="HM121" i="32" s="1"/>
  <c r="HN121" i="32" s="1"/>
  <c r="HO121" i="32" s="1"/>
  <c r="HP121" i="32" s="1"/>
  <c r="HD121" i="32"/>
  <c r="HE120" i="32"/>
  <c r="FZ121" i="32"/>
  <c r="GA120" i="32"/>
  <c r="FK121" i="32"/>
  <c r="FL120" i="32"/>
  <c r="EV121" i="32"/>
  <c r="EW120" i="32"/>
  <c r="EG121" i="32"/>
  <c r="EH120" i="32"/>
  <c r="DR121" i="32"/>
  <c r="DS120" i="32"/>
  <c r="DC121" i="32"/>
  <c r="DD120" i="32"/>
  <c r="CN121" i="32"/>
  <c r="CO120" i="32"/>
  <c r="BY121" i="32"/>
  <c r="BZ120" i="32"/>
  <c r="BJ121" i="32"/>
  <c r="BK120" i="32"/>
  <c r="AU121" i="32"/>
  <c r="AV120" i="32"/>
  <c r="KB120" i="32" l="1"/>
  <c r="KE120" i="32" s="1"/>
  <c r="KF120" i="32" s="1"/>
  <c r="KA121" i="32"/>
  <c r="JT121" i="32" s="1"/>
  <c r="JU121" i="32" s="1"/>
  <c r="JV121" i="32" s="1"/>
  <c r="JL121" i="32"/>
  <c r="JE121" i="32" s="1"/>
  <c r="JF121" i="32" s="1"/>
  <c r="JG121" i="32" s="1"/>
  <c r="JM120" i="32"/>
  <c r="JP120" i="32" s="1"/>
  <c r="JQ120" i="32" s="1"/>
  <c r="LI116" i="32"/>
  <c r="LJ116" i="32" s="1"/>
  <c r="KP117" i="32"/>
  <c r="KI117" i="32" s="1"/>
  <c r="KJ117" i="32" s="1"/>
  <c r="KK117" i="32" s="1"/>
  <c r="KQ116" i="32"/>
  <c r="LA117" i="32"/>
  <c r="LB117" i="32" s="1"/>
  <c r="LX115" i="32"/>
  <c r="LY115" i="32" s="1"/>
  <c r="HQ121" i="32"/>
  <c r="LP116" i="32"/>
  <c r="LQ116" i="32" s="1"/>
  <c r="GS121" i="32"/>
  <c r="GT121" i="32" s="1"/>
  <c r="GH122" i="32"/>
  <c r="GI122" i="32" s="1"/>
  <c r="GJ122" i="32" s="1"/>
  <c r="GK122" i="32" s="1"/>
  <c r="GL122" i="32" s="1"/>
  <c r="JA120" i="32"/>
  <c r="JB120" i="32" s="1"/>
  <c r="IP121" i="32"/>
  <c r="IQ121" i="32" s="1"/>
  <c r="IR121" i="32" s="1"/>
  <c r="IS121" i="32" s="1"/>
  <c r="IT121" i="32" s="1"/>
  <c r="IL120" i="32"/>
  <c r="IM120" i="32" s="1"/>
  <c r="IA121" i="32"/>
  <c r="IB121" i="32" s="1"/>
  <c r="IC121" i="32" s="1"/>
  <c r="ID121" i="32" s="1"/>
  <c r="IE121" i="32" s="1"/>
  <c r="HU122" i="32"/>
  <c r="HK122" i="32" s="1"/>
  <c r="HV121" i="32"/>
  <c r="HH120" i="32"/>
  <c r="HI120" i="32" s="1"/>
  <c r="GW121" i="32"/>
  <c r="GX121" i="32" s="1"/>
  <c r="GY121" i="32" s="1"/>
  <c r="GZ121" i="32" s="1"/>
  <c r="HA121" i="32" s="1"/>
  <c r="GD120" i="32"/>
  <c r="GE120" i="32" s="1"/>
  <c r="FS121" i="32"/>
  <c r="FT121" i="32" s="1"/>
  <c r="FU121" i="32" s="1"/>
  <c r="FV121" i="32" s="1"/>
  <c r="FW121" i="32" s="1"/>
  <c r="FO120" i="32"/>
  <c r="FP120" i="32" s="1"/>
  <c r="FD121" i="32"/>
  <c r="FE121" i="32" s="1"/>
  <c r="FF121" i="32" s="1"/>
  <c r="FG121" i="32" s="1"/>
  <c r="FH121" i="32" s="1"/>
  <c r="EZ120" i="32"/>
  <c r="FA120" i="32" s="1"/>
  <c r="EO121" i="32"/>
  <c r="EP121" i="32" s="1"/>
  <c r="EQ121" i="32" s="1"/>
  <c r="ER121" i="32" s="1"/>
  <c r="ES121" i="32" s="1"/>
  <c r="EK120" i="32"/>
  <c r="EL120" i="32" s="1"/>
  <c r="DZ121" i="32"/>
  <c r="EA121" i="32" s="1"/>
  <c r="EB121" i="32" s="1"/>
  <c r="EC121" i="32" s="1"/>
  <c r="ED121" i="32" s="1"/>
  <c r="DV120" i="32"/>
  <c r="DW120" i="32" s="1"/>
  <c r="DK121" i="32"/>
  <c r="DL121" i="32" s="1"/>
  <c r="DM121" i="32" s="1"/>
  <c r="DN121" i="32" s="1"/>
  <c r="DO121" i="32" s="1"/>
  <c r="DG120" i="32"/>
  <c r="DH120" i="32" s="1"/>
  <c r="CV121" i="32"/>
  <c r="CW121" i="32" s="1"/>
  <c r="CX121" i="32" s="1"/>
  <c r="CY121" i="32" s="1"/>
  <c r="CZ121" i="32" s="1"/>
  <c r="CR120" i="32"/>
  <c r="CS120" i="32" s="1"/>
  <c r="CG121" i="32"/>
  <c r="CH121" i="32" s="1"/>
  <c r="CI121" i="32" s="1"/>
  <c r="CJ121" i="32" s="1"/>
  <c r="CK121" i="32" s="1"/>
  <c r="CC120" i="32"/>
  <c r="CD120" i="32" s="1"/>
  <c r="BR121" i="32"/>
  <c r="BS121" i="32" s="1"/>
  <c r="BT121" i="32" s="1"/>
  <c r="BU121" i="32" s="1"/>
  <c r="BV121" i="32" s="1"/>
  <c r="BN120" i="32"/>
  <c r="BO120" i="32" s="1"/>
  <c r="BC121" i="32"/>
  <c r="BD121" i="32" s="1"/>
  <c r="BE121" i="32" s="1"/>
  <c r="BF121" i="32" s="1"/>
  <c r="BG121" i="32" s="1"/>
  <c r="AY120" i="32"/>
  <c r="AZ120" i="32" s="1"/>
  <c r="AN121" i="32"/>
  <c r="AO121" i="32" s="1"/>
  <c r="AP121" i="32" s="1"/>
  <c r="AQ121" i="32" s="1"/>
  <c r="AR121" i="32" s="1"/>
  <c r="BH121" i="32" l="1"/>
  <c r="IU121" i="32"/>
  <c r="JW121" i="32"/>
  <c r="KT116" i="32"/>
  <c r="KU116" i="32" s="1"/>
  <c r="AS121" i="32"/>
  <c r="DA121" i="32"/>
  <c r="EE121" i="32"/>
  <c r="FI121" i="32"/>
  <c r="HB121" i="32"/>
  <c r="LR116" i="32"/>
  <c r="LV117" i="32"/>
  <c r="LL117" i="32" s="1"/>
  <c r="LW116" i="32"/>
  <c r="KL117" i="32"/>
  <c r="KM117" i="32" s="1"/>
  <c r="BW121" i="32"/>
  <c r="IF121" i="32"/>
  <c r="JH121" i="32"/>
  <c r="GM122" i="32"/>
  <c r="CL121" i="32"/>
  <c r="DP121" i="32"/>
  <c r="ET121" i="32"/>
  <c r="FX121" i="32"/>
  <c r="LC117" i="32"/>
  <c r="LG118" i="32"/>
  <c r="KW118" i="32" s="1"/>
  <c r="LH117" i="32"/>
  <c r="GQ123" i="32"/>
  <c r="GG123" i="32" s="1"/>
  <c r="GR122" i="32"/>
  <c r="IY122" i="32"/>
  <c r="IO122" i="32" s="1"/>
  <c r="IZ121" i="32"/>
  <c r="IJ122" i="32"/>
  <c r="HZ122" i="32" s="1"/>
  <c r="IK121" i="32"/>
  <c r="HS122" i="32"/>
  <c r="HT121" i="32"/>
  <c r="HG121" i="32"/>
  <c r="HF122" i="32"/>
  <c r="GV122" i="32" s="1"/>
  <c r="GC121" i="32"/>
  <c r="GB122" i="32"/>
  <c r="FR122" i="32" s="1"/>
  <c r="FM122" i="32"/>
  <c r="FC122" i="32" s="1"/>
  <c r="FN121" i="32"/>
  <c r="EX122" i="32"/>
  <c r="EN122" i="32" s="1"/>
  <c r="EY121" i="32"/>
  <c r="EJ121" i="32"/>
  <c r="EI122" i="32"/>
  <c r="DY122" i="32" s="1"/>
  <c r="DU121" i="32"/>
  <c r="DT122" i="32"/>
  <c r="DJ122" i="32" s="1"/>
  <c r="DE122" i="32"/>
  <c r="CU122" i="32" s="1"/>
  <c r="DF121" i="32"/>
  <c r="CP122" i="32"/>
  <c r="CF122" i="32" s="1"/>
  <c r="CQ121" i="32"/>
  <c r="CA122" i="32"/>
  <c r="BQ122" i="32" s="1"/>
  <c r="CB121" i="32"/>
  <c r="BL122" i="32"/>
  <c r="BB122" i="32" s="1"/>
  <c r="BM121" i="32"/>
  <c r="AX121" i="32"/>
  <c r="AW122" i="32"/>
  <c r="AM122" i="32" s="1"/>
  <c r="JX121" i="32" l="1"/>
  <c r="JY121" i="32" s="1"/>
  <c r="JI121" i="32"/>
  <c r="JJ121" i="32" s="1"/>
  <c r="KD121" i="32"/>
  <c r="KC122" i="32"/>
  <c r="JS122" i="32" s="1"/>
  <c r="JO121" i="32"/>
  <c r="JN122" i="32"/>
  <c r="JD122" i="32" s="1"/>
  <c r="LT117" i="32"/>
  <c r="LM117" i="32" s="1"/>
  <c r="LN117" i="32" s="1"/>
  <c r="LO117" i="32" s="1"/>
  <c r="LU116" i="32"/>
  <c r="LE118" i="32"/>
  <c r="KX118" i="32" s="1"/>
  <c r="KY118" i="32" s="1"/>
  <c r="KZ118" i="32" s="1"/>
  <c r="LF117" i="32"/>
  <c r="KN117" i="32"/>
  <c r="KR118" i="32"/>
  <c r="KH118" i="32" s="1"/>
  <c r="KS117" i="32"/>
  <c r="GO123" i="32"/>
  <c r="GP122" i="32"/>
  <c r="IW122" i="32"/>
  <c r="IX121" i="32"/>
  <c r="IH122" i="32"/>
  <c r="II121" i="32"/>
  <c r="HW121" i="32"/>
  <c r="HX121" i="32" s="1"/>
  <c r="HL122" i="32"/>
  <c r="HM122" i="32" s="1"/>
  <c r="HN122" i="32" s="1"/>
  <c r="HO122" i="32" s="1"/>
  <c r="HP122" i="32" s="1"/>
  <c r="HD122" i="32"/>
  <c r="HE121" i="32"/>
  <c r="FZ122" i="32"/>
  <c r="GA121" i="32"/>
  <c r="FK122" i="32"/>
  <c r="FL121" i="32"/>
  <c r="EV122" i="32"/>
  <c r="EW121" i="32"/>
  <c r="EG122" i="32"/>
  <c r="EH121" i="32"/>
  <c r="DR122" i="32"/>
  <c r="DS121" i="32"/>
  <c r="DC122" i="32"/>
  <c r="DD121" i="32"/>
  <c r="CN122" i="32"/>
  <c r="CO121" i="32"/>
  <c r="BY122" i="32"/>
  <c r="BZ121" i="32"/>
  <c r="BJ122" i="32"/>
  <c r="BK121" i="32"/>
  <c r="AU122" i="32"/>
  <c r="AV121" i="32"/>
  <c r="KB121" i="32" l="1"/>
  <c r="KE121" i="32" s="1"/>
  <c r="KF121" i="32" s="1"/>
  <c r="KA122" i="32"/>
  <c r="JT122" i="32" s="1"/>
  <c r="JU122" i="32" s="1"/>
  <c r="JV122" i="32" s="1"/>
  <c r="JL122" i="32"/>
  <c r="JE122" i="32" s="1"/>
  <c r="JF122" i="32" s="1"/>
  <c r="JG122" i="32" s="1"/>
  <c r="JM121" i="32"/>
  <c r="JP121" i="32" s="1"/>
  <c r="JQ121" i="32" s="1"/>
  <c r="LI117" i="32"/>
  <c r="LJ117" i="32" s="1"/>
  <c r="LA118" i="32"/>
  <c r="LB118" i="32" s="1"/>
  <c r="LX116" i="32"/>
  <c r="LY116" i="32" s="1"/>
  <c r="HQ122" i="32"/>
  <c r="KP118" i="32"/>
  <c r="KI118" i="32" s="1"/>
  <c r="KJ118" i="32" s="1"/>
  <c r="KK118" i="32" s="1"/>
  <c r="KQ117" i="32"/>
  <c r="LP117" i="32"/>
  <c r="LQ117" i="32" s="1"/>
  <c r="GS122" i="32"/>
  <c r="GT122" i="32" s="1"/>
  <c r="GH123" i="32"/>
  <c r="GI123" i="32" s="1"/>
  <c r="GJ123" i="32" s="1"/>
  <c r="GK123" i="32" s="1"/>
  <c r="GL123" i="32" s="1"/>
  <c r="JA121" i="32"/>
  <c r="JB121" i="32" s="1"/>
  <c r="IP122" i="32"/>
  <c r="IQ122" i="32" s="1"/>
  <c r="IR122" i="32" s="1"/>
  <c r="IS122" i="32" s="1"/>
  <c r="IT122" i="32" s="1"/>
  <c r="IL121" i="32"/>
  <c r="IM121" i="32" s="1"/>
  <c r="IA122" i="32"/>
  <c r="IB122" i="32" s="1"/>
  <c r="IC122" i="32" s="1"/>
  <c r="ID122" i="32" s="1"/>
  <c r="IE122" i="32" s="1"/>
  <c r="HV122" i="32"/>
  <c r="HU123" i="32"/>
  <c r="HK123" i="32" s="1"/>
  <c r="HH121" i="32"/>
  <c r="HI121" i="32" s="1"/>
  <c r="GW122" i="32"/>
  <c r="GX122" i="32" s="1"/>
  <c r="GY122" i="32" s="1"/>
  <c r="GZ122" i="32" s="1"/>
  <c r="HA122" i="32" s="1"/>
  <c r="GD121" i="32"/>
  <c r="GE121" i="32" s="1"/>
  <c r="FS122" i="32"/>
  <c r="FT122" i="32" s="1"/>
  <c r="FU122" i="32" s="1"/>
  <c r="FV122" i="32" s="1"/>
  <c r="FW122" i="32" s="1"/>
  <c r="FO121" i="32"/>
  <c r="FP121" i="32" s="1"/>
  <c r="FD122" i="32"/>
  <c r="FE122" i="32" s="1"/>
  <c r="FF122" i="32" s="1"/>
  <c r="FG122" i="32" s="1"/>
  <c r="FH122" i="32" s="1"/>
  <c r="EZ121" i="32"/>
  <c r="FA121" i="32" s="1"/>
  <c r="EO122" i="32"/>
  <c r="EP122" i="32" s="1"/>
  <c r="EQ122" i="32" s="1"/>
  <c r="ER122" i="32" s="1"/>
  <c r="ES122" i="32" s="1"/>
  <c r="EK121" i="32"/>
  <c r="EL121" i="32" s="1"/>
  <c r="DZ122" i="32"/>
  <c r="EA122" i="32" s="1"/>
  <c r="EB122" i="32" s="1"/>
  <c r="EC122" i="32" s="1"/>
  <c r="ED122" i="32" s="1"/>
  <c r="DV121" i="32"/>
  <c r="DW121" i="32" s="1"/>
  <c r="DK122" i="32"/>
  <c r="DL122" i="32" s="1"/>
  <c r="DM122" i="32" s="1"/>
  <c r="DN122" i="32" s="1"/>
  <c r="DO122" i="32" s="1"/>
  <c r="DG121" i="32"/>
  <c r="DH121" i="32" s="1"/>
  <c r="CV122" i="32"/>
  <c r="CW122" i="32" s="1"/>
  <c r="CX122" i="32" s="1"/>
  <c r="CY122" i="32" s="1"/>
  <c r="CZ122" i="32" s="1"/>
  <c r="CR121" i="32"/>
  <c r="CS121" i="32" s="1"/>
  <c r="CG122" i="32"/>
  <c r="CH122" i="32" s="1"/>
  <c r="CI122" i="32" s="1"/>
  <c r="CJ122" i="32" s="1"/>
  <c r="CK122" i="32" s="1"/>
  <c r="CC121" i="32"/>
  <c r="CD121" i="32" s="1"/>
  <c r="BR122" i="32"/>
  <c r="BS122" i="32" s="1"/>
  <c r="BT122" i="32" s="1"/>
  <c r="BU122" i="32" s="1"/>
  <c r="BV122" i="32" s="1"/>
  <c r="BN121" i="32"/>
  <c r="BO121" i="32" s="1"/>
  <c r="BC122" i="32"/>
  <c r="BD122" i="32" s="1"/>
  <c r="BE122" i="32" s="1"/>
  <c r="BF122" i="32" s="1"/>
  <c r="BG122" i="32" s="1"/>
  <c r="AY121" i="32"/>
  <c r="AZ121" i="32" s="1"/>
  <c r="AN122" i="32"/>
  <c r="AO122" i="32" s="1"/>
  <c r="AP122" i="32" s="1"/>
  <c r="AQ122" i="32" s="1"/>
  <c r="AR122" i="32" s="1"/>
  <c r="BH122" i="32" l="1"/>
  <c r="IU122" i="32"/>
  <c r="JW122" i="32"/>
  <c r="AS122" i="32"/>
  <c r="DA122" i="32"/>
  <c r="EE122" i="32"/>
  <c r="FI122" i="32"/>
  <c r="HB122" i="32"/>
  <c r="LR117" i="32"/>
  <c r="LW117" i="32"/>
  <c r="LV118" i="32"/>
  <c r="LL118" i="32" s="1"/>
  <c r="LC118" i="32"/>
  <c r="LH118" i="32"/>
  <c r="LG119" i="32"/>
  <c r="KW119" i="32" s="1"/>
  <c r="BW122" i="32"/>
  <c r="IF122" i="32"/>
  <c r="JH122" i="32"/>
  <c r="GM123" i="32"/>
  <c r="KT117" i="32"/>
  <c r="KU117" i="32" s="1"/>
  <c r="CL122" i="32"/>
  <c r="DP122" i="32"/>
  <c r="ET122" i="32"/>
  <c r="FX122" i="32"/>
  <c r="KL118" i="32"/>
  <c r="KM118" i="32" s="1"/>
  <c r="GR123" i="32"/>
  <c r="GQ124" i="32"/>
  <c r="GG124" i="32" s="1"/>
  <c r="IY123" i="32"/>
  <c r="IO123" i="32" s="1"/>
  <c r="IZ122" i="32"/>
  <c r="IK122" i="32"/>
  <c r="IJ123" i="32"/>
  <c r="HZ123" i="32" s="1"/>
  <c r="HS123" i="32"/>
  <c r="HT122" i="32"/>
  <c r="HG122" i="32"/>
  <c r="HF123" i="32"/>
  <c r="GV123" i="32" s="1"/>
  <c r="GB123" i="32"/>
  <c r="FR123" i="32" s="1"/>
  <c r="GC122" i="32"/>
  <c r="FN122" i="32"/>
  <c r="FM123" i="32"/>
  <c r="FC123" i="32" s="1"/>
  <c r="EX123" i="32"/>
  <c r="EN123" i="32" s="1"/>
  <c r="EY122" i="32"/>
  <c r="EI123" i="32"/>
  <c r="DY123" i="32" s="1"/>
  <c r="EJ122" i="32"/>
  <c r="DT123" i="32"/>
  <c r="DJ123" i="32" s="1"/>
  <c r="DU122" i="32"/>
  <c r="DE123" i="32"/>
  <c r="CU123" i="32" s="1"/>
  <c r="DF122" i="32"/>
  <c r="CQ122" i="32"/>
  <c r="CP123" i="32"/>
  <c r="CF123" i="32" s="1"/>
  <c r="CA123" i="32"/>
  <c r="BQ123" i="32" s="1"/>
  <c r="CB122" i="32"/>
  <c r="BL123" i="32"/>
  <c r="BB123" i="32" s="1"/>
  <c r="BM122" i="32"/>
  <c r="AW123" i="32"/>
  <c r="AM123" i="32" s="1"/>
  <c r="AX122" i="32"/>
  <c r="JX122" i="32" l="1"/>
  <c r="JY122" i="32" s="1"/>
  <c r="JI122" i="32"/>
  <c r="JJ122" i="32" s="1"/>
  <c r="KD122" i="32"/>
  <c r="KC123" i="32"/>
  <c r="JS123" i="32" s="1"/>
  <c r="JO122" i="32"/>
  <c r="JN123" i="32"/>
  <c r="JD123" i="32" s="1"/>
  <c r="LE119" i="32"/>
  <c r="KX119" i="32" s="1"/>
  <c r="KY119" i="32" s="1"/>
  <c r="KZ119" i="32" s="1"/>
  <c r="LF118" i="32"/>
  <c r="KN118" i="32"/>
  <c r="KR119" i="32"/>
  <c r="KH119" i="32" s="1"/>
  <c r="KS118" i="32"/>
  <c r="LT118" i="32"/>
  <c r="LM118" i="32" s="1"/>
  <c r="LN118" i="32" s="1"/>
  <c r="LO118" i="32" s="1"/>
  <c r="LU117" i="32"/>
  <c r="GO124" i="32"/>
  <c r="GP123" i="32"/>
  <c r="IW123" i="32"/>
  <c r="IX122" i="32"/>
  <c r="IH123" i="32"/>
  <c r="II122" i="32"/>
  <c r="HW122" i="32"/>
  <c r="HX122" i="32" s="1"/>
  <c r="HL123" i="32"/>
  <c r="HM123" i="32" s="1"/>
  <c r="HN123" i="32" s="1"/>
  <c r="HO123" i="32" s="1"/>
  <c r="HP123" i="32" s="1"/>
  <c r="HD123" i="32"/>
  <c r="HE122" i="32"/>
  <c r="FZ123" i="32"/>
  <c r="GA122" i="32"/>
  <c r="FK123" i="32"/>
  <c r="FL122" i="32"/>
  <c r="EV123" i="32"/>
  <c r="EW122" i="32"/>
  <c r="EG123" i="32"/>
  <c r="EH122" i="32"/>
  <c r="DR123" i="32"/>
  <c r="DS122" i="32"/>
  <c r="DC123" i="32"/>
  <c r="DD122" i="32"/>
  <c r="CN123" i="32"/>
  <c r="CO122" i="32"/>
  <c r="BY123" i="32"/>
  <c r="BZ122" i="32"/>
  <c r="BJ123" i="32"/>
  <c r="BK122" i="32"/>
  <c r="AU123" i="32"/>
  <c r="AV122" i="32"/>
  <c r="KB122" i="32" l="1"/>
  <c r="KE122" i="32" s="1"/>
  <c r="KF122" i="32" s="1"/>
  <c r="KA123" i="32"/>
  <c r="JT123" i="32" s="1"/>
  <c r="JU123" i="32" s="1"/>
  <c r="JV123" i="32" s="1"/>
  <c r="JL123" i="32"/>
  <c r="JE123" i="32" s="1"/>
  <c r="JF123" i="32" s="1"/>
  <c r="JG123" i="32" s="1"/>
  <c r="JM122" i="32"/>
  <c r="JP122" i="32" s="1"/>
  <c r="JQ122" i="32" s="1"/>
  <c r="LX117" i="32"/>
  <c r="LY117" i="32" s="1"/>
  <c r="KP119" i="32"/>
  <c r="KI119" i="32" s="1"/>
  <c r="KJ119" i="32" s="1"/>
  <c r="KK119" i="32" s="1"/>
  <c r="KQ118" i="32"/>
  <c r="LP118" i="32"/>
  <c r="LQ118" i="32" s="1"/>
  <c r="LI118" i="32"/>
  <c r="LJ118" i="32" s="1"/>
  <c r="HQ123" i="32"/>
  <c r="LA119" i="32"/>
  <c r="LB119" i="32" s="1"/>
  <c r="GS123" i="32"/>
  <c r="GT123" i="32" s="1"/>
  <c r="GH124" i="32"/>
  <c r="GI124" i="32" s="1"/>
  <c r="GJ124" i="32" s="1"/>
  <c r="GK124" i="32" s="1"/>
  <c r="GL124" i="32" s="1"/>
  <c r="JA122" i="32"/>
  <c r="JB122" i="32" s="1"/>
  <c r="IP123" i="32"/>
  <c r="IQ123" i="32" s="1"/>
  <c r="IR123" i="32" s="1"/>
  <c r="IS123" i="32" s="1"/>
  <c r="IT123" i="32" s="1"/>
  <c r="IL122" i="32"/>
  <c r="IM122" i="32" s="1"/>
  <c r="IA123" i="32"/>
  <c r="IB123" i="32" s="1"/>
  <c r="IC123" i="32" s="1"/>
  <c r="ID123" i="32" s="1"/>
  <c r="IE123" i="32" s="1"/>
  <c r="HU124" i="32"/>
  <c r="HK124" i="32" s="1"/>
  <c r="HV123" i="32"/>
  <c r="HH122" i="32"/>
  <c r="HI122" i="32" s="1"/>
  <c r="GW123" i="32"/>
  <c r="GX123" i="32" s="1"/>
  <c r="GY123" i="32" s="1"/>
  <c r="GZ123" i="32" s="1"/>
  <c r="HA123" i="32" s="1"/>
  <c r="GD122" i="32"/>
  <c r="GE122" i="32" s="1"/>
  <c r="FS123" i="32"/>
  <c r="FT123" i="32" s="1"/>
  <c r="FU123" i="32" s="1"/>
  <c r="FV123" i="32" s="1"/>
  <c r="FW123" i="32" s="1"/>
  <c r="FO122" i="32"/>
  <c r="FP122" i="32" s="1"/>
  <c r="FD123" i="32"/>
  <c r="FE123" i="32" s="1"/>
  <c r="FF123" i="32" s="1"/>
  <c r="FG123" i="32" s="1"/>
  <c r="FH123" i="32" s="1"/>
  <c r="EZ122" i="32"/>
  <c r="FA122" i="32" s="1"/>
  <c r="EO123" i="32"/>
  <c r="EP123" i="32" s="1"/>
  <c r="EQ123" i="32" s="1"/>
  <c r="ER123" i="32" s="1"/>
  <c r="ES123" i="32" s="1"/>
  <c r="EK122" i="32"/>
  <c r="EL122" i="32" s="1"/>
  <c r="DZ123" i="32"/>
  <c r="EA123" i="32" s="1"/>
  <c r="EB123" i="32" s="1"/>
  <c r="EC123" i="32" s="1"/>
  <c r="ED123" i="32" s="1"/>
  <c r="DV122" i="32"/>
  <c r="DW122" i="32" s="1"/>
  <c r="DK123" i="32"/>
  <c r="DL123" i="32" s="1"/>
  <c r="DM123" i="32" s="1"/>
  <c r="DN123" i="32" s="1"/>
  <c r="DO123" i="32" s="1"/>
  <c r="DG122" i="32"/>
  <c r="DH122" i="32" s="1"/>
  <c r="CV123" i="32"/>
  <c r="CW123" i="32" s="1"/>
  <c r="CX123" i="32" s="1"/>
  <c r="CY123" i="32" s="1"/>
  <c r="CZ123" i="32" s="1"/>
  <c r="CR122" i="32"/>
  <c r="CS122" i="32" s="1"/>
  <c r="CG123" i="32"/>
  <c r="CH123" i="32" s="1"/>
  <c r="CI123" i="32" s="1"/>
  <c r="CJ123" i="32" s="1"/>
  <c r="CK123" i="32" s="1"/>
  <c r="CC122" i="32"/>
  <c r="CD122" i="32" s="1"/>
  <c r="BR123" i="32"/>
  <c r="BS123" i="32" s="1"/>
  <c r="BT123" i="32" s="1"/>
  <c r="BU123" i="32" s="1"/>
  <c r="BV123" i="32" s="1"/>
  <c r="BN122" i="32"/>
  <c r="BO122" i="32" s="1"/>
  <c r="BC123" i="32"/>
  <c r="BD123" i="32" s="1"/>
  <c r="BE123" i="32" s="1"/>
  <c r="BF123" i="32" s="1"/>
  <c r="BG123" i="32" s="1"/>
  <c r="AY122" i="32"/>
  <c r="AZ122" i="32" s="1"/>
  <c r="AN123" i="32"/>
  <c r="AO123" i="32" s="1"/>
  <c r="AP123" i="32" s="1"/>
  <c r="AQ123" i="32" s="1"/>
  <c r="AR123" i="32" s="1"/>
  <c r="BH123" i="32" l="1"/>
  <c r="IU123" i="32"/>
  <c r="JW123" i="32"/>
  <c r="KT118" i="32"/>
  <c r="KU118" i="32" s="1"/>
  <c r="AS123" i="32"/>
  <c r="DA123" i="32"/>
  <c r="EE123" i="32"/>
  <c r="FI123" i="32"/>
  <c r="HB123" i="32"/>
  <c r="LC119" i="32"/>
  <c r="LG120" i="32"/>
  <c r="KW120" i="32" s="1"/>
  <c r="LH119" i="32"/>
  <c r="KL119" i="32"/>
  <c r="KM119" i="32" s="1"/>
  <c r="BW123" i="32"/>
  <c r="IF123" i="32"/>
  <c r="JH123" i="32"/>
  <c r="GM124" i="32"/>
  <c r="CL123" i="32"/>
  <c r="DP123" i="32"/>
  <c r="ET123" i="32"/>
  <c r="FX123" i="32"/>
  <c r="LR118" i="32"/>
  <c r="LW118" i="32"/>
  <c r="LV119" i="32"/>
  <c r="LL119" i="32" s="1"/>
  <c r="GR124" i="32"/>
  <c r="GQ125" i="32"/>
  <c r="GG125" i="32" s="1"/>
  <c r="IY124" i="32"/>
  <c r="IO124" i="32" s="1"/>
  <c r="IZ123" i="32"/>
  <c r="IK123" i="32"/>
  <c r="IJ124" i="32"/>
  <c r="HZ124" i="32" s="1"/>
  <c r="HS124" i="32"/>
  <c r="HT123" i="32"/>
  <c r="HF124" i="32"/>
  <c r="GV124" i="32" s="1"/>
  <c r="HG123" i="32"/>
  <c r="GC123" i="32"/>
  <c r="GB124" i="32"/>
  <c r="FR124" i="32" s="1"/>
  <c r="FM124" i="32"/>
  <c r="FC124" i="32" s="1"/>
  <c r="FN123" i="32"/>
  <c r="EX124" i="32"/>
  <c r="EN124" i="32" s="1"/>
  <c r="EY123" i="32"/>
  <c r="EJ123" i="32"/>
  <c r="EI124" i="32"/>
  <c r="DY124" i="32" s="1"/>
  <c r="DU123" i="32"/>
  <c r="DT124" i="32"/>
  <c r="DJ124" i="32" s="1"/>
  <c r="DE124" i="32"/>
  <c r="CU124" i="32" s="1"/>
  <c r="DF123" i="32"/>
  <c r="CP124" i="32"/>
  <c r="CF124" i="32" s="1"/>
  <c r="CQ123" i="32"/>
  <c r="CA124" i="32"/>
  <c r="BQ124" i="32" s="1"/>
  <c r="CB123" i="32"/>
  <c r="BM123" i="32"/>
  <c r="BL124" i="32"/>
  <c r="BB124" i="32" s="1"/>
  <c r="AW124" i="32"/>
  <c r="AM124" i="32" s="1"/>
  <c r="AX123" i="32"/>
  <c r="JX123" i="32" l="1"/>
  <c r="JY123" i="32" s="1"/>
  <c r="JI123" i="32"/>
  <c r="JJ123" i="32" s="1"/>
  <c r="KC124" i="32"/>
  <c r="JS124" i="32" s="1"/>
  <c r="KD123" i="32"/>
  <c r="JN124" i="32"/>
  <c r="JD124" i="32" s="1"/>
  <c r="JO123" i="32"/>
  <c r="LE120" i="32"/>
  <c r="KX120" i="32" s="1"/>
  <c r="KY120" i="32" s="1"/>
  <c r="KZ120" i="32" s="1"/>
  <c r="LF119" i="32"/>
  <c r="LT119" i="32"/>
  <c r="LM119" i="32" s="1"/>
  <c r="LN119" i="32" s="1"/>
  <c r="LO119" i="32" s="1"/>
  <c r="LU118" i="32"/>
  <c r="KN119" i="32"/>
  <c r="KR120" i="32"/>
  <c r="KH120" i="32" s="1"/>
  <c r="KS119" i="32"/>
  <c r="GO125" i="32"/>
  <c r="GP124" i="32"/>
  <c r="IW124" i="32"/>
  <c r="IX123" i="32"/>
  <c r="IH124" i="32"/>
  <c r="II123" i="32"/>
  <c r="HW123" i="32"/>
  <c r="HX123" i="32" s="1"/>
  <c r="HL124" i="32"/>
  <c r="HM124" i="32" s="1"/>
  <c r="HN124" i="32" s="1"/>
  <c r="HO124" i="32" s="1"/>
  <c r="HP124" i="32" s="1"/>
  <c r="HD124" i="32"/>
  <c r="HE123" i="32"/>
  <c r="FZ124" i="32"/>
  <c r="GA123" i="32"/>
  <c r="FK124" i="32"/>
  <c r="FL123" i="32"/>
  <c r="EV124" i="32"/>
  <c r="EW123" i="32"/>
  <c r="EG124" i="32"/>
  <c r="EH123" i="32"/>
  <c r="DR124" i="32"/>
  <c r="DS123" i="32"/>
  <c r="DC124" i="32"/>
  <c r="DD123" i="32"/>
  <c r="CN124" i="32"/>
  <c r="CO123" i="32"/>
  <c r="BY124" i="32"/>
  <c r="BZ123" i="32"/>
  <c r="BJ124" i="32"/>
  <c r="BK123" i="32"/>
  <c r="AU124" i="32"/>
  <c r="AV123" i="32"/>
  <c r="KB123" i="32" l="1"/>
  <c r="KE123" i="32" s="1"/>
  <c r="KF123" i="32" s="1"/>
  <c r="KA124" i="32"/>
  <c r="JT124" i="32" s="1"/>
  <c r="JU124" i="32" s="1"/>
  <c r="JV124" i="32" s="1"/>
  <c r="JL124" i="32"/>
  <c r="JE124" i="32" s="1"/>
  <c r="JF124" i="32" s="1"/>
  <c r="JG124" i="32" s="1"/>
  <c r="JM123" i="32"/>
  <c r="JP123" i="32" s="1"/>
  <c r="JQ123" i="32" s="1"/>
  <c r="LX118" i="32"/>
  <c r="LY118" i="32" s="1"/>
  <c r="LP119" i="32"/>
  <c r="LQ119" i="32" s="1"/>
  <c r="LI119" i="32"/>
  <c r="LJ119" i="32" s="1"/>
  <c r="HQ124" i="32"/>
  <c r="KP120" i="32"/>
  <c r="KI120" i="32" s="1"/>
  <c r="KJ120" i="32" s="1"/>
  <c r="KK120" i="32" s="1"/>
  <c r="KQ119" i="32"/>
  <c r="LA120" i="32"/>
  <c r="LB120" i="32" s="1"/>
  <c r="GS124" i="32"/>
  <c r="GT124" i="32" s="1"/>
  <c r="GH125" i="32"/>
  <c r="GI125" i="32" s="1"/>
  <c r="GJ125" i="32" s="1"/>
  <c r="GK125" i="32" s="1"/>
  <c r="GL125" i="32" s="1"/>
  <c r="JA123" i="32"/>
  <c r="JB123" i="32" s="1"/>
  <c r="IP124" i="32"/>
  <c r="IQ124" i="32" s="1"/>
  <c r="IR124" i="32" s="1"/>
  <c r="IS124" i="32" s="1"/>
  <c r="IT124" i="32" s="1"/>
  <c r="IA124" i="32"/>
  <c r="IB124" i="32" s="1"/>
  <c r="IC124" i="32" s="1"/>
  <c r="ID124" i="32" s="1"/>
  <c r="IE124" i="32" s="1"/>
  <c r="IL123" i="32"/>
  <c r="IM123" i="32" s="1"/>
  <c r="HV124" i="32"/>
  <c r="HU125" i="32"/>
  <c r="HK125" i="32" s="1"/>
  <c r="HH123" i="32"/>
  <c r="HI123" i="32" s="1"/>
  <c r="GW124" i="32"/>
  <c r="GX124" i="32" s="1"/>
  <c r="GY124" i="32" s="1"/>
  <c r="GZ124" i="32" s="1"/>
  <c r="HA124" i="32" s="1"/>
  <c r="GD123" i="32"/>
  <c r="GE123" i="32" s="1"/>
  <c r="FS124" i="32"/>
  <c r="FT124" i="32" s="1"/>
  <c r="FU124" i="32" s="1"/>
  <c r="FV124" i="32" s="1"/>
  <c r="FW124" i="32" s="1"/>
  <c r="FO123" i="32"/>
  <c r="FP123" i="32" s="1"/>
  <c r="FD124" i="32"/>
  <c r="FE124" i="32" s="1"/>
  <c r="FF124" i="32" s="1"/>
  <c r="FG124" i="32" s="1"/>
  <c r="FH124" i="32" s="1"/>
  <c r="EZ123" i="32"/>
  <c r="FA123" i="32" s="1"/>
  <c r="EO124" i="32"/>
  <c r="EP124" i="32" s="1"/>
  <c r="EQ124" i="32" s="1"/>
  <c r="ER124" i="32" s="1"/>
  <c r="ES124" i="32" s="1"/>
  <c r="EK123" i="32"/>
  <c r="EL123" i="32" s="1"/>
  <c r="DZ124" i="32"/>
  <c r="EA124" i="32" s="1"/>
  <c r="EB124" i="32" s="1"/>
  <c r="EC124" i="32" s="1"/>
  <c r="ED124" i="32" s="1"/>
  <c r="DV123" i="32"/>
  <c r="DW123" i="32" s="1"/>
  <c r="DK124" i="32"/>
  <c r="DL124" i="32" s="1"/>
  <c r="DM124" i="32" s="1"/>
  <c r="DN124" i="32" s="1"/>
  <c r="DO124" i="32" s="1"/>
  <c r="DG123" i="32"/>
  <c r="DH123" i="32" s="1"/>
  <c r="CV124" i="32"/>
  <c r="CW124" i="32" s="1"/>
  <c r="CX124" i="32" s="1"/>
  <c r="CY124" i="32" s="1"/>
  <c r="CZ124" i="32" s="1"/>
  <c r="CR123" i="32"/>
  <c r="CS123" i="32" s="1"/>
  <c r="CG124" i="32"/>
  <c r="CH124" i="32" s="1"/>
  <c r="CI124" i="32" s="1"/>
  <c r="CJ124" i="32" s="1"/>
  <c r="CK124" i="32" s="1"/>
  <c r="CC123" i="32"/>
  <c r="CD123" i="32" s="1"/>
  <c r="BR124" i="32"/>
  <c r="BS124" i="32" s="1"/>
  <c r="BT124" i="32" s="1"/>
  <c r="BU124" i="32" s="1"/>
  <c r="BV124" i="32" s="1"/>
  <c r="BN123" i="32"/>
  <c r="BO123" i="32" s="1"/>
  <c r="BC124" i="32"/>
  <c r="BD124" i="32" s="1"/>
  <c r="BE124" i="32" s="1"/>
  <c r="BF124" i="32" s="1"/>
  <c r="BG124" i="32" s="1"/>
  <c r="AY123" i="32"/>
  <c r="AZ123" i="32" s="1"/>
  <c r="AN124" i="32"/>
  <c r="AO124" i="32" s="1"/>
  <c r="AP124" i="32" s="1"/>
  <c r="AQ124" i="32" s="1"/>
  <c r="AR124" i="32" s="1"/>
  <c r="DP124" i="32" l="1"/>
  <c r="IU124" i="32"/>
  <c r="JW124" i="32"/>
  <c r="FX124" i="32"/>
  <c r="KL120" i="32"/>
  <c r="KM120" i="32" s="1"/>
  <c r="BW124" i="32"/>
  <c r="EE124" i="32"/>
  <c r="FI124" i="32"/>
  <c r="HB124" i="32"/>
  <c r="LC120" i="32"/>
  <c r="LH120" i="32"/>
  <c r="LG121" i="32"/>
  <c r="KW121" i="32" s="1"/>
  <c r="LR119" i="32"/>
  <c r="LW119" i="32"/>
  <c r="LV120" i="32"/>
  <c r="LL120" i="32" s="1"/>
  <c r="BH124" i="32"/>
  <c r="ET124" i="32"/>
  <c r="AS124" i="32"/>
  <c r="DA124" i="32"/>
  <c r="JH124" i="32"/>
  <c r="GM125" i="32"/>
  <c r="KT119" i="32"/>
  <c r="KU119" i="32" s="1"/>
  <c r="CL124" i="32"/>
  <c r="IF124" i="32"/>
  <c r="GR125" i="32"/>
  <c r="GQ126" i="32"/>
  <c r="GG126" i="32" s="1"/>
  <c r="IY125" i="32"/>
  <c r="IO125" i="32" s="1"/>
  <c r="IZ124" i="32"/>
  <c r="IK124" i="32"/>
  <c r="IJ125" i="32"/>
  <c r="HZ125" i="32" s="1"/>
  <c r="HS125" i="32"/>
  <c r="HT124" i="32"/>
  <c r="HG124" i="32"/>
  <c r="HF125" i="32"/>
  <c r="GV125" i="32" s="1"/>
  <c r="GB125" i="32"/>
  <c r="FR125" i="32" s="1"/>
  <c r="GC124" i="32"/>
  <c r="FN124" i="32"/>
  <c r="FM125" i="32"/>
  <c r="FC125" i="32" s="1"/>
  <c r="EX125" i="32"/>
  <c r="EN125" i="32" s="1"/>
  <c r="EY124" i="32"/>
  <c r="EI125" i="32"/>
  <c r="DY125" i="32" s="1"/>
  <c r="EJ124" i="32"/>
  <c r="DT125" i="32"/>
  <c r="DJ125" i="32" s="1"/>
  <c r="DU124" i="32"/>
  <c r="DE125" i="32"/>
  <c r="CU125" i="32" s="1"/>
  <c r="DF124" i="32"/>
  <c r="CQ124" i="32"/>
  <c r="CP125" i="32"/>
  <c r="CF125" i="32" s="1"/>
  <c r="CA125" i="32"/>
  <c r="BQ125" i="32" s="1"/>
  <c r="CB124" i="32"/>
  <c r="BL125" i="32"/>
  <c r="BB125" i="32" s="1"/>
  <c r="BM124" i="32"/>
  <c r="AW125" i="32"/>
  <c r="AM125" i="32" s="1"/>
  <c r="AX124" i="32"/>
  <c r="JX124" i="32" l="1"/>
  <c r="JY124" i="32" s="1"/>
  <c r="JI124" i="32"/>
  <c r="JJ124" i="32" s="1"/>
  <c r="KD124" i="32"/>
  <c r="KC125" i="32"/>
  <c r="JS125" i="32" s="1"/>
  <c r="JN125" i="32"/>
  <c r="JD125" i="32" s="1"/>
  <c r="JO124" i="32"/>
  <c r="LT120" i="32"/>
  <c r="LM120" i="32" s="1"/>
  <c r="LN120" i="32" s="1"/>
  <c r="LO120" i="32" s="1"/>
  <c r="LU119" i="32"/>
  <c r="KN120" i="32"/>
  <c r="KR121" i="32"/>
  <c r="KH121" i="32" s="1"/>
  <c r="KS120" i="32"/>
  <c r="LE121" i="32"/>
  <c r="KX121" i="32" s="1"/>
  <c r="KY121" i="32" s="1"/>
  <c r="KZ121" i="32" s="1"/>
  <c r="LF120" i="32"/>
  <c r="GO126" i="32"/>
  <c r="GP125" i="32"/>
  <c r="IW125" i="32"/>
  <c r="IX124" i="32"/>
  <c r="IH125" i="32"/>
  <c r="II124" i="32"/>
  <c r="HW124" i="32"/>
  <c r="HX124" i="32" s="1"/>
  <c r="HL125" i="32"/>
  <c r="HM125" i="32" s="1"/>
  <c r="HN125" i="32" s="1"/>
  <c r="HO125" i="32" s="1"/>
  <c r="HP125" i="32" s="1"/>
  <c r="HD125" i="32"/>
  <c r="HE124" i="32"/>
  <c r="FZ125" i="32"/>
  <c r="GA124" i="32"/>
  <c r="FK125" i="32"/>
  <c r="FL124" i="32"/>
  <c r="EV125" i="32"/>
  <c r="EW124" i="32"/>
  <c r="EG125" i="32"/>
  <c r="EH124" i="32"/>
  <c r="DR125" i="32"/>
  <c r="DS124" i="32"/>
  <c r="DC125" i="32"/>
  <c r="DD124" i="32"/>
  <c r="CN125" i="32"/>
  <c r="CO124" i="32"/>
  <c r="BY125" i="32"/>
  <c r="BZ124" i="32"/>
  <c r="BJ125" i="32"/>
  <c r="BK124" i="32"/>
  <c r="AU125" i="32"/>
  <c r="AV124" i="32"/>
  <c r="KB124" i="32" l="1"/>
  <c r="KE124" i="32" s="1"/>
  <c r="KF124" i="32" s="1"/>
  <c r="KA125" i="32"/>
  <c r="JT125" i="32" s="1"/>
  <c r="JU125" i="32" s="1"/>
  <c r="JV125" i="32" s="1"/>
  <c r="JL125" i="32"/>
  <c r="JE125" i="32" s="1"/>
  <c r="JF125" i="32" s="1"/>
  <c r="JG125" i="32" s="1"/>
  <c r="JM124" i="32"/>
  <c r="JP124" i="32" s="1"/>
  <c r="JQ124" i="32" s="1"/>
  <c r="LI120" i="32"/>
  <c r="LJ120" i="32" s="1"/>
  <c r="KP121" i="32"/>
  <c r="KI121" i="32" s="1"/>
  <c r="KJ121" i="32" s="1"/>
  <c r="KK121" i="32" s="1"/>
  <c r="KQ120" i="32"/>
  <c r="LA121" i="32"/>
  <c r="LB121" i="32" s="1"/>
  <c r="LX119" i="32"/>
  <c r="LY119" i="32" s="1"/>
  <c r="HQ125" i="32"/>
  <c r="LP120" i="32"/>
  <c r="LQ120" i="32" s="1"/>
  <c r="GS125" i="32"/>
  <c r="GT125" i="32" s="1"/>
  <c r="GH126" i="32"/>
  <c r="GI126" i="32" s="1"/>
  <c r="GJ126" i="32" s="1"/>
  <c r="GK126" i="32" s="1"/>
  <c r="GL126" i="32" s="1"/>
  <c r="JA124" i="32"/>
  <c r="JB124" i="32" s="1"/>
  <c r="IP125" i="32"/>
  <c r="IQ125" i="32" s="1"/>
  <c r="IR125" i="32" s="1"/>
  <c r="IS125" i="32" s="1"/>
  <c r="IT125" i="32" s="1"/>
  <c r="IL124" i="32"/>
  <c r="IM124" i="32" s="1"/>
  <c r="IA125" i="32"/>
  <c r="IB125" i="32" s="1"/>
  <c r="IC125" i="32" s="1"/>
  <c r="ID125" i="32" s="1"/>
  <c r="IE125" i="32" s="1"/>
  <c r="HU126" i="32"/>
  <c r="HK126" i="32" s="1"/>
  <c r="HV125" i="32"/>
  <c r="HH124" i="32"/>
  <c r="HI124" i="32" s="1"/>
  <c r="GW125" i="32"/>
  <c r="GX125" i="32" s="1"/>
  <c r="GY125" i="32" s="1"/>
  <c r="GZ125" i="32" s="1"/>
  <c r="HA125" i="32" s="1"/>
  <c r="GD124" i="32"/>
  <c r="GE124" i="32" s="1"/>
  <c r="FS125" i="32"/>
  <c r="FT125" i="32" s="1"/>
  <c r="FU125" i="32" s="1"/>
  <c r="FV125" i="32" s="1"/>
  <c r="FW125" i="32" s="1"/>
  <c r="FO124" i="32"/>
  <c r="FP124" i="32" s="1"/>
  <c r="FD125" i="32"/>
  <c r="FE125" i="32" s="1"/>
  <c r="FF125" i="32" s="1"/>
  <c r="FG125" i="32" s="1"/>
  <c r="FH125" i="32" s="1"/>
  <c r="EZ124" i="32"/>
  <c r="FA124" i="32" s="1"/>
  <c r="EO125" i="32"/>
  <c r="EP125" i="32" s="1"/>
  <c r="EQ125" i="32" s="1"/>
  <c r="ER125" i="32" s="1"/>
  <c r="ES125" i="32" s="1"/>
  <c r="EK124" i="32"/>
  <c r="EL124" i="32" s="1"/>
  <c r="DZ125" i="32"/>
  <c r="EA125" i="32" s="1"/>
  <c r="EB125" i="32" s="1"/>
  <c r="EC125" i="32" s="1"/>
  <c r="ED125" i="32" s="1"/>
  <c r="DV124" i="32"/>
  <c r="DW124" i="32" s="1"/>
  <c r="DK125" i="32"/>
  <c r="DL125" i="32" s="1"/>
  <c r="DM125" i="32" s="1"/>
  <c r="DN125" i="32" s="1"/>
  <c r="DO125" i="32" s="1"/>
  <c r="DG124" i="32"/>
  <c r="DH124" i="32" s="1"/>
  <c r="CV125" i="32"/>
  <c r="CW125" i="32" s="1"/>
  <c r="CX125" i="32" s="1"/>
  <c r="CY125" i="32" s="1"/>
  <c r="CZ125" i="32" s="1"/>
  <c r="CR124" i="32"/>
  <c r="CS124" i="32" s="1"/>
  <c r="CG125" i="32"/>
  <c r="CH125" i="32" s="1"/>
  <c r="CI125" i="32" s="1"/>
  <c r="CJ125" i="32" s="1"/>
  <c r="CK125" i="32" s="1"/>
  <c r="CC124" i="32"/>
  <c r="CD124" i="32" s="1"/>
  <c r="BR125" i="32"/>
  <c r="BS125" i="32" s="1"/>
  <c r="BT125" i="32" s="1"/>
  <c r="BU125" i="32" s="1"/>
  <c r="BV125" i="32" s="1"/>
  <c r="BN124" i="32"/>
  <c r="BO124" i="32" s="1"/>
  <c r="BC125" i="32"/>
  <c r="BD125" i="32" s="1"/>
  <c r="BE125" i="32" s="1"/>
  <c r="BF125" i="32" s="1"/>
  <c r="BG125" i="32" s="1"/>
  <c r="AY124" i="32"/>
  <c r="AZ124" i="32" s="1"/>
  <c r="AN125" i="32"/>
  <c r="AO125" i="32" s="1"/>
  <c r="AP125" i="32" s="1"/>
  <c r="AQ125" i="32" s="1"/>
  <c r="AR125" i="32" s="1"/>
  <c r="BH125" i="32" l="1"/>
  <c r="IU125" i="32"/>
  <c r="JW125" i="32"/>
  <c r="KT120" i="32"/>
  <c r="KU120" i="32" s="1"/>
  <c r="AS125" i="32"/>
  <c r="DA125" i="32"/>
  <c r="EE125" i="32"/>
  <c r="FI125" i="32"/>
  <c r="HB125" i="32"/>
  <c r="LR120" i="32"/>
  <c r="LV121" i="32"/>
  <c r="LL121" i="32" s="1"/>
  <c r="LW120" i="32"/>
  <c r="KL121" i="32"/>
  <c r="KM121" i="32" s="1"/>
  <c r="BW125" i="32"/>
  <c r="IF125" i="32"/>
  <c r="JH125" i="32"/>
  <c r="GM126" i="32"/>
  <c r="CL125" i="32"/>
  <c r="DP125" i="32"/>
  <c r="ET125" i="32"/>
  <c r="FX125" i="32"/>
  <c r="LC121" i="32"/>
  <c r="LG122" i="32"/>
  <c r="KW122" i="32" s="1"/>
  <c r="LH121" i="32"/>
  <c r="GQ127" i="32"/>
  <c r="GG127" i="32" s="1"/>
  <c r="GR126" i="32"/>
  <c r="IY126" i="32"/>
  <c r="IO126" i="32" s="1"/>
  <c r="IZ125" i="32"/>
  <c r="IK125" i="32"/>
  <c r="IJ126" i="32"/>
  <c r="HZ126" i="32" s="1"/>
  <c r="HS126" i="32"/>
  <c r="HT125" i="32"/>
  <c r="HF126" i="32"/>
  <c r="GV126" i="32" s="1"/>
  <c r="HG125" i="32"/>
  <c r="GC125" i="32"/>
  <c r="GB126" i="32"/>
  <c r="FR126" i="32" s="1"/>
  <c r="FM126" i="32"/>
  <c r="FC126" i="32" s="1"/>
  <c r="FN125" i="32"/>
  <c r="EX126" i="32"/>
  <c r="EN126" i="32" s="1"/>
  <c r="EY125" i="32"/>
  <c r="EJ125" i="32"/>
  <c r="EI126" i="32"/>
  <c r="DY126" i="32" s="1"/>
  <c r="DU125" i="32"/>
  <c r="DT126" i="32"/>
  <c r="DJ126" i="32" s="1"/>
  <c r="DE126" i="32"/>
  <c r="CU126" i="32" s="1"/>
  <c r="DF125" i="32"/>
  <c r="CP126" i="32"/>
  <c r="CF126" i="32" s="1"/>
  <c r="CQ125" i="32"/>
  <c r="CA126" i="32"/>
  <c r="BQ126" i="32" s="1"/>
  <c r="CB125" i="32"/>
  <c r="BL126" i="32"/>
  <c r="BB126" i="32" s="1"/>
  <c r="BM125" i="32"/>
  <c r="AX125" i="32"/>
  <c r="AW126" i="32"/>
  <c r="AM126" i="32" s="1"/>
  <c r="JX125" i="32" l="1"/>
  <c r="JY125" i="32" s="1"/>
  <c r="JI125" i="32"/>
  <c r="JJ125" i="32" s="1"/>
  <c r="KC126" i="32"/>
  <c r="JS126" i="32" s="1"/>
  <c r="KD125" i="32"/>
  <c r="JO125" i="32"/>
  <c r="JN126" i="32"/>
  <c r="JD126" i="32" s="1"/>
  <c r="LT121" i="32"/>
  <c r="LM121" i="32" s="1"/>
  <c r="LN121" i="32" s="1"/>
  <c r="LO121" i="32" s="1"/>
  <c r="LU120" i="32"/>
  <c r="LE122" i="32"/>
  <c r="KX122" i="32" s="1"/>
  <c r="KY122" i="32" s="1"/>
  <c r="KZ122" i="32" s="1"/>
  <c r="LF121" i="32"/>
  <c r="KN121" i="32"/>
  <c r="KR122" i="32"/>
  <c r="KH122" i="32" s="1"/>
  <c r="KS121" i="32"/>
  <c r="GO127" i="32"/>
  <c r="GP126" i="32"/>
  <c r="IW126" i="32"/>
  <c r="IX125" i="32"/>
  <c r="IH126" i="32"/>
  <c r="II125" i="32"/>
  <c r="HW125" i="32"/>
  <c r="HX125" i="32" s="1"/>
  <c r="HL126" i="32"/>
  <c r="HM126" i="32" s="1"/>
  <c r="HN126" i="32" s="1"/>
  <c r="HO126" i="32" s="1"/>
  <c r="HP126" i="32" s="1"/>
  <c r="HD126" i="32"/>
  <c r="HE125" i="32"/>
  <c r="FZ126" i="32"/>
  <c r="GA125" i="32"/>
  <c r="FK126" i="32"/>
  <c r="FL125" i="32"/>
  <c r="EV126" i="32"/>
  <c r="EW125" i="32"/>
  <c r="EG126" i="32"/>
  <c r="EH125" i="32"/>
  <c r="DR126" i="32"/>
  <c r="DS125" i="32"/>
  <c r="DC126" i="32"/>
  <c r="DD125" i="32"/>
  <c r="CN126" i="32"/>
  <c r="CO125" i="32"/>
  <c r="BY126" i="32"/>
  <c r="BZ125" i="32"/>
  <c r="BJ126" i="32"/>
  <c r="BK125" i="32"/>
  <c r="AU126" i="32"/>
  <c r="AV125" i="32"/>
  <c r="KB125" i="32" l="1"/>
  <c r="KE125" i="32" s="1"/>
  <c r="KF125" i="32" s="1"/>
  <c r="KA126" i="32"/>
  <c r="JT126" i="32" s="1"/>
  <c r="JU126" i="32" s="1"/>
  <c r="JV126" i="32" s="1"/>
  <c r="JL126" i="32"/>
  <c r="JE126" i="32" s="1"/>
  <c r="JF126" i="32" s="1"/>
  <c r="JG126" i="32" s="1"/>
  <c r="JM125" i="32"/>
  <c r="JP125" i="32" s="1"/>
  <c r="JQ125" i="32" s="1"/>
  <c r="LI121" i="32"/>
  <c r="LJ121" i="32" s="1"/>
  <c r="LA122" i="32"/>
  <c r="LB122" i="32" s="1"/>
  <c r="LX120" i="32"/>
  <c r="LY120" i="32" s="1"/>
  <c r="HQ126" i="32"/>
  <c r="KP122" i="32"/>
  <c r="KI122" i="32" s="1"/>
  <c r="KJ122" i="32" s="1"/>
  <c r="KK122" i="32" s="1"/>
  <c r="KQ121" i="32"/>
  <c r="LP121" i="32"/>
  <c r="LQ121" i="32" s="1"/>
  <c r="GS126" i="32"/>
  <c r="GT126" i="32" s="1"/>
  <c r="GH127" i="32"/>
  <c r="GI127" i="32" s="1"/>
  <c r="GJ127" i="32" s="1"/>
  <c r="GK127" i="32" s="1"/>
  <c r="GL127" i="32" s="1"/>
  <c r="JA125" i="32"/>
  <c r="JB125" i="32" s="1"/>
  <c r="IP126" i="32"/>
  <c r="IQ126" i="32" s="1"/>
  <c r="IR126" i="32" s="1"/>
  <c r="IS126" i="32" s="1"/>
  <c r="IT126" i="32" s="1"/>
  <c r="IL125" i="32"/>
  <c r="IM125" i="32" s="1"/>
  <c r="IA126" i="32"/>
  <c r="IB126" i="32" s="1"/>
  <c r="IC126" i="32" s="1"/>
  <c r="ID126" i="32" s="1"/>
  <c r="IE126" i="32" s="1"/>
  <c r="HV126" i="32"/>
  <c r="HU127" i="32"/>
  <c r="HK127" i="32" s="1"/>
  <c r="HH125" i="32"/>
  <c r="HI125" i="32" s="1"/>
  <c r="GW126" i="32"/>
  <c r="GX126" i="32" s="1"/>
  <c r="GY126" i="32" s="1"/>
  <c r="GZ126" i="32" s="1"/>
  <c r="HA126" i="32" s="1"/>
  <c r="GD125" i="32"/>
  <c r="GE125" i="32" s="1"/>
  <c r="FS126" i="32"/>
  <c r="FT126" i="32" s="1"/>
  <c r="FU126" i="32" s="1"/>
  <c r="FV126" i="32" s="1"/>
  <c r="FW126" i="32" s="1"/>
  <c r="FO125" i="32"/>
  <c r="FP125" i="32" s="1"/>
  <c r="FD126" i="32"/>
  <c r="FE126" i="32" s="1"/>
  <c r="FF126" i="32" s="1"/>
  <c r="FG126" i="32" s="1"/>
  <c r="FH126" i="32" s="1"/>
  <c r="EZ125" i="32"/>
  <c r="FA125" i="32" s="1"/>
  <c r="EO126" i="32"/>
  <c r="EP126" i="32" s="1"/>
  <c r="EQ126" i="32" s="1"/>
  <c r="ER126" i="32" s="1"/>
  <c r="ES126" i="32" s="1"/>
  <c r="EK125" i="32"/>
  <c r="EL125" i="32" s="1"/>
  <c r="DZ126" i="32"/>
  <c r="EA126" i="32" s="1"/>
  <c r="EB126" i="32" s="1"/>
  <c r="EC126" i="32" s="1"/>
  <c r="ED126" i="32" s="1"/>
  <c r="DV125" i="32"/>
  <c r="DW125" i="32" s="1"/>
  <c r="DK126" i="32"/>
  <c r="DL126" i="32" s="1"/>
  <c r="DM126" i="32" s="1"/>
  <c r="DN126" i="32" s="1"/>
  <c r="DO126" i="32" s="1"/>
  <c r="DG125" i="32"/>
  <c r="DH125" i="32" s="1"/>
  <c r="CV126" i="32"/>
  <c r="CW126" i="32" s="1"/>
  <c r="CX126" i="32" s="1"/>
  <c r="CY126" i="32" s="1"/>
  <c r="CZ126" i="32" s="1"/>
  <c r="CR125" i="32"/>
  <c r="CS125" i="32" s="1"/>
  <c r="CG126" i="32"/>
  <c r="CH126" i="32" s="1"/>
  <c r="CI126" i="32" s="1"/>
  <c r="CJ126" i="32" s="1"/>
  <c r="CK126" i="32" s="1"/>
  <c r="BR126" i="32"/>
  <c r="BS126" i="32" s="1"/>
  <c r="BT126" i="32" s="1"/>
  <c r="BU126" i="32" s="1"/>
  <c r="BV126" i="32" s="1"/>
  <c r="CC125" i="32"/>
  <c r="CD125" i="32" s="1"/>
  <c r="BN125" i="32"/>
  <c r="BO125" i="32" s="1"/>
  <c r="BC126" i="32"/>
  <c r="BD126" i="32" s="1"/>
  <c r="BE126" i="32" s="1"/>
  <c r="BF126" i="32" s="1"/>
  <c r="BG126" i="32" s="1"/>
  <c r="AY125" i="32"/>
  <c r="AZ125" i="32" s="1"/>
  <c r="AN126" i="32"/>
  <c r="AO126" i="32" s="1"/>
  <c r="AP126" i="32" s="1"/>
  <c r="AQ126" i="32" s="1"/>
  <c r="AR126" i="32" s="1"/>
  <c r="IU126" i="32" l="1"/>
  <c r="JW126" i="32"/>
  <c r="DA126" i="32"/>
  <c r="EE126" i="32"/>
  <c r="FI126" i="32"/>
  <c r="HB126" i="32"/>
  <c r="LR121" i="32"/>
  <c r="LW121" i="32"/>
  <c r="LV122" i="32"/>
  <c r="LL122" i="32" s="1"/>
  <c r="LC122" i="32"/>
  <c r="LH122" i="32"/>
  <c r="LG123" i="32"/>
  <c r="KW123" i="32" s="1"/>
  <c r="AS126" i="32"/>
  <c r="BW126" i="32"/>
  <c r="IF126" i="32"/>
  <c r="JH126" i="32"/>
  <c r="GM127" i="32"/>
  <c r="KT121" i="32"/>
  <c r="KU121" i="32" s="1"/>
  <c r="CL126" i="32"/>
  <c r="DP126" i="32"/>
  <c r="ET126" i="32"/>
  <c r="FX126" i="32"/>
  <c r="KL122" i="32"/>
  <c r="KM122" i="32" s="1"/>
  <c r="GR127" i="32"/>
  <c r="GQ128" i="32"/>
  <c r="GG128" i="32" s="1"/>
  <c r="IY127" i="32"/>
  <c r="IO127" i="32" s="1"/>
  <c r="IZ126" i="32"/>
  <c r="IJ127" i="32"/>
  <c r="HZ127" i="32" s="1"/>
  <c r="IK126" i="32"/>
  <c r="HS127" i="32"/>
  <c r="HT126" i="32"/>
  <c r="HG126" i="32"/>
  <c r="HF127" i="32"/>
  <c r="GV127" i="32" s="1"/>
  <c r="GB127" i="32"/>
  <c r="FR127" i="32" s="1"/>
  <c r="GC126" i="32"/>
  <c r="FM127" i="32"/>
  <c r="FC127" i="32" s="1"/>
  <c r="FN126" i="32"/>
  <c r="EX127" i="32"/>
  <c r="EN127" i="32" s="1"/>
  <c r="EY126" i="32"/>
  <c r="EI127" i="32"/>
  <c r="DY127" i="32" s="1"/>
  <c r="EJ126" i="32"/>
  <c r="DT127" i="32"/>
  <c r="DJ127" i="32" s="1"/>
  <c r="DU126" i="32"/>
  <c r="DE127" i="32"/>
  <c r="CU127" i="32" s="1"/>
  <c r="DF126" i="32"/>
  <c r="CQ126" i="32"/>
  <c r="CP127" i="32"/>
  <c r="CF127" i="32" s="1"/>
  <c r="CA127" i="32"/>
  <c r="BQ127" i="32" s="1"/>
  <c r="CB126" i="32"/>
  <c r="BL127" i="32"/>
  <c r="BB127" i="32" s="1"/>
  <c r="BM126" i="32"/>
  <c r="BH126" i="32"/>
  <c r="AW127" i="32"/>
  <c r="AM127" i="32" s="1"/>
  <c r="AX126" i="32"/>
  <c r="JX126" i="32" l="1"/>
  <c r="JY126" i="32" s="1"/>
  <c r="JI126" i="32"/>
  <c r="JJ126" i="32" s="1"/>
  <c r="KD126" i="32"/>
  <c r="JO126" i="32"/>
  <c r="JN127" i="32"/>
  <c r="JD127" i="32" s="1"/>
  <c r="KC127" i="32"/>
  <c r="JS127" i="32" s="1"/>
  <c r="LE123" i="32"/>
  <c r="KX123" i="32" s="1"/>
  <c r="KY123" i="32" s="1"/>
  <c r="KZ123" i="32" s="1"/>
  <c r="LF122" i="32"/>
  <c r="KN122" i="32"/>
  <c r="KR123" i="32"/>
  <c r="KH123" i="32" s="1"/>
  <c r="KS122" i="32"/>
  <c r="LT122" i="32"/>
  <c r="LM122" i="32" s="1"/>
  <c r="LN122" i="32" s="1"/>
  <c r="LO122" i="32" s="1"/>
  <c r="LU121" i="32"/>
  <c r="GO128" i="32"/>
  <c r="GP127" i="32"/>
  <c r="IW127" i="32"/>
  <c r="IX126" i="32"/>
  <c r="IH127" i="32"/>
  <c r="II126" i="32"/>
  <c r="HW126" i="32"/>
  <c r="HX126" i="32" s="1"/>
  <c r="HL127" i="32"/>
  <c r="HM127" i="32" s="1"/>
  <c r="HN127" i="32" s="1"/>
  <c r="HO127" i="32" s="1"/>
  <c r="HP127" i="32" s="1"/>
  <c r="HD127" i="32"/>
  <c r="HE126" i="32"/>
  <c r="FZ127" i="32"/>
  <c r="GA126" i="32"/>
  <c r="FK127" i="32"/>
  <c r="FL126" i="32"/>
  <c r="EV127" i="32"/>
  <c r="EW126" i="32"/>
  <c r="EG127" i="32"/>
  <c r="EH126" i="32"/>
  <c r="DR127" i="32"/>
  <c r="DS126" i="32"/>
  <c r="DC127" i="32"/>
  <c r="DD126" i="32"/>
  <c r="CN127" i="32"/>
  <c r="CO126" i="32"/>
  <c r="BY127" i="32"/>
  <c r="BZ126" i="32"/>
  <c r="BJ127" i="32"/>
  <c r="BK126" i="32"/>
  <c r="AU127" i="32"/>
  <c r="AV126" i="32"/>
  <c r="KB126" i="32" l="1"/>
  <c r="KE126" i="32" s="1"/>
  <c r="KF126" i="32" s="1"/>
  <c r="KA127" i="32"/>
  <c r="JT127" i="32" s="1"/>
  <c r="JU127" i="32" s="1"/>
  <c r="JV127" i="32" s="1"/>
  <c r="JL127" i="32"/>
  <c r="JE127" i="32" s="1"/>
  <c r="JF127" i="32" s="1"/>
  <c r="JG127" i="32" s="1"/>
  <c r="JM126" i="32"/>
  <c r="JP126" i="32" s="1"/>
  <c r="JQ126" i="32" s="1"/>
  <c r="LX121" i="32"/>
  <c r="LY121" i="32" s="1"/>
  <c r="KP123" i="32"/>
  <c r="KI123" i="32" s="1"/>
  <c r="KJ123" i="32" s="1"/>
  <c r="KK123" i="32" s="1"/>
  <c r="KQ122" i="32"/>
  <c r="LP122" i="32"/>
  <c r="LQ122" i="32" s="1"/>
  <c r="LI122" i="32"/>
  <c r="LJ122" i="32" s="1"/>
  <c r="HQ127" i="32"/>
  <c r="LA123" i="32"/>
  <c r="LB123" i="32" s="1"/>
  <c r="GS127" i="32"/>
  <c r="GT127" i="32" s="1"/>
  <c r="GH128" i="32"/>
  <c r="GI128" i="32" s="1"/>
  <c r="GJ128" i="32" s="1"/>
  <c r="GK128" i="32" s="1"/>
  <c r="GL128" i="32" s="1"/>
  <c r="JA126" i="32"/>
  <c r="JB126" i="32" s="1"/>
  <c r="IP127" i="32"/>
  <c r="IQ127" i="32" s="1"/>
  <c r="IR127" i="32" s="1"/>
  <c r="IS127" i="32" s="1"/>
  <c r="IT127" i="32" s="1"/>
  <c r="IL126" i="32"/>
  <c r="IM126" i="32" s="1"/>
  <c r="IA127" i="32"/>
  <c r="IB127" i="32" s="1"/>
  <c r="IC127" i="32" s="1"/>
  <c r="ID127" i="32" s="1"/>
  <c r="IE127" i="32" s="1"/>
  <c r="HU128" i="32"/>
  <c r="HK128" i="32" s="1"/>
  <c r="HV127" i="32"/>
  <c r="HH126" i="32"/>
  <c r="HI126" i="32" s="1"/>
  <c r="GW127" i="32"/>
  <c r="GX127" i="32" s="1"/>
  <c r="GY127" i="32" s="1"/>
  <c r="GZ127" i="32" s="1"/>
  <c r="HA127" i="32" s="1"/>
  <c r="GD126" i="32"/>
  <c r="GE126" i="32" s="1"/>
  <c r="FS127" i="32"/>
  <c r="FT127" i="32" s="1"/>
  <c r="FU127" i="32" s="1"/>
  <c r="FV127" i="32" s="1"/>
  <c r="FW127" i="32" s="1"/>
  <c r="FO126" i="32"/>
  <c r="FP126" i="32" s="1"/>
  <c r="FD127" i="32"/>
  <c r="FE127" i="32" s="1"/>
  <c r="FF127" i="32" s="1"/>
  <c r="FG127" i="32" s="1"/>
  <c r="FH127" i="32" s="1"/>
  <c r="EZ126" i="32"/>
  <c r="FA126" i="32" s="1"/>
  <c r="EO127" i="32"/>
  <c r="EP127" i="32" s="1"/>
  <c r="EQ127" i="32" s="1"/>
  <c r="ER127" i="32" s="1"/>
  <c r="ES127" i="32" s="1"/>
  <c r="EK126" i="32"/>
  <c r="EL126" i="32" s="1"/>
  <c r="DZ127" i="32"/>
  <c r="EA127" i="32" s="1"/>
  <c r="EB127" i="32" s="1"/>
  <c r="EC127" i="32" s="1"/>
  <c r="ED127" i="32" s="1"/>
  <c r="DV126" i="32"/>
  <c r="DW126" i="32" s="1"/>
  <c r="DK127" i="32"/>
  <c r="DL127" i="32" s="1"/>
  <c r="DM127" i="32" s="1"/>
  <c r="DN127" i="32" s="1"/>
  <c r="DO127" i="32" s="1"/>
  <c r="DG126" i="32"/>
  <c r="DH126" i="32" s="1"/>
  <c r="CV127" i="32"/>
  <c r="CW127" i="32" s="1"/>
  <c r="CX127" i="32" s="1"/>
  <c r="CY127" i="32" s="1"/>
  <c r="CZ127" i="32" s="1"/>
  <c r="CR126" i="32"/>
  <c r="CS126" i="32" s="1"/>
  <c r="CG127" i="32"/>
  <c r="CH127" i="32" s="1"/>
  <c r="CI127" i="32" s="1"/>
  <c r="CJ127" i="32" s="1"/>
  <c r="CK127" i="32" s="1"/>
  <c r="CC126" i="32"/>
  <c r="CD126" i="32" s="1"/>
  <c r="BR127" i="32"/>
  <c r="BS127" i="32" s="1"/>
  <c r="BT127" i="32" s="1"/>
  <c r="BU127" i="32" s="1"/>
  <c r="BV127" i="32" s="1"/>
  <c r="BN126" i="32"/>
  <c r="BO126" i="32" s="1"/>
  <c r="BC127" i="32"/>
  <c r="BD127" i="32" s="1"/>
  <c r="BE127" i="32" s="1"/>
  <c r="BF127" i="32" s="1"/>
  <c r="BG127" i="32" s="1"/>
  <c r="AY126" i="32"/>
  <c r="AZ126" i="32" s="1"/>
  <c r="AN127" i="32"/>
  <c r="AO127" i="32" s="1"/>
  <c r="AP127" i="32" s="1"/>
  <c r="AQ127" i="32" s="1"/>
  <c r="AR127" i="32" s="1"/>
  <c r="IU127" i="32" l="1"/>
  <c r="JW127" i="32"/>
  <c r="KT122" i="32"/>
  <c r="KU122" i="32" s="1"/>
  <c r="AS127" i="32"/>
  <c r="DA127" i="32"/>
  <c r="EE127" i="32"/>
  <c r="FI127" i="32"/>
  <c r="HB127" i="32"/>
  <c r="LC123" i="32"/>
  <c r="LG124" i="32"/>
  <c r="KW124" i="32" s="1"/>
  <c r="LH123" i="32"/>
  <c r="KL123" i="32"/>
  <c r="KM123" i="32" s="1"/>
  <c r="BW127" i="32"/>
  <c r="IF127" i="32"/>
  <c r="JH127" i="32"/>
  <c r="GM128" i="32"/>
  <c r="BH127" i="32"/>
  <c r="CL127" i="32"/>
  <c r="DP127" i="32"/>
  <c r="ET127" i="32"/>
  <c r="FX127" i="32"/>
  <c r="LR122" i="32"/>
  <c r="LW122" i="32"/>
  <c r="LV123" i="32"/>
  <c r="LL123" i="32" s="1"/>
  <c r="GQ129" i="32"/>
  <c r="GG129" i="32" s="1"/>
  <c r="GR128" i="32"/>
  <c r="IY128" i="32"/>
  <c r="IO128" i="32" s="1"/>
  <c r="IZ127" i="32"/>
  <c r="IJ128" i="32"/>
  <c r="HZ128" i="32" s="1"/>
  <c r="IK127" i="32"/>
  <c r="HS128" i="32"/>
  <c r="HT127" i="32"/>
  <c r="HF128" i="32"/>
  <c r="GV128" i="32" s="1"/>
  <c r="HG127" i="32"/>
  <c r="GC127" i="32"/>
  <c r="GB128" i="32"/>
  <c r="FR128" i="32" s="1"/>
  <c r="FM128" i="32"/>
  <c r="FC128" i="32" s="1"/>
  <c r="FN127" i="32"/>
  <c r="EX128" i="32"/>
  <c r="EN128" i="32" s="1"/>
  <c r="EY127" i="32"/>
  <c r="EJ127" i="32"/>
  <c r="EI128" i="32"/>
  <c r="DY128" i="32" s="1"/>
  <c r="DU127" i="32"/>
  <c r="DT128" i="32"/>
  <c r="DJ128" i="32" s="1"/>
  <c r="DE128" i="32"/>
  <c r="CU128" i="32" s="1"/>
  <c r="DF127" i="32"/>
  <c r="CP128" i="32"/>
  <c r="CF128" i="32" s="1"/>
  <c r="CQ127" i="32"/>
  <c r="CA128" i="32"/>
  <c r="BQ128" i="32" s="1"/>
  <c r="CB127" i="32"/>
  <c r="BM127" i="32"/>
  <c r="BL128" i="32"/>
  <c r="BB128" i="32" s="1"/>
  <c r="AW128" i="32"/>
  <c r="AM128" i="32" s="1"/>
  <c r="AX127" i="32"/>
  <c r="JX127" i="32" l="1"/>
  <c r="JY127" i="32" s="1"/>
  <c r="JI127" i="32"/>
  <c r="JJ127" i="32" s="1"/>
  <c r="KD127" i="32"/>
  <c r="KC128" i="32"/>
  <c r="JS128" i="32" s="1"/>
  <c r="JN128" i="32"/>
  <c r="JD128" i="32" s="1"/>
  <c r="JO127" i="32"/>
  <c r="LE124" i="32"/>
  <c r="KX124" i="32" s="1"/>
  <c r="KY124" i="32" s="1"/>
  <c r="KZ124" i="32" s="1"/>
  <c r="LF123" i="32"/>
  <c r="LT123" i="32"/>
  <c r="LM123" i="32" s="1"/>
  <c r="LN123" i="32" s="1"/>
  <c r="LO123" i="32" s="1"/>
  <c r="LU122" i="32"/>
  <c r="KN123" i="32"/>
  <c r="KR124" i="32"/>
  <c r="KH124" i="32" s="1"/>
  <c r="KS123" i="32"/>
  <c r="GO129" i="32"/>
  <c r="GP128" i="32"/>
  <c r="IW128" i="32"/>
  <c r="IX127" i="32"/>
  <c r="IH128" i="32"/>
  <c r="II127" i="32"/>
  <c r="HW127" i="32"/>
  <c r="HX127" i="32" s="1"/>
  <c r="HL128" i="32"/>
  <c r="HM128" i="32" s="1"/>
  <c r="HN128" i="32" s="1"/>
  <c r="HO128" i="32" s="1"/>
  <c r="HP128" i="32" s="1"/>
  <c r="HD128" i="32"/>
  <c r="HE127" i="32"/>
  <c r="FZ128" i="32"/>
  <c r="GA127" i="32"/>
  <c r="FK128" i="32"/>
  <c r="FL127" i="32"/>
  <c r="EV128" i="32"/>
  <c r="EW127" i="32"/>
  <c r="EG128" i="32"/>
  <c r="EH127" i="32"/>
  <c r="DR128" i="32"/>
  <c r="DS127" i="32"/>
  <c r="DC128" i="32"/>
  <c r="DD127" i="32"/>
  <c r="CN128" i="32"/>
  <c r="CO127" i="32"/>
  <c r="BY128" i="32"/>
  <c r="BZ127" i="32"/>
  <c r="BJ128" i="32"/>
  <c r="BK127" i="32"/>
  <c r="AU128" i="32"/>
  <c r="AV127" i="32"/>
  <c r="KB127" i="32" l="1"/>
  <c r="KE127" i="32" s="1"/>
  <c r="KF127" i="32" s="1"/>
  <c r="KA128" i="32"/>
  <c r="JT128" i="32" s="1"/>
  <c r="JU128" i="32" s="1"/>
  <c r="JV128" i="32" s="1"/>
  <c r="JL128" i="32"/>
  <c r="JE128" i="32" s="1"/>
  <c r="JF128" i="32" s="1"/>
  <c r="JG128" i="32" s="1"/>
  <c r="JM127" i="32"/>
  <c r="JP127" i="32" s="1"/>
  <c r="JQ127" i="32" s="1"/>
  <c r="LX122" i="32"/>
  <c r="LY122" i="32" s="1"/>
  <c r="LP123" i="32"/>
  <c r="LQ123" i="32" s="1"/>
  <c r="LI123" i="32"/>
  <c r="LJ123" i="32" s="1"/>
  <c r="HQ128" i="32"/>
  <c r="KP124" i="32"/>
  <c r="KI124" i="32" s="1"/>
  <c r="KJ124" i="32" s="1"/>
  <c r="KK124" i="32" s="1"/>
  <c r="KQ123" i="32"/>
  <c r="LA124" i="32"/>
  <c r="LB124" i="32" s="1"/>
  <c r="GS128" i="32"/>
  <c r="GT128" i="32" s="1"/>
  <c r="GH129" i="32"/>
  <c r="GI129" i="32" s="1"/>
  <c r="GJ129" i="32" s="1"/>
  <c r="GK129" i="32" s="1"/>
  <c r="GL129" i="32" s="1"/>
  <c r="JA127" i="32"/>
  <c r="JB127" i="32" s="1"/>
  <c r="IP128" i="32"/>
  <c r="IQ128" i="32" s="1"/>
  <c r="IR128" i="32" s="1"/>
  <c r="IS128" i="32" s="1"/>
  <c r="IT128" i="32" s="1"/>
  <c r="IL127" i="32"/>
  <c r="IM127" i="32" s="1"/>
  <c r="IA128" i="32"/>
  <c r="IB128" i="32" s="1"/>
  <c r="IC128" i="32" s="1"/>
  <c r="ID128" i="32" s="1"/>
  <c r="IE128" i="32" s="1"/>
  <c r="HV128" i="32"/>
  <c r="HU129" i="32"/>
  <c r="HK129" i="32" s="1"/>
  <c r="HH127" i="32"/>
  <c r="HI127" i="32" s="1"/>
  <c r="GW128" i="32"/>
  <c r="GX128" i="32" s="1"/>
  <c r="GY128" i="32" s="1"/>
  <c r="GZ128" i="32" s="1"/>
  <c r="HA128" i="32" s="1"/>
  <c r="GD127" i="32"/>
  <c r="GE127" i="32" s="1"/>
  <c r="FS128" i="32"/>
  <c r="FT128" i="32" s="1"/>
  <c r="FU128" i="32" s="1"/>
  <c r="FV128" i="32" s="1"/>
  <c r="FW128" i="32" s="1"/>
  <c r="FO127" i="32"/>
  <c r="FP127" i="32" s="1"/>
  <c r="FD128" i="32"/>
  <c r="FE128" i="32" s="1"/>
  <c r="FF128" i="32" s="1"/>
  <c r="FG128" i="32" s="1"/>
  <c r="FH128" i="32" s="1"/>
  <c r="EZ127" i="32"/>
  <c r="FA127" i="32" s="1"/>
  <c r="EO128" i="32"/>
  <c r="EP128" i="32" s="1"/>
  <c r="EQ128" i="32" s="1"/>
  <c r="ER128" i="32" s="1"/>
  <c r="ES128" i="32" s="1"/>
  <c r="EK127" i="32"/>
  <c r="EL127" i="32" s="1"/>
  <c r="DZ128" i="32"/>
  <c r="EA128" i="32" s="1"/>
  <c r="EB128" i="32" s="1"/>
  <c r="EC128" i="32" s="1"/>
  <c r="ED128" i="32" s="1"/>
  <c r="DV127" i="32"/>
  <c r="DW127" i="32" s="1"/>
  <c r="DK128" i="32"/>
  <c r="DL128" i="32" s="1"/>
  <c r="DM128" i="32" s="1"/>
  <c r="DN128" i="32" s="1"/>
  <c r="DO128" i="32" s="1"/>
  <c r="DG127" i="32"/>
  <c r="DH127" i="32" s="1"/>
  <c r="CV128" i="32"/>
  <c r="CW128" i="32" s="1"/>
  <c r="CX128" i="32" s="1"/>
  <c r="CY128" i="32" s="1"/>
  <c r="CZ128" i="32" s="1"/>
  <c r="CR127" i="32"/>
  <c r="CS127" i="32" s="1"/>
  <c r="CG128" i="32"/>
  <c r="CH128" i="32" s="1"/>
  <c r="CI128" i="32" s="1"/>
  <c r="CJ128" i="32" s="1"/>
  <c r="CK128" i="32" s="1"/>
  <c r="CC127" i="32"/>
  <c r="CD127" i="32" s="1"/>
  <c r="BR128" i="32"/>
  <c r="BS128" i="32" s="1"/>
  <c r="BT128" i="32" s="1"/>
  <c r="BU128" i="32" s="1"/>
  <c r="BV128" i="32" s="1"/>
  <c r="BN127" i="32"/>
  <c r="BO127" i="32" s="1"/>
  <c r="BC128" i="32"/>
  <c r="BD128" i="32" s="1"/>
  <c r="BE128" i="32" s="1"/>
  <c r="BF128" i="32" s="1"/>
  <c r="BG128" i="32" s="1"/>
  <c r="AY127" i="32"/>
  <c r="AZ127" i="32" s="1"/>
  <c r="AN128" i="32"/>
  <c r="AO128" i="32" s="1"/>
  <c r="AP128" i="32" s="1"/>
  <c r="AQ128" i="32" s="1"/>
  <c r="AR128" i="32" s="1"/>
  <c r="BH128" i="32" l="1"/>
  <c r="IU128" i="32"/>
  <c r="JW128" i="32"/>
  <c r="AS128" i="32"/>
  <c r="DA128" i="32"/>
  <c r="EE128" i="32"/>
  <c r="FI128" i="32"/>
  <c r="HB128" i="32"/>
  <c r="LC124" i="32"/>
  <c r="LH124" i="32"/>
  <c r="LG125" i="32"/>
  <c r="KW125" i="32" s="1"/>
  <c r="LR123" i="32"/>
  <c r="LW123" i="32"/>
  <c r="LV124" i="32"/>
  <c r="LL124" i="32" s="1"/>
  <c r="BW128" i="32"/>
  <c r="IF128" i="32"/>
  <c r="JH128" i="32"/>
  <c r="GM129" i="32"/>
  <c r="KT123" i="32"/>
  <c r="KU123" i="32" s="1"/>
  <c r="CL128" i="32"/>
  <c r="DP128" i="32"/>
  <c r="ET128" i="32"/>
  <c r="FX128" i="32"/>
  <c r="KL124" i="32"/>
  <c r="KM124" i="32" s="1"/>
  <c r="GR129" i="32"/>
  <c r="GQ130" i="32"/>
  <c r="GG130" i="32" s="1"/>
  <c r="IY129" i="32"/>
  <c r="IO129" i="32" s="1"/>
  <c r="IZ128" i="32"/>
  <c r="IJ129" i="32"/>
  <c r="HZ129" i="32" s="1"/>
  <c r="IK128" i="32"/>
  <c r="HS129" i="32"/>
  <c r="HT128" i="32"/>
  <c r="HG128" i="32"/>
  <c r="HF129" i="32"/>
  <c r="GV129" i="32" s="1"/>
  <c r="GB129" i="32"/>
  <c r="FR129" i="32" s="1"/>
  <c r="GC128" i="32"/>
  <c r="FM129" i="32"/>
  <c r="FC129" i="32" s="1"/>
  <c r="FN128" i="32"/>
  <c r="EX129" i="32"/>
  <c r="EN129" i="32" s="1"/>
  <c r="EY128" i="32"/>
  <c r="EI129" i="32"/>
  <c r="DY129" i="32" s="1"/>
  <c r="EJ128" i="32"/>
  <c r="DT129" i="32"/>
  <c r="DJ129" i="32" s="1"/>
  <c r="DU128" i="32"/>
  <c r="DE129" i="32"/>
  <c r="CU129" i="32" s="1"/>
  <c r="DF128" i="32"/>
  <c r="CQ128" i="32"/>
  <c r="CP129" i="32"/>
  <c r="CF129" i="32" s="1"/>
  <c r="CA129" i="32"/>
  <c r="BQ129" i="32" s="1"/>
  <c r="CB128" i="32"/>
  <c r="BL129" i="32"/>
  <c r="BB129" i="32" s="1"/>
  <c r="BM128" i="32"/>
  <c r="AW129" i="32"/>
  <c r="AM129" i="32" s="1"/>
  <c r="AX128" i="32"/>
  <c r="JX128" i="32" l="1"/>
  <c r="JY128" i="32" s="1"/>
  <c r="JI128" i="32"/>
  <c r="JJ128" i="32" s="1"/>
  <c r="KD128" i="32"/>
  <c r="KC129" i="32"/>
  <c r="JS129" i="32" s="1"/>
  <c r="JO128" i="32"/>
  <c r="JN129" i="32"/>
  <c r="JD129" i="32" s="1"/>
  <c r="LT124" i="32"/>
  <c r="LM124" i="32" s="1"/>
  <c r="LN124" i="32" s="1"/>
  <c r="LO124" i="32" s="1"/>
  <c r="LU123" i="32"/>
  <c r="KN124" i="32"/>
  <c r="KR125" i="32"/>
  <c r="KH125" i="32" s="1"/>
  <c r="KS124" i="32"/>
  <c r="LE125" i="32"/>
  <c r="KX125" i="32" s="1"/>
  <c r="KY125" i="32" s="1"/>
  <c r="KZ125" i="32" s="1"/>
  <c r="LF124" i="32"/>
  <c r="GO130" i="32"/>
  <c r="GP129" i="32"/>
  <c r="IW129" i="32"/>
  <c r="IX128" i="32"/>
  <c r="IH129" i="32"/>
  <c r="II128" i="32"/>
  <c r="HW128" i="32"/>
  <c r="HX128" i="32" s="1"/>
  <c r="HL129" i="32"/>
  <c r="HM129" i="32" s="1"/>
  <c r="HN129" i="32" s="1"/>
  <c r="HO129" i="32" s="1"/>
  <c r="HP129" i="32" s="1"/>
  <c r="HD129" i="32"/>
  <c r="HE128" i="32"/>
  <c r="FZ129" i="32"/>
  <c r="GA128" i="32"/>
  <c r="FK129" i="32"/>
  <c r="FL128" i="32"/>
  <c r="EV129" i="32"/>
  <c r="EW128" i="32"/>
  <c r="EG129" i="32"/>
  <c r="EH128" i="32"/>
  <c r="DR129" i="32"/>
  <c r="DS128" i="32"/>
  <c r="DC129" i="32"/>
  <c r="DD128" i="32"/>
  <c r="CN129" i="32"/>
  <c r="CO128" i="32"/>
  <c r="BY129" i="32"/>
  <c r="BZ128" i="32"/>
  <c r="BJ129" i="32"/>
  <c r="BK128" i="32"/>
  <c r="AU129" i="32"/>
  <c r="AV128" i="32"/>
  <c r="KB128" i="32" l="1"/>
  <c r="KE128" i="32" s="1"/>
  <c r="KF128" i="32" s="1"/>
  <c r="KA129" i="32"/>
  <c r="JT129" i="32" s="1"/>
  <c r="JU129" i="32" s="1"/>
  <c r="JV129" i="32" s="1"/>
  <c r="JL129" i="32"/>
  <c r="JE129" i="32" s="1"/>
  <c r="JF129" i="32" s="1"/>
  <c r="JG129" i="32" s="1"/>
  <c r="JM128" i="32"/>
  <c r="JP128" i="32" s="1"/>
  <c r="JQ128" i="32" s="1"/>
  <c r="LI124" i="32"/>
  <c r="LJ124" i="32" s="1"/>
  <c r="KP125" i="32"/>
  <c r="KI125" i="32" s="1"/>
  <c r="KJ125" i="32" s="1"/>
  <c r="KK125" i="32" s="1"/>
  <c r="KQ124" i="32"/>
  <c r="LA125" i="32"/>
  <c r="LB125" i="32" s="1"/>
  <c r="LX123" i="32"/>
  <c r="LY123" i="32" s="1"/>
  <c r="HQ129" i="32"/>
  <c r="LP124" i="32"/>
  <c r="LQ124" i="32" s="1"/>
  <c r="GS129" i="32"/>
  <c r="GT129" i="32" s="1"/>
  <c r="GH130" i="32"/>
  <c r="GI130" i="32" s="1"/>
  <c r="GJ130" i="32" s="1"/>
  <c r="GK130" i="32" s="1"/>
  <c r="GL130" i="32" s="1"/>
  <c r="JA128" i="32"/>
  <c r="JB128" i="32" s="1"/>
  <c r="IP129" i="32"/>
  <c r="IQ129" i="32" s="1"/>
  <c r="IR129" i="32" s="1"/>
  <c r="IS129" i="32" s="1"/>
  <c r="IT129" i="32" s="1"/>
  <c r="IL128" i="32"/>
  <c r="IM128" i="32" s="1"/>
  <c r="IA129" i="32"/>
  <c r="IB129" i="32" s="1"/>
  <c r="IC129" i="32" s="1"/>
  <c r="ID129" i="32" s="1"/>
  <c r="IE129" i="32" s="1"/>
  <c r="HU130" i="32"/>
  <c r="HK130" i="32" s="1"/>
  <c r="HV129" i="32"/>
  <c r="HH128" i="32"/>
  <c r="HI128" i="32" s="1"/>
  <c r="GW129" i="32"/>
  <c r="GX129" i="32" s="1"/>
  <c r="GY129" i="32" s="1"/>
  <c r="GZ129" i="32" s="1"/>
  <c r="HA129" i="32" s="1"/>
  <c r="GD128" i="32"/>
  <c r="GE128" i="32" s="1"/>
  <c r="FS129" i="32"/>
  <c r="FT129" i="32" s="1"/>
  <c r="FU129" i="32" s="1"/>
  <c r="FV129" i="32" s="1"/>
  <c r="FW129" i="32" s="1"/>
  <c r="FO128" i="32"/>
  <c r="FP128" i="32" s="1"/>
  <c r="FD129" i="32"/>
  <c r="FE129" i="32" s="1"/>
  <c r="FF129" i="32" s="1"/>
  <c r="FG129" i="32" s="1"/>
  <c r="FH129" i="32" s="1"/>
  <c r="EZ128" i="32"/>
  <c r="FA128" i="32" s="1"/>
  <c r="EO129" i="32"/>
  <c r="EP129" i="32" s="1"/>
  <c r="EQ129" i="32" s="1"/>
  <c r="ER129" i="32" s="1"/>
  <c r="ES129" i="32" s="1"/>
  <c r="EK128" i="32"/>
  <c r="EL128" i="32" s="1"/>
  <c r="DZ129" i="32"/>
  <c r="EA129" i="32" s="1"/>
  <c r="EB129" i="32" s="1"/>
  <c r="EC129" i="32" s="1"/>
  <c r="ED129" i="32" s="1"/>
  <c r="DV128" i="32"/>
  <c r="DW128" i="32" s="1"/>
  <c r="DK129" i="32"/>
  <c r="DL129" i="32" s="1"/>
  <c r="DM129" i="32" s="1"/>
  <c r="DN129" i="32" s="1"/>
  <c r="DO129" i="32" s="1"/>
  <c r="DG128" i="32"/>
  <c r="DH128" i="32" s="1"/>
  <c r="CV129" i="32"/>
  <c r="CW129" i="32" s="1"/>
  <c r="CX129" i="32" s="1"/>
  <c r="CY129" i="32" s="1"/>
  <c r="CZ129" i="32" s="1"/>
  <c r="CR128" i="32"/>
  <c r="CS128" i="32" s="1"/>
  <c r="CG129" i="32"/>
  <c r="CH129" i="32" s="1"/>
  <c r="CI129" i="32" s="1"/>
  <c r="CJ129" i="32" s="1"/>
  <c r="CK129" i="32" s="1"/>
  <c r="CC128" i="32"/>
  <c r="CD128" i="32" s="1"/>
  <c r="BR129" i="32"/>
  <c r="BS129" i="32" s="1"/>
  <c r="BT129" i="32" s="1"/>
  <c r="BU129" i="32" s="1"/>
  <c r="BV129" i="32" s="1"/>
  <c r="BN128" i="32"/>
  <c r="BO128" i="32" s="1"/>
  <c r="BC129" i="32"/>
  <c r="BD129" i="32" s="1"/>
  <c r="BE129" i="32" s="1"/>
  <c r="BF129" i="32" s="1"/>
  <c r="BG129" i="32" s="1"/>
  <c r="AY128" i="32"/>
  <c r="AZ128" i="32" s="1"/>
  <c r="AN129" i="32"/>
  <c r="AO129" i="32" s="1"/>
  <c r="AP129" i="32" s="1"/>
  <c r="AQ129" i="32" s="1"/>
  <c r="AR129" i="32" s="1"/>
  <c r="JW129" i="32" l="1"/>
  <c r="KT124" i="32"/>
  <c r="KU124" i="32" s="1"/>
  <c r="DA129" i="32"/>
  <c r="EE129" i="32"/>
  <c r="FI129" i="32"/>
  <c r="HB129" i="32"/>
  <c r="LR124" i="32"/>
  <c r="LV125" i="32"/>
  <c r="LL125" i="32" s="1"/>
  <c r="LW124" i="32"/>
  <c r="KL125" i="32"/>
  <c r="KM125" i="32" s="1"/>
  <c r="BW129" i="32"/>
  <c r="IF129" i="32"/>
  <c r="JH129" i="32"/>
  <c r="GM130" i="32"/>
  <c r="CL129" i="32"/>
  <c r="DP129" i="32"/>
  <c r="ET129" i="32"/>
  <c r="FX129" i="32"/>
  <c r="LC125" i="32"/>
  <c r="LG126" i="32"/>
  <c r="KW126" i="32" s="1"/>
  <c r="LH125" i="32"/>
  <c r="GQ131" i="32"/>
  <c r="GG131" i="32" s="1"/>
  <c r="GR130" i="32"/>
  <c r="IY130" i="32"/>
  <c r="IO130" i="32" s="1"/>
  <c r="IZ129" i="32"/>
  <c r="IU129" i="32"/>
  <c r="IJ130" i="32"/>
  <c r="HZ130" i="32" s="1"/>
  <c r="IK129" i="32"/>
  <c r="HS130" i="32"/>
  <c r="HT129" i="32"/>
  <c r="HF130" i="32"/>
  <c r="GV130" i="32" s="1"/>
  <c r="HG129" i="32"/>
  <c r="GC129" i="32"/>
  <c r="GB130" i="32"/>
  <c r="FR130" i="32" s="1"/>
  <c r="FM130" i="32"/>
  <c r="FC130" i="32" s="1"/>
  <c r="FN129" i="32"/>
  <c r="EX130" i="32"/>
  <c r="EN130" i="32" s="1"/>
  <c r="EY129" i="32"/>
  <c r="EJ129" i="32"/>
  <c r="EI130" i="32"/>
  <c r="DY130" i="32" s="1"/>
  <c r="DU129" i="32"/>
  <c r="DT130" i="32"/>
  <c r="DJ130" i="32" s="1"/>
  <c r="DE130" i="32"/>
  <c r="CU130" i="32" s="1"/>
  <c r="DF129" i="32"/>
  <c r="CP130" i="32"/>
  <c r="CF130" i="32" s="1"/>
  <c r="CQ129" i="32"/>
  <c r="CA130" i="32"/>
  <c r="BQ130" i="32" s="1"/>
  <c r="CB129" i="32"/>
  <c r="BH129" i="32"/>
  <c r="BL130" i="32"/>
  <c r="BB130" i="32" s="1"/>
  <c r="BM129" i="32"/>
  <c r="AS129" i="32"/>
  <c r="AX129" i="32"/>
  <c r="AW130" i="32"/>
  <c r="AM130" i="32" s="1"/>
  <c r="JX129" i="32" l="1"/>
  <c r="JY129" i="32" s="1"/>
  <c r="JI129" i="32"/>
  <c r="JJ129" i="32" s="1"/>
  <c r="KD129" i="32"/>
  <c r="KC130" i="32"/>
  <c r="JS130" i="32" s="1"/>
  <c r="JO129" i="32"/>
  <c r="JN130" i="32"/>
  <c r="JD130" i="32" s="1"/>
  <c r="KN125" i="32"/>
  <c r="KR126" i="32"/>
  <c r="KH126" i="32" s="1"/>
  <c r="KS125" i="32"/>
  <c r="LE126" i="32"/>
  <c r="KX126" i="32" s="1"/>
  <c r="KY126" i="32" s="1"/>
  <c r="KZ126" i="32" s="1"/>
  <c r="LF125" i="32"/>
  <c r="LT125" i="32"/>
  <c r="LM125" i="32" s="1"/>
  <c r="LN125" i="32" s="1"/>
  <c r="LO125" i="32" s="1"/>
  <c r="LU124" i="32"/>
  <c r="GO131" i="32"/>
  <c r="GP130" i="32"/>
  <c r="IW130" i="32"/>
  <c r="IX129" i="32"/>
  <c r="IH130" i="32"/>
  <c r="II129" i="32"/>
  <c r="HW129" i="32"/>
  <c r="HX129" i="32" s="1"/>
  <c r="HL130" i="32"/>
  <c r="HM130" i="32" s="1"/>
  <c r="HN130" i="32" s="1"/>
  <c r="HO130" i="32" s="1"/>
  <c r="HP130" i="32" s="1"/>
  <c r="HD130" i="32"/>
  <c r="HE129" i="32"/>
  <c r="FZ130" i="32"/>
  <c r="GA129" i="32"/>
  <c r="FK130" i="32"/>
  <c r="FL129" i="32"/>
  <c r="EV130" i="32"/>
  <c r="EW129" i="32"/>
  <c r="EG130" i="32"/>
  <c r="EH129" i="32"/>
  <c r="DR130" i="32"/>
  <c r="DS129" i="32"/>
  <c r="DC130" i="32"/>
  <c r="DD129" i="32"/>
  <c r="CN130" i="32"/>
  <c r="CO129" i="32"/>
  <c r="BY130" i="32"/>
  <c r="BZ129" i="32"/>
  <c r="BJ130" i="32"/>
  <c r="BK129" i="32"/>
  <c r="AU130" i="32"/>
  <c r="AV129" i="32"/>
  <c r="KB129" i="32" l="1"/>
  <c r="KE129" i="32" s="1"/>
  <c r="KF129" i="32" s="1"/>
  <c r="KA130" i="32"/>
  <c r="JT130" i="32" s="1"/>
  <c r="JU130" i="32" s="1"/>
  <c r="JV130" i="32" s="1"/>
  <c r="JL130" i="32"/>
  <c r="JE130" i="32" s="1"/>
  <c r="JF130" i="32" s="1"/>
  <c r="JG130" i="32" s="1"/>
  <c r="JM129" i="32"/>
  <c r="JP129" i="32" s="1"/>
  <c r="JQ129" i="32" s="1"/>
  <c r="LA126" i="32"/>
  <c r="LB126" i="32" s="1"/>
  <c r="LX124" i="32"/>
  <c r="LY124" i="32" s="1"/>
  <c r="LP125" i="32"/>
  <c r="LQ125" i="32" s="1"/>
  <c r="HQ130" i="32"/>
  <c r="LI125" i="32"/>
  <c r="LJ125" i="32" s="1"/>
  <c r="KP126" i="32"/>
  <c r="KI126" i="32" s="1"/>
  <c r="KJ126" i="32" s="1"/>
  <c r="KK126" i="32" s="1"/>
  <c r="KQ125" i="32"/>
  <c r="GS130" i="32"/>
  <c r="GT130" i="32" s="1"/>
  <c r="GH131" i="32"/>
  <c r="GI131" i="32" s="1"/>
  <c r="GJ131" i="32" s="1"/>
  <c r="GK131" i="32" s="1"/>
  <c r="GL131" i="32" s="1"/>
  <c r="JA129" i="32"/>
  <c r="JB129" i="32" s="1"/>
  <c r="IP130" i="32"/>
  <c r="IQ130" i="32" s="1"/>
  <c r="IR130" i="32" s="1"/>
  <c r="IS130" i="32" s="1"/>
  <c r="IT130" i="32" s="1"/>
  <c r="IL129" i="32"/>
  <c r="IM129" i="32" s="1"/>
  <c r="IA130" i="32"/>
  <c r="IB130" i="32" s="1"/>
  <c r="IC130" i="32" s="1"/>
  <c r="ID130" i="32" s="1"/>
  <c r="IE130" i="32" s="1"/>
  <c r="HV130" i="32"/>
  <c r="HU131" i="32"/>
  <c r="HK131" i="32" s="1"/>
  <c r="HH129" i="32"/>
  <c r="HI129" i="32" s="1"/>
  <c r="GW130" i="32"/>
  <c r="GX130" i="32" s="1"/>
  <c r="GY130" i="32" s="1"/>
  <c r="GZ130" i="32" s="1"/>
  <c r="HA130" i="32" s="1"/>
  <c r="GD129" i="32"/>
  <c r="GE129" i="32" s="1"/>
  <c r="FS130" i="32"/>
  <c r="FT130" i="32" s="1"/>
  <c r="FU130" i="32" s="1"/>
  <c r="FV130" i="32" s="1"/>
  <c r="FW130" i="32" s="1"/>
  <c r="FO129" i="32"/>
  <c r="FP129" i="32" s="1"/>
  <c r="FD130" i="32"/>
  <c r="FE130" i="32" s="1"/>
  <c r="FF130" i="32" s="1"/>
  <c r="FG130" i="32" s="1"/>
  <c r="FH130" i="32" s="1"/>
  <c r="EZ129" i="32"/>
  <c r="FA129" i="32" s="1"/>
  <c r="EO130" i="32"/>
  <c r="EP130" i="32" s="1"/>
  <c r="EQ130" i="32" s="1"/>
  <c r="ER130" i="32" s="1"/>
  <c r="ES130" i="32" s="1"/>
  <c r="EK129" i="32"/>
  <c r="EL129" i="32" s="1"/>
  <c r="DZ130" i="32"/>
  <c r="EA130" i="32" s="1"/>
  <c r="EB130" i="32" s="1"/>
  <c r="EC130" i="32" s="1"/>
  <c r="ED130" i="32" s="1"/>
  <c r="DV129" i="32"/>
  <c r="DW129" i="32" s="1"/>
  <c r="DK130" i="32"/>
  <c r="DL130" i="32" s="1"/>
  <c r="DM130" i="32" s="1"/>
  <c r="DN130" i="32" s="1"/>
  <c r="DO130" i="32" s="1"/>
  <c r="DG129" i="32"/>
  <c r="DH129" i="32" s="1"/>
  <c r="CV130" i="32"/>
  <c r="CW130" i="32" s="1"/>
  <c r="CX130" i="32" s="1"/>
  <c r="CY130" i="32" s="1"/>
  <c r="CZ130" i="32" s="1"/>
  <c r="CR129" i="32"/>
  <c r="CS129" i="32" s="1"/>
  <c r="CG130" i="32"/>
  <c r="CH130" i="32" s="1"/>
  <c r="CI130" i="32" s="1"/>
  <c r="CJ130" i="32" s="1"/>
  <c r="CK130" i="32" s="1"/>
  <c r="CC129" i="32"/>
  <c r="CD129" i="32" s="1"/>
  <c r="BR130" i="32"/>
  <c r="BS130" i="32" s="1"/>
  <c r="BT130" i="32" s="1"/>
  <c r="BU130" i="32" s="1"/>
  <c r="BV130" i="32" s="1"/>
  <c r="BN129" i="32"/>
  <c r="BO129" i="32" s="1"/>
  <c r="BC130" i="32"/>
  <c r="BD130" i="32" s="1"/>
  <c r="BE130" i="32" s="1"/>
  <c r="BF130" i="32" s="1"/>
  <c r="BG130" i="32" s="1"/>
  <c r="AY129" i="32"/>
  <c r="AZ129" i="32" s="1"/>
  <c r="AN130" i="32"/>
  <c r="AO130" i="32" s="1"/>
  <c r="AP130" i="32" s="1"/>
  <c r="AQ130" i="32" s="1"/>
  <c r="AR130" i="32" s="1"/>
  <c r="BH130" i="32" l="1"/>
  <c r="IU130" i="32"/>
  <c r="JW130" i="32"/>
  <c r="KD130" i="32" s="1"/>
  <c r="KT125" i="32"/>
  <c r="KU125" i="32" s="1"/>
  <c r="BW130" i="32"/>
  <c r="EE130" i="32"/>
  <c r="FI130" i="32"/>
  <c r="HB130" i="32"/>
  <c r="KL126" i="32"/>
  <c r="KM126" i="32" s="1"/>
  <c r="AS130" i="32"/>
  <c r="DA130" i="32"/>
  <c r="IF130" i="32"/>
  <c r="JH130" i="32"/>
  <c r="GM131" i="32"/>
  <c r="CL130" i="32"/>
  <c r="DP130" i="32"/>
  <c r="ET130" i="32"/>
  <c r="FX130" i="32"/>
  <c r="LR125" i="32"/>
  <c r="LW125" i="32"/>
  <c r="LV126" i="32"/>
  <c r="LL126" i="32" s="1"/>
  <c r="LC126" i="32"/>
  <c r="LH126" i="32"/>
  <c r="LG127" i="32"/>
  <c r="KW127" i="32" s="1"/>
  <c r="GR131" i="32"/>
  <c r="GQ132" i="32"/>
  <c r="GG132" i="32" s="1"/>
  <c r="IY131" i="32"/>
  <c r="IO131" i="32" s="1"/>
  <c r="IZ130" i="32"/>
  <c r="IJ131" i="32"/>
  <c r="HZ131" i="32" s="1"/>
  <c r="IK130" i="32"/>
  <c r="HS131" i="32"/>
  <c r="HT130" i="32"/>
  <c r="HG130" i="32"/>
  <c r="HF131" i="32"/>
  <c r="GV131" i="32" s="1"/>
  <c r="GB131" i="32"/>
  <c r="FR131" i="32" s="1"/>
  <c r="GC130" i="32"/>
  <c r="FM131" i="32"/>
  <c r="FC131" i="32" s="1"/>
  <c r="FN130" i="32"/>
  <c r="EX131" i="32"/>
  <c r="EN131" i="32" s="1"/>
  <c r="EY130" i="32"/>
  <c r="EI131" i="32"/>
  <c r="DY131" i="32" s="1"/>
  <c r="EJ130" i="32"/>
  <c r="DT131" i="32"/>
  <c r="DJ131" i="32" s="1"/>
  <c r="DU130" i="32"/>
  <c r="DE131" i="32"/>
  <c r="CU131" i="32" s="1"/>
  <c r="DF130" i="32"/>
  <c r="CQ130" i="32"/>
  <c r="CP131" i="32"/>
  <c r="CF131" i="32" s="1"/>
  <c r="CA131" i="32"/>
  <c r="BQ131" i="32" s="1"/>
  <c r="CB130" i="32"/>
  <c r="BL131" i="32"/>
  <c r="BB131" i="32" s="1"/>
  <c r="BM130" i="32"/>
  <c r="AW131" i="32"/>
  <c r="AM131" i="32" s="1"/>
  <c r="AX130" i="32"/>
  <c r="JX130" i="32" l="1"/>
  <c r="JY130" i="32" s="1"/>
  <c r="JI130" i="32"/>
  <c r="JJ130" i="32" s="1"/>
  <c r="JN131" i="32"/>
  <c r="JD131" i="32" s="1"/>
  <c r="KC131" i="32"/>
  <c r="JS131" i="32" s="1"/>
  <c r="JO130" i="32"/>
  <c r="LT126" i="32"/>
  <c r="LM126" i="32" s="1"/>
  <c r="LN126" i="32" s="1"/>
  <c r="LO126" i="32" s="1"/>
  <c r="LU125" i="32"/>
  <c r="LE127" i="32"/>
  <c r="KX127" i="32" s="1"/>
  <c r="KY127" i="32" s="1"/>
  <c r="KZ127" i="32" s="1"/>
  <c r="LF126" i="32"/>
  <c r="KN126" i="32"/>
  <c r="KR127" i="32"/>
  <c r="KH127" i="32" s="1"/>
  <c r="KS126" i="32"/>
  <c r="GO132" i="32"/>
  <c r="GP131" i="32"/>
  <c r="IW131" i="32"/>
  <c r="IX130" i="32"/>
  <c r="IH131" i="32"/>
  <c r="II130" i="32"/>
  <c r="HW130" i="32"/>
  <c r="HX130" i="32" s="1"/>
  <c r="HL131" i="32"/>
  <c r="HM131" i="32" s="1"/>
  <c r="HN131" i="32" s="1"/>
  <c r="HO131" i="32" s="1"/>
  <c r="HP131" i="32" s="1"/>
  <c r="HD131" i="32"/>
  <c r="HE130" i="32"/>
  <c r="FZ131" i="32"/>
  <c r="GA130" i="32"/>
  <c r="FK131" i="32"/>
  <c r="FL130" i="32"/>
  <c r="EV131" i="32"/>
  <c r="EW130" i="32"/>
  <c r="EG131" i="32"/>
  <c r="EH130" i="32"/>
  <c r="DR131" i="32"/>
  <c r="DS130" i="32"/>
  <c r="DC131" i="32"/>
  <c r="DD130" i="32"/>
  <c r="CN131" i="32"/>
  <c r="CO130" i="32"/>
  <c r="BY131" i="32"/>
  <c r="BZ130" i="32"/>
  <c r="BJ131" i="32"/>
  <c r="BK130" i="32"/>
  <c r="AU131" i="32"/>
  <c r="AV130" i="32"/>
  <c r="KA131" i="32" l="1"/>
  <c r="JT131" i="32" s="1"/>
  <c r="JU131" i="32" s="1"/>
  <c r="JV131" i="32" s="1"/>
  <c r="KB130" i="32"/>
  <c r="KE130" i="32" s="1"/>
  <c r="KF130" i="32" s="1"/>
  <c r="JM130" i="32"/>
  <c r="JP130" i="32" s="1"/>
  <c r="JQ130" i="32" s="1"/>
  <c r="JL131" i="32"/>
  <c r="JE131" i="32" s="1"/>
  <c r="JF131" i="32" s="1"/>
  <c r="JG131" i="32" s="1"/>
  <c r="LI126" i="32"/>
  <c r="LJ126" i="32" s="1"/>
  <c r="LA127" i="32"/>
  <c r="LB127" i="32" s="1"/>
  <c r="LX125" i="32"/>
  <c r="LY125" i="32" s="1"/>
  <c r="HQ131" i="32"/>
  <c r="KP127" i="32"/>
  <c r="KI127" i="32" s="1"/>
  <c r="KJ127" i="32" s="1"/>
  <c r="KK127" i="32" s="1"/>
  <c r="KQ126" i="32"/>
  <c r="LP126" i="32"/>
  <c r="LQ126" i="32" s="1"/>
  <c r="GS131" i="32"/>
  <c r="GT131" i="32" s="1"/>
  <c r="GH132" i="32"/>
  <c r="GI132" i="32" s="1"/>
  <c r="GJ132" i="32" s="1"/>
  <c r="GK132" i="32" s="1"/>
  <c r="GL132" i="32" s="1"/>
  <c r="JA130" i="32"/>
  <c r="JB130" i="32" s="1"/>
  <c r="IP131" i="32"/>
  <c r="IQ131" i="32" s="1"/>
  <c r="IR131" i="32" s="1"/>
  <c r="IS131" i="32" s="1"/>
  <c r="IT131" i="32" s="1"/>
  <c r="IL130" i="32"/>
  <c r="IM130" i="32" s="1"/>
  <c r="IA131" i="32"/>
  <c r="IB131" i="32" s="1"/>
  <c r="IC131" i="32" s="1"/>
  <c r="ID131" i="32" s="1"/>
  <c r="IE131" i="32" s="1"/>
  <c r="HU132" i="32"/>
  <c r="HK132" i="32" s="1"/>
  <c r="HV131" i="32"/>
  <c r="HH130" i="32"/>
  <c r="HI130" i="32" s="1"/>
  <c r="GW131" i="32"/>
  <c r="GX131" i="32" s="1"/>
  <c r="GY131" i="32" s="1"/>
  <c r="GZ131" i="32" s="1"/>
  <c r="HA131" i="32" s="1"/>
  <c r="GD130" i="32"/>
  <c r="GE130" i="32" s="1"/>
  <c r="FS131" i="32"/>
  <c r="FT131" i="32" s="1"/>
  <c r="FU131" i="32" s="1"/>
  <c r="FV131" i="32" s="1"/>
  <c r="FW131" i="32" s="1"/>
  <c r="FO130" i="32"/>
  <c r="FP130" i="32" s="1"/>
  <c r="FD131" i="32"/>
  <c r="FE131" i="32" s="1"/>
  <c r="FF131" i="32" s="1"/>
  <c r="FG131" i="32" s="1"/>
  <c r="FH131" i="32" s="1"/>
  <c r="EZ130" i="32"/>
  <c r="FA130" i="32" s="1"/>
  <c r="EO131" i="32"/>
  <c r="EP131" i="32" s="1"/>
  <c r="EQ131" i="32" s="1"/>
  <c r="ER131" i="32" s="1"/>
  <c r="ES131" i="32" s="1"/>
  <c r="EK130" i="32"/>
  <c r="EL130" i="32" s="1"/>
  <c r="DZ131" i="32"/>
  <c r="EA131" i="32" s="1"/>
  <c r="EB131" i="32" s="1"/>
  <c r="EC131" i="32" s="1"/>
  <c r="ED131" i="32" s="1"/>
  <c r="DV130" i="32"/>
  <c r="DW130" i="32" s="1"/>
  <c r="DK131" i="32"/>
  <c r="DL131" i="32" s="1"/>
  <c r="DM131" i="32" s="1"/>
  <c r="DN131" i="32" s="1"/>
  <c r="DO131" i="32" s="1"/>
  <c r="DG130" i="32"/>
  <c r="DH130" i="32" s="1"/>
  <c r="CV131" i="32"/>
  <c r="CW131" i="32" s="1"/>
  <c r="CX131" i="32" s="1"/>
  <c r="CY131" i="32" s="1"/>
  <c r="CZ131" i="32" s="1"/>
  <c r="CR130" i="32"/>
  <c r="CS130" i="32" s="1"/>
  <c r="CG131" i="32"/>
  <c r="CH131" i="32" s="1"/>
  <c r="CI131" i="32" s="1"/>
  <c r="CJ131" i="32" s="1"/>
  <c r="CK131" i="32" s="1"/>
  <c r="CC130" i="32"/>
  <c r="CD130" i="32" s="1"/>
  <c r="BR131" i="32"/>
  <c r="BS131" i="32" s="1"/>
  <c r="BT131" i="32" s="1"/>
  <c r="BU131" i="32" s="1"/>
  <c r="BV131" i="32" s="1"/>
  <c r="BN130" i="32"/>
  <c r="BO130" i="32" s="1"/>
  <c r="BC131" i="32"/>
  <c r="BD131" i="32" s="1"/>
  <c r="BE131" i="32" s="1"/>
  <c r="BF131" i="32" s="1"/>
  <c r="BG131" i="32" s="1"/>
  <c r="AY130" i="32"/>
  <c r="AZ130" i="32" s="1"/>
  <c r="AN131" i="32"/>
  <c r="AO131" i="32" s="1"/>
  <c r="AP131" i="32" s="1"/>
  <c r="AQ131" i="32" s="1"/>
  <c r="AR131" i="32" s="1"/>
  <c r="BH131" i="32" l="1"/>
  <c r="IU131" i="32"/>
  <c r="JW131" i="32"/>
  <c r="AS131" i="32"/>
  <c r="DA131" i="32"/>
  <c r="EE131" i="32"/>
  <c r="FI131" i="32"/>
  <c r="HB131" i="32"/>
  <c r="LR126" i="32"/>
  <c r="LW126" i="32"/>
  <c r="LV127" i="32"/>
  <c r="LL127" i="32" s="1"/>
  <c r="LC127" i="32"/>
  <c r="LG128" i="32"/>
  <c r="KW128" i="32" s="1"/>
  <c r="LH127" i="32"/>
  <c r="BW131" i="32"/>
  <c r="IF131" i="32"/>
  <c r="JH131" i="32"/>
  <c r="GM132" i="32"/>
  <c r="KT126" i="32"/>
  <c r="KU126" i="32" s="1"/>
  <c r="CL131" i="32"/>
  <c r="DP131" i="32"/>
  <c r="ET131" i="32"/>
  <c r="FX131" i="32"/>
  <c r="KL127" i="32"/>
  <c r="KM127" i="32" s="1"/>
  <c r="GQ133" i="32"/>
  <c r="GG133" i="32" s="1"/>
  <c r="GR132" i="32"/>
  <c r="IY132" i="32"/>
  <c r="IO132" i="32" s="1"/>
  <c r="IZ131" i="32"/>
  <c r="IJ132" i="32"/>
  <c r="HZ132" i="32" s="1"/>
  <c r="IK131" i="32"/>
  <c r="HS132" i="32"/>
  <c r="HT131" i="32"/>
  <c r="HF132" i="32"/>
  <c r="GV132" i="32" s="1"/>
  <c r="HG131" i="32"/>
  <c r="GB132" i="32"/>
  <c r="FR132" i="32" s="1"/>
  <c r="GC131" i="32"/>
  <c r="FM132" i="32"/>
  <c r="FC132" i="32" s="1"/>
  <c r="FN131" i="32"/>
  <c r="EY131" i="32"/>
  <c r="EX132" i="32"/>
  <c r="EN132" i="32" s="1"/>
  <c r="EJ131" i="32"/>
  <c r="EI132" i="32"/>
  <c r="DY132" i="32" s="1"/>
  <c r="DU131" i="32"/>
  <c r="DT132" i="32"/>
  <c r="DJ132" i="32" s="1"/>
  <c r="DE132" i="32"/>
  <c r="CU132" i="32" s="1"/>
  <c r="DF131" i="32"/>
  <c r="CP132" i="32"/>
  <c r="CF132" i="32" s="1"/>
  <c r="CQ131" i="32"/>
  <c r="CA132" i="32"/>
  <c r="BQ132" i="32" s="1"/>
  <c r="CB131" i="32"/>
  <c r="BM131" i="32"/>
  <c r="BL132" i="32"/>
  <c r="BB132" i="32" s="1"/>
  <c r="AW132" i="32"/>
  <c r="AM132" i="32" s="1"/>
  <c r="AX131" i="32"/>
  <c r="JX131" i="32" l="1"/>
  <c r="JY131" i="32" s="1"/>
  <c r="JI131" i="32"/>
  <c r="JJ131" i="32" s="1"/>
  <c r="JO131" i="32"/>
  <c r="KC132" i="32"/>
  <c r="JS132" i="32" s="1"/>
  <c r="KD131" i="32"/>
  <c r="JN132" i="32"/>
  <c r="JD132" i="32" s="1"/>
  <c r="LE128" i="32"/>
  <c r="KX128" i="32" s="1"/>
  <c r="KY128" i="32" s="1"/>
  <c r="KZ128" i="32" s="1"/>
  <c r="LF127" i="32"/>
  <c r="KN127" i="32"/>
  <c r="KR128" i="32"/>
  <c r="KH128" i="32" s="1"/>
  <c r="KS127" i="32"/>
  <c r="LT127" i="32"/>
  <c r="LM127" i="32" s="1"/>
  <c r="LN127" i="32" s="1"/>
  <c r="LO127" i="32" s="1"/>
  <c r="LU126" i="32"/>
  <c r="GO133" i="32"/>
  <c r="GP132" i="32"/>
  <c r="IW132" i="32"/>
  <c r="IX131" i="32"/>
  <c r="IH132" i="32"/>
  <c r="II131" i="32"/>
  <c r="HW131" i="32"/>
  <c r="HX131" i="32" s="1"/>
  <c r="HL132" i="32"/>
  <c r="HM132" i="32" s="1"/>
  <c r="HN132" i="32" s="1"/>
  <c r="HO132" i="32" s="1"/>
  <c r="HP132" i="32" s="1"/>
  <c r="HD132" i="32"/>
  <c r="HE131" i="32"/>
  <c r="FZ132" i="32"/>
  <c r="GA131" i="32"/>
  <c r="FK132" i="32"/>
  <c r="FL131" i="32"/>
  <c r="EV132" i="32"/>
  <c r="EW131" i="32"/>
  <c r="EG132" i="32"/>
  <c r="EH131" i="32"/>
  <c r="DR132" i="32"/>
  <c r="DS131" i="32"/>
  <c r="DC132" i="32"/>
  <c r="DD131" i="32"/>
  <c r="CN132" i="32"/>
  <c r="CO131" i="32"/>
  <c r="BY132" i="32"/>
  <c r="BZ131" i="32"/>
  <c r="BJ132" i="32"/>
  <c r="BK131" i="32"/>
  <c r="AU132" i="32"/>
  <c r="AV131" i="32"/>
  <c r="KB131" i="32" l="1"/>
  <c r="KE131" i="32" s="1"/>
  <c r="KF131" i="32" s="1"/>
  <c r="KA132" i="32"/>
  <c r="JT132" i="32" s="1"/>
  <c r="JU132" i="32" s="1"/>
  <c r="JV132" i="32" s="1"/>
  <c r="JL132" i="32"/>
  <c r="JE132" i="32" s="1"/>
  <c r="JF132" i="32" s="1"/>
  <c r="JG132" i="32" s="1"/>
  <c r="JM131" i="32"/>
  <c r="JP131" i="32" s="1"/>
  <c r="JQ131" i="32" s="1"/>
  <c r="LX126" i="32"/>
  <c r="LY126" i="32" s="1"/>
  <c r="KP128" i="32"/>
  <c r="KI128" i="32" s="1"/>
  <c r="KJ128" i="32" s="1"/>
  <c r="KK128" i="32" s="1"/>
  <c r="KQ127" i="32"/>
  <c r="LP127" i="32"/>
  <c r="LQ127" i="32" s="1"/>
  <c r="LI127" i="32"/>
  <c r="LJ127" i="32" s="1"/>
  <c r="HQ132" i="32"/>
  <c r="LA128" i="32"/>
  <c r="LB128" i="32" s="1"/>
  <c r="GS132" i="32"/>
  <c r="GT132" i="32" s="1"/>
  <c r="GH133" i="32"/>
  <c r="GI133" i="32" s="1"/>
  <c r="GJ133" i="32" s="1"/>
  <c r="GK133" i="32" s="1"/>
  <c r="GL133" i="32" s="1"/>
  <c r="JA131" i="32"/>
  <c r="JB131" i="32" s="1"/>
  <c r="IP132" i="32"/>
  <c r="IQ132" i="32" s="1"/>
  <c r="IR132" i="32" s="1"/>
  <c r="IS132" i="32" s="1"/>
  <c r="IT132" i="32" s="1"/>
  <c r="IL131" i="32"/>
  <c r="IM131" i="32" s="1"/>
  <c r="IA132" i="32"/>
  <c r="IB132" i="32" s="1"/>
  <c r="IC132" i="32" s="1"/>
  <c r="ID132" i="32" s="1"/>
  <c r="IE132" i="32" s="1"/>
  <c r="HV132" i="32"/>
  <c r="HU133" i="32"/>
  <c r="HK133" i="32" s="1"/>
  <c r="HH131" i="32"/>
  <c r="HI131" i="32" s="1"/>
  <c r="GW132" i="32"/>
  <c r="GX132" i="32" s="1"/>
  <c r="GY132" i="32" s="1"/>
  <c r="GZ132" i="32" s="1"/>
  <c r="HA132" i="32" s="1"/>
  <c r="GD131" i="32"/>
  <c r="GE131" i="32" s="1"/>
  <c r="FS132" i="32"/>
  <c r="FT132" i="32" s="1"/>
  <c r="FU132" i="32" s="1"/>
  <c r="FV132" i="32" s="1"/>
  <c r="FW132" i="32" s="1"/>
  <c r="FO131" i="32"/>
  <c r="FP131" i="32" s="1"/>
  <c r="FD132" i="32"/>
  <c r="FE132" i="32" s="1"/>
  <c r="FF132" i="32" s="1"/>
  <c r="FG132" i="32" s="1"/>
  <c r="FH132" i="32" s="1"/>
  <c r="EZ131" i="32"/>
  <c r="FA131" i="32" s="1"/>
  <c r="EO132" i="32"/>
  <c r="EP132" i="32" s="1"/>
  <c r="EQ132" i="32" s="1"/>
  <c r="ER132" i="32" s="1"/>
  <c r="ES132" i="32" s="1"/>
  <c r="EK131" i="32"/>
  <c r="EL131" i="32" s="1"/>
  <c r="DZ132" i="32"/>
  <c r="EA132" i="32" s="1"/>
  <c r="EB132" i="32" s="1"/>
  <c r="EC132" i="32" s="1"/>
  <c r="ED132" i="32" s="1"/>
  <c r="DV131" i="32"/>
  <c r="DW131" i="32" s="1"/>
  <c r="DK132" i="32"/>
  <c r="DL132" i="32" s="1"/>
  <c r="DM132" i="32" s="1"/>
  <c r="DN132" i="32" s="1"/>
  <c r="DO132" i="32" s="1"/>
  <c r="DG131" i="32"/>
  <c r="DH131" i="32" s="1"/>
  <c r="CV132" i="32"/>
  <c r="CW132" i="32" s="1"/>
  <c r="CX132" i="32" s="1"/>
  <c r="CY132" i="32" s="1"/>
  <c r="CZ132" i="32" s="1"/>
  <c r="CR131" i="32"/>
  <c r="CS131" i="32" s="1"/>
  <c r="CG132" i="32"/>
  <c r="CH132" i="32" s="1"/>
  <c r="CI132" i="32" s="1"/>
  <c r="CJ132" i="32" s="1"/>
  <c r="CK132" i="32" s="1"/>
  <c r="CC131" i="32"/>
  <c r="CD131" i="32" s="1"/>
  <c r="BR132" i="32"/>
  <c r="BS132" i="32" s="1"/>
  <c r="BT132" i="32" s="1"/>
  <c r="BU132" i="32" s="1"/>
  <c r="BV132" i="32" s="1"/>
  <c r="BN131" i="32"/>
  <c r="BO131" i="32" s="1"/>
  <c r="BC132" i="32"/>
  <c r="BD132" i="32" s="1"/>
  <c r="BE132" i="32" s="1"/>
  <c r="BF132" i="32" s="1"/>
  <c r="BG132" i="32" s="1"/>
  <c r="AY131" i="32"/>
  <c r="AZ131" i="32" s="1"/>
  <c r="AN132" i="32"/>
  <c r="AO132" i="32" s="1"/>
  <c r="AP132" i="32" s="1"/>
  <c r="AQ132" i="32" s="1"/>
  <c r="AR132" i="32" s="1"/>
  <c r="IU132" i="32" l="1"/>
  <c r="JW132" i="32"/>
  <c r="KT127" i="32"/>
  <c r="KU127" i="32" s="1"/>
  <c r="BW132" i="32"/>
  <c r="EE132" i="32"/>
  <c r="FI132" i="32"/>
  <c r="HB132" i="32"/>
  <c r="LC128" i="32"/>
  <c r="LH128" i="32"/>
  <c r="LG129" i="32"/>
  <c r="KW129" i="32" s="1"/>
  <c r="KL128" i="32"/>
  <c r="KM128" i="32" s="1"/>
  <c r="AS132" i="32"/>
  <c r="DA132" i="32"/>
  <c r="IF132" i="32"/>
  <c r="JH132" i="32"/>
  <c r="GM133" i="32"/>
  <c r="CL132" i="32"/>
  <c r="DP132" i="32"/>
  <c r="ET132" i="32"/>
  <c r="FX132" i="32"/>
  <c r="LR127" i="32"/>
  <c r="LV128" i="32"/>
  <c r="LL128" i="32" s="1"/>
  <c r="LW127" i="32"/>
  <c r="GR133" i="32"/>
  <c r="GQ134" i="32"/>
  <c r="GG134" i="32" s="1"/>
  <c r="IY133" i="32"/>
  <c r="IO133" i="32" s="1"/>
  <c r="IZ132" i="32"/>
  <c r="IJ133" i="32"/>
  <c r="HZ133" i="32" s="1"/>
  <c r="IK132" i="32"/>
  <c r="HS133" i="32"/>
  <c r="HT132" i="32"/>
  <c r="HG132" i="32"/>
  <c r="HF133" i="32"/>
  <c r="GV133" i="32" s="1"/>
  <c r="GC132" i="32"/>
  <c r="GB133" i="32"/>
  <c r="FR133" i="32" s="1"/>
  <c r="FM133" i="32"/>
  <c r="FC133" i="32" s="1"/>
  <c r="FN132" i="32"/>
  <c r="EX133" i="32"/>
  <c r="EN133" i="32" s="1"/>
  <c r="EY132" i="32"/>
  <c r="EI133" i="32"/>
  <c r="DY133" i="32" s="1"/>
  <c r="EJ132" i="32"/>
  <c r="DT133" i="32"/>
  <c r="DJ133" i="32" s="1"/>
  <c r="DU132" i="32"/>
  <c r="DE133" i="32"/>
  <c r="CU133" i="32" s="1"/>
  <c r="DF132" i="32"/>
  <c r="CQ132" i="32"/>
  <c r="CP133" i="32"/>
  <c r="CF133" i="32" s="1"/>
  <c r="CB132" i="32"/>
  <c r="CA133" i="32"/>
  <c r="BQ133" i="32" s="1"/>
  <c r="BL133" i="32"/>
  <c r="BB133" i="32" s="1"/>
  <c r="BM132" i="32"/>
  <c r="BH132" i="32"/>
  <c r="AW133" i="32"/>
  <c r="AM133" i="32" s="1"/>
  <c r="AX132" i="32"/>
  <c r="JX132" i="32" l="1"/>
  <c r="JY132" i="32" s="1"/>
  <c r="JI132" i="32"/>
  <c r="JJ132" i="32" s="1"/>
  <c r="KD132" i="32"/>
  <c r="KC133" i="32"/>
  <c r="JS133" i="32" s="1"/>
  <c r="JO132" i="32"/>
  <c r="JN133" i="32"/>
  <c r="JD133" i="32" s="1"/>
  <c r="KN128" i="32"/>
  <c r="KR129" i="32"/>
  <c r="KH129" i="32" s="1"/>
  <c r="KS128" i="32"/>
  <c r="LT128" i="32"/>
  <c r="LM128" i="32" s="1"/>
  <c r="LN128" i="32" s="1"/>
  <c r="LO128" i="32" s="1"/>
  <c r="LU127" i="32"/>
  <c r="LE129" i="32"/>
  <c r="KX129" i="32" s="1"/>
  <c r="KY129" i="32" s="1"/>
  <c r="KZ129" i="32" s="1"/>
  <c r="LF128" i="32"/>
  <c r="GO134" i="32"/>
  <c r="GP133" i="32"/>
  <c r="IW133" i="32"/>
  <c r="IX132" i="32"/>
  <c r="IH133" i="32"/>
  <c r="II132" i="32"/>
  <c r="HW132" i="32"/>
  <c r="HX132" i="32" s="1"/>
  <c r="HL133" i="32"/>
  <c r="HM133" i="32" s="1"/>
  <c r="HN133" i="32" s="1"/>
  <c r="HO133" i="32" s="1"/>
  <c r="HP133" i="32" s="1"/>
  <c r="HD133" i="32"/>
  <c r="HE132" i="32"/>
  <c r="FZ133" i="32"/>
  <c r="GA132" i="32"/>
  <c r="FK133" i="32"/>
  <c r="FL132" i="32"/>
  <c r="EV133" i="32"/>
  <c r="EW132" i="32"/>
  <c r="EG133" i="32"/>
  <c r="EH132" i="32"/>
  <c r="DR133" i="32"/>
  <c r="DS132" i="32"/>
  <c r="DC133" i="32"/>
  <c r="DD132" i="32"/>
  <c r="CN133" i="32"/>
  <c r="CO132" i="32"/>
  <c r="BY133" i="32"/>
  <c r="BZ132" i="32"/>
  <c r="BJ133" i="32"/>
  <c r="BK132" i="32"/>
  <c r="AU133" i="32"/>
  <c r="AV132" i="32"/>
  <c r="KB132" i="32" l="1"/>
  <c r="KE132" i="32" s="1"/>
  <c r="KF132" i="32" s="1"/>
  <c r="KA133" i="32"/>
  <c r="JT133" i="32" s="1"/>
  <c r="JU133" i="32" s="1"/>
  <c r="JV133" i="32" s="1"/>
  <c r="JL133" i="32"/>
  <c r="JE133" i="32" s="1"/>
  <c r="JF133" i="32" s="1"/>
  <c r="JG133" i="32" s="1"/>
  <c r="JM132" i="32"/>
  <c r="JP132" i="32" s="1"/>
  <c r="JQ132" i="32" s="1"/>
  <c r="LP128" i="32"/>
  <c r="LQ128" i="32" s="1"/>
  <c r="LI128" i="32"/>
  <c r="LJ128" i="32" s="1"/>
  <c r="LA129" i="32"/>
  <c r="LB129" i="32" s="1"/>
  <c r="HQ133" i="32"/>
  <c r="LX127" i="32"/>
  <c r="LY127" i="32" s="1"/>
  <c r="KP129" i="32"/>
  <c r="KI129" i="32" s="1"/>
  <c r="KJ129" i="32" s="1"/>
  <c r="KK129" i="32" s="1"/>
  <c r="KQ128" i="32"/>
  <c r="GS133" i="32"/>
  <c r="GT133" i="32" s="1"/>
  <c r="GH134" i="32"/>
  <c r="GI134" i="32" s="1"/>
  <c r="GJ134" i="32" s="1"/>
  <c r="GK134" i="32" s="1"/>
  <c r="GL134" i="32" s="1"/>
  <c r="JA132" i="32"/>
  <c r="JB132" i="32" s="1"/>
  <c r="IP133" i="32"/>
  <c r="IQ133" i="32" s="1"/>
  <c r="IR133" i="32" s="1"/>
  <c r="IS133" i="32" s="1"/>
  <c r="IT133" i="32" s="1"/>
  <c r="IL132" i="32"/>
  <c r="IM132" i="32" s="1"/>
  <c r="IA133" i="32"/>
  <c r="IB133" i="32" s="1"/>
  <c r="IC133" i="32" s="1"/>
  <c r="ID133" i="32" s="1"/>
  <c r="IE133" i="32" s="1"/>
  <c r="HU134" i="32"/>
  <c r="HK134" i="32" s="1"/>
  <c r="HV133" i="32"/>
  <c r="HH132" i="32"/>
  <c r="HI132" i="32" s="1"/>
  <c r="GW133" i="32"/>
  <c r="GX133" i="32" s="1"/>
  <c r="GY133" i="32" s="1"/>
  <c r="GZ133" i="32" s="1"/>
  <c r="HA133" i="32" s="1"/>
  <c r="GD132" i="32"/>
  <c r="GE132" i="32" s="1"/>
  <c r="FS133" i="32"/>
  <c r="FT133" i="32" s="1"/>
  <c r="FU133" i="32" s="1"/>
  <c r="FV133" i="32" s="1"/>
  <c r="FW133" i="32" s="1"/>
  <c r="FO132" i="32"/>
  <c r="FP132" i="32" s="1"/>
  <c r="FD133" i="32"/>
  <c r="FE133" i="32" s="1"/>
  <c r="FF133" i="32" s="1"/>
  <c r="FG133" i="32" s="1"/>
  <c r="FH133" i="32" s="1"/>
  <c r="EZ132" i="32"/>
  <c r="FA132" i="32" s="1"/>
  <c r="EO133" i="32"/>
  <c r="EP133" i="32" s="1"/>
  <c r="EQ133" i="32" s="1"/>
  <c r="ER133" i="32" s="1"/>
  <c r="ES133" i="32" s="1"/>
  <c r="EK132" i="32"/>
  <c r="EL132" i="32" s="1"/>
  <c r="DZ133" i="32"/>
  <c r="EA133" i="32" s="1"/>
  <c r="EB133" i="32" s="1"/>
  <c r="EC133" i="32" s="1"/>
  <c r="ED133" i="32" s="1"/>
  <c r="DV132" i="32"/>
  <c r="DW132" i="32" s="1"/>
  <c r="DK133" i="32"/>
  <c r="DL133" i="32" s="1"/>
  <c r="DM133" i="32" s="1"/>
  <c r="DN133" i="32" s="1"/>
  <c r="DO133" i="32" s="1"/>
  <c r="DG132" i="32"/>
  <c r="DH132" i="32" s="1"/>
  <c r="CV133" i="32"/>
  <c r="CW133" i="32" s="1"/>
  <c r="CX133" i="32" s="1"/>
  <c r="CY133" i="32" s="1"/>
  <c r="CZ133" i="32" s="1"/>
  <c r="CR132" i="32"/>
  <c r="CS132" i="32" s="1"/>
  <c r="CG133" i="32"/>
  <c r="CH133" i="32" s="1"/>
  <c r="CI133" i="32" s="1"/>
  <c r="CJ133" i="32" s="1"/>
  <c r="CK133" i="32" s="1"/>
  <c r="CC132" i="32"/>
  <c r="CD132" i="32" s="1"/>
  <c r="BR133" i="32"/>
  <c r="BS133" i="32" s="1"/>
  <c r="BT133" i="32" s="1"/>
  <c r="BU133" i="32" s="1"/>
  <c r="BV133" i="32" s="1"/>
  <c r="BN132" i="32"/>
  <c r="BO132" i="32" s="1"/>
  <c r="BC133" i="32"/>
  <c r="BD133" i="32" s="1"/>
  <c r="BE133" i="32" s="1"/>
  <c r="BF133" i="32" s="1"/>
  <c r="BG133" i="32" s="1"/>
  <c r="AY132" i="32"/>
  <c r="AZ132" i="32" s="1"/>
  <c r="AN133" i="32"/>
  <c r="AO133" i="32" s="1"/>
  <c r="AP133" i="32" s="1"/>
  <c r="AQ133" i="32" s="1"/>
  <c r="AR133" i="32" s="1"/>
  <c r="IU133" i="32" l="1"/>
  <c r="JW133" i="32"/>
  <c r="KT128" i="32"/>
  <c r="KU128" i="32" s="1"/>
  <c r="BW133" i="32"/>
  <c r="EE133" i="32"/>
  <c r="FI133" i="32"/>
  <c r="HB133" i="32"/>
  <c r="KL129" i="32"/>
  <c r="KM129" i="32" s="1"/>
  <c r="DA133" i="32"/>
  <c r="IF133" i="32"/>
  <c r="JH133" i="32"/>
  <c r="GM134" i="32"/>
  <c r="AS133" i="32"/>
  <c r="BH133" i="32"/>
  <c r="CL133" i="32"/>
  <c r="DP133" i="32"/>
  <c r="ET133" i="32"/>
  <c r="FX133" i="32"/>
  <c r="LC129" i="32"/>
  <c r="LG130" i="32"/>
  <c r="KW130" i="32" s="1"/>
  <c r="LH129" i="32"/>
  <c r="LR128" i="32"/>
  <c r="LW128" i="32"/>
  <c r="LV129" i="32"/>
  <c r="LL129" i="32" s="1"/>
  <c r="GQ135" i="32"/>
  <c r="GG135" i="32" s="1"/>
  <c r="GR134" i="32"/>
  <c r="IZ133" i="32"/>
  <c r="IY134" i="32"/>
  <c r="IO134" i="32" s="1"/>
  <c r="IJ134" i="32"/>
  <c r="HZ134" i="32" s="1"/>
  <c r="IK133" i="32"/>
  <c r="HS134" i="32"/>
  <c r="HT133" i="32"/>
  <c r="HF134" i="32"/>
  <c r="GV134" i="32" s="1"/>
  <c r="HG133" i="32"/>
  <c r="GB134" i="32"/>
  <c r="FR134" i="32" s="1"/>
  <c r="GC133" i="32"/>
  <c r="FN133" i="32"/>
  <c r="FM134" i="32"/>
  <c r="FC134" i="32" s="1"/>
  <c r="EX134" i="32"/>
  <c r="EN134" i="32" s="1"/>
  <c r="EY133" i="32"/>
  <c r="EI134" i="32"/>
  <c r="DY134" i="32" s="1"/>
  <c r="EJ133" i="32"/>
  <c r="DU133" i="32"/>
  <c r="DT134" i="32"/>
  <c r="DJ134" i="32" s="1"/>
  <c r="DE134" i="32"/>
  <c r="CU134" i="32" s="1"/>
  <c r="DF133" i="32"/>
  <c r="CP134" i="32"/>
  <c r="CF134" i="32" s="1"/>
  <c r="CQ133" i="32"/>
  <c r="CA134" i="32"/>
  <c r="BQ134" i="32" s="1"/>
  <c r="CB133" i="32"/>
  <c r="BL134" i="32"/>
  <c r="BB134" i="32" s="1"/>
  <c r="BM133" i="32"/>
  <c r="AX133" i="32"/>
  <c r="AW134" i="32"/>
  <c r="AM134" i="32" s="1"/>
  <c r="JX133" i="32" l="1"/>
  <c r="JY133" i="32" s="1"/>
  <c r="JI133" i="32"/>
  <c r="JJ133" i="32" s="1"/>
  <c r="KC134" i="32"/>
  <c r="JS134" i="32" s="1"/>
  <c r="JO133" i="32"/>
  <c r="KD133" i="32"/>
  <c r="JN134" i="32"/>
  <c r="JD134" i="32" s="1"/>
  <c r="LE130" i="32"/>
  <c r="KX130" i="32" s="1"/>
  <c r="KY130" i="32" s="1"/>
  <c r="KZ130" i="32" s="1"/>
  <c r="LF129" i="32"/>
  <c r="LT129" i="32"/>
  <c r="LM129" i="32" s="1"/>
  <c r="LN129" i="32" s="1"/>
  <c r="LO129" i="32" s="1"/>
  <c r="LU128" i="32"/>
  <c r="KN129" i="32"/>
  <c r="KR130" i="32"/>
  <c r="KH130" i="32" s="1"/>
  <c r="KS129" i="32"/>
  <c r="GO135" i="32"/>
  <c r="GP134" i="32"/>
  <c r="IW134" i="32"/>
  <c r="IX133" i="32"/>
  <c r="IH134" i="32"/>
  <c r="II133" i="32"/>
  <c r="HW133" i="32"/>
  <c r="HX133" i="32" s="1"/>
  <c r="HL134" i="32"/>
  <c r="HM134" i="32" s="1"/>
  <c r="HN134" i="32" s="1"/>
  <c r="HO134" i="32" s="1"/>
  <c r="HP134" i="32" s="1"/>
  <c r="HD134" i="32"/>
  <c r="HE133" i="32"/>
  <c r="FZ134" i="32"/>
  <c r="GA133" i="32"/>
  <c r="FK134" i="32"/>
  <c r="FL133" i="32"/>
  <c r="EV134" i="32"/>
  <c r="EW133" i="32"/>
  <c r="EG134" i="32"/>
  <c r="EH133" i="32"/>
  <c r="DR134" i="32"/>
  <c r="DS133" i="32"/>
  <c r="DC134" i="32"/>
  <c r="DD133" i="32"/>
  <c r="CN134" i="32"/>
  <c r="CO133" i="32"/>
  <c r="BY134" i="32"/>
  <c r="BZ133" i="32"/>
  <c r="BJ134" i="32"/>
  <c r="BK133" i="32"/>
  <c r="AU134" i="32"/>
  <c r="AV133" i="32"/>
  <c r="KB133" i="32" l="1"/>
  <c r="KE133" i="32" s="1"/>
  <c r="KF133" i="32" s="1"/>
  <c r="KA134" i="32"/>
  <c r="JT134" i="32" s="1"/>
  <c r="JU134" i="32" s="1"/>
  <c r="JV134" i="32" s="1"/>
  <c r="JL134" i="32"/>
  <c r="JE134" i="32" s="1"/>
  <c r="JF134" i="32" s="1"/>
  <c r="JG134" i="32" s="1"/>
  <c r="JM133" i="32"/>
  <c r="JP133" i="32" s="1"/>
  <c r="JQ133" i="32" s="1"/>
  <c r="LX128" i="32"/>
  <c r="LY128" i="32" s="1"/>
  <c r="LP129" i="32"/>
  <c r="LQ129" i="32" s="1"/>
  <c r="LI129" i="32"/>
  <c r="LJ129" i="32" s="1"/>
  <c r="HQ134" i="32"/>
  <c r="KP130" i="32"/>
  <c r="KI130" i="32" s="1"/>
  <c r="KJ130" i="32" s="1"/>
  <c r="KK130" i="32" s="1"/>
  <c r="KQ129" i="32"/>
  <c r="LA130" i="32"/>
  <c r="LB130" i="32" s="1"/>
  <c r="GS134" i="32"/>
  <c r="GT134" i="32" s="1"/>
  <c r="GH135" i="32"/>
  <c r="GI135" i="32" s="1"/>
  <c r="GJ135" i="32" s="1"/>
  <c r="GK135" i="32" s="1"/>
  <c r="GL135" i="32" s="1"/>
  <c r="JA133" i="32"/>
  <c r="JB133" i="32" s="1"/>
  <c r="IP134" i="32"/>
  <c r="IQ134" i="32" s="1"/>
  <c r="IR134" i="32" s="1"/>
  <c r="IS134" i="32" s="1"/>
  <c r="IT134" i="32" s="1"/>
  <c r="IL133" i="32"/>
  <c r="IM133" i="32" s="1"/>
  <c r="IA134" i="32"/>
  <c r="IB134" i="32" s="1"/>
  <c r="IC134" i="32" s="1"/>
  <c r="ID134" i="32" s="1"/>
  <c r="IE134" i="32" s="1"/>
  <c r="HV134" i="32"/>
  <c r="HU135" i="32"/>
  <c r="HK135" i="32" s="1"/>
  <c r="HH133" i="32"/>
  <c r="HI133" i="32" s="1"/>
  <c r="GW134" i="32"/>
  <c r="GX134" i="32" s="1"/>
  <c r="GY134" i="32" s="1"/>
  <c r="GZ134" i="32" s="1"/>
  <c r="HA134" i="32" s="1"/>
  <c r="GD133" i="32"/>
  <c r="GE133" i="32" s="1"/>
  <c r="FS134" i="32"/>
  <c r="FT134" i="32" s="1"/>
  <c r="FU134" i="32" s="1"/>
  <c r="FV134" i="32" s="1"/>
  <c r="FW134" i="32" s="1"/>
  <c r="FO133" i="32"/>
  <c r="FP133" i="32" s="1"/>
  <c r="FD134" i="32"/>
  <c r="FE134" i="32" s="1"/>
  <c r="FF134" i="32" s="1"/>
  <c r="FG134" i="32" s="1"/>
  <c r="FH134" i="32" s="1"/>
  <c r="EZ133" i="32"/>
  <c r="FA133" i="32" s="1"/>
  <c r="EO134" i="32"/>
  <c r="EP134" i="32" s="1"/>
  <c r="EQ134" i="32" s="1"/>
  <c r="ER134" i="32" s="1"/>
  <c r="ES134" i="32" s="1"/>
  <c r="EK133" i="32"/>
  <c r="EL133" i="32" s="1"/>
  <c r="DZ134" i="32"/>
  <c r="EA134" i="32" s="1"/>
  <c r="EB134" i="32" s="1"/>
  <c r="EC134" i="32" s="1"/>
  <c r="ED134" i="32" s="1"/>
  <c r="DV133" i="32"/>
  <c r="DW133" i="32" s="1"/>
  <c r="DK134" i="32"/>
  <c r="DL134" i="32" s="1"/>
  <c r="DM134" i="32" s="1"/>
  <c r="DN134" i="32" s="1"/>
  <c r="DO134" i="32" s="1"/>
  <c r="DG133" i="32"/>
  <c r="DH133" i="32" s="1"/>
  <c r="CV134" i="32"/>
  <c r="CW134" i="32" s="1"/>
  <c r="CX134" i="32" s="1"/>
  <c r="CY134" i="32" s="1"/>
  <c r="CZ134" i="32" s="1"/>
  <c r="CR133" i="32"/>
  <c r="CS133" i="32" s="1"/>
  <c r="CG134" i="32"/>
  <c r="CH134" i="32" s="1"/>
  <c r="CI134" i="32" s="1"/>
  <c r="CJ134" i="32" s="1"/>
  <c r="CK134" i="32" s="1"/>
  <c r="CC133" i="32"/>
  <c r="CD133" i="32" s="1"/>
  <c r="BR134" i="32"/>
  <c r="BS134" i="32" s="1"/>
  <c r="BT134" i="32" s="1"/>
  <c r="BU134" i="32" s="1"/>
  <c r="BV134" i="32" s="1"/>
  <c r="BN133" i="32"/>
  <c r="BO133" i="32" s="1"/>
  <c r="BC134" i="32"/>
  <c r="BD134" i="32" s="1"/>
  <c r="BE134" i="32" s="1"/>
  <c r="BF134" i="32" s="1"/>
  <c r="BG134" i="32" s="1"/>
  <c r="AY133" i="32"/>
  <c r="AZ133" i="32" s="1"/>
  <c r="AN134" i="32"/>
  <c r="AO134" i="32" s="1"/>
  <c r="AP134" i="32" s="1"/>
  <c r="AQ134" i="32" s="1"/>
  <c r="AR134" i="32" s="1"/>
  <c r="IU134" i="32" l="1"/>
  <c r="JW134" i="32"/>
  <c r="AS134" i="32"/>
  <c r="DA134" i="32"/>
  <c r="EE134" i="32"/>
  <c r="FI134" i="32"/>
  <c r="HB134" i="32"/>
  <c r="LC130" i="32"/>
  <c r="LH130" i="32"/>
  <c r="LG131" i="32"/>
  <c r="KW131" i="32" s="1"/>
  <c r="LR129" i="32"/>
  <c r="LV130" i="32"/>
  <c r="LL130" i="32" s="1"/>
  <c r="LW129" i="32"/>
  <c r="BW134" i="32"/>
  <c r="IF134" i="32"/>
  <c r="JH134" i="32"/>
  <c r="GM135" i="32"/>
  <c r="KT129" i="32"/>
  <c r="KU129" i="32" s="1"/>
  <c r="BH134" i="32"/>
  <c r="CL134" i="32"/>
  <c r="DP134" i="32"/>
  <c r="ET134" i="32"/>
  <c r="FX134" i="32"/>
  <c r="KL130" i="32"/>
  <c r="KM130" i="32" s="1"/>
  <c r="GR135" i="32"/>
  <c r="GQ136" i="32"/>
  <c r="GG136" i="32" s="1"/>
  <c r="IY135" i="32"/>
  <c r="IO135" i="32" s="1"/>
  <c r="IZ134" i="32"/>
  <c r="IJ135" i="32"/>
  <c r="HZ135" i="32" s="1"/>
  <c r="IK134" i="32"/>
  <c r="HS135" i="32"/>
  <c r="HT134" i="32"/>
  <c r="HF135" i="32"/>
  <c r="GV135" i="32" s="1"/>
  <c r="HG134" i="32"/>
  <c r="GC134" i="32"/>
  <c r="GB135" i="32"/>
  <c r="FR135" i="32" s="1"/>
  <c r="FN134" i="32"/>
  <c r="FM135" i="32"/>
  <c r="FC135" i="32" s="1"/>
  <c r="EX135" i="32"/>
  <c r="EN135" i="32" s="1"/>
  <c r="EY134" i="32"/>
  <c r="EJ134" i="32"/>
  <c r="EI135" i="32"/>
  <c r="DY135" i="32" s="1"/>
  <c r="DT135" i="32"/>
  <c r="DJ135" i="32" s="1"/>
  <c r="DU134" i="32"/>
  <c r="DE135" i="32"/>
  <c r="CU135" i="32" s="1"/>
  <c r="DF134" i="32"/>
  <c r="CQ134" i="32"/>
  <c r="CP135" i="32"/>
  <c r="CF135" i="32" s="1"/>
  <c r="CA135" i="32"/>
  <c r="BQ135" i="32" s="1"/>
  <c r="CB134" i="32"/>
  <c r="BL135" i="32"/>
  <c r="BB135" i="32" s="1"/>
  <c r="BM134" i="32"/>
  <c r="AW135" i="32"/>
  <c r="AM135" i="32" s="1"/>
  <c r="AX134" i="32"/>
  <c r="JX134" i="32" l="1"/>
  <c r="JY134" i="32" s="1"/>
  <c r="JI134" i="32"/>
  <c r="JJ134" i="32" s="1"/>
  <c r="KC135" i="32"/>
  <c r="JS135" i="32" s="1"/>
  <c r="JO134" i="32"/>
  <c r="KD134" i="32"/>
  <c r="JN135" i="32"/>
  <c r="JD135" i="32" s="1"/>
  <c r="LT130" i="32"/>
  <c r="LM130" i="32" s="1"/>
  <c r="LN130" i="32" s="1"/>
  <c r="LO130" i="32" s="1"/>
  <c r="LU129" i="32"/>
  <c r="KN130" i="32"/>
  <c r="KR131" i="32"/>
  <c r="KH131" i="32" s="1"/>
  <c r="KS130" i="32"/>
  <c r="LE131" i="32"/>
  <c r="KX131" i="32" s="1"/>
  <c r="KY131" i="32" s="1"/>
  <c r="KZ131" i="32" s="1"/>
  <c r="LF130" i="32"/>
  <c r="GO136" i="32"/>
  <c r="GP135" i="32"/>
  <c r="IW135" i="32"/>
  <c r="IX134" i="32"/>
  <c r="IH135" i="32"/>
  <c r="II134" i="32"/>
  <c r="HW134" i="32"/>
  <c r="HX134" i="32" s="1"/>
  <c r="HL135" i="32"/>
  <c r="HM135" i="32" s="1"/>
  <c r="HN135" i="32" s="1"/>
  <c r="HO135" i="32" s="1"/>
  <c r="HP135" i="32" s="1"/>
  <c r="HD135" i="32"/>
  <c r="HE134" i="32"/>
  <c r="FZ135" i="32"/>
  <c r="GA134" i="32"/>
  <c r="FK135" i="32"/>
  <c r="FL134" i="32"/>
  <c r="EV135" i="32"/>
  <c r="EW134" i="32"/>
  <c r="EG135" i="32"/>
  <c r="EH134" i="32"/>
  <c r="DR135" i="32"/>
  <c r="DS134" i="32"/>
  <c r="DC135" i="32"/>
  <c r="DD134" i="32"/>
  <c r="CN135" i="32"/>
  <c r="CO134" i="32"/>
  <c r="BY135" i="32"/>
  <c r="BZ134" i="32"/>
  <c r="BJ135" i="32"/>
  <c r="BK134" i="32"/>
  <c r="AU135" i="32"/>
  <c r="AV134" i="32"/>
  <c r="KB134" i="32" l="1"/>
  <c r="KE134" i="32" s="1"/>
  <c r="KF134" i="32" s="1"/>
  <c r="KA135" i="32"/>
  <c r="JT135" i="32" s="1"/>
  <c r="JU135" i="32" s="1"/>
  <c r="JV135" i="32" s="1"/>
  <c r="JL135" i="32"/>
  <c r="JE135" i="32" s="1"/>
  <c r="JF135" i="32" s="1"/>
  <c r="JG135" i="32" s="1"/>
  <c r="JM134" i="32"/>
  <c r="JP134" i="32" s="1"/>
  <c r="JQ134" i="32" s="1"/>
  <c r="LI130" i="32"/>
  <c r="LJ130" i="32" s="1"/>
  <c r="KP131" i="32"/>
  <c r="KI131" i="32" s="1"/>
  <c r="KJ131" i="32" s="1"/>
  <c r="KK131" i="32" s="1"/>
  <c r="KQ130" i="32"/>
  <c r="LA131" i="32"/>
  <c r="LB131" i="32" s="1"/>
  <c r="LX129" i="32"/>
  <c r="LY129" i="32" s="1"/>
  <c r="HQ135" i="32"/>
  <c r="LP130" i="32"/>
  <c r="LQ130" i="32" s="1"/>
  <c r="GS135" i="32"/>
  <c r="GT135" i="32" s="1"/>
  <c r="GH136" i="32"/>
  <c r="GI136" i="32" s="1"/>
  <c r="GJ136" i="32" s="1"/>
  <c r="GK136" i="32" s="1"/>
  <c r="GL136" i="32" s="1"/>
  <c r="JA134" i="32"/>
  <c r="JB134" i="32" s="1"/>
  <c r="IP135" i="32"/>
  <c r="IQ135" i="32" s="1"/>
  <c r="IR135" i="32" s="1"/>
  <c r="IS135" i="32" s="1"/>
  <c r="IT135" i="32" s="1"/>
  <c r="IL134" i="32"/>
  <c r="IM134" i="32" s="1"/>
  <c r="IA135" i="32"/>
  <c r="IB135" i="32" s="1"/>
  <c r="IC135" i="32" s="1"/>
  <c r="ID135" i="32" s="1"/>
  <c r="IE135" i="32" s="1"/>
  <c r="HU136" i="32"/>
  <c r="HK136" i="32" s="1"/>
  <c r="HV135" i="32"/>
  <c r="HH134" i="32"/>
  <c r="HI134" i="32" s="1"/>
  <c r="GW135" i="32"/>
  <c r="GX135" i="32" s="1"/>
  <c r="GY135" i="32" s="1"/>
  <c r="GZ135" i="32" s="1"/>
  <c r="HA135" i="32" s="1"/>
  <c r="FS135" i="32"/>
  <c r="FT135" i="32" s="1"/>
  <c r="FU135" i="32" s="1"/>
  <c r="FV135" i="32" s="1"/>
  <c r="FW135" i="32" s="1"/>
  <c r="GD134" i="32"/>
  <c r="GE134" i="32" s="1"/>
  <c r="FO134" i="32"/>
  <c r="FP134" i="32" s="1"/>
  <c r="FD135" i="32"/>
  <c r="FE135" i="32" s="1"/>
  <c r="FF135" i="32" s="1"/>
  <c r="FG135" i="32" s="1"/>
  <c r="FH135" i="32" s="1"/>
  <c r="EZ134" i="32"/>
  <c r="FA134" i="32" s="1"/>
  <c r="EO135" i="32"/>
  <c r="EP135" i="32" s="1"/>
  <c r="EQ135" i="32" s="1"/>
  <c r="ER135" i="32" s="1"/>
  <c r="ES135" i="32" s="1"/>
  <c r="EK134" i="32"/>
  <c r="EL134" i="32" s="1"/>
  <c r="DZ135" i="32"/>
  <c r="EA135" i="32" s="1"/>
  <c r="EB135" i="32" s="1"/>
  <c r="EC135" i="32" s="1"/>
  <c r="ED135" i="32" s="1"/>
  <c r="DV134" i="32"/>
  <c r="DW134" i="32" s="1"/>
  <c r="DK135" i="32"/>
  <c r="DL135" i="32" s="1"/>
  <c r="DM135" i="32" s="1"/>
  <c r="DN135" i="32" s="1"/>
  <c r="DO135" i="32" s="1"/>
  <c r="DG134" i="32"/>
  <c r="DH134" i="32" s="1"/>
  <c r="CV135" i="32"/>
  <c r="CW135" i="32" s="1"/>
  <c r="CX135" i="32" s="1"/>
  <c r="CY135" i="32" s="1"/>
  <c r="CZ135" i="32" s="1"/>
  <c r="CR134" i="32"/>
  <c r="CS134" i="32" s="1"/>
  <c r="CG135" i="32"/>
  <c r="CH135" i="32" s="1"/>
  <c r="CI135" i="32" s="1"/>
  <c r="CJ135" i="32" s="1"/>
  <c r="CK135" i="32" s="1"/>
  <c r="CC134" i="32"/>
  <c r="CD134" i="32" s="1"/>
  <c r="BR135" i="32"/>
  <c r="BS135" i="32" s="1"/>
  <c r="BT135" i="32" s="1"/>
  <c r="BU135" i="32" s="1"/>
  <c r="BV135" i="32" s="1"/>
  <c r="BN134" i="32"/>
  <c r="BO134" i="32" s="1"/>
  <c r="BC135" i="32"/>
  <c r="BD135" i="32" s="1"/>
  <c r="BE135" i="32" s="1"/>
  <c r="BF135" i="32" s="1"/>
  <c r="BG135" i="32" s="1"/>
  <c r="AY134" i="32"/>
  <c r="AZ134" i="32" s="1"/>
  <c r="AN135" i="32"/>
  <c r="AO135" i="32" s="1"/>
  <c r="AP135" i="32" s="1"/>
  <c r="AQ135" i="32" s="1"/>
  <c r="AR135" i="32" s="1"/>
  <c r="FX135" i="32" l="1"/>
  <c r="IU135" i="32"/>
  <c r="JW135" i="32"/>
  <c r="KT130" i="32"/>
  <c r="KU130" i="32" s="1"/>
  <c r="DA135" i="32"/>
  <c r="EE135" i="32"/>
  <c r="FI135" i="32"/>
  <c r="HB135" i="32"/>
  <c r="LR130" i="32"/>
  <c r="LW130" i="32"/>
  <c r="LV131" i="32"/>
  <c r="LL131" i="32" s="1"/>
  <c r="KL131" i="32"/>
  <c r="KM131" i="32" s="1"/>
  <c r="BW135" i="32"/>
  <c r="IF135" i="32"/>
  <c r="JH135" i="32"/>
  <c r="GM136" i="32"/>
  <c r="AS135" i="32"/>
  <c r="BH135" i="32"/>
  <c r="CL135" i="32"/>
  <c r="DP135" i="32"/>
  <c r="ET135" i="32"/>
  <c r="LC131" i="32"/>
  <c r="LG132" i="32"/>
  <c r="KW132" i="32" s="1"/>
  <c r="LH131" i="32"/>
  <c r="GQ137" i="32"/>
  <c r="GG137" i="32" s="1"/>
  <c r="GR136" i="32"/>
  <c r="IZ135" i="32"/>
  <c r="IY136" i="32"/>
  <c r="IO136" i="32" s="1"/>
  <c r="IJ136" i="32"/>
  <c r="HZ136" i="32" s="1"/>
  <c r="IK135" i="32"/>
  <c r="HS136" i="32"/>
  <c r="HT135" i="32"/>
  <c r="HG135" i="32"/>
  <c r="HF136" i="32"/>
  <c r="GV136" i="32" s="1"/>
  <c r="GB136" i="32"/>
  <c r="FR136" i="32" s="1"/>
  <c r="GC135" i="32"/>
  <c r="FM136" i="32"/>
  <c r="FC136" i="32" s="1"/>
  <c r="FN135" i="32"/>
  <c r="EY135" i="32"/>
  <c r="EX136" i="32"/>
  <c r="EN136" i="32" s="1"/>
  <c r="EI136" i="32"/>
  <c r="DY136" i="32" s="1"/>
  <c r="EJ135" i="32"/>
  <c r="DU135" i="32"/>
  <c r="DT136" i="32"/>
  <c r="DJ136" i="32" s="1"/>
  <c r="DE136" i="32"/>
  <c r="CU136" i="32" s="1"/>
  <c r="DF135" i="32"/>
  <c r="CP136" i="32"/>
  <c r="CF136" i="32" s="1"/>
  <c r="CQ135" i="32"/>
  <c r="CA136" i="32"/>
  <c r="BQ136" i="32" s="1"/>
  <c r="CB135" i="32"/>
  <c r="BL136" i="32"/>
  <c r="BB136" i="32" s="1"/>
  <c r="BM135" i="32"/>
  <c r="AW136" i="32"/>
  <c r="AM136" i="32" s="1"/>
  <c r="AX135" i="32"/>
  <c r="JX135" i="32" l="1"/>
  <c r="JY135" i="32" s="1"/>
  <c r="JI135" i="32"/>
  <c r="JJ135" i="32" s="1"/>
  <c r="KD135" i="32"/>
  <c r="JO135" i="32"/>
  <c r="KC136" i="32"/>
  <c r="JS136" i="32" s="1"/>
  <c r="JN136" i="32"/>
  <c r="JD136" i="32" s="1"/>
  <c r="LT131" i="32"/>
  <c r="LM131" i="32" s="1"/>
  <c r="LN131" i="32" s="1"/>
  <c r="LO131" i="32" s="1"/>
  <c r="LU130" i="32"/>
  <c r="LE132" i="32"/>
  <c r="KX132" i="32" s="1"/>
  <c r="KY132" i="32" s="1"/>
  <c r="KZ132" i="32" s="1"/>
  <c r="LF131" i="32"/>
  <c r="KN131" i="32"/>
  <c r="KR132" i="32"/>
  <c r="KH132" i="32" s="1"/>
  <c r="KS131" i="32"/>
  <c r="GO137" i="32"/>
  <c r="GP136" i="32"/>
  <c r="IW136" i="32"/>
  <c r="IX135" i="32"/>
  <c r="IH136" i="32"/>
  <c r="II135" i="32"/>
  <c r="HW135" i="32"/>
  <c r="HX135" i="32" s="1"/>
  <c r="HL136" i="32"/>
  <c r="HM136" i="32" s="1"/>
  <c r="HN136" i="32" s="1"/>
  <c r="HO136" i="32" s="1"/>
  <c r="HP136" i="32" s="1"/>
  <c r="HD136" i="32"/>
  <c r="HE135" i="32"/>
  <c r="FZ136" i="32"/>
  <c r="GA135" i="32"/>
  <c r="FK136" i="32"/>
  <c r="FL135" i="32"/>
  <c r="EV136" i="32"/>
  <c r="EW135" i="32"/>
  <c r="EG136" i="32"/>
  <c r="EH135" i="32"/>
  <c r="DR136" i="32"/>
  <c r="DS135" i="32"/>
  <c r="DC136" i="32"/>
  <c r="DD135" i="32"/>
  <c r="CN136" i="32"/>
  <c r="CO135" i="32"/>
  <c r="BY136" i="32"/>
  <c r="BZ135" i="32"/>
  <c r="BJ136" i="32"/>
  <c r="BK135" i="32"/>
  <c r="AU136" i="32"/>
  <c r="AV135" i="32"/>
  <c r="KB135" i="32" l="1"/>
  <c r="KE135" i="32" s="1"/>
  <c r="KF135" i="32" s="1"/>
  <c r="KA136" i="32"/>
  <c r="JT136" i="32" s="1"/>
  <c r="JU136" i="32" s="1"/>
  <c r="JV136" i="32" s="1"/>
  <c r="JL136" i="32"/>
  <c r="JE136" i="32" s="1"/>
  <c r="JF136" i="32" s="1"/>
  <c r="JG136" i="32" s="1"/>
  <c r="JM135" i="32"/>
  <c r="JP135" i="32" s="1"/>
  <c r="JQ135" i="32" s="1"/>
  <c r="LI131" i="32"/>
  <c r="LJ131" i="32" s="1"/>
  <c r="LA132" i="32"/>
  <c r="LB132" i="32" s="1"/>
  <c r="LX130" i="32"/>
  <c r="LY130" i="32" s="1"/>
  <c r="HQ136" i="32"/>
  <c r="KP132" i="32"/>
  <c r="KI132" i="32" s="1"/>
  <c r="KJ132" i="32" s="1"/>
  <c r="KK132" i="32" s="1"/>
  <c r="KQ131" i="32"/>
  <c r="LP131" i="32"/>
  <c r="LQ131" i="32" s="1"/>
  <c r="GS136" i="32"/>
  <c r="GT136" i="32" s="1"/>
  <c r="GH137" i="32"/>
  <c r="GI137" i="32" s="1"/>
  <c r="GJ137" i="32" s="1"/>
  <c r="GK137" i="32" s="1"/>
  <c r="GL137" i="32" s="1"/>
  <c r="JA135" i="32"/>
  <c r="JB135" i="32" s="1"/>
  <c r="IP136" i="32"/>
  <c r="IQ136" i="32" s="1"/>
  <c r="IR136" i="32" s="1"/>
  <c r="IS136" i="32" s="1"/>
  <c r="IT136" i="32" s="1"/>
  <c r="IL135" i="32"/>
  <c r="IM135" i="32" s="1"/>
  <c r="IA136" i="32"/>
  <c r="IB136" i="32" s="1"/>
  <c r="IC136" i="32" s="1"/>
  <c r="ID136" i="32" s="1"/>
  <c r="IE136" i="32" s="1"/>
  <c r="HV136" i="32"/>
  <c r="HU137" i="32"/>
  <c r="HK137" i="32" s="1"/>
  <c r="HH135" i="32"/>
  <c r="HI135" i="32" s="1"/>
  <c r="GW136" i="32"/>
  <c r="GX136" i="32" s="1"/>
  <c r="GY136" i="32" s="1"/>
  <c r="GZ136" i="32" s="1"/>
  <c r="HA136" i="32" s="1"/>
  <c r="GD135" i="32"/>
  <c r="GE135" i="32" s="1"/>
  <c r="FS136" i="32"/>
  <c r="FT136" i="32" s="1"/>
  <c r="FU136" i="32" s="1"/>
  <c r="FV136" i="32" s="1"/>
  <c r="FW136" i="32" s="1"/>
  <c r="FO135" i="32"/>
  <c r="FP135" i="32" s="1"/>
  <c r="FD136" i="32"/>
  <c r="FE136" i="32" s="1"/>
  <c r="FF136" i="32" s="1"/>
  <c r="FG136" i="32" s="1"/>
  <c r="FH136" i="32" s="1"/>
  <c r="EZ135" i="32"/>
  <c r="FA135" i="32" s="1"/>
  <c r="EO136" i="32"/>
  <c r="EP136" i="32" s="1"/>
  <c r="EQ136" i="32" s="1"/>
  <c r="ER136" i="32" s="1"/>
  <c r="ES136" i="32" s="1"/>
  <c r="EK135" i="32"/>
  <c r="EL135" i="32" s="1"/>
  <c r="DZ136" i="32"/>
  <c r="EA136" i="32" s="1"/>
  <c r="EB136" i="32" s="1"/>
  <c r="EC136" i="32" s="1"/>
  <c r="ED136" i="32" s="1"/>
  <c r="DV135" i="32"/>
  <c r="DW135" i="32" s="1"/>
  <c r="DK136" i="32"/>
  <c r="DL136" i="32" s="1"/>
  <c r="DM136" i="32" s="1"/>
  <c r="DN136" i="32" s="1"/>
  <c r="DO136" i="32" s="1"/>
  <c r="DG135" i="32"/>
  <c r="DH135" i="32" s="1"/>
  <c r="CV136" i="32"/>
  <c r="CW136" i="32" s="1"/>
  <c r="CX136" i="32" s="1"/>
  <c r="CY136" i="32" s="1"/>
  <c r="CZ136" i="32" s="1"/>
  <c r="CG136" i="32"/>
  <c r="CH136" i="32" s="1"/>
  <c r="CI136" i="32" s="1"/>
  <c r="CJ136" i="32" s="1"/>
  <c r="CK136" i="32" s="1"/>
  <c r="CR135" i="32"/>
  <c r="CS135" i="32" s="1"/>
  <c r="CC135" i="32"/>
  <c r="CD135" i="32" s="1"/>
  <c r="BR136" i="32"/>
  <c r="BS136" i="32" s="1"/>
  <c r="BT136" i="32" s="1"/>
  <c r="BU136" i="32" s="1"/>
  <c r="BV136" i="32" s="1"/>
  <c r="BN135" i="32"/>
  <c r="BO135" i="32" s="1"/>
  <c r="BC136" i="32"/>
  <c r="BD136" i="32" s="1"/>
  <c r="BE136" i="32" s="1"/>
  <c r="BF136" i="32" s="1"/>
  <c r="BG136" i="32" s="1"/>
  <c r="AY135" i="32"/>
  <c r="AZ135" i="32" s="1"/>
  <c r="AN136" i="32"/>
  <c r="AO136" i="32" s="1"/>
  <c r="AP136" i="32" s="1"/>
  <c r="AQ136" i="32" s="1"/>
  <c r="AR136" i="32" s="1"/>
  <c r="CL136" i="32" l="1"/>
  <c r="IU136" i="32"/>
  <c r="JW136" i="32"/>
  <c r="AS136" i="32"/>
  <c r="DA136" i="32"/>
  <c r="EE136" i="32"/>
  <c r="FI136" i="32"/>
  <c r="HB136" i="32"/>
  <c r="LR131" i="32"/>
  <c r="LV132" i="32"/>
  <c r="LL132" i="32" s="1"/>
  <c r="LW131" i="32"/>
  <c r="LC132" i="32"/>
  <c r="LH132" i="32"/>
  <c r="LG133" i="32"/>
  <c r="KW133" i="32" s="1"/>
  <c r="BW136" i="32"/>
  <c r="IF136" i="32"/>
  <c r="JH136" i="32"/>
  <c r="GM137" i="32"/>
  <c r="KT131" i="32"/>
  <c r="KU131" i="32" s="1"/>
  <c r="BH136" i="32"/>
  <c r="DP136" i="32"/>
  <c r="ET136" i="32"/>
  <c r="FX136" i="32"/>
  <c r="KL132" i="32"/>
  <c r="KM132" i="32" s="1"/>
  <c r="GR137" i="32"/>
  <c r="GQ138" i="32"/>
  <c r="GG138" i="32" s="1"/>
  <c r="IY137" i="32"/>
  <c r="IO137" i="32" s="1"/>
  <c r="IZ136" i="32"/>
  <c r="IJ137" i="32"/>
  <c r="HZ137" i="32" s="1"/>
  <c r="IK136" i="32"/>
  <c r="HS137" i="32"/>
  <c r="HT136" i="32"/>
  <c r="HF137" i="32"/>
  <c r="GV137" i="32" s="1"/>
  <c r="HG136" i="32"/>
  <c r="GC136" i="32"/>
  <c r="GB137" i="32"/>
  <c r="FR137" i="32" s="1"/>
  <c r="FM137" i="32"/>
  <c r="FC137" i="32" s="1"/>
  <c r="FN136" i="32"/>
  <c r="EX137" i="32"/>
  <c r="EN137" i="32" s="1"/>
  <c r="EY136" i="32"/>
  <c r="EI137" i="32"/>
  <c r="DY137" i="32" s="1"/>
  <c r="EJ136" i="32"/>
  <c r="DT137" i="32"/>
  <c r="DJ137" i="32" s="1"/>
  <c r="DU136" i="32"/>
  <c r="DE137" i="32"/>
  <c r="CU137" i="32" s="1"/>
  <c r="DF136" i="32"/>
  <c r="CQ136" i="32"/>
  <c r="CP137" i="32"/>
  <c r="CF137" i="32" s="1"/>
  <c r="CA137" i="32"/>
  <c r="BQ137" i="32" s="1"/>
  <c r="CB136" i="32"/>
  <c r="BL137" i="32"/>
  <c r="BB137" i="32" s="1"/>
  <c r="BM136" i="32"/>
  <c r="AW137" i="32"/>
  <c r="AM137" i="32" s="1"/>
  <c r="AX136" i="32"/>
  <c r="JX136" i="32" l="1"/>
  <c r="JY136" i="32" s="1"/>
  <c r="JI136" i="32"/>
  <c r="JJ136" i="32" s="1"/>
  <c r="JN137" i="32"/>
  <c r="JD137" i="32" s="1"/>
  <c r="JO136" i="32"/>
  <c r="KD136" i="32"/>
  <c r="KC137" i="32"/>
  <c r="JS137" i="32" s="1"/>
  <c r="KN132" i="32"/>
  <c r="KR133" i="32"/>
  <c r="KH133" i="32" s="1"/>
  <c r="KS132" i="32"/>
  <c r="LT132" i="32"/>
  <c r="LM132" i="32" s="1"/>
  <c r="LN132" i="32" s="1"/>
  <c r="LO132" i="32" s="1"/>
  <c r="LU131" i="32"/>
  <c r="LE133" i="32"/>
  <c r="KX133" i="32" s="1"/>
  <c r="KY133" i="32" s="1"/>
  <c r="KZ133" i="32" s="1"/>
  <c r="LF132" i="32"/>
  <c r="GO138" i="32"/>
  <c r="GP137" i="32"/>
  <c r="IW137" i="32"/>
  <c r="IX136" i="32"/>
  <c r="IH137" i="32"/>
  <c r="II136" i="32"/>
  <c r="HW136" i="32"/>
  <c r="HX136" i="32" s="1"/>
  <c r="HL137" i="32"/>
  <c r="HM137" i="32" s="1"/>
  <c r="HN137" i="32" s="1"/>
  <c r="HO137" i="32" s="1"/>
  <c r="HP137" i="32" s="1"/>
  <c r="HD137" i="32"/>
  <c r="HE136" i="32"/>
  <c r="FZ137" i="32"/>
  <c r="GA136" i="32"/>
  <c r="FK137" i="32"/>
  <c r="FL136" i="32"/>
  <c r="EV137" i="32"/>
  <c r="EW136" i="32"/>
  <c r="EG137" i="32"/>
  <c r="EH136" i="32"/>
  <c r="DR137" i="32"/>
  <c r="DS136" i="32"/>
  <c r="DC137" i="32"/>
  <c r="DD136" i="32"/>
  <c r="CN137" i="32"/>
  <c r="CO136" i="32"/>
  <c r="BY137" i="32"/>
  <c r="BZ136" i="32"/>
  <c r="BJ137" i="32"/>
  <c r="BK136" i="32"/>
  <c r="AU137" i="32"/>
  <c r="AV136" i="32"/>
  <c r="KB136" i="32" l="1"/>
  <c r="KE136" i="32" s="1"/>
  <c r="KF136" i="32" s="1"/>
  <c r="KA137" i="32"/>
  <c r="JT137" i="32" s="1"/>
  <c r="JU137" i="32" s="1"/>
  <c r="JV137" i="32" s="1"/>
  <c r="JL137" i="32"/>
  <c r="JE137" i="32" s="1"/>
  <c r="JF137" i="32" s="1"/>
  <c r="JG137" i="32" s="1"/>
  <c r="JM136" i="32"/>
  <c r="JP136" i="32" s="1"/>
  <c r="JQ136" i="32" s="1"/>
  <c r="LP132" i="32"/>
  <c r="LQ132" i="32" s="1"/>
  <c r="LI132" i="32"/>
  <c r="LJ132" i="32" s="1"/>
  <c r="LA133" i="32"/>
  <c r="LB133" i="32" s="1"/>
  <c r="HQ137" i="32"/>
  <c r="LX131" i="32"/>
  <c r="LY131" i="32" s="1"/>
  <c r="KP133" i="32"/>
  <c r="KI133" i="32" s="1"/>
  <c r="KJ133" i="32" s="1"/>
  <c r="KK133" i="32" s="1"/>
  <c r="KQ132" i="32"/>
  <c r="GS137" i="32"/>
  <c r="GT137" i="32" s="1"/>
  <c r="GH138" i="32"/>
  <c r="GI138" i="32" s="1"/>
  <c r="GJ138" i="32" s="1"/>
  <c r="GK138" i="32" s="1"/>
  <c r="GL138" i="32" s="1"/>
  <c r="JA136" i="32"/>
  <c r="JB136" i="32" s="1"/>
  <c r="IP137" i="32"/>
  <c r="IQ137" i="32" s="1"/>
  <c r="IR137" i="32" s="1"/>
  <c r="IS137" i="32" s="1"/>
  <c r="IT137" i="32" s="1"/>
  <c r="IL136" i="32"/>
  <c r="IM136" i="32" s="1"/>
  <c r="IA137" i="32"/>
  <c r="IB137" i="32" s="1"/>
  <c r="IC137" i="32" s="1"/>
  <c r="ID137" i="32" s="1"/>
  <c r="IE137" i="32" s="1"/>
  <c r="HU138" i="32"/>
  <c r="HK138" i="32" s="1"/>
  <c r="HV137" i="32"/>
  <c r="HH136" i="32"/>
  <c r="HI136" i="32" s="1"/>
  <c r="GW137" i="32"/>
  <c r="GX137" i="32" s="1"/>
  <c r="GY137" i="32" s="1"/>
  <c r="GZ137" i="32" s="1"/>
  <c r="HA137" i="32" s="1"/>
  <c r="GD136" i="32"/>
  <c r="GE136" i="32" s="1"/>
  <c r="FS137" i="32"/>
  <c r="FT137" i="32" s="1"/>
  <c r="FU137" i="32" s="1"/>
  <c r="FV137" i="32" s="1"/>
  <c r="FW137" i="32" s="1"/>
  <c r="FO136" i="32"/>
  <c r="FP136" i="32" s="1"/>
  <c r="FD137" i="32"/>
  <c r="FE137" i="32" s="1"/>
  <c r="FF137" i="32" s="1"/>
  <c r="FG137" i="32" s="1"/>
  <c r="FH137" i="32" s="1"/>
  <c r="EZ136" i="32"/>
  <c r="FA136" i="32" s="1"/>
  <c r="EO137" i="32"/>
  <c r="EP137" i="32" s="1"/>
  <c r="EQ137" i="32" s="1"/>
  <c r="ER137" i="32" s="1"/>
  <c r="ES137" i="32" s="1"/>
  <c r="EK136" i="32"/>
  <c r="EL136" i="32" s="1"/>
  <c r="DZ137" i="32"/>
  <c r="EA137" i="32" s="1"/>
  <c r="EB137" i="32" s="1"/>
  <c r="EC137" i="32" s="1"/>
  <c r="ED137" i="32" s="1"/>
  <c r="DV136" i="32"/>
  <c r="DW136" i="32" s="1"/>
  <c r="DK137" i="32"/>
  <c r="DL137" i="32" s="1"/>
  <c r="DM137" i="32" s="1"/>
  <c r="DN137" i="32" s="1"/>
  <c r="DO137" i="32" s="1"/>
  <c r="DG136" i="32"/>
  <c r="DH136" i="32" s="1"/>
  <c r="CV137" i="32"/>
  <c r="CW137" i="32" s="1"/>
  <c r="CX137" i="32" s="1"/>
  <c r="CY137" i="32" s="1"/>
  <c r="CZ137" i="32" s="1"/>
  <c r="CR136" i="32"/>
  <c r="CS136" i="32" s="1"/>
  <c r="CG137" i="32"/>
  <c r="CH137" i="32" s="1"/>
  <c r="CI137" i="32" s="1"/>
  <c r="CJ137" i="32" s="1"/>
  <c r="CK137" i="32" s="1"/>
  <c r="CC136" i="32"/>
  <c r="CD136" i="32" s="1"/>
  <c r="BR137" i="32"/>
  <c r="BS137" i="32" s="1"/>
  <c r="BT137" i="32" s="1"/>
  <c r="BU137" i="32" s="1"/>
  <c r="BV137" i="32" s="1"/>
  <c r="BN136" i="32"/>
  <c r="BO136" i="32" s="1"/>
  <c r="BC137" i="32"/>
  <c r="BD137" i="32" s="1"/>
  <c r="BE137" i="32" s="1"/>
  <c r="BF137" i="32" s="1"/>
  <c r="BG137" i="32" s="1"/>
  <c r="AY136" i="32"/>
  <c r="AZ136" i="32" s="1"/>
  <c r="AN137" i="32"/>
  <c r="AO137" i="32" s="1"/>
  <c r="AP137" i="32" s="1"/>
  <c r="AQ137" i="32" s="1"/>
  <c r="AR137" i="32" s="1"/>
  <c r="IU137" i="32" l="1"/>
  <c r="JW137" i="32"/>
  <c r="KT132" i="32"/>
  <c r="KU132" i="32" s="1"/>
  <c r="BW137" i="32"/>
  <c r="EE137" i="32"/>
  <c r="FI137" i="32"/>
  <c r="HB137" i="32"/>
  <c r="KL133" i="32"/>
  <c r="KM133" i="32" s="1"/>
  <c r="DA137" i="32"/>
  <c r="IF137" i="32"/>
  <c r="JH137" i="32"/>
  <c r="GM138" i="32"/>
  <c r="AS137" i="32"/>
  <c r="BH137" i="32"/>
  <c r="CL137" i="32"/>
  <c r="DP137" i="32"/>
  <c r="ET137" i="32"/>
  <c r="FX137" i="32"/>
  <c r="LC133" i="32"/>
  <c r="LG134" i="32"/>
  <c r="KW134" i="32" s="1"/>
  <c r="LH133" i="32"/>
  <c r="LR132" i="32"/>
  <c r="LW132" i="32"/>
  <c r="LV133" i="32"/>
  <c r="LL133" i="32" s="1"/>
  <c r="GQ139" i="32"/>
  <c r="GG139" i="32" s="1"/>
  <c r="GR138" i="32"/>
  <c r="IZ137" i="32"/>
  <c r="IY138" i="32"/>
  <c r="IO138" i="32" s="1"/>
  <c r="IJ138" i="32"/>
  <c r="HZ138" i="32" s="1"/>
  <c r="IK137" i="32"/>
  <c r="HS138" i="32"/>
  <c r="HT137" i="32"/>
  <c r="HF138" i="32"/>
  <c r="GV138" i="32" s="1"/>
  <c r="HG137" i="32"/>
  <c r="GB138" i="32"/>
  <c r="FR138" i="32" s="1"/>
  <c r="GC137" i="32"/>
  <c r="FM138" i="32"/>
  <c r="FC138" i="32" s="1"/>
  <c r="FN137" i="32"/>
  <c r="EX138" i="32"/>
  <c r="EN138" i="32" s="1"/>
  <c r="EY137" i="32"/>
  <c r="EI138" i="32"/>
  <c r="DY138" i="32" s="1"/>
  <c r="EJ137" i="32"/>
  <c r="DU137" i="32"/>
  <c r="DT138" i="32"/>
  <c r="DJ138" i="32" s="1"/>
  <c r="DE138" i="32"/>
  <c r="CU138" i="32" s="1"/>
  <c r="DF137" i="32"/>
  <c r="CP138" i="32"/>
  <c r="CF138" i="32" s="1"/>
  <c r="CQ137" i="32"/>
  <c r="CA138" i="32"/>
  <c r="BQ138" i="32" s="1"/>
  <c r="CB137" i="32"/>
  <c r="BL138" i="32"/>
  <c r="BB138" i="32" s="1"/>
  <c r="BM137" i="32"/>
  <c r="AX137" i="32"/>
  <c r="AW138" i="32"/>
  <c r="AM138" i="32" s="1"/>
  <c r="JX137" i="32" l="1"/>
  <c r="JY137" i="32" s="1"/>
  <c r="JI137" i="32"/>
  <c r="JJ137" i="32" s="1"/>
  <c r="KC138" i="32"/>
  <c r="JS138" i="32" s="1"/>
  <c r="KD137" i="32"/>
  <c r="JN138" i="32"/>
  <c r="JD138" i="32" s="1"/>
  <c r="JO137" i="32"/>
  <c r="LE134" i="32"/>
  <c r="KX134" i="32" s="1"/>
  <c r="KY134" i="32" s="1"/>
  <c r="KZ134" i="32" s="1"/>
  <c r="LF133" i="32"/>
  <c r="LT133" i="32"/>
  <c r="LM133" i="32" s="1"/>
  <c r="LN133" i="32" s="1"/>
  <c r="LO133" i="32" s="1"/>
  <c r="LU132" i="32"/>
  <c r="KN133" i="32"/>
  <c r="KR134" i="32"/>
  <c r="KH134" i="32" s="1"/>
  <c r="KS133" i="32"/>
  <c r="GO139" i="32"/>
  <c r="GP138" i="32"/>
  <c r="IW138" i="32"/>
  <c r="IX137" i="32"/>
  <c r="IH138" i="32"/>
  <c r="II137" i="32"/>
  <c r="HW137" i="32"/>
  <c r="HX137" i="32" s="1"/>
  <c r="HL138" i="32"/>
  <c r="HM138" i="32" s="1"/>
  <c r="HN138" i="32" s="1"/>
  <c r="HO138" i="32" s="1"/>
  <c r="HP138" i="32" s="1"/>
  <c r="HD138" i="32"/>
  <c r="HE137" i="32"/>
  <c r="FZ138" i="32"/>
  <c r="GA137" i="32"/>
  <c r="FK138" i="32"/>
  <c r="FL137" i="32"/>
  <c r="EV138" i="32"/>
  <c r="EW137" i="32"/>
  <c r="EG138" i="32"/>
  <c r="EH137" i="32"/>
  <c r="DR138" i="32"/>
  <c r="DS137" i="32"/>
  <c r="DC138" i="32"/>
  <c r="DD137" i="32"/>
  <c r="CN138" i="32"/>
  <c r="CO137" i="32"/>
  <c r="BY138" i="32"/>
  <c r="BZ137" i="32"/>
  <c r="BJ138" i="32"/>
  <c r="BK137" i="32"/>
  <c r="AU138" i="32"/>
  <c r="AV137" i="32"/>
  <c r="KB137" i="32" l="1"/>
  <c r="KE137" i="32" s="1"/>
  <c r="KF137" i="32" s="1"/>
  <c r="KA138" i="32"/>
  <c r="JT138" i="32" s="1"/>
  <c r="JU138" i="32" s="1"/>
  <c r="JV138" i="32" s="1"/>
  <c r="JL138" i="32"/>
  <c r="JE138" i="32" s="1"/>
  <c r="JF138" i="32" s="1"/>
  <c r="JG138" i="32" s="1"/>
  <c r="JM137" i="32"/>
  <c r="JP137" i="32" s="1"/>
  <c r="JQ137" i="32" s="1"/>
  <c r="LX132" i="32"/>
  <c r="LY132" i="32" s="1"/>
  <c r="LP133" i="32"/>
  <c r="LQ133" i="32" s="1"/>
  <c r="LI133" i="32"/>
  <c r="LJ133" i="32" s="1"/>
  <c r="HQ138" i="32"/>
  <c r="KP134" i="32"/>
  <c r="KI134" i="32" s="1"/>
  <c r="KJ134" i="32" s="1"/>
  <c r="KK134" i="32" s="1"/>
  <c r="KQ133" i="32"/>
  <c r="LA134" i="32"/>
  <c r="LB134" i="32" s="1"/>
  <c r="GS138" i="32"/>
  <c r="GT138" i="32" s="1"/>
  <c r="GH139" i="32"/>
  <c r="GI139" i="32" s="1"/>
  <c r="GJ139" i="32" s="1"/>
  <c r="GK139" i="32" s="1"/>
  <c r="GL139" i="32" s="1"/>
  <c r="JA137" i="32"/>
  <c r="JB137" i="32" s="1"/>
  <c r="IP138" i="32"/>
  <c r="IQ138" i="32" s="1"/>
  <c r="IR138" i="32" s="1"/>
  <c r="IS138" i="32" s="1"/>
  <c r="IT138" i="32" s="1"/>
  <c r="IL137" i="32"/>
  <c r="IM137" i="32" s="1"/>
  <c r="IA138" i="32"/>
  <c r="IB138" i="32" s="1"/>
  <c r="IC138" i="32" s="1"/>
  <c r="ID138" i="32" s="1"/>
  <c r="IE138" i="32" s="1"/>
  <c r="HU139" i="32"/>
  <c r="HK139" i="32" s="1"/>
  <c r="HV138" i="32"/>
  <c r="HH137" i="32"/>
  <c r="HI137" i="32" s="1"/>
  <c r="GW138" i="32"/>
  <c r="GX138" i="32" s="1"/>
  <c r="GY138" i="32" s="1"/>
  <c r="GZ138" i="32" s="1"/>
  <c r="HA138" i="32" s="1"/>
  <c r="GD137" i="32"/>
  <c r="GE137" i="32" s="1"/>
  <c r="FS138" i="32"/>
  <c r="FT138" i="32" s="1"/>
  <c r="FU138" i="32" s="1"/>
  <c r="FV138" i="32" s="1"/>
  <c r="FW138" i="32" s="1"/>
  <c r="FO137" i="32"/>
  <c r="FP137" i="32" s="1"/>
  <c r="FD138" i="32"/>
  <c r="FE138" i="32" s="1"/>
  <c r="FF138" i="32" s="1"/>
  <c r="FG138" i="32" s="1"/>
  <c r="FH138" i="32" s="1"/>
  <c r="EZ137" i="32"/>
  <c r="FA137" i="32" s="1"/>
  <c r="EO138" i="32"/>
  <c r="EP138" i="32" s="1"/>
  <c r="EQ138" i="32" s="1"/>
  <c r="ER138" i="32" s="1"/>
  <c r="ES138" i="32" s="1"/>
  <c r="DZ138" i="32"/>
  <c r="EA138" i="32" s="1"/>
  <c r="EB138" i="32" s="1"/>
  <c r="EC138" i="32" s="1"/>
  <c r="ED138" i="32" s="1"/>
  <c r="EK137" i="32"/>
  <c r="EL137" i="32" s="1"/>
  <c r="DV137" i="32"/>
  <c r="DW137" i="32" s="1"/>
  <c r="DK138" i="32"/>
  <c r="DL138" i="32" s="1"/>
  <c r="DM138" i="32" s="1"/>
  <c r="DN138" i="32" s="1"/>
  <c r="DO138" i="32" s="1"/>
  <c r="DG137" i="32"/>
  <c r="DH137" i="32" s="1"/>
  <c r="CV138" i="32"/>
  <c r="CW138" i="32" s="1"/>
  <c r="CX138" i="32" s="1"/>
  <c r="CY138" i="32" s="1"/>
  <c r="CZ138" i="32" s="1"/>
  <c r="CR137" i="32"/>
  <c r="CS137" i="32" s="1"/>
  <c r="CG138" i="32"/>
  <c r="CH138" i="32" s="1"/>
  <c r="CI138" i="32" s="1"/>
  <c r="CJ138" i="32" s="1"/>
  <c r="CK138" i="32" s="1"/>
  <c r="CC137" i="32"/>
  <c r="CD137" i="32" s="1"/>
  <c r="BR138" i="32"/>
  <c r="BS138" i="32" s="1"/>
  <c r="BT138" i="32" s="1"/>
  <c r="BU138" i="32" s="1"/>
  <c r="BV138" i="32" s="1"/>
  <c r="BC138" i="32"/>
  <c r="BD138" i="32" s="1"/>
  <c r="BE138" i="32" s="1"/>
  <c r="BF138" i="32" s="1"/>
  <c r="BG138" i="32" s="1"/>
  <c r="BN137" i="32"/>
  <c r="BO137" i="32" s="1"/>
  <c r="AY137" i="32"/>
  <c r="AZ137" i="32" s="1"/>
  <c r="AN138" i="32"/>
  <c r="AO138" i="32" s="1"/>
  <c r="AP138" i="32" s="1"/>
  <c r="AQ138" i="32" s="1"/>
  <c r="AR138" i="32" s="1"/>
  <c r="BH138" i="32" l="1"/>
  <c r="IU138" i="32"/>
  <c r="JW138" i="32"/>
  <c r="BW138" i="32"/>
  <c r="DA138" i="32"/>
  <c r="FI138" i="32"/>
  <c r="HB138" i="32"/>
  <c r="LC134" i="32"/>
  <c r="LH134" i="32"/>
  <c r="LG135" i="32"/>
  <c r="KW135" i="32" s="1"/>
  <c r="LR133" i="32"/>
  <c r="LV134" i="32"/>
  <c r="LL134" i="32" s="1"/>
  <c r="LW133" i="32"/>
  <c r="AS138" i="32"/>
  <c r="EE138" i="32"/>
  <c r="IF138" i="32"/>
  <c r="JH138" i="32"/>
  <c r="GM139" i="32"/>
  <c r="KT133" i="32"/>
  <c r="KU133" i="32" s="1"/>
  <c r="CL138" i="32"/>
  <c r="DP138" i="32"/>
  <c r="ET138" i="32"/>
  <c r="FX138" i="32"/>
  <c r="KL134" i="32"/>
  <c r="KM134" i="32" s="1"/>
  <c r="GR139" i="32"/>
  <c r="GQ140" i="32"/>
  <c r="GG140" i="32" s="1"/>
  <c r="IY139" i="32"/>
  <c r="IO139" i="32" s="1"/>
  <c r="IZ138" i="32"/>
  <c r="IJ139" i="32"/>
  <c r="HZ139" i="32" s="1"/>
  <c r="IK138" i="32"/>
  <c r="HS139" i="32"/>
  <c r="HT138" i="32"/>
  <c r="HF139" i="32"/>
  <c r="GV139" i="32" s="1"/>
  <c r="HG138" i="32"/>
  <c r="GC138" i="32"/>
  <c r="GB139" i="32"/>
  <c r="FR139" i="32" s="1"/>
  <c r="FM139" i="32"/>
  <c r="FC139" i="32" s="1"/>
  <c r="FN138" i="32"/>
  <c r="EX139" i="32"/>
  <c r="EN139" i="32" s="1"/>
  <c r="EY138" i="32"/>
  <c r="EJ138" i="32"/>
  <c r="EI139" i="32"/>
  <c r="DY139" i="32" s="1"/>
  <c r="DT139" i="32"/>
  <c r="DJ139" i="32" s="1"/>
  <c r="DU138" i="32"/>
  <c r="DE139" i="32"/>
  <c r="CU139" i="32" s="1"/>
  <c r="DF138" i="32"/>
  <c r="CQ138" i="32"/>
  <c r="CP139" i="32"/>
  <c r="CF139" i="32" s="1"/>
  <c r="CA139" i="32"/>
  <c r="BQ139" i="32" s="1"/>
  <c r="CB138" i="32"/>
  <c r="BL139" i="32"/>
  <c r="BB139" i="32" s="1"/>
  <c r="BM138" i="32"/>
  <c r="AW139" i="32"/>
  <c r="AM139" i="32" s="1"/>
  <c r="AX138" i="32"/>
  <c r="JX138" i="32" l="1"/>
  <c r="JY138" i="32" s="1"/>
  <c r="JI138" i="32"/>
  <c r="JJ138" i="32" s="1"/>
  <c r="KC139" i="32"/>
  <c r="JS139" i="32" s="1"/>
  <c r="JN139" i="32"/>
  <c r="JD139" i="32" s="1"/>
  <c r="KD138" i="32"/>
  <c r="JO138" i="32"/>
  <c r="KN134" i="32"/>
  <c r="KR135" i="32"/>
  <c r="KH135" i="32" s="1"/>
  <c r="KS134" i="32"/>
  <c r="LE135" i="32"/>
  <c r="KX135" i="32" s="1"/>
  <c r="KY135" i="32" s="1"/>
  <c r="KZ135" i="32" s="1"/>
  <c r="LF134" i="32"/>
  <c r="LT134" i="32"/>
  <c r="LM134" i="32" s="1"/>
  <c r="LN134" i="32" s="1"/>
  <c r="LO134" i="32" s="1"/>
  <c r="LU133" i="32"/>
  <c r="GO140" i="32"/>
  <c r="GP139" i="32"/>
  <c r="IW139" i="32"/>
  <c r="IX138" i="32"/>
  <c r="IH139" i="32"/>
  <c r="II138" i="32"/>
  <c r="HW138" i="32"/>
  <c r="HX138" i="32" s="1"/>
  <c r="HL139" i="32"/>
  <c r="HM139" i="32" s="1"/>
  <c r="HN139" i="32" s="1"/>
  <c r="HO139" i="32" s="1"/>
  <c r="HP139" i="32" s="1"/>
  <c r="HD139" i="32"/>
  <c r="HE138" i="32"/>
  <c r="FZ139" i="32"/>
  <c r="GA138" i="32"/>
  <c r="FK139" i="32"/>
  <c r="FL138" i="32"/>
  <c r="EV139" i="32"/>
  <c r="EW138" i="32"/>
  <c r="EG139" i="32"/>
  <c r="EH138" i="32"/>
  <c r="DR139" i="32"/>
  <c r="DS138" i="32"/>
  <c r="DC139" i="32"/>
  <c r="DD138" i="32"/>
  <c r="CN139" i="32"/>
  <c r="CO138" i="32"/>
  <c r="BY139" i="32"/>
  <c r="BZ138" i="32"/>
  <c r="BJ139" i="32"/>
  <c r="BK138" i="32"/>
  <c r="AU139" i="32"/>
  <c r="AV138" i="32"/>
  <c r="KB138" i="32" l="1"/>
  <c r="KE138" i="32" s="1"/>
  <c r="KF138" i="32" s="1"/>
  <c r="KA139" i="32"/>
  <c r="JT139" i="32" s="1"/>
  <c r="JU139" i="32" s="1"/>
  <c r="JV139" i="32" s="1"/>
  <c r="JL139" i="32"/>
  <c r="JE139" i="32" s="1"/>
  <c r="JF139" i="32" s="1"/>
  <c r="JG139" i="32" s="1"/>
  <c r="JM138" i="32"/>
  <c r="JP138" i="32" s="1"/>
  <c r="JQ138" i="32" s="1"/>
  <c r="LA135" i="32"/>
  <c r="LB135" i="32" s="1"/>
  <c r="LX133" i="32"/>
  <c r="LY133" i="32" s="1"/>
  <c r="LP134" i="32"/>
  <c r="LQ134" i="32" s="1"/>
  <c r="HQ139" i="32"/>
  <c r="LI134" i="32"/>
  <c r="LJ134" i="32" s="1"/>
  <c r="KP135" i="32"/>
  <c r="KI135" i="32" s="1"/>
  <c r="KJ135" i="32" s="1"/>
  <c r="KK135" i="32" s="1"/>
  <c r="KQ134" i="32"/>
  <c r="GS139" i="32"/>
  <c r="GT139" i="32" s="1"/>
  <c r="GH140" i="32"/>
  <c r="GI140" i="32" s="1"/>
  <c r="GJ140" i="32" s="1"/>
  <c r="GK140" i="32" s="1"/>
  <c r="GL140" i="32" s="1"/>
  <c r="JA138" i="32"/>
  <c r="JB138" i="32" s="1"/>
  <c r="IP139" i="32"/>
  <c r="IQ139" i="32" s="1"/>
  <c r="IR139" i="32" s="1"/>
  <c r="IS139" i="32" s="1"/>
  <c r="IT139" i="32" s="1"/>
  <c r="IL138" i="32"/>
  <c r="IM138" i="32" s="1"/>
  <c r="IA139" i="32"/>
  <c r="IB139" i="32" s="1"/>
  <c r="IC139" i="32" s="1"/>
  <c r="ID139" i="32" s="1"/>
  <c r="IE139" i="32" s="1"/>
  <c r="HV139" i="32"/>
  <c r="HU140" i="32"/>
  <c r="HK140" i="32" s="1"/>
  <c r="HH138" i="32"/>
  <c r="HI138" i="32" s="1"/>
  <c r="GW139" i="32"/>
  <c r="GX139" i="32" s="1"/>
  <c r="GY139" i="32" s="1"/>
  <c r="GZ139" i="32" s="1"/>
  <c r="HA139" i="32" s="1"/>
  <c r="GD138" i="32"/>
  <c r="GE138" i="32" s="1"/>
  <c r="FS139" i="32"/>
  <c r="FT139" i="32" s="1"/>
  <c r="FU139" i="32" s="1"/>
  <c r="FV139" i="32" s="1"/>
  <c r="FW139" i="32" s="1"/>
  <c r="FO138" i="32"/>
  <c r="FP138" i="32" s="1"/>
  <c r="FD139" i="32"/>
  <c r="FE139" i="32" s="1"/>
  <c r="FF139" i="32" s="1"/>
  <c r="FG139" i="32" s="1"/>
  <c r="FH139" i="32" s="1"/>
  <c r="EO139" i="32"/>
  <c r="EP139" i="32" s="1"/>
  <c r="EQ139" i="32" s="1"/>
  <c r="ER139" i="32" s="1"/>
  <c r="ES139" i="32" s="1"/>
  <c r="EZ138" i="32"/>
  <c r="FA138" i="32" s="1"/>
  <c r="EK138" i="32"/>
  <c r="EL138" i="32" s="1"/>
  <c r="DZ139" i="32"/>
  <c r="EA139" i="32" s="1"/>
  <c r="EB139" i="32" s="1"/>
  <c r="EC139" i="32" s="1"/>
  <c r="ED139" i="32" s="1"/>
  <c r="DV138" i="32"/>
  <c r="DW138" i="32" s="1"/>
  <c r="DK139" i="32"/>
  <c r="DL139" i="32" s="1"/>
  <c r="DM139" i="32" s="1"/>
  <c r="DN139" i="32" s="1"/>
  <c r="DO139" i="32" s="1"/>
  <c r="DG138" i="32"/>
  <c r="DH138" i="32" s="1"/>
  <c r="CV139" i="32"/>
  <c r="CW139" i="32" s="1"/>
  <c r="CX139" i="32" s="1"/>
  <c r="CY139" i="32" s="1"/>
  <c r="CZ139" i="32" s="1"/>
  <c r="CR138" i="32"/>
  <c r="CS138" i="32" s="1"/>
  <c r="CG139" i="32"/>
  <c r="CH139" i="32" s="1"/>
  <c r="CI139" i="32" s="1"/>
  <c r="CJ139" i="32" s="1"/>
  <c r="CK139" i="32" s="1"/>
  <c r="CC138" i="32"/>
  <c r="CD138" i="32" s="1"/>
  <c r="BR139" i="32"/>
  <c r="BS139" i="32" s="1"/>
  <c r="BT139" i="32" s="1"/>
  <c r="BU139" i="32" s="1"/>
  <c r="BV139" i="32" s="1"/>
  <c r="BN138" i="32"/>
  <c r="BO138" i="32" s="1"/>
  <c r="BC139" i="32"/>
  <c r="BD139" i="32" s="1"/>
  <c r="BE139" i="32" s="1"/>
  <c r="BF139" i="32" s="1"/>
  <c r="BG139" i="32" s="1"/>
  <c r="AY138" i="32"/>
  <c r="AZ138" i="32" s="1"/>
  <c r="AN139" i="32"/>
  <c r="AO139" i="32" s="1"/>
  <c r="AP139" i="32" s="1"/>
  <c r="AQ139" i="32" s="1"/>
  <c r="AR139" i="32" s="1"/>
  <c r="ET139" i="32" l="1"/>
  <c r="IU139" i="32"/>
  <c r="KT134" i="32"/>
  <c r="KU134" i="32" s="1"/>
  <c r="DA139" i="32"/>
  <c r="EE139" i="32"/>
  <c r="FI139" i="32"/>
  <c r="HB139" i="32"/>
  <c r="JW139" i="32"/>
  <c r="KL135" i="32"/>
  <c r="KM135" i="32" s="1"/>
  <c r="BW139" i="32"/>
  <c r="IF139" i="32"/>
  <c r="JH139" i="32"/>
  <c r="GM140" i="32"/>
  <c r="AS139" i="32"/>
  <c r="BH139" i="32"/>
  <c r="CL139" i="32"/>
  <c r="DP139" i="32"/>
  <c r="FX139" i="32"/>
  <c r="LR134" i="32"/>
  <c r="LV135" i="32"/>
  <c r="LL135" i="32" s="1"/>
  <c r="LW134" i="32"/>
  <c r="LC135" i="32"/>
  <c r="LG136" i="32"/>
  <c r="KW136" i="32" s="1"/>
  <c r="LH135" i="32"/>
  <c r="GQ141" i="32"/>
  <c r="GG141" i="32" s="1"/>
  <c r="GR140" i="32"/>
  <c r="IZ139" i="32"/>
  <c r="IY140" i="32"/>
  <c r="IO140" i="32" s="1"/>
  <c r="IJ140" i="32"/>
  <c r="HZ140" i="32" s="1"/>
  <c r="IK139" i="32"/>
  <c r="HS140" i="32"/>
  <c r="HT139" i="32"/>
  <c r="HG139" i="32"/>
  <c r="HF140" i="32"/>
  <c r="GV140" i="32" s="1"/>
  <c r="GB140" i="32"/>
  <c r="FR140" i="32" s="1"/>
  <c r="GC139" i="32"/>
  <c r="FM140" i="32"/>
  <c r="FC140" i="32" s="1"/>
  <c r="FN139" i="32"/>
  <c r="EY139" i="32"/>
  <c r="EX140" i="32"/>
  <c r="EN140" i="32" s="1"/>
  <c r="EI140" i="32"/>
  <c r="DY140" i="32" s="1"/>
  <c r="EJ139" i="32"/>
  <c r="DU139" i="32"/>
  <c r="DT140" i="32"/>
  <c r="DJ140" i="32" s="1"/>
  <c r="DF139" i="32"/>
  <c r="DE140" i="32"/>
  <c r="CU140" i="32" s="1"/>
  <c r="CP140" i="32"/>
  <c r="CF140" i="32" s="1"/>
  <c r="CQ139" i="32"/>
  <c r="CA140" i="32"/>
  <c r="BQ140" i="32" s="1"/>
  <c r="CB139" i="32"/>
  <c r="BL140" i="32"/>
  <c r="BB140" i="32" s="1"/>
  <c r="BM139" i="32"/>
  <c r="AW140" i="32"/>
  <c r="AM140" i="32" s="1"/>
  <c r="AX139" i="32"/>
  <c r="JX139" i="32" l="1"/>
  <c r="JY139" i="32" s="1"/>
  <c r="JI139" i="32"/>
  <c r="JJ139" i="32" s="1"/>
  <c r="JN140" i="32"/>
  <c r="JD140" i="32" s="1"/>
  <c r="KD139" i="32"/>
  <c r="JO139" i="32"/>
  <c r="KC140" i="32"/>
  <c r="JS140" i="32" s="1"/>
  <c r="LT135" i="32"/>
  <c r="LM135" i="32" s="1"/>
  <c r="LN135" i="32" s="1"/>
  <c r="LO135" i="32" s="1"/>
  <c r="LU134" i="32"/>
  <c r="KN135" i="32"/>
  <c r="KR136" i="32"/>
  <c r="KH136" i="32" s="1"/>
  <c r="KS135" i="32"/>
  <c r="LE136" i="32"/>
  <c r="KX136" i="32" s="1"/>
  <c r="KY136" i="32" s="1"/>
  <c r="KZ136" i="32" s="1"/>
  <c r="LF135" i="32"/>
  <c r="GO141" i="32"/>
  <c r="GP140" i="32"/>
  <c r="IW140" i="32"/>
  <c r="IX139" i="32"/>
  <c r="IH140" i="32"/>
  <c r="II139" i="32"/>
  <c r="HW139" i="32"/>
  <c r="HX139" i="32" s="1"/>
  <c r="HL140" i="32"/>
  <c r="HM140" i="32" s="1"/>
  <c r="HN140" i="32" s="1"/>
  <c r="HO140" i="32" s="1"/>
  <c r="HP140" i="32" s="1"/>
  <c r="HD140" i="32"/>
  <c r="HE139" i="32"/>
  <c r="FZ140" i="32"/>
  <c r="GA139" i="32"/>
  <c r="FK140" i="32"/>
  <c r="FL139" i="32"/>
  <c r="EV140" i="32"/>
  <c r="EW139" i="32"/>
  <c r="EG140" i="32"/>
  <c r="EH139" i="32"/>
  <c r="DR140" i="32"/>
  <c r="DS139" i="32"/>
  <c r="DC140" i="32"/>
  <c r="DD139" i="32"/>
  <c r="CN140" i="32"/>
  <c r="CO139" i="32"/>
  <c r="BY140" i="32"/>
  <c r="BZ139" i="32"/>
  <c r="BJ140" i="32"/>
  <c r="BK139" i="32"/>
  <c r="AU140" i="32"/>
  <c r="AV139" i="32"/>
  <c r="KB139" i="32" l="1"/>
  <c r="KE139" i="32" s="1"/>
  <c r="KF139" i="32" s="1"/>
  <c r="KA140" i="32"/>
  <c r="JT140" i="32" s="1"/>
  <c r="JU140" i="32" s="1"/>
  <c r="JV140" i="32" s="1"/>
  <c r="JL140" i="32"/>
  <c r="JE140" i="32" s="1"/>
  <c r="JF140" i="32" s="1"/>
  <c r="JG140" i="32" s="1"/>
  <c r="JM139" i="32"/>
  <c r="JP139" i="32" s="1"/>
  <c r="JQ139" i="32" s="1"/>
  <c r="LI135" i="32"/>
  <c r="LJ135" i="32" s="1"/>
  <c r="KP136" i="32"/>
  <c r="KI136" i="32" s="1"/>
  <c r="KJ136" i="32" s="1"/>
  <c r="KK136" i="32" s="1"/>
  <c r="KQ135" i="32"/>
  <c r="LA136" i="32"/>
  <c r="LB136" i="32" s="1"/>
  <c r="LX134" i="32"/>
  <c r="LY134" i="32" s="1"/>
  <c r="HQ140" i="32"/>
  <c r="LP135" i="32"/>
  <c r="LQ135" i="32" s="1"/>
  <c r="GS140" i="32"/>
  <c r="GT140" i="32" s="1"/>
  <c r="GH141" i="32"/>
  <c r="GI141" i="32" s="1"/>
  <c r="GJ141" i="32" s="1"/>
  <c r="GK141" i="32" s="1"/>
  <c r="GL141" i="32" s="1"/>
  <c r="IP140" i="32"/>
  <c r="IQ140" i="32" s="1"/>
  <c r="IR140" i="32" s="1"/>
  <c r="IS140" i="32" s="1"/>
  <c r="IT140" i="32" s="1"/>
  <c r="JA139" i="32"/>
  <c r="JB139" i="32" s="1"/>
  <c r="IL139" i="32"/>
  <c r="IM139" i="32" s="1"/>
  <c r="IA140" i="32"/>
  <c r="IB140" i="32" s="1"/>
  <c r="IC140" i="32" s="1"/>
  <c r="ID140" i="32" s="1"/>
  <c r="IE140" i="32" s="1"/>
  <c r="HU141" i="32"/>
  <c r="HK141" i="32" s="1"/>
  <c r="HV140" i="32"/>
  <c r="HH139" i="32"/>
  <c r="HI139" i="32" s="1"/>
  <c r="GW140" i="32"/>
  <c r="GX140" i="32" s="1"/>
  <c r="GY140" i="32" s="1"/>
  <c r="GZ140" i="32" s="1"/>
  <c r="HA140" i="32" s="1"/>
  <c r="GD139" i="32"/>
  <c r="GE139" i="32" s="1"/>
  <c r="FS140" i="32"/>
  <c r="FT140" i="32" s="1"/>
  <c r="FU140" i="32" s="1"/>
  <c r="FV140" i="32" s="1"/>
  <c r="FW140" i="32" s="1"/>
  <c r="FO139" i="32"/>
  <c r="FP139" i="32" s="1"/>
  <c r="FD140" i="32"/>
  <c r="FE140" i="32" s="1"/>
  <c r="FF140" i="32" s="1"/>
  <c r="FG140" i="32" s="1"/>
  <c r="FH140" i="32" s="1"/>
  <c r="EZ139" i="32"/>
  <c r="FA139" i="32" s="1"/>
  <c r="EO140" i="32"/>
  <c r="EP140" i="32" s="1"/>
  <c r="EQ140" i="32" s="1"/>
  <c r="ER140" i="32" s="1"/>
  <c r="ES140" i="32" s="1"/>
  <c r="EK139" i="32"/>
  <c r="EL139" i="32" s="1"/>
  <c r="DZ140" i="32"/>
  <c r="EA140" i="32" s="1"/>
  <c r="EB140" i="32" s="1"/>
  <c r="EC140" i="32" s="1"/>
  <c r="ED140" i="32" s="1"/>
  <c r="DV139" i="32"/>
  <c r="DW139" i="32" s="1"/>
  <c r="DK140" i="32"/>
  <c r="DL140" i="32" s="1"/>
  <c r="DM140" i="32" s="1"/>
  <c r="DN140" i="32" s="1"/>
  <c r="DO140" i="32" s="1"/>
  <c r="DG139" i="32"/>
  <c r="DH139" i="32" s="1"/>
  <c r="CV140" i="32"/>
  <c r="CW140" i="32" s="1"/>
  <c r="CX140" i="32" s="1"/>
  <c r="CY140" i="32" s="1"/>
  <c r="CZ140" i="32" s="1"/>
  <c r="CR139" i="32"/>
  <c r="CS139" i="32" s="1"/>
  <c r="CG140" i="32"/>
  <c r="CH140" i="32" s="1"/>
  <c r="CI140" i="32" s="1"/>
  <c r="CJ140" i="32" s="1"/>
  <c r="CK140" i="32" s="1"/>
  <c r="CC139" i="32"/>
  <c r="CD139" i="32" s="1"/>
  <c r="BR140" i="32"/>
  <c r="BS140" i="32" s="1"/>
  <c r="BT140" i="32" s="1"/>
  <c r="BU140" i="32" s="1"/>
  <c r="BV140" i="32" s="1"/>
  <c r="BC140" i="32"/>
  <c r="BD140" i="32" s="1"/>
  <c r="BE140" i="32" s="1"/>
  <c r="BF140" i="32" s="1"/>
  <c r="BG140" i="32" s="1"/>
  <c r="BN139" i="32"/>
  <c r="BO139" i="32" s="1"/>
  <c r="AY139" i="32"/>
  <c r="AZ139" i="32" s="1"/>
  <c r="AN140" i="32"/>
  <c r="AO140" i="32" s="1"/>
  <c r="AP140" i="32" s="1"/>
  <c r="AQ140" i="32" s="1"/>
  <c r="AR140" i="32" s="1"/>
  <c r="JW140" i="32" l="1"/>
  <c r="KT135" i="32"/>
  <c r="KU135" i="32" s="1"/>
  <c r="KL136" i="32"/>
  <c r="KM136" i="32" s="1"/>
  <c r="AS140" i="32"/>
  <c r="DA140" i="32"/>
  <c r="FI140" i="32"/>
  <c r="IU140" i="32"/>
  <c r="LR135" i="32"/>
  <c r="LW135" i="32"/>
  <c r="LV136" i="32"/>
  <c r="LL136" i="32" s="1"/>
  <c r="IF140" i="32"/>
  <c r="JH140" i="32"/>
  <c r="GM141" i="32"/>
  <c r="BH140" i="32"/>
  <c r="BW140" i="32"/>
  <c r="EE140" i="32"/>
  <c r="HB140" i="32"/>
  <c r="CL140" i="32"/>
  <c r="DP140" i="32"/>
  <c r="ET140" i="32"/>
  <c r="FX140" i="32"/>
  <c r="LC136" i="32"/>
  <c r="LG137" i="32"/>
  <c r="KW137" i="32" s="1"/>
  <c r="LH136" i="32"/>
  <c r="GR141" i="32"/>
  <c r="GQ142" i="32"/>
  <c r="GG142" i="32" s="1"/>
  <c r="IY141" i="32"/>
  <c r="IO141" i="32" s="1"/>
  <c r="IZ140" i="32"/>
  <c r="IK140" i="32"/>
  <c r="IJ141" i="32"/>
  <c r="HZ141" i="32" s="1"/>
  <c r="HS141" i="32"/>
  <c r="HT140" i="32"/>
  <c r="HF141" i="32"/>
  <c r="GV141" i="32" s="1"/>
  <c r="HG140" i="32"/>
  <c r="GC140" i="32"/>
  <c r="GB141" i="32"/>
  <c r="FR141" i="32" s="1"/>
  <c r="FM141" i="32"/>
  <c r="FC141" i="32" s="1"/>
  <c r="FN140" i="32"/>
  <c r="EX141" i="32"/>
  <c r="EN141" i="32" s="1"/>
  <c r="EY140" i="32"/>
  <c r="EI141" i="32"/>
  <c r="DY141" i="32" s="1"/>
  <c r="EJ140" i="32"/>
  <c r="DT141" i="32"/>
  <c r="DJ141" i="32" s="1"/>
  <c r="DU140" i="32"/>
  <c r="DF140" i="32"/>
  <c r="DE141" i="32"/>
  <c r="CU141" i="32" s="1"/>
  <c r="CQ140" i="32"/>
  <c r="CP141" i="32"/>
  <c r="CF141" i="32" s="1"/>
  <c r="CA141" i="32"/>
  <c r="BQ141" i="32" s="1"/>
  <c r="CB140" i="32"/>
  <c r="BL141" i="32"/>
  <c r="BB141" i="32" s="1"/>
  <c r="BM140" i="32"/>
  <c r="AW141" i="32"/>
  <c r="AM141" i="32" s="1"/>
  <c r="AX140" i="32"/>
  <c r="JX140" i="32" l="1"/>
  <c r="JY140" i="32" s="1"/>
  <c r="JI140" i="32"/>
  <c r="JJ140" i="32" s="1"/>
  <c r="KC141" i="32"/>
  <c r="JS141" i="32" s="1"/>
  <c r="KD140" i="32"/>
  <c r="JO140" i="32"/>
  <c r="LT136" i="32"/>
  <c r="LM136" i="32" s="1"/>
  <c r="LN136" i="32" s="1"/>
  <c r="LO136" i="32" s="1"/>
  <c r="LU135" i="32"/>
  <c r="JN141" i="32"/>
  <c r="JD141" i="32" s="1"/>
  <c r="LE137" i="32"/>
  <c r="KX137" i="32" s="1"/>
  <c r="KY137" i="32" s="1"/>
  <c r="KZ137" i="32" s="1"/>
  <c r="LF136" i="32"/>
  <c r="KN136" i="32"/>
  <c r="KR137" i="32"/>
  <c r="KH137" i="32" s="1"/>
  <c r="KS136" i="32"/>
  <c r="GO142" i="32"/>
  <c r="GP141" i="32"/>
  <c r="IW141" i="32"/>
  <c r="IX140" i="32"/>
  <c r="IH141" i="32"/>
  <c r="II140" i="32"/>
  <c r="HW140" i="32"/>
  <c r="HX140" i="32" s="1"/>
  <c r="HL141" i="32"/>
  <c r="HM141" i="32" s="1"/>
  <c r="HN141" i="32" s="1"/>
  <c r="HO141" i="32" s="1"/>
  <c r="HP141" i="32" s="1"/>
  <c r="HD141" i="32"/>
  <c r="HE140" i="32"/>
  <c r="FZ141" i="32"/>
  <c r="GA140" i="32"/>
  <c r="FK141" i="32"/>
  <c r="FL140" i="32"/>
  <c r="EV141" i="32"/>
  <c r="EW140" i="32"/>
  <c r="EG141" i="32"/>
  <c r="EH140" i="32"/>
  <c r="DR141" i="32"/>
  <c r="DS140" i="32"/>
  <c r="DC141" i="32"/>
  <c r="DD140" i="32"/>
  <c r="CN141" i="32"/>
  <c r="CO140" i="32"/>
  <c r="BY141" i="32"/>
  <c r="BZ140" i="32"/>
  <c r="BJ141" i="32"/>
  <c r="BK140" i="32"/>
  <c r="AU141" i="32"/>
  <c r="AV140" i="32"/>
  <c r="KB140" i="32" l="1"/>
  <c r="KE140" i="32" s="1"/>
  <c r="KF140" i="32" s="1"/>
  <c r="KA141" i="32"/>
  <c r="JT141" i="32" s="1"/>
  <c r="JU141" i="32" s="1"/>
  <c r="JV141" i="32" s="1"/>
  <c r="JL141" i="32"/>
  <c r="JE141" i="32" s="1"/>
  <c r="JF141" i="32" s="1"/>
  <c r="JG141" i="32" s="1"/>
  <c r="JM140" i="32"/>
  <c r="JP140" i="32" s="1"/>
  <c r="JQ140" i="32" s="1"/>
  <c r="HQ141" i="32"/>
  <c r="KP137" i="32"/>
  <c r="KI137" i="32" s="1"/>
  <c r="KJ137" i="32" s="1"/>
  <c r="KK137" i="32" s="1"/>
  <c r="KQ136" i="32"/>
  <c r="LX135" i="32"/>
  <c r="LY135" i="32" s="1"/>
  <c r="LI136" i="32"/>
  <c r="LJ136" i="32" s="1"/>
  <c r="LP136" i="32"/>
  <c r="LQ136" i="32" s="1"/>
  <c r="LA137" i="32"/>
  <c r="LB137" i="32" s="1"/>
  <c r="GS141" i="32"/>
  <c r="GT141" i="32" s="1"/>
  <c r="GH142" i="32"/>
  <c r="GI142" i="32" s="1"/>
  <c r="GJ142" i="32" s="1"/>
  <c r="GK142" i="32" s="1"/>
  <c r="GL142" i="32" s="1"/>
  <c r="JA140" i="32"/>
  <c r="JB140" i="32" s="1"/>
  <c r="IP141" i="32"/>
  <c r="IQ141" i="32" s="1"/>
  <c r="IR141" i="32" s="1"/>
  <c r="IS141" i="32" s="1"/>
  <c r="IT141" i="32" s="1"/>
  <c r="IL140" i="32"/>
  <c r="IM140" i="32" s="1"/>
  <c r="IA141" i="32"/>
  <c r="IB141" i="32" s="1"/>
  <c r="IC141" i="32" s="1"/>
  <c r="ID141" i="32" s="1"/>
  <c r="IE141" i="32" s="1"/>
  <c r="HV141" i="32"/>
  <c r="HU142" i="32"/>
  <c r="HK142" i="32" s="1"/>
  <c r="HH140" i="32"/>
  <c r="HI140" i="32" s="1"/>
  <c r="GW141" i="32"/>
  <c r="GX141" i="32" s="1"/>
  <c r="GY141" i="32" s="1"/>
  <c r="GZ141" i="32" s="1"/>
  <c r="HA141" i="32" s="1"/>
  <c r="GD140" i="32"/>
  <c r="GE140" i="32" s="1"/>
  <c r="FS141" i="32"/>
  <c r="FT141" i="32" s="1"/>
  <c r="FU141" i="32" s="1"/>
  <c r="FV141" i="32" s="1"/>
  <c r="FW141" i="32" s="1"/>
  <c r="FO140" i="32"/>
  <c r="FP140" i="32" s="1"/>
  <c r="FD141" i="32"/>
  <c r="FE141" i="32" s="1"/>
  <c r="FF141" i="32" s="1"/>
  <c r="FG141" i="32" s="1"/>
  <c r="FH141" i="32" s="1"/>
  <c r="EZ140" i="32"/>
  <c r="FA140" i="32" s="1"/>
  <c r="EO141" i="32"/>
  <c r="EP141" i="32" s="1"/>
  <c r="EQ141" i="32" s="1"/>
  <c r="ER141" i="32" s="1"/>
  <c r="ES141" i="32" s="1"/>
  <c r="EK140" i="32"/>
  <c r="EL140" i="32" s="1"/>
  <c r="DZ141" i="32"/>
  <c r="EA141" i="32" s="1"/>
  <c r="EB141" i="32" s="1"/>
  <c r="EC141" i="32" s="1"/>
  <c r="ED141" i="32" s="1"/>
  <c r="DV140" i="32"/>
  <c r="DW140" i="32" s="1"/>
  <c r="DK141" i="32"/>
  <c r="DL141" i="32" s="1"/>
  <c r="DM141" i="32" s="1"/>
  <c r="DN141" i="32" s="1"/>
  <c r="DO141" i="32" s="1"/>
  <c r="DG140" i="32"/>
  <c r="DH140" i="32" s="1"/>
  <c r="CV141" i="32"/>
  <c r="CW141" i="32" s="1"/>
  <c r="CX141" i="32" s="1"/>
  <c r="CY141" i="32" s="1"/>
  <c r="CZ141" i="32" s="1"/>
  <c r="CR140" i="32"/>
  <c r="CS140" i="32" s="1"/>
  <c r="CG141" i="32"/>
  <c r="CH141" i="32" s="1"/>
  <c r="CI141" i="32" s="1"/>
  <c r="CJ141" i="32" s="1"/>
  <c r="CK141" i="32" s="1"/>
  <c r="CC140" i="32"/>
  <c r="CD140" i="32" s="1"/>
  <c r="BR141" i="32"/>
  <c r="BS141" i="32" s="1"/>
  <c r="BT141" i="32" s="1"/>
  <c r="BU141" i="32" s="1"/>
  <c r="BV141" i="32" s="1"/>
  <c r="BC141" i="32"/>
  <c r="BD141" i="32" s="1"/>
  <c r="BE141" i="32" s="1"/>
  <c r="BF141" i="32" s="1"/>
  <c r="BG141" i="32" s="1"/>
  <c r="BN140" i="32"/>
  <c r="BO140" i="32" s="1"/>
  <c r="AY140" i="32"/>
  <c r="AZ140" i="32" s="1"/>
  <c r="AN141" i="32"/>
  <c r="AO141" i="32" s="1"/>
  <c r="AP141" i="32" s="1"/>
  <c r="AQ141" i="32" s="1"/>
  <c r="AR141" i="32" s="1"/>
  <c r="IU141" i="32" l="1"/>
  <c r="AS141" i="32"/>
  <c r="DA141" i="32"/>
  <c r="EE141" i="32"/>
  <c r="FI141" i="32"/>
  <c r="HB141" i="32"/>
  <c r="LC137" i="32"/>
  <c r="LG138" i="32"/>
  <c r="KW138" i="32" s="1"/>
  <c r="LH137" i="32"/>
  <c r="KL137" i="32"/>
  <c r="KM137" i="32" s="1"/>
  <c r="BH141" i="32"/>
  <c r="JW141" i="32"/>
  <c r="KT136" i="32"/>
  <c r="KU136" i="32" s="1"/>
  <c r="BW141" i="32"/>
  <c r="IF141" i="32"/>
  <c r="JH141" i="32"/>
  <c r="GM142" i="32"/>
  <c r="CL141" i="32"/>
  <c r="DP141" i="32"/>
  <c r="ET141" i="32"/>
  <c r="FX141" i="32"/>
  <c r="LR136" i="32"/>
  <c r="LV137" i="32"/>
  <c r="LL137" i="32" s="1"/>
  <c r="LW136" i="32"/>
  <c r="GQ143" i="32"/>
  <c r="GG143" i="32" s="1"/>
  <c r="GR142" i="32"/>
  <c r="IZ141" i="32"/>
  <c r="IY142" i="32"/>
  <c r="IO142" i="32" s="1"/>
  <c r="IJ142" i="32"/>
  <c r="HZ142" i="32" s="1"/>
  <c r="IK141" i="32"/>
  <c r="HS142" i="32"/>
  <c r="HT141" i="32"/>
  <c r="HF142" i="32"/>
  <c r="GV142" i="32" s="1"/>
  <c r="HG141" i="32"/>
  <c r="GB142" i="32"/>
  <c r="FR142" i="32" s="1"/>
  <c r="GC141" i="32"/>
  <c r="FM142" i="32"/>
  <c r="FC142" i="32" s="1"/>
  <c r="FN141" i="32"/>
  <c r="EX142" i="32"/>
  <c r="EN142" i="32" s="1"/>
  <c r="EY141" i="32"/>
  <c r="EI142" i="32"/>
  <c r="DY142" i="32" s="1"/>
  <c r="EJ141" i="32"/>
  <c r="DU141" i="32"/>
  <c r="DT142" i="32"/>
  <c r="DJ142" i="32" s="1"/>
  <c r="DE142" i="32"/>
  <c r="CU142" i="32" s="1"/>
  <c r="DF141" i="32"/>
  <c r="CP142" i="32"/>
  <c r="CF142" i="32" s="1"/>
  <c r="CQ141" i="32"/>
  <c r="CA142" i="32"/>
  <c r="BQ142" i="32" s="1"/>
  <c r="CB141" i="32"/>
  <c r="BL142" i="32"/>
  <c r="BB142" i="32" s="1"/>
  <c r="BM141" i="32"/>
  <c r="AX141" i="32"/>
  <c r="AW142" i="32"/>
  <c r="AM142" i="32" s="1"/>
  <c r="JX141" i="32" l="1"/>
  <c r="JY141" i="32" s="1"/>
  <c r="JI141" i="32"/>
  <c r="JJ141" i="32" s="1"/>
  <c r="JN142" i="32"/>
  <c r="JD142" i="32" s="1"/>
  <c r="KD141" i="32"/>
  <c r="KC142" i="32"/>
  <c r="JS142" i="32" s="1"/>
  <c r="KN137" i="32"/>
  <c r="KR138" i="32"/>
  <c r="KH138" i="32" s="1"/>
  <c r="KS137" i="32"/>
  <c r="JO141" i="32"/>
  <c r="LT137" i="32"/>
  <c r="LM137" i="32" s="1"/>
  <c r="LN137" i="32" s="1"/>
  <c r="LO137" i="32" s="1"/>
  <c r="LU136" i="32"/>
  <c r="LE138" i="32"/>
  <c r="KX138" i="32" s="1"/>
  <c r="KY138" i="32" s="1"/>
  <c r="KZ138" i="32" s="1"/>
  <c r="LF137" i="32"/>
  <c r="GO143" i="32"/>
  <c r="GP142" i="32"/>
  <c r="IW142" i="32"/>
  <c r="IX141" i="32"/>
  <c r="IH142" i="32"/>
  <c r="II141" i="32"/>
  <c r="HW141" i="32"/>
  <c r="HX141" i="32" s="1"/>
  <c r="HL142" i="32"/>
  <c r="HM142" i="32" s="1"/>
  <c r="HN142" i="32" s="1"/>
  <c r="HO142" i="32" s="1"/>
  <c r="HP142" i="32" s="1"/>
  <c r="HD142" i="32"/>
  <c r="HE141" i="32"/>
  <c r="FZ142" i="32"/>
  <c r="GA141" i="32"/>
  <c r="FK142" i="32"/>
  <c r="FL141" i="32"/>
  <c r="EV142" i="32"/>
  <c r="EW141" i="32"/>
  <c r="EG142" i="32"/>
  <c r="EH141" i="32"/>
  <c r="DR142" i="32"/>
  <c r="DS141" i="32"/>
  <c r="DC142" i="32"/>
  <c r="DD141" i="32"/>
  <c r="CN142" i="32"/>
  <c r="CO141" i="32"/>
  <c r="BY142" i="32"/>
  <c r="BZ141" i="32"/>
  <c r="BJ142" i="32"/>
  <c r="BK141" i="32"/>
  <c r="AU142" i="32"/>
  <c r="AV141" i="32"/>
  <c r="KB141" i="32" l="1"/>
  <c r="KA142" i="32"/>
  <c r="JL142" i="32"/>
  <c r="JE142" i="32" s="1"/>
  <c r="JF142" i="32" s="1"/>
  <c r="JG142" i="32" s="1"/>
  <c r="JM141" i="32"/>
  <c r="JP141" i="32" s="1"/>
  <c r="JQ141" i="32" s="1"/>
  <c r="LA138" i="32"/>
  <c r="LB138" i="32" s="1"/>
  <c r="LX136" i="32"/>
  <c r="LY136" i="32" s="1"/>
  <c r="LI137" i="32"/>
  <c r="LJ137" i="32" s="1"/>
  <c r="LP137" i="32"/>
  <c r="LQ137" i="32" s="1"/>
  <c r="KP138" i="32"/>
  <c r="KI138" i="32" s="1"/>
  <c r="KJ138" i="32" s="1"/>
  <c r="KK138" i="32" s="1"/>
  <c r="KQ137" i="32"/>
  <c r="GS142" i="32"/>
  <c r="GT142" i="32" s="1"/>
  <c r="GH143" i="32"/>
  <c r="GI143" i="32" s="1"/>
  <c r="GJ143" i="32" s="1"/>
  <c r="GK143" i="32" s="1"/>
  <c r="GL143" i="32" s="1"/>
  <c r="KE141" i="32"/>
  <c r="KF141" i="32" s="1"/>
  <c r="JT142" i="32"/>
  <c r="JU142" i="32" s="1"/>
  <c r="JV142" i="32" s="1"/>
  <c r="JA141" i="32"/>
  <c r="JB141" i="32" s="1"/>
  <c r="IP142" i="32"/>
  <c r="IQ142" i="32" s="1"/>
  <c r="IR142" i="32" s="1"/>
  <c r="IS142" i="32" s="1"/>
  <c r="IT142" i="32" s="1"/>
  <c r="IL141" i="32"/>
  <c r="IM141" i="32" s="1"/>
  <c r="IA142" i="32"/>
  <c r="IB142" i="32" s="1"/>
  <c r="IC142" i="32" s="1"/>
  <c r="ID142" i="32" s="1"/>
  <c r="IE142" i="32" s="1"/>
  <c r="HQ142" i="32"/>
  <c r="HU143" i="32"/>
  <c r="HK143" i="32" s="1"/>
  <c r="HV142" i="32"/>
  <c r="HH141" i="32"/>
  <c r="HI141" i="32" s="1"/>
  <c r="GW142" i="32"/>
  <c r="GX142" i="32" s="1"/>
  <c r="GY142" i="32" s="1"/>
  <c r="GZ142" i="32" s="1"/>
  <c r="HA142" i="32" s="1"/>
  <c r="GD141" i="32"/>
  <c r="GE141" i="32" s="1"/>
  <c r="FS142" i="32"/>
  <c r="FT142" i="32" s="1"/>
  <c r="FU142" i="32" s="1"/>
  <c r="FV142" i="32" s="1"/>
  <c r="FW142" i="32" s="1"/>
  <c r="FO141" i="32"/>
  <c r="FP141" i="32" s="1"/>
  <c r="FD142" i="32"/>
  <c r="FE142" i="32" s="1"/>
  <c r="FF142" i="32" s="1"/>
  <c r="FG142" i="32" s="1"/>
  <c r="FH142" i="32" s="1"/>
  <c r="EZ141" i="32"/>
  <c r="FA141" i="32" s="1"/>
  <c r="EO142" i="32"/>
  <c r="EP142" i="32" s="1"/>
  <c r="EQ142" i="32" s="1"/>
  <c r="ER142" i="32" s="1"/>
  <c r="ES142" i="32" s="1"/>
  <c r="EK141" i="32"/>
  <c r="EL141" i="32" s="1"/>
  <c r="DZ142" i="32"/>
  <c r="EA142" i="32" s="1"/>
  <c r="EB142" i="32" s="1"/>
  <c r="EC142" i="32" s="1"/>
  <c r="ED142" i="32" s="1"/>
  <c r="DV141" i="32"/>
  <c r="DW141" i="32" s="1"/>
  <c r="DK142" i="32"/>
  <c r="DL142" i="32" s="1"/>
  <c r="DM142" i="32" s="1"/>
  <c r="DN142" i="32" s="1"/>
  <c r="DO142" i="32" s="1"/>
  <c r="DG141" i="32"/>
  <c r="DH141" i="32" s="1"/>
  <c r="CV142" i="32"/>
  <c r="CW142" i="32" s="1"/>
  <c r="CX142" i="32" s="1"/>
  <c r="CY142" i="32" s="1"/>
  <c r="CZ142" i="32" s="1"/>
  <c r="CR141" i="32"/>
  <c r="CS141" i="32" s="1"/>
  <c r="CG142" i="32"/>
  <c r="CH142" i="32" s="1"/>
  <c r="CI142" i="32" s="1"/>
  <c r="CJ142" i="32" s="1"/>
  <c r="CK142" i="32" s="1"/>
  <c r="CC141" i="32"/>
  <c r="CD141" i="32" s="1"/>
  <c r="BR142" i="32"/>
  <c r="BS142" i="32" s="1"/>
  <c r="BT142" i="32" s="1"/>
  <c r="BU142" i="32" s="1"/>
  <c r="BV142" i="32" s="1"/>
  <c r="BN141" i="32"/>
  <c r="BO141" i="32" s="1"/>
  <c r="BC142" i="32"/>
  <c r="BD142" i="32" s="1"/>
  <c r="BE142" i="32" s="1"/>
  <c r="BF142" i="32" s="1"/>
  <c r="BG142" i="32" s="1"/>
  <c r="AY141" i="32"/>
  <c r="AZ141" i="32" s="1"/>
  <c r="AN142" i="32"/>
  <c r="AO142" i="32" s="1"/>
  <c r="AP142" i="32" s="1"/>
  <c r="AQ142" i="32" s="1"/>
  <c r="AR142" i="32" s="1"/>
  <c r="IU142" i="32" l="1"/>
  <c r="KT137" i="32"/>
  <c r="KU137" i="32" s="1"/>
  <c r="BW142" i="32"/>
  <c r="EE142" i="32"/>
  <c r="FI142" i="32"/>
  <c r="HB142" i="32"/>
  <c r="KL138" i="32"/>
  <c r="KM138" i="32" s="1"/>
  <c r="AS142" i="32"/>
  <c r="DA142" i="32"/>
  <c r="IF142" i="32"/>
  <c r="JH142" i="32"/>
  <c r="GM143" i="32"/>
  <c r="JW142" i="32"/>
  <c r="BH142" i="32"/>
  <c r="CL142" i="32"/>
  <c r="DP142" i="32"/>
  <c r="ET142" i="32"/>
  <c r="FX142" i="32"/>
  <c r="LR137" i="32"/>
  <c r="LW137" i="32"/>
  <c r="LV138" i="32"/>
  <c r="LL138" i="32" s="1"/>
  <c r="LC138" i="32"/>
  <c r="LG139" i="32"/>
  <c r="KW139" i="32" s="1"/>
  <c r="LH138" i="32"/>
  <c r="GR143" i="32"/>
  <c r="GQ144" i="32"/>
  <c r="GG144" i="32" s="1"/>
  <c r="IY143" i="32"/>
  <c r="IO143" i="32" s="1"/>
  <c r="IZ142" i="32"/>
  <c r="IJ143" i="32"/>
  <c r="HZ143" i="32" s="1"/>
  <c r="IK142" i="32"/>
  <c r="HS143" i="32"/>
  <c r="HT142" i="32"/>
  <c r="HF143" i="32"/>
  <c r="GV143" i="32" s="1"/>
  <c r="HG142" i="32"/>
  <c r="GC142" i="32"/>
  <c r="GB143" i="32"/>
  <c r="FR143" i="32" s="1"/>
  <c r="FM143" i="32"/>
  <c r="FC143" i="32" s="1"/>
  <c r="FN142" i="32"/>
  <c r="EX143" i="32"/>
  <c r="EN143" i="32" s="1"/>
  <c r="EY142" i="32"/>
  <c r="EJ142" i="32"/>
  <c r="EI143" i="32"/>
  <c r="DY143" i="32" s="1"/>
  <c r="DT143" i="32"/>
  <c r="DJ143" i="32" s="1"/>
  <c r="DU142" i="32"/>
  <c r="DF142" i="32"/>
  <c r="DE143" i="32"/>
  <c r="CU143" i="32" s="1"/>
  <c r="CQ142" i="32"/>
  <c r="CP143" i="32"/>
  <c r="CF143" i="32" s="1"/>
  <c r="CA143" i="32"/>
  <c r="BQ143" i="32" s="1"/>
  <c r="CB142" i="32"/>
  <c r="BL143" i="32"/>
  <c r="BB143" i="32" s="1"/>
  <c r="BM142" i="32"/>
  <c r="AW143" i="32"/>
  <c r="AM143" i="32" s="1"/>
  <c r="AX142" i="32"/>
  <c r="JX142" i="32" l="1"/>
  <c r="JY142" i="32" s="1"/>
  <c r="JI142" i="32"/>
  <c r="JJ142" i="32" s="1"/>
  <c r="KC143" i="32"/>
  <c r="JS143" i="32" s="1"/>
  <c r="JO142" i="32"/>
  <c r="JN143" i="32"/>
  <c r="JD143" i="32" s="1"/>
  <c r="KD142" i="32"/>
  <c r="LT138" i="32"/>
  <c r="LM138" i="32" s="1"/>
  <c r="LN138" i="32" s="1"/>
  <c r="LO138" i="32" s="1"/>
  <c r="LU137" i="32"/>
  <c r="LE139" i="32"/>
  <c r="KX139" i="32" s="1"/>
  <c r="KY139" i="32" s="1"/>
  <c r="KZ139" i="32" s="1"/>
  <c r="LF138" i="32"/>
  <c r="KN138" i="32"/>
  <c r="KR139" i="32"/>
  <c r="KH139" i="32" s="1"/>
  <c r="KS138" i="32"/>
  <c r="GO144" i="32"/>
  <c r="GP143" i="32"/>
  <c r="IW143" i="32"/>
  <c r="IX142" i="32"/>
  <c r="IH143" i="32"/>
  <c r="II142" i="32"/>
  <c r="HW142" i="32"/>
  <c r="HX142" i="32" s="1"/>
  <c r="HL143" i="32"/>
  <c r="HM143" i="32" s="1"/>
  <c r="HN143" i="32" s="1"/>
  <c r="HO143" i="32" s="1"/>
  <c r="HP143" i="32" s="1"/>
  <c r="HD143" i="32"/>
  <c r="HE142" i="32"/>
  <c r="FZ143" i="32"/>
  <c r="GA142" i="32"/>
  <c r="FK143" i="32"/>
  <c r="FL142" i="32"/>
  <c r="EV143" i="32"/>
  <c r="EW142" i="32"/>
  <c r="EG143" i="32"/>
  <c r="EH142" i="32"/>
  <c r="DR143" i="32"/>
  <c r="DS142" i="32"/>
  <c r="DC143" i="32"/>
  <c r="DD142" i="32"/>
  <c r="CN143" i="32"/>
  <c r="CO142" i="32"/>
  <c r="BY143" i="32"/>
  <c r="BZ142" i="32"/>
  <c r="BJ143" i="32"/>
  <c r="BK142" i="32"/>
  <c r="AU143" i="32"/>
  <c r="AV142" i="32"/>
  <c r="KB142" i="32" l="1"/>
  <c r="KE142" i="32" s="1"/>
  <c r="KF142" i="32" s="1"/>
  <c r="KA143" i="32"/>
  <c r="JT143" i="32" s="1"/>
  <c r="JU143" i="32" s="1"/>
  <c r="JV143" i="32" s="1"/>
  <c r="JL143" i="32"/>
  <c r="JE143" i="32" s="1"/>
  <c r="JF143" i="32" s="1"/>
  <c r="JG143" i="32" s="1"/>
  <c r="JM142" i="32"/>
  <c r="JP142" i="32" s="1"/>
  <c r="JQ142" i="32" s="1"/>
  <c r="LI138" i="32"/>
  <c r="LJ138" i="32" s="1"/>
  <c r="LA139" i="32"/>
  <c r="LB139" i="32" s="1"/>
  <c r="LX137" i="32"/>
  <c r="LY137" i="32" s="1"/>
  <c r="HQ143" i="32"/>
  <c r="KP139" i="32"/>
  <c r="KI139" i="32" s="1"/>
  <c r="KJ139" i="32" s="1"/>
  <c r="KK139" i="32" s="1"/>
  <c r="KQ138" i="32"/>
  <c r="LP138" i="32"/>
  <c r="LQ138" i="32" s="1"/>
  <c r="GS143" i="32"/>
  <c r="GT143" i="32" s="1"/>
  <c r="GH144" i="32"/>
  <c r="GI144" i="32" s="1"/>
  <c r="GJ144" i="32" s="1"/>
  <c r="GK144" i="32" s="1"/>
  <c r="GL144" i="32" s="1"/>
  <c r="JA142" i="32"/>
  <c r="JB142" i="32" s="1"/>
  <c r="IP143" i="32"/>
  <c r="IQ143" i="32" s="1"/>
  <c r="IR143" i="32" s="1"/>
  <c r="IS143" i="32" s="1"/>
  <c r="IT143" i="32" s="1"/>
  <c r="IL142" i="32"/>
  <c r="IM142" i="32" s="1"/>
  <c r="IA143" i="32"/>
  <c r="IB143" i="32" s="1"/>
  <c r="IC143" i="32" s="1"/>
  <c r="ID143" i="32" s="1"/>
  <c r="IE143" i="32" s="1"/>
  <c r="HV143" i="32"/>
  <c r="HU144" i="32"/>
  <c r="HK144" i="32" s="1"/>
  <c r="HH142" i="32"/>
  <c r="HI142" i="32" s="1"/>
  <c r="GW143" i="32"/>
  <c r="GX143" i="32" s="1"/>
  <c r="GY143" i="32" s="1"/>
  <c r="GZ143" i="32" s="1"/>
  <c r="HA143" i="32" s="1"/>
  <c r="GD142" i="32"/>
  <c r="GE142" i="32" s="1"/>
  <c r="FS143" i="32"/>
  <c r="FT143" i="32" s="1"/>
  <c r="FU143" i="32" s="1"/>
  <c r="FV143" i="32" s="1"/>
  <c r="FW143" i="32" s="1"/>
  <c r="FO142" i="32"/>
  <c r="FP142" i="32" s="1"/>
  <c r="FD143" i="32"/>
  <c r="FE143" i="32" s="1"/>
  <c r="FF143" i="32" s="1"/>
  <c r="FG143" i="32" s="1"/>
  <c r="FH143" i="32" s="1"/>
  <c r="EZ142" i="32"/>
  <c r="FA142" i="32" s="1"/>
  <c r="EO143" i="32"/>
  <c r="EP143" i="32" s="1"/>
  <c r="EQ143" i="32" s="1"/>
  <c r="ER143" i="32" s="1"/>
  <c r="ES143" i="32" s="1"/>
  <c r="EK142" i="32"/>
  <c r="EL142" i="32" s="1"/>
  <c r="DZ143" i="32"/>
  <c r="EA143" i="32" s="1"/>
  <c r="EB143" i="32" s="1"/>
  <c r="EC143" i="32" s="1"/>
  <c r="ED143" i="32" s="1"/>
  <c r="DV142" i="32"/>
  <c r="DW142" i="32" s="1"/>
  <c r="DK143" i="32"/>
  <c r="DL143" i="32" s="1"/>
  <c r="DM143" i="32" s="1"/>
  <c r="DN143" i="32" s="1"/>
  <c r="DO143" i="32" s="1"/>
  <c r="DG142" i="32"/>
  <c r="DH142" i="32" s="1"/>
  <c r="CV143" i="32"/>
  <c r="CW143" i="32" s="1"/>
  <c r="CX143" i="32" s="1"/>
  <c r="CY143" i="32" s="1"/>
  <c r="CZ143" i="32" s="1"/>
  <c r="CR142" i="32"/>
  <c r="CS142" i="32" s="1"/>
  <c r="CG143" i="32"/>
  <c r="CH143" i="32" s="1"/>
  <c r="CI143" i="32" s="1"/>
  <c r="CJ143" i="32" s="1"/>
  <c r="CK143" i="32" s="1"/>
  <c r="CC142" i="32"/>
  <c r="CD142" i="32" s="1"/>
  <c r="BR143" i="32"/>
  <c r="BS143" i="32" s="1"/>
  <c r="BT143" i="32" s="1"/>
  <c r="BU143" i="32" s="1"/>
  <c r="BV143" i="32" s="1"/>
  <c r="BN142" i="32"/>
  <c r="BO142" i="32" s="1"/>
  <c r="BC143" i="32"/>
  <c r="BD143" i="32" s="1"/>
  <c r="BE143" i="32" s="1"/>
  <c r="BF143" i="32" s="1"/>
  <c r="BG143" i="32" s="1"/>
  <c r="AY142" i="32"/>
  <c r="AZ142" i="32" s="1"/>
  <c r="AN143" i="32"/>
  <c r="AO143" i="32" s="1"/>
  <c r="AP143" i="32" s="1"/>
  <c r="AQ143" i="32" s="1"/>
  <c r="AR143" i="32" s="1"/>
  <c r="IU143" i="32" l="1"/>
  <c r="JW143" i="32"/>
  <c r="AS143" i="32"/>
  <c r="DA143" i="32"/>
  <c r="EE143" i="32"/>
  <c r="FI143" i="32"/>
  <c r="HB143" i="32"/>
  <c r="LR138" i="32"/>
  <c r="LV139" i="32"/>
  <c r="LL139" i="32" s="1"/>
  <c r="LW138" i="32"/>
  <c r="LC139" i="32"/>
  <c r="LG140" i="32"/>
  <c r="KW140" i="32" s="1"/>
  <c r="LH139" i="32"/>
  <c r="BW143" i="32"/>
  <c r="IF143" i="32"/>
  <c r="JH143" i="32"/>
  <c r="GM144" i="32"/>
  <c r="KT138" i="32"/>
  <c r="KU138" i="32" s="1"/>
  <c r="BH143" i="32"/>
  <c r="CL143" i="32"/>
  <c r="DP143" i="32"/>
  <c r="ET143" i="32"/>
  <c r="FX143" i="32"/>
  <c r="KL139" i="32"/>
  <c r="KM139" i="32" s="1"/>
  <c r="GQ145" i="32"/>
  <c r="GG145" i="32" s="1"/>
  <c r="GR144" i="32"/>
  <c r="IZ143" i="32"/>
  <c r="IY144" i="32"/>
  <c r="IO144" i="32" s="1"/>
  <c r="IJ144" i="32"/>
  <c r="HZ144" i="32" s="1"/>
  <c r="IK143" i="32"/>
  <c r="HS144" i="32"/>
  <c r="HT143" i="32"/>
  <c r="HG143" i="32"/>
  <c r="HF144" i="32"/>
  <c r="GV144" i="32" s="1"/>
  <c r="GC143" i="32"/>
  <c r="GB144" i="32"/>
  <c r="FR144" i="32" s="1"/>
  <c r="FM144" i="32"/>
  <c r="FC144" i="32" s="1"/>
  <c r="FN143" i="32"/>
  <c r="EY143" i="32"/>
  <c r="EX144" i="32"/>
  <c r="EN144" i="32" s="1"/>
  <c r="EI144" i="32"/>
  <c r="DY144" i="32" s="1"/>
  <c r="EJ143" i="32"/>
  <c r="DT144" i="32"/>
  <c r="DJ144" i="32" s="1"/>
  <c r="DU143" i="32"/>
  <c r="DE144" i="32"/>
  <c r="CU144" i="32" s="1"/>
  <c r="DF143" i="32"/>
  <c r="CP144" i="32"/>
  <c r="CF144" i="32" s="1"/>
  <c r="CQ143" i="32"/>
  <c r="CA144" i="32"/>
  <c r="BQ144" i="32" s="1"/>
  <c r="CB143" i="32"/>
  <c r="BM143" i="32"/>
  <c r="BL144" i="32"/>
  <c r="BB144" i="32" s="1"/>
  <c r="AW144" i="32"/>
  <c r="AM144" i="32" s="1"/>
  <c r="AX143" i="32"/>
  <c r="JX143" i="32" l="1"/>
  <c r="JY143" i="32" s="1"/>
  <c r="JI143" i="32"/>
  <c r="JJ143" i="32" s="1"/>
  <c r="JN144" i="32"/>
  <c r="JD144" i="32" s="1"/>
  <c r="KC144" i="32"/>
  <c r="JS144" i="32" s="1"/>
  <c r="KD143" i="32"/>
  <c r="JO143" i="32"/>
  <c r="LE140" i="32"/>
  <c r="KX140" i="32" s="1"/>
  <c r="KY140" i="32" s="1"/>
  <c r="KZ140" i="32" s="1"/>
  <c r="LF139" i="32"/>
  <c r="KN139" i="32"/>
  <c r="KR140" i="32"/>
  <c r="KH140" i="32" s="1"/>
  <c r="KS139" i="32"/>
  <c r="LT139" i="32"/>
  <c r="LM139" i="32" s="1"/>
  <c r="LN139" i="32" s="1"/>
  <c r="LO139" i="32" s="1"/>
  <c r="LU138" i="32"/>
  <c r="GO145" i="32"/>
  <c r="GP144" i="32"/>
  <c r="IW144" i="32"/>
  <c r="IX143" i="32"/>
  <c r="IH144" i="32"/>
  <c r="II143" i="32"/>
  <c r="HW143" i="32"/>
  <c r="HX143" i="32" s="1"/>
  <c r="HL144" i="32"/>
  <c r="HM144" i="32" s="1"/>
  <c r="HN144" i="32" s="1"/>
  <c r="HO144" i="32" s="1"/>
  <c r="HP144" i="32" s="1"/>
  <c r="HD144" i="32"/>
  <c r="HE143" i="32"/>
  <c r="FZ144" i="32"/>
  <c r="GA143" i="32"/>
  <c r="FK144" i="32"/>
  <c r="FL143" i="32"/>
  <c r="EV144" i="32"/>
  <c r="EW143" i="32"/>
  <c r="EG144" i="32"/>
  <c r="EH143" i="32"/>
  <c r="DR144" i="32"/>
  <c r="DS143" i="32"/>
  <c r="DC144" i="32"/>
  <c r="DD143" i="32"/>
  <c r="CN144" i="32"/>
  <c r="CO143" i="32"/>
  <c r="BY144" i="32"/>
  <c r="BZ143" i="32"/>
  <c r="BJ144" i="32"/>
  <c r="BK143" i="32"/>
  <c r="AU144" i="32"/>
  <c r="AV143" i="32"/>
  <c r="KB143" i="32" l="1"/>
  <c r="KE143" i="32" s="1"/>
  <c r="KF143" i="32" s="1"/>
  <c r="KA144" i="32"/>
  <c r="JT144" i="32" s="1"/>
  <c r="JU144" i="32" s="1"/>
  <c r="JV144" i="32" s="1"/>
  <c r="JL144" i="32"/>
  <c r="JE144" i="32" s="1"/>
  <c r="JF144" i="32" s="1"/>
  <c r="JG144" i="32" s="1"/>
  <c r="JM143" i="32"/>
  <c r="JP143" i="32" s="1"/>
  <c r="JQ143" i="32" s="1"/>
  <c r="LX138" i="32"/>
  <c r="LY138" i="32" s="1"/>
  <c r="KP140" i="32"/>
  <c r="KI140" i="32" s="1"/>
  <c r="KJ140" i="32" s="1"/>
  <c r="KK140" i="32" s="1"/>
  <c r="KQ139" i="32"/>
  <c r="LP139" i="32"/>
  <c r="LQ139" i="32" s="1"/>
  <c r="LI139" i="32"/>
  <c r="LJ139" i="32" s="1"/>
  <c r="HQ144" i="32"/>
  <c r="LA140" i="32"/>
  <c r="LB140" i="32" s="1"/>
  <c r="GS144" i="32"/>
  <c r="GT144" i="32" s="1"/>
  <c r="GH145" i="32"/>
  <c r="GI145" i="32" s="1"/>
  <c r="GJ145" i="32" s="1"/>
  <c r="GK145" i="32" s="1"/>
  <c r="GL145" i="32" s="1"/>
  <c r="JA143" i="32"/>
  <c r="JB143" i="32" s="1"/>
  <c r="IP144" i="32"/>
  <c r="IQ144" i="32" s="1"/>
  <c r="IR144" i="32" s="1"/>
  <c r="IS144" i="32" s="1"/>
  <c r="IT144" i="32" s="1"/>
  <c r="IL143" i="32"/>
  <c r="IM143" i="32" s="1"/>
  <c r="IA144" i="32"/>
  <c r="IB144" i="32" s="1"/>
  <c r="IC144" i="32" s="1"/>
  <c r="ID144" i="32" s="1"/>
  <c r="IE144" i="32" s="1"/>
  <c r="HU145" i="32"/>
  <c r="HK145" i="32" s="1"/>
  <c r="HV144" i="32"/>
  <c r="HH143" i="32"/>
  <c r="HI143" i="32" s="1"/>
  <c r="GW144" i="32"/>
  <c r="GX144" i="32" s="1"/>
  <c r="GY144" i="32" s="1"/>
  <c r="GZ144" i="32" s="1"/>
  <c r="HA144" i="32" s="1"/>
  <c r="GD143" i="32"/>
  <c r="GE143" i="32" s="1"/>
  <c r="FS144" i="32"/>
  <c r="FT144" i="32" s="1"/>
  <c r="FU144" i="32" s="1"/>
  <c r="FV144" i="32" s="1"/>
  <c r="FW144" i="32" s="1"/>
  <c r="FO143" i="32"/>
  <c r="FP143" i="32" s="1"/>
  <c r="FD144" i="32"/>
  <c r="FE144" i="32" s="1"/>
  <c r="FF144" i="32" s="1"/>
  <c r="FG144" i="32" s="1"/>
  <c r="FH144" i="32" s="1"/>
  <c r="EZ143" i="32"/>
  <c r="FA143" i="32" s="1"/>
  <c r="EO144" i="32"/>
  <c r="EP144" i="32" s="1"/>
  <c r="EQ144" i="32" s="1"/>
  <c r="ER144" i="32" s="1"/>
  <c r="ES144" i="32" s="1"/>
  <c r="EK143" i="32"/>
  <c r="EL143" i="32" s="1"/>
  <c r="DZ144" i="32"/>
  <c r="EA144" i="32" s="1"/>
  <c r="EB144" i="32" s="1"/>
  <c r="EC144" i="32" s="1"/>
  <c r="ED144" i="32" s="1"/>
  <c r="DV143" i="32"/>
  <c r="DW143" i="32" s="1"/>
  <c r="DK144" i="32"/>
  <c r="DL144" i="32" s="1"/>
  <c r="DM144" i="32" s="1"/>
  <c r="DN144" i="32" s="1"/>
  <c r="DO144" i="32" s="1"/>
  <c r="DG143" i="32"/>
  <c r="DH143" i="32" s="1"/>
  <c r="CV144" i="32"/>
  <c r="CW144" i="32" s="1"/>
  <c r="CX144" i="32" s="1"/>
  <c r="CY144" i="32" s="1"/>
  <c r="CZ144" i="32" s="1"/>
  <c r="CR143" i="32"/>
  <c r="CS143" i="32" s="1"/>
  <c r="CG144" i="32"/>
  <c r="CH144" i="32" s="1"/>
  <c r="CI144" i="32" s="1"/>
  <c r="CJ144" i="32" s="1"/>
  <c r="CK144" i="32" s="1"/>
  <c r="CC143" i="32"/>
  <c r="CD143" i="32" s="1"/>
  <c r="BR144" i="32"/>
  <c r="BS144" i="32" s="1"/>
  <c r="BT144" i="32" s="1"/>
  <c r="BU144" i="32" s="1"/>
  <c r="BV144" i="32" s="1"/>
  <c r="BN143" i="32"/>
  <c r="BO143" i="32" s="1"/>
  <c r="BC144" i="32"/>
  <c r="BD144" i="32" s="1"/>
  <c r="BE144" i="32" s="1"/>
  <c r="BF144" i="32" s="1"/>
  <c r="BG144" i="32" s="1"/>
  <c r="AY143" i="32"/>
  <c r="AZ143" i="32" s="1"/>
  <c r="AN144" i="32"/>
  <c r="AO144" i="32" s="1"/>
  <c r="AP144" i="32" s="1"/>
  <c r="AQ144" i="32" s="1"/>
  <c r="AR144" i="32" s="1"/>
  <c r="AS144" i="32" l="1"/>
  <c r="IU144" i="32"/>
  <c r="JW144" i="32"/>
  <c r="KT139" i="32"/>
  <c r="KU139" i="32" s="1"/>
  <c r="DA144" i="32"/>
  <c r="EE144" i="32"/>
  <c r="FI144" i="32"/>
  <c r="HB144" i="32"/>
  <c r="LC140" i="32"/>
  <c r="LG141" i="32"/>
  <c r="KW141" i="32" s="1"/>
  <c r="LH140" i="32"/>
  <c r="KL140" i="32"/>
  <c r="KM140" i="32" s="1"/>
  <c r="BW144" i="32"/>
  <c r="IF144" i="32"/>
  <c r="JH144" i="32"/>
  <c r="GM145" i="32"/>
  <c r="BH144" i="32"/>
  <c r="CL144" i="32"/>
  <c r="DP144" i="32"/>
  <c r="ET144" i="32"/>
  <c r="FX144" i="32"/>
  <c r="LR139" i="32"/>
  <c r="LW139" i="32"/>
  <c r="LV140" i="32"/>
  <c r="LL140" i="32" s="1"/>
  <c r="GR145" i="32"/>
  <c r="GQ146" i="32"/>
  <c r="GG146" i="32" s="1"/>
  <c r="IY145" i="32"/>
  <c r="IO145" i="32" s="1"/>
  <c r="IZ144" i="32"/>
  <c r="IK144" i="32"/>
  <c r="IJ145" i="32"/>
  <c r="HZ145" i="32" s="1"/>
  <c r="HS145" i="32"/>
  <c r="HT144" i="32"/>
  <c r="HF145" i="32"/>
  <c r="GV145" i="32" s="1"/>
  <c r="HG144" i="32"/>
  <c r="GB145" i="32"/>
  <c r="FR145" i="32" s="1"/>
  <c r="GC144" i="32"/>
  <c r="FM145" i="32"/>
  <c r="FC145" i="32" s="1"/>
  <c r="FN144" i="32"/>
  <c r="EX145" i="32"/>
  <c r="EN145" i="32" s="1"/>
  <c r="EY144" i="32"/>
  <c r="EI145" i="32"/>
  <c r="DY145" i="32" s="1"/>
  <c r="EJ144" i="32"/>
  <c r="DU144" i="32"/>
  <c r="DT145" i="32"/>
  <c r="DJ145" i="32" s="1"/>
  <c r="DF144" i="32"/>
  <c r="DE145" i="32"/>
  <c r="CU145" i="32" s="1"/>
  <c r="CQ144" i="32"/>
  <c r="CP145" i="32"/>
  <c r="CF145" i="32" s="1"/>
  <c r="CA145" i="32"/>
  <c r="BQ145" i="32" s="1"/>
  <c r="CB144" i="32"/>
  <c r="BL145" i="32"/>
  <c r="BB145" i="32" s="1"/>
  <c r="BM144" i="32"/>
  <c r="AW145" i="32"/>
  <c r="AM145" i="32" s="1"/>
  <c r="AX144" i="32"/>
  <c r="JX144" i="32" l="1"/>
  <c r="JY144" i="32" s="1"/>
  <c r="JI144" i="32"/>
  <c r="JJ144" i="32" s="1"/>
  <c r="KD144" i="32"/>
  <c r="KC145" i="32"/>
  <c r="JS145" i="32" s="1"/>
  <c r="JO144" i="32"/>
  <c r="JN145" i="32"/>
  <c r="JD145" i="32" s="1"/>
  <c r="KN140" i="32"/>
  <c r="KR141" i="32"/>
  <c r="KH141" i="32" s="1"/>
  <c r="KS140" i="32"/>
  <c r="LT140" i="32"/>
  <c r="LM140" i="32" s="1"/>
  <c r="LN140" i="32" s="1"/>
  <c r="LO140" i="32" s="1"/>
  <c r="LU139" i="32"/>
  <c r="LE141" i="32"/>
  <c r="KX141" i="32" s="1"/>
  <c r="KY141" i="32" s="1"/>
  <c r="KZ141" i="32" s="1"/>
  <c r="LF140" i="32"/>
  <c r="GO146" i="32"/>
  <c r="GP145" i="32"/>
  <c r="IW145" i="32"/>
  <c r="IX144" i="32"/>
  <c r="IH145" i="32"/>
  <c r="II144" i="32"/>
  <c r="HW144" i="32"/>
  <c r="HX144" i="32" s="1"/>
  <c r="HL145" i="32"/>
  <c r="HM145" i="32" s="1"/>
  <c r="HN145" i="32" s="1"/>
  <c r="HO145" i="32" s="1"/>
  <c r="HP145" i="32" s="1"/>
  <c r="HD145" i="32"/>
  <c r="HE144" i="32"/>
  <c r="FZ145" i="32"/>
  <c r="GA144" i="32"/>
  <c r="FK145" i="32"/>
  <c r="FL144" i="32"/>
  <c r="EV145" i="32"/>
  <c r="EW144" i="32"/>
  <c r="EG145" i="32"/>
  <c r="EH144" i="32"/>
  <c r="DR145" i="32"/>
  <c r="DS144" i="32"/>
  <c r="DC145" i="32"/>
  <c r="DD144" i="32"/>
  <c r="CN145" i="32"/>
  <c r="CO144" i="32"/>
  <c r="BY145" i="32"/>
  <c r="BZ144" i="32"/>
  <c r="BJ145" i="32"/>
  <c r="BK144" i="32"/>
  <c r="AU145" i="32"/>
  <c r="AV144" i="32"/>
  <c r="KB144" i="32" l="1"/>
  <c r="KE144" i="32" s="1"/>
  <c r="KF144" i="32" s="1"/>
  <c r="KA145" i="32"/>
  <c r="JT145" i="32" s="1"/>
  <c r="JU145" i="32" s="1"/>
  <c r="JV145" i="32" s="1"/>
  <c r="JL145" i="32"/>
  <c r="JE145" i="32" s="1"/>
  <c r="JF145" i="32" s="1"/>
  <c r="JG145" i="32" s="1"/>
  <c r="JM144" i="32"/>
  <c r="JP144" i="32" s="1"/>
  <c r="JQ144" i="32" s="1"/>
  <c r="LP140" i="32"/>
  <c r="LQ140" i="32" s="1"/>
  <c r="LI140" i="32"/>
  <c r="LJ140" i="32" s="1"/>
  <c r="LA141" i="32"/>
  <c r="LB141" i="32" s="1"/>
  <c r="HQ145" i="32"/>
  <c r="LX139" i="32"/>
  <c r="LY139" i="32" s="1"/>
  <c r="KP141" i="32"/>
  <c r="KI141" i="32" s="1"/>
  <c r="KJ141" i="32" s="1"/>
  <c r="KK141" i="32" s="1"/>
  <c r="KQ140" i="32"/>
  <c r="GS145" i="32"/>
  <c r="GT145" i="32" s="1"/>
  <c r="GH146" i="32"/>
  <c r="GI146" i="32" s="1"/>
  <c r="GJ146" i="32" s="1"/>
  <c r="GK146" i="32" s="1"/>
  <c r="GL146" i="32" s="1"/>
  <c r="JA144" i="32"/>
  <c r="JB144" i="32" s="1"/>
  <c r="IP145" i="32"/>
  <c r="IQ145" i="32" s="1"/>
  <c r="IR145" i="32" s="1"/>
  <c r="IS145" i="32" s="1"/>
  <c r="IT145" i="32" s="1"/>
  <c r="IL144" i="32"/>
  <c r="IM144" i="32" s="1"/>
  <c r="IA145" i="32"/>
  <c r="IB145" i="32" s="1"/>
  <c r="IC145" i="32" s="1"/>
  <c r="ID145" i="32" s="1"/>
  <c r="IE145" i="32" s="1"/>
  <c r="HV145" i="32"/>
  <c r="HU146" i="32"/>
  <c r="HK146" i="32" s="1"/>
  <c r="HH144" i="32"/>
  <c r="HI144" i="32" s="1"/>
  <c r="GW145" i="32"/>
  <c r="GX145" i="32" s="1"/>
  <c r="GY145" i="32" s="1"/>
  <c r="GZ145" i="32" s="1"/>
  <c r="HA145" i="32" s="1"/>
  <c r="GD144" i="32"/>
  <c r="GE144" i="32" s="1"/>
  <c r="FS145" i="32"/>
  <c r="FT145" i="32" s="1"/>
  <c r="FU145" i="32" s="1"/>
  <c r="FV145" i="32" s="1"/>
  <c r="FW145" i="32" s="1"/>
  <c r="FO144" i="32"/>
  <c r="FP144" i="32" s="1"/>
  <c r="FD145" i="32"/>
  <c r="FE145" i="32" s="1"/>
  <c r="FF145" i="32" s="1"/>
  <c r="FG145" i="32" s="1"/>
  <c r="FH145" i="32" s="1"/>
  <c r="EZ144" i="32"/>
  <c r="FA144" i="32" s="1"/>
  <c r="EO145" i="32"/>
  <c r="EP145" i="32" s="1"/>
  <c r="EQ145" i="32" s="1"/>
  <c r="ER145" i="32" s="1"/>
  <c r="ES145" i="32" s="1"/>
  <c r="EK144" i="32"/>
  <c r="EL144" i="32" s="1"/>
  <c r="DZ145" i="32"/>
  <c r="EA145" i="32" s="1"/>
  <c r="EB145" i="32" s="1"/>
  <c r="EC145" i="32" s="1"/>
  <c r="ED145" i="32" s="1"/>
  <c r="DV144" i="32"/>
  <c r="DW144" i="32" s="1"/>
  <c r="DK145" i="32"/>
  <c r="DL145" i="32" s="1"/>
  <c r="DM145" i="32" s="1"/>
  <c r="DN145" i="32" s="1"/>
  <c r="DO145" i="32" s="1"/>
  <c r="DG144" i="32"/>
  <c r="DH144" i="32" s="1"/>
  <c r="CV145" i="32"/>
  <c r="CW145" i="32" s="1"/>
  <c r="CX145" i="32" s="1"/>
  <c r="CY145" i="32" s="1"/>
  <c r="CZ145" i="32" s="1"/>
  <c r="CR144" i="32"/>
  <c r="CS144" i="32" s="1"/>
  <c r="CG145" i="32"/>
  <c r="CH145" i="32" s="1"/>
  <c r="CI145" i="32" s="1"/>
  <c r="CJ145" i="32" s="1"/>
  <c r="CK145" i="32" s="1"/>
  <c r="CC144" i="32"/>
  <c r="CD144" i="32" s="1"/>
  <c r="BR145" i="32"/>
  <c r="BS145" i="32" s="1"/>
  <c r="BT145" i="32" s="1"/>
  <c r="BU145" i="32" s="1"/>
  <c r="BV145" i="32" s="1"/>
  <c r="BN144" i="32"/>
  <c r="BO144" i="32" s="1"/>
  <c r="BC145" i="32"/>
  <c r="BD145" i="32" s="1"/>
  <c r="BE145" i="32" s="1"/>
  <c r="BF145" i="32" s="1"/>
  <c r="BG145" i="32" s="1"/>
  <c r="AY144" i="32"/>
  <c r="AZ144" i="32" s="1"/>
  <c r="AN145" i="32"/>
  <c r="AO145" i="32" s="1"/>
  <c r="AP145" i="32" s="1"/>
  <c r="AQ145" i="32" s="1"/>
  <c r="AR145" i="32" s="1"/>
  <c r="BW145" i="32" l="1"/>
  <c r="IU145" i="32"/>
  <c r="JW145" i="32"/>
  <c r="KT140" i="32"/>
  <c r="KU140" i="32" s="1"/>
  <c r="AS145" i="32"/>
  <c r="DA145" i="32"/>
  <c r="EE145" i="32"/>
  <c r="FI145" i="32"/>
  <c r="HB145" i="32"/>
  <c r="KL141" i="32"/>
  <c r="KM141" i="32" s="1"/>
  <c r="IF145" i="32"/>
  <c r="JH145" i="32"/>
  <c r="GM146" i="32"/>
  <c r="BH145" i="32"/>
  <c r="CL145" i="32"/>
  <c r="DP145" i="32"/>
  <c r="ET145" i="32"/>
  <c r="FX145" i="32"/>
  <c r="LC141" i="32"/>
  <c r="LG142" i="32"/>
  <c r="KW142" i="32" s="1"/>
  <c r="LH141" i="32"/>
  <c r="LR140" i="32"/>
  <c r="LV141" i="32"/>
  <c r="LL141" i="32" s="1"/>
  <c r="LW140" i="32"/>
  <c r="GQ147" i="32"/>
  <c r="GG147" i="32" s="1"/>
  <c r="GR146" i="32"/>
  <c r="IZ145" i="32"/>
  <c r="IY146" i="32"/>
  <c r="IO146" i="32" s="1"/>
  <c r="IJ146" i="32"/>
  <c r="HZ146" i="32" s="1"/>
  <c r="IK145" i="32"/>
  <c r="HS146" i="32"/>
  <c r="HT145" i="32"/>
  <c r="HF146" i="32"/>
  <c r="GV146" i="32" s="1"/>
  <c r="HG145" i="32"/>
  <c r="GB146" i="32"/>
  <c r="FR146" i="32" s="1"/>
  <c r="GC145" i="32"/>
  <c r="FM146" i="32"/>
  <c r="FC146" i="32" s="1"/>
  <c r="FN145" i="32"/>
  <c r="EX146" i="32"/>
  <c r="EN146" i="32" s="1"/>
  <c r="EY145" i="32"/>
  <c r="EI146" i="32"/>
  <c r="DY146" i="32" s="1"/>
  <c r="EJ145" i="32"/>
  <c r="DT146" i="32"/>
  <c r="DJ146" i="32" s="1"/>
  <c r="DU145" i="32"/>
  <c r="DE146" i="32"/>
  <c r="CU146" i="32" s="1"/>
  <c r="DF145" i="32"/>
  <c r="CP146" i="32"/>
  <c r="CF146" i="32" s="1"/>
  <c r="CQ145" i="32"/>
  <c r="CA146" i="32"/>
  <c r="BQ146" i="32" s="1"/>
  <c r="CB145" i="32"/>
  <c r="BM145" i="32"/>
  <c r="BL146" i="32"/>
  <c r="BB146" i="32" s="1"/>
  <c r="AX145" i="32"/>
  <c r="AW146" i="32"/>
  <c r="AM146" i="32" s="1"/>
  <c r="JX145" i="32" l="1"/>
  <c r="JY145" i="32" s="1"/>
  <c r="JI145" i="32"/>
  <c r="JJ145" i="32" s="1"/>
  <c r="KD145" i="32"/>
  <c r="JN146" i="32"/>
  <c r="JD146" i="32" s="1"/>
  <c r="KC146" i="32"/>
  <c r="JS146" i="32" s="1"/>
  <c r="JO145" i="32"/>
  <c r="LE142" i="32"/>
  <c r="KX142" i="32" s="1"/>
  <c r="KY142" i="32" s="1"/>
  <c r="KZ142" i="32" s="1"/>
  <c r="LF141" i="32"/>
  <c r="KN141" i="32"/>
  <c r="KR142" i="32"/>
  <c r="KH142" i="32" s="1"/>
  <c r="KS141" i="32"/>
  <c r="LT141" i="32"/>
  <c r="LM141" i="32" s="1"/>
  <c r="LN141" i="32" s="1"/>
  <c r="LO141" i="32" s="1"/>
  <c r="LU140" i="32"/>
  <c r="GO147" i="32"/>
  <c r="GP146" i="32"/>
  <c r="IW146" i="32"/>
  <c r="IX145" i="32"/>
  <c r="IH146" i="32"/>
  <c r="II145" i="32"/>
  <c r="HW145" i="32"/>
  <c r="HX145" i="32" s="1"/>
  <c r="HL146" i="32"/>
  <c r="HM146" i="32" s="1"/>
  <c r="HN146" i="32" s="1"/>
  <c r="HO146" i="32" s="1"/>
  <c r="HP146" i="32" s="1"/>
  <c r="HD146" i="32"/>
  <c r="HE145" i="32"/>
  <c r="FZ146" i="32"/>
  <c r="GA145" i="32"/>
  <c r="FK146" i="32"/>
  <c r="FL145" i="32"/>
  <c r="EV146" i="32"/>
  <c r="EW145" i="32"/>
  <c r="EG146" i="32"/>
  <c r="EH145" i="32"/>
  <c r="DR146" i="32"/>
  <c r="DS145" i="32"/>
  <c r="DC146" i="32"/>
  <c r="DD145" i="32"/>
  <c r="CN146" i="32"/>
  <c r="CO145" i="32"/>
  <c r="BY146" i="32"/>
  <c r="BZ145" i="32"/>
  <c r="BJ146" i="32"/>
  <c r="BK145" i="32"/>
  <c r="AU146" i="32"/>
  <c r="AV145" i="32"/>
  <c r="KB145" i="32" l="1"/>
  <c r="KE145" i="32" s="1"/>
  <c r="KF145" i="32" s="1"/>
  <c r="KA146" i="32"/>
  <c r="JT146" i="32" s="1"/>
  <c r="JU146" i="32" s="1"/>
  <c r="JV146" i="32" s="1"/>
  <c r="JL146" i="32"/>
  <c r="JE146" i="32" s="1"/>
  <c r="JF146" i="32" s="1"/>
  <c r="JG146" i="32" s="1"/>
  <c r="JM145" i="32"/>
  <c r="JP145" i="32" s="1"/>
  <c r="JQ145" i="32" s="1"/>
  <c r="LX140" i="32"/>
  <c r="LY140" i="32" s="1"/>
  <c r="KP142" i="32"/>
  <c r="KI142" i="32" s="1"/>
  <c r="KJ142" i="32" s="1"/>
  <c r="KK142" i="32" s="1"/>
  <c r="KQ141" i="32"/>
  <c r="LP141" i="32"/>
  <c r="LQ141" i="32" s="1"/>
  <c r="LI141" i="32"/>
  <c r="LJ141" i="32" s="1"/>
  <c r="HQ146" i="32"/>
  <c r="LA142" i="32"/>
  <c r="LB142" i="32" s="1"/>
  <c r="GS146" i="32"/>
  <c r="GT146" i="32" s="1"/>
  <c r="GH147" i="32"/>
  <c r="GI147" i="32" s="1"/>
  <c r="GJ147" i="32" s="1"/>
  <c r="GK147" i="32" s="1"/>
  <c r="GL147" i="32" s="1"/>
  <c r="JA145" i="32"/>
  <c r="JB145" i="32" s="1"/>
  <c r="IP146" i="32"/>
  <c r="IQ146" i="32" s="1"/>
  <c r="IR146" i="32" s="1"/>
  <c r="IS146" i="32" s="1"/>
  <c r="IT146" i="32" s="1"/>
  <c r="IL145" i="32"/>
  <c r="IM145" i="32" s="1"/>
  <c r="IA146" i="32"/>
  <c r="IB146" i="32" s="1"/>
  <c r="IC146" i="32" s="1"/>
  <c r="ID146" i="32" s="1"/>
  <c r="IE146" i="32" s="1"/>
  <c r="HU147" i="32"/>
  <c r="HK147" i="32" s="1"/>
  <c r="HV146" i="32"/>
  <c r="HH145" i="32"/>
  <c r="HI145" i="32" s="1"/>
  <c r="GW146" i="32"/>
  <c r="GX146" i="32" s="1"/>
  <c r="GY146" i="32" s="1"/>
  <c r="GZ146" i="32" s="1"/>
  <c r="HA146" i="32" s="1"/>
  <c r="GD145" i="32"/>
  <c r="GE145" i="32" s="1"/>
  <c r="FS146" i="32"/>
  <c r="FT146" i="32" s="1"/>
  <c r="FU146" i="32" s="1"/>
  <c r="FV146" i="32" s="1"/>
  <c r="FW146" i="32" s="1"/>
  <c r="FO145" i="32"/>
  <c r="FP145" i="32" s="1"/>
  <c r="FD146" i="32"/>
  <c r="FE146" i="32" s="1"/>
  <c r="FF146" i="32" s="1"/>
  <c r="FG146" i="32" s="1"/>
  <c r="FH146" i="32" s="1"/>
  <c r="EZ145" i="32"/>
  <c r="FA145" i="32" s="1"/>
  <c r="EO146" i="32"/>
  <c r="EP146" i="32" s="1"/>
  <c r="EQ146" i="32" s="1"/>
  <c r="ER146" i="32" s="1"/>
  <c r="ES146" i="32" s="1"/>
  <c r="EK145" i="32"/>
  <c r="EL145" i="32" s="1"/>
  <c r="DZ146" i="32"/>
  <c r="EA146" i="32" s="1"/>
  <c r="EB146" i="32" s="1"/>
  <c r="EC146" i="32" s="1"/>
  <c r="ED146" i="32" s="1"/>
  <c r="DV145" i="32"/>
  <c r="DW145" i="32" s="1"/>
  <c r="DK146" i="32"/>
  <c r="DL146" i="32" s="1"/>
  <c r="DM146" i="32" s="1"/>
  <c r="DN146" i="32" s="1"/>
  <c r="DO146" i="32" s="1"/>
  <c r="DG145" i="32"/>
  <c r="DH145" i="32" s="1"/>
  <c r="CV146" i="32"/>
  <c r="CW146" i="32" s="1"/>
  <c r="CX146" i="32" s="1"/>
  <c r="CY146" i="32" s="1"/>
  <c r="CZ146" i="32" s="1"/>
  <c r="CR145" i="32"/>
  <c r="CS145" i="32" s="1"/>
  <c r="CG146" i="32"/>
  <c r="CH146" i="32" s="1"/>
  <c r="CI146" i="32" s="1"/>
  <c r="CJ146" i="32" s="1"/>
  <c r="CK146" i="32" s="1"/>
  <c r="CC145" i="32"/>
  <c r="CD145" i="32" s="1"/>
  <c r="BR146" i="32"/>
  <c r="BS146" i="32" s="1"/>
  <c r="BT146" i="32" s="1"/>
  <c r="BU146" i="32" s="1"/>
  <c r="BV146" i="32" s="1"/>
  <c r="BN145" i="32"/>
  <c r="BO145" i="32" s="1"/>
  <c r="BC146" i="32"/>
  <c r="BD146" i="32" s="1"/>
  <c r="BE146" i="32" s="1"/>
  <c r="BF146" i="32" s="1"/>
  <c r="BG146" i="32" s="1"/>
  <c r="AY145" i="32"/>
  <c r="AZ145" i="32" s="1"/>
  <c r="AN146" i="32"/>
  <c r="AO146" i="32" s="1"/>
  <c r="AP146" i="32" s="1"/>
  <c r="AQ146" i="32" s="1"/>
  <c r="AR146" i="32" s="1"/>
  <c r="BH146" i="32" l="1"/>
  <c r="IU146" i="32"/>
  <c r="JW146" i="32"/>
  <c r="KT141" i="32"/>
  <c r="KU141" i="32" s="1"/>
  <c r="BW146" i="32"/>
  <c r="DA146" i="32"/>
  <c r="EE146" i="32"/>
  <c r="FI146" i="32"/>
  <c r="HB146" i="32"/>
  <c r="LC142" i="32"/>
  <c r="LG143" i="32"/>
  <c r="KW143" i="32" s="1"/>
  <c r="LH142" i="32"/>
  <c r="KL142" i="32"/>
  <c r="KM142" i="32" s="1"/>
  <c r="AS146" i="32"/>
  <c r="IF146" i="32"/>
  <c r="JH146" i="32"/>
  <c r="GM147" i="32"/>
  <c r="CL146" i="32"/>
  <c r="DP146" i="32"/>
  <c r="ET146" i="32"/>
  <c r="FX146" i="32"/>
  <c r="LR141" i="32"/>
  <c r="LW141" i="32"/>
  <c r="LV142" i="32"/>
  <c r="LL142" i="32" s="1"/>
  <c r="GR147" i="32"/>
  <c r="GQ148" i="32"/>
  <c r="GG148" i="32" s="1"/>
  <c r="KC147" i="32"/>
  <c r="JS147" i="32" s="1"/>
  <c r="IY147" i="32"/>
  <c r="IO147" i="32" s="1"/>
  <c r="IZ146" i="32"/>
  <c r="IJ147" i="32"/>
  <c r="HZ147" i="32" s="1"/>
  <c r="IK146" i="32"/>
  <c r="HS147" i="32"/>
  <c r="HT146" i="32"/>
  <c r="HF147" i="32"/>
  <c r="GV147" i="32" s="1"/>
  <c r="HG146" i="32"/>
  <c r="GB147" i="32"/>
  <c r="FR147" i="32" s="1"/>
  <c r="GC146" i="32"/>
  <c r="FM147" i="32"/>
  <c r="FC147" i="32" s="1"/>
  <c r="FN146" i="32"/>
  <c r="EX147" i="32"/>
  <c r="EN147" i="32" s="1"/>
  <c r="EY146" i="32"/>
  <c r="EJ146" i="32"/>
  <c r="EI147" i="32"/>
  <c r="DY147" i="32" s="1"/>
  <c r="DU146" i="32"/>
  <c r="DT147" i="32"/>
  <c r="DJ147" i="32" s="1"/>
  <c r="DF146" i="32"/>
  <c r="DE147" i="32"/>
  <c r="CU147" i="32" s="1"/>
  <c r="CQ146" i="32"/>
  <c r="CP147" i="32"/>
  <c r="CF147" i="32" s="1"/>
  <c r="CA147" i="32"/>
  <c r="BQ147" i="32" s="1"/>
  <c r="CB146" i="32"/>
  <c r="BL147" i="32"/>
  <c r="BB147" i="32" s="1"/>
  <c r="BM146" i="32"/>
  <c r="AW147" i="32"/>
  <c r="AM147" i="32" s="1"/>
  <c r="AX146" i="32"/>
  <c r="JX146" i="32" l="1"/>
  <c r="JY146" i="32" s="1"/>
  <c r="JI146" i="32"/>
  <c r="JJ146" i="32" s="1"/>
  <c r="KD146" i="32"/>
  <c r="JO146" i="32"/>
  <c r="JN147" i="32"/>
  <c r="JD147" i="32" s="1"/>
  <c r="LE143" i="32"/>
  <c r="KX143" i="32" s="1"/>
  <c r="KY143" i="32" s="1"/>
  <c r="KZ143" i="32" s="1"/>
  <c r="LF142" i="32"/>
  <c r="LT142" i="32"/>
  <c r="LM142" i="32" s="1"/>
  <c r="LN142" i="32" s="1"/>
  <c r="LO142" i="32" s="1"/>
  <c r="LU141" i="32"/>
  <c r="KN142" i="32"/>
  <c r="KR143" i="32"/>
  <c r="KH143" i="32" s="1"/>
  <c r="KS142" i="32"/>
  <c r="GO148" i="32"/>
  <c r="GP147" i="32"/>
  <c r="IW147" i="32"/>
  <c r="IX146" i="32"/>
  <c r="IH147" i="32"/>
  <c r="II146" i="32"/>
  <c r="HW146" i="32"/>
  <c r="HX146" i="32" s="1"/>
  <c r="HL147" i="32"/>
  <c r="HM147" i="32" s="1"/>
  <c r="HN147" i="32" s="1"/>
  <c r="HO147" i="32" s="1"/>
  <c r="HP147" i="32" s="1"/>
  <c r="HD147" i="32"/>
  <c r="HE146" i="32"/>
  <c r="FZ147" i="32"/>
  <c r="GA146" i="32"/>
  <c r="FK147" i="32"/>
  <c r="FL146" i="32"/>
  <c r="EV147" i="32"/>
  <c r="EW146" i="32"/>
  <c r="EG147" i="32"/>
  <c r="EH146" i="32"/>
  <c r="DR147" i="32"/>
  <c r="DS146" i="32"/>
  <c r="DC147" i="32"/>
  <c r="DD146" i="32"/>
  <c r="CN147" i="32"/>
  <c r="CO146" i="32"/>
  <c r="BY147" i="32"/>
  <c r="BZ146" i="32"/>
  <c r="BJ147" i="32"/>
  <c r="BK146" i="32"/>
  <c r="AU147" i="32"/>
  <c r="AV146" i="32"/>
  <c r="KA147" i="32" l="1"/>
  <c r="JT147" i="32" s="1"/>
  <c r="JU147" i="32" s="1"/>
  <c r="JV147" i="32" s="1"/>
  <c r="KB146" i="32"/>
  <c r="KE146" i="32" s="1"/>
  <c r="KF146" i="32" s="1"/>
  <c r="JM146" i="32"/>
  <c r="JP146" i="32" s="1"/>
  <c r="JQ146" i="32" s="1"/>
  <c r="JL147" i="32"/>
  <c r="JE147" i="32" s="1"/>
  <c r="JF147" i="32" s="1"/>
  <c r="JG147" i="32" s="1"/>
  <c r="LX141" i="32"/>
  <c r="LY141" i="32" s="1"/>
  <c r="LP142" i="32"/>
  <c r="LQ142" i="32" s="1"/>
  <c r="LI142" i="32"/>
  <c r="LJ142" i="32" s="1"/>
  <c r="HQ147" i="32"/>
  <c r="KP143" i="32"/>
  <c r="KI143" i="32" s="1"/>
  <c r="KJ143" i="32" s="1"/>
  <c r="KK143" i="32" s="1"/>
  <c r="KQ142" i="32"/>
  <c r="LA143" i="32"/>
  <c r="LB143" i="32" s="1"/>
  <c r="GS147" i="32"/>
  <c r="GT147" i="32" s="1"/>
  <c r="GH148" i="32"/>
  <c r="GI148" i="32" s="1"/>
  <c r="GJ148" i="32" s="1"/>
  <c r="GK148" i="32" s="1"/>
  <c r="GL148" i="32" s="1"/>
  <c r="JA146" i="32"/>
  <c r="JB146" i="32" s="1"/>
  <c r="IP147" i="32"/>
  <c r="IQ147" i="32" s="1"/>
  <c r="IR147" i="32" s="1"/>
  <c r="IS147" i="32" s="1"/>
  <c r="IT147" i="32" s="1"/>
  <c r="IL146" i="32"/>
  <c r="IM146" i="32" s="1"/>
  <c r="IA147" i="32"/>
  <c r="IB147" i="32" s="1"/>
  <c r="IC147" i="32" s="1"/>
  <c r="ID147" i="32" s="1"/>
  <c r="IE147" i="32" s="1"/>
  <c r="HV147" i="32"/>
  <c r="HU148" i="32"/>
  <c r="HK148" i="32" s="1"/>
  <c r="HH146" i="32"/>
  <c r="HI146" i="32" s="1"/>
  <c r="GW147" i="32"/>
  <c r="GX147" i="32" s="1"/>
  <c r="GY147" i="32" s="1"/>
  <c r="GZ147" i="32" s="1"/>
  <c r="HA147" i="32" s="1"/>
  <c r="GD146" i="32"/>
  <c r="GE146" i="32" s="1"/>
  <c r="FS147" i="32"/>
  <c r="FT147" i="32" s="1"/>
  <c r="FU147" i="32" s="1"/>
  <c r="FV147" i="32" s="1"/>
  <c r="FW147" i="32" s="1"/>
  <c r="FO146" i="32"/>
  <c r="FP146" i="32" s="1"/>
  <c r="FD147" i="32"/>
  <c r="FE147" i="32" s="1"/>
  <c r="FF147" i="32" s="1"/>
  <c r="FG147" i="32" s="1"/>
  <c r="FH147" i="32" s="1"/>
  <c r="EZ146" i="32"/>
  <c r="FA146" i="32" s="1"/>
  <c r="EO147" i="32"/>
  <c r="EP147" i="32" s="1"/>
  <c r="EQ147" i="32" s="1"/>
  <c r="ER147" i="32" s="1"/>
  <c r="ES147" i="32" s="1"/>
  <c r="EK146" i="32"/>
  <c r="EL146" i="32" s="1"/>
  <c r="DZ147" i="32"/>
  <c r="EA147" i="32" s="1"/>
  <c r="EB147" i="32" s="1"/>
  <c r="EC147" i="32" s="1"/>
  <c r="ED147" i="32" s="1"/>
  <c r="DV146" i="32"/>
  <c r="DW146" i="32" s="1"/>
  <c r="DK147" i="32"/>
  <c r="DL147" i="32" s="1"/>
  <c r="DM147" i="32" s="1"/>
  <c r="DN147" i="32" s="1"/>
  <c r="DO147" i="32" s="1"/>
  <c r="DG146" i="32"/>
  <c r="DH146" i="32" s="1"/>
  <c r="CV147" i="32"/>
  <c r="CW147" i="32" s="1"/>
  <c r="CX147" i="32" s="1"/>
  <c r="CY147" i="32" s="1"/>
  <c r="CZ147" i="32" s="1"/>
  <c r="CR146" i="32"/>
  <c r="CS146" i="32" s="1"/>
  <c r="CG147" i="32"/>
  <c r="CH147" i="32" s="1"/>
  <c r="CI147" i="32" s="1"/>
  <c r="CJ147" i="32" s="1"/>
  <c r="CK147" i="32" s="1"/>
  <c r="CC146" i="32"/>
  <c r="CD146" i="32" s="1"/>
  <c r="BR147" i="32"/>
  <c r="BS147" i="32" s="1"/>
  <c r="BT147" i="32" s="1"/>
  <c r="BU147" i="32" s="1"/>
  <c r="BV147" i="32" s="1"/>
  <c r="BN146" i="32"/>
  <c r="BO146" i="32" s="1"/>
  <c r="BC147" i="32"/>
  <c r="BD147" i="32" s="1"/>
  <c r="BE147" i="32" s="1"/>
  <c r="BF147" i="32" s="1"/>
  <c r="BG147" i="32" s="1"/>
  <c r="AY146" i="32"/>
  <c r="AZ146" i="32" s="1"/>
  <c r="AN147" i="32"/>
  <c r="AO147" i="32" s="1"/>
  <c r="AP147" i="32" s="1"/>
  <c r="AQ147" i="32" s="1"/>
  <c r="AR147" i="32" s="1"/>
  <c r="IU147" i="32" l="1"/>
  <c r="JW147" i="32"/>
  <c r="BH147" i="32"/>
  <c r="BW147" i="32"/>
  <c r="DA147" i="32"/>
  <c r="EE147" i="32"/>
  <c r="FI147" i="32"/>
  <c r="HB147" i="32"/>
  <c r="LC143" i="32"/>
  <c r="LG144" i="32"/>
  <c r="KW144" i="32" s="1"/>
  <c r="LH143" i="32"/>
  <c r="LR142" i="32"/>
  <c r="LV143" i="32"/>
  <c r="LL143" i="32" s="1"/>
  <c r="LW142" i="32"/>
  <c r="AS147" i="32"/>
  <c r="IF147" i="32"/>
  <c r="JH147" i="32"/>
  <c r="GM148" i="32"/>
  <c r="KT142" i="32"/>
  <c r="KU142" i="32" s="1"/>
  <c r="CL147" i="32"/>
  <c r="DP147" i="32"/>
  <c r="ET147" i="32"/>
  <c r="FX147" i="32"/>
  <c r="KL143" i="32"/>
  <c r="KM143" i="32" s="1"/>
  <c r="GR148" i="32"/>
  <c r="GQ149" i="32"/>
  <c r="GG149" i="32" s="1"/>
  <c r="IZ147" i="32"/>
  <c r="IY148" i="32"/>
  <c r="IO148" i="32" s="1"/>
  <c r="IJ148" i="32"/>
  <c r="HZ148" i="32" s="1"/>
  <c r="IK147" i="32"/>
  <c r="HS148" i="32"/>
  <c r="HT147" i="32"/>
  <c r="HG147" i="32"/>
  <c r="HF148" i="32"/>
  <c r="GV148" i="32" s="1"/>
  <c r="GC147" i="32"/>
  <c r="GB148" i="32"/>
  <c r="FR148" i="32" s="1"/>
  <c r="FM148" i="32"/>
  <c r="FC148" i="32" s="1"/>
  <c r="FN147" i="32"/>
  <c r="EX148" i="32"/>
  <c r="EN148" i="32" s="1"/>
  <c r="EY147" i="32"/>
  <c r="EI148" i="32"/>
  <c r="DY148" i="32" s="1"/>
  <c r="EJ147" i="32"/>
  <c r="DT148" i="32"/>
  <c r="DJ148" i="32" s="1"/>
  <c r="DU147" i="32"/>
  <c r="DE148" i="32"/>
  <c r="CU148" i="32" s="1"/>
  <c r="DF147" i="32"/>
  <c r="CP148" i="32"/>
  <c r="CF148" i="32" s="1"/>
  <c r="CQ147" i="32"/>
  <c r="CA148" i="32"/>
  <c r="BQ148" i="32" s="1"/>
  <c r="CB147" i="32"/>
  <c r="BM147" i="32"/>
  <c r="BL148" i="32"/>
  <c r="BB148" i="32" s="1"/>
  <c r="AX147" i="32"/>
  <c r="AW148" i="32"/>
  <c r="AM148" i="32" s="1"/>
  <c r="JX147" i="32" l="1"/>
  <c r="JY147" i="32" s="1"/>
  <c r="JI147" i="32"/>
  <c r="JJ147" i="32" s="1"/>
  <c r="KC148" i="32"/>
  <c r="JS148" i="32" s="1"/>
  <c r="JO147" i="32"/>
  <c r="JN148" i="32"/>
  <c r="JD148" i="32" s="1"/>
  <c r="KD147" i="32"/>
  <c r="KN143" i="32"/>
  <c r="KR144" i="32"/>
  <c r="KH144" i="32" s="1"/>
  <c r="KS143" i="32"/>
  <c r="LE144" i="32"/>
  <c r="KX144" i="32" s="1"/>
  <c r="KY144" i="32" s="1"/>
  <c r="KZ144" i="32" s="1"/>
  <c r="LF143" i="32"/>
  <c r="LT143" i="32"/>
  <c r="LM143" i="32" s="1"/>
  <c r="LN143" i="32" s="1"/>
  <c r="LO143" i="32" s="1"/>
  <c r="LU142" i="32"/>
  <c r="GO149" i="32"/>
  <c r="GP148" i="32"/>
  <c r="IW148" i="32"/>
  <c r="IX147" i="32"/>
  <c r="IH148" i="32"/>
  <c r="II147" i="32"/>
  <c r="HW147" i="32"/>
  <c r="HX147" i="32" s="1"/>
  <c r="HL148" i="32"/>
  <c r="HM148" i="32" s="1"/>
  <c r="HN148" i="32" s="1"/>
  <c r="HO148" i="32" s="1"/>
  <c r="HP148" i="32" s="1"/>
  <c r="HD148" i="32"/>
  <c r="HE147" i="32"/>
  <c r="FZ148" i="32"/>
  <c r="GA147" i="32"/>
  <c r="FK148" i="32"/>
  <c r="FL147" i="32"/>
  <c r="EV148" i="32"/>
  <c r="EW147" i="32"/>
  <c r="EG148" i="32"/>
  <c r="EH147" i="32"/>
  <c r="DR148" i="32"/>
  <c r="DS147" i="32"/>
  <c r="DC148" i="32"/>
  <c r="DD147" i="32"/>
  <c r="CN148" i="32"/>
  <c r="CO147" i="32"/>
  <c r="BY148" i="32"/>
  <c r="BZ147" i="32"/>
  <c r="BJ148" i="32"/>
  <c r="BK147" i="32"/>
  <c r="AU148" i="32"/>
  <c r="AV147" i="32"/>
  <c r="KB147" i="32" l="1"/>
  <c r="KE147" i="32" s="1"/>
  <c r="KF147" i="32" s="1"/>
  <c r="KA148" i="32"/>
  <c r="JT148" i="32" s="1"/>
  <c r="JU148" i="32" s="1"/>
  <c r="JV148" i="32" s="1"/>
  <c r="JL148" i="32"/>
  <c r="JE148" i="32" s="1"/>
  <c r="JF148" i="32" s="1"/>
  <c r="JG148" i="32" s="1"/>
  <c r="JM147" i="32"/>
  <c r="JP147" i="32" s="1"/>
  <c r="JQ147" i="32" s="1"/>
  <c r="LX142" i="32"/>
  <c r="LY142" i="32" s="1"/>
  <c r="LA144" i="32"/>
  <c r="LB144" i="32" s="1"/>
  <c r="LP143" i="32"/>
  <c r="LQ143" i="32" s="1"/>
  <c r="HQ148" i="32"/>
  <c r="LI143" i="32"/>
  <c r="LJ143" i="32" s="1"/>
  <c r="KP144" i="32"/>
  <c r="KI144" i="32" s="1"/>
  <c r="KJ144" i="32" s="1"/>
  <c r="KK144" i="32" s="1"/>
  <c r="KQ143" i="32"/>
  <c r="GS148" i="32"/>
  <c r="GT148" i="32" s="1"/>
  <c r="GH149" i="32"/>
  <c r="GI149" i="32" s="1"/>
  <c r="GJ149" i="32" s="1"/>
  <c r="GK149" i="32" s="1"/>
  <c r="GL149" i="32" s="1"/>
  <c r="JA147" i="32"/>
  <c r="JB147" i="32" s="1"/>
  <c r="IP148" i="32"/>
  <c r="IQ148" i="32" s="1"/>
  <c r="IR148" i="32" s="1"/>
  <c r="IS148" i="32" s="1"/>
  <c r="IT148" i="32" s="1"/>
  <c r="IL147" i="32"/>
  <c r="IM147" i="32" s="1"/>
  <c r="IA148" i="32"/>
  <c r="IB148" i="32" s="1"/>
  <c r="IC148" i="32" s="1"/>
  <c r="ID148" i="32" s="1"/>
  <c r="IE148" i="32" s="1"/>
  <c r="HU149" i="32"/>
  <c r="HK149" i="32" s="1"/>
  <c r="HV148" i="32"/>
  <c r="HH147" i="32"/>
  <c r="HI147" i="32" s="1"/>
  <c r="GW148" i="32"/>
  <c r="GX148" i="32" s="1"/>
  <c r="GY148" i="32" s="1"/>
  <c r="GZ148" i="32" s="1"/>
  <c r="HA148" i="32" s="1"/>
  <c r="GD147" i="32"/>
  <c r="GE147" i="32" s="1"/>
  <c r="FS148" i="32"/>
  <c r="FT148" i="32" s="1"/>
  <c r="FU148" i="32" s="1"/>
  <c r="FV148" i="32" s="1"/>
  <c r="FW148" i="32" s="1"/>
  <c r="FO147" i="32"/>
  <c r="FP147" i="32" s="1"/>
  <c r="FD148" i="32"/>
  <c r="FE148" i="32" s="1"/>
  <c r="FF148" i="32" s="1"/>
  <c r="FG148" i="32" s="1"/>
  <c r="FH148" i="32" s="1"/>
  <c r="EZ147" i="32"/>
  <c r="FA147" i="32" s="1"/>
  <c r="EO148" i="32"/>
  <c r="EP148" i="32" s="1"/>
  <c r="EQ148" i="32" s="1"/>
  <c r="ER148" i="32" s="1"/>
  <c r="ES148" i="32" s="1"/>
  <c r="EK147" i="32"/>
  <c r="EL147" i="32" s="1"/>
  <c r="DZ148" i="32"/>
  <c r="EA148" i="32" s="1"/>
  <c r="EB148" i="32" s="1"/>
  <c r="EC148" i="32" s="1"/>
  <c r="ED148" i="32" s="1"/>
  <c r="DV147" i="32"/>
  <c r="DW147" i="32" s="1"/>
  <c r="DK148" i="32"/>
  <c r="DL148" i="32" s="1"/>
  <c r="DM148" i="32" s="1"/>
  <c r="DN148" i="32" s="1"/>
  <c r="DO148" i="32" s="1"/>
  <c r="DG147" i="32"/>
  <c r="DH147" i="32" s="1"/>
  <c r="CV148" i="32"/>
  <c r="CW148" i="32" s="1"/>
  <c r="CX148" i="32" s="1"/>
  <c r="CY148" i="32" s="1"/>
  <c r="CZ148" i="32" s="1"/>
  <c r="CR147" i="32"/>
  <c r="CS147" i="32" s="1"/>
  <c r="CG148" i="32"/>
  <c r="CH148" i="32" s="1"/>
  <c r="CI148" i="32" s="1"/>
  <c r="CJ148" i="32" s="1"/>
  <c r="CK148" i="32" s="1"/>
  <c r="CC147" i="32"/>
  <c r="CD147" i="32" s="1"/>
  <c r="BR148" i="32"/>
  <c r="BS148" i="32" s="1"/>
  <c r="BT148" i="32" s="1"/>
  <c r="BU148" i="32" s="1"/>
  <c r="BV148" i="32" s="1"/>
  <c r="BN147" i="32"/>
  <c r="BO147" i="32" s="1"/>
  <c r="BC148" i="32"/>
  <c r="BD148" i="32" s="1"/>
  <c r="BE148" i="32" s="1"/>
  <c r="BF148" i="32" s="1"/>
  <c r="BG148" i="32" s="1"/>
  <c r="AY147" i="32"/>
  <c r="AZ147" i="32" s="1"/>
  <c r="AN148" i="32"/>
  <c r="AO148" i="32" s="1"/>
  <c r="AP148" i="32" s="1"/>
  <c r="AQ148" i="32" s="1"/>
  <c r="AR148" i="32" s="1"/>
  <c r="CL148" i="32" l="1"/>
  <c r="ET148" i="32"/>
  <c r="JW148" i="32"/>
  <c r="KT143" i="32"/>
  <c r="KU143" i="32" s="1"/>
  <c r="BH148" i="32"/>
  <c r="FX148" i="32"/>
  <c r="AS148" i="32"/>
  <c r="DA148" i="32"/>
  <c r="FI148" i="32"/>
  <c r="HB148" i="32"/>
  <c r="KL144" i="32"/>
  <c r="KM144" i="32" s="1"/>
  <c r="LC144" i="32"/>
  <c r="LG145" i="32"/>
  <c r="KW145" i="32" s="1"/>
  <c r="LH144" i="32"/>
  <c r="DP148" i="32"/>
  <c r="BW148" i="32"/>
  <c r="IF148" i="32"/>
  <c r="JH148" i="32"/>
  <c r="GM149" i="32"/>
  <c r="LR143" i="32"/>
  <c r="LW143" i="32"/>
  <c r="LV144" i="32"/>
  <c r="LL144" i="32" s="1"/>
  <c r="GR149" i="32"/>
  <c r="GQ150" i="32"/>
  <c r="GG150" i="32" s="1"/>
  <c r="IU148" i="32"/>
  <c r="IY149" i="32"/>
  <c r="IO149" i="32" s="1"/>
  <c r="IZ148" i="32"/>
  <c r="IK148" i="32"/>
  <c r="IJ149" i="32"/>
  <c r="HZ149" i="32" s="1"/>
  <c r="HS149" i="32"/>
  <c r="HT148" i="32"/>
  <c r="HF149" i="32"/>
  <c r="GV149" i="32" s="1"/>
  <c r="HG148" i="32"/>
  <c r="GB149" i="32"/>
  <c r="FR149" i="32" s="1"/>
  <c r="GC148" i="32"/>
  <c r="FM149" i="32"/>
  <c r="FC149" i="32" s="1"/>
  <c r="FN148" i="32"/>
  <c r="EX149" i="32"/>
  <c r="EN149" i="32" s="1"/>
  <c r="EY148" i="32"/>
  <c r="EE148" i="32"/>
  <c r="EI149" i="32"/>
  <c r="DY149" i="32" s="1"/>
  <c r="EJ148" i="32"/>
  <c r="DU148" i="32"/>
  <c r="DT149" i="32"/>
  <c r="DJ149" i="32" s="1"/>
  <c r="DF148" i="32"/>
  <c r="DE149" i="32"/>
  <c r="CU149" i="32" s="1"/>
  <c r="CQ148" i="32"/>
  <c r="CP149" i="32"/>
  <c r="CF149" i="32" s="1"/>
  <c r="CA149" i="32"/>
  <c r="BQ149" i="32" s="1"/>
  <c r="CB148" i="32"/>
  <c r="BL149" i="32"/>
  <c r="BB149" i="32" s="1"/>
  <c r="BM148" i="32"/>
  <c r="AW149" i="32"/>
  <c r="AM149" i="32" s="1"/>
  <c r="AX148" i="32"/>
  <c r="JX148" i="32" l="1"/>
  <c r="JY148" i="32" s="1"/>
  <c r="JI148" i="32"/>
  <c r="JJ148" i="32" s="1"/>
  <c r="KC149" i="32"/>
  <c r="JS149" i="32" s="1"/>
  <c r="KD148" i="32"/>
  <c r="JO148" i="32"/>
  <c r="JN149" i="32"/>
  <c r="JD149" i="32" s="1"/>
  <c r="LE145" i="32"/>
  <c r="KX145" i="32" s="1"/>
  <c r="KY145" i="32" s="1"/>
  <c r="KZ145" i="32" s="1"/>
  <c r="LF144" i="32"/>
  <c r="LT144" i="32"/>
  <c r="LM144" i="32" s="1"/>
  <c r="LN144" i="32" s="1"/>
  <c r="LO144" i="32" s="1"/>
  <c r="LU143" i="32"/>
  <c r="KN144" i="32"/>
  <c r="KR145" i="32"/>
  <c r="KH145" i="32" s="1"/>
  <c r="KS144" i="32"/>
  <c r="GO150" i="32"/>
  <c r="GP149" i="32"/>
  <c r="IW149" i="32"/>
  <c r="IX148" i="32"/>
  <c r="IH149" i="32"/>
  <c r="II148" i="32"/>
  <c r="HW148" i="32"/>
  <c r="HX148" i="32" s="1"/>
  <c r="HL149" i="32"/>
  <c r="HM149" i="32" s="1"/>
  <c r="HN149" i="32" s="1"/>
  <c r="HO149" i="32" s="1"/>
  <c r="HP149" i="32" s="1"/>
  <c r="HD149" i="32"/>
  <c r="HE148" i="32"/>
  <c r="FZ149" i="32"/>
  <c r="GA148" i="32"/>
  <c r="FK149" i="32"/>
  <c r="FL148" i="32"/>
  <c r="EV149" i="32"/>
  <c r="EW148" i="32"/>
  <c r="EG149" i="32"/>
  <c r="EH148" i="32"/>
  <c r="DR149" i="32"/>
  <c r="DS148" i="32"/>
  <c r="DC149" i="32"/>
  <c r="DD148" i="32"/>
  <c r="CN149" i="32"/>
  <c r="CO148" i="32"/>
  <c r="BY149" i="32"/>
  <c r="BZ148" i="32"/>
  <c r="BJ149" i="32"/>
  <c r="BK148" i="32"/>
  <c r="AU149" i="32"/>
  <c r="AV148" i="32"/>
  <c r="KB148" i="32" l="1"/>
  <c r="KE148" i="32" s="1"/>
  <c r="KF148" i="32" s="1"/>
  <c r="KA149" i="32"/>
  <c r="JT149" i="32" s="1"/>
  <c r="JU149" i="32" s="1"/>
  <c r="JV149" i="32" s="1"/>
  <c r="JL149" i="32"/>
  <c r="JE149" i="32" s="1"/>
  <c r="JF149" i="32" s="1"/>
  <c r="JG149" i="32" s="1"/>
  <c r="JM148" i="32"/>
  <c r="JP148" i="32" s="1"/>
  <c r="JQ148" i="32" s="1"/>
  <c r="LX143" i="32"/>
  <c r="LY143" i="32" s="1"/>
  <c r="LP144" i="32"/>
  <c r="LQ144" i="32" s="1"/>
  <c r="LI144" i="32"/>
  <c r="LJ144" i="32" s="1"/>
  <c r="HQ149" i="32"/>
  <c r="KP145" i="32"/>
  <c r="KI145" i="32" s="1"/>
  <c r="KJ145" i="32" s="1"/>
  <c r="KK145" i="32" s="1"/>
  <c r="KQ144" i="32"/>
  <c r="LA145" i="32"/>
  <c r="LB145" i="32" s="1"/>
  <c r="GS149" i="32"/>
  <c r="GT149" i="32" s="1"/>
  <c r="GH150" i="32"/>
  <c r="GI150" i="32" s="1"/>
  <c r="GJ150" i="32" s="1"/>
  <c r="GK150" i="32" s="1"/>
  <c r="GL150" i="32" s="1"/>
  <c r="JA148" i="32"/>
  <c r="JB148" i="32" s="1"/>
  <c r="IP149" i="32"/>
  <c r="IQ149" i="32" s="1"/>
  <c r="IR149" i="32" s="1"/>
  <c r="IS149" i="32" s="1"/>
  <c r="IT149" i="32" s="1"/>
  <c r="IL148" i="32"/>
  <c r="IM148" i="32" s="1"/>
  <c r="IA149" i="32"/>
  <c r="IB149" i="32" s="1"/>
  <c r="IC149" i="32" s="1"/>
  <c r="ID149" i="32" s="1"/>
  <c r="IE149" i="32" s="1"/>
  <c r="HV149" i="32"/>
  <c r="HU150" i="32"/>
  <c r="HK150" i="32" s="1"/>
  <c r="HH148" i="32"/>
  <c r="HI148" i="32" s="1"/>
  <c r="GW149" i="32"/>
  <c r="GX149" i="32" s="1"/>
  <c r="GY149" i="32" s="1"/>
  <c r="GZ149" i="32" s="1"/>
  <c r="HA149" i="32" s="1"/>
  <c r="GD148" i="32"/>
  <c r="GE148" i="32" s="1"/>
  <c r="FS149" i="32"/>
  <c r="FT149" i="32" s="1"/>
  <c r="FU149" i="32" s="1"/>
  <c r="FV149" i="32" s="1"/>
  <c r="FW149" i="32" s="1"/>
  <c r="FO148" i="32"/>
  <c r="FP148" i="32" s="1"/>
  <c r="FD149" i="32"/>
  <c r="FE149" i="32" s="1"/>
  <c r="FF149" i="32" s="1"/>
  <c r="FG149" i="32" s="1"/>
  <c r="FH149" i="32" s="1"/>
  <c r="EZ148" i="32"/>
  <c r="FA148" i="32" s="1"/>
  <c r="EO149" i="32"/>
  <c r="EP149" i="32" s="1"/>
  <c r="EQ149" i="32" s="1"/>
  <c r="ER149" i="32" s="1"/>
  <c r="ES149" i="32" s="1"/>
  <c r="EK148" i="32"/>
  <c r="EL148" i="32" s="1"/>
  <c r="DZ149" i="32"/>
  <c r="EA149" i="32" s="1"/>
  <c r="EB149" i="32" s="1"/>
  <c r="EC149" i="32" s="1"/>
  <c r="ED149" i="32" s="1"/>
  <c r="DV148" i="32"/>
  <c r="DW148" i="32" s="1"/>
  <c r="DK149" i="32"/>
  <c r="DL149" i="32" s="1"/>
  <c r="DM149" i="32" s="1"/>
  <c r="DN149" i="32" s="1"/>
  <c r="DO149" i="32" s="1"/>
  <c r="DG148" i="32"/>
  <c r="DH148" i="32" s="1"/>
  <c r="CV149" i="32"/>
  <c r="CW149" i="32" s="1"/>
  <c r="CX149" i="32" s="1"/>
  <c r="CY149" i="32" s="1"/>
  <c r="CZ149" i="32" s="1"/>
  <c r="CR148" i="32"/>
  <c r="CS148" i="32" s="1"/>
  <c r="CG149" i="32"/>
  <c r="CH149" i="32" s="1"/>
  <c r="CI149" i="32" s="1"/>
  <c r="CJ149" i="32" s="1"/>
  <c r="CK149" i="32" s="1"/>
  <c r="CC148" i="32"/>
  <c r="CD148" i="32" s="1"/>
  <c r="BR149" i="32"/>
  <c r="BS149" i="32" s="1"/>
  <c r="BT149" i="32" s="1"/>
  <c r="BU149" i="32" s="1"/>
  <c r="BV149" i="32" s="1"/>
  <c r="BN148" i="32"/>
  <c r="BO148" i="32" s="1"/>
  <c r="BC149" i="32"/>
  <c r="BD149" i="32" s="1"/>
  <c r="BE149" i="32" s="1"/>
  <c r="BF149" i="32" s="1"/>
  <c r="BG149" i="32" s="1"/>
  <c r="AY148" i="32"/>
  <c r="AZ148" i="32" s="1"/>
  <c r="AN149" i="32"/>
  <c r="AO149" i="32" s="1"/>
  <c r="AP149" i="32" s="1"/>
  <c r="AQ149" i="32" s="1"/>
  <c r="AR149" i="32" s="1"/>
  <c r="IU149" i="32" l="1"/>
  <c r="JW149" i="32"/>
  <c r="AS149" i="32"/>
  <c r="DA149" i="32"/>
  <c r="EE149" i="32"/>
  <c r="FI149" i="32"/>
  <c r="HB149" i="32"/>
  <c r="LC145" i="32"/>
  <c r="LG146" i="32"/>
  <c r="KW146" i="32" s="1"/>
  <c r="LH145" i="32"/>
  <c r="LR144" i="32"/>
  <c r="LV145" i="32"/>
  <c r="LL145" i="32" s="1"/>
  <c r="LW144" i="32"/>
  <c r="BW149" i="32"/>
  <c r="IF149" i="32"/>
  <c r="JH149" i="32"/>
  <c r="GM150" i="32"/>
  <c r="KT144" i="32"/>
  <c r="KU144" i="32" s="1"/>
  <c r="CL149" i="32"/>
  <c r="DP149" i="32"/>
  <c r="ET149" i="32"/>
  <c r="FX149" i="32"/>
  <c r="KL145" i="32"/>
  <c r="KM145" i="32" s="1"/>
  <c r="GQ151" i="32"/>
  <c r="GG151" i="32" s="1"/>
  <c r="GR150" i="32"/>
  <c r="IZ149" i="32"/>
  <c r="IY150" i="32"/>
  <c r="IO150" i="32" s="1"/>
  <c r="IJ150" i="32"/>
  <c r="HZ150" i="32" s="1"/>
  <c r="IK149" i="32"/>
  <c r="HS150" i="32"/>
  <c r="HT149" i="32"/>
  <c r="HF150" i="32"/>
  <c r="GV150" i="32" s="1"/>
  <c r="HG149" i="32"/>
  <c r="GB150" i="32"/>
  <c r="FR150" i="32" s="1"/>
  <c r="GC149" i="32"/>
  <c r="FM150" i="32"/>
  <c r="FC150" i="32" s="1"/>
  <c r="FN149" i="32"/>
  <c r="EX150" i="32"/>
  <c r="EN150" i="32" s="1"/>
  <c r="EY149" i="32"/>
  <c r="EI150" i="32"/>
  <c r="DY150" i="32" s="1"/>
  <c r="EJ149" i="32"/>
  <c r="DT150" i="32"/>
  <c r="DJ150" i="32" s="1"/>
  <c r="DU149" i="32"/>
  <c r="DE150" i="32"/>
  <c r="CU150" i="32" s="1"/>
  <c r="DF149" i="32"/>
  <c r="CP150" i="32"/>
  <c r="CF150" i="32" s="1"/>
  <c r="CQ149" i="32"/>
  <c r="CA150" i="32"/>
  <c r="BQ150" i="32" s="1"/>
  <c r="CB149" i="32"/>
  <c r="BM149" i="32"/>
  <c r="BH149" i="32"/>
  <c r="BL150" i="32"/>
  <c r="BB150" i="32" s="1"/>
  <c r="AX149" i="32"/>
  <c r="AW150" i="32"/>
  <c r="AM150" i="32" s="1"/>
  <c r="JX149" i="32" l="1"/>
  <c r="JY149" i="32" s="1"/>
  <c r="JI149" i="32"/>
  <c r="JJ149" i="32" s="1"/>
  <c r="KD149" i="32"/>
  <c r="JO149" i="32"/>
  <c r="KC150" i="32"/>
  <c r="JS150" i="32" s="1"/>
  <c r="JN150" i="32"/>
  <c r="JD150" i="32" s="1"/>
  <c r="LT145" i="32"/>
  <c r="LM145" i="32" s="1"/>
  <c r="LN145" i="32" s="1"/>
  <c r="LO145" i="32" s="1"/>
  <c r="LU144" i="32"/>
  <c r="KN145" i="32"/>
  <c r="KR146" i="32"/>
  <c r="KH146" i="32" s="1"/>
  <c r="KS145" i="32"/>
  <c r="LE146" i="32"/>
  <c r="KX146" i="32" s="1"/>
  <c r="KY146" i="32" s="1"/>
  <c r="KZ146" i="32" s="1"/>
  <c r="LF145" i="32"/>
  <c r="GO151" i="32"/>
  <c r="GP150" i="32"/>
  <c r="IW150" i="32"/>
  <c r="IX149" i="32"/>
  <c r="IH150" i="32"/>
  <c r="II149" i="32"/>
  <c r="HW149" i="32"/>
  <c r="HX149" i="32" s="1"/>
  <c r="HL150" i="32"/>
  <c r="HM150" i="32" s="1"/>
  <c r="HN150" i="32" s="1"/>
  <c r="HO150" i="32" s="1"/>
  <c r="HP150" i="32" s="1"/>
  <c r="HD150" i="32"/>
  <c r="HE149" i="32"/>
  <c r="FZ150" i="32"/>
  <c r="GA149" i="32"/>
  <c r="FK150" i="32"/>
  <c r="FL149" i="32"/>
  <c r="EV150" i="32"/>
  <c r="EW149" i="32"/>
  <c r="EG150" i="32"/>
  <c r="EH149" i="32"/>
  <c r="DR150" i="32"/>
  <c r="DS149" i="32"/>
  <c r="DC150" i="32"/>
  <c r="DD149" i="32"/>
  <c r="CN150" i="32"/>
  <c r="CO149" i="32"/>
  <c r="BY150" i="32"/>
  <c r="BZ149" i="32"/>
  <c r="BJ150" i="32"/>
  <c r="BK149" i="32"/>
  <c r="AU150" i="32"/>
  <c r="AV149" i="32"/>
  <c r="KB149" i="32" l="1"/>
  <c r="KE149" i="32" s="1"/>
  <c r="KF149" i="32" s="1"/>
  <c r="KA150" i="32"/>
  <c r="JT150" i="32" s="1"/>
  <c r="JU150" i="32" s="1"/>
  <c r="JV150" i="32" s="1"/>
  <c r="JL150" i="32"/>
  <c r="JE150" i="32" s="1"/>
  <c r="JF150" i="32" s="1"/>
  <c r="JG150" i="32" s="1"/>
  <c r="JM149" i="32"/>
  <c r="JP149" i="32" s="1"/>
  <c r="JQ149" i="32" s="1"/>
  <c r="LI145" i="32"/>
  <c r="LJ145" i="32" s="1"/>
  <c r="KP146" i="32"/>
  <c r="KI146" i="32" s="1"/>
  <c r="KJ146" i="32" s="1"/>
  <c r="KK146" i="32" s="1"/>
  <c r="KQ145" i="32"/>
  <c r="LA146" i="32"/>
  <c r="LB146" i="32" s="1"/>
  <c r="LX144" i="32"/>
  <c r="LY144" i="32" s="1"/>
  <c r="HQ150" i="32"/>
  <c r="LP145" i="32"/>
  <c r="LQ145" i="32" s="1"/>
  <c r="GS150" i="32"/>
  <c r="GT150" i="32" s="1"/>
  <c r="GH151" i="32"/>
  <c r="GI151" i="32" s="1"/>
  <c r="GJ151" i="32" s="1"/>
  <c r="GK151" i="32" s="1"/>
  <c r="GL151" i="32" s="1"/>
  <c r="JA149" i="32"/>
  <c r="JB149" i="32" s="1"/>
  <c r="IP150" i="32"/>
  <c r="IQ150" i="32" s="1"/>
  <c r="IR150" i="32" s="1"/>
  <c r="IS150" i="32" s="1"/>
  <c r="IT150" i="32" s="1"/>
  <c r="IL149" i="32"/>
  <c r="IM149" i="32" s="1"/>
  <c r="IA150" i="32"/>
  <c r="IB150" i="32" s="1"/>
  <c r="IC150" i="32" s="1"/>
  <c r="ID150" i="32" s="1"/>
  <c r="IE150" i="32" s="1"/>
  <c r="HU151" i="32"/>
  <c r="HK151" i="32" s="1"/>
  <c r="HV150" i="32"/>
  <c r="HH149" i="32"/>
  <c r="HI149" i="32" s="1"/>
  <c r="GW150" i="32"/>
  <c r="GX150" i="32" s="1"/>
  <c r="GY150" i="32" s="1"/>
  <c r="GZ150" i="32" s="1"/>
  <c r="HA150" i="32" s="1"/>
  <c r="GD149" i="32"/>
  <c r="GE149" i="32" s="1"/>
  <c r="FS150" i="32"/>
  <c r="FT150" i="32" s="1"/>
  <c r="FU150" i="32" s="1"/>
  <c r="FV150" i="32" s="1"/>
  <c r="FW150" i="32" s="1"/>
  <c r="FO149" i="32"/>
  <c r="FP149" i="32" s="1"/>
  <c r="FD150" i="32"/>
  <c r="FE150" i="32" s="1"/>
  <c r="FF150" i="32" s="1"/>
  <c r="FG150" i="32" s="1"/>
  <c r="FH150" i="32" s="1"/>
  <c r="EZ149" i="32"/>
  <c r="FA149" i="32" s="1"/>
  <c r="EO150" i="32"/>
  <c r="EP150" i="32" s="1"/>
  <c r="EQ150" i="32" s="1"/>
  <c r="ER150" i="32" s="1"/>
  <c r="ES150" i="32" s="1"/>
  <c r="EK149" i="32"/>
  <c r="EL149" i="32" s="1"/>
  <c r="DZ150" i="32"/>
  <c r="EA150" i="32" s="1"/>
  <c r="EB150" i="32" s="1"/>
  <c r="EC150" i="32" s="1"/>
  <c r="ED150" i="32" s="1"/>
  <c r="DV149" i="32"/>
  <c r="DW149" i="32" s="1"/>
  <c r="DK150" i="32"/>
  <c r="DL150" i="32" s="1"/>
  <c r="DM150" i="32" s="1"/>
  <c r="DN150" i="32" s="1"/>
  <c r="DO150" i="32" s="1"/>
  <c r="DG149" i="32"/>
  <c r="DH149" i="32" s="1"/>
  <c r="CV150" i="32"/>
  <c r="CW150" i="32" s="1"/>
  <c r="CX150" i="32" s="1"/>
  <c r="CY150" i="32" s="1"/>
  <c r="CZ150" i="32" s="1"/>
  <c r="CR149" i="32"/>
  <c r="CS149" i="32" s="1"/>
  <c r="CG150" i="32"/>
  <c r="CH150" i="32" s="1"/>
  <c r="CI150" i="32" s="1"/>
  <c r="CJ150" i="32" s="1"/>
  <c r="CK150" i="32" s="1"/>
  <c r="CC149" i="32"/>
  <c r="CD149" i="32" s="1"/>
  <c r="BR150" i="32"/>
  <c r="BS150" i="32" s="1"/>
  <c r="BT150" i="32" s="1"/>
  <c r="BU150" i="32" s="1"/>
  <c r="BV150" i="32" s="1"/>
  <c r="BN149" i="32"/>
  <c r="BO149" i="32" s="1"/>
  <c r="BC150" i="32"/>
  <c r="BD150" i="32" s="1"/>
  <c r="BE150" i="32" s="1"/>
  <c r="BF150" i="32" s="1"/>
  <c r="BG150" i="32" s="1"/>
  <c r="AY149" i="32"/>
  <c r="AZ149" i="32" s="1"/>
  <c r="AN150" i="32"/>
  <c r="AO150" i="32" s="1"/>
  <c r="AP150" i="32" s="1"/>
  <c r="AQ150" i="32" s="1"/>
  <c r="AR150" i="32" s="1"/>
  <c r="AS150" i="32" l="1"/>
  <c r="BH150" i="32"/>
  <c r="IU150" i="32"/>
  <c r="JW150" i="32"/>
  <c r="KT145" i="32"/>
  <c r="KU145" i="32" s="1"/>
  <c r="DA150" i="32"/>
  <c r="EE150" i="32"/>
  <c r="FI150" i="32"/>
  <c r="HB150" i="32"/>
  <c r="LR145" i="32"/>
  <c r="LW145" i="32"/>
  <c r="LV146" i="32"/>
  <c r="LL146" i="32" s="1"/>
  <c r="KL146" i="32"/>
  <c r="KM146" i="32" s="1"/>
  <c r="BW150" i="32"/>
  <c r="IF150" i="32"/>
  <c r="JH150" i="32"/>
  <c r="GM151" i="32"/>
  <c r="CL150" i="32"/>
  <c r="DP150" i="32"/>
  <c r="ET150" i="32"/>
  <c r="FX150" i="32"/>
  <c r="LC146" i="32"/>
  <c r="LG147" i="32"/>
  <c r="KW147" i="32" s="1"/>
  <c r="LH146" i="32"/>
  <c r="GR151" i="32"/>
  <c r="GQ152" i="32"/>
  <c r="GG152" i="32" s="1"/>
  <c r="IY151" i="32"/>
  <c r="IO151" i="32" s="1"/>
  <c r="IZ150" i="32"/>
  <c r="IJ151" i="32"/>
  <c r="HZ151" i="32" s="1"/>
  <c r="IK150" i="32"/>
  <c r="HS151" i="32"/>
  <c r="HT150" i="32"/>
  <c r="HF151" i="32"/>
  <c r="GV151" i="32" s="1"/>
  <c r="HG150" i="32"/>
  <c r="GB151" i="32"/>
  <c r="FR151" i="32" s="1"/>
  <c r="GC150" i="32"/>
  <c r="FM151" i="32"/>
  <c r="FC151" i="32" s="1"/>
  <c r="FN150" i="32"/>
  <c r="EX151" i="32"/>
  <c r="EN151" i="32" s="1"/>
  <c r="EY150" i="32"/>
  <c r="EJ150" i="32"/>
  <c r="EI151" i="32"/>
  <c r="DY151" i="32" s="1"/>
  <c r="DU150" i="32"/>
  <c r="DT151" i="32"/>
  <c r="DJ151" i="32" s="1"/>
  <c r="DF150" i="32"/>
  <c r="DE151" i="32"/>
  <c r="CU151" i="32" s="1"/>
  <c r="CQ150" i="32"/>
  <c r="CP151" i="32"/>
  <c r="CF151" i="32" s="1"/>
  <c r="CA151" i="32"/>
  <c r="BQ151" i="32" s="1"/>
  <c r="CB150" i="32"/>
  <c r="BL151" i="32"/>
  <c r="BB151" i="32" s="1"/>
  <c r="BM150" i="32"/>
  <c r="AW151" i="32"/>
  <c r="AM151" i="32" s="1"/>
  <c r="AX150" i="32"/>
  <c r="JX150" i="32" l="1"/>
  <c r="JY150" i="32" s="1"/>
  <c r="JI150" i="32"/>
  <c r="JJ150" i="32" s="1"/>
  <c r="KC151" i="32"/>
  <c r="JS151" i="32" s="1"/>
  <c r="JO150" i="32"/>
  <c r="JN151" i="32"/>
  <c r="JD151" i="32" s="1"/>
  <c r="KD150" i="32"/>
  <c r="LT146" i="32"/>
  <c r="LM146" i="32" s="1"/>
  <c r="LN146" i="32" s="1"/>
  <c r="LO146" i="32" s="1"/>
  <c r="LU145" i="32"/>
  <c r="LE147" i="32"/>
  <c r="KX147" i="32" s="1"/>
  <c r="KY147" i="32" s="1"/>
  <c r="KZ147" i="32" s="1"/>
  <c r="LF146" i="32"/>
  <c r="KN146" i="32"/>
  <c r="KR147" i="32"/>
  <c r="KH147" i="32" s="1"/>
  <c r="KS146" i="32"/>
  <c r="GO152" i="32"/>
  <c r="GP151" i="32"/>
  <c r="IW151" i="32"/>
  <c r="IX150" i="32"/>
  <c r="IH151" i="32"/>
  <c r="II150" i="32"/>
  <c r="HW150" i="32"/>
  <c r="HX150" i="32" s="1"/>
  <c r="HL151" i="32"/>
  <c r="HM151" i="32" s="1"/>
  <c r="HN151" i="32" s="1"/>
  <c r="HO151" i="32" s="1"/>
  <c r="HP151" i="32" s="1"/>
  <c r="HD151" i="32"/>
  <c r="HE150" i="32"/>
  <c r="FZ151" i="32"/>
  <c r="GA150" i="32"/>
  <c r="FK151" i="32"/>
  <c r="FL150" i="32"/>
  <c r="EV151" i="32"/>
  <c r="EW150" i="32"/>
  <c r="EG151" i="32"/>
  <c r="EH150" i="32"/>
  <c r="DR151" i="32"/>
  <c r="DS150" i="32"/>
  <c r="DC151" i="32"/>
  <c r="DD150" i="32"/>
  <c r="CN151" i="32"/>
  <c r="CO150" i="32"/>
  <c r="BY151" i="32"/>
  <c r="BZ150" i="32"/>
  <c r="BJ151" i="32"/>
  <c r="BK150" i="32"/>
  <c r="AU151" i="32"/>
  <c r="AV150" i="32"/>
  <c r="KB150" i="32" l="1"/>
  <c r="KE150" i="32" s="1"/>
  <c r="KF150" i="32" s="1"/>
  <c r="KA151" i="32"/>
  <c r="JT151" i="32" s="1"/>
  <c r="JU151" i="32" s="1"/>
  <c r="JV151" i="32" s="1"/>
  <c r="JL151" i="32"/>
  <c r="JE151" i="32" s="1"/>
  <c r="JF151" i="32" s="1"/>
  <c r="JG151" i="32" s="1"/>
  <c r="JM150" i="32"/>
  <c r="JP150" i="32" s="1"/>
  <c r="JQ150" i="32" s="1"/>
  <c r="LI146" i="32"/>
  <c r="LJ146" i="32" s="1"/>
  <c r="LA147" i="32"/>
  <c r="LB147" i="32" s="1"/>
  <c r="LX145" i="32"/>
  <c r="LY145" i="32" s="1"/>
  <c r="HQ151" i="32"/>
  <c r="KP147" i="32"/>
  <c r="KI147" i="32" s="1"/>
  <c r="KJ147" i="32" s="1"/>
  <c r="KK147" i="32" s="1"/>
  <c r="KQ146" i="32"/>
  <c r="LP146" i="32"/>
  <c r="LQ146" i="32" s="1"/>
  <c r="GS151" i="32"/>
  <c r="GT151" i="32" s="1"/>
  <c r="GH152" i="32"/>
  <c r="GI152" i="32" s="1"/>
  <c r="GJ152" i="32" s="1"/>
  <c r="GK152" i="32" s="1"/>
  <c r="GL152" i="32" s="1"/>
  <c r="JA150" i="32"/>
  <c r="JB150" i="32" s="1"/>
  <c r="IP151" i="32"/>
  <c r="IQ151" i="32" s="1"/>
  <c r="IR151" i="32" s="1"/>
  <c r="IS151" i="32" s="1"/>
  <c r="IT151" i="32" s="1"/>
  <c r="IL150" i="32"/>
  <c r="IM150" i="32" s="1"/>
  <c r="IA151" i="32"/>
  <c r="IB151" i="32" s="1"/>
  <c r="IC151" i="32" s="1"/>
  <c r="ID151" i="32" s="1"/>
  <c r="IE151" i="32" s="1"/>
  <c r="HV151" i="32"/>
  <c r="HU152" i="32"/>
  <c r="HK152" i="32" s="1"/>
  <c r="HH150" i="32"/>
  <c r="HI150" i="32" s="1"/>
  <c r="GW151" i="32"/>
  <c r="GX151" i="32" s="1"/>
  <c r="GY151" i="32" s="1"/>
  <c r="GZ151" i="32" s="1"/>
  <c r="HA151" i="32" s="1"/>
  <c r="GD150" i="32"/>
  <c r="GE150" i="32" s="1"/>
  <c r="FS151" i="32"/>
  <c r="FT151" i="32" s="1"/>
  <c r="FU151" i="32" s="1"/>
  <c r="FV151" i="32" s="1"/>
  <c r="FW151" i="32" s="1"/>
  <c r="FO150" i="32"/>
  <c r="FP150" i="32" s="1"/>
  <c r="FD151" i="32"/>
  <c r="FE151" i="32" s="1"/>
  <c r="FF151" i="32" s="1"/>
  <c r="FG151" i="32" s="1"/>
  <c r="FH151" i="32" s="1"/>
  <c r="EZ150" i="32"/>
  <c r="FA150" i="32" s="1"/>
  <c r="EO151" i="32"/>
  <c r="EP151" i="32" s="1"/>
  <c r="EQ151" i="32" s="1"/>
  <c r="ER151" i="32" s="1"/>
  <c r="ES151" i="32" s="1"/>
  <c r="EK150" i="32"/>
  <c r="EL150" i="32" s="1"/>
  <c r="DZ151" i="32"/>
  <c r="EA151" i="32" s="1"/>
  <c r="EB151" i="32" s="1"/>
  <c r="EC151" i="32" s="1"/>
  <c r="ED151" i="32" s="1"/>
  <c r="DV150" i="32"/>
  <c r="DW150" i="32" s="1"/>
  <c r="DK151" i="32"/>
  <c r="DL151" i="32" s="1"/>
  <c r="DM151" i="32" s="1"/>
  <c r="DN151" i="32" s="1"/>
  <c r="DO151" i="32" s="1"/>
  <c r="DG150" i="32"/>
  <c r="DH150" i="32" s="1"/>
  <c r="CV151" i="32"/>
  <c r="CW151" i="32" s="1"/>
  <c r="CX151" i="32" s="1"/>
  <c r="CY151" i="32" s="1"/>
  <c r="CZ151" i="32" s="1"/>
  <c r="CR150" i="32"/>
  <c r="CS150" i="32" s="1"/>
  <c r="CG151" i="32"/>
  <c r="CH151" i="32" s="1"/>
  <c r="CI151" i="32" s="1"/>
  <c r="CJ151" i="32" s="1"/>
  <c r="CK151" i="32" s="1"/>
  <c r="CC150" i="32"/>
  <c r="CD150" i="32" s="1"/>
  <c r="BR151" i="32"/>
  <c r="BS151" i="32" s="1"/>
  <c r="BT151" i="32" s="1"/>
  <c r="BU151" i="32" s="1"/>
  <c r="BV151" i="32" s="1"/>
  <c r="BN150" i="32"/>
  <c r="BO150" i="32" s="1"/>
  <c r="BC151" i="32"/>
  <c r="BD151" i="32" s="1"/>
  <c r="BE151" i="32" s="1"/>
  <c r="BF151" i="32" s="1"/>
  <c r="BG151" i="32" s="1"/>
  <c r="AY150" i="32"/>
  <c r="AZ150" i="32" s="1"/>
  <c r="AN151" i="32"/>
  <c r="AO151" i="32" s="1"/>
  <c r="AP151" i="32" s="1"/>
  <c r="AQ151" i="32" s="1"/>
  <c r="AR151" i="32" s="1"/>
  <c r="CL151" i="32" l="1"/>
  <c r="IU151" i="32"/>
  <c r="JW151" i="32"/>
  <c r="AS151" i="32"/>
  <c r="EE151" i="32"/>
  <c r="FI151" i="32"/>
  <c r="HB151" i="32"/>
  <c r="LR146" i="32"/>
  <c r="LV147" i="32"/>
  <c r="LL147" i="32" s="1"/>
  <c r="LW146" i="32"/>
  <c r="LC147" i="32"/>
  <c r="LG148" i="32"/>
  <c r="KW148" i="32" s="1"/>
  <c r="LH147" i="32"/>
  <c r="BW151" i="32"/>
  <c r="IF151" i="32"/>
  <c r="JH151" i="32"/>
  <c r="GM152" i="32"/>
  <c r="KT146" i="32"/>
  <c r="KU146" i="32" s="1"/>
  <c r="BH151" i="32"/>
  <c r="DP151" i="32"/>
  <c r="ET151" i="32"/>
  <c r="FX151" i="32"/>
  <c r="KL147" i="32"/>
  <c r="KM147" i="32" s="1"/>
  <c r="GR152" i="32"/>
  <c r="GQ153" i="32"/>
  <c r="GG153" i="32" s="1"/>
  <c r="IZ151" i="32"/>
  <c r="IY152" i="32"/>
  <c r="IO152" i="32" s="1"/>
  <c r="IJ152" i="32"/>
  <c r="HZ152" i="32" s="1"/>
  <c r="IK151" i="32"/>
  <c r="HS152" i="32"/>
  <c r="HT151" i="32"/>
  <c r="HG151" i="32"/>
  <c r="HF152" i="32"/>
  <c r="GV152" i="32" s="1"/>
  <c r="GC151" i="32"/>
  <c r="GB152" i="32"/>
  <c r="FR152" i="32" s="1"/>
  <c r="FM152" i="32"/>
  <c r="FC152" i="32" s="1"/>
  <c r="FN151" i="32"/>
  <c r="EX152" i="32"/>
  <c r="EN152" i="32" s="1"/>
  <c r="EY151" i="32"/>
  <c r="EI152" i="32"/>
  <c r="DY152" i="32" s="1"/>
  <c r="EJ151" i="32"/>
  <c r="DT152" i="32"/>
  <c r="DJ152" i="32" s="1"/>
  <c r="DU151" i="32"/>
  <c r="DA151" i="32"/>
  <c r="DE152" i="32"/>
  <c r="CU152" i="32" s="1"/>
  <c r="DF151" i="32"/>
  <c r="CP152" i="32"/>
  <c r="CF152" i="32" s="1"/>
  <c r="CQ151" i="32"/>
  <c r="CA152" i="32"/>
  <c r="BQ152" i="32" s="1"/>
  <c r="CB151" i="32"/>
  <c r="BM151" i="32"/>
  <c r="BL152" i="32"/>
  <c r="BB152" i="32" s="1"/>
  <c r="AX151" i="32"/>
  <c r="AW152" i="32"/>
  <c r="AM152" i="32" s="1"/>
  <c r="JX151" i="32" l="1"/>
  <c r="JY151" i="32" s="1"/>
  <c r="JI151" i="32"/>
  <c r="JJ151" i="32" s="1"/>
  <c r="KC152" i="32"/>
  <c r="JS152" i="32" s="1"/>
  <c r="JO151" i="32"/>
  <c r="JN152" i="32"/>
  <c r="JD152" i="32" s="1"/>
  <c r="KD151" i="32"/>
  <c r="LE148" i="32"/>
  <c r="KX148" i="32" s="1"/>
  <c r="KY148" i="32" s="1"/>
  <c r="KZ148" i="32" s="1"/>
  <c r="LF147" i="32"/>
  <c r="KN147" i="32"/>
  <c r="KR148" i="32"/>
  <c r="KH148" i="32" s="1"/>
  <c r="KS147" i="32"/>
  <c r="LT147" i="32"/>
  <c r="LM147" i="32" s="1"/>
  <c r="LN147" i="32" s="1"/>
  <c r="LO147" i="32" s="1"/>
  <c r="LU146" i="32"/>
  <c r="GO153" i="32"/>
  <c r="GP152" i="32"/>
  <c r="IW152" i="32"/>
  <c r="IX151" i="32"/>
  <c r="IH152" i="32"/>
  <c r="II151" i="32"/>
  <c r="HW151" i="32"/>
  <c r="HX151" i="32" s="1"/>
  <c r="HL152" i="32"/>
  <c r="HM152" i="32" s="1"/>
  <c r="HN152" i="32" s="1"/>
  <c r="HO152" i="32" s="1"/>
  <c r="HP152" i="32" s="1"/>
  <c r="HD152" i="32"/>
  <c r="HE151" i="32"/>
  <c r="FZ152" i="32"/>
  <c r="GA151" i="32"/>
  <c r="FK152" i="32"/>
  <c r="FL151" i="32"/>
  <c r="EV152" i="32"/>
  <c r="EW151" i="32"/>
  <c r="EG152" i="32"/>
  <c r="EH151" i="32"/>
  <c r="DR152" i="32"/>
  <c r="DS151" i="32"/>
  <c r="DC152" i="32"/>
  <c r="DD151" i="32"/>
  <c r="CN152" i="32"/>
  <c r="CO151" i="32"/>
  <c r="BY152" i="32"/>
  <c r="BZ151" i="32"/>
  <c r="BJ152" i="32"/>
  <c r="BK151" i="32"/>
  <c r="AU152" i="32"/>
  <c r="AV151" i="32"/>
  <c r="KB151" i="32" l="1"/>
  <c r="KE151" i="32" s="1"/>
  <c r="KF151" i="32" s="1"/>
  <c r="KA152" i="32"/>
  <c r="JT152" i="32" s="1"/>
  <c r="JU152" i="32" s="1"/>
  <c r="JV152" i="32" s="1"/>
  <c r="JL152" i="32"/>
  <c r="JE152" i="32" s="1"/>
  <c r="JF152" i="32" s="1"/>
  <c r="JG152" i="32" s="1"/>
  <c r="JM151" i="32"/>
  <c r="JP151" i="32" s="1"/>
  <c r="JQ151" i="32" s="1"/>
  <c r="LX146" i="32"/>
  <c r="LY146" i="32" s="1"/>
  <c r="KP148" i="32"/>
  <c r="KI148" i="32" s="1"/>
  <c r="KJ148" i="32" s="1"/>
  <c r="KK148" i="32" s="1"/>
  <c r="KQ147" i="32"/>
  <c r="LP147" i="32"/>
  <c r="LQ147" i="32" s="1"/>
  <c r="LI147" i="32"/>
  <c r="LJ147" i="32" s="1"/>
  <c r="HQ152" i="32"/>
  <c r="LA148" i="32"/>
  <c r="LB148" i="32" s="1"/>
  <c r="GS152" i="32"/>
  <c r="GT152" i="32" s="1"/>
  <c r="GH153" i="32"/>
  <c r="GI153" i="32" s="1"/>
  <c r="GJ153" i="32" s="1"/>
  <c r="GK153" i="32" s="1"/>
  <c r="GL153" i="32" s="1"/>
  <c r="JA151" i="32"/>
  <c r="JB151" i="32" s="1"/>
  <c r="IP152" i="32"/>
  <c r="IQ152" i="32" s="1"/>
  <c r="IR152" i="32" s="1"/>
  <c r="IS152" i="32" s="1"/>
  <c r="IT152" i="32" s="1"/>
  <c r="IL151" i="32"/>
  <c r="IM151" i="32" s="1"/>
  <c r="IA152" i="32"/>
  <c r="IB152" i="32" s="1"/>
  <c r="IC152" i="32" s="1"/>
  <c r="ID152" i="32" s="1"/>
  <c r="IE152" i="32" s="1"/>
  <c r="HU153" i="32"/>
  <c r="HK153" i="32" s="1"/>
  <c r="HV152" i="32"/>
  <c r="HH151" i="32"/>
  <c r="HI151" i="32" s="1"/>
  <c r="GW152" i="32"/>
  <c r="GX152" i="32" s="1"/>
  <c r="GY152" i="32" s="1"/>
  <c r="GZ152" i="32" s="1"/>
  <c r="HA152" i="32" s="1"/>
  <c r="GD151" i="32"/>
  <c r="GE151" i="32" s="1"/>
  <c r="FS152" i="32"/>
  <c r="FT152" i="32" s="1"/>
  <c r="FU152" i="32" s="1"/>
  <c r="FV152" i="32" s="1"/>
  <c r="FW152" i="32" s="1"/>
  <c r="FO151" i="32"/>
  <c r="FP151" i="32" s="1"/>
  <c r="FD152" i="32"/>
  <c r="FE152" i="32" s="1"/>
  <c r="FF152" i="32" s="1"/>
  <c r="FG152" i="32" s="1"/>
  <c r="FH152" i="32" s="1"/>
  <c r="EZ151" i="32"/>
  <c r="FA151" i="32" s="1"/>
  <c r="EO152" i="32"/>
  <c r="EP152" i="32" s="1"/>
  <c r="EQ152" i="32" s="1"/>
  <c r="ER152" i="32" s="1"/>
  <c r="ES152" i="32" s="1"/>
  <c r="EK151" i="32"/>
  <c r="EL151" i="32" s="1"/>
  <c r="DZ152" i="32"/>
  <c r="EA152" i="32" s="1"/>
  <c r="EB152" i="32" s="1"/>
  <c r="EC152" i="32" s="1"/>
  <c r="ED152" i="32" s="1"/>
  <c r="DV151" i="32"/>
  <c r="DW151" i="32" s="1"/>
  <c r="DK152" i="32"/>
  <c r="DL152" i="32" s="1"/>
  <c r="DM152" i="32" s="1"/>
  <c r="DN152" i="32" s="1"/>
  <c r="DO152" i="32" s="1"/>
  <c r="DG151" i="32"/>
  <c r="DH151" i="32" s="1"/>
  <c r="CV152" i="32"/>
  <c r="CW152" i="32" s="1"/>
  <c r="CX152" i="32" s="1"/>
  <c r="CY152" i="32" s="1"/>
  <c r="CZ152" i="32" s="1"/>
  <c r="CR151" i="32"/>
  <c r="CS151" i="32" s="1"/>
  <c r="CG152" i="32"/>
  <c r="CH152" i="32" s="1"/>
  <c r="CI152" i="32" s="1"/>
  <c r="CJ152" i="32" s="1"/>
  <c r="CK152" i="32" s="1"/>
  <c r="CC151" i="32"/>
  <c r="CD151" i="32" s="1"/>
  <c r="BR152" i="32"/>
  <c r="BS152" i="32" s="1"/>
  <c r="BT152" i="32" s="1"/>
  <c r="BU152" i="32" s="1"/>
  <c r="BV152" i="32" s="1"/>
  <c r="BN151" i="32"/>
  <c r="BO151" i="32" s="1"/>
  <c r="BC152" i="32"/>
  <c r="BD152" i="32" s="1"/>
  <c r="BE152" i="32" s="1"/>
  <c r="BF152" i="32" s="1"/>
  <c r="BG152" i="32" s="1"/>
  <c r="AY151" i="32"/>
  <c r="AZ151" i="32" s="1"/>
  <c r="AN152" i="32"/>
  <c r="AO152" i="32" s="1"/>
  <c r="AP152" i="32" s="1"/>
  <c r="AQ152" i="32" s="1"/>
  <c r="AR152" i="32" s="1"/>
  <c r="BH152" i="32" l="1"/>
  <c r="IU152" i="32"/>
  <c r="JW152" i="32"/>
  <c r="KT147" i="32"/>
  <c r="KU147" i="32" s="1"/>
  <c r="AS152" i="32"/>
  <c r="DA152" i="32"/>
  <c r="EE152" i="32"/>
  <c r="FI152" i="32"/>
  <c r="HB152" i="32"/>
  <c r="LC148" i="32"/>
  <c r="LG149" i="32"/>
  <c r="KW149" i="32" s="1"/>
  <c r="LH148" i="32"/>
  <c r="KL148" i="32"/>
  <c r="KM148" i="32" s="1"/>
  <c r="BW152" i="32"/>
  <c r="IF152" i="32"/>
  <c r="JH152" i="32"/>
  <c r="GM153" i="32"/>
  <c r="CL152" i="32"/>
  <c r="DP152" i="32"/>
  <c r="ET152" i="32"/>
  <c r="FX152" i="32"/>
  <c r="LR147" i="32"/>
  <c r="LW147" i="32"/>
  <c r="LV148" i="32"/>
  <c r="LL148" i="32" s="1"/>
  <c r="GR153" i="32"/>
  <c r="GQ154" i="32"/>
  <c r="GG154" i="32" s="1"/>
  <c r="IY153" i="32"/>
  <c r="IO153" i="32" s="1"/>
  <c r="IZ152" i="32"/>
  <c r="IK152" i="32"/>
  <c r="IJ153" i="32"/>
  <c r="HZ153" i="32" s="1"/>
  <c r="HS153" i="32"/>
  <c r="HT152" i="32"/>
  <c r="HF153" i="32"/>
  <c r="GV153" i="32" s="1"/>
  <c r="HG152" i="32"/>
  <c r="GB153" i="32"/>
  <c r="FR153" i="32" s="1"/>
  <c r="GC152" i="32"/>
  <c r="FM153" i="32"/>
  <c r="FC153" i="32" s="1"/>
  <c r="FN152" i="32"/>
  <c r="EX153" i="32"/>
  <c r="EN153" i="32" s="1"/>
  <c r="EY152" i="32"/>
  <c r="EI153" i="32"/>
  <c r="DY153" i="32" s="1"/>
  <c r="EJ152" i="32"/>
  <c r="DU152" i="32"/>
  <c r="DT153" i="32"/>
  <c r="DJ153" i="32" s="1"/>
  <c r="DF152" i="32"/>
  <c r="DE153" i="32"/>
  <c r="CU153" i="32" s="1"/>
  <c r="CQ152" i="32"/>
  <c r="CP153" i="32"/>
  <c r="CF153" i="32" s="1"/>
  <c r="CA153" i="32"/>
  <c r="BQ153" i="32" s="1"/>
  <c r="CB152" i="32"/>
  <c r="BL153" i="32"/>
  <c r="BB153" i="32" s="1"/>
  <c r="BM152" i="32"/>
  <c r="AW153" i="32"/>
  <c r="AM153" i="32" s="1"/>
  <c r="AX152" i="32"/>
  <c r="JX152" i="32" l="1"/>
  <c r="JY152" i="32" s="1"/>
  <c r="KC153" i="32"/>
  <c r="JS153" i="32" s="1"/>
  <c r="JI152" i="32"/>
  <c r="JJ152" i="32" s="1"/>
  <c r="JO152" i="32"/>
  <c r="KD152" i="32"/>
  <c r="JN153" i="32"/>
  <c r="JD153" i="32" s="1"/>
  <c r="LE149" i="32"/>
  <c r="KX149" i="32" s="1"/>
  <c r="KY149" i="32" s="1"/>
  <c r="KZ149" i="32" s="1"/>
  <c r="LF148" i="32"/>
  <c r="LT148" i="32"/>
  <c r="LM148" i="32" s="1"/>
  <c r="LN148" i="32" s="1"/>
  <c r="LO148" i="32" s="1"/>
  <c r="LU147" i="32"/>
  <c r="KN148" i="32"/>
  <c r="KR149" i="32"/>
  <c r="KH149" i="32" s="1"/>
  <c r="KS148" i="32"/>
  <c r="GO154" i="32"/>
  <c r="GP153" i="32"/>
  <c r="IW153" i="32"/>
  <c r="IX152" i="32"/>
  <c r="IH153" i="32"/>
  <c r="II152" i="32"/>
  <c r="HW152" i="32"/>
  <c r="HX152" i="32" s="1"/>
  <c r="HL153" i="32"/>
  <c r="HM153" i="32" s="1"/>
  <c r="HN153" i="32" s="1"/>
  <c r="HO153" i="32" s="1"/>
  <c r="HP153" i="32" s="1"/>
  <c r="HD153" i="32"/>
  <c r="HE152" i="32"/>
  <c r="FZ153" i="32"/>
  <c r="GA152" i="32"/>
  <c r="FK153" i="32"/>
  <c r="FL152" i="32"/>
  <c r="EV153" i="32"/>
  <c r="EW152" i="32"/>
  <c r="EG153" i="32"/>
  <c r="EH152" i="32"/>
  <c r="DR153" i="32"/>
  <c r="DS152" i="32"/>
  <c r="DC153" i="32"/>
  <c r="DD152" i="32"/>
  <c r="CN153" i="32"/>
  <c r="CO152" i="32"/>
  <c r="BY153" i="32"/>
  <c r="BZ152" i="32"/>
  <c r="BJ153" i="32"/>
  <c r="BK152" i="32"/>
  <c r="AU153" i="32"/>
  <c r="AV152" i="32"/>
  <c r="KB152" i="32" l="1"/>
  <c r="KE152" i="32" s="1"/>
  <c r="KF152" i="32" s="1"/>
  <c r="KA153" i="32"/>
  <c r="JT153" i="32" s="1"/>
  <c r="JU153" i="32" s="1"/>
  <c r="JV153" i="32" s="1"/>
  <c r="JM152" i="32"/>
  <c r="JP152" i="32" s="1"/>
  <c r="JQ152" i="32" s="1"/>
  <c r="JL153" i="32"/>
  <c r="JE153" i="32" s="1"/>
  <c r="JF153" i="32" s="1"/>
  <c r="JG153" i="32" s="1"/>
  <c r="HQ153" i="32"/>
  <c r="LX147" i="32"/>
  <c r="LY147" i="32" s="1"/>
  <c r="LP148" i="32"/>
  <c r="LQ148" i="32" s="1"/>
  <c r="LI148" i="32"/>
  <c r="LJ148" i="32" s="1"/>
  <c r="KP149" i="32"/>
  <c r="KI149" i="32" s="1"/>
  <c r="KJ149" i="32" s="1"/>
  <c r="KK149" i="32" s="1"/>
  <c r="KQ148" i="32"/>
  <c r="LA149" i="32"/>
  <c r="LB149" i="32" s="1"/>
  <c r="GS153" i="32"/>
  <c r="GT153" i="32" s="1"/>
  <c r="GH154" i="32"/>
  <c r="GI154" i="32" s="1"/>
  <c r="GJ154" i="32" s="1"/>
  <c r="GK154" i="32" s="1"/>
  <c r="GL154" i="32" s="1"/>
  <c r="JA152" i="32"/>
  <c r="JB152" i="32" s="1"/>
  <c r="IP153" i="32"/>
  <c r="IQ153" i="32" s="1"/>
  <c r="IR153" i="32" s="1"/>
  <c r="IS153" i="32" s="1"/>
  <c r="IT153" i="32" s="1"/>
  <c r="IL152" i="32"/>
  <c r="IM152" i="32" s="1"/>
  <c r="IA153" i="32"/>
  <c r="IB153" i="32" s="1"/>
  <c r="IC153" i="32" s="1"/>
  <c r="ID153" i="32" s="1"/>
  <c r="IE153" i="32" s="1"/>
  <c r="HV153" i="32"/>
  <c r="HU154" i="32"/>
  <c r="HK154" i="32" s="1"/>
  <c r="HH152" i="32"/>
  <c r="HI152" i="32" s="1"/>
  <c r="GW153" i="32"/>
  <c r="GX153" i="32" s="1"/>
  <c r="GY153" i="32" s="1"/>
  <c r="GZ153" i="32" s="1"/>
  <c r="HA153" i="32" s="1"/>
  <c r="GD152" i="32"/>
  <c r="GE152" i="32" s="1"/>
  <c r="FS153" i="32"/>
  <c r="FT153" i="32" s="1"/>
  <c r="FU153" i="32" s="1"/>
  <c r="FV153" i="32" s="1"/>
  <c r="FW153" i="32" s="1"/>
  <c r="FO152" i="32"/>
  <c r="FP152" i="32" s="1"/>
  <c r="FD153" i="32"/>
  <c r="FE153" i="32" s="1"/>
  <c r="FF153" i="32" s="1"/>
  <c r="FG153" i="32" s="1"/>
  <c r="FH153" i="32" s="1"/>
  <c r="EZ152" i="32"/>
  <c r="FA152" i="32" s="1"/>
  <c r="EO153" i="32"/>
  <c r="EP153" i="32" s="1"/>
  <c r="EQ153" i="32" s="1"/>
  <c r="ER153" i="32" s="1"/>
  <c r="ES153" i="32" s="1"/>
  <c r="EK152" i="32"/>
  <c r="EL152" i="32" s="1"/>
  <c r="DZ153" i="32"/>
  <c r="EA153" i="32" s="1"/>
  <c r="EB153" i="32" s="1"/>
  <c r="EC153" i="32" s="1"/>
  <c r="ED153" i="32" s="1"/>
  <c r="DV152" i="32"/>
  <c r="DW152" i="32" s="1"/>
  <c r="DK153" i="32"/>
  <c r="DL153" i="32" s="1"/>
  <c r="DM153" i="32" s="1"/>
  <c r="DN153" i="32" s="1"/>
  <c r="DO153" i="32" s="1"/>
  <c r="DG152" i="32"/>
  <c r="DH152" i="32" s="1"/>
  <c r="CV153" i="32"/>
  <c r="CW153" i="32" s="1"/>
  <c r="CX153" i="32" s="1"/>
  <c r="CY153" i="32" s="1"/>
  <c r="CZ153" i="32" s="1"/>
  <c r="CR152" i="32"/>
  <c r="CS152" i="32" s="1"/>
  <c r="CG153" i="32"/>
  <c r="CH153" i="32" s="1"/>
  <c r="CI153" i="32" s="1"/>
  <c r="CJ153" i="32" s="1"/>
  <c r="CK153" i="32" s="1"/>
  <c r="CC152" i="32"/>
  <c r="CD152" i="32" s="1"/>
  <c r="BR153" i="32"/>
  <c r="BS153" i="32" s="1"/>
  <c r="BT153" i="32" s="1"/>
  <c r="BU153" i="32" s="1"/>
  <c r="BV153" i="32" s="1"/>
  <c r="BN152" i="32"/>
  <c r="BO152" i="32" s="1"/>
  <c r="BC153" i="32"/>
  <c r="BD153" i="32" s="1"/>
  <c r="BE153" i="32" s="1"/>
  <c r="BF153" i="32" s="1"/>
  <c r="BG153" i="32" s="1"/>
  <c r="AY152" i="32"/>
  <c r="AZ152" i="32" s="1"/>
  <c r="AN153" i="32"/>
  <c r="AO153" i="32" s="1"/>
  <c r="AP153" i="32" s="1"/>
  <c r="AQ153" i="32" s="1"/>
  <c r="AR153" i="32" s="1"/>
  <c r="BH153" i="32" l="1"/>
  <c r="IU153" i="32"/>
  <c r="JW153" i="32"/>
  <c r="AS153" i="32"/>
  <c r="DA153" i="32"/>
  <c r="EE153" i="32"/>
  <c r="FI153" i="32"/>
  <c r="HB153" i="32"/>
  <c r="LC149" i="32"/>
  <c r="LG150" i="32"/>
  <c r="KW150" i="32" s="1"/>
  <c r="LH149" i="32"/>
  <c r="BW153" i="32"/>
  <c r="IF153" i="32"/>
  <c r="JH153" i="32"/>
  <c r="GM154" i="32"/>
  <c r="KT148" i="32"/>
  <c r="KU148" i="32" s="1"/>
  <c r="CL153" i="32"/>
  <c r="DP153" i="32"/>
  <c r="ET153" i="32"/>
  <c r="FX153" i="32"/>
  <c r="KL149" i="32"/>
  <c r="KM149" i="32" s="1"/>
  <c r="LR148" i="32"/>
  <c r="LW148" i="32"/>
  <c r="LV149" i="32"/>
  <c r="LL149" i="32" s="1"/>
  <c r="GQ155" i="32"/>
  <c r="GG155" i="32" s="1"/>
  <c r="GR154" i="32"/>
  <c r="IZ153" i="32"/>
  <c r="IY154" i="32"/>
  <c r="IO154" i="32" s="1"/>
  <c r="IJ154" i="32"/>
  <c r="HZ154" i="32" s="1"/>
  <c r="IK153" i="32"/>
  <c r="HS154" i="32"/>
  <c r="HT153" i="32"/>
  <c r="HF154" i="32"/>
  <c r="GV154" i="32" s="1"/>
  <c r="HG153" i="32"/>
  <c r="GB154" i="32"/>
  <c r="FR154" i="32" s="1"/>
  <c r="GC153" i="32"/>
  <c r="FM154" i="32"/>
  <c r="FC154" i="32" s="1"/>
  <c r="FN153" i="32"/>
  <c r="EX154" i="32"/>
  <c r="EN154" i="32" s="1"/>
  <c r="EY153" i="32"/>
  <c r="EI154" i="32"/>
  <c r="DY154" i="32" s="1"/>
  <c r="EJ153" i="32"/>
  <c r="DT154" i="32"/>
  <c r="DJ154" i="32" s="1"/>
  <c r="DU153" i="32"/>
  <c r="DE154" i="32"/>
  <c r="CU154" i="32" s="1"/>
  <c r="DF153" i="32"/>
  <c r="CP154" i="32"/>
  <c r="CF154" i="32" s="1"/>
  <c r="CQ153" i="32"/>
  <c r="CA154" i="32"/>
  <c r="BQ154" i="32" s="1"/>
  <c r="CB153" i="32"/>
  <c r="BM153" i="32"/>
  <c r="BL154" i="32"/>
  <c r="BB154" i="32" s="1"/>
  <c r="AX153" i="32"/>
  <c r="AW154" i="32"/>
  <c r="AM154" i="32" s="1"/>
  <c r="JX153" i="32" l="1"/>
  <c r="JY153" i="32" s="1"/>
  <c r="JI153" i="32"/>
  <c r="JJ153" i="32" s="1"/>
  <c r="JO153" i="32"/>
  <c r="KD153" i="32"/>
  <c r="JN154" i="32"/>
  <c r="JD154" i="32" s="1"/>
  <c r="KC154" i="32"/>
  <c r="JS154" i="32" s="1"/>
  <c r="KN149" i="32"/>
  <c r="KR150" i="32"/>
  <c r="KH150" i="32" s="1"/>
  <c r="KS149" i="32"/>
  <c r="LT149" i="32"/>
  <c r="LM149" i="32" s="1"/>
  <c r="LN149" i="32" s="1"/>
  <c r="LO149" i="32" s="1"/>
  <c r="LU148" i="32"/>
  <c r="LE150" i="32"/>
  <c r="KX150" i="32" s="1"/>
  <c r="KY150" i="32" s="1"/>
  <c r="KZ150" i="32" s="1"/>
  <c r="LF149" i="32"/>
  <c r="GO155" i="32"/>
  <c r="GP154" i="32"/>
  <c r="IW154" i="32"/>
  <c r="IX153" i="32"/>
  <c r="IH154" i="32"/>
  <c r="II153" i="32"/>
  <c r="HW153" i="32"/>
  <c r="HX153" i="32" s="1"/>
  <c r="HL154" i="32"/>
  <c r="HM154" i="32" s="1"/>
  <c r="HN154" i="32" s="1"/>
  <c r="HO154" i="32" s="1"/>
  <c r="HP154" i="32" s="1"/>
  <c r="HD154" i="32"/>
  <c r="HE153" i="32"/>
  <c r="FZ154" i="32"/>
  <c r="GA153" i="32"/>
  <c r="FK154" i="32"/>
  <c r="FL153" i="32"/>
  <c r="EV154" i="32"/>
  <c r="EW153" i="32"/>
  <c r="EG154" i="32"/>
  <c r="EH153" i="32"/>
  <c r="DR154" i="32"/>
  <c r="DS153" i="32"/>
  <c r="DC154" i="32"/>
  <c r="DD153" i="32"/>
  <c r="CN154" i="32"/>
  <c r="CO153" i="32"/>
  <c r="BY154" i="32"/>
  <c r="BZ153" i="32"/>
  <c r="BJ154" i="32"/>
  <c r="BK153" i="32"/>
  <c r="AU154" i="32"/>
  <c r="AV153" i="32"/>
  <c r="KB153" i="32" l="1"/>
  <c r="KE153" i="32" s="1"/>
  <c r="KF153" i="32" s="1"/>
  <c r="KA154" i="32"/>
  <c r="JT154" i="32" s="1"/>
  <c r="JU154" i="32" s="1"/>
  <c r="JV154" i="32" s="1"/>
  <c r="JL154" i="32"/>
  <c r="JE154" i="32" s="1"/>
  <c r="JF154" i="32" s="1"/>
  <c r="JG154" i="32" s="1"/>
  <c r="JM153" i="32"/>
  <c r="JP153" i="32" s="1"/>
  <c r="JQ153" i="32" s="1"/>
  <c r="LP149" i="32"/>
  <c r="LQ149" i="32" s="1"/>
  <c r="LI149" i="32"/>
  <c r="LJ149" i="32" s="1"/>
  <c r="LA150" i="32"/>
  <c r="LB150" i="32" s="1"/>
  <c r="HQ154" i="32"/>
  <c r="LX148" i="32"/>
  <c r="LY148" i="32" s="1"/>
  <c r="KP150" i="32"/>
  <c r="KI150" i="32" s="1"/>
  <c r="KJ150" i="32" s="1"/>
  <c r="KK150" i="32" s="1"/>
  <c r="KQ149" i="32"/>
  <c r="GS154" i="32"/>
  <c r="GT154" i="32" s="1"/>
  <c r="GH155" i="32"/>
  <c r="GI155" i="32" s="1"/>
  <c r="GJ155" i="32" s="1"/>
  <c r="GK155" i="32" s="1"/>
  <c r="GL155" i="32" s="1"/>
  <c r="JA153" i="32"/>
  <c r="JB153" i="32" s="1"/>
  <c r="IP154" i="32"/>
  <c r="IQ154" i="32" s="1"/>
  <c r="IR154" i="32" s="1"/>
  <c r="IS154" i="32" s="1"/>
  <c r="IT154" i="32" s="1"/>
  <c r="IL153" i="32"/>
  <c r="IM153" i="32" s="1"/>
  <c r="IA154" i="32"/>
  <c r="IB154" i="32" s="1"/>
  <c r="IC154" i="32" s="1"/>
  <c r="ID154" i="32" s="1"/>
  <c r="IE154" i="32" s="1"/>
  <c r="HU155" i="32"/>
  <c r="HK155" i="32" s="1"/>
  <c r="HV154" i="32"/>
  <c r="HH153" i="32"/>
  <c r="HI153" i="32" s="1"/>
  <c r="GW154" i="32"/>
  <c r="GX154" i="32" s="1"/>
  <c r="GY154" i="32" s="1"/>
  <c r="GZ154" i="32" s="1"/>
  <c r="HA154" i="32" s="1"/>
  <c r="GD153" i="32"/>
  <c r="GE153" i="32" s="1"/>
  <c r="FS154" i="32"/>
  <c r="FT154" i="32" s="1"/>
  <c r="FU154" i="32" s="1"/>
  <c r="FV154" i="32" s="1"/>
  <c r="FW154" i="32" s="1"/>
  <c r="FO153" i="32"/>
  <c r="FP153" i="32" s="1"/>
  <c r="FD154" i="32"/>
  <c r="FE154" i="32" s="1"/>
  <c r="FF154" i="32" s="1"/>
  <c r="FG154" i="32" s="1"/>
  <c r="FH154" i="32" s="1"/>
  <c r="EZ153" i="32"/>
  <c r="FA153" i="32" s="1"/>
  <c r="EO154" i="32"/>
  <c r="EP154" i="32" s="1"/>
  <c r="EQ154" i="32" s="1"/>
  <c r="ER154" i="32" s="1"/>
  <c r="ES154" i="32" s="1"/>
  <c r="EK153" i="32"/>
  <c r="EL153" i="32" s="1"/>
  <c r="DZ154" i="32"/>
  <c r="EA154" i="32" s="1"/>
  <c r="EB154" i="32" s="1"/>
  <c r="EC154" i="32" s="1"/>
  <c r="ED154" i="32" s="1"/>
  <c r="DV153" i="32"/>
  <c r="DW153" i="32" s="1"/>
  <c r="DK154" i="32"/>
  <c r="DL154" i="32" s="1"/>
  <c r="DM154" i="32" s="1"/>
  <c r="DN154" i="32" s="1"/>
  <c r="DO154" i="32" s="1"/>
  <c r="DG153" i="32"/>
  <c r="DH153" i="32" s="1"/>
  <c r="CV154" i="32"/>
  <c r="CW154" i="32" s="1"/>
  <c r="CX154" i="32" s="1"/>
  <c r="CY154" i="32" s="1"/>
  <c r="CZ154" i="32" s="1"/>
  <c r="CR153" i="32"/>
  <c r="CS153" i="32" s="1"/>
  <c r="CG154" i="32"/>
  <c r="CH154" i="32" s="1"/>
  <c r="CI154" i="32" s="1"/>
  <c r="CJ154" i="32" s="1"/>
  <c r="CK154" i="32" s="1"/>
  <c r="CC153" i="32"/>
  <c r="CD153" i="32" s="1"/>
  <c r="BR154" i="32"/>
  <c r="BS154" i="32" s="1"/>
  <c r="BT154" i="32" s="1"/>
  <c r="BU154" i="32" s="1"/>
  <c r="BV154" i="32" s="1"/>
  <c r="BN153" i="32"/>
  <c r="BO153" i="32" s="1"/>
  <c r="BC154" i="32"/>
  <c r="BD154" i="32" s="1"/>
  <c r="BE154" i="32" s="1"/>
  <c r="BF154" i="32" s="1"/>
  <c r="BG154" i="32" s="1"/>
  <c r="AY153" i="32"/>
  <c r="AZ153" i="32" s="1"/>
  <c r="AN154" i="32"/>
  <c r="AO154" i="32" s="1"/>
  <c r="AP154" i="32" s="1"/>
  <c r="AQ154" i="32" s="1"/>
  <c r="AR154" i="32" s="1"/>
  <c r="BH154" i="32" l="1"/>
  <c r="IU154" i="32"/>
  <c r="JW154" i="32"/>
  <c r="JX154" i="32" s="1"/>
  <c r="JY154" i="32" s="1"/>
  <c r="KT149" i="32"/>
  <c r="KU149" i="32" s="1"/>
  <c r="BW154" i="32"/>
  <c r="DA154" i="32"/>
  <c r="EE154" i="32"/>
  <c r="FI154" i="32"/>
  <c r="HB154" i="32"/>
  <c r="KL150" i="32"/>
  <c r="KM150" i="32" s="1"/>
  <c r="AS154" i="32"/>
  <c r="IF154" i="32"/>
  <c r="JH154" i="32"/>
  <c r="GM155" i="32"/>
  <c r="CL154" i="32"/>
  <c r="DP154" i="32"/>
  <c r="ET154" i="32"/>
  <c r="FX154" i="32"/>
  <c r="LC150" i="32"/>
  <c r="LG151" i="32"/>
  <c r="KW151" i="32" s="1"/>
  <c r="LH150" i="32"/>
  <c r="LR149" i="32"/>
  <c r="LW149" i="32"/>
  <c r="LV150" i="32"/>
  <c r="LL150" i="32" s="1"/>
  <c r="GR155" i="32"/>
  <c r="GQ156" i="32"/>
  <c r="GG156" i="32" s="1"/>
  <c r="IY155" i="32"/>
  <c r="IO155" i="32" s="1"/>
  <c r="IZ154" i="32"/>
  <c r="IJ155" i="32"/>
  <c r="HZ155" i="32" s="1"/>
  <c r="IK154" i="32"/>
  <c r="HS155" i="32"/>
  <c r="HT154" i="32"/>
  <c r="HF155" i="32"/>
  <c r="GV155" i="32" s="1"/>
  <c r="HG154" i="32"/>
  <c r="GB155" i="32"/>
  <c r="FR155" i="32" s="1"/>
  <c r="GC154" i="32"/>
  <c r="FM155" i="32"/>
  <c r="FC155" i="32" s="1"/>
  <c r="FN154" i="32"/>
  <c r="EX155" i="32"/>
  <c r="EN155" i="32" s="1"/>
  <c r="EY154" i="32"/>
  <c r="EJ154" i="32"/>
  <c r="EI155" i="32"/>
  <c r="DY155" i="32" s="1"/>
  <c r="DU154" i="32"/>
  <c r="DT155" i="32"/>
  <c r="DJ155" i="32" s="1"/>
  <c r="DF154" i="32"/>
  <c r="DE155" i="32"/>
  <c r="CU155" i="32" s="1"/>
  <c r="CQ154" i="32"/>
  <c r="CP155" i="32"/>
  <c r="CF155" i="32" s="1"/>
  <c r="CA155" i="32"/>
  <c r="BQ155" i="32" s="1"/>
  <c r="CB154" i="32"/>
  <c r="BL155" i="32"/>
  <c r="BB155" i="32" s="1"/>
  <c r="BM154" i="32"/>
  <c r="AW155" i="32"/>
  <c r="AM155" i="32" s="1"/>
  <c r="AX154" i="32"/>
  <c r="JI154" i="32" l="1"/>
  <c r="JJ154" i="32" s="1"/>
  <c r="JO154" i="32"/>
  <c r="JN155" i="32"/>
  <c r="JD155" i="32" s="1"/>
  <c r="KD154" i="32"/>
  <c r="KC155" i="32"/>
  <c r="JS155" i="32" s="1"/>
  <c r="LE151" i="32"/>
  <c r="KX151" i="32" s="1"/>
  <c r="KY151" i="32" s="1"/>
  <c r="KZ151" i="32" s="1"/>
  <c r="LF150" i="32"/>
  <c r="KN150" i="32"/>
  <c r="KR151" i="32"/>
  <c r="KH151" i="32" s="1"/>
  <c r="KS150" i="32"/>
  <c r="LT150" i="32"/>
  <c r="LM150" i="32" s="1"/>
  <c r="LN150" i="32" s="1"/>
  <c r="LO150" i="32" s="1"/>
  <c r="LU149" i="32"/>
  <c r="GO156" i="32"/>
  <c r="GP155" i="32"/>
  <c r="KA155" i="32"/>
  <c r="KB154" i="32"/>
  <c r="IW155" i="32"/>
  <c r="IX154" i="32"/>
  <c r="IH155" i="32"/>
  <c r="II154" i="32"/>
  <c r="HW154" i="32"/>
  <c r="HX154" i="32" s="1"/>
  <c r="HL155" i="32"/>
  <c r="HM155" i="32" s="1"/>
  <c r="HN155" i="32" s="1"/>
  <c r="HO155" i="32" s="1"/>
  <c r="HP155" i="32" s="1"/>
  <c r="HD155" i="32"/>
  <c r="HE154" i="32"/>
  <c r="FZ155" i="32"/>
  <c r="GA154" i="32"/>
  <c r="FK155" i="32"/>
  <c r="FL154" i="32"/>
  <c r="EV155" i="32"/>
  <c r="EW154" i="32"/>
  <c r="EG155" i="32"/>
  <c r="EH154" i="32"/>
  <c r="DR155" i="32"/>
  <c r="DS154" i="32"/>
  <c r="DC155" i="32"/>
  <c r="DD154" i="32"/>
  <c r="CN155" i="32"/>
  <c r="CO154" i="32"/>
  <c r="BY155" i="32"/>
  <c r="BZ154" i="32"/>
  <c r="BJ155" i="32"/>
  <c r="BK154" i="32"/>
  <c r="AU155" i="32"/>
  <c r="AV154" i="32"/>
  <c r="JL155" i="32" l="1"/>
  <c r="JE155" i="32" s="1"/>
  <c r="JF155" i="32" s="1"/>
  <c r="JG155" i="32" s="1"/>
  <c r="JM154" i="32"/>
  <c r="JP154" i="32" s="1"/>
  <c r="JQ154" i="32" s="1"/>
  <c r="LX149" i="32"/>
  <c r="LY149" i="32" s="1"/>
  <c r="KP151" i="32"/>
  <c r="KI151" i="32" s="1"/>
  <c r="KJ151" i="32" s="1"/>
  <c r="KK151" i="32" s="1"/>
  <c r="KQ150" i="32"/>
  <c r="LP150" i="32"/>
  <c r="LQ150" i="32" s="1"/>
  <c r="LI150" i="32"/>
  <c r="LJ150" i="32" s="1"/>
  <c r="HQ155" i="32"/>
  <c r="LA151" i="32"/>
  <c r="LB151" i="32" s="1"/>
  <c r="GS155" i="32"/>
  <c r="GT155" i="32" s="1"/>
  <c r="GH156" i="32"/>
  <c r="GI156" i="32" s="1"/>
  <c r="GJ156" i="32" s="1"/>
  <c r="GK156" i="32" s="1"/>
  <c r="GL156" i="32" s="1"/>
  <c r="KE154" i="32"/>
  <c r="KF154" i="32" s="1"/>
  <c r="JT155" i="32"/>
  <c r="JU155" i="32" s="1"/>
  <c r="JV155" i="32" s="1"/>
  <c r="JA154" i="32"/>
  <c r="JB154" i="32" s="1"/>
  <c r="IP155" i="32"/>
  <c r="IQ155" i="32" s="1"/>
  <c r="IR155" i="32" s="1"/>
  <c r="IS155" i="32" s="1"/>
  <c r="IT155" i="32" s="1"/>
  <c r="IL154" i="32"/>
  <c r="IM154" i="32" s="1"/>
  <c r="IA155" i="32"/>
  <c r="IB155" i="32" s="1"/>
  <c r="IC155" i="32" s="1"/>
  <c r="ID155" i="32" s="1"/>
  <c r="IE155" i="32" s="1"/>
  <c r="HV155" i="32"/>
  <c r="HU156" i="32"/>
  <c r="HK156" i="32" s="1"/>
  <c r="HH154" i="32"/>
  <c r="HI154" i="32" s="1"/>
  <c r="GW155" i="32"/>
  <c r="GX155" i="32" s="1"/>
  <c r="GY155" i="32" s="1"/>
  <c r="GZ155" i="32" s="1"/>
  <c r="HA155" i="32" s="1"/>
  <c r="GD154" i="32"/>
  <c r="GE154" i="32" s="1"/>
  <c r="FS155" i="32"/>
  <c r="FT155" i="32" s="1"/>
  <c r="FU155" i="32" s="1"/>
  <c r="FV155" i="32" s="1"/>
  <c r="FW155" i="32" s="1"/>
  <c r="FO154" i="32"/>
  <c r="FP154" i="32" s="1"/>
  <c r="FD155" i="32"/>
  <c r="FE155" i="32" s="1"/>
  <c r="FF155" i="32" s="1"/>
  <c r="FG155" i="32" s="1"/>
  <c r="FH155" i="32" s="1"/>
  <c r="EZ154" i="32"/>
  <c r="FA154" i="32" s="1"/>
  <c r="EO155" i="32"/>
  <c r="EP155" i="32" s="1"/>
  <c r="EQ155" i="32" s="1"/>
  <c r="ER155" i="32" s="1"/>
  <c r="ES155" i="32" s="1"/>
  <c r="EK154" i="32"/>
  <c r="EL154" i="32" s="1"/>
  <c r="DZ155" i="32"/>
  <c r="EA155" i="32" s="1"/>
  <c r="EB155" i="32" s="1"/>
  <c r="EC155" i="32" s="1"/>
  <c r="ED155" i="32" s="1"/>
  <c r="DV154" i="32"/>
  <c r="DW154" i="32" s="1"/>
  <c r="DK155" i="32"/>
  <c r="DL155" i="32" s="1"/>
  <c r="DM155" i="32" s="1"/>
  <c r="DN155" i="32" s="1"/>
  <c r="DO155" i="32" s="1"/>
  <c r="DG154" i="32"/>
  <c r="DH154" i="32" s="1"/>
  <c r="CV155" i="32"/>
  <c r="CW155" i="32" s="1"/>
  <c r="CX155" i="32" s="1"/>
  <c r="CY155" i="32" s="1"/>
  <c r="CZ155" i="32" s="1"/>
  <c r="CR154" i="32"/>
  <c r="CS154" i="32" s="1"/>
  <c r="CG155" i="32"/>
  <c r="CH155" i="32" s="1"/>
  <c r="CI155" i="32" s="1"/>
  <c r="CJ155" i="32" s="1"/>
  <c r="CK155" i="32" s="1"/>
  <c r="CC154" i="32"/>
  <c r="CD154" i="32" s="1"/>
  <c r="BR155" i="32"/>
  <c r="BS155" i="32" s="1"/>
  <c r="BT155" i="32" s="1"/>
  <c r="BU155" i="32" s="1"/>
  <c r="BV155" i="32" s="1"/>
  <c r="BN154" i="32"/>
  <c r="BO154" i="32" s="1"/>
  <c r="BC155" i="32"/>
  <c r="BD155" i="32" s="1"/>
  <c r="BE155" i="32" s="1"/>
  <c r="BF155" i="32" s="1"/>
  <c r="BG155" i="32" s="1"/>
  <c r="AY154" i="32"/>
  <c r="AZ154" i="32" s="1"/>
  <c r="AN155" i="32"/>
  <c r="AO155" i="32" s="1"/>
  <c r="AP155" i="32" s="1"/>
  <c r="AQ155" i="32" s="1"/>
  <c r="AR155" i="32" s="1"/>
  <c r="BH155" i="32" l="1"/>
  <c r="IU155" i="32"/>
  <c r="JW155" i="32"/>
  <c r="KT150" i="32"/>
  <c r="KU150" i="32" s="1"/>
  <c r="AS155" i="32"/>
  <c r="DA155" i="32"/>
  <c r="EE155" i="32"/>
  <c r="FI155" i="32"/>
  <c r="HB155" i="32"/>
  <c r="LC151" i="32"/>
  <c r="LG152" i="32"/>
  <c r="KW152" i="32" s="1"/>
  <c r="LH151" i="32"/>
  <c r="KL151" i="32"/>
  <c r="KM151" i="32" s="1"/>
  <c r="BW155" i="32"/>
  <c r="IF155" i="32"/>
  <c r="JH155" i="32"/>
  <c r="GM156" i="32"/>
  <c r="CL155" i="32"/>
  <c r="DP155" i="32"/>
  <c r="ET155" i="32"/>
  <c r="FX155" i="32"/>
  <c r="LR150" i="32"/>
  <c r="LV151" i="32"/>
  <c r="LL151" i="32" s="1"/>
  <c r="LW150" i="32"/>
  <c r="GR156" i="32"/>
  <c r="GQ157" i="32"/>
  <c r="GG157" i="32" s="1"/>
  <c r="IZ155" i="32"/>
  <c r="IY156" i="32"/>
  <c r="IO156" i="32" s="1"/>
  <c r="IJ156" i="32"/>
  <c r="HZ156" i="32" s="1"/>
  <c r="IK155" i="32"/>
  <c r="HS156" i="32"/>
  <c r="HT155" i="32"/>
  <c r="HG155" i="32"/>
  <c r="HF156" i="32"/>
  <c r="GV156" i="32" s="1"/>
  <c r="GC155" i="32"/>
  <c r="GB156" i="32"/>
  <c r="FR156" i="32" s="1"/>
  <c r="FM156" i="32"/>
  <c r="FC156" i="32" s="1"/>
  <c r="FN155" i="32"/>
  <c r="EX156" i="32"/>
  <c r="EN156" i="32" s="1"/>
  <c r="EY155" i="32"/>
  <c r="EI156" i="32"/>
  <c r="DY156" i="32" s="1"/>
  <c r="EJ155" i="32"/>
  <c r="DT156" i="32"/>
  <c r="DJ156" i="32" s="1"/>
  <c r="DU155" i="32"/>
  <c r="DE156" i="32"/>
  <c r="CU156" i="32" s="1"/>
  <c r="DF155" i="32"/>
  <c r="CP156" i="32"/>
  <c r="CF156" i="32" s="1"/>
  <c r="CQ155" i="32"/>
  <c r="CB155" i="32"/>
  <c r="CA156" i="32"/>
  <c r="BQ156" i="32" s="1"/>
  <c r="BM155" i="32"/>
  <c r="BL156" i="32"/>
  <c r="BB156" i="32" s="1"/>
  <c r="AX155" i="32"/>
  <c r="AW156" i="32"/>
  <c r="AM156" i="32" s="1"/>
  <c r="JX155" i="32" l="1"/>
  <c r="JY155" i="32" s="1"/>
  <c r="JI155" i="32"/>
  <c r="JJ155" i="32" s="1"/>
  <c r="JN156" i="32"/>
  <c r="JD156" i="32" s="1"/>
  <c r="JO155" i="32"/>
  <c r="KD155" i="32"/>
  <c r="KC156" i="32"/>
  <c r="JS156" i="32" s="1"/>
  <c r="LE152" i="32"/>
  <c r="KX152" i="32" s="1"/>
  <c r="KY152" i="32" s="1"/>
  <c r="KZ152" i="32" s="1"/>
  <c r="LF151" i="32"/>
  <c r="LT151" i="32"/>
  <c r="LM151" i="32" s="1"/>
  <c r="LN151" i="32" s="1"/>
  <c r="LO151" i="32" s="1"/>
  <c r="LU150" i="32"/>
  <c r="KN151" i="32"/>
  <c r="KR152" i="32"/>
  <c r="KH152" i="32" s="1"/>
  <c r="KS151" i="32"/>
  <c r="GO157" i="32"/>
  <c r="GP156" i="32"/>
  <c r="IW156" i="32"/>
  <c r="IX155" i="32"/>
  <c r="IH156" i="32"/>
  <c r="II155" i="32"/>
  <c r="HL156" i="32"/>
  <c r="HM156" i="32" s="1"/>
  <c r="HN156" i="32" s="1"/>
  <c r="HO156" i="32" s="1"/>
  <c r="HP156" i="32" s="1"/>
  <c r="HW155" i="32"/>
  <c r="HX155" i="32" s="1"/>
  <c r="HD156" i="32"/>
  <c r="HE155" i="32"/>
  <c r="FZ156" i="32"/>
  <c r="GA155" i="32"/>
  <c r="FK156" i="32"/>
  <c r="FL155" i="32"/>
  <c r="EV156" i="32"/>
  <c r="EW155" i="32"/>
  <c r="EG156" i="32"/>
  <c r="EH155" i="32"/>
  <c r="DR156" i="32"/>
  <c r="DS155" i="32"/>
  <c r="DC156" i="32"/>
  <c r="DD155" i="32"/>
  <c r="CN156" i="32"/>
  <c r="CO155" i="32"/>
  <c r="BY156" i="32"/>
  <c r="BZ155" i="32"/>
  <c r="BJ156" i="32"/>
  <c r="BK155" i="32"/>
  <c r="AU156" i="32"/>
  <c r="AV155" i="32"/>
  <c r="KB155" i="32" l="1"/>
  <c r="KE155" i="32" s="1"/>
  <c r="KF155" i="32" s="1"/>
  <c r="KA156" i="32"/>
  <c r="JT156" i="32" s="1"/>
  <c r="JU156" i="32" s="1"/>
  <c r="JV156" i="32" s="1"/>
  <c r="JL156" i="32"/>
  <c r="JE156" i="32" s="1"/>
  <c r="JF156" i="32" s="1"/>
  <c r="JG156" i="32" s="1"/>
  <c r="JM155" i="32"/>
  <c r="JP155" i="32" s="1"/>
  <c r="JQ155" i="32" s="1"/>
  <c r="HQ156" i="32"/>
  <c r="LX150" i="32"/>
  <c r="LY150" i="32" s="1"/>
  <c r="LP151" i="32"/>
  <c r="LQ151" i="32" s="1"/>
  <c r="LI151" i="32"/>
  <c r="LJ151" i="32" s="1"/>
  <c r="KP152" i="32"/>
  <c r="KI152" i="32" s="1"/>
  <c r="KJ152" i="32" s="1"/>
  <c r="KK152" i="32" s="1"/>
  <c r="KQ151" i="32"/>
  <c r="LA152" i="32"/>
  <c r="LB152" i="32" s="1"/>
  <c r="GS156" i="32"/>
  <c r="GT156" i="32" s="1"/>
  <c r="GH157" i="32"/>
  <c r="GI157" i="32" s="1"/>
  <c r="GJ157" i="32" s="1"/>
  <c r="GK157" i="32" s="1"/>
  <c r="GL157" i="32" s="1"/>
  <c r="JA155" i="32"/>
  <c r="JB155" i="32" s="1"/>
  <c r="IP156" i="32"/>
  <c r="IQ156" i="32" s="1"/>
  <c r="IR156" i="32" s="1"/>
  <c r="IS156" i="32" s="1"/>
  <c r="IT156" i="32" s="1"/>
  <c r="IL155" i="32"/>
  <c r="IM155" i="32" s="1"/>
  <c r="IA156" i="32"/>
  <c r="IB156" i="32" s="1"/>
  <c r="IC156" i="32" s="1"/>
  <c r="ID156" i="32" s="1"/>
  <c r="IE156" i="32" s="1"/>
  <c r="HU157" i="32"/>
  <c r="HK157" i="32" s="1"/>
  <c r="HV156" i="32"/>
  <c r="HH155" i="32"/>
  <c r="HI155" i="32" s="1"/>
  <c r="GW156" i="32"/>
  <c r="GX156" i="32" s="1"/>
  <c r="GY156" i="32" s="1"/>
  <c r="GZ156" i="32" s="1"/>
  <c r="HA156" i="32" s="1"/>
  <c r="GD155" i="32"/>
  <c r="GE155" i="32" s="1"/>
  <c r="FS156" i="32"/>
  <c r="FT156" i="32" s="1"/>
  <c r="FU156" i="32" s="1"/>
  <c r="FV156" i="32" s="1"/>
  <c r="FW156" i="32" s="1"/>
  <c r="FO155" i="32"/>
  <c r="FP155" i="32" s="1"/>
  <c r="FD156" i="32"/>
  <c r="FE156" i="32" s="1"/>
  <c r="FF156" i="32" s="1"/>
  <c r="FG156" i="32" s="1"/>
  <c r="FH156" i="32" s="1"/>
  <c r="EZ155" i="32"/>
  <c r="FA155" i="32" s="1"/>
  <c r="EO156" i="32"/>
  <c r="EP156" i="32" s="1"/>
  <c r="EQ156" i="32" s="1"/>
  <c r="ER156" i="32" s="1"/>
  <c r="ES156" i="32" s="1"/>
  <c r="EK155" i="32"/>
  <c r="EL155" i="32" s="1"/>
  <c r="DZ156" i="32"/>
  <c r="EA156" i="32" s="1"/>
  <c r="EB156" i="32" s="1"/>
  <c r="EC156" i="32" s="1"/>
  <c r="ED156" i="32" s="1"/>
  <c r="DV155" i="32"/>
  <c r="DW155" i="32" s="1"/>
  <c r="DK156" i="32"/>
  <c r="DL156" i="32" s="1"/>
  <c r="DM156" i="32" s="1"/>
  <c r="DN156" i="32" s="1"/>
  <c r="DO156" i="32" s="1"/>
  <c r="DG155" i="32"/>
  <c r="DH155" i="32" s="1"/>
  <c r="CV156" i="32"/>
  <c r="CW156" i="32" s="1"/>
  <c r="CX156" i="32" s="1"/>
  <c r="CY156" i="32" s="1"/>
  <c r="CZ156" i="32" s="1"/>
  <c r="CR155" i="32"/>
  <c r="CS155" i="32" s="1"/>
  <c r="CG156" i="32"/>
  <c r="CH156" i="32" s="1"/>
  <c r="CI156" i="32" s="1"/>
  <c r="CJ156" i="32" s="1"/>
  <c r="CK156" i="32" s="1"/>
  <c r="CC155" i="32"/>
  <c r="CD155" i="32" s="1"/>
  <c r="BR156" i="32"/>
  <c r="BS156" i="32" s="1"/>
  <c r="BT156" i="32" s="1"/>
  <c r="BU156" i="32" s="1"/>
  <c r="BV156" i="32" s="1"/>
  <c r="BN155" i="32"/>
  <c r="BO155" i="32" s="1"/>
  <c r="BC156" i="32"/>
  <c r="BD156" i="32" s="1"/>
  <c r="BE156" i="32" s="1"/>
  <c r="BF156" i="32" s="1"/>
  <c r="BG156" i="32" s="1"/>
  <c r="AY155" i="32"/>
  <c r="AZ155" i="32" s="1"/>
  <c r="AN156" i="32"/>
  <c r="AO156" i="32" s="1"/>
  <c r="AP156" i="32" s="1"/>
  <c r="AQ156" i="32" s="1"/>
  <c r="AR156" i="32" s="1"/>
  <c r="BH156" i="32" l="1"/>
  <c r="IU156" i="32"/>
  <c r="JW156" i="32"/>
  <c r="AS156" i="32"/>
  <c r="DA156" i="32"/>
  <c r="EE156" i="32"/>
  <c r="FI156" i="32"/>
  <c r="HB156" i="32"/>
  <c r="LC152" i="32"/>
  <c r="LG153" i="32"/>
  <c r="KW153" i="32" s="1"/>
  <c r="LH152" i="32"/>
  <c r="BW156" i="32"/>
  <c r="IF156" i="32"/>
  <c r="JH156" i="32"/>
  <c r="GM157" i="32"/>
  <c r="KT151" i="32"/>
  <c r="KU151" i="32" s="1"/>
  <c r="CL156" i="32"/>
  <c r="DP156" i="32"/>
  <c r="ET156" i="32"/>
  <c r="FX156" i="32"/>
  <c r="KL152" i="32"/>
  <c r="KM152" i="32" s="1"/>
  <c r="LR151" i="32"/>
  <c r="LW151" i="32"/>
  <c r="LV152" i="32"/>
  <c r="LL152" i="32" s="1"/>
  <c r="GR157" i="32"/>
  <c r="GQ158" i="32"/>
  <c r="GG158" i="32" s="1"/>
  <c r="IY157" i="32"/>
  <c r="IO157" i="32" s="1"/>
  <c r="IZ156" i="32"/>
  <c r="IK156" i="32"/>
  <c r="IJ157" i="32"/>
  <c r="HZ157" i="32" s="1"/>
  <c r="HS157" i="32"/>
  <c r="HT156" i="32"/>
  <c r="HG156" i="32"/>
  <c r="HF157" i="32"/>
  <c r="GV157" i="32" s="1"/>
  <c r="GB157" i="32"/>
  <c r="FR157" i="32" s="1"/>
  <c r="GC156" i="32"/>
  <c r="FM157" i="32"/>
  <c r="FC157" i="32" s="1"/>
  <c r="FN156" i="32"/>
  <c r="EX157" i="32"/>
  <c r="EN157" i="32" s="1"/>
  <c r="EY156" i="32"/>
  <c r="EI157" i="32"/>
  <c r="DY157" i="32" s="1"/>
  <c r="EJ156" i="32"/>
  <c r="DU156" i="32"/>
  <c r="DT157" i="32"/>
  <c r="DJ157" i="32" s="1"/>
  <c r="DF156" i="32"/>
  <c r="DE157" i="32"/>
  <c r="CU157" i="32" s="1"/>
  <c r="CQ156" i="32"/>
  <c r="CP157" i="32"/>
  <c r="CF157" i="32" s="1"/>
  <c r="CB156" i="32"/>
  <c r="CA157" i="32"/>
  <c r="BQ157" i="32" s="1"/>
  <c r="BL157" i="32"/>
  <c r="BB157" i="32" s="1"/>
  <c r="BM156" i="32"/>
  <c r="AW157" i="32"/>
  <c r="AM157" i="32" s="1"/>
  <c r="AX156" i="32"/>
  <c r="JX156" i="32" l="1"/>
  <c r="JY156" i="32" s="1"/>
  <c r="JI156" i="32"/>
  <c r="JJ156" i="32" s="1"/>
  <c r="JN157" i="32"/>
  <c r="JD157" i="32" s="1"/>
  <c r="KD156" i="32"/>
  <c r="JO156" i="32"/>
  <c r="KC157" i="32"/>
  <c r="JS157" i="32" s="1"/>
  <c r="KN152" i="32"/>
  <c r="KR153" i="32"/>
  <c r="KH153" i="32" s="1"/>
  <c r="KS152" i="32"/>
  <c r="LT152" i="32"/>
  <c r="LM152" i="32" s="1"/>
  <c r="LN152" i="32" s="1"/>
  <c r="LO152" i="32" s="1"/>
  <c r="LU151" i="32"/>
  <c r="LE153" i="32"/>
  <c r="KX153" i="32" s="1"/>
  <c r="KY153" i="32" s="1"/>
  <c r="KZ153" i="32" s="1"/>
  <c r="LF152" i="32"/>
  <c r="GO158" i="32"/>
  <c r="GP157" i="32"/>
  <c r="IW157" i="32"/>
  <c r="IX156" i="32"/>
  <c r="IH157" i="32"/>
  <c r="II156" i="32"/>
  <c r="HW156" i="32"/>
  <c r="HX156" i="32" s="1"/>
  <c r="HL157" i="32"/>
  <c r="HM157" i="32" s="1"/>
  <c r="HN157" i="32" s="1"/>
  <c r="HO157" i="32" s="1"/>
  <c r="HP157" i="32" s="1"/>
  <c r="HD157" i="32"/>
  <c r="HE156" i="32"/>
  <c r="FZ157" i="32"/>
  <c r="GA156" i="32"/>
  <c r="FK157" i="32"/>
  <c r="FL156" i="32"/>
  <c r="EV157" i="32"/>
  <c r="EW156" i="32"/>
  <c r="EG157" i="32"/>
  <c r="EH156" i="32"/>
  <c r="DR157" i="32"/>
  <c r="DS156" i="32"/>
  <c r="DC157" i="32"/>
  <c r="DD156" i="32"/>
  <c r="CN157" i="32"/>
  <c r="CO156" i="32"/>
  <c r="BY157" i="32"/>
  <c r="BZ156" i="32"/>
  <c r="BJ157" i="32"/>
  <c r="BK156" i="32"/>
  <c r="AU157" i="32"/>
  <c r="AV156" i="32"/>
  <c r="KB156" i="32" l="1"/>
  <c r="KE156" i="32" s="1"/>
  <c r="KF156" i="32" s="1"/>
  <c r="KA157" i="32"/>
  <c r="JT157" i="32" s="1"/>
  <c r="JU157" i="32" s="1"/>
  <c r="JV157" i="32" s="1"/>
  <c r="JL157" i="32"/>
  <c r="JE157" i="32" s="1"/>
  <c r="JF157" i="32" s="1"/>
  <c r="JG157" i="32" s="1"/>
  <c r="JM156" i="32"/>
  <c r="JP156" i="32" s="1"/>
  <c r="JQ156" i="32" s="1"/>
  <c r="LP152" i="32"/>
  <c r="LQ152" i="32" s="1"/>
  <c r="LI152" i="32"/>
  <c r="LJ152" i="32" s="1"/>
  <c r="LA153" i="32"/>
  <c r="LB153" i="32" s="1"/>
  <c r="HQ157" i="32"/>
  <c r="LX151" i="32"/>
  <c r="LY151" i="32" s="1"/>
  <c r="KP153" i="32"/>
  <c r="KI153" i="32" s="1"/>
  <c r="KJ153" i="32" s="1"/>
  <c r="KK153" i="32" s="1"/>
  <c r="KQ152" i="32"/>
  <c r="GS157" i="32"/>
  <c r="GT157" i="32" s="1"/>
  <c r="GH158" i="32"/>
  <c r="GI158" i="32" s="1"/>
  <c r="GJ158" i="32" s="1"/>
  <c r="GK158" i="32" s="1"/>
  <c r="GL158" i="32" s="1"/>
  <c r="JA156" i="32"/>
  <c r="JB156" i="32" s="1"/>
  <c r="IP157" i="32"/>
  <c r="IQ157" i="32" s="1"/>
  <c r="IR157" i="32" s="1"/>
  <c r="IS157" i="32" s="1"/>
  <c r="IT157" i="32" s="1"/>
  <c r="IL156" i="32"/>
  <c r="IM156" i="32" s="1"/>
  <c r="IA157" i="32"/>
  <c r="IB157" i="32" s="1"/>
  <c r="IC157" i="32" s="1"/>
  <c r="ID157" i="32" s="1"/>
  <c r="IE157" i="32" s="1"/>
  <c r="HV157" i="32"/>
  <c r="HU158" i="32"/>
  <c r="HK158" i="32" s="1"/>
  <c r="HH156" i="32"/>
  <c r="HI156" i="32" s="1"/>
  <c r="GW157" i="32"/>
  <c r="GX157" i="32" s="1"/>
  <c r="GY157" i="32" s="1"/>
  <c r="GZ157" i="32" s="1"/>
  <c r="HA157" i="32" s="1"/>
  <c r="GD156" i="32"/>
  <c r="GE156" i="32" s="1"/>
  <c r="FS157" i="32"/>
  <c r="FT157" i="32" s="1"/>
  <c r="FU157" i="32" s="1"/>
  <c r="FV157" i="32" s="1"/>
  <c r="FW157" i="32" s="1"/>
  <c r="FO156" i="32"/>
  <c r="FP156" i="32" s="1"/>
  <c r="FD157" i="32"/>
  <c r="FE157" i="32" s="1"/>
  <c r="FF157" i="32" s="1"/>
  <c r="FG157" i="32" s="1"/>
  <c r="FH157" i="32" s="1"/>
  <c r="EZ156" i="32"/>
  <c r="FA156" i="32" s="1"/>
  <c r="EO157" i="32"/>
  <c r="EP157" i="32" s="1"/>
  <c r="EQ157" i="32" s="1"/>
  <c r="ER157" i="32" s="1"/>
  <c r="ES157" i="32" s="1"/>
  <c r="EK156" i="32"/>
  <c r="EL156" i="32" s="1"/>
  <c r="DZ157" i="32"/>
  <c r="EA157" i="32" s="1"/>
  <c r="EB157" i="32" s="1"/>
  <c r="EC157" i="32" s="1"/>
  <c r="ED157" i="32" s="1"/>
  <c r="DV156" i="32"/>
  <c r="DW156" i="32" s="1"/>
  <c r="DK157" i="32"/>
  <c r="DL157" i="32" s="1"/>
  <c r="DM157" i="32" s="1"/>
  <c r="DN157" i="32" s="1"/>
  <c r="DO157" i="32" s="1"/>
  <c r="DG156" i="32"/>
  <c r="DH156" i="32" s="1"/>
  <c r="CV157" i="32"/>
  <c r="CW157" i="32" s="1"/>
  <c r="CX157" i="32" s="1"/>
  <c r="CY157" i="32" s="1"/>
  <c r="CZ157" i="32" s="1"/>
  <c r="CR156" i="32"/>
  <c r="CS156" i="32" s="1"/>
  <c r="CG157" i="32"/>
  <c r="CH157" i="32" s="1"/>
  <c r="CI157" i="32" s="1"/>
  <c r="CJ157" i="32" s="1"/>
  <c r="CK157" i="32" s="1"/>
  <c r="CC156" i="32"/>
  <c r="CD156" i="32" s="1"/>
  <c r="BR157" i="32"/>
  <c r="BS157" i="32" s="1"/>
  <c r="BT157" i="32" s="1"/>
  <c r="BU157" i="32" s="1"/>
  <c r="BV157" i="32" s="1"/>
  <c r="BN156" i="32"/>
  <c r="BO156" i="32" s="1"/>
  <c r="BC157" i="32"/>
  <c r="BD157" i="32" s="1"/>
  <c r="BE157" i="32" s="1"/>
  <c r="BF157" i="32" s="1"/>
  <c r="BG157" i="32" s="1"/>
  <c r="AY156" i="32"/>
  <c r="AZ156" i="32" s="1"/>
  <c r="AN157" i="32"/>
  <c r="AO157" i="32" s="1"/>
  <c r="AP157" i="32" s="1"/>
  <c r="AQ157" i="32" s="1"/>
  <c r="AR157" i="32" s="1"/>
  <c r="AS157" i="32" l="1"/>
  <c r="BH157" i="32"/>
  <c r="IU157" i="32"/>
  <c r="JW157" i="32"/>
  <c r="KT152" i="32"/>
  <c r="KU152" i="32" s="1"/>
  <c r="DA157" i="32"/>
  <c r="EE157" i="32"/>
  <c r="FI157" i="32"/>
  <c r="HB157" i="32"/>
  <c r="KL153" i="32"/>
  <c r="KM153" i="32" s="1"/>
  <c r="BW157" i="32"/>
  <c r="IF157" i="32"/>
  <c r="JH157" i="32"/>
  <c r="GM158" i="32"/>
  <c r="CL157" i="32"/>
  <c r="DP157" i="32"/>
  <c r="ET157" i="32"/>
  <c r="FX157" i="32"/>
  <c r="LC153" i="32"/>
  <c r="LG154" i="32"/>
  <c r="KW154" i="32" s="1"/>
  <c r="LH153" i="32"/>
  <c r="LR152" i="32"/>
  <c r="LV153" i="32"/>
  <c r="LL153" i="32" s="1"/>
  <c r="LW152" i="32"/>
  <c r="GQ159" i="32"/>
  <c r="GG159" i="32" s="1"/>
  <c r="GR158" i="32"/>
  <c r="IZ157" i="32"/>
  <c r="IY158" i="32"/>
  <c r="IO158" i="32" s="1"/>
  <c r="IJ158" i="32"/>
  <c r="HZ158" i="32" s="1"/>
  <c r="IK157" i="32"/>
  <c r="HS158" i="32"/>
  <c r="HT157" i="32"/>
  <c r="HG157" i="32"/>
  <c r="HF158" i="32"/>
  <c r="GV158" i="32" s="1"/>
  <c r="GB158" i="32"/>
  <c r="FR158" i="32" s="1"/>
  <c r="GC157" i="32"/>
  <c r="FN157" i="32"/>
  <c r="FM158" i="32"/>
  <c r="FC158" i="32" s="1"/>
  <c r="EX158" i="32"/>
  <c r="EN158" i="32" s="1"/>
  <c r="EY157" i="32"/>
  <c r="EI158" i="32"/>
  <c r="DY158" i="32" s="1"/>
  <c r="EJ157" i="32"/>
  <c r="DT158" i="32"/>
  <c r="DJ158" i="32" s="1"/>
  <c r="DU157" i="32"/>
  <c r="DE158" i="32"/>
  <c r="CU158" i="32" s="1"/>
  <c r="DF157" i="32"/>
  <c r="CP158" i="32"/>
  <c r="CF158" i="32" s="1"/>
  <c r="CQ157" i="32"/>
  <c r="CB157" i="32"/>
  <c r="CA158" i="32"/>
  <c r="BQ158" i="32" s="1"/>
  <c r="BM157" i="32"/>
  <c r="BL158" i="32"/>
  <c r="BB158" i="32" s="1"/>
  <c r="AX157" i="32"/>
  <c r="AW158" i="32"/>
  <c r="AM158" i="32" s="1"/>
  <c r="JX157" i="32" l="1"/>
  <c r="JY157" i="32" s="1"/>
  <c r="JI157" i="32"/>
  <c r="JJ157" i="32" s="1"/>
  <c r="KD157" i="32"/>
  <c r="KC158" i="32"/>
  <c r="JS158" i="32" s="1"/>
  <c r="JO157" i="32"/>
  <c r="JN158" i="32"/>
  <c r="JD158" i="32" s="1"/>
  <c r="LE154" i="32"/>
  <c r="KX154" i="32" s="1"/>
  <c r="KY154" i="32" s="1"/>
  <c r="KZ154" i="32" s="1"/>
  <c r="LF153" i="32"/>
  <c r="KN153" i="32"/>
  <c r="KR154" i="32"/>
  <c r="KH154" i="32" s="1"/>
  <c r="KS153" i="32"/>
  <c r="LT153" i="32"/>
  <c r="LM153" i="32" s="1"/>
  <c r="LN153" i="32" s="1"/>
  <c r="LO153" i="32" s="1"/>
  <c r="LU152" i="32"/>
  <c r="GO159" i="32"/>
  <c r="GP158" i="32"/>
  <c r="IW158" i="32"/>
  <c r="IX157" i="32"/>
  <c r="IH158" i="32"/>
  <c r="II157" i="32"/>
  <c r="HW157" i="32"/>
  <c r="HX157" i="32" s="1"/>
  <c r="HL158" i="32"/>
  <c r="HM158" i="32" s="1"/>
  <c r="HN158" i="32" s="1"/>
  <c r="HO158" i="32" s="1"/>
  <c r="HP158" i="32" s="1"/>
  <c r="HD158" i="32"/>
  <c r="HE157" i="32"/>
  <c r="FZ158" i="32"/>
  <c r="GA157" i="32"/>
  <c r="FK158" i="32"/>
  <c r="FL157" i="32"/>
  <c r="EV158" i="32"/>
  <c r="EW157" i="32"/>
  <c r="EG158" i="32"/>
  <c r="EH157" i="32"/>
  <c r="DR158" i="32"/>
  <c r="DS157" i="32"/>
  <c r="DC158" i="32"/>
  <c r="DD157" i="32"/>
  <c r="CN158" i="32"/>
  <c r="CO157" i="32"/>
  <c r="BY158" i="32"/>
  <c r="BZ157" i="32"/>
  <c r="BJ158" i="32"/>
  <c r="BK157" i="32"/>
  <c r="AU158" i="32"/>
  <c r="AV157" i="32"/>
  <c r="KB157" i="32" l="1"/>
  <c r="KE157" i="32" s="1"/>
  <c r="KF157" i="32" s="1"/>
  <c r="KA158" i="32"/>
  <c r="JT158" i="32" s="1"/>
  <c r="JU158" i="32" s="1"/>
  <c r="JV158" i="32" s="1"/>
  <c r="JL158" i="32"/>
  <c r="JE158" i="32" s="1"/>
  <c r="JF158" i="32" s="1"/>
  <c r="JG158" i="32" s="1"/>
  <c r="JM157" i="32"/>
  <c r="JP157" i="32" s="1"/>
  <c r="JQ157" i="32" s="1"/>
  <c r="LX152" i="32"/>
  <c r="LY152" i="32" s="1"/>
  <c r="KP154" i="32"/>
  <c r="KI154" i="32" s="1"/>
  <c r="KJ154" i="32" s="1"/>
  <c r="KK154" i="32" s="1"/>
  <c r="KQ153" i="32"/>
  <c r="LP153" i="32"/>
  <c r="LQ153" i="32" s="1"/>
  <c r="LI153" i="32"/>
  <c r="LJ153" i="32" s="1"/>
  <c r="HQ158" i="32"/>
  <c r="LA154" i="32"/>
  <c r="LB154" i="32" s="1"/>
  <c r="GS158" i="32"/>
  <c r="GT158" i="32" s="1"/>
  <c r="GH159" i="32"/>
  <c r="GI159" i="32" s="1"/>
  <c r="GJ159" i="32" s="1"/>
  <c r="GK159" i="32" s="1"/>
  <c r="GL159" i="32" s="1"/>
  <c r="JA157" i="32"/>
  <c r="JB157" i="32" s="1"/>
  <c r="IP158" i="32"/>
  <c r="IQ158" i="32" s="1"/>
  <c r="IR158" i="32" s="1"/>
  <c r="IS158" i="32" s="1"/>
  <c r="IT158" i="32" s="1"/>
  <c r="IL157" i="32"/>
  <c r="IM157" i="32" s="1"/>
  <c r="IA158" i="32"/>
  <c r="IB158" i="32" s="1"/>
  <c r="IC158" i="32" s="1"/>
  <c r="ID158" i="32" s="1"/>
  <c r="IE158" i="32" s="1"/>
  <c r="HU159" i="32"/>
  <c r="HK159" i="32" s="1"/>
  <c r="HV158" i="32"/>
  <c r="HH157" i="32"/>
  <c r="HI157" i="32" s="1"/>
  <c r="GW158" i="32"/>
  <c r="GX158" i="32" s="1"/>
  <c r="GY158" i="32" s="1"/>
  <c r="GZ158" i="32" s="1"/>
  <c r="HA158" i="32" s="1"/>
  <c r="GD157" i="32"/>
  <c r="GE157" i="32" s="1"/>
  <c r="FS158" i="32"/>
  <c r="FT158" i="32" s="1"/>
  <c r="FU158" i="32" s="1"/>
  <c r="FV158" i="32" s="1"/>
  <c r="FW158" i="32" s="1"/>
  <c r="FO157" i="32"/>
  <c r="FP157" i="32" s="1"/>
  <c r="FD158" i="32"/>
  <c r="FE158" i="32" s="1"/>
  <c r="FF158" i="32" s="1"/>
  <c r="FG158" i="32" s="1"/>
  <c r="FH158" i="32" s="1"/>
  <c r="EZ157" i="32"/>
  <c r="FA157" i="32" s="1"/>
  <c r="EO158" i="32"/>
  <c r="EP158" i="32" s="1"/>
  <c r="EQ158" i="32" s="1"/>
  <c r="ER158" i="32" s="1"/>
  <c r="ES158" i="32" s="1"/>
  <c r="EK157" i="32"/>
  <c r="EL157" i="32" s="1"/>
  <c r="DZ158" i="32"/>
  <c r="EA158" i="32" s="1"/>
  <c r="EB158" i="32" s="1"/>
  <c r="EC158" i="32" s="1"/>
  <c r="ED158" i="32" s="1"/>
  <c r="DV157" i="32"/>
  <c r="DW157" i="32" s="1"/>
  <c r="DK158" i="32"/>
  <c r="DL158" i="32" s="1"/>
  <c r="DM158" i="32" s="1"/>
  <c r="DN158" i="32" s="1"/>
  <c r="DO158" i="32" s="1"/>
  <c r="DG157" i="32"/>
  <c r="DH157" i="32" s="1"/>
  <c r="CV158" i="32"/>
  <c r="CW158" i="32" s="1"/>
  <c r="CX158" i="32" s="1"/>
  <c r="CY158" i="32" s="1"/>
  <c r="CZ158" i="32" s="1"/>
  <c r="CR157" i="32"/>
  <c r="CS157" i="32" s="1"/>
  <c r="CG158" i="32"/>
  <c r="CH158" i="32" s="1"/>
  <c r="CI158" i="32" s="1"/>
  <c r="CJ158" i="32" s="1"/>
  <c r="CK158" i="32" s="1"/>
  <c r="CC157" i="32"/>
  <c r="CD157" i="32" s="1"/>
  <c r="BR158" i="32"/>
  <c r="BS158" i="32" s="1"/>
  <c r="BT158" i="32" s="1"/>
  <c r="BU158" i="32" s="1"/>
  <c r="BV158" i="32" s="1"/>
  <c r="BN157" i="32"/>
  <c r="BO157" i="32" s="1"/>
  <c r="BC158" i="32"/>
  <c r="BD158" i="32" s="1"/>
  <c r="BE158" i="32" s="1"/>
  <c r="BF158" i="32" s="1"/>
  <c r="BG158" i="32" s="1"/>
  <c r="AY157" i="32"/>
  <c r="AZ157" i="32" s="1"/>
  <c r="AN158" i="32"/>
  <c r="AO158" i="32" s="1"/>
  <c r="AP158" i="32" s="1"/>
  <c r="AQ158" i="32" s="1"/>
  <c r="AR158" i="32" s="1"/>
  <c r="IU158" i="32" l="1"/>
  <c r="JW158" i="32"/>
  <c r="KT153" i="32"/>
  <c r="KU153" i="32" s="1"/>
  <c r="DA158" i="32"/>
  <c r="EE158" i="32"/>
  <c r="FI158" i="32"/>
  <c r="HB158" i="32"/>
  <c r="LC154" i="32"/>
  <c r="LG155" i="32"/>
  <c r="KW155" i="32" s="1"/>
  <c r="LH154" i="32"/>
  <c r="KL154" i="32"/>
  <c r="KM154" i="32" s="1"/>
  <c r="BW158" i="32"/>
  <c r="IF158" i="32"/>
  <c r="JH158" i="32"/>
  <c r="GM159" i="32"/>
  <c r="BH158" i="32"/>
  <c r="CL158" i="32"/>
  <c r="DP158" i="32"/>
  <c r="ET158" i="32"/>
  <c r="FX158" i="32"/>
  <c r="LR153" i="32"/>
  <c r="LW153" i="32"/>
  <c r="LV154" i="32"/>
  <c r="LL154" i="32" s="1"/>
  <c r="GR159" i="32"/>
  <c r="GQ160" i="32"/>
  <c r="GG160" i="32" s="1"/>
  <c r="IZ158" i="32"/>
  <c r="IY159" i="32"/>
  <c r="IO159" i="32" s="1"/>
  <c r="IJ159" i="32"/>
  <c r="HZ159" i="32" s="1"/>
  <c r="IK158" i="32"/>
  <c r="HS159" i="32"/>
  <c r="HT158" i="32"/>
  <c r="HG158" i="32"/>
  <c r="HF159" i="32"/>
  <c r="GV159" i="32" s="1"/>
  <c r="GB159" i="32"/>
  <c r="FR159" i="32" s="1"/>
  <c r="GC158" i="32"/>
  <c r="FN158" i="32"/>
  <c r="FM159" i="32"/>
  <c r="FC159" i="32" s="1"/>
  <c r="EX159" i="32"/>
  <c r="EN159" i="32" s="1"/>
  <c r="EY158" i="32"/>
  <c r="EI159" i="32"/>
  <c r="DY159" i="32" s="1"/>
  <c r="EJ158" i="32"/>
  <c r="DU158" i="32"/>
  <c r="DT159" i="32"/>
  <c r="DJ159" i="32" s="1"/>
  <c r="DF158" i="32"/>
  <c r="DE159" i="32"/>
  <c r="CU159" i="32" s="1"/>
  <c r="CQ158" i="32"/>
  <c r="CP159" i="32"/>
  <c r="CF159" i="32" s="1"/>
  <c r="CB158" i="32"/>
  <c r="CA159" i="32"/>
  <c r="BQ159" i="32" s="1"/>
  <c r="BL159" i="32"/>
  <c r="BB159" i="32" s="1"/>
  <c r="BM158" i="32"/>
  <c r="AS158" i="32"/>
  <c r="AX158" i="32"/>
  <c r="AW159" i="32"/>
  <c r="AM159" i="32" s="1"/>
  <c r="JX158" i="32" l="1"/>
  <c r="JY158" i="32" s="1"/>
  <c r="JI158" i="32"/>
  <c r="JJ158" i="32" s="1"/>
  <c r="KD158" i="32"/>
  <c r="KC159" i="32"/>
  <c r="JS159" i="32" s="1"/>
  <c r="JO158" i="32"/>
  <c r="JN159" i="32"/>
  <c r="JD159" i="32" s="1"/>
  <c r="LE155" i="32"/>
  <c r="KX155" i="32" s="1"/>
  <c r="KY155" i="32" s="1"/>
  <c r="KZ155" i="32" s="1"/>
  <c r="LF154" i="32"/>
  <c r="LT154" i="32"/>
  <c r="LM154" i="32" s="1"/>
  <c r="LN154" i="32" s="1"/>
  <c r="LO154" i="32" s="1"/>
  <c r="LU153" i="32"/>
  <c r="KN154" i="32"/>
  <c r="KR155" i="32"/>
  <c r="KH155" i="32" s="1"/>
  <c r="KS154" i="32"/>
  <c r="GO160" i="32"/>
  <c r="GP159" i="32"/>
  <c r="IW159" i="32"/>
  <c r="IX158" i="32"/>
  <c r="IH159" i="32"/>
  <c r="II158" i="32"/>
  <c r="HW158" i="32"/>
  <c r="HX158" i="32" s="1"/>
  <c r="HL159" i="32"/>
  <c r="HM159" i="32" s="1"/>
  <c r="HN159" i="32" s="1"/>
  <c r="HO159" i="32" s="1"/>
  <c r="HP159" i="32" s="1"/>
  <c r="HD159" i="32"/>
  <c r="HE158" i="32"/>
  <c r="FZ159" i="32"/>
  <c r="GA158" i="32"/>
  <c r="FK159" i="32"/>
  <c r="FL158" i="32"/>
  <c r="EV159" i="32"/>
  <c r="EW158" i="32"/>
  <c r="EG159" i="32"/>
  <c r="EH158" i="32"/>
  <c r="DR159" i="32"/>
  <c r="DS158" i="32"/>
  <c r="DC159" i="32"/>
  <c r="DD158" i="32"/>
  <c r="CN159" i="32"/>
  <c r="CO158" i="32"/>
  <c r="BY159" i="32"/>
  <c r="BZ158" i="32"/>
  <c r="BJ159" i="32"/>
  <c r="BK158" i="32"/>
  <c r="AU159" i="32"/>
  <c r="AV158" i="32"/>
  <c r="KB158" i="32" l="1"/>
  <c r="KE158" i="32" s="1"/>
  <c r="KF158" i="32" s="1"/>
  <c r="KA159" i="32"/>
  <c r="JT159" i="32" s="1"/>
  <c r="JU159" i="32" s="1"/>
  <c r="JV159" i="32" s="1"/>
  <c r="JL159" i="32"/>
  <c r="JE159" i="32" s="1"/>
  <c r="JF159" i="32" s="1"/>
  <c r="JG159" i="32" s="1"/>
  <c r="JM158" i="32"/>
  <c r="JP158" i="32" s="1"/>
  <c r="JQ158" i="32" s="1"/>
  <c r="LX153" i="32"/>
  <c r="LY153" i="32" s="1"/>
  <c r="LP154" i="32"/>
  <c r="LQ154" i="32" s="1"/>
  <c r="LI154" i="32"/>
  <c r="LJ154" i="32" s="1"/>
  <c r="HQ159" i="32"/>
  <c r="KP155" i="32"/>
  <c r="KI155" i="32" s="1"/>
  <c r="KJ155" i="32" s="1"/>
  <c r="KK155" i="32" s="1"/>
  <c r="KQ154" i="32"/>
  <c r="LA155" i="32"/>
  <c r="LB155" i="32" s="1"/>
  <c r="GS159" i="32"/>
  <c r="GT159" i="32" s="1"/>
  <c r="GH160" i="32"/>
  <c r="GI160" i="32" s="1"/>
  <c r="GJ160" i="32" s="1"/>
  <c r="GK160" i="32" s="1"/>
  <c r="GL160" i="32" s="1"/>
  <c r="JA158" i="32"/>
  <c r="JB158" i="32" s="1"/>
  <c r="IP159" i="32"/>
  <c r="IQ159" i="32" s="1"/>
  <c r="IR159" i="32" s="1"/>
  <c r="IS159" i="32" s="1"/>
  <c r="IT159" i="32" s="1"/>
  <c r="IL158" i="32"/>
  <c r="IM158" i="32" s="1"/>
  <c r="IA159" i="32"/>
  <c r="IB159" i="32" s="1"/>
  <c r="IC159" i="32" s="1"/>
  <c r="ID159" i="32" s="1"/>
  <c r="IE159" i="32" s="1"/>
  <c r="HV159" i="32"/>
  <c r="HU160" i="32"/>
  <c r="HK160" i="32" s="1"/>
  <c r="HH158" i="32"/>
  <c r="HI158" i="32" s="1"/>
  <c r="GW159" i="32"/>
  <c r="GX159" i="32" s="1"/>
  <c r="GY159" i="32" s="1"/>
  <c r="GZ159" i="32" s="1"/>
  <c r="HA159" i="32" s="1"/>
  <c r="GD158" i="32"/>
  <c r="GE158" i="32" s="1"/>
  <c r="FS159" i="32"/>
  <c r="FT159" i="32" s="1"/>
  <c r="FU159" i="32" s="1"/>
  <c r="FV159" i="32" s="1"/>
  <c r="FW159" i="32" s="1"/>
  <c r="FO158" i="32"/>
  <c r="FP158" i="32" s="1"/>
  <c r="FD159" i="32"/>
  <c r="FE159" i="32" s="1"/>
  <c r="FF159" i="32" s="1"/>
  <c r="FG159" i="32" s="1"/>
  <c r="FH159" i="32" s="1"/>
  <c r="EZ158" i="32"/>
  <c r="FA158" i="32" s="1"/>
  <c r="EO159" i="32"/>
  <c r="EP159" i="32" s="1"/>
  <c r="EQ159" i="32" s="1"/>
  <c r="ER159" i="32" s="1"/>
  <c r="ES159" i="32" s="1"/>
  <c r="EK158" i="32"/>
  <c r="EL158" i="32" s="1"/>
  <c r="DZ159" i="32"/>
  <c r="EA159" i="32" s="1"/>
  <c r="EB159" i="32" s="1"/>
  <c r="EC159" i="32" s="1"/>
  <c r="ED159" i="32" s="1"/>
  <c r="DV158" i="32"/>
  <c r="DW158" i="32" s="1"/>
  <c r="DK159" i="32"/>
  <c r="DL159" i="32" s="1"/>
  <c r="DM159" i="32" s="1"/>
  <c r="DN159" i="32" s="1"/>
  <c r="DO159" i="32" s="1"/>
  <c r="DG158" i="32"/>
  <c r="DH158" i="32" s="1"/>
  <c r="CV159" i="32"/>
  <c r="CW159" i="32" s="1"/>
  <c r="CX159" i="32" s="1"/>
  <c r="CY159" i="32" s="1"/>
  <c r="CZ159" i="32" s="1"/>
  <c r="CR158" i="32"/>
  <c r="CS158" i="32" s="1"/>
  <c r="CG159" i="32"/>
  <c r="CH159" i="32" s="1"/>
  <c r="CI159" i="32" s="1"/>
  <c r="CJ159" i="32" s="1"/>
  <c r="CK159" i="32" s="1"/>
  <c r="CC158" i="32"/>
  <c r="CD158" i="32" s="1"/>
  <c r="BR159" i="32"/>
  <c r="BS159" i="32" s="1"/>
  <c r="BT159" i="32" s="1"/>
  <c r="BU159" i="32" s="1"/>
  <c r="BV159" i="32" s="1"/>
  <c r="BN158" i="32"/>
  <c r="BO158" i="32" s="1"/>
  <c r="BC159" i="32"/>
  <c r="BD159" i="32" s="1"/>
  <c r="BE159" i="32" s="1"/>
  <c r="BF159" i="32" s="1"/>
  <c r="BG159" i="32" s="1"/>
  <c r="AY158" i="32"/>
  <c r="AZ158" i="32" s="1"/>
  <c r="AN159" i="32"/>
  <c r="AO159" i="32" s="1"/>
  <c r="AP159" i="32" s="1"/>
  <c r="AQ159" i="32" s="1"/>
  <c r="AR159" i="32" s="1"/>
  <c r="BH159" i="32" l="1"/>
  <c r="IU159" i="32"/>
  <c r="JW159" i="32"/>
  <c r="AS159" i="32"/>
  <c r="DA159" i="32"/>
  <c r="EE159" i="32"/>
  <c r="FI159" i="32"/>
  <c r="HB159" i="32"/>
  <c r="LC155" i="32"/>
  <c r="LG156" i="32"/>
  <c r="KW156" i="32" s="1"/>
  <c r="LH155" i="32"/>
  <c r="LR154" i="32"/>
  <c r="LV155" i="32"/>
  <c r="LL155" i="32" s="1"/>
  <c r="LW154" i="32"/>
  <c r="BW159" i="32"/>
  <c r="IF159" i="32"/>
  <c r="JH159" i="32"/>
  <c r="GM160" i="32"/>
  <c r="KT154" i="32"/>
  <c r="KU154" i="32" s="1"/>
  <c r="CL159" i="32"/>
  <c r="DP159" i="32"/>
  <c r="ET159" i="32"/>
  <c r="FX159" i="32"/>
  <c r="KL155" i="32"/>
  <c r="KM155" i="32" s="1"/>
  <c r="GR160" i="32"/>
  <c r="GQ161" i="32"/>
  <c r="GG161" i="32" s="1"/>
  <c r="IY160" i="32"/>
  <c r="IO160" i="32" s="1"/>
  <c r="IZ159" i="32"/>
  <c r="IJ160" i="32"/>
  <c r="HZ160" i="32" s="1"/>
  <c r="IK159" i="32"/>
  <c r="HS160" i="32"/>
  <c r="HT159" i="32"/>
  <c r="HG159" i="32"/>
  <c r="HF160" i="32"/>
  <c r="GV160" i="32" s="1"/>
  <c r="GC159" i="32"/>
  <c r="GB160" i="32"/>
  <c r="FR160" i="32" s="1"/>
  <c r="FM160" i="32"/>
  <c r="FC160" i="32" s="1"/>
  <c r="FN159" i="32"/>
  <c r="EX160" i="32"/>
  <c r="EN160" i="32" s="1"/>
  <c r="EY159" i="32"/>
  <c r="EJ159" i="32"/>
  <c r="EI160" i="32"/>
  <c r="DY160" i="32" s="1"/>
  <c r="DT160" i="32"/>
  <c r="DJ160" i="32" s="1"/>
  <c r="DU159" i="32"/>
  <c r="DE160" i="32"/>
  <c r="CU160" i="32" s="1"/>
  <c r="DF159" i="32"/>
  <c r="CP160" i="32"/>
  <c r="CF160" i="32" s="1"/>
  <c r="CQ159" i="32"/>
  <c r="CA160" i="32"/>
  <c r="BQ160" i="32" s="1"/>
  <c r="CB159" i="32"/>
  <c r="BM159" i="32"/>
  <c r="BL160" i="32"/>
  <c r="BB160" i="32" s="1"/>
  <c r="AX159" i="32"/>
  <c r="AW160" i="32"/>
  <c r="AM160" i="32" s="1"/>
  <c r="JX159" i="32" l="1"/>
  <c r="JY159" i="32" s="1"/>
  <c r="JI159" i="32"/>
  <c r="JJ159" i="32" s="1"/>
  <c r="KD159" i="32"/>
  <c r="KC160" i="32"/>
  <c r="JS160" i="32" s="1"/>
  <c r="JO159" i="32"/>
  <c r="JN160" i="32"/>
  <c r="JD160" i="32" s="1"/>
  <c r="LT155" i="32"/>
  <c r="LM155" i="32" s="1"/>
  <c r="LN155" i="32" s="1"/>
  <c r="LO155" i="32" s="1"/>
  <c r="LU154" i="32"/>
  <c r="KN155" i="32"/>
  <c r="KR156" i="32"/>
  <c r="KH156" i="32" s="1"/>
  <c r="KS155" i="32"/>
  <c r="LE156" i="32"/>
  <c r="KX156" i="32" s="1"/>
  <c r="KY156" i="32" s="1"/>
  <c r="KZ156" i="32" s="1"/>
  <c r="LF155" i="32"/>
  <c r="GO161" i="32"/>
  <c r="GP160" i="32"/>
  <c r="IW160" i="32"/>
  <c r="IX159" i="32"/>
  <c r="IH160" i="32"/>
  <c r="II159" i="32"/>
  <c r="HW159" i="32"/>
  <c r="HX159" i="32" s="1"/>
  <c r="HL160" i="32"/>
  <c r="HM160" i="32" s="1"/>
  <c r="HN160" i="32" s="1"/>
  <c r="HO160" i="32" s="1"/>
  <c r="HP160" i="32" s="1"/>
  <c r="HD160" i="32"/>
  <c r="HE159" i="32"/>
  <c r="FZ160" i="32"/>
  <c r="GA159" i="32"/>
  <c r="FK160" i="32"/>
  <c r="FL159" i="32"/>
  <c r="EV160" i="32"/>
  <c r="EW159" i="32"/>
  <c r="EG160" i="32"/>
  <c r="EH159" i="32"/>
  <c r="DR160" i="32"/>
  <c r="DS159" i="32"/>
  <c r="DC160" i="32"/>
  <c r="DD159" i="32"/>
  <c r="CN160" i="32"/>
  <c r="CO159" i="32"/>
  <c r="BY160" i="32"/>
  <c r="BZ159" i="32"/>
  <c r="BJ160" i="32"/>
  <c r="BK159" i="32"/>
  <c r="AU160" i="32"/>
  <c r="AV159" i="32"/>
  <c r="KB159" i="32" l="1"/>
  <c r="KE159" i="32" s="1"/>
  <c r="KF159" i="32" s="1"/>
  <c r="KA160" i="32"/>
  <c r="JT160" i="32" s="1"/>
  <c r="JU160" i="32" s="1"/>
  <c r="JV160" i="32" s="1"/>
  <c r="JL160" i="32"/>
  <c r="JE160" i="32" s="1"/>
  <c r="JF160" i="32" s="1"/>
  <c r="JG160" i="32" s="1"/>
  <c r="JM159" i="32"/>
  <c r="JP159" i="32" s="1"/>
  <c r="JQ159" i="32" s="1"/>
  <c r="LI155" i="32"/>
  <c r="LJ155" i="32" s="1"/>
  <c r="KP156" i="32"/>
  <c r="KI156" i="32" s="1"/>
  <c r="KJ156" i="32" s="1"/>
  <c r="KK156" i="32" s="1"/>
  <c r="KQ155" i="32"/>
  <c r="LA156" i="32"/>
  <c r="LB156" i="32" s="1"/>
  <c r="LX154" i="32"/>
  <c r="LY154" i="32" s="1"/>
  <c r="HQ160" i="32"/>
  <c r="LP155" i="32"/>
  <c r="LQ155" i="32" s="1"/>
  <c r="GS160" i="32"/>
  <c r="GT160" i="32" s="1"/>
  <c r="GH161" i="32"/>
  <c r="GI161" i="32" s="1"/>
  <c r="GJ161" i="32" s="1"/>
  <c r="GK161" i="32" s="1"/>
  <c r="GL161" i="32" s="1"/>
  <c r="JA159" i="32"/>
  <c r="JB159" i="32" s="1"/>
  <c r="IP160" i="32"/>
  <c r="IQ160" i="32" s="1"/>
  <c r="IR160" i="32" s="1"/>
  <c r="IS160" i="32" s="1"/>
  <c r="IT160" i="32" s="1"/>
  <c r="IL159" i="32"/>
  <c r="IM159" i="32" s="1"/>
  <c r="IA160" i="32"/>
  <c r="IB160" i="32" s="1"/>
  <c r="IC160" i="32" s="1"/>
  <c r="ID160" i="32" s="1"/>
  <c r="IE160" i="32" s="1"/>
  <c r="HU161" i="32"/>
  <c r="HK161" i="32" s="1"/>
  <c r="HV160" i="32"/>
  <c r="HH159" i="32"/>
  <c r="HI159" i="32" s="1"/>
  <c r="GW160" i="32"/>
  <c r="GX160" i="32" s="1"/>
  <c r="GY160" i="32" s="1"/>
  <c r="GZ160" i="32" s="1"/>
  <c r="HA160" i="32" s="1"/>
  <c r="GD159" i="32"/>
  <c r="GE159" i="32" s="1"/>
  <c r="FS160" i="32"/>
  <c r="FT160" i="32" s="1"/>
  <c r="FU160" i="32" s="1"/>
  <c r="FV160" i="32" s="1"/>
  <c r="FW160" i="32" s="1"/>
  <c r="FO159" i="32"/>
  <c r="FP159" i="32" s="1"/>
  <c r="FD160" i="32"/>
  <c r="FE160" i="32" s="1"/>
  <c r="FF160" i="32" s="1"/>
  <c r="FG160" i="32" s="1"/>
  <c r="FH160" i="32" s="1"/>
  <c r="EZ159" i="32"/>
  <c r="FA159" i="32" s="1"/>
  <c r="EO160" i="32"/>
  <c r="EP160" i="32" s="1"/>
  <c r="EQ160" i="32" s="1"/>
  <c r="ER160" i="32" s="1"/>
  <c r="ES160" i="32" s="1"/>
  <c r="EK159" i="32"/>
  <c r="EL159" i="32" s="1"/>
  <c r="DZ160" i="32"/>
  <c r="EA160" i="32" s="1"/>
  <c r="EB160" i="32" s="1"/>
  <c r="EC160" i="32" s="1"/>
  <c r="ED160" i="32" s="1"/>
  <c r="DV159" i="32"/>
  <c r="DW159" i="32" s="1"/>
  <c r="DK160" i="32"/>
  <c r="DL160" i="32" s="1"/>
  <c r="DM160" i="32" s="1"/>
  <c r="DN160" i="32" s="1"/>
  <c r="DO160" i="32" s="1"/>
  <c r="DG159" i="32"/>
  <c r="DH159" i="32" s="1"/>
  <c r="CV160" i="32"/>
  <c r="CW160" i="32" s="1"/>
  <c r="CX160" i="32" s="1"/>
  <c r="CY160" i="32" s="1"/>
  <c r="CZ160" i="32" s="1"/>
  <c r="CR159" i="32"/>
  <c r="CS159" i="32" s="1"/>
  <c r="CG160" i="32"/>
  <c r="CH160" i="32" s="1"/>
  <c r="CI160" i="32" s="1"/>
  <c r="CJ160" i="32" s="1"/>
  <c r="CK160" i="32" s="1"/>
  <c r="CC159" i="32"/>
  <c r="CD159" i="32" s="1"/>
  <c r="BR160" i="32"/>
  <c r="BS160" i="32" s="1"/>
  <c r="BT160" i="32" s="1"/>
  <c r="BU160" i="32" s="1"/>
  <c r="BV160" i="32" s="1"/>
  <c r="BN159" i="32"/>
  <c r="BO159" i="32" s="1"/>
  <c r="BC160" i="32"/>
  <c r="BD160" i="32" s="1"/>
  <c r="BE160" i="32" s="1"/>
  <c r="BF160" i="32" s="1"/>
  <c r="BG160" i="32" s="1"/>
  <c r="AY159" i="32"/>
  <c r="AZ159" i="32" s="1"/>
  <c r="AN160" i="32"/>
  <c r="AO160" i="32" s="1"/>
  <c r="AP160" i="32" s="1"/>
  <c r="AQ160" i="32" s="1"/>
  <c r="AR160" i="32" s="1"/>
  <c r="IU160" i="32" l="1"/>
  <c r="JW160" i="32"/>
  <c r="KT155" i="32"/>
  <c r="KU155" i="32" s="1"/>
  <c r="AS160" i="32"/>
  <c r="DA160" i="32"/>
  <c r="EE160" i="32"/>
  <c r="FI160" i="32"/>
  <c r="HB160" i="32"/>
  <c r="LR155" i="32"/>
  <c r="LV156" i="32"/>
  <c r="LL156" i="32" s="1"/>
  <c r="LW155" i="32"/>
  <c r="KL156" i="32"/>
  <c r="KM156" i="32" s="1"/>
  <c r="BW160" i="32"/>
  <c r="IF160" i="32"/>
  <c r="JH160" i="32"/>
  <c r="GM161" i="32"/>
  <c r="BH160" i="32"/>
  <c r="CL160" i="32"/>
  <c r="DP160" i="32"/>
  <c r="ET160" i="32"/>
  <c r="FX160" i="32"/>
  <c r="LC156" i="32"/>
  <c r="LG157" i="32"/>
  <c r="KW157" i="32" s="1"/>
  <c r="LH156" i="32"/>
  <c r="GR161" i="32"/>
  <c r="GQ162" i="32"/>
  <c r="GG162" i="32" s="1"/>
  <c r="IZ160" i="32"/>
  <c r="IY161" i="32"/>
  <c r="IO161" i="32" s="1"/>
  <c r="IK160" i="32"/>
  <c r="IJ161" i="32"/>
  <c r="HZ161" i="32" s="1"/>
  <c r="HS161" i="32"/>
  <c r="HT160" i="32"/>
  <c r="HF161" i="32"/>
  <c r="GV161" i="32" s="1"/>
  <c r="HG160" i="32"/>
  <c r="GB161" i="32"/>
  <c r="FR161" i="32" s="1"/>
  <c r="GC160" i="32"/>
  <c r="FM161" i="32"/>
  <c r="FC161" i="32" s="1"/>
  <c r="FN160" i="32"/>
  <c r="EX161" i="32"/>
  <c r="EN161" i="32" s="1"/>
  <c r="EY160" i="32"/>
  <c r="EI161" i="32"/>
  <c r="DY161" i="32" s="1"/>
  <c r="EJ160" i="32"/>
  <c r="DU160" i="32"/>
  <c r="DT161" i="32"/>
  <c r="DJ161" i="32" s="1"/>
  <c r="DF160" i="32"/>
  <c r="DE161" i="32"/>
  <c r="CU161" i="32" s="1"/>
  <c r="CQ160" i="32"/>
  <c r="CP161" i="32"/>
  <c r="CF161" i="32" s="1"/>
  <c r="CA161" i="32"/>
  <c r="BQ161" i="32" s="1"/>
  <c r="CB160" i="32"/>
  <c r="BL161" i="32"/>
  <c r="BB161" i="32" s="1"/>
  <c r="BM160" i="32"/>
  <c r="AX160" i="32"/>
  <c r="AW161" i="32"/>
  <c r="AM161" i="32" s="1"/>
  <c r="JX160" i="32" l="1"/>
  <c r="JY160" i="32" s="1"/>
  <c r="JI160" i="32"/>
  <c r="JJ160" i="32" s="1"/>
  <c r="KC161" i="32"/>
  <c r="JS161" i="32" s="1"/>
  <c r="KD160" i="32"/>
  <c r="JN161" i="32"/>
  <c r="JD161" i="32" s="1"/>
  <c r="JO160" i="32"/>
  <c r="LT156" i="32"/>
  <c r="LM156" i="32" s="1"/>
  <c r="LN156" i="32" s="1"/>
  <c r="LO156" i="32" s="1"/>
  <c r="LU155" i="32"/>
  <c r="LE157" i="32"/>
  <c r="KX157" i="32" s="1"/>
  <c r="KY157" i="32" s="1"/>
  <c r="KZ157" i="32" s="1"/>
  <c r="LF156" i="32"/>
  <c r="KN156" i="32"/>
  <c r="KR157" i="32"/>
  <c r="KH157" i="32" s="1"/>
  <c r="KS156" i="32"/>
  <c r="GO162" i="32"/>
  <c r="GP161" i="32"/>
  <c r="IW161" i="32"/>
  <c r="IX160" i="32"/>
  <c r="IH161" i="32"/>
  <c r="II160" i="32"/>
  <c r="HW160" i="32"/>
  <c r="HX160" i="32" s="1"/>
  <c r="HL161" i="32"/>
  <c r="HM161" i="32" s="1"/>
  <c r="HN161" i="32" s="1"/>
  <c r="HO161" i="32" s="1"/>
  <c r="HP161" i="32" s="1"/>
  <c r="HD161" i="32"/>
  <c r="HE160" i="32"/>
  <c r="FZ161" i="32"/>
  <c r="GA160" i="32"/>
  <c r="FK161" i="32"/>
  <c r="FL160" i="32"/>
  <c r="EV161" i="32"/>
  <c r="EW160" i="32"/>
  <c r="EG161" i="32"/>
  <c r="EH160" i="32"/>
  <c r="DR161" i="32"/>
  <c r="DS160" i="32"/>
  <c r="DC161" i="32"/>
  <c r="DD160" i="32"/>
  <c r="CN161" i="32"/>
  <c r="CO160" i="32"/>
  <c r="BY161" i="32"/>
  <c r="BZ160" i="32"/>
  <c r="BJ161" i="32"/>
  <c r="BK160" i="32"/>
  <c r="AU161" i="32"/>
  <c r="AV160" i="32"/>
  <c r="KB160" i="32" l="1"/>
  <c r="KE160" i="32" s="1"/>
  <c r="KF160" i="32" s="1"/>
  <c r="KA161" i="32"/>
  <c r="JT161" i="32" s="1"/>
  <c r="JU161" i="32" s="1"/>
  <c r="JV161" i="32" s="1"/>
  <c r="JL161" i="32"/>
  <c r="JE161" i="32" s="1"/>
  <c r="JF161" i="32" s="1"/>
  <c r="JG161" i="32" s="1"/>
  <c r="JM160" i="32"/>
  <c r="JP160" i="32" s="1"/>
  <c r="JQ160" i="32" s="1"/>
  <c r="LI156" i="32"/>
  <c r="LJ156" i="32" s="1"/>
  <c r="LA157" i="32"/>
  <c r="LB157" i="32" s="1"/>
  <c r="LX155" i="32"/>
  <c r="LY155" i="32" s="1"/>
  <c r="HQ161" i="32"/>
  <c r="KP157" i="32"/>
  <c r="KI157" i="32" s="1"/>
  <c r="KJ157" i="32" s="1"/>
  <c r="KK157" i="32" s="1"/>
  <c r="KQ156" i="32"/>
  <c r="LP156" i="32"/>
  <c r="LQ156" i="32" s="1"/>
  <c r="GS161" i="32"/>
  <c r="GT161" i="32" s="1"/>
  <c r="GH162" i="32"/>
  <c r="GI162" i="32" s="1"/>
  <c r="GJ162" i="32" s="1"/>
  <c r="GK162" i="32" s="1"/>
  <c r="GL162" i="32" s="1"/>
  <c r="JA160" i="32"/>
  <c r="JB160" i="32" s="1"/>
  <c r="IP161" i="32"/>
  <c r="IQ161" i="32" s="1"/>
  <c r="IR161" i="32" s="1"/>
  <c r="IS161" i="32" s="1"/>
  <c r="IT161" i="32" s="1"/>
  <c r="IL160" i="32"/>
  <c r="IM160" i="32" s="1"/>
  <c r="IA161" i="32"/>
  <c r="IB161" i="32" s="1"/>
  <c r="IC161" i="32" s="1"/>
  <c r="ID161" i="32" s="1"/>
  <c r="IE161" i="32" s="1"/>
  <c r="HU162" i="32"/>
  <c r="HK162" i="32" s="1"/>
  <c r="HV161" i="32"/>
  <c r="HH160" i="32"/>
  <c r="HI160" i="32" s="1"/>
  <c r="GW161" i="32"/>
  <c r="GX161" i="32" s="1"/>
  <c r="GY161" i="32" s="1"/>
  <c r="GZ161" i="32" s="1"/>
  <c r="HA161" i="32" s="1"/>
  <c r="GD160" i="32"/>
  <c r="GE160" i="32" s="1"/>
  <c r="FS161" i="32"/>
  <c r="FT161" i="32" s="1"/>
  <c r="FU161" i="32" s="1"/>
  <c r="FV161" i="32" s="1"/>
  <c r="FW161" i="32" s="1"/>
  <c r="FO160" i="32"/>
  <c r="FP160" i="32" s="1"/>
  <c r="FD161" i="32"/>
  <c r="FE161" i="32" s="1"/>
  <c r="FF161" i="32" s="1"/>
  <c r="FG161" i="32" s="1"/>
  <c r="FH161" i="32" s="1"/>
  <c r="EZ160" i="32"/>
  <c r="FA160" i="32" s="1"/>
  <c r="EO161" i="32"/>
  <c r="EP161" i="32" s="1"/>
  <c r="EQ161" i="32" s="1"/>
  <c r="ER161" i="32" s="1"/>
  <c r="ES161" i="32" s="1"/>
  <c r="EK160" i="32"/>
  <c r="EL160" i="32" s="1"/>
  <c r="DZ161" i="32"/>
  <c r="EA161" i="32" s="1"/>
  <c r="EB161" i="32" s="1"/>
  <c r="EC161" i="32" s="1"/>
  <c r="ED161" i="32" s="1"/>
  <c r="DV160" i="32"/>
  <c r="DW160" i="32" s="1"/>
  <c r="DK161" i="32"/>
  <c r="DL161" i="32" s="1"/>
  <c r="DM161" i="32" s="1"/>
  <c r="DN161" i="32" s="1"/>
  <c r="DO161" i="32" s="1"/>
  <c r="DG160" i="32"/>
  <c r="DH160" i="32" s="1"/>
  <c r="CV161" i="32"/>
  <c r="CW161" i="32" s="1"/>
  <c r="CX161" i="32" s="1"/>
  <c r="CY161" i="32" s="1"/>
  <c r="CZ161" i="32" s="1"/>
  <c r="CR160" i="32"/>
  <c r="CS160" i="32" s="1"/>
  <c r="CG161" i="32"/>
  <c r="CH161" i="32" s="1"/>
  <c r="CI161" i="32" s="1"/>
  <c r="CJ161" i="32" s="1"/>
  <c r="CK161" i="32" s="1"/>
  <c r="CC160" i="32"/>
  <c r="CD160" i="32" s="1"/>
  <c r="BR161" i="32"/>
  <c r="BS161" i="32" s="1"/>
  <c r="BT161" i="32" s="1"/>
  <c r="BU161" i="32" s="1"/>
  <c r="BV161" i="32" s="1"/>
  <c r="BN160" i="32"/>
  <c r="BO160" i="32" s="1"/>
  <c r="BC161" i="32"/>
  <c r="BD161" i="32" s="1"/>
  <c r="BE161" i="32" s="1"/>
  <c r="BF161" i="32" s="1"/>
  <c r="BG161" i="32" s="1"/>
  <c r="AY160" i="32"/>
  <c r="AZ160" i="32" s="1"/>
  <c r="AN161" i="32"/>
  <c r="AO161" i="32" s="1"/>
  <c r="AP161" i="32" s="1"/>
  <c r="AQ161" i="32" s="1"/>
  <c r="AR161" i="32" s="1"/>
  <c r="BH161" i="32" l="1"/>
  <c r="IU161" i="32"/>
  <c r="JW161" i="32"/>
  <c r="AS161" i="32"/>
  <c r="DA161" i="32"/>
  <c r="EE161" i="32"/>
  <c r="FI161" i="32"/>
  <c r="HB161" i="32"/>
  <c r="LR156" i="32"/>
  <c r="LV157" i="32"/>
  <c r="LL157" i="32" s="1"/>
  <c r="LW156" i="32"/>
  <c r="LC157" i="32"/>
  <c r="LG158" i="32"/>
  <c r="KW158" i="32" s="1"/>
  <c r="LH157" i="32"/>
  <c r="BW161" i="32"/>
  <c r="IF161" i="32"/>
  <c r="JH161" i="32"/>
  <c r="GM162" i="32"/>
  <c r="KT156" i="32"/>
  <c r="KU156" i="32" s="1"/>
  <c r="CL161" i="32"/>
  <c r="DP161" i="32"/>
  <c r="ET161" i="32"/>
  <c r="FX161" i="32"/>
  <c r="KL157" i="32"/>
  <c r="KM157" i="32" s="1"/>
  <c r="GQ163" i="32"/>
  <c r="GG163" i="32" s="1"/>
  <c r="GR162" i="32"/>
  <c r="IY162" i="32"/>
  <c r="IO162" i="32" s="1"/>
  <c r="IZ161" i="32"/>
  <c r="IK161" i="32"/>
  <c r="IJ162" i="32"/>
  <c r="HZ162" i="32" s="1"/>
  <c r="HS162" i="32"/>
  <c r="HT161" i="32"/>
  <c r="HF162" i="32"/>
  <c r="GV162" i="32" s="1"/>
  <c r="HG161" i="32"/>
  <c r="GB162" i="32"/>
  <c r="FR162" i="32" s="1"/>
  <c r="GC161" i="32"/>
  <c r="FM162" i="32"/>
  <c r="FC162" i="32" s="1"/>
  <c r="FN161" i="32"/>
  <c r="EX162" i="32"/>
  <c r="EN162" i="32" s="1"/>
  <c r="EY161" i="32"/>
  <c r="EJ161" i="32"/>
  <c r="EI162" i="32"/>
  <c r="DY162" i="32" s="1"/>
  <c r="DT162" i="32"/>
  <c r="DJ162" i="32" s="1"/>
  <c r="DU161" i="32"/>
  <c r="DE162" i="32"/>
  <c r="CU162" i="32" s="1"/>
  <c r="DF161" i="32"/>
  <c r="CP162" i="32"/>
  <c r="CF162" i="32" s="1"/>
  <c r="CQ161" i="32"/>
  <c r="CA162" i="32"/>
  <c r="BQ162" i="32" s="1"/>
  <c r="CB161" i="32"/>
  <c r="BM161" i="32"/>
  <c r="BL162" i="32"/>
  <c r="BB162" i="32" s="1"/>
  <c r="AX161" i="32"/>
  <c r="AW162" i="32"/>
  <c r="AM162" i="32" s="1"/>
  <c r="JX161" i="32" l="1"/>
  <c r="JY161" i="32" s="1"/>
  <c r="JI161" i="32"/>
  <c r="JJ161" i="32" s="1"/>
  <c r="KD161" i="32"/>
  <c r="KC162" i="32"/>
  <c r="JS162" i="32" s="1"/>
  <c r="JO161" i="32"/>
  <c r="JN162" i="32"/>
  <c r="JD162" i="32" s="1"/>
  <c r="LE158" i="32"/>
  <c r="KX158" i="32" s="1"/>
  <c r="KY158" i="32" s="1"/>
  <c r="KZ158" i="32" s="1"/>
  <c r="LF157" i="32"/>
  <c r="KN157" i="32"/>
  <c r="KR158" i="32"/>
  <c r="KH158" i="32" s="1"/>
  <c r="KS157" i="32"/>
  <c r="LT157" i="32"/>
  <c r="LM157" i="32" s="1"/>
  <c r="LN157" i="32" s="1"/>
  <c r="LO157" i="32" s="1"/>
  <c r="LU156" i="32"/>
  <c r="GO163" i="32"/>
  <c r="GP162" i="32"/>
  <c r="IW162" i="32"/>
  <c r="IX161" i="32"/>
  <c r="IH162" i="32"/>
  <c r="II161" i="32"/>
  <c r="HW161" i="32"/>
  <c r="HX161" i="32" s="1"/>
  <c r="HL162" i="32"/>
  <c r="HM162" i="32" s="1"/>
  <c r="HN162" i="32" s="1"/>
  <c r="HO162" i="32" s="1"/>
  <c r="HP162" i="32" s="1"/>
  <c r="HD162" i="32"/>
  <c r="HE161" i="32"/>
  <c r="FZ162" i="32"/>
  <c r="GA161" i="32"/>
  <c r="FK162" i="32"/>
  <c r="FL161" i="32"/>
  <c r="EV162" i="32"/>
  <c r="EW161" i="32"/>
  <c r="EG162" i="32"/>
  <c r="EH161" i="32"/>
  <c r="DR162" i="32"/>
  <c r="DS161" i="32"/>
  <c r="DC162" i="32"/>
  <c r="DD161" i="32"/>
  <c r="CN162" i="32"/>
  <c r="CO161" i="32"/>
  <c r="BY162" i="32"/>
  <c r="BZ161" i="32"/>
  <c r="BJ162" i="32"/>
  <c r="BK161" i="32"/>
  <c r="AU162" i="32"/>
  <c r="AV161" i="32"/>
  <c r="KB161" i="32" l="1"/>
  <c r="KE161" i="32" s="1"/>
  <c r="KF161" i="32" s="1"/>
  <c r="KA162" i="32"/>
  <c r="JT162" i="32" s="1"/>
  <c r="JU162" i="32" s="1"/>
  <c r="JV162" i="32" s="1"/>
  <c r="JL162" i="32"/>
  <c r="JE162" i="32" s="1"/>
  <c r="JF162" i="32" s="1"/>
  <c r="JG162" i="32" s="1"/>
  <c r="JM161" i="32"/>
  <c r="JP161" i="32" s="1"/>
  <c r="JQ161" i="32" s="1"/>
  <c r="LX156" i="32"/>
  <c r="LY156" i="32" s="1"/>
  <c r="KP158" i="32"/>
  <c r="KI158" i="32" s="1"/>
  <c r="KJ158" i="32" s="1"/>
  <c r="KK158" i="32" s="1"/>
  <c r="KQ157" i="32"/>
  <c r="LP157" i="32"/>
  <c r="LQ157" i="32" s="1"/>
  <c r="LI157" i="32"/>
  <c r="LJ157" i="32" s="1"/>
  <c r="HQ162" i="32"/>
  <c r="LA158" i="32"/>
  <c r="LB158" i="32" s="1"/>
  <c r="GS162" i="32"/>
  <c r="GT162" i="32" s="1"/>
  <c r="GH163" i="32"/>
  <c r="GI163" i="32" s="1"/>
  <c r="GJ163" i="32" s="1"/>
  <c r="GK163" i="32" s="1"/>
  <c r="GL163" i="32" s="1"/>
  <c r="JA161" i="32"/>
  <c r="JB161" i="32" s="1"/>
  <c r="IP162" i="32"/>
  <c r="IQ162" i="32" s="1"/>
  <c r="IR162" i="32" s="1"/>
  <c r="IS162" i="32" s="1"/>
  <c r="IT162" i="32" s="1"/>
  <c r="IL161" i="32"/>
  <c r="IM161" i="32" s="1"/>
  <c r="IA162" i="32"/>
  <c r="IB162" i="32" s="1"/>
  <c r="IC162" i="32" s="1"/>
  <c r="ID162" i="32" s="1"/>
  <c r="IE162" i="32" s="1"/>
  <c r="HU163" i="32"/>
  <c r="HK163" i="32" s="1"/>
  <c r="HV162" i="32"/>
  <c r="HH161" i="32"/>
  <c r="HI161" i="32" s="1"/>
  <c r="GW162" i="32"/>
  <c r="GX162" i="32" s="1"/>
  <c r="GY162" i="32" s="1"/>
  <c r="GZ162" i="32" s="1"/>
  <c r="HA162" i="32" s="1"/>
  <c r="GD161" i="32"/>
  <c r="GE161" i="32" s="1"/>
  <c r="FS162" i="32"/>
  <c r="FT162" i="32" s="1"/>
  <c r="FU162" i="32" s="1"/>
  <c r="FV162" i="32" s="1"/>
  <c r="FW162" i="32" s="1"/>
  <c r="FO161" i="32"/>
  <c r="FP161" i="32" s="1"/>
  <c r="FD162" i="32"/>
  <c r="FE162" i="32" s="1"/>
  <c r="FF162" i="32" s="1"/>
  <c r="FG162" i="32" s="1"/>
  <c r="FH162" i="32" s="1"/>
  <c r="EZ161" i="32"/>
  <c r="FA161" i="32" s="1"/>
  <c r="EO162" i="32"/>
  <c r="EP162" i="32" s="1"/>
  <c r="EQ162" i="32" s="1"/>
  <c r="ER162" i="32" s="1"/>
  <c r="ES162" i="32" s="1"/>
  <c r="EK161" i="32"/>
  <c r="EL161" i="32" s="1"/>
  <c r="DZ162" i="32"/>
  <c r="EA162" i="32" s="1"/>
  <c r="EB162" i="32" s="1"/>
  <c r="EC162" i="32" s="1"/>
  <c r="ED162" i="32" s="1"/>
  <c r="DV161" i="32"/>
  <c r="DW161" i="32" s="1"/>
  <c r="DK162" i="32"/>
  <c r="DL162" i="32" s="1"/>
  <c r="DM162" i="32" s="1"/>
  <c r="DN162" i="32" s="1"/>
  <c r="DO162" i="32" s="1"/>
  <c r="DG161" i="32"/>
  <c r="DH161" i="32" s="1"/>
  <c r="CV162" i="32"/>
  <c r="CW162" i="32" s="1"/>
  <c r="CX162" i="32" s="1"/>
  <c r="CY162" i="32" s="1"/>
  <c r="CZ162" i="32" s="1"/>
  <c r="CR161" i="32"/>
  <c r="CS161" i="32" s="1"/>
  <c r="CG162" i="32"/>
  <c r="CH162" i="32" s="1"/>
  <c r="CI162" i="32" s="1"/>
  <c r="CJ162" i="32" s="1"/>
  <c r="CK162" i="32" s="1"/>
  <c r="CC161" i="32"/>
  <c r="CD161" i="32" s="1"/>
  <c r="BR162" i="32"/>
  <c r="BS162" i="32" s="1"/>
  <c r="BT162" i="32" s="1"/>
  <c r="BU162" i="32" s="1"/>
  <c r="BV162" i="32" s="1"/>
  <c r="BN161" i="32"/>
  <c r="BO161" i="32" s="1"/>
  <c r="BC162" i="32"/>
  <c r="BD162" i="32" s="1"/>
  <c r="BE162" i="32" s="1"/>
  <c r="BF162" i="32" s="1"/>
  <c r="BG162" i="32" s="1"/>
  <c r="AY161" i="32"/>
  <c r="AZ161" i="32" s="1"/>
  <c r="AN162" i="32"/>
  <c r="AO162" i="32" s="1"/>
  <c r="AP162" i="32" s="1"/>
  <c r="AQ162" i="32" s="1"/>
  <c r="AR162" i="32" s="1"/>
  <c r="AS162" i="32" l="1"/>
  <c r="BH162" i="32"/>
  <c r="IU162" i="32"/>
  <c r="JW162" i="32"/>
  <c r="KT157" i="32"/>
  <c r="KU157" i="32" s="1"/>
  <c r="DA162" i="32"/>
  <c r="EE162" i="32"/>
  <c r="FI162" i="32"/>
  <c r="HB162" i="32"/>
  <c r="LC158" i="32"/>
  <c r="LG159" i="32"/>
  <c r="KW159" i="32" s="1"/>
  <c r="LH158" i="32"/>
  <c r="KL158" i="32"/>
  <c r="KM158" i="32" s="1"/>
  <c r="BW162" i="32"/>
  <c r="IF162" i="32"/>
  <c r="JH162" i="32"/>
  <c r="GM163" i="32"/>
  <c r="CL162" i="32"/>
  <c r="DP162" i="32"/>
  <c r="ET162" i="32"/>
  <c r="FX162" i="32"/>
  <c r="LR157" i="32"/>
  <c r="LV158" i="32"/>
  <c r="LL158" i="32" s="1"/>
  <c r="LW157" i="32"/>
  <c r="GR163" i="32"/>
  <c r="GQ164" i="32"/>
  <c r="GG164" i="32" s="1"/>
  <c r="IZ162" i="32"/>
  <c r="IY163" i="32"/>
  <c r="IO163" i="32" s="1"/>
  <c r="IK162" i="32"/>
  <c r="IJ163" i="32"/>
  <c r="HZ163" i="32" s="1"/>
  <c r="HS163" i="32"/>
  <c r="HT162" i="32"/>
  <c r="HF163" i="32"/>
  <c r="GV163" i="32" s="1"/>
  <c r="HG162" i="32"/>
  <c r="GB163" i="32"/>
  <c r="FR163" i="32" s="1"/>
  <c r="GC162" i="32"/>
  <c r="FM163" i="32"/>
  <c r="FC163" i="32" s="1"/>
  <c r="FN162" i="32"/>
  <c r="EX163" i="32"/>
  <c r="EN163" i="32" s="1"/>
  <c r="EY162" i="32"/>
  <c r="EI163" i="32"/>
  <c r="DY163" i="32" s="1"/>
  <c r="EJ162" i="32"/>
  <c r="DU162" i="32"/>
  <c r="DT163" i="32"/>
  <c r="DJ163" i="32" s="1"/>
  <c r="DF162" i="32"/>
  <c r="DE163" i="32"/>
  <c r="CU163" i="32" s="1"/>
  <c r="CP163" i="32"/>
  <c r="CF163" i="32" s="1"/>
  <c r="CQ162" i="32"/>
  <c r="CA163" i="32"/>
  <c r="BQ163" i="32" s="1"/>
  <c r="CB162" i="32"/>
  <c r="BL163" i="32"/>
  <c r="BB163" i="32" s="1"/>
  <c r="BM162" i="32"/>
  <c r="AX162" i="32"/>
  <c r="AW163" i="32"/>
  <c r="AM163" i="32" s="1"/>
  <c r="JX162" i="32" l="1"/>
  <c r="JY162" i="32" s="1"/>
  <c r="JI162" i="32"/>
  <c r="JJ162" i="32" s="1"/>
  <c r="JN163" i="32"/>
  <c r="JD163" i="32" s="1"/>
  <c r="KD162" i="32"/>
  <c r="JO162" i="32"/>
  <c r="KC163" i="32"/>
  <c r="JS163" i="32" s="1"/>
  <c r="LE159" i="32"/>
  <c r="KX159" i="32" s="1"/>
  <c r="KY159" i="32" s="1"/>
  <c r="KZ159" i="32" s="1"/>
  <c r="LF158" i="32"/>
  <c r="LT158" i="32"/>
  <c r="LM158" i="32" s="1"/>
  <c r="LN158" i="32" s="1"/>
  <c r="LO158" i="32" s="1"/>
  <c r="LU157" i="32"/>
  <c r="KN158" i="32"/>
  <c r="KR159" i="32"/>
  <c r="KH159" i="32" s="1"/>
  <c r="KS158" i="32"/>
  <c r="GO164" i="32"/>
  <c r="GP163" i="32"/>
  <c r="IW163" i="32"/>
  <c r="IX162" i="32"/>
  <c r="IH163" i="32"/>
  <c r="II162" i="32"/>
  <c r="HW162" i="32"/>
  <c r="HX162" i="32" s="1"/>
  <c r="HL163" i="32"/>
  <c r="HM163" i="32" s="1"/>
  <c r="HN163" i="32" s="1"/>
  <c r="HO163" i="32" s="1"/>
  <c r="HP163" i="32" s="1"/>
  <c r="HD163" i="32"/>
  <c r="HE162" i="32"/>
  <c r="FZ163" i="32"/>
  <c r="GA162" i="32"/>
  <c r="FK163" i="32"/>
  <c r="FL162" i="32"/>
  <c r="EV163" i="32"/>
  <c r="EW162" i="32"/>
  <c r="EG163" i="32"/>
  <c r="EH162" i="32"/>
  <c r="DR163" i="32"/>
  <c r="DS162" i="32"/>
  <c r="DC163" i="32"/>
  <c r="DD162" i="32"/>
  <c r="CN163" i="32"/>
  <c r="CO162" i="32"/>
  <c r="BY163" i="32"/>
  <c r="BZ162" i="32"/>
  <c r="BJ163" i="32"/>
  <c r="BK162" i="32"/>
  <c r="AU163" i="32"/>
  <c r="AV162" i="32"/>
  <c r="KB162" i="32" l="1"/>
  <c r="KE162" i="32" s="1"/>
  <c r="KF162" i="32" s="1"/>
  <c r="KA163" i="32"/>
  <c r="JT163" i="32" s="1"/>
  <c r="JU163" i="32" s="1"/>
  <c r="JV163" i="32" s="1"/>
  <c r="JL163" i="32"/>
  <c r="JE163" i="32" s="1"/>
  <c r="JF163" i="32" s="1"/>
  <c r="JG163" i="32" s="1"/>
  <c r="JM162" i="32"/>
  <c r="JP162" i="32" s="1"/>
  <c r="JQ162" i="32" s="1"/>
  <c r="LX157" i="32"/>
  <c r="LY157" i="32" s="1"/>
  <c r="LP158" i="32"/>
  <c r="LQ158" i="32" s="1"/>
  <c r="LI158" i="32"/>
  <c r="LJ158" i="32" s="1"/>
  <c r="HQ163" i="32"/>
  <c r="KP159" i="32"/>
  <c r="KI159" i="32" s="1"/>
  <c r="KJ159" i="32" s="1"/>
  <c r="KK159" i="32" s="1"/>
  <c r="KQ158" i="32"/>
  <c r="LA159" i="32"/>
  <c r="LB159" i="32" s="1"/>
  <c r="GS163" i="32"/>
  <c r="GT163" i="32" s="1"/>
  <c r="GH164" i="32"/>
  <c r="GI164" i="32" s="1"/>
  <c r="GJ164" i="32" s="1"/>
  <c r="GK164" i="32" s="1"/>
  <c r="GL164" i="32" s="1"/>
  <c r="JA162" i="32"/>
  <c r="JB162" i="32" s="1"/>
  <c r="IP163" i="32"/>
  <c r="IQ163" i="32" s="1"/>
  <c r="IR163" i="32" s="1"/>
  <c r="IS163" i="32" s="1"/>
  <c r="IT163" i="32" s="1"/>
  <c r="IL162" i="32"/>
  <c r="IM162" i="32" s="1"/>
  <c r="IA163" i="32"/>
  <c r="IB163" i="32" s="1"/>
  <c r="IC163" i="32" s="1"/>
  <c r="ID163" i="32" s="1"/>
  <c r="IE163" i="32" s="1"/>
  <c r="HV163" i="32"/>
  <c r="HU164" i="32"/>
  <c r="HK164" i="32" s="1"/>
  <c r="HH162" i="32"/>
  <c r="HI162" i="32" s="1"/>
  <c r="GW163" i="32"/>
  <c r="GX163" i="32" s="1"/>
  <c r="GY163" i="32" s="1"/>
  <c r="GZ163" i="32" s="1"/>
  <c r="HA163" i="32" s="1"/>
  <c r="GD162" i="32"/>
  <c r="GE162" i="32" s="1"/>
  <c r="FS163" i="32"/>
  <c r="FT163" i="32" s="1"/>
  <c r="FU163" i="32" s="1"/>
  <c r="FV163" i="32" s="1"/>
  <c r="FW163" i="32" s="1"/>
  <c r="FO162" i="32"/>
  <c r="FP162" i="32" s="1"/>
  <c r="FD163" i="32"/>
  <c r="FE163" i="32" s="1"/>
  <c r="FF163" i="32" s="1"/>
  <c r="FG163" i="32" s="1"/>
  <c r="FH163" i="32" s="1"/>
  <c r="EZ162" i="32"/>
  <c r="FA162" i="32" s="1"/>
  <c r="EO163" i="32"/>
  <c r="EP163" i="32" s="1"/>
  <c r="EQ163" i="32" s="1"/>
  <c r="ER163" i="32" s="1"/>
  <c r="ES163" i="32" s="1"/>
  <c r="EK162" i="32"/>
  <c r="EL162" i="32" s="1"/>
  <c r="DZ163" i="32"/>
  <c r="EA163" i="32" s="1"/>
  <c r="EB163" i="32" s="1"/>
  <c r="EC163" i="32" s="1"/>
  <c r="ED163" i="32" s="1"/>
  <c r="DV162" i="32"/>
  <c r="DW162" i="32" s="1"/>
  <c r="DK163" i="32"/>
  <c r="DL163" i="32" s="1"/>
  <c r="DM163" i="32" s="1"/>
  <c r="DN163" i="32" s="1"/>
  <c r="DO163" i="32" s="1"/>
  <c r="DG162" i="32"/>
  <c r="DH162" i="32" s="1"/>
  <c r="CV163" i="32"/>
  <c r="CW163" i="32" s="1"/>
  <c r="CX163" i="32" s="1"/>
  <c r="CY163" i="32" s="1"/>
  <c r="CZ163" i="32" s="1"/>
  <c r="CR162" i="32"/>
  <c r="CS162" i="32" s="1"/>
  <c r="CG163" i="32"/>
  <c r="CH163" i="32" s="1"/>
  <c r="CI163" i="32" s="1"/>
  <c r="CJ163" i="32" s="1"/>
  <c r="CK163" i="32" s="1"/>
  <c r="CC162" i="32"/>
  <c r="CD162" i="32" s="1"/>
  <c r="BR163" i="32"/>
  <c r="BS163" i="32" s="1"/>
  <c r="BT163" i="32" s="1"/>
  <c r="BU163" i="32" s="1"/>
  <c r="BV163" i="32" s="1"/>
  <c r="BN162" i="32"/>
  <c r="BO162" i="32" s="1"/>
  <c r="BC163" i="32"/>
  <c r="BD163" i="32" s="1"/>
  <c r="BE163" i="32" s="1"/>
  <c r="BF163" i="32" s="1"/>
  <c r="BG163" i="32" s="1"/>
  <c r="AY162" i="32"/>
  <c r="AZ162" i="32" s="1"/>
  <c r="AN163" i="32"/>
  <c r="AO163" i="32" s="1"/>
  <c r="AP163" i="32" s="1"/>
  <c r="AQ163" i="32" s="1"/>
  <c r="AR163" i="32" s="1"/>
  <c r="IU163" i="32" l="1"/>
  <c r="JW163" i="32"/>
  <c r="BH163" i="32"/>
  <c r="BW163" i="32"/>
  <c r="EE163" i="32"/>
  <c r="FI163" i="32"/>
  <c r="HB163" i="32"/>
  <c r="LC159" i="32"/>
  <c r="LH159" i="32"/>
  <c r="LG160" i="32"/>
  <c r="KW160" i="32" s="1"/>
  <c r="LR158" i="32"/>
  <c r="LV159" i="32"/>
  <c r="LL159" i="32" s="1"/>
  <c r="LW158" i="32"/>
  <c r="AS163" i="32"/>
  <c r="IF163" i="32"/>
  <c r="GM164" i="32"/>
  <c r="KT158" i="32"/>
  <c r="KU158" i="32" s="1"/>
  <c r="CL163" i="32"/>
  <c r="DP163" i="32"/>
  <c r="ET163" i="32"/>
  <c r="FX163" i="32"/>
  <c r="JH163" i="32"/>
  <c r="KL159" i="32"/>
  <c r="KM159" i="32" s="1"/>
  <c r="GR164" i="32"/>
  <c r="GQ165" i="32"/>
  <c r="GG165" i="32" s="1"/>
  <c r="IY164" i="32"/>
  <c r="IO164" i="32" s="1"/>
  <c r="IZ163" i="32"/>
  <c r="IJ164" i="32"/>
  <c r="HZ164" i="32" s="1"/>
  <c r="IK163" i="32"/>
  <c r="HS164" i="32"/>
  <c r="HT163" i="32"/>
  <c r="HF164" i="32"/>
  <c r="GV164" i="32" s="1"/>
  <c r="HG163" i="32"/>
  <c r="GC163" i="32"/>
  <c r="GB164" i="32"/>
  <c r="FR164" i="32" s="1"/>
  <c r="FM164" i="32"/>
  <c r="FC164" i="32" s="1"/>
  <c r="FN163" i="32"/>
  <c r="EX164" i="32"/>
  <c r="EN164" i="32" s="1"/>
  <c r="EY163" i="32"/>
  <c r="EJ163" i="32"/>
  <c r="EI164" i="32"/>
  <c r="DY164" i="32" s="1"/>
  <c r="DT164" i="32"/>
  <c r="DJ164" i="32" s="1"/>
  <c r="DU163" i="32"/>
  <c r="DA163" i="32"/>
  <c r="DE164" i="32"/>
  <c r="CU164" i="32" s="1"/>
  <c r="DF163" i="32"/>
  <c r="CP164" i="32"/>
  <c r="CF164" i="32" s="1"/>
  <c r="CQ163" i="32"/>
  <c r="CA164" i="32"/>
  <c r="BQ164" i="32" s="1"/>
  <c r="CB163" i="32"/>
  <c r="BM163" i="32"/>
  <c r="BL164" i="32"/>
  <c r="BB164" i="32" s="1"/>
  <c r="AX163" i="32"/>
  <c r="AW164" i="32"/>
  <c r="AM164" i="32" s="1"/>
  <c r="JX163" i="32" l="1"/>
  <c r="JY163" i="32" s="1"/>
  <c r="JI163" i="32"/>
  <c r="JJ163" i="32" s="1"/>
  <c r="KC164" i="32"/>
  <c r="JS164" i="32" s="1"/>
  <c r="KD163" i="32"/>
  <c r="JO163" i="32"/>
  <c r="LT159" i="32"/>
  <c r="LM159" i="32" s="1"/>
  <c r="LN159" i="32" s="1"/>
  <c r="LO159" i="32" s="1"/>
  <c r="LU158" i="32"/>
  <c r="KN159" i="32"/>
  <c r="KR160" i="32"/>
  <c r="KH160" i="32" s="1"/>
  <c r="KS159" i="32"/>
  <c r="JN164" i="32"/>
  <c r="JD164" i="32" s="1"/>
  <c r="LE160" i="32"/>
  <c r="KX160" i="32" s="1"/>
  <c r="KY160" i="32" s="1"/>
  <c r="KZ160" i="32" s="1"/>
  <c r="LF159" i="32"/>
  <c r="GO165" i="32"/>
  <c r="GP164" i="32"/>
  <c r="IW164" i="32"/>
  <c r="IX163" i="32"/>
  <c r="IH164" i="32"/>
  <c r="II163" i="32"/>
  <c r="HW163" i="32"/>
  <c r="HX163" i="32" s="1"/>
  <c r="HL164" i="32"/>
  <c r="HM164" i="32" s="1"/>
  <c r="HN164" i="32" s="1"/>
  <c r="HO164" i="32" s="1"/>
  <c r="HP164" i="32" s="1"/>
  <c r="HD164" i="32"/>
  <c r="HE163" i="32"/>
  <c r="FZ164" i="32"/>
  <c r="GA163" i="32"/>
  <c r="FK164" i="32"/>
  <c r="FL163" i="32"/>
  <c r="EV164" i="32"/>
  <c r="EW163" i="32"/>
  <c r="EG164" i="32"/>
  <c r="EH163" i="32"/>
  <c r="DR164" i="32"/>
  <c r="DS163" i="32"/>
  <c r="DC164" i="32"/>
  <c r="DD163" i="32"/>
  <c r="CN164" i="32"/>
  <c r="CO163" i="32"/>
  <c r="BY164" i="32"/>
  <c r="BZ163" i="32"/>
  <c r="BJ164" i="32"/>
  <c r="BK163" i="32"/>
  <c r="AU164" i="32"/>
  <c r="AV163" i="32"/>
  <c r="KB163" i="32" l="1"/>
  <c r="KE163" i="32" s="1"/>
  <c r="KF163" i="32" s="1"/>
  <c r="KA164" i="32"/>
  <c r="JT164" i="32" s="1"/>
  <c r="JU164" i="32" s="1"/>
  <c r="JV164" i="32" s="1"/>
  <c r="JL164" i="32"/>
  <c r="JE164" i="32" s="1"/>
  <c r="JF164" i="32" s="1"/>
  <c r="JG164" i="32" s="1"/>
  <c r="JM163" i="32"/>
  <c r="JP163" i="32" s="1"/>
  <c r="JQ163" i="32" s="1"/>
  <c r="LI159" i="32"/>
  <c r="LJ159" i="32" s="1"/>
  <c r="LA160" i="32"/>
  <c r="LB160" i="32" s="1"/>
  <c r="KP160" i="32"/>
  <c r="KI160" i="32" s="1"/>
  <c r="KJ160" i="32" s="1"/>
  <c r="KK160" i="32" s="1"/>
  <c r="KQ159" i="32"/>
  <c r="HQ164" i="32"/>
  <c r="LX158" i="32"/>
  <c r="LY158" i="32" s="1"/>
  <c r="LP159" i="32"/>
  <c r="LQ159" i="32" s="1"/>
  <c r="GS164" i="32"/>
  <c r="GT164" i="32" s="1"/>
  <c r="GH165" i="32"/>
  <c r="GI165" i="32" s="1"/>
  <c r="GJ165" i="32" s="1"/>
  <c r="GK165" i="32" s="1"/>
  <c r="GL165" i="32" s="1"/>
  <c r="JA163" i="32"/>
  <c r="JB163" i="32" s="1"/>
  <c r="IP164" i="32"/>
  <c r="IQ164" i="32" s="1"/>
  <c r="IR164" i="32" s="1"/>
  <c r="IS164" i="32" s="1"/>
  <c r="IT164" i="32" s="1"/>
  <c r="IL163" i="32"/>
  <c r="IM163" i="32" s="1"/>
  <c r="IA164" i="32"/>
  <c r="IB164" i="32" s="1"/>
  <c r="IC164" i="32" s="1"/>
  <c r="ID164" i="32" s="1"/>
  <c r="IE164" i="32" s="1"/>
  <c r="HU165" i="32"/>
  <c r="HK165" i="32" s="1"/>
  <c r="HV164" i="32"/>
  <c r="HH163" i="32"/>
  <c r="HI163" i="32" s="1"/>
  <c r="GW164" i="32"/>
  <c r="GX164" i="32" s="1"/>
  <c r="GY164" i="32" s="1"/>
  <c r="GZ164" i="32" s="1"/>
  <c r="HA164" i="32" s="1"/>
  <c r="GD163" i="32"/>
  <c r="GE163" i="32" s="1"/>
  <c r="FS164" i="32"/>
  <c r="FT164" i="32" s="1"/>
  <c r="FU164" i="32" s="1"/>
  <c r="FV164" i="32" s="1"/>
  <c r="FW164" i="32" s="1"/>
  <c r="FO163" i="32"/>
  <c r="FP163" i="32" s="1"/>
  <c r="FD164" i="32"/>
  <c r="FE164" i="32" s="1"/>
  <c r="FF164" i="32" s="1"/>
  <c r="FG164" i="32" s="1"/>
  <c r="FH164" i="32" s="1"/>
  <c r="EZ163" i="32"/>
  <c r="FA163" i="32" s="1"/>
  <c r="EO164" i="32"/>
  <c r="EP164" i="32" s="1"/>
  <c r="EQ164" i="32" s="1"/>
  <c r="ER164" i="32" s="1"/>
  <c r="ES164" i="32" s="1"/>
  <c r="EK163" i="32"/>
  <c r="EL163" i="32" s="1"/>
  <c r="DZ164" i="32"/>
  <c r="EA164" i="32" s="1"/>
  <c r="EB164" i="32" s="1"/>
  <c r="EC164" i="32" s="1"/>
  <c r="ED164" i="32" s="1"/>
  <c r="DV163" i="32"/>
  <c r="DW163" i="32" s="1"/>
  <c r="DK164" i="32"/>
  <c r="DL164" i="32" s="1"/>
  <c r="DM164" i="32" s="1"/>
  <c r="DN164" i="32" s="1"/>
  <c r="DO164" i="32" s="1"/>
  <c r="DG163" i="32"/>
  <c r="DH163" i="32" s="1"/>
  <c r="CV164" i="32"/>
  <c r="CW164" i="32" s="1"/>
  <c r="CX164" i="32" s="1"/>
  <c r="CY164" i="32" s="1"/>
  <c r="CZ164" i="32" s="1"/>
  <c r="CR163" i="32"/>
  <c r="CS163" i="32" s="1"/>
  <c r="CG164" i="32"/>
  <c r="CH164" i="32" s="1"/>
  <c r="CI164" i="32" s="1"/>
  <c r="CJ164" i="32" s="1"/>
  <c r="CK164" i="32" s="1"/>
  <c r="CC163" i="32"/>
  <c r="CD163" i="32" s="1"/>
  <c r="BR164" i="32"/>
  <c r="BS164" i="32" s="1"/>
  <c r="BT164" i="32" s="1"/>
  <c r="BU164" i="32" s="1"/>
  <c r="BV164" i="32" s="1"/>
  <c r="BN163" i="32"/>
  <c r="BO163" i="32" s="1"/>
  <c r="BC164" i="32"/>
  <c r="BD164" i="32" s="1"/>
  <c r="BE164" i="32" s="1"/>
  <c r="BF164" i="32" s="1"/>
  <c r="BG164" i="32" s="1"/>
  <c r="AY163" i="32"/>
  <c r="AZ163" i="32" s="1"/>
  <c r="AN164" i="32"/>
  <c r="AO164" i="32" s="1"/>
  <c r="AP164" i="32" s="1"/>
  <c r="AQ164" i="32" s="1"/>
  <c r="AR164" i="32" s="1"/>
  <c r="IU164" i="32" l="1"/>
  <c r="JW164" i="32"/>
  <c r="BW164" i="32"/>
  <c r="DA164" i="32"/>
  <c r="EE164" i="32"/>
  <c r="FI164" i="32"/>
  <c r="HB164" i="32"/>
  <c r="LR159" i="32"/>
  <c r="LV160" i="32"/>
  <c r="LL160" i="32" s="1"/>
  <c r="LW159" i="32"/>
  <c r="LC160" i="32"/>
  <c r="LG161" i="32"/>
  <c r="KW161" i="32" s="1"/>
  <c r="LH160" i="32"/>
  <c r="AS164" i="32"/>
  <c r="IF164" i="32"/>
  <c r="JH164" i="32"/>
  <c r="GM165" i="32"/>
  <c r="KT159" i="32"/>
  <c r="KU159" i="32" s="1"/>
  <c r="BH164" i="32"/>
  <c r="CL164" i="32"/>
  <c r="DP164" i="32"/>
  <c r="ET164" i="32"/>
  <c r="FX164" i="32"/>
  <c r="KL160" i="32"/>
  <c r="KM160" i="32" s="1"/>
  <c r="GR165" i="32"/>
  <c r="GQ166" i="32"/>
  <c r="GG166" i="32" s="1"/>
  <c r="IZ164" i="32"/>
  <c r="IY165" i="32"/>
  <c r="IO165" i="32" s="1"/>
  <c r="IJ165" i="32"/>
  <c r="HZ165" i="32" s="1"/>
  <c r="IK164" i="32"/>
  <c r="HS165" i="32"/>
  <c r="HT164" i="32"/>
  <c r="HF165" i="32"/>
  <c r="GV165" i="32" s="1"/>
  <c r="HG164" i="32"/>
  <c r="GB165" i="32"/>
  <c r="FR165" i="32" s="1"/>
  <c r="GC164" i="32"/>
  <c r="FM165" i="32"/>
  <c r="FC165" i="32" s="1"/>
  <c r="FN164" i="32"/>
  <c r="EX165" i="32"/>
  <c r="EN165" i="32" s="1"/>
  <c r="EY164" i="32"/>
  <c r="EI165" i="32"/>
  <c r="DY165" i="32" s="1"/>
  <c r="EJ164" i="32"/>
  <c r="DT165" i="32"/>
  <c r="DJ165" i="32" s="1"/>
  <c r="DU164" i="32"/>
  <c r="DF164" i="32"/>
  <c r="DE165" i="32"/>
  <c r="CU165" i="32" s="1"/>
  <c r="CQ164" i="32"/>
  <c r="CP165" i="32"/>
  <c r="CF165" i="32" s="1"/>
  <c r="CA165" i="32"/>
  <c r="BQ165" i="32" s="1"/>
  <c r="CB164" i="32"/>
  <c r="BL165" i="32"/>
  <c r="BB165" i="32" s="1"/>
  <c r="BM164" i="32"/>
  <c r="AX164" i="32"/>
  <c r="AW165" i="32"/>
  <c r="AM165" i="32" s="1"/>
  <c r="JX164" i="32" l="1"/>
  <c r="JY164" i="32" s="1"/>
  <c r="JI164" i="32"/>
  <c r="JJ164" i="32" s="1"/>
  <c r="JN165" i="32"/>
  <c r="JD165" i="32" s="1"/>
  <c r="KD164" i="32"/>
  <c r="JO164" i="32"/>
  <c r="KC165" i="32"/>
  <c r="JS165" i="32" s="1"/>
  <c r="LE161" i="32"/>
  <c r="KX161" i="32" s="1"/>
  <c r="KY161" i="32" s="1"/>
  <c r="KZ161" i="32" s="1"/>
  <c r="LF160" i="32"/>
  <c r="KN160" i="32"/>
  <c r="KR161" i="32"/>
  <c r="KH161" i="32" s="1"/>
  <c r="KS160" i="32"/>
  <c r="LT160" i="32"/>
  <c r="LM160" i="32" s="1"/>
  <c r="LN160" i="32" s="1"/>
  <c r="LO160" i="32" s="1"/>
  <c r="LU159" i="32"/>
  <c r="GO166" i="32"/>
  <c r="GP165" i="32"/>
  <c r="IW165" i="32"/>
  <c r="IX164" i="32"/>
  <c r="IH165" i="32"/>
  <c r="II164" i="32"/>
  <c r="HW164" i="32"/>
  <c r="HX164" i="32" s="1"/>
  <c r="HL165" i="32"/>
  <c r="HM165" i="32" s="1"/>
  <c r="HN165" i="32" s="1"/>
  <c r="HO165" i="32" s="1"/>
  <c r="HP165" i="32" s="1"/>
  <c r="HD165" i="32"/>
  <c r="HE164" i="32"/>
  <c r="FZ165" i="32"/>
  <c r="GA164" i="32"/>
  <c r="FK165" i="32"/>
  <c r="FL164" i="32"/>
  <c r="EV165" i="32"/>
  <c r="EW164" i="32"/>
  <c r="EG165" i="32"/>
  <c r="EH164" i="32"/>
  <c r="DR165" i="32"/>
  <c r="DS164" i="32"/>
  <c r="DC165" i="32"/>
  <c r="DD164" i="32"/>
  <c r="CN165" i="32"/>
  <c r="CO164" i="32"/>
  <c r="BY165" i="32"/>
  <c r="BZ164" i="32"/>
  <c r="BJ165" i="32"/>
  <c r="BK164" i="32"/>
  <c r="AU165" i="32"/>
  <c r="AV164" i="32"/>
  <c r="KB164" i="32" l="1"/>
  <c r="KE164" i="32" s="1"/>
  <c r="KF164" i="32" s="1"/>
  <c r="KA165" i="32"/>
  <c r="JT165" i="32" s="1"/>
  <c r="JU165" i="32" s="1"/>
  <c r="JV165" i="32" s="1"/>
  <c r="JL165" i="32"/>
  <c r="JE165" i="32" s="1"/>
  <c r="JF165" i="32" s="1"/>
  <c r="JG165" i="32" s="1"/>
  <c r="JM164" i="32"/>
  <c r="JP164" i="32" s="1"/>
  <c r="JQ164" i="32" s="1"/>
  <c r="LX159" i="32"/>
  <c r="LY159" i="32" s="1"/>
  <c r="KP161" i="32"/>
  <c r="KI161" i="32" s="1"/>
  <c r="KJ161" i="32" s="1"/>
  <c r="KK161" i="32" s="1"/>
  <c r="KQ160" i="32"/>
  <c r="LP160" i="32"/>
  <c r="LQ160" i="32" s="1"/>
  <c r="LI160" i="32"/>
  <c r="LJ160" i="32" s="1"/>
  <c r="HQ165" i="32"/>
  <c r="LA161" i="32"/>
  <c r="LB161" i="32" s="1"/>
  <c r="GS165" i="32"/>
  <c r="GT165" i="32" s="1"/>
  <c r="GH166" i="32"/>
  <c r="GI166" i="32" s="1"/>
  <c r="GJ166" i="32" s="1"/>
  <c r="GK166" i="32" s="1"/>
  <c r="GL166" i="32" s="1"/>
  <c r="JA164" i="32"/>
  <c r="JB164" i="32" s="1"/>
  <c r="IP165" i="32"/>
  <c r="IQ165" i="32" s="1"/>
  <c r="IR165" i="32" s="1"/>
  <c r="IS165" i="32" s="1"/>
  <c r="IT165" i="32" s="1"/>
  <c r="IL164" i="32"/>
  <c r="IM164" i="32" s="1"/>
  <c r="IA165" i="32"/>
  <c r="IB165" i="32" s="1"/>
  <c r="IC165" i="32" s="1"/>
  <c r="ID165" i="32" s="1"/>
  <c r="IE165" i="32" s="1"/>
  <c r="HV165" i="32"/>
  <c r="HU166" i="32"/>
  <c r="HK166" i="32" s="1"/>
  <c r="HH164" i="32"/>
  <c r="HI164" i="32" s="1"/>
  <c r="GW165" i="32"/>
  <c r="GX165" i="32" s="1"/>
  <c r="GY165" i="32" s="1"/>
  <c r="GZ165" i="32" s="1"/>
  <c r="HA165" i="32" s="1"/>
  <c r="GD164" i="32"/>
  <c r="GE164" i="32" s="1"/>
  <c r="FS165" i="32"/>
  <c r="FT165" i="32" s="1"/>
  <c r="FU165" i="32" s="1"/>
  <c r="FV165" i="32" s="1"/>
  <c r="FW165" i="32" s="1"/>
  <c r="FO164" i="32"/>
  <c r="FP164" i="32" s="1"/>
  <c r="FD165" i="32"/>
  <c r="FE165" i="32" s="1"/>
  <c r="FF165" i="32" s="1"/>
  <c r="FG165" i="32" s="1"/>
  <c r="FH165" i="32" s="1"/>
  <c r="EZ164" i="32"/>
  <c r="FA164" i="32" s="1"/>
  <c r="EO165" i="32"/>
  <c r="EP165" i="32" s="1"/>
  <c r="EQ165" i="32" s="1"/>
  <c r="ER165" i="32" s="1"/>
  <c r="ES165" i="32" s="1"/>
  <c r="EK164" i="32"/>
  <c r="EL164" i="32" s="1"/>
  <c r="DZ165" i="32"/>
  <c r="EA165" i="32" s="1"/>
  <c r="EB165" i="32" s="1"/>
  <c r="EC165" i="32" s="1"/>
  <c r="ED165" i="32" s="1"/>
  <c r="DV164" i="32"/>
  <c r="DW164" i="32" s="1"/>
  <c r="DK165" i="32"/>
  <c r="DL165" i="32" s="1"/>
  <c r="DM165" i="32" s="1"/>
  <c r="DN165" i="32" s="1"/>
  <c r="DO165" i="32" s="1"/>
  <c r="DG164" i="32"/>
  <c r="DH164" i="32" s="1"/>
  <c r="CV165" i="32"/>
  <c r="CW165" i="32" s="1"/>
  <c r="CX165" i="32" s="1"/>
  <c r="CY165" i="32" s="1"/>
  <c r="CZ165" i="32" s="1"/>
  <c r="CR164" i="32"/>
  <c r="CS164" i="32" s="1"/>
  <c r="CG165" i="32"/>
  <c r="CH165" i="32" s="1"/>
  <c r="CI165" i="32" s="1"/>
  <c r="CJ165" i="32" s="1"/>
  <c r="CK165" i="32" s="1"/>
  <c r="CC164" i="32"/>
  <c r="CD164" i="32" s="1"/>
  <c r="BR165" i="32"/>
  <c r="BS165" i="32" s="1"/>
  <c r="BT165" i="32" s="1"/>
  <c r="BU165" i="32" s="1"/>
  <c r="BV165" i="32" s="1"/>
  <c r="BN164" i="32"/>
  <c r="BO164" i="32" s="1"/>
  <c r="BC165" i="32"/>
  <c r="BD165" i="32" s="1"/>
  <c r="BE165" i="32" s="1"/>
  <c r="BF165" i="32" s="1"/>
  <c r="BG165" i="32" s="1"/>
  <c r="AY164" i="32"/>
  <c r="AZ164" i="32" s="1"/>
  <c r="AN165" i="32"/>
  <c r="AO165" i="32" s="1"/>
  <c r="AP165" i="32" s="1"/>
  <c r="AQ165" i="32" s="1"/>
  <c r="AR165" i="32" s="1"/>
  <c r="IU165" i="32" l="1"/>
  <c r="JW165" i="32"/>
  <c r="KT160" i="32"/>
  <c r="KU160" i="32" s="1"/>
  <c r="AS165" i="32"/>
  <c r="DA165" i="32"/>
  <c r="EE165" i="32"/>
  <c r="FI165" i="32"/>
  <c r="HB165" i="32"/>
  <c r="LC161" i="32"/>
  <c r="LH161" i="32"/>
  <c r="LG162" i="32"/>
  <c r="KW162" i="32" s="1"/>
  <c r="KL161" i="32"/>
  <c r="KM161" i="32" s="1"/>
  <c r="BW165" i="32"/>
  <c r="IF165" i="32"/>
  <c r="JH165" i="32"/>
  <c r="GM166" i="32"/>
  <c r="BH165" i="32"/>
  <c r="CL165" i="32"/>
  <c r="DP165" i="32"/>
  <c r="ET165" i="32"/>
  <c r="FX165" i="32"/>
  <c r="LR160" i="32"/>
  <c r="LW160" i="32"/>
  <c r="LV161" i="32"/>
  <c r="LL161" i="32" s="1"/>
  <c r="GQ167" i="32"/>
  <c r="GG167" i="32" s="1"/>
  <c r="GR166" i="32"/>
  <c r="IY166" i="32"/>
  <c r="IO166" i="32" s="1"/>
  <c r="IZ165" i="32"/>
  <c r="IJ166" i="32"/>
  <c r="HZ166" i="32" s="1"/>
  <c r="IK165" i="32"/>
  <c r="HS166" i="32"/>
  <c r="HT165" i="32"/>
  <c r="HF166" i="32"/>
  <c r="GV166" i="32" s="1"/>
  <c r="HG165" i="32"/>
  <c r="GB166" i="32"/>
  <c r="FR166" i="32" s="1"/>
  <c r="GC165" i="32"/>
  <c r="FM166" i="32"/>
  <c r="FC166" i="32" s="1"/>
  <c r="FN165" i="32"/>
  <c r="EY165" i="32"/>
  <c r="EX166" i="32"/>
  <c r="EN166" i="32" s="1"/>
  <c r="EJ165" i="32"/>
  <c r="EI166" i="32"/>
  <c r="DY166" i="32" s="1"/>
  <c r="DU165" i="32"/>
  <c r="DT166" i="32"/>
  <c r="DJ166" i="32" s="1"/>
  <c r="DE166" i="32"/>
  <c r="CU166" i="32" s="1"/>
  <c r="DF165" i="32"/>
  <c r="CP166" i="32"/>
  <c r="CF166" i="32" s="1"/>
  <c r="CQ165" i="32"/>
  <c r="CA166" i="32"/>
  <c r="BQ166" i="32" s="1"/>
  <c r="CB165" i="32"/>
  <c r="BM165" i="32"/>
  <c r="BL166" i="32"/>
  <c r="BB166" i="32" s="1"/>
  <c r="AX165" i="32"/>
  <c r="AW166" i="32"/>
  <c r="AM166" i="32" s="1"/>
  <c r="JX165" i="32" l="1"/>
  <c r="JY165" i="32" s="1"/>
  <c r="JI165" i="32"/>
  <c r="JJ165" i="32" s="1"/>
  <c r="KD165" i="32"/>
  <c r="KC166" i="32"/>
  <c r="JS166" i="32" s="1"/>
  <c r="JO165" i="32"/>
  <c r="JN166" i="32"/>
  <c r="JD166" i="32" s="1"/>
  <c r="KN161" i="32"/>
  <c r="KR162" i="32"/>
  <c r="KH162" i="32" s="1"/>
  <c r="KS161" i="32"/>
  <c r="LT161" i="32"/>
  <c r="LM161" i="32" s="1"/>
  <c r="LN161" i="32" s="1"/>
  <c r="LO161" i="32" s="1"/>
  <c r="LU160" i="32"/>
  <c r="LE162" i="32"/>
  <c r="KX162" i="32" s="1"/>
  <c r="KY162" i="32" s="1"/>
  <c r="KZ162" i="32" s="1"/>
  <c r="LF161" i="32"/>
  <c r="GO167" i="32"/>
  <c r="GP166" i="32"/>
  <c r="IW166" i="32"/>
  <c r="IX165" i="32"/>
  <c r="IH166" i="32"/>
  <c r="II165" i="32"/>
  <c r="HW165" i="32"/>
  <c r="HX165" i="32" s="1"/>
  <c r="HL166" i="32"/>
  <c r="HM166" i="32" s="1"/>
  <c r="HN166" i="32" s="1"/>
  <c r="HO166" i="32" s="1"/>
  <c r="HP166" i="32" s="1"/>
  <c r="HD166" i="32"/>
  <c r="HE165" i="32"/>
  <c r="FZ166" i="32"/>
  <c r="GA165" i="32"/>
  <c r="FK166" i="32"/>
  <c r="FL165" i="32"/>
  <c r="EV166" i="32"/>
  <c r="EW165" i="32"/>
  <c r="EG166" i="32"/>
  <c r="EH165" i="32"/>
  <c r="DR166" i="32"/>
  <c r="DS165" i="32"/>
  <c r="DC166" i="32"/>
  <c r="DD165" i="32"/>
  <c r="CN166" i="32"/>
  <c r="CO165" i="32"/>
  <c r="BY166" i="32"/>
  <c r="BZ165" i="32"/>
  <c r="BJ166" i="32"/>
  <c r="BK165" i="32"/>
  <c r="AU166" i="32"/>
  <c r="AV165" i="32"/>
  <c r="KB165" i="32" l="1"/>
  <c r="KE165" i="32" s="1"/>
  <c r="KF165" i="32" s="1"/>
  <c r="KA166" i="32"/>
  <c r="JT166" i="32" s="1"/>
  <c r="JU166" i="32" s="1"/>
  <c r="JV166" i="32" s="1"/>
  <c r="JL166" i="32"/>
  <c r="JE166" i="32" s="1"/>
  <c r="JF166" i="32" s="1"/>
  <c r="JG166" i="32" s="1"/>
  <c r="JM165" i="32"/>
  <c r="JP165" i="32" s="1"/>
  <c r="JQ165" i="32" s="1"/>
  <c r="LP161" i="32"/>
  <c r="LQ161" i="32" s="1"/>
  <c r="LI161" i="32"/>
  <c r="LJ161" i="32" s="1"/>
  <c r="LA162" i="32"/>
  <c r="LB162" i="32" s="1"/>
  <c r="HQ166" i="32"/>
  <c r="LX160" i="32"/>
  <c r="LY160" i="32" s="1"/>
  <c r="KP162" i="32"/>
  <c r="KI162" i="32" s="1"/>
  <c r="KJ162" i="32" s="1"/>
  <c r="KK162" i="32" s="1"/>
  <c r="KQ161" i="32"/>
  <c r="GS166" i="32"/>
  <c r="GT166" i="32" s="1"/>
  <c r="GH167" i="32"/>
  <c r="GI167" i="32" s="1"/>
  <c r="GJ167" i="32" s="1"/>
  <c r="GK167" i="32" s="1"/>
  <c r="GL167" i="32" s="1"/>
  <c r="IP166" i="32"/>
  <c r="IQ166" i="32" s="1"/>
  <c r="IR166" i="32" s="1"/>
  <c r="IS166" i="32" s="1"/>
  <c r="IT166" i="32" s="1"/>
  <c r="JA165" i="32"/>
  <c r="JB165" i="32" s="1"/>
  <c r="IL165" i="32"/>
  <c r="IM165" i="32" s="1"/>
  <c r="IA166" i="32"/>
  <c r="IB166" i="32" s="1"/>
  <c r="IC166" i="32" s="1"/>
  <c r="ID166" i="32" s="1"/>
  <c r="IE166" i="32" s="1"/>
  <c r="HU167" i="32"/>
  <c r="HK167" i="32" s="1"/>
  <c r="HV166" i="32"/>
  <c r="HH165" i="32"/>
  <c r="HI165" i="32" s="1"/>
  <c r="GW166" i="32"/>
  <c r="GX166" i="32" s="1"/>
  <c r="GY166" i="32" s="1"/>
  <c r="GZ166" i="32" s="1"/>
  <c r="HA166" i="32" s="1"/>
  <c r="GD165" i="32"/>
  <c r="GE165" i="32" s="1"/>
  <c r="FS166" i="32"/>
  <c r="FT166" i="32" s="1"/>
  <c r="FU166" i="32" s="1"/>
  <c r="FV166" i="32" s="1"/>
  <c r="FW166" i="32" s="1"/>
  <c r="FO165" i="32"/>
  <c r="FP165" i="32" s="1"/>
  <c r="FD166" i="32"/>
  <c r="FE166" i="32" s="1"/>
  <c r="FF166" i="32" s="1"/>
  <c r="FG166" i="32" s="1"/>
  <c r="FH166" i="32" s="1"/>
  <c r="EZ165" i="32"/>
  <c r="FA165" i="32" s="1"/>
  <c r="EO166" i="32"/>
  <c r="EP166" i="32" s="1"/>
  <c r="EQ166" i="32" s="1"/>
  <c r="ER166" i="32" s="1"/>
  <c r="ES166" i="32" s="1"/>
  <c r="EK165" i="32"/>
  <c r="EL165" i="32" s="1"/>
  <c r="DZ166" i="32"/>
  <c r="EA166" i="32" s="1"/>
  <c r="EB166" i="32" s="1"/>
  <c r="EC166" i="32" s="1"/>
  <c r="ED166" i="32" s="1"/>
  <c r="DV165" i="32"/>
  <c r="DW165" i="32" s="1"/>
  <c r="DK166" i="32"/>
  <c r="DL166" i="32" s="1"/>
  <c r="DM166" i="32" s="1"/>
  <c r="DN166" i="32" s="1"/>
  <c r="DO166" i="32" s="1"/>
  <c r="DG165" i="32"/>
  <c r="DH165" i="32" s="1"/>
  <c r="CV166" i="32"/>
  <c r="CW166" i="32" s="1"/>
  <c r="CX166" i="32" s="1"/>
  <c r="CY166" i="32" s="1"/>
  <c r="CZ166" i="32" s="1"/>
  <c r="CR165" i="32"/>
  <c r="CS165" i="32" s="1"/>
  <c r="CG166" i="32"/>
  <c r="CH166" i="32" s="1"/>
  <c r="CI166" i="32" s="1"/>
  <c r="CJ166" i="32" s="1"/>
  <c r="CK166" i="32" s="1"/>
  <c r="CC165" i="32"/>
  <c r="CD165" i="32" s="1"/>
  <c r="BR166" i="32"/>
  <c r="BS166" i="32" s="1"/>
  <c r="BT166" i="32" s="1"/>
  <c r="BU166" i="32" s="1"/>
  <c r="BV166" i="32" s="1"/>
  <c r="BN165" i="32"/>
  <c r="BO165" i="32" s="1"/>
  <c r="BC166" i="32"/>
  <c r="BD166" i="32" s="1"/>
  <c r="BE166" i="32" s="1"/>
  <c r="BF166" i="32" s="1"/>
  <c r="BG166" i="32" s="1"/>
  <c r="AY165" i="32"/>
  <c r="AZ165" i="32" s="1"/>
  <c r="AN166" i="32"/>
  <c r="AO166" i="32" s="1"/>
  <c r="AP166" i="32" s="1"/>
  <c r="AQ166" i="32" s="1"/>
  <c r="AR166" i="32" s="1"/>
  <c r="JW166" i="32" l="1"/>
  <c r="KD166" i="32" s="1"/>
  <c r="KT161" i="32"/>
  <c r="KU161" i="32" s="1"/>
  <c r="DA166" i="32"/>
  <c r="EE166" i="32"/>
  <c r="FI166" i="32"/>
  <c r="HB166" i="32"/>
  <c r="IU166" i="32"/>
  <c r="KL162" i="32"/>
  <c r="KM162" i="32" s="1"/>
  <c r="AS166" i="32"/>
  <c r="IF166" i="32"/>
  <c r="JH166" i="32"/>
  <c r="GM167" i="32"/>
  <c r="BW166" i="32"/>
  <c r="BH166" i="32"/>
  <c r="CL166" i="32"/>
  <c r="DP166" i="32"/>
  <c r="ET166" i="32"/>
  <c r="FX166" i="32"/>
  <c r="LC162" i="32"/>
  <c r="LG163" i="32"/>
  <c r="KW163" i="32" s="1"/>
  <c r="LH162" i="32"/>
  <c r="LR161" i="32"/>
  <c r="LV162" i="32"/>
  <c r="LL162" i="32" s="1"/>
  <c r="LW161" i="32"/>
  <c r="GR167" i="32"/>
  <c r="GQ168" i="32"/>
  <c r="GG168" i="32" s="1"/>
  <c r="IZ166" i="32"/>
  <c r="IY167" i="32"/>
  <c r="IO167" i="32" s="1"/>
  <c r="IJ167" i="32"/>
  <c r="HZ167" i="32" s="1"/>
  <c r="IK166" i="32"/>
  <c r="HS167" i="32"/>
  <c r="HT166" i="32"/>
  <c r="HF167" i="32"/>
  <c r="GV167" i="32" s="1"/>
  <c r="HG166" i="32"/>
  <c r="GC166" i="32"/>
  <c r="GB167" i="32"/>
  <c r="FR167" i="32" s="1"/>
  <c r="FM167" i="32"/>
  <c r="FC167" i="32" s="1"/>
  <c r="FN166" i="32"/>
  <c r="EX167" i="32"/>
  <c r="EN167" i="32" s="1"/>
  <c r="EY166" i="32"/>
  <c r="EI167" i="32"/>
  <c r="DY167" i="32" s="1"/>
  <c r="EJ166" i="32"/>
  <c r="DT167" i="32"/>
  <c r="DJ167" i="32" s="1"/>
  <c r="DU166" i="32"/>
  <c r="DF166" i="32"/>
  <c r="DE167" i="32"/>
  <c r="CU167" i="32" s="1"/>
  <c r="CQ166" i="32"/>
  <c r="CP167" i="32"/>
  <c r="CF167" i="32" s="1"/>
  <c r="CA167" i="32"/>
  <c r="BQ167" i="32" s="1"/>
  <c r="CB166" i="32"/>
  <c r="BL167" i="32"/>
  <c r="BB167" i="32" s="1"/>
  <c r="BM166" i="32"/>
  <c r="AX166" i="32"/>
  <c r="AW167" i="32"/>
  <c r="AM167" i="32" s="1"/>
  <c r="JX166" i="32" l="1"/>
  <c r="JY166" i="32" s="1"/>
  <c r="JI166" i="32"/>
  <c r="JJ166" i="32" s="1"/>
  <c r="JN167" i="32"/>
  <c r="JD167" i="32" s="1"/>
  <c r="KC167" i="32"/>
  <c r="JS167" i="32" s="1"/>
  <c r="JO166" i="32"/>
  <c r="LE163" i="32"/>
  <c r="KX163" i="32" s="1"/>
  <c r="KY163" i="32" s="1"/>
  <c r="KZ163" i="32" s="1"/>
  <c r="LF162" i="32"/>
  <c r="LT162" i="32"/>
  <c r="LM162" i="32" s="1"/>
  <c r="LN162" i="32" s="1"/>
  <c r="LO162" i="32" s="1"/>
  <c r="LU161" i="32"/>
  <c r="KN162" i="32"/>
  <c r="KR163" i="32"/>
  <c r="KH163" i="32" s="1"/>
  <c r="KS162" i="32"/>
  <c r="GO168" i="32"/>
  <c r="GP167" i="32"/>
  <c r="IW167" i="32"/>
  <c r="IX166" i="32"/>
  <c r="IH167" i="32"/>
  <c r="II166" i="32"/>
  <c r="HW166" i="32"/>
  <c r="HX166" i="32" s="1"/>
  <c r="HL167" i="32"/>
  <c r="HM167" i="32" s="1"/>
  <c r="HN167" i="32" s="1"/>
  <c r="HO167" i="32" s="1"/>
  <c r="HP167" i="32" s="1"/>
  <c r="HD167" i="32"/>
  <c r="HE166" i="32"/>
  <c r="FZ167" i="32"/>
  <c r="GA166" i="32"/>
  <c r="FK167" i="32"/>
  <c r="FL166" i="32"/>
  <c r="EV167" i="32"/>
  <c r="EW166" i="32"/>
  <c r="EG167" i="32"/>
  <c r="EH166" i="32"/>
  <c r="DR167" i="32"/>
  <c r="DS166" i="32"/>
  <c r="DC167" i="32"/>
  <c r="DD166" i="32"/>
  <c r="CN167" i="32"/>
  <c r="CO166" i="32"/>
  <c r="BY167" i="32"/>
  <c r="BZ166" i="32"/>
  <c r="BJ167" i="32"/>
  <c r="BK166" i="32"/>
  <c r="AU167" i="32"/>
  <c r="AV166" i="32"/>
  <c r="KB166" i="32" l="1"/>
  <c r="KE166" i="32" s="1"/>
  <c r="KF166" i="32" s="1"/>
  <c r="KA167" i="32"/>
  <c r="JT167" i="32" s="1"/>
  <c r="JU167" i="32" s="1"/>
  <c r="JV167" i="32" s="1"/>
  <c r="JM166" i="32"/>
  <c r="JP166" i="32" s="1"/>
  <c r="JQ166" i="32" s="1"/>
  <c r="JL167" i="32"/>
  <c r="JE167" i="32" s="1"/>
  <c r="JF167" i="32" s="1"/>
  <c r="JG167" i="32" s="1"/>
  <c r="LX161" i="32"/>
  <c r="LY161" i="32" s="1"/>
  <c r="LP162" i="32"/>
  <c r="LQ162" i="32" s="1"/>
  <c r="LI162" i="32"/>
  <c r="LJ162" i="32" s="1"/>
  <c r="HQ167" i="32"/>
  <c r="KP163" i="32"/>
  <c r="KI163" i="32" s="1"/>
  <c r="KJ163" i="32" s="1"/>
  <c r="KK163" i="32" s="1"/>
  <c r="KQ162" i="32"/>
  <c r="LA163" i="32"/>
  <c r="LB163" i="32" s="1"/>
  <c r="GS167" i="32"/>
  <c r="GT167" i="32" s="1"/>
  <c r="GH168" i="32"/>
  <c r="GI168" i="32" s="1"/>
  <c r="GJ168" i="32" s="1"/>
  <c r="GK168" i="32" s="1"/>
  <c r="GL168" i="32" s="1"/>
  <c r="JA166" i="32"/>
  <c r="JB166" i="32" s="1"/>
  <c r="IP167" i="32"/>
  <c r="IQ167" i="32" s="1"/>
  <c r="IR167" i="32" s="1"/>
  <c r="IS167" i="32" s="1"/>
  <c r="IT167" i="32" s="1"/>
  <c r="IL166" i="32"/>
  <c r="IM166" i="32" s="1"/>
  <c r="IA167" i="32"/>
  <c r="IB167" i="32" s="1"/>
  <c r="IC167" i="32" s="1"/>
  <c r="ID167" i="32" s="1"/>
  <c r="IE167" i="32" s="1"/>
  <c r="HV167" i="32"/>
  <c r="HU168" i="32"/>
  <c r="HK168" i="32" s="1"/>
  <c r="HH166" i="32"/>
  <c r="HI166" i="32" s="1"/>
  <c r="GW167" i="32"/>
  <c r="GX167" i="32" s="1"/>
  <c r="GY167" i="32" s="1"/>
  <c r="GZ167" i="32" s="1"/>
  <c r="HA167" i="32" s="1"/>
  <c r="GD166" i="32"/>
  <c r="GE166" i="32" s="1"/>
  <c r="FS167" i="32"/>
  <c r="FT167" i="32" s="1"/>
  <c r="FU167" i="32" s="1"/>
  <c r="FV167" i="32" s="1"/>
  <c r="FW167" i="32" s="1"/>
  <c r="FO166" i="32"/>
  <c r="FP166" i="32" s="1"/>
  <c r="FD167" i="32"/>
  <c r="FE167" i="32" s="1"/>
  <c r="FF167" i="32" s="1"/>
  <c r="FG167" i="32" s="1"/>
  <c r="FH167" i="32" s="1"/>
  <c r="EZ166" i="32"/>
  <c r="FA166" i="32" s="1"/>
  <c r="EO167" i="32"/>
  <c r="EP167" i="32" s="1"/>
  <c r="EQ167" i="32" s="1"/>
  <c r="ER167" i="32" s="1"/>
  <c r="ES167" i="32" s="1"/>
  <c r="EK166" i="32"/>
  <c r="EL166" i="32" s="1"/>
  <c r="DZ167" i="32"/>
  <c r="EA167" i="32" s="1"/>
  <c r="EB167" i="32" s="1"/>
  <c r="EC167" i="32" s="1"/>
  <c r="ED167" i="32" s="1"/>
  <c r="DV166" i="32"/>
  <c r="DW166" i="32" s="1"/>
  <c r="DK167" i="32"/>
  <c r="DL167" i="32" s="1"/>
  <c r="DM167" i="32" s="1"/>
  <c r="DN167" i="32" s="1"/>
  <c r="DO167" i="32" s="1"/>
  <c r="DG166" i="32"/>
  <c r="DH166" i="32" s="1"/>
  <c r="CV167" i="32"/>
  <c r="CW167" i="32" s="1"/>
  <c r="CX167" i="32" s="1"/>
  <c r="CY167" i="32" s="1"/>
  <c r="CZ167" i="32" s="1"/>
  <c r="CR166" i="32"/>
  <c r="CS166" i="32" s="1"/>
  <c r="CG167" i="32"/>
  <c r="CH167" i="32" s="1"/>
  <c r="CI167" i="32" s="1"/>
  <c r="CJ167" i="32" s="1"/>
  <c r="CK167" i="32" s="1"/>
  <c r="CC166" i="32"/>
  <c r="CD166" i="32" s="1"/>
  <c r="BR167" i="32"/>
  <c r="BS167" i="32" s="1"/>
  <c r="BT167" i="32" s="1"/>
  <c r="BU167" i="32" s="1"/>
  <c r="BV167" i="32" s="1"/>
  <c r="BN166" i="32"/>
  <c r="BO166" i="32" s="1"/>
  <c r="BC167" i="32"/>
  <c r="BD167" i="32" s="1"/>
  <c r="BE167" i="32" s="1"/>
  <c r="BF167" i="32" s="1"/>
  <c r="BG167" i="32" s="1"/>
  <c r="AY166" i="32"/>
  <c r="AZ166" i="32" s="1"/>
  <c r="AN167" i="32"/>
  <c r="AO167" i="32" s="1"/>
  <c r="AP167" i="32" s="1"/>
  <c r="AQ167" i="32" s="1"/>
  <c r="AR167" i="32" s="1"/>
  <c r="CL167" i="32" l="1"/>
  <c r="IU167" i="32"/>
  <c r="JW167" i="32"/>
  <c r="BW167" i="32"/>
  <c r="DA167" i="32"/>
  <c r="EE167" i="32"/>
  <c r="FI167" i="32"/>
  <c r="HB167" i="32"/>
  <c r="LC163" i="32"/>
  <c r="LH163" i="32"/>
  <c r="LG164" i="32"/>
  <c r="KW164" i="32" s="1"/>
  <c r="LR162" i="32"/>
  <c r="LW162" i="32"/>
  <c r="LV163" i="32"/>
  <c r="LL163" i="32" s="1"/>
  <c r="AS167" i="32"/>
  <c r="IF167" i="32"/>
  <c r="JH167" i="32"/>
  <c r="GM168" i="32"/>
  <c r="KT162" i="32"/>
  <c r="KU162" i="32" s="1"/>
  <c r="BH167" i="32"/>
  <c r="DP167" i="32"/>
  <c r="ET167" i="32"/>
  <c r="FX167" i="32"/>
  <c r="KL163" i="32"/>
  <c r="KM163" i="32" s="1"/>
  <c r="GQ169" i="32"/>
  <c r="GG169" i="32" s="1"/>
  <c r="GR168" i="32"/>
  <c r="IY168" i="32"/>
  <c r="IO168" i="32" s="1"/>
  <c r="IZ167" i="32"/>
  <c r="IJ168" i="32"/>
  <c r="HZ168" i="32" s="1"/>
  <c r="IK167" i="32"/>
  <c r="HS168" i="32"/>
  <c r="HT167" i="32"/>
  <c r="HF168" i="32"/>
  <c r="GV168" i="32" s="1"/>
  <c r="HG167" i="32"/>
  <c r="GB168" i="32"/>
  <c r="FR168" i="32" s="1"/>
  <c r="GC167" i="32"/>
  <c r="FM168" i="32"/>
  <c r="FC168" i="32" s="1"/>
  <c r="FN167" i="32"/>
  <c r="EX168" i="32"/>
  <c r="EN168" i="32" s="1"/>
  <c r="EY167" i="32"/>
  <c r="EJ167" i="32"/>
  <c r="EI168" i="32"/>
  <c r="DY168" i="32" s="1"/>
  <c r="DU167" i="32"/>
  <c r="DT168" i="32"/>
  <c r="DJ168" i="32" s="1"/>
  <c r="DE168" i="32"/>
  <c r="CU168" i="32" s="1"/>
  <c r="DF167" i="32"/>
  <c r="CP168" i="32"/>
  <c r="CF168" i="32" s="1"/>
  <c r="CQ167" i="32"/>
  <c r="CA168" i="32"/>
  <c r="BQ168" i="32" s="1"/>
  <c r="CB167" i="32"/>
  <c r="BL168" i="32"/>
  <c r="BB168" i="32" s="1"/>
  <c r="BM167" i="32"/>
  <c r="AX167" i="32"/>
  <c r="AW168" i="32"/>
  <c r="AM168" i="32" s="1"/>
  <c r="JX167" i="32" l="1"/>
  <c r="JY167" i="32" s="1"/>
  <c r="JI167" i="32"/>
  <c r="JJ167" i="32" s="1"/>
  <c r="KD167" i="32"/>
  <c r="KC168" i="32"/>
  <c r="JS168" i="32" s="1"/>
  <c r="JN168" i="32"/>
  <c r="JD168" i="32" s="1"/>
  <c r="JO167" i="32"/>
  <c r="KN163" i="32"/>
  <c r="KR164" i="32"/>
  <c r="KH164" i="32" s="1"/>
  <c r="KS163" i="32"/>
  <c r="LE164" i="32"/>
  <c r="KX164" i="32" s="1"/>
  <c r="KY164" i="32" s="1"/>
  <c r="KZ164" i="32" s="1"/>
  <c r="LF163" i="32"/>
  <c r="LT163" i="32"/>
  <c r="LM163" i="32" s="1"/>
  <c r="LN163" i="32" s="1"/>
  <c r="LO163" i="32" s="1"/>
  <c r="LU162" i="32"/>
  <c r="GO169" i="32"/>
  <c r="GP168" i="32"/>
  <c r="IW168" i="32"/>
  <c r="IX167" i="32"/>
  <c r="IH168" i="32"/>
  <c r="II167" i="32"/>
  <c r="HW167" i="32"/>
  <c r="HX167" i="32" s="1"/>
  <c r="HL168" i="32"/>
  <c r="HM168" i="32" s="1"/>
  <c r="HN168" i="32" s="1"/>
  <c r="HO168" i="32" s="1"/>
  <c r="HP168" i="32" s="1"/>
  <c r="HD168" i="32"/>
  <c r="HE167" i="32"/>
  <c r="FZ168" i="32"/>
  <c r="GA167" i="32"/>
  <c r="FK168" i="32"/>
  <c r="FL167" i="32"/>
  <c r="EV168" i="32"/>
  <c r="EW167" i="32"/>
  <c r="EG168" i="32"/>
  <c r="EH167" i="32"/>
  <c r="DR168" i="32"/>
  <c r="DS167" i="32"/>
  <c r="DC168" i="32"/>
  <c r="DD167" i="32"/>
  <c r="CN168" i="32"/>
  <c r="CO167" i="32"/>
  <c r="BY168" i="32"/>
  <c r="BZ167" i="32"/>
  <c r="BJ168" i="32"/>
  <c r="BK167" i="32"/>
  <c r="AU168" i="32"/>
  <c r="AV167" i="32"/>
  <c r="KB167" i="32" l="1"/>
  <c r="KE167" i="32" s="1"/>
  <c r="KF167" i="32" s="1"/>
  <c r="KA168" i="32"/>
  <c r="JL168" i="32"/>
  <c r="JE168" i="32" s="1"/>
  <c r="JF168" i="32" s="1"/>
  <c r="JG168" i="32" s="1"/>
  <c r="JM167" i="32"/>
  <c r="JP167" i="32" s="1"/>
  <c r="JQ167" i="32" s="1"/>
  <c r="LA164" i="32"/>
  <c r="LB164" i="32" s="1"/>
  <c r="LX162" i="32"/>
  <c r="LY162" i="32" s="1"/>
  <c r="LP163" i="32"/>
  <c r="LQ163" i="32" s="1"/>
  <c r="HQ168" i="32"/>
  <c r="LI163" i="32"/>
  <c r="LJ163" i="32" s="1"/>
  <c r="KP164" i="32"/>
  <c r="KI164" i="32" s="1"/>
  <c r="KJ164" i="32" s="1"/>
  <c r="KK164" i="32" s="1"/>
  <c r="KQ163" i="32"/>
  <c r="GS168" i="32"/>
  <c r="GT168" i="32" s="1"/>
  <c r="GH169" i="32"/>
  <c r="GI169" i="32" s="1"/>
  <c r="GJ169" i="32" s="1"/>
  <c r="GK169" i="32" s="1"/>
  <c r="GL169" i="32" s="1"/>
  <c r="JT168" i="32"/>
  <c r="JU168" i="32" s="1"/>
  <c r="JV168" i="32" s="1"/>
  <c r="JA167" i="32"/>
  <c r="JB167" i="32" s="1"/>
  <c r="IP168" i="32"/>
  <c r="IQ168" i="32" s="1"/>
  <c r="IR168" i="32" s="1"/>
  <c r="IS168" i="32" s="1"/>
  <c r="IT168" i="32" s="1"/>
  <c r="IL167" i="32"/>
  <c r="IM167" i="32" s="1"/>
  <c r="IA168" i="32"/>
  <c r="IB168" i="32" s="1"/>
  <c r="IC168" i="32" s="1"/>
  <c r="ID168" i="32" s="1"/>
  <c r="IE168" i="32" s="1"/>
  <c r="HU169" i="32"/>
  <c r="HK169" i="32" s="1"/>
  <c r="HV168" i="32"/>
  <c r="HH167" i="32"/>
  <c r="HI167" i="32" s="1"/>
  <c r="GW168" i="32"/>
  <c r="GX168" i="32" s="1"/>
  <c r="GY168" i="32" s="1"/>
  <c r="GZ168" i="32" s="1"/>
  <c r="HA168" i="32" s="1"/>
  <c r="GD167" i="32"/>
  <c r="GE167" i="32" s="1"/>
  <c r="FS168" i="32"/>
  <c r="FT168" i="32" s="1"/>
  <c r="FU168" i="32" s="1"/>
  <c r="FV168" i="32" s="1"/>
  <c r="FW168" i="32" s="1"/>
  <c r="FO167" i="32"/>
  <c r="FP167" i="32" s="1"/>
  <c r="FD168" i="32"/>
  <c r="FE168" i="32" s="1"/>
  <c r="FF168" i="32" s="1"/>
  <c r="FG168" i="32" s="1"/>
  <c r="FH168" i="32" s="1"/>
  <c r="EZ167" i="32"/>
  <c r="FA167" i="32" s="1"/>
  <c r="EO168" i="32"/>
  <c r="EP168" i="32" s="1"/>
  <c r="EQ168" i="32" s="1"/>
  <c r="ER168" i="32" s="1"/>
  <c r="ES168" i="32" s="1"/>
  <c r="EK167" i="32"/>
  <c r="EL167" i="32" s="1"/>
  <c r="DZ168" i="32"/>
  <c r="EA168" i="32" s="1"/>
  <c r="EB168" i="32" s="1"/>
  <c r="EC168" i="32" s="1"/>
  <c r="ED168" i="32" s="1"/>
  <c r="DV167" i="32"/>
  <c r="DW167" i="32" s="1"/>
  <c r="DK168" i="32"/>
  <c r="DL168" i="32" s="1"/>
  <c r="DM168" i="32" s="1"/>
  <c r="DN168" i="32" s="1"/>
  <c r="DO168" i="32" s="1"/>
  <c r="DG167" i="32"/>
  <c r="DH167" i="32" s="1"/>
  <c r="CV168" i="32"/>
  <c r="CW168" i="32" s="1"/>
  <c r="CX168" i="32" s="1"/>
  <c r="CY168" i="32" s="1"/>
  <c r="CZ168" i="32" s="1"/>
  <c r="CR167" i="32"/>
  <c r="CS167" i="32" s="1"/>
  <c r="CG168" i="32"/>
  <c r="CH168" i="32" s="1"/>
  <c r="CI168" i="32" s="1"/>
  <c r="CJ168" i="32" s="1"/>
  <c r="CK168" i="32" s="1"/>
  <c r="CC167" i="32"/>
  <c r="CD167" i="32" s="1"/>
  <c r="BR168" i="32"/>
  <c r="BS168" i="32" s="1"/>
  <c r="BT168" i="32" s="1"/>
  <c r="BU168" i="32" s="1"/>
  <c r="BV168" i="32" s="1"/>
  <c r="BN167" i="32"/>
  <c r="BO167" i="32" s="1"/>
  <c r="BC168" i="32"/>
  <c r="BD168" i="32" s="1"/>
  <c r="BE168" i="32" s="1"/>
  <c r="BF168" i="32" s="1"/>
  <c r="BG168" i="32" s="1"/>
  <c r="AN168" i="32"/>
  <c r="AO168" i="32" s="1"/>
  <c r="AP168" i="32" s="1"/>
  <c r="AQ168" i="32" s="1"/>
  <c r="AR168" i="32" s="1"/>
  <c r="AY167" i="32"/>
  <c r="AZ167" i="32" s="1"/>
  <c r="BH168" i="32" l="1"/>
  <c r="IU168" i="32"/>
  <c r="JW168" i="32"/>
  <c r="KT163" i="32"/>
  <c r="KU163" i="32" s="1"/>
  <c r="DA168" i="32"/>
  <c r="EE168" i="32"/>
  <c r="FI168" i="32"/>
  <c r="HB168" i="32"/>
  <c r="KL164" i="32"/>
  <c r="KM164" i="32" s="1"/>
  <c r="AS168" i="32"/>
  <c r="IF168" i="32"/>
  <c r="JH168" i="32"/>
  <c r="GM169" i="32"/>
  <c r="CL168" i="32"/>
  <c r="DP168" i="32"/>
  <c r="ET168" i="32"/>
  <c r="FX168" i="32"/>
  <c r="LR163" i="32"/>
  <c r="LV164" i="32"/>
  <c r="LL164" i="32" s="1"/>
  <c r="LW163" i="32"/>
  <c r="LC164" i="32"/>
  <c r="LG165" i="32"/>
  <c r="KW165" i="32" s="1"/>
  <c r="LH164" i="32"/>
  <c r="GR169" i="32"/>
  <c r="GQ170" i="32"/>
  <c r="GG170" i="32" s="1"/>
  <c r="IZ168" i="32"/>
  <c r="IY169" i="32"/>
  <c r="IO169" i="32" s="1"/>
  <c r="IJ169" i="32"/>
  <c r="HZ169" i="32" s="1"/>
  <c r="IK168" i="32"/>
  <c r="HS169" i="32"/>
  <c r="HT168" i="32"/>
  <c r="HF169" i="32"/>
  <c r="GV169" i="32" s="1"/>
  <c r="HG168" i="32"/>
  <c r="GB169" i="32"/>
  <c r="FR169" i="32" s="1"/>
  <c r="GC168" i="32"/>
  <c r="FM169" i="32"/>
  <c r="FC169" i="32" s="1"/>
  <c r="FN168" i="32"/>
  <c r="EY168" i="32"/>
  <c r="EX169" i="32"/>
  <c r="EN169" i="32" s="1"/>
  <c r="EI169" i="32"/>
  <c r="DY169" i="32" s="1"/>
  <c r="EJ168" i="32"/>
  <c r="DT169" i="32"/>
  <c r="DJ169" i="32" s="1"/>
  <c r="DU168" i="32"/>
  <c r="DF168" i="32"/>
  <c r="DE169" i="32"/>
  <c r="CU169" i="32" s="1"/>
  <c r="CQ168" i="32"/>
  <c r="CP169" i="32"/>
  <c r="CF169" i="32" s="1"/>
  <c r="BW168" i="32"/>
  <c r="CA169" i="32"/>
  <c r="BQ169" i="32" s="1"/>
  <c r="CB168" i="32"/>
  <c r="BL169" i="32"/>
  <c r="BB169" i="32" s="1"/>
  <c r="BM168" i="32"/>
  <c r="AX168" i="32"/>
  <c r="AW169" i="32"/>
  <c r="AM169" i="32" s="1"/>
  <c r="JX168" i="32" l="1"/>
  <c r="JY168" i="32" s="1"/>
  <c r="JI168" i="32"/>
  <c r="JJ168" i="32" s="1"/>
  <c r="KD168" i="32"/>
  <c r="KC169" i="32"/>
  <c r="JS169" i="32" s="1"/>
  <c r="JN169" i="32"/>
  <c r="JD169" i="32" s="1"/>
  <c r="JO168" i="32"/>
  <c r="LT164" i="32"/>
  <c r="LM164" i="32" s="1"/>
  <c r="LN164" i="32" s="1"/>
  <c r="LO164" i="32" s="1"/>
  <c r="LU163" i="32"/>
  <c r="KN164" i="32"/>
  <c r="KR165" i="32"/>
  <c r="KH165" i="32" s="1"/>
  <c r="KS164" i="32"/>
  <c r="LE165" i="32"/>
  <c r="KX165" i="32" s="1"/>
  <c r="KY165" i="32" s="1"/>
  <c r="KZ165" i="32" s="1"/>
  <c r="LF164" i="32"/>
  <c r="GO170" i="32"/>
  <c r="GP169" i="32"/>
  <c r="IW169" i="32"/>
  <c r="IX168" i="32"/>
  <c r="IH169" i="32"/>
  <c r="II168" i="32"/>
  <c r="HW168" i="32"/>
  <c r="HX168" i="32" s="1"/>
  <c r="HL169" i="32"/>
  <c r="HM169" i="32" s="1"/>
  <c r="HN169" i="32" s="1"/>
  <c r="HO169" i="32" s="1"/>
  <c r="HP169" i="32" s="1"/>
  <c r="HD169" i="32"/>
  <c r="HE168" i="32"/>
  <c r="FZ169" i="32"/>
  <c r="GA168" i="32"/>
  <c r="FK169" i="32"/>
  <c r="FL168" i="32"/>
  <c r="EV169" i="32"/>
  <c r="EW168" i="32"/>
  <c r="EG169" i="32"/>
  <c r="EH168" i="32"/>
  <c r="DR169" i="32"/>
  <c r="DS168" i="32"/>
  <c r="DC169" i="32"/>
  <c r="DD168" i="32"/>
  <c r="CN169" i="32"/>
  <c r="CO168" i="32"/>
  <c r="BY169" i="32"/>
  <c r="BZ168" i="32"/>
  <c r="BJ169" i="32"/>
  <c r="BK168" i="32"/>
  <c r="AU169" i="32"/>
  <c r="AV168" i="32"/>
  <c r="KB168" i="32" l="1"/>
  <c r="KE168" i="32" s="1"/>
  <c r="KF168" i="32" s="1"/>
  <c r="KA169" i="32"/>
  <c r="JT169" i="32" s="1"/>
  <c r="JU169" i="32" s="1"/>
  <c r="JV169" i="32" s="1"/>
  <c r="JL169" i="32"/>
  <c r="JE169" i="32" s="1"/>
  <c r="JF169" i="32" s="1"/>
  <c r="JG169" i="32" s="1"/>
  <c r="JM168" i="32"/>
  <c r="JP168" i="32" s="1"/>
  <c r="JQ168" i="32" s="1"/>
  <c r="LI164" i="32"/>
  <c r="LJ164" i="32" s="1"/>
  <c r="KP165" i="32"/>
  <c r="KI165" i="32" s="1"/>
  <c r="KJ165" i="32" s="1"/>
  <c r="KK165" i="32" s="1"/>
  <c r="KQ164" i="32"/>
  <c r="LA165" i="32"/>
  <c r="LB165" i="32" s="1"/>
  <c r="LX163" i="32"/>
  <c r="LY163" i="32" s="1"/>
  <c r="HQ169" i="32"/>
  <c r="LP164" i="32"/>
  <c r="LQ164" i="32" s="1"/>
  <c r="GS169" i="32"/>
  <c r="GT169" i="32" s="1"/>
  <c r="GH170" i="32"/>
  <c r="GI170" i="32" s="1"/>
  <c r="GJ170" i="32" s="1"/>
  <c r="GK170" i="32" s="1"/>
  <c r="GL170" i="32" s="1"/>
  <c r="JA168" i="32"/>
  <c r="JB168" i="32" s="1"/>
  <c r="IP169" i="32"/>
  <c r="IQ169" i="32" s="1"/>
  <c r="IR169" i="32" s="1"/>
  <c r="IS169" i="32" s="1"/>
  <c r="IT169" i="32" s="1"/>
  <c r="IL168" i="32"/>
  <c r="IM168" i="32" s="1"/>
  <c r="IA169" i="32"/>
  <c r="IB169" i="32" s="1"/>
  <c r="IC169" i="32" s="1"/>
  <c r="ID169" i="32" s="1"/>
  <c r="IE169" i="32" s="1"/>
  <c r="HV169" i="32"/>
  <c r="HU170" i="32"/>
  <c r="HK170" i="32" s="1"/>
  <c r="HH168" i="32"/>
  <c r="HI168" i="32" s="1"/>
  <c r="GW169" i="32"/>
  <c r="GX169" i="32" s="1"/>
  <c r="GY169" i="32" s="1"/>
  <c r="GZ169" i="32" s="1"/>
  <c r="HA169" i="32" s="1"/>
  <c r="GD168" i="32"/>
  <c r="GE168" i="32" s="1"/>
  <c r="FS169" i="32"/>
  <c r="FT169" i="32" s="1"/>
  <c r="FU169" i="32" s="1"/>
  <c r="FV169" i="32" s="1"/>
  <c r="FW169" i="32" s="1"/>
  <c r="FO168" i="32"/>
  <c r="FP168" i="32" s="1"/>
  <c r="FD169" i="32"/>
  <c r="FE169" i="32" s="1"/>
  <c r="FF169" i="32" s="1"/>
  <c r="FG169" i="32" s="1"/>
  <c r="FH169" i="32" s="1"/>
  <c r="EZ168" i="32"/>
  <c r="FA168" i="32" s="1"/>
  <c r="EO169" i="32"/>
  <c r="EP169" i="32" s="1"/>
  <c r="EQ169" i="32" s="1"/>
  <c r="ER169" i="32" s="1"/>
  <c r="ES169" i="32" s="1"/>
  <c r="EK168" i="32"/>
  <c r="EL168" i="32" s="1"/>
  <c r="DZ169" i="32"/>
  <c r="EA169" i="32" s="1"/>
  <c r="EB169" i="32" s="1"/>
  <c r="EC169" i="32" s="1"/>
  <c r="ED169" i="32" s="1"/>
  <c r="DV168" i="32"/>
  <c r="DW168" i="32" s="1"/>
  <c r="DK169" i="32"/>
  <c r="DL169" i="32" s="1"/>
  <c r="DM169" i="32" s="1"/>
  <c r="DN169" i="32" s="1"/>
  <c r="DO169" i="32" s="1"/>
  <c r="DG168" i="32"/>
  <c r="DH168" i="32" s="1"/>
  <c r="CV169" i="32"/>
  <c r="CW169" i="32" s="1"/>
  <c r="CX169" i="32" s="1"/>
  <c r="CY169" i="32" s="1"/>
  <c r="CZ169" i="32" s="1"/>
  <c r="CR168" i="32"/>
  <c r="CS168" i="32" s="1"/>
  <c r="CG169" i="32"/>
  <c r="CH169" i="32" s="1"/>
  <c r="CI169" i="32" s="1"/>
  <c r="CJ169" i="32" s="1"/>
  <c r="CK169" i="32" s="1"/>
  <c r="CC168" i="32"/>
  <c r="CD168" i="32" s="1"/>
  <c r="BR169" i="32"/>
  <c r="BS169" i="32" s="1"/>
  <c r="BT169" i="32" s="1"/>
  <c r="BU169" i="32" s="1"/>
  <c r="BV169" i="32" s="1"/>
  <c r="BN168" i="32"/>
  <c r="BO168" i="32" s="1"/>
  <c r="BC169" i="32"/>
  <c r="BD169" i="32" s="1"/>
  <c r="BE169" i="32" s="1"/>
  <c r="BF169" i="32" s="1"/>
  <c r="BG169" i="32" s="1"/>
  <c r="AY168" i="32"/>
  <c r="AZ168" i="32" s="1"/>
  <c r="AN169" i="32"/>
  <c r="AO169" i="32" s="1"/>
  <c r="AP169" i="32" s="1"/>
  <c r="AQ169" i="32" s="1"/>
  <c r="AR169" i="32" s="1"/>
  <c r="IU169" i="32" l="1"/>
  <c r="JW169" i="32"/>
  <c r="KD169" i="32" s="1"/>
  <c r="KT164" i="32"/>
  <c r="KU164" i="32" s="1"/>
  <c r="AS169" i="32"/>
  <c r="DA169" i="32"/>
  <c r="EE169" i="32"/>
  <c r="HB169" i="32"/>
  <c r="LR164" i="32"/>
  <c r="LW164" i="32"/>
  <c r="LV165" i="32"/>
  <c r="LL165" i="32" s="1"/>
  <c r="KL165" i="32"/>
  <c r="KM165" i="32" s="1"/>
  <c r="BW169" i="32"/>
  <c r="IF169" i="32"/>
  <c r="JH169" i="32"/>
  <c r="GM170" i="32"/>
  <c r="CL169" i="32"/>
  <c r="DP169" i="32"/>
  <c r="ET169" i="32"/>
  <c r="FX169" i="32"/>
  <c r="LC165" i="32"/>
  <c r="LH165" i="32"/>
  <c r="LG166" i="32"/>
  <c r="KW166" i="32" s="1"/>
  <c r="GQ171" i="32"/>
  <c r="GG171" i="32" s="1"/>
  <c r="GR170" i="32"/>
  <c r="IY170" i="32"/>
  <c r="IO170" i="32" s="1"/>
  <c r="IZ169" i="32"/>
  <c r="IJ170" i="32"/>
  <c r="HZ170" i="32" s="1"/>
  <c r="IK169" i="32"/>
  <c r="HS170" i="32"/>
  <c r="HT169" i="32"/>
  <c r="HF170" i="32"/>
  <c r="GV170" i="32" s="1"/>
  <c r="HG169" i="32"/>
  <c r="GB170" i="32"/>
  <c r="FR170" i="32" s="1"/>
  <c r="GC169" i="32"/>
  <c r="FM170" i="32"/>
  <c r="FC170" i="32" s="1"/>
  <c r="FN169" i="32"/>
  <c r="FI169" i="32"/>
  <c r="EX170" i="32"/>
  <c r="EN170" i="32" s="1"/>
  <c r="EY169" i="32"/>
  <c r="EJ169" i="32"/>
  <c r="EI170" i="32"/>
  <c r="DY170" i="32" s="1"/>
  <c r="DT170" i="32"/>
  <c r="DJ170" i="32" s="1"/>
  <c r="DU169" i="32"/>
  <c r="DE170" i="32"/>
  <c r="CU170" i="32" s="1"/>
  <c r="DF169" i="32"/>
  <c r="CP170" i="32"/>
  <c r="CF170" i="32" s="1"/>
  <c r="CQ169" i="32"/>
  <c r="CA170" i="32"/>
  <c r="BQ170" i="32" s="1"/>
  <c r="CB169" i="32"/>
  <c r="BH169" i="32"/>
  <c r="BM169" i="32"/>
  <c r="BL170" i="32"/>
  <c r="BB170" i="32" s="1"/>
  <c r="AX169" i="32"/>
  <c r="AW170" i="32"/>
  <c r="AM170" i="32" s="1"/>
  <c r="JX169" i="32" l="1"/>
  <c r="JY169" i="32" s="1"/>
  <c r="JI169" i="32"/>
  <c r="JJ169" i="32" s="1"/>
  <c r="JO169" i="32"/>
  <c r="JN170" i="32"/>
  <c r="JD170" i="32" s="1"/>
  <c r="KC170" i="32"/>
  <c r="JS170" i="32" s="1"/>
  <c r="LT165" i="32"/>
  <c r="LM165" i="32" s="1"/>
  <c r="LN165" i="32" s="1"/>
  <c r="LO165" i="32" s="1"/>
  <c r="LU164" i="32"/>
  <c r="LE166" i="32"/>
  <c r="KX166" i="32" s="1"/>
  <c r="KY166" i="32" s="1"/>
  <c r="KZ166" i="32" s="1"/>
  <c r="LF165" i="32"/>
  <c r="KN165" i="32"/>
  <c r="KR166" i="32"/>
  <c r="KH166" i="32" s="1"/>
  <c r="KS165" i="32"/>
  <c r="GO171" i="32"/>
  <c r="GP170" i="32"/>
  <c r="IW170" i="32"/>
  <c r="IX169" i="32"/>
  <c r="IH170" i="32"/>
  <c r="II169" i="32"/>
  <c r="HW169" i="32"/>
  <c r="HX169" i="32" s="1"/>
  <c r="HL170" i="32"/>
  <c r="HM170" i="32" s="1"/>
  <c r="HN170" i="32" s="1"/>
  <c r="HO170" i="32" s="1"/>
  <c r="HP170" i="32" s="1"/>
  <c r="HD170" i="32"/>
  <c r="HE169" i="32"/>
  <c r="FZ170" i="32"/>
  <c r="GA169" i="32"/>
  <c r="FK170" i="32"/>
  <c r="FL169" i="32"/>
  <c r="EV170" i="32"/>
  <c r="EW169" i="32"/>
  <c r="EG170" i="32"/>
  <c r="EH169" i="32"/>
  <c r="DR170" i="32"/>
  <c r="DS169" i="32"/>
  <c r="DC170" i="32"/>
  <c r="DD169" i="32"/>
  <c r="CN170" i="32"/>
  <c r="CO169" i="32"/>
  <c r="BY170" i="32"/>
  <c r="BZ169" i="32"/>
  <c r="BJ170" i="32"/>
  <c r="BK169" i="32"/>
  <c r="AU170" i="32"/>
  <c r="AV169" i="32"/>
  <c r="KA170" i="32" l="1"/>
  <c r="JT170" i="32" s="1"/>
  <c r="JU170" i="32" s="1"/>
  <c r="JV170" i="32" s="1"/>
  <c r="KB169" i="32"/>
  <c r="KE169" i="32" s="1"/>
  <c r="KF169" i="32" s="1"/>
  <c r="JM169" i="32"/>
  <c r="JP169" i="32" s="1"/>
  <c r="JQ169" i="32" s="1"/>
  <c r="JL170" i="32"/>
  <c r="JE170" i="32" s="1"/>
  <c r="JF170" i="32" s="1"/>
  <c r="JG170" i="32" s="1"/>
  <c r="LI165" i="32"/>
  <c r="LJ165" i="32" s="1"/>
  <c r="LA166" i="32"/>
  <c r="LB166" i="32" s="1"/>
  <c r="LX164" i="32"/>
  <c r="LY164" i="32" s="1"/>
  <c r="HQ170" i="32"/>
  <c r="KP166" i="32"/>
  <c r="KI166" i="32" s="1"/>
  <c r="KJ166" i="32" s="1"/>
  <c r="KK166" i="32" s="1"/>
  <c r="KQ165" i="32"/>
  <c r="LP165" i="32"/>
  <c r="LQ165" i="32" s="1"/>
  <c r="GS170" i="32"/>
  <c r="GT170" i="32" s="1"/>
  <c r="GH171" i="32"/>
  <c r="GI171" i="32" s="1"/>
  <c r="GJ171" i="32" s="1"/>
  <c r="GK171" i="32" s="1"/>
  <c r="GL171" i="32" s="1"/>
  <c r="JA169" i="32"/>
  <c r="JB169" i="32" s="1"/>
  <c r="IP170" i="32"/>
  <c r="IQ170" i="32" s="1"/>
  <c r="IR170" i="32" s="1"/>
  <c r="IS170" i="32" s="1"/>
  <c r="IT170" i="32" s="1"/>
  <c r="IL169" i="32"/>
  <c r="IM169" i="32" s="1"/>
  <c r="IA170" i="32"/>
  <c r="IB170" i="32" s="1"/>
  <c r="IC170" i="32" s="1"/>
  <c r="ID170" i="32" s="1"/>
  <c r="IE170" i="32" s="1"/>
  <c r="HU171" i="32"/>
  <c r="HK171" i="32" s="1"/>
  <c r="HV170" i="32"/>
  <c r="HH169" i="32"/>
  <c r="HI169" i="32" s="1"/>
  <c r="GW170" i="32"/>
  <c r="GX170" i="32" s="1"/>
  <c r="GY170" i="32" s="1"/>
  <c r="GZ170" i="32" s="1"/>
  <c r="HA170" i="32" s="1"/>
  <c r="GD169" i="32"/>
  <c r="GE169" i="32" s="1"/>
  <c r="FS170" i="32"/>
  <c r="FT170" i="32" s="1"/>
  <c r="FU170" i="32" s="1"/>
  <c r="FV170" i="32" s="1"/>
  <c r="FW170" i="32" s="1"/>
  <c r="FO169" i="32"/>
  <c r="FP169" i="32" s="1"/>
  <c r="FD170" i="32"/>
  <c r="FE170" i="32" s="1"/>
  <c r="FF170" i="32" s="1"/>
  <c r="FG170" i="32" s="1"/>
  <c r="FH170" i="32" s="1"/>
  <c r="EZ169" i="32"/>
  <c r="FA169" i="32" s="1"/>
  <c r="EO170" i="32"/>
  <c r="EP170" i="32" s="1"/>
  <c r="EQ170" i="32" s="1"/>
  <c r="ER170" i="32" s="1"/>
  <c r="ES170" i="32" s="1"/>
  <c r="EK169" i="32"/>
  <c r="EL169" i="32" s="1"/>
  <c r="DZ170" i="32"/>
  <c r="EA170" i="32" s="1"/>
  <c r="EB170" i="32" s="1"/>
  <c r="EC170" i="32" s="1"/>
  <c r="ED170" i="32" s="1"/>
  <c r="DV169" i="32"/>
  <c r="DW169" i="32" s="1"/>
  <c r="DK170" i="32"/>
  <c r="DL170" i="32" s="1"/>
  <c r="DM170" i="32" s="1"/>
  <c r="DN170" i="32" s="1"/>
  <c r="DO170" i="32" s="1"/>
  <c r="DG169" i="32"/>
  <c r="DH169" i="32" s="1"/>
  <c r="CV170" i="32"/>
  <c r="CW170" i="32" s="1"/>
  <c r="CX170" i="32" s="1"/>
  <c r="CY170" i="32" s="1"/>
  <c r="CZ170" i="32" s="1"/>
  <c r="CR169" i="32"/>
  <c r="CS169" i="32" s="1"/>
  <c r="CG170" i="32"/>
  <c r="CH170" i="32" s="1"/>
  <c r="CI170" i="32" s="1"/>
  <c r="CJ170" i="32" s="1"/>
  <c r="CK170" i="32" s="1"/>
  <c r="BR170" i="32"/>
  <c r="BS170" i="32" s="1"/>
  <c r="BT170" i="32" s="1"/>
  <c r="BU170" i="32" s="1"/>
  <c r="BV170" i="32" s="1"/>
  <c r="CC169" i="32"/>
  <c r="CD169" i="32" s="1"/>
  <c r="BN169" i="32"/>
  <c r="BO169" i="32" s="1"/>
  <c r="BC170" i="32"/>
  <c r="BD170" i="32" s="1"/>
  <c r="BE170" i="32" s="1"/>
  <c r="BF170" i="32" s="1"/>
  <c r="BG170" i="32" s="1"/>
  <c r="AY169" i="32"/>
  <c r="AZ169" i="32" s="1"/>
  <c r="AN170" i="32"/>
  <c r="AO170" i="32" s="1"/>
  <c r="AP170" i="32" s="1"/>
  <c r="AQ170" i="32" s="1"/>
  <c r="AR170" i="32" s="1"/>
  <c r="BH170" i="32" l="1"/>
  <c r="IU170" i="32"/>
  <c r="JW170" i="32"/>
  <c r="AS170" i="32"/>
  <c r="DA170" i="32"/>
  <c r="EE170" i="32"/>
  <c r="FI170" i="32"/>
  <c r="HB170" i="32"/>
  <c r="LR165" i="32"/>
  <c r="LV166" i="32"/>
  <c r="LL166" i="32" s="1"/>
  <c r="LW165" i="32"/>
  <c r="LC166" i="32"/>
  <c r="LG167" i="32"/>
  <c r="KW167" i="32" s="1"/>
  <c r="LH166" i="32"/>
  <c r="BW170" i="32"/>
  <c r="IF170" i="32"/>
  <c r="JH170" i="32"/>
  <c r="GM171" i="32"/>
  <c r="KT165" i="32"/>
  <c r="KU165" i="32" s="1"/>
  <c r="CL170" i="32"/>
  <c r="DP170" i="32"/>
  <c r="ET170" i="32"/>
  <c r="FX170" i="32"/>
  <c r="KL166" i="32"/>
  <c r="KM166" i="32" s="1"/>
  <c r="GR171" i="32"/>
  <c r="GQ172" i="32"/>
  <c r="GG172" i="32" s="1"/>
  <c r="IZ170" i="32"/>
  <c r="IY171" i="32"/>
  <c r="IO171" i="32" s="1"/>
  <c r="IJ171" i="32"/>
  <c r="HZ171" i="32" s="1"/>
  <c r="IK170" i="32"/>
  <c r="HS171" i="32"/>
  <c r="HT170" i="32"/>
  <c r="HF171" i="32"/>
  <c r="GV171" i="32" s="1"/>
  <c r="HG170" i="32"/>
  <c r="GB171" i="32"/>
  <c r="FR171" i="32" s="1"/>
  <c r="GC170" i="32"/>
  <c r="FM171" i="32"/>
  <c r="FC171" i="32" s="1"/>
  <c r="FN170" i="32"/>
  <c r="EY170" i="32"/>
  <c r="EX171" i="32"/>
  <c r="EN171" i="32" s="1"/>
  <c r="EI171" i="32"/>
  <c r="DY171" i="32" s="1"/>
  <c r="EJ170" i="32"/>
  <c r="DT171" i="32"/>
  <c r="DJ171" i="32" s="1"/>
  <c r="DU170" i="32"/>
  <c r="DF170" i="32"/>
  <c r="DE171" i="32"/>
  <c r="CU171" i="32" s="1"/>
  <c r="CP171" i="32"/>
  <c r="CF171" i="32" s="1"/>
  <c r="CQ170" i="32"/>
  <c r="CA171" i="32"/>
  <c r="BQ171" i="32" s="1"/>
  <c r="CB170" i="32"/>
  <c r="BL171" i="32"/>
  <c r="BB171" i="32" s="1"/>
  <c r="BM170" i="32"/>
  <c r="AX170" i="32"/>
  <c r="AW171" i="32"/>
  <c r="AM171" i="32" s="1"/>
  <c r="JX170" i="32" l="1"/>
  <c r="JY170" i="32" s="1"/>
  <c r="JI170" i="32"/>
  <c r="JJ170" i="32" s="1"/>
  <c r="JN171" i="32"/>
  <c r="JD171" i="32" s="1"/>
  <c r="KD170" i="32"/>
  <c r="JO170" i="32"/>
  <c r="KC171" i="32"/>
  <c r="JS171" i="32" s="1"/>
  <c r="LE167" i="32"/>
  <c r="KX167" i="32" s="1"/>
  <c r="KY167" i="32" s="1"/>
  <c r="KZ167" i="32" s="1"/>
  <c r="LF166" i="32"/>
  <c r="KN166" i="32"/>
  <c r="KR167" i="32"/>
  <c r="KH167" i="32" s="1"/>
  <c r="KS166" i="32"/>
  <c r="LT166" i="32"/>
  <c r="LM166" i="32" s="1"/>
  <c r="LN166" i="32" s="1"/>
  <c r="LO166" i="32" s="1"/>
  <c r="LU165" i="32"/>
  <c r="GO172" i="32"/>
  <c r="GP171" i="32"/>
  <c r="IW171" i="32"/>
  <c r="IX170" i="32"/>
  <c r="IH171" i="32"/>
  <c r="II170" i="32"/>
  <c r="HW170" i="32"/>
  <c r="HX170" i="32" s="1"/>
  <c r="HL171" i="32"/>
  <c r="HM171" i="32" s="1"/>
  <c r="HN171" i="32" s="1"/>
  <c r="HO171" i="32" s="1"/>
  <c r="HP171" i="32" s="1"/>
  <c r="HD171" i="32"/>
  <c r="HE170" i="32"/>
  <c r="FZ171" i="32"/>
  <c r="GA170" i="32"/>
  <c r="FK171" i="32"/>
  <c r="FL170" i="32"/>
  <c r="EV171" i="32"/>
  <c r="EW170" i="32"/>
  <c r="EG171" i="32"/>
  <c r="EH170" i="32"/>
  <c r="DR171" i="32"/>
  <c r="DS170" i="32"/>
  <c r="DC171" i="32"/>
  <c r="DD170" i="32"/>
  <c r="CN171" i="32"/>
  <c r="CO170" i="32"/>
  <c r="BY171" i="32"/>
  <c r="BZ170" i="32"/>
  <c r="BJ171" i="32"/>
  <c r="BK170" i="32"/>
  <c r="AU171" i="32"/>
  <c r="AV170" i="32"/>
  <c r="KB170" i="32" l="1"/>
  <c r="KE170" i="32" s="1"/>
  <c r="KF170" i="32" s="1"/>
  <c r="KA171" i="32"/>
  <c r="JT171" i="32" s="1"/>
  <c r="JU171" i="32" s="1"/>
  <c r="JV171" i="32" s="1"/>
  <c r="JL171" i="32"/>
  <c r="JE171" i="32" s="1"/>
  <c r="JF171" i="32" s="1"/>
  <c r="JG171" i="32" s="1"/>
  <c r="JM170" i="32"/>
  <c r="JP170" i="32" s="1"/>
  <c r="JQ170" i="32" s="1"/>
  <c r="LX165" i="32"/>
  <c r="LY165" i="32" s="1"/>
  <c r="KP167" i="32"/>
  <c r="KI167" i="32" s="1"/>
  <c r="KJ167" i="32" s="1"/>
  <c r="KK167" i="32" s="1"/>
  <c r="KQ166" i="32"/>
  <c r="LP166" i="32"/>
  <c r="LQ166" i="32" s="1"/>
  <c r="LI166" i="32"/>
  <c r="LJ166" i="32" s="1"/>
  <c r="HQ171" i="32"/>
  <c r="LA167" i="32"/>
  <c r="LB167" i="32" s="1"/>
  <c r="GS171" i="32"/>
  <c r="GT171" i="32" s="1"/>
  <c r="GH172" i="32"/>
  <c r="GI172" i="32" s="1"/>
  <c r="GJ172" i="32" s="1"/>
  <c r="GK172" i="32" s="1"/>
  <c r="GL172" i="32" s="1"/>
  <c r="JA170" i="32"/>
  <c r="JB170" i="32" s="1"/>
  <c r="IP171" i="32"/>
  <c r="IQ171" i="32" s="1"/>
  <c r="IR171" i="32" s="1"/>
  <c r="IS171" i="32" s="1"/>
  <c r="IT171" i="32" s="1"/>
  <c r="IL170" i="32"/>
  <c r="IM170" i="32" s="1"/>
  <c r="IA171" i="32"/>
  <c r="IB171" i="32" s="1"/>
  <c r="IC171" i="32" s="1"/>
  <c r="ID171" i="32" s="1"/>
  <c r="IE171" i="32" s="1"/>
  <c r="HV171" i="32"/>
  <c r="HU172" i="32"/>
  <c r="HK172" i="32" s="1"/>
  <c r="GW171" i="32"/>
  <c r="GX171" i="32" s="1"/>
  <c r="GY171" i="32" s="1"/>
  <c r="GZ171" i="32" s="1"/>
  <c r="HA171" i="32" s="1"/>
  <c r="HH170" i="32"/>
  <c r="HI170" i="32" s="1"/>
  <c r="GD170" i="32"/>
  <c r="GE170" i="32" s="1"/>
  <c r="FS171" i="32"/>
  <c r="FT171" i="32" s="1"/>
  <c r="FU171" i="32" s="1"/>
  <c r="FV171" i="32" s="1"/>
  <c r="FW171" i="32" s="1"/>
  <c r="FO170" i="32"/>
  <c r="FP170" i="32" s="1"/>
  <c r="FD171" i="32"/>
  <c r="FE171" i="32" s="1"/>
  <c r="FF171" i="32" s="1"/>
  <c r="FG171" i="32" s="1"/>
  <c r="FH171" i="32" s="1"/>
  <c r="EO171" i="32"/>
  <c r="EP171" i="32" s="1"/>
  <c r="EQ171" i="32" s="1"/>
  <c r="ER171" i="32" s="1"/>
  <c r="ES171" i="32" s="1"/>
  <c r="EZ170" i="32"/>
  <c r="FA170" i="32" s="1"/>
  <c r="EK170" i="32"/>
  <c r="EL170" i="32" s="1"/>
  <c r="DZ171" i="32"/>
  <c r="EA171" i="32" s="1"/>
  <c r="EB171" i="32" s="1"/>
  <c r="EC171" i="32" s="1"/>
  <c r="ED171" i="32" s="1"/>
  <c r="DV170" i="32"/>
  <c r="DW170" i="32" s="1"/>
  <c r="DK171" i="32"/>
  <c r="DL171" i="32" s="1"/>
  <c r="DM171" i="32" s="1"/>
  <c r="DN171" i="32" s="1"/>
  <c r="DO171" i="32" s="1"/>
  <c r="DG170" i="32"/>
  <c r="DH170" i="32" s="1"/>
  <c r="CV171" i="32"/>
  <c r="CW171" i="32" s="1"/>
  <c r="CX171" i="32" s="1"/>
  <c r="CY171" i="32" s="1"/>
  <c r="CZ171" i="32" s="1"/>
  <c r="CR170" i="32"/>
  <c r="CS170" i="32" s="1"/>
  <c r="CG171" i="32"/>
  <c r="CH171" i="32" s="1"/>
  <c r="CI171" i="32" s="1"/>
  <c r="CJ171" i="32" s="1"/>
  <c r="CK171" i="32" s="1"/>
  <c r="CC170" i="32"/>
  <c r="CD170" i="32" s="1"/>
  <c r="BR171" i="32"/>
  <c r="BS171" i="32" s="1"/>
  <c r="BT171" i="32" s="1"/>
  <c r="BU171" i="32" s="1"/>
  <c r="BV171" i="32" s="1"/>
  <c r="BN170" i="32"/>
  <c r="BO170" i="32" s="1"/>
  <c r="BC171" i="32"/>
  <c r="BD171" i="32" s="1"/>
  <c r="BE171" i="32" s="1"/>
  <c r="BF171" i="32" s="1"/>
  <c r="BG171" i="32" s="1"/>
  <c r="AY170" i="32"/>
  <c r="AZ170" i="32" s="1"/>
  <c r="AN171" i="32"/>
  <c r="AO171" i="32" s="1"/>
  <c r="AP171" i="32" s="1"/>
  <c r="AQ171" i="32" s="1"/>
  <c r="AR171" i="32" s="1"/>
  <c r="ET171" i="32" l="1"/>
  <c r="IU171" i="32"/>
  <c r="JW171" i="32"/>
  <c r="KT166" i="32"/>
  <c r="KU166" i="32" s="1"/>
  <c r="BW171" i="32"/>
  <c r="DA171" i="32"/>
  <c r="EE171" i="32"/>
  <c r="FI171" i="32"/>
  <c r="LC167" i="32"/>
  <c r="LH167" i="32"/>
  <c r="LG168" i="32"/>
  <c r="KW168" i="32" s="1"/>
  <c r="KL167" i="32"/>
  <c r="KM167" i="32" s="1"/>
  <c r="AS171" i="32"/>
  <c r="HB171" i="32"/>
  <c r="IF171" i="32"/>
  <c r="JH171" i="32"/>
  <c r="GM172" i="32"/>
  <c r="BH171" i="32"/>
  <c r="CL171" i="32"/>
  <c r="DP171" i="32"/>
  <c r="FX171" i="32"/>
  <c r="LR166" i="32"/>
  <c r="LW166" i="32"/>
  <c r="LV167" i="32"/>
  <c r="LL167" i="32" s="1"/>
  <c r="GQ173" i="32"/>
  <c r="GG173" i="32" s="1"/>
  <c r="GR172" i="32"/>
  <c r="IY172" i="32"/>
  <c r="IO172" i="32" s="1"/>
  <c r="IZ171" i="32"/>
  <c r="IJ172" i="32"/>
  <c r="HZ172" i="32" s="1"/>
  <c r="IK171" i="32"/>
  <c r="HS172" i="32"/>
  <c r="HT171" i="32"/>
  <c r="HF172" i="32"/>
  <c r="GV172" i="32" s="1"/>
  <c r="HG171" i="32"/>
  <c r="GB172" i="32"/>
  <c r="FR172" i="32" s="1"/>
  <c r="GC171" i="32"/>
  <c r="FM172" i="32"/>
  <c r="FC172" i="32" s="1"/>
  <c r="FN171" i="32"/>
  <c r="EX172" i="32"/>
  <c r="EN172" i="32" s="1"/>
  <c r="EY171" i="32"/>
  <c r="EJ171" i="32"/>
  <c r="EI172" i="32"/>
  <c r="DY172" i="32" s="1"/>
  <c r="DT172" i="32"/>
  <c r="DJ172" i="32" s="1"/>
  <c r="DU171" i="32"/>
  <c r="DE172" i="32"/>
  <c r="CU172" i="32" s="1"/>
  <c r="DF171" i="32"/>
  <c r="CP172" i="32"/>
  <c r="CF172" i="32" s="1"/>
  <c r="CQ171" i="32"/>
  <c r="CA172" i="32"/>
  <c r="BQ172" i="32" s="1"/>
  <c r="CB171" i="32"/>
  <c r="BL172" i="32"/>
  <c r="BB172" i="32" s="1"/>
  <c r="BM171" i="32"/>
  <c r="AX171" i="32"/>
  <c r="AW172" i="32"/>
  <c r="AM172" i="32" s="1"/>
  <c r="JX171" i="32" l="1"/>
  <c r="JY171" i="32" s="1"/>
  <c r="JI171" i="32"/>
  <c r="JJ171" i="32" s="1"/>
  <c r="KD171" i="32"/>
  <c r="KC172" i="32"/>
  <c r="JS172" i="32" s="1"/>
  <c r="JO171" i="32"/>
  <c r="JN172" i="32"/>
  <c r="JD172" i="32" s="1"/>
  <c r="LE168" i="32"/>
  <c r="KX168" i="32" s="1"/>
  <c r="KY168" i="32" s="1"/>
  <c r="KZ168" i="32" s="1"/>
  <c r="LF167" i="32"/>
  <c r="LT167" i="32"/>
  <c r="LM167" i="32" s="1"/>
  <c r="LN167" i="32" s="1"/>
  <c r="LO167" i="32" s="1"/>
  <c r="LU166" i="32"/>
  <c r="KN167" i="32"/>
  <c r="KR168" i="32"/>
  <c r="KH168" i="32" s="1"/>
  <c r="KS167" i="32"/>
  <c r="GO173" i="32"/>
  <c r="GP172" i="32"/>
  <c r="IW172" i="32"/>
  <c r="IX171" i="32"/>
  <c r="IH172" i="32"/>
  <c r="II171" i="32"/>
  <c r="HW171" i="32"/>
  <c r="HX171" i="32" s="1"/>
  <c r="HL172" i="32"/>
  <c r="HM172" i="32" s="1"/>
  <c r="HN172" i="32" s="1"/>
  <c r="HO172" i="32" s="1"/>
  <c r="HP172" i="32" s="1"/>
  <c r="HD172" i="32"/>
  <c r="HE171" i="32"/>
  <c r="FZ172" i="32"/>
  <c r="GA171" i="32"/>
  <c r="FK172" i="32"/>
  <c r="FL171" i="32"/>
  <c r="EV172" i="32"/>
  <c r="EW171" i="32"/>
  <c r="EG172" i="32"/>
  <c r="EH171" i="32"/>
  <c r="DR172" i="32"/>
  <c r="DS171" i="32"/>
  <c r="DC172" i="32"/>
  <c r="DD171" i="32"/>
  <c r="CN172" i="32"/>
  <c r="CO171" i="32"/>
  <c r="BY172" i="32"/>
  <c r="BZ171" i="32"/>
  <c r="BJ172" i="32"/>
  <c r="BK171" i="32"/>
  <c r="AU172" i="32"/>
  <c r="AV171" i="32"/>
  <c r="KB171" i="32" l="1"/>
  <c r="KE171" i="32" s="1"/>
  <c r="KF171" i="32" s="1"/>
  <c r="KA172" i="32"/>
  <c r="JT172" i="32" s="1"/>
  <c r="JU172" i="32" s="1"/>
  <c r="JV172" i="32" s="1"/>
  <c r="JL172" i="32"/>
  <c r="JE172" i="32" s="1"/>
  <c r="JF172" i="32" s="1"/>
  <c r="JG172" i="32" s="1"/>
  <c r="JM171" i="32"/>
  <c r="JP171" i="32" s="1"/>
  <c r="JQ171" i="32" s="1"/>
  <c r="LX166" i="32"/>
  <c r="LY166" i="32" s="1"/>
  <c r="LP167" i="32"/>
  <c r="LQ167" i="32" s="1"/>
  <c r="LI167" i="32"/>
  <c r="LJ167" i="32" s="1"/>
  <c r="HQ172" i="32"/>
  <c r="KP168" i="32"/>
  <c r="KI168" i="32" s="1"/>
  <c r="KJ168" i="32" s="1"/>
  <c r="KK168" i="32" s="1"/>
  <c r="KQ167" i="32"/>
  <c r="LA168" i="32"/>
  <c r="LB168" i="32" s="1"/>
  <c r="GS172" i="32"/>
  <c r="GT172" i="32" s="1"/>
  <c r="GH173" i="32"/>
  <c r="GI173" i="32" s="1"/>
  <c r="GJ173" i="32" s="1"/>
  <c r="GK173" i="32" s="1"/>
  <c r="GL173" i="32" s="1"/>
  <c r="JA171" i="32"/>
  <c r="JB171" i="32" s="1"/>
  <c r="IP172" i="32"/>
  <c r="IQ172" i="32" s="1"/>
  <c r="IR172" i="32" s="1"/>
  <c r="IS172" i="32" s="1"/>
  <c r="IT172" i="32" s="1"/>
  <c r="IL171" i="32"/>
  <c r="IM171" i="32" s="1"/>
  <c r="IA172" i="32"/>
  <c r="IB172" i="32" s="1"/>
  <c r="IC172" i="32" s="1"/>
  <c r="ID172" i="32" s="1"/>
  <c r="IE172" i="32" s="1"/>
  <c r="HU173" i="32"/>
  <c r="HK173" i="32" s="1"/>
  <c r="HV172" i="32"/>
  <c r="HH171" i="32"/>
  <c r="HI171" i="32" s="1"/>
  <c r="GW172" i="32"/>
  <c r="GX172" i="32" s="1"/>
  <c r="GY172" i="32" s="1"/>
  <c r="GZ172" i="32" s="1"/>
  <c r="HA172" i="32" s="1"/>
  <c r="GD171" i="32"/>
  <c r="GE171" i="32" s="1"/>
  <c r="FS172" i="32"/>
  <c r="FT172" i="32" s="1"/>
  <c r="FU172" i="32" s="1"/>
  <c r="FV172" i="32" s="1"/>
  <c r="FW172" i="32" s="1"/>
  <c r="FO171" i="32"/>
  <c r="FP171" i="32" s="1"/>
  <c r="FD172" i="32"/>
  <c r="FE172" i="32" s="1"/>
  <c r="FF172" i="32" s="1"/>
  <c r="FG172" i="32" s="1"/>
  <c r="FH172" i="32" s="1"/>
  <c r="EZ171" i="32"/>
  <c r="FA171" i="32" s="1"/>
  <c r="EO172" i="32"/>
  <c r="EP172" i="32" s="1"/>
  <c r="EQ172" i="32" s="1"/>
  <c r="ER172" i="32" s="1"/>
  <c r="ES172" i="32" s="1"/>
  <c r="EK171" i="32"/>
  <c r="EL171" i="32" s="1"/>
  <c r="DZ172" i="32"/>
  <c r="EA172" i="32" s="1"/>
  <c r="EB172" i="32" s="1"/>
  <c r="EC172" i="32" s="1"/>
  <c r="ED172" i="32" s="1"/>
  <c r="DV171" i="32"/>
  <c r="DW171" i="32" s="1"/>
  <c r="DK172" i="32"/>
  <c r="DL172" i="32" s="1"/>
  <c r="DM172" i="32" s="1"/>
  <c r="DN172" i="32" s="1"/>
  <c r="DO172" i="32" s="1"/>
  <c r="DG171" i="32"/>
  <c r="DH171" i="32" s="1"/>
  <c r="CV172" i="32"/>
  <c r="CW172" i="32" s="1"/>
  <c r="CX172" i="32" s="1"/>
  <c r="CY172" i="32" s="1"/>
  <c r="CZ172" i="32" s="1"/>
  <c r="CR171" i="32"/>
  <c r="CS171" i="32" s="1"/>
  <c r="CG172" i="32"/>
  <c r="CH172" i="32" s="1"/>
  <c r="CI172" i="32" s="1"/>
  <c r="CJ172" i="32" s="1"/>
  <c r="CK172" i="32" s="1"/>
  <c r="CC171" i="32"/>
  <c r="CD171" i="32" s="1"/>
  <c r="BR172" i="32"/>
  <c r="BS172" i="32" s="1"/>
  <c r="BT172" i="32" s="1"/>
  <c r="BU172" i="32" s="1"/>
  <c r="BV172" i="32" s="1"/>
  <c r="BN171" i="32"/>
  <c r="BO171" i="32" s="1"/>
  <c r="BC172" i="32"/>
  <c r="BD172" i="32" s="1"/>
  <c r="BE172" i="32" s="1"/>
  <c r="BF172" i="32" s="1"/>
  <c r="BG172" i="32" s="1"/>
  <c r="AY171" i="32"/>
  <c r="AZ171" i="32" s="1"/>
  <c r="AN172" i="32"/>
  <c r="AO172" i="32" s="1"/>
  <c r="AP172" i="32" s="1"/>
  <c r="AQ172" i="32" s="1"/>
  <c r="AR172" i="32" s="1"/>
  <c r="IU172" i="32" l="1"/>
  <c r="JW172" i="32"/>
  <c r="AS172" i="32"/>
  <c r="DA172" i="32"/>
  <c r="EE172" i="32"/>
  <c r="FI172" i="32"/>
  <c r="HB172" i="32"/>
  <c r="LC168" i="32"/>
  <c r="LG169" i="32"/>
  <c r="KW169" i="32" s="1"/>
  <c r="LH168" i="32"/>
  <c r="LR167" i="32"/>
  <c r="LV168" i="32"/>
  <c r="LL168" i="32" s="1"/>
  <c r="LW167" i="32"/>
  <c r="BW172" i="32"/>
  <c r="IF172" i="32"/>
  <c r="JH172" i="32"/>
  <c r="GM173" i="32"/>
  <c r="KT167" i="32"/>
  <c r="KU167" i="32" s="1"/>
  <c r="BH172" i="32"/>
  <c r="CL172" i="32"/>
  <c r="DP172" i="32"/>
  <c r="ET172" i="32"/>
  <c r="FX172" i="32"/>
  <c r="KL168" i="32"/>
  <c r="KM168" i="32" s="1"/>
  <c r="GR173" i="32"/>
  <c r="GQ174" i="32"/>
  <c r="GG174" i="32" s="1"/>
  <c r="IZ172" i="32"/>
  <c r="IY173" i="32"/>
  <c r="IO173" i="32" s="1"/>
  <c r="IJ173" i="32"/>
  <c r="HZ173" i="32" s="1"/>
  <c r="IK172" i="32"/>
  <c r="HS173" i="32"/>
  <c r="HT172" i="32"/>
  <c r="HF173" i="32"/>
  <c r="GV173" i="32" s="1"/>
  <c r="HG172" i="32"/>
  <c r="GB173" i="32"/>
  <c r="FR173" i="32" s="1"/>
  <c r="GC172" i="32"/>
  <c r="FM173" i="32"/>
  <c r="FC173" i="32" s="1"/>
  <c r="FN172" i="32"/>
  <c r="EY172" i="32"/>
  <c r="EX173" i="32"/>
  <c r="EN173" i="32" s="1"/>
  <c r="EI173" i="32"/>
  <c r="DY173" i="32" s="1"/>
  <c r="EJ172" i="32"/>
  <c r="DT173" i="32"/>
  <c r="DJ173" i="32" s="1"/>
  <c r="DU172" i="32"/>
  <c r="DF172" i="32"/>
  <c r="DE173" i="32"/>
  <c r="CU173" i="32" s="1"/>
  <c r="CP173" i="32"/>
  <c r="CF173" i="32" s="1"/>
  <c r="CQ172" i="32"/>
  <c r="CA173" i="32"/>
  <c r="BQ173" i="32" s="1"/>
  <c r="CB172" i="32"/>
  <c r="BL173" i="32"/>
  <c r="BB173" i="32" s="1"/>
  <c r="BM172" i="32"/>
  <c r="AX172" i="32"/>
  <c r="AW173" i="32"/>
  <c r="AM173" i="32" s="1"/>
  <c r="JX172" i="32" l="1"/>
  <c r="JY172" i="32" s="1"/>
  <c r="JI172" i="32"/>
  <c r="JJ172" i="32" s="1"/>
  <c r="KD172" i="32"/>
  <c r="KC173" i="32"/>
  <c r="JS173" i="32" s="1"/>
  <c r="JN173" i="32"/>
  <c r="JD173" i="32" s="1"/>
  <c r="JO172" i="32"/>
  <c r="LT168" i="32"/>
  <c r="LM168" i="32" s="1"/>
  <c r="LN168" i="32" s="1"/>
  <c r="LO168" i="32" s="1"/>
  <c r="LU167" i="32"/>
  <c r="KN168" i="32"/>
  <c r="KS168" i="32"/>
  <c r="KR169" i="32"/>
  <c r="KH169" i="32" s="1"/>
  <c r="LE169" i="32"/>
  <c r="KX169" i="32" s="1"/>
  <c r="KY169" i="32" s="1"/>
  <c r="KZ169" i="32" s="1"/>
  <c r="LF168" i="32"/>
  <c r="GO174" i="32"/>
  <c r="GP173" i="32"/>
  <c r="IW173" i="32"/>
  <c r="IX172" i="32"/>
  <c r="IH173" i="32"/>
  <c r="II172" i="32"/>
  <c r="HW172" i="32"/>
  <c r="HX172" i="32" s="1"/>
  <c r="HL173" i="32"/>
  <c r="HM173" i="32" s="1"/>
  <c r="HN173" i="32" s="1"/>
  <c r="HO173" i="32" s="1"/>
  <c r="HP173" i="32" s="1"/>
  <c r="HD173" i="32"/>
  <c r="HE172" i="32"/>
  <c r="FZ173" i="32"/>
  <c r="GA172" i="32"/>
  <c r="FK173" i="32"/>
  <c r="FL172" i="32"/>
  <c r="EV173" i="32"/>
  <c r="EW172" i="32"/>
  <c r="EG173" i="32"/>
  <c r="EH172" i="32"/>
  <c r="DR173" i="32"/>
  <c r="DS172" i="32"/>
  <c r="DC173" i="32"/>
  <c r="DD172" i="32"/>
  <c r="CN173" i="32"/>
  <c r="CO172" i="32"/>
  <c r="BY173" i="32"/>
  <c r="BZ172" i="32"/>
  <c r="BJ173" i="32"/>
  <c r="BK172" i="32"/>
  <c r="AU173" i="32"/>
  <c r="AV172" i="32"/>
  <c r="KB172" i="32" l="1"/>
  <c r="KE172" i="32" s="1"/>
  <c r="KF172" i="32" s="1"/>
  <c r="KA173" i="32"/>
  <c r="JT173" i="32" s="1"/>
  <c r="JU173" i="32" s="1"/>
  <c r="JV173" i="32" s="1"/>
  <c r="JL173" i="32"/>
  <c r="JE173" i="32" s="1"/>
  <c r="JF173" i="32" s="1"/>
  <c r="JG173" i="32" s="1"/>
  <c r="JM172" i="32"/>
  <c r="JP172" i="32" s="1"/>
  <c r="JQ172" i="32" s="1"/>
  <c r="LI168" i="32"/>
  <c r="LJ168" i="32" s="1"/>
  <c r="KP169" i="32"/>
  <c r="KI169" i="32" s="1"/>
  <c r="KJ169" i="32" s="1"/>
  <c r="KK169" i="32" s="1"/>
  <c r="KQ168" i="32"/>
  <c r="LA169" i="32"/>
  <c r="LB169" i="32" s="1"/>
  <c r="LX167" i="32"/>
  <c r="LY167" i="32" s="1"/>
  <c r="HQ173" i="32"/>
  <c r="LP168" i="32"/>
  <c r="LQ168" i="32" s="1"/>
  <c r="GS173" i="32"/>
  <c r="GT173" i="32" s="1"/>
  <c r="GH174" i="32"/>
  <c r="GI174" i="32" s="1"/>
  <c r="GJ174" i="32" s="1"/>
  <c r="GK174" i="32" s="1"/>
  <c r="GL174" i="32" s="1"/>
  <c r="JA172" i="32"/>
  <c r="JB172" i="32" s="1"/>
  <c r="IP173" i="32"/>
  <c r="IQ173" i="32" s="1"/>
  <c r="IR173" i="32" s="1"/>
  <c r="IS173" i="32" s="1"/>
  <c r="IT173" i="32" s="1"/>
  <c r="IL172" i="32"/>
  <c r="IM172" i="32" s="1"/>
  <c r="IA173" i="32"/>
  <c r="IB173" i="32" s="1"/>
  <c r="IC173" i="32" s="1"/>
  <c r="ID173" i="32" s="1"/>
  <c r="IE173" i="32" s="1"/>
  <c r="HV173" i="32"/>
  <c r="HU174" i="32"/>
  <c r="HK174" i="32" s="1"/>
  <c r="HH172" i="32"/>
  <c r="HI172" i="32" s="1"/>
  <c r="GW173" i="32"/>
  <c r="GX173" i="32" s="1"/>
  <c r="GY173" i="32" s="1"/>
  <c r="GZ173" i="32" s="1"/>
  <c r="HA173" i="32" s="1"/>
  <c r="GD172" i="32"/>
  <c r="GE172" i="32" s="1"/>
  <c r="FS173" i="32"/>
  <c r="FT173" i="32" s="1"/>
  <c r="FU173" i="32" s="1"/>
  <c r="FV173" i="32" s="1"/>
  <c r="FW173" i="32" s="1"/>
  <c r="FO172" i="32"/>
  <c r="FP172" i="32" s="1"/>
  <c r="FD173" i="32"/>
  <c r="FE173" i="32" s="1"/>
  <c r="FF173" i="32" s="1"/>
  <c r="FG173" i="32" s="1"/>
  <c r="FH173" i="32" s="1"/>
  <c r="EZ172" i="32"/>
  <c r="FA172" i="32" s="1"/>
  <c r="EO173" i="32"/>
  <c r="EP173" i="32" s="1"/>
  <c r="EQ173" i="32" s="1"/>
  <c r="ER173" i="32" s="1"/>
  <c r="ES173" i="32" s="1"/>
  <c r="EK172" i="32"/>
  <c r="EL172" i="32" s="1"/>
  <c r="DZ173" i="32"/>
  <c r="EA173" i="32" s="1"/>
  <c r="EB173" i="32" s="1"/>
  <c r="EC173" i="32" s="1"/>
  <c r="ED173" i="32" s="1"/>
  <c r="DV172" i="32"/>
  <c r="DW172" i="32" s="1"/>
  <c r="DK173" i="32"/>
  <c r="DL173" i="32" s="1"/>
  <c r="DM173" i="32" s="1"/>
  <c r="DN173" i="32" s="1"/>
  <c r="DO173" i="32" s="1"/>
  <c r="DG172" i="32"/>
  <c r="DH172" i="32" s="1"/>
  <c r="CV173" i="32"/>
  <c r="CW173" i="32" s="1"/>
  <c r="CX173" i="32" s="1"/>
  <c r="CY173" i="32" s="1"/>
  <c r="CZ173" i="32" s="1"/>
  <c r="CG173" i="32"/>
  <c r="CH173" i="32" s="1"/>
  <c r="CI173" i="32" s="1"/>
  <c r="CJ173" i="32" s="1"/>
  <c r="CK173" i="32" s="1"/>
  <c r="CR172" i="32"/>
  <c r="CS172" i="32" s="1"/>
  <c r="CC172" i="32"/>
  <c r="CD172" i="32" s="1"/>
  <c r="BR173" i="32"/>
  <c r="BS173" i="32" s="1"/>
  <c r="BT173" i="32" s="1"/>
  <c r="BU173" i="32" s="1"/>
  <c r="BV173" i="32" s="1"/>
  <c r="BN172" i="32"/>
  <c r="BO172" i="32" s="1"/>
  <c r="BC173" i="32"/>
  <c r="BD173" i="32" s="1"/>
  <c r="BE173" i="32" s="1"/>
  <c r="BF173" i="32" s="1"/>
  <c r="BG173" i="32" s="1"/>
  <c r="AY172" i="32"/>
  <c r="AZ172" i="32" s="1"/>
  <c r="AN173" i="32"/>
  <c r="AO173" i="32" s="1"/>
  <c r="AP173" i="32" s="1"/>
  <c r="AQ173" i="32" s="1"/>
  <c r="AR173" i="32" s="1"/>
  <c r="CL173" i="32" l="1"/>
  <c r="IU173" i="32"/>
  <c r="JW173" i="32"/>
  <c r="KT168" i="32"/>
  <c r="KU168" i="32" s="1"/>
  <c r="AS173" i="32"/>
  <c r="DA173" i="32"/>
  <c r="EE173" i="32"/>
  <c r="FI173" i="32"/>
  <c r="LR168" i="32"/>
  <c r="LW168" i="32"/>
  <c r="LV169" i="32"/>
  <c r="LL169" i="32" s="1"/>
  <c r="KL169" i="32"/>
  <c r="KM169" i="32" s="1"/>
  <c r="BW173" i="32"/>
  <c r="IF173" i="32"/>
  <c r="JH173" i="32"/>
  <c r="GM174" i="32"/>
  <c r="BH173" i="32"/>
  <c r="DP173" i="32"/>
  <c r="ET173" i="32"/>
  <c r="FX173" i="32"/>
  <c r="LC169" i="32"/>
  <c r="LH169" i="32"/>
  <c r="LG170" i="32"/>
  <c r="KW170" i="32" s="1"/>
  <c r="GQ175" i="32"/>
  <c r="GG175" i="32" s="1"/>
  <c r="GR174" i="32"/>
  <c r="IY174" i="32"/>
  <c r="IO174" i="32" s="1"/>
  <c r="IZ173" i="32"/>
  <c r="IJ174" i="32"/>
  <c r="HZ174" i="32" s="1"/>
  <c r="IK173" i="32"/>
  <c r="HS174" i="32"/>
  <c r="HT173" i="32"/>
  <c r="HB173" i="32"/>
  <c r="HF174" i="32"/>
  <c r="GV174" i="32" s="1"/>
  <c r="HG173" i="32"/>
  <c r="GB174" i="32"/>
  <c r="FR174" i="32" s="1"/>
  <c r="GC173" i="32"/>
  <c r="FM174" i="32"/>
  <c r="FC174" i="32" s="1"/>
  <c r="FN173" i="32"/>
  <c r="EX174" i="32"/>
  <c r="EN174" i="32" s="1"/>
  <c r="EY173" i="32"/>
  <c r="EJ173" i="32"/>
  <c r="EI174" i="32"/>
  <c r="DY174" i="32" s="1"/>
  <c r="DT174" i="32"/>
  <c r="DJ174" i="32" s="1"/>
  <c r="DU173" i="32"/>
  <c r="DE174" i="32"/>
  <c r="CU174" i="32" s="1"/>
  <c r="DF173" i="32"/>
  <c r="CP174" i="32"/>
  <c r="CF174" i="32" s="1"/>
  <c r="CQ173" i="32"/>
  <c r="CA174" i="32"/>
  <c r="BQ174" i="32" s="1"/>
  <c r="CB173" i="32"/>
  <c r="BL174" i="32"/>
  <c r="BB174" i="32" s="1"/>
  <c r="BM173" i="32"/>
  <c r="AX173" i="32"/>
  <c r="AW174" i="32"/>
  <c r="AM174" i="32" s="1"/>
  <c r="JX173" i="32" l="1"/>
  <c r="JY173" i="32" s="1"/>
  <c r="JI173" i="32"/>
  <c r="JJ173" i="32" s="1"/>
  <c r="KD173" i="32"/>
  <c r="KC174" i="32"/>
  <c r="JS174" i="32" s="1"/>
  <c r="JO173" i="32"/>
  <c r="JN174" i="32"/>
  <c r="JD174" i="32" s="1"/>
  <c r="KN169" i="32"/>
  <c r="KR170" i="32"/>
  <c r="KH170" i="32" s="1"/>
  <c r="KS169" i="32"/>
  <c r="LE170" i="32"/>
  <c r="KX170" i="32" s="1"/>
  <c r="KY170" i="32" s="1"/>
  <c r="KZ170" i="32" s="1"/>
  <c r="LF169" i="32"/>
  <c r="LT169" i="32"/>
  <c r="LM169" i="32" s="1"/>
  <c r="LN169" i="32" s="1"/>
  <c r="LO169" i="32" s="1"/>
  <c r="LU168" i="32"/>
  <c r="GO175" i="32"/>
  <c r="GP174" i="32"/>
  <c r="IW174" i="32"/>
  <c r="IX173" i="32"/>
  <c r="IH174" i="32"/>
  <c r="II173" i="32"/>
  <c r="HW173" i="32"/>
  <c r="HX173" i="32" s="1"/>
  <c r="HL174" i="32"/>
  <c r="HM174" i="32" s="1"/>
  <c r="HN174" i="32" s="1"/>
  <c r="HO174" i="32" s="1"/>
  <c r="HP174" i="32" s="1"/>
  <c r="HD174" i="32"/>
  <c r="HE173" i="32"/>
  <c r="FZ174" i="32"/>
  <c r="GA173" i="32"/>
  <c r="FK174" i="32"/>
  <c r="FL173" i="32"/>
  <c r="EV174" i="32"/>
  <c r="EW173" i="32"/>
  <c r="EG174" i="32"/>
  <c r="EH173" i="32"/>
  <c r="DR174" i="32"/>
  <c r="DS173" i="32"/>
  <c r="DC174" i="32"/>
  <c r="DD173" i="32"/>
  <c r="CN174" i="32"/>
  <c r="CO173" i="32"/>
  <c r="BY174" i="32"/>
  <c r="BZ173" i="32"/>
  <c r="BJ174" i="32"/>
  <c r="BK173" i="32"/>
  <c r="AU174" i="32"/>
  <c r="AV173" i="32"/>
  <c r="KB173" i="32" l="1"/>
  <c r="KE173" i="32" s="1"/>
  <c r="KF173" i="32" s="1"/>
  <c r="KA174" i="32"/>
  <c r="JT174" i="32" s="1"/>
  <c r="JU174" i="32" s="1"/>
  <c r="JV174" i="32" s="1"/>
  <c r="JL174" i="32"/>
  <c r="JE174" i="32" s="1"/>
  <c r="JF174" i="32" s="1"/>
  <c r="JG174" i="32" s="1"/>
  <c r="JM173" i="32"/>
  <c r="JP173" i="32" s="1"/>
  <c r="JQ173" i="32" s="1"/>
  <c r="LA170" i="32"/>
  <c r="LB170" i="32" s="1"/>
  <c r="LX168" i="32"/>
  <c r="LY168" i="32" s="1"/>
  <c r="LP169" i="32"/>
  <c r="LQ169" i="32" s="1"/>
  <c r="HQ174" i="32"/>
  <c r="LI169" i="32"/>
  <c r="LJ169" i="32" s="1"/>
  <c r="KP170" i="32"/>
  <c r="KI170" i="32" s="1"/>
  <c r="KJ170" i="32" s="1"/>
  <c r="KK170" i="32" s="1"/>
  <c r="KQ169" i="32"/>
  <c r="GS174" i="32"/>
  <c r="GT174" i="32" s="1"/>
  <c r="GH175" i="32"/>
  <c r="GI175" i="32" s="1"/>
  <c r="GJ175" i="32" s="1"/>
  <c r="GK175" i="32" s="1"/>
  <c r="GL175" i="32" s="1"/>
  <c r="JA173" i="32"/>
  <c r="JB173" i="32" s="1"/>
  <c r="IP174" i="32"/>
  <c r="IQ174" i="32" s="1"/>
  <c r="IR174" i="32" s="1"/>
  <c r="IS174" i="32" s="1"/>
  <c r="IT174" i="32" s="1"/>
  <c r="IL173" i="32"/>
  <c r="IM173" i="32" s="1"/>
  <c r="IA174" i="32"/>
  <c r="IB174" i="32" s="1"/>
  <c r="IC174" i="32" s="1"/>
  <c r="ID174" i="32" s="1"/>
  <c r="IE174" i="32" s="1"/>
  <c r="HU175" i="32"/>
  <c r="HK175" i="32" s="1"/>
  <c r="HV174" i="32"/>
  <c r="HH173" i="32"/>
  <c r="HI173" i="32" s="1"/>
  <c r="GW174" i="32"/>
  <c r="GX174" i="32" s="1"/>
  <c r="GY174" i="32" s="1"/>
  <c r="GZ174" i="32" s="1"/>
  <c r="HA174" i="32" s="1"/>
  <c r="GD173" i="32"/>
  <c r="GE173" i="32" s="1"/>
  <c r="FS174" i="32"/>
  <c r="FT174" i="32" s="1"/>
  <c r="FU174" i="32" s="1"/>
  <c r="FV174" i="32" s="1"/>
  <c r="FW174" i="32" s="1"/>
  <c r="FO173" i="32"/>
  <c r="FP173" i="32" s="1"/>
  <c r="FD174" i="32"/>
  <c r="FE174" i="32" s="1"/>
  <c r="FF174" i="32" s="1"/>
  <c r="FG174" i="32" s="1"/>
  <c r="FH174" i="32" s="1"/>
  <c r="EZ173" i="32"/>
  <c r="FA173" i="32" s="1"/>
  <c r="EO174" i="32"/>
  <c r="EP174" i="32" s="1"/>
  <c r="EQ174" i="32" s="1"/>
  <c r="ER174" i="32" s="1"/>
  <c r="ES174" i="32" s="1"/>
  <c r="EK173" i="32"/>
  <c r="EL173" i="32" s="1"/>
  <c r="DZ174" i="32"/>
  <c r="EA174" i="32" s="1"/>
  <c r="EB174" i="32" s="1"/>
  <c r="EC174" i="32" s="1"/>
  <c r="ED174" i="32" s="1"/>
  <c r="DV173" i="32"/>
  <c r="DW173" i="32" s="1"/>
  <c r="DK174" i="32"/>
  <c r="DL174" i="32" s="1"/>
  <c r="DM174" i="32" s="1"/>
  <c r="DN174" i="32" s="1"/>
  <c r="DO174" i="32" s="1"/>
  <c r="DG173" i="32"/>
  <c r="DH173" i="32" s="1"/>
  <c r="CV174" i="32"/>
  <c r="CW174" i="32" s="1"/>
  <c r="CX174" i="32" s="1"/>
  <c r="CY174" i="32" s="1"/>
  <c r="CZ174" i="32" s="1"/>
  <c r="CR173" i="32"/>
  <c r="CS173" i="32" s="1"/>
  <c r="CG174" i="32"/>
  <c r="CH174" i="32" s="1"/>
  <c r="CI174" i="32" s="1"/>
  <c r="CJ174" i="32" s="1"/>
  <c r="CK174" i="32" s="1"/>
  <c r="CC173" i="32"/>
  <c r="CD173" i="32" s="1"/>
  <c r="BR174" i="32"/>
  <c r="BS174" i="32" s="1"/>
  <c r="BT174" i="32" s="1"/>
  <c r="BU174" i="32" s="1"/>
  <c r="BV174" i="32" s="1"/>
  <c r="BN173" i="32"/>
  <c r="BO173" i="32" s="1"/>
  <c r="BC174" i="32"/>
  <c r="BD174" i="32" s="1"/>
  <c r="BE174" i="32" s="1"/>
  <c r="BF174" i="32" s="1"/>
  <c r="BG174" i="32" s="1"/>
  <c r="AY173" i="32"/>
  <c r="AZ173" i="32" s="1"/>
  <c r="AN174" i="32"/>
  <c r="AO174" i="32" s="1"/>
  <c r="AP174" i="32" s="1"/>
  <c r="AQ174" i="32" s="1"/>
  <c r="AR174" i="32" s="1"/>
  <c r="IU174" i="32" l="1"/>
  <c r="JW174" i="32"/>
  <c r="KT169" i="32"/>
  <c r="KU169" i="32" s="1"/>
  <c r="BW174" i="32"/>
  <c r="EE174" i="32"/>
  <c r="FI174" i="32"/>
  <c r="HB174" i="32"/>
  <c r="KL170" i="32"/>
  <c r="KM170" i="32" s="1"/>
  <c r="AS174" i="32"/>
  <c r="DA174" i="32"/>
  <c r="IF174" i="32"/>
  <c r="JH174" i="32"/>
  <c r="GM175" i="32"/>
  <c r="CL174" i="32"/>
  <c r="DP174" i="32"/>
  <c r="ET174" i="32"/>
  <c r="FX174" i="32"/>
  <c r="LR169" i="32"/>
  <c r="LV170" i="32"/>
  <c r="LL170" i="32" s="1"/>
  <c r="LW169" i="32"/>
  <c r="LC170" i="32"/>
  <c r="LG171" i="32"/>
  <c r="KW171" i="32" s="1"/>
  <c r="LH170" i="32"/>
  <c r="GR175" i="32"/>
  <c r="GQ176" i="32"/>
  <c r="GG176" i="32" s="1"/>
  <c r="IZ174" i="32"/>
  <c r="IY175" i="32"/>
  <c r="IO175" i="32" s="1"/>
  <c r="IJ175" i="32"/>
  <c r="HZ175" i="32" s="1"/>
  <c r="IK174" i="32"/>
  <c r="HS175" i="32"/>
  <c r="HT174" i="32"/>
  <c r="HF175" i="32"/>
  <c r="GV175" i="32" s="1"/>
  <c r="HG174" i="32"/>
  <c r="GB175" i="32"/>
  <c r="FR175" i="32" s="1"/>
  <c r="GC174" i="32"/>
  <c r="FM175" i="32"/>
  <c r="FC175" i="32" s="1"/>
  <c r="FN174" i="32"/>
  <c r="EY174" i="32"/>
  <c r="EX175" i="32"/>
  <c r="EN175" i="32" s="1"/>
  <c r="EI175" i="32"/>
  <c r="DY175" i="32" s="1"/>
  <c r="EJ174" i="32"/>
  <c r="DT175" i="32"/>
  <c r="DJ175" i="32" s="1"/>
  <c r="DU174" i="32"/>
  <c r="DF174" i="32"/>
  <c r="DE175" i="32"/>
  <c r="CU175" i="32" s="1"/>
  <c r="CP175" i="32"/>
  <c r="CF175" i="32" s="1"/>
  <c r="CQ174" i="32"/>
  <c r="CA175" i="32"/>
  <c r="BQ175" i="32" s="1"/>
  <c r="CB174" i="32"/>
  <c r="BL175" i="32"/>
  <c r="BB175" i="32" s="1"/>
  <c r="BM174" i="32"/>
  <c r="BH174" i="32"/>
  <c r="AX174" i="32"/>
  <c r="AW175" i="32"/>
  <c r="AM175" i="32" s="1"/>
  <c r="JX174" i="32" l="1"/>
  <c r="JY174" i="32" s="1"/>
  <c r="JI174" i="32"/>
  <c r="JJ174" i="32" s="1"/>
  <c r="KD174" i="32"/>
  <c r="KC175" i="32"/>
  <c r="JS175" i="32" s="1"/>
  <c r="JN175" i="32"/>
  <c r="JD175" i="32" s="1"/>
  <c r="JO174" i="32"/>
  <c r="LT170" i="32"/>
  <c r="LM170" i="32" s="1"/>
  <c r="LN170" i="32" s="1"/>
  <c r="LO170" i="32" s="1"/>
  <c r="LU169" i="32"/>
  <c r="LE171" i="32"/>
  <c r="KX171" i="32" s="1"/>
  <c r="KY171" i="32" s="1"/>
  <c r="KZ171" i="32" s="1"/>
  <c r="LF170" i="32"/>
  <c r="KN170" i="32"/>
  <c r="KR171" i="32"/>
  <c r="KH171" i="32" s="1"/>
  <c r="KS170" i="32"/>
  <c r="GO176" i="32"/>
  <c r="GP175" i="32"/>
  <c r="IW175" i="32"/>
  <c r="IX174" i="32"/>
  <c r="IH175" i="32"/>
  <c r="II174" i="32"/>
  <c r="HW174" i="32"/>
  <c r="HX174" i="32" s="1"/>
  <c r="HL175" i="32"/>
  <c r="HM175" i="32" s="1"/>
  <c r="HN175" i="32" s="1"/>
  <c r="HO175" i="32" s="1"/>
  <c r="HP175" i="32" s="1"/>
  <c r="HD175" i="32"/>
  <c r="HE174" i="32"/>
  <c r="FZ175" i="32"/>
  <c r="GA174" i="32"/>
  <c r="FK175" i="32"/>
  <c r="FL174" i="32"/>
  <c r="EV175" i="32"/>
  <c r="EW174" i="32"/>
  <c r="EG175" i="32"/>
  <c r="EH174" i="32"/>
  <c r="DR175" i="32"/>
  <c r="DS174" i="32"/>
  <c r="DC175" i="32"/>
  <c r="DD174" i="32"/>
  <c r="CN175" i="32"/>
  <c r="CO174" i="32"/>
  <c r="BY175" i="32"/>
  <c r="BZ174" i="32"/>
  <c r="BJ175" i="32"/>
  <c r="BK174" i="32"/>
  <c r="AU175" i="32"/>
  <c r="AV174" i="32"/>
  <c r="KB174" i="32" l="1"/>
  <c r="KE174" i="32" s="1"/>
  <c r="KF174" i="32" s="1"/>
  <c r="KA175" i="32"/>
  <c r="JT175" i="32" s="1"/>
  <c r="JU175" i="32" s="1"/>
  <c r="JV175" i="32" s="1"/>
  <c r="JL175" i="32"/>
  <c r="JE175" i="32" s="1"/>
  <c r="JF175" i="32" s="1"/>
  <c r="JG175" i="32" s="1"/>
  <c r="JM174" i="32"/>
  <c r="JP174" i="32" s="1"/>
  <c r="JQ174" i="32" s="1"/>
  <c r="LI170" i="32"/>
  <c r="LJ170" i="32" s="1"/>
  <c r="LA171" i="32"/>
  <c r="LB171" i="32" s="1"/>
  <c r="LX169" i="32"/>
  <c r="LY169" i="32" s="1"/>
  <c r="HQ175" i="32"/>
  <c r="KP171" i="32"/>
  <c r="KI171" i="32" s="1"/>
  <c r="KJ171" i="32" s="1"/>
  <c r="KK171" i="32" s="1"/>
  <c r="KQ170" i="32"/>
  <c r="LP170" i="32"/>
  <c r="LQ170" i="32" s="1"/>
  <c r="GS175" i="32"/>
  <c r="GT175" i="32" s="1"/>
  <c r="GH176" i="32"/>
  <c r="GI176" i="32" s="1"/>
  <c r="GJ176" i="32" s="1"/>
  <c r="GK176" i="32" s="1"/>
  <c r="GL176" i="32" s="1"/>
  <c r="JA174" i="32"/>
  <c r="JB174" i="32" s="1"/>
  <c r="IP175" i="32"/>
  <c r="IQ175" i="32" s="1"/>
  <c r="IR175" i="32" s="1"/>
  <c r="IS175" i="32" s="1"/>
  <c r="IT175" i="32" s="1"/>
  <c r="IL174" i="32"/>
  <c r="IM174" i="32" s="1"/>
  <c r="IA175" i="32"/>
  <c r="IB175" i="32" s="1"/>
  <c r="IC175" i="32" s="1"/>
  <c r="ID175" i="32" s="1"/>
  <c r="IE175" i="32" s="1"/>
  <c r="HV175" i="32"/>
  <c r="HU176" i="32"/>
  <c r="HK176" i="32" s="1"/>
  <c r="GW175" i="32"/>
  <c r="GX175" i="32" s="1"/>
  <c r="GY175" i="32" s="1"/>
  <c r="GZ175" i="32" s="1"/>
  <c r="HA175" i="32" s="1"/>
  <c r="HH174" i="32"/>
  <c r="HI174" i="32" s="1"/>
  <c r="GD174" i="32"/>
  <c r="GE174" i="32" s="1"/>
  <c r="FS175" i="32"/>
  <c r="FT175" i="32" s="1"/>
  <c r="FU175" i="32" s="1"/>
  <c r="FV175" i="32" s="1"/>
  <c r="FW175" i="32" s="1"/>
  <c r="FO174" i="32"/>
  <c r="FP174" i="32" s="1"/>
  <c r="FD175" i="32"/>
  <c r="FE175" i="32" s="1"/>
  <c r="FF175" i="32" s="1"/>
  <c r="FG175" i="32" s="1"/>
  <c r="FH175" i="32" s="1"/>
  <c r="EZ174" i="32"/>
  <c r="FA174" i="32" s="1"/>
  <c r="EO175" i="32"/>
  <c r="EP175" i="32" s="1"/>
  <c r="EQ175" i="32" s="1"/>
  <c r="ER175" i="32" s="1"/>
  <c r="ES175" i="32" s="1"/>
  <c r="EK174" i="32"/>
  <c r="EL174" i="32" s="1"/>
  <c r="DZ175" i="32"/>
  <c r="EA175" i="32" s="1"/>
  <c r="EB175" i="32" s="1"/>
  <c r="EC175" i="32" s="1"/>
  <c r="ED175" i="32" s="1"/>
  <c r="DV174" i="32"/>
  <c r="DW174" i="32" s="1"/>
  <c r="DK175" i="32"/>
  <c r="DL175" i="32" s="1"/>
  <c r="DM175" i="32" s="1"/>
  <c r="DN175" i="32" s="1"/>
  <c r="DO175" i="32" s="1"/>
  <c r="DG174" i="32"/>
  <c r="DH174" i="32" s="1"/>
  <c r="CV175" i="32"/>
  <c r="CW175" i="32" s="1"/>
  <c r="CX175" i="32" s="1"/>
  <c r="CY175" i="32" s="1"/>
  <c r="CZ175" i="32" s="1"/>
  <c r="CR174" i="32"/>
  <c r="CS174" i="32" s="1"/>
  <c r="CG175" i="32"/>
  <c r="CH175" i="32" s="1"/>
  <c r="CI175" i="32" s="1"/>
  <c r="CJ175" i="32" s="1"/>
  <c r="CK175" i="32" s="1"/>
  <c r="CC174" i="32"/>
  <c r="CD174" i="32" s="1"/>
  <c r="BR175" i="32"/>
  <c r="BS175" i="32" s="1"/>
  <c r="BT175" i="32" s="1"/>
  <c r="BU175" i="32" s="1"/>
  <c r="BV175" i="32" s="1"/>
  <c r="BN174" i="32"/>
  <c r="BO174" i="32" s="1"/>
  <c r="BC175" i="32"/>
  <c r="BD175" i="32" s="1"/>
  <c r="BE175" i="32" s="1"/>
  <c r="BF175" i="32" s="1"/>
  <c r="BG175" i="32" s="1"/>
  <c r="AY174" i="32"/>
  <c r="AZ174" i="32" s="1"/>
  <c r="AN175" i="32"/>
  <c r="AO175" i="32" s="1"/>
  <c r="AP175" i="32" s="1"/>
  <c r="AQ175" i="32" s="1"/>
  <c r="AR175" i="32" s="1"/>
  <c r="BH175" i="32" l="1"/>
  <c r="IU175" i="32"/>
  <c r="JW175" i="32"/>
  <c r="BW175" i="32"/>
  <c r="DA175" i="32"/>
  <c r="EE175" i="32"/>
  <c r="FI175" i="32"/>
  <c r="LR170" i="32"/>
  <c r="LW170" i="32"/>
  <c r="LV171" i="32"/>
  <c r="LL171" i="32" s="1"/>
  <c r="LC171" i="32"/>
  <c r="LH171" i="32"/>
  <c r="LG172" i="32"/>
  <c r="KW172" i="32" s="1"/>
  <c r="AS175" i="32"/>
  <c r="HB175" i="32"/>
  <c r="IF175" i="32"/>
  <c r="JH175" i="32"/>
  <c r="GM176" i="32"/>
  <c r="KT170" i="32"/>
  <c r="KU170" i="32" s="1"/>
  <c r="CL175" i="32"/>
  <c r="DP175" i="32"/>
  <c r="ET175" i="32"/>
  <c r="FX175" i="32"/>
  <c r="KL171" i="32"/>
  <c r="KM171" i="32" s="1"/>
  <c r="GQ177" i="32"/>
  <c r="GG177" i="32" s="1"/>
  <c r="GR176" i="32"/>
  <c r="KC176" i="32"/>
  <c r="JS176" i="32" s="1"/>
  <c r="IY176" i="32"/>
  <c r="IO176" i="32" s="1"/>
  <c r="IZ175" i="32"/>
  <c r="IJ176" i="32"/>
  <c r="HZ176" i="32" s="1"/>
  <c r="IK175" i="32"/>
  <c r="HS176" i="32"/>
  <c r="HT175" i="32"/>
  <c r="HF176" i="32"/>
  <c r="GV176" i="32" s="1"/>
  <c r="HG175" i="32"/>
  <c r="GB176" i="32"/>
  <c r="FR176" i="32" s="1"/>
  <c r="GC175" i="32"/>
  <c r="FM176" i="32"/>
  <c r="FC176" i="32" s="1"/>
  <c r="FN175" i="32"/>
  <c r="EX176" i="32"/>
  <c r="EN176" i="32" s="1"/>
  <c r="EY175" i="32"/>
  <c r="EJ175" i="32"/>
  <c r="EI176" i="32"/>
  <c r="DY176" i="32" s="1"/>
  <c r="DT176" i="32"/>
  <c r="DJ176" i="32" s="1"/>
  <c r="DU175" i="32"/>
  <c r="DE176" i="32"/>
  <c r="CU176" i="32" s="1"/>
  <c r="DF175" i="32"/>
  <c r="CP176" i="32"/>
  <c r="CF176" i="32" s="1"/>
  <c r="CQ175" i="32"/>
  <c r="CA176" i="32"/>
  <c r="BQ176" i="32" s="1"/>
  <c r="CB175" i="32"/>
  <c r="BL176" i="32"/>
  <c r="BB176" i="32" s="1"/>
  <c r="BM175" i="32"/>
  <c r="AX175" i="32"/>
  <c r="AW176" i="32"/>
  <c r="AM176" i="32" s="1"/>
  <c r="JX175" i="32" l="1"/>
  <c r="JY175" i="32" s="1"/>
  <c r="JI175" i="32"/>
  <c r="JJ175" i="32" s="1"/>
  <c r="KD175" i="32"/>
  <c r="JO175" i="32"/>
  <c r="JN176" i="32"/>
  <c r="JD176" i="32" s="1"/>
  <c r="KN171" i="32"/>
  <c r="KR172" i="32"/>
  <c r="KH172" i="32" s="1"/>
  <c r="KS171" i="32"/>
  <c r="LT171" i="32"/>
  <c r="LM171" i="32" s="1"/>
  <c r="LN171" i="32" s="1"/>
  <c r="LO171" i="32" s="1"/>
  <c r="LU170" i="32"/>
  <c r="LE172" i="32"/>
  <c r="KX172" i="32" s="1"/>
  <c r="KY172" i="32" s="1"/>
  <c r="KZ172" i="32" s="1"/>
  <c r="LF171" i="32"/>
  <c r="GO177" i="32"/>
  <c r="GP176" i="32"/>
  <c r="IW176" i="32"/>
  <c r="IX175" i="32"/>
  <c r="IH176" i="32"/>
  <c r="II175" i="32"/>
  <c r="HW175" i="32"/>
  <c r="HX175" i="32" s="1"/>
  <c r="HL176" i="32"/>
  <c r="HM176" i="32" s="1"/>
  <c r="HN176" i="32" s="1"/>
  <c r="HO176" i="32" s="1"/>
  <c r="HP176" i="32" s="1"/>
  <c r="HD176" i="32"/>
  <c r="HE175" i="32"/>
  <c r="FZ176" i="32"/>
  <c r="GA175" i="32"/>
  <c r="FK176" i="32"/>
  <c r="FL175" i="32"/>
  <c r="EV176" i="32"/>
  <c r="EW175" i="32"/>
  <c r="EG176" i="32"/>
  <c r="EH175" i="32"/>
  <c r="DR176" i="32"/>
  <c r="DS175" i="32"/>
  <c r="DC176" i="32"/>
  <c r="DD175" i="32"/>
  <c r="CN176" i="32"/>
  <c r="CO175" i="32"/>
  <c r="BY176" i="32"/>
  <c r="BZ175" i="32"/>
  <c r="BJ176" i="32"/>
  <c r="BK175" i="32"/>
  <c r="AU176" i="32"/>
  <c r="AV175" i="32"/>
  <c r="KA176" i="32" l="1"/>
  <c r="JT176" i="32" s="1"/>
  <c r="JU176" i="32" s="1"/>
  <c r="JV176" i="32" s="1"/>
  <c r="KB175" i="32"/>
  <c r="KE175" i="32" s="1"/>
  <c r="KF175" i="32" s="1"/>
  <c r="JM175" i="32"/>
  <c r="JP175" i="32" s="1"/>
  <c r="JQ175" i="32" s="1"/>
  <c r="JL176" i="32"/>
  <c r="JE176" i="32" s="1"/>
  <c r="JF176" i="32" s="1"/>
  <c r="JG176" i="32" s="1"/>
  <c r="LP171" i="32"/>
  <c r="LQ171" i="32" s="1"/>
  <c r="LI171" i="32"/>
  <c r="LJ171" i="32" s="1"/>
  <c r="LA172" i="32"/>
  <c r="LB172" i="32" s="1"/>
  <c r="HQ176" i="32"/>
  <c r="LX170" i="32"/>
  <c r="LY170" i="32" s="1"/>
  <c r="KP172" i="32"/>
  <c r="KI172" i="32" s="1"/>
  <c r="KJ172" i="32" s="1"/>
  <c r="KK172" i="32" s="1"/>
  <c r="KQ171" i="32"/>
  <c r="GS176" i="32"/>
  <c r="GT176" i="32" s="1"/>
  <c r="GH177" i="32"/>
  <c r="GI177" i="32" s="1"/>
  <c r="GJ177" i="32" s="1"/>
  <c r="GK177" i="32" s="1"/>
  <c r="GL177" i="32" s="1"/>
  <c r="JA175" i="32"/>
  <c r="JB175" i="32" s="1"/>
  <c r="IP176" i="32"/>
  <c r="IQ176" i="32" s="1"/>
  <c r="IR176" i="32" s="1"/>
  <c r="IS176" i="32" s="1"/>
  <c r="IT176" i="32" s="1"/>
  <c r="IL175" i="32"/>
  <c r="IM175" i="32" s="1"/>
  <c r="IA176" i="32"/>
  <c r="IB176" i="32" s="1"/>
  <c r="IC176" i="32" s="1"/>
  <c r="ID176" i="32" s="1"/>
  <c r="IE176" i="32" s="1"/>
  <c r="HU177" i="32"/>
  <c r="HK177" i="32" s="1"/>
  <c r="HV176" i="32"/>
  <c r="HH175" i="32"/>
  <c r="HI175" i="32" s="1"/>
  <c r="GW176" i="32"/>
  <c r="GX176" i="32" s="1"/>
  <c r="GY176" i="32" s="1"/>
  <c r="GZ176" i="32" s="1"/>
  <c r="HA176" i="32" s="1"/>
  <c r="GD175" i="32"/>
  <c r="GE175" i="32" s="1"/>
  <c r="FS176" i="32"/>
  <c r="FT176" i="32" s="1"/>
  <c r="FU176" i="32" s="1"/>
  <c r="FV176" i="32" s="1"/>
  <c r="FW176" i="32" s="1"/>
  <c r="FO175" i="32"/>
  <c r="FP175" i="32" s="1"/>
  <c r="FD176" i="32"/>
  <c r="FE176" i="32" s="1"/>
  <c r="FF176" i="32" s="1"/>
  <c r="FG176" i="32" s="1"/>
  <c r="FH176" i="32" s="1"/>
  <c r="EZ175" i="32"/>
  <c r="FA175" i="32" s="1"/>
  <c r="EO176" i="32"/>
  <c r="EP176" i="32" s="1"/>
  <c r="EQ176" i="32" s="1"/>
  <c r="ER176" i="32" s="1"/>
  <c r="ES176" i="32" s="1"/>
  <c r="EK175" i="32"/>
  <c r="EL175" i="32" s="1"/>
  <c r="DZ176" i="32"/>
  <c r="EA176" i="32" s="1"/>
  <c r="EB176" i="32" s="1"/>
  <c r="EC176" i="32" s="1"/>
  <c r="ED176" i="32" s="1"/>
  <c r="DV175" i="32"/>
  <c r="DW175" i="32" s="1"/>
  <c r="DK176" i="32"/>
  <c r="DL176" i="32" s="1"/>
  <c r="DM176" i="32" s="1"/>
  <c r="DN176" i="32" s="1"/>
  <c r="DO176" i="32" s="1"/>
  <c r="DG175" i="32"/>
  <c r="DH175" i="32" s="1"/>
  <c r="CV176" i="32"/>
  <c r="CW176" i="32" s="1"/>
  <c r="CX176" i="32" s="1"/>
  <c r="CY176" i="32" s="1"/>
  <c r="CZ176" i="32" s="1"/>
  <c r="CR175" i="32"/>
  <c r="CS175" i="32" s="1"/>
  <c r="CG176" i="32"/>
  <c r="CH176" i="32" s="1"/>
  <c r="CI176" i="32" s="1"/>
  <c r="CJ176" i="32" s="1"/>
  <c r="CK176" i="32" s="1"/>
  <c r="CC175" i="32"/>
  <c r="CD175" i="32" s="1"/>
  <c r="BR176" i="32"/>
  <c r="BS176" i="32" s="1"/>
  <c r="BT176" i="32" s="1"/>
  <c r="BU176" i="32" s="1"/>
  <c r="BV176" i="32" s="1"/>
  <c r="BN175" i="32"/>
  <c r="BO175" i="32" s="1"/>
  <c r="BC176" i="32"/>
  <c r="BD176" i="32" s="1"/>
  <c r="BE176" i="32" s="1"/>
  <c r="BF176" i="32" s="1"/>
  <c r="BG176" i="32" s="1"/>
  <c r="AY175" i="32"/>
  <c r="AZ175" i="32" s="1"/>
  <c r="AN176" i="32"/>
  <c r="AO176" i="32" s="1"/>
  <c r="AP176" i="32" s="1"/>
  <c r="AQ176" i="32" s="1"/>
  <c r="AR176" i="32" s="1"/>
  <c r="AS176" i="32" l="1"/>
  <c r="IU176" i="32"/>
  <c r="JW176" i="32"/>
  <c r="KT171" i="32"/>
  <c r="KU171" i="32" s="1"/>
  <c r="DA176" i="32"/>
  <c r="EE176" i="32"/>
  <c r="FI176" i="32"/>
  <c r="HB176" i="32"/>
  <c r="KL172" i="32"/>
  <c r="KM172" i="32" s="1"/>
  <c r="BW176" i="32"/>
  <c r="IF176" i="32"/>
  <c r="JH176" i="32"/>
  <c r="GM177" i="32"/>
  <c r="BH176" i="32"/>
  <c r="CL176" i="32"/>
  <c r="DP176" i="32"/>
  <c r="ET176" i="32"/>
  <c r="FX176" i="32"/>
  <c r="LC172" i="32"/>
  <c r="LG173" i="32"/>
  <c r="KW173" i="32" s="1"/>
  <c r="LH172" i="32"/>
  <c r="LR171" i="32"/>
  <c r="LV172" i="32"/>
  <c r="LL172" i="32" s="1"/>
  <c r="LW171" i="32"/>
  <c r="GR177" i="32"/>
  <c r="GQ178" i="32"/>
  <c r="GG178" i="32" s="1"/>
  <c r="IZ176" i="32"/>
  <c r="IY177" i="32"/>
  <c r="IO177" i="32" s="1"/>
  <c r="IJ177" i="32"/>
  <c r="HZ177" i="32" s="1"/>
  <c r="IK176" i="32"/>
  <c r="HS177" i="32"/>
  <c r="HT176" i="32"/>
  <c r="HF177" i="32"/>
  <c r="GV177" i="32" s="1"/>
  <c r="HG176" i="32"/>
  <c r="GB177" i="32"/>
  <c r="FR177" i="32" s="1"/>
  <c r="GC176" i="32"/>
  <c r="FM177" i="32"/>
  <c r="FC177" i="32" s="1"/>
  <c r="FN176" i="32"/>
  <c r="EY176" i="32"/>
  <c r="EX177" i="32"/>
  <c r="EN177" i="32" s="1"/>
  <c r="EI177" i="32"/>
  <c r="DY177" i="32" s="1"/>
  <c r="EJ176" i="32"/>
  <c r="DT177" i="32"/>
  <c r="DJ177" i="32" s="1"/>
  <c r="DU176" i="32"/>
  <c r="DF176" i="32"/>
  <c r="DE177" i="32"/>
  <c r="CU177" i="32" s="1"/>
  <c r="CP177" i="32"/>
  <c r="CF177" i="32" s="1"/>
  <c r="CQ176" i="32"/>
  <c r="CA177" i="32"/>
  <c r="BQ177" i="32" s="1"/>
  <c r="CB176" i="32"/>
  <c r="BL177" i="32"/>
  <c r="BB177" i="32" s="1"/>
  <c r="BM176" i="32"/>
  <c r="AX176" i="32"/>
  <c r="AW177" i="32"/>
  <c r="AM177" i="32" s="1"/>
  <c r="JX176" i="32" l="1"/>
  <c r="JY176" i="32" s="1"/>
  <c r="JI176" i="32"/>
  <c r="JJ176" i="32" s="1"/>
  <c r="KD176" i="32"/>
  <c r="KC177" i="32"/>
  <c r="JS177" i="32" s="1"/>
  <c r="JN177" i="32"/>
  <c r="JD177" i="32" s="1"/>
  <c r="JO176" i="32"/>
  <c r="LE173" i="32"/>
  <c r="KX173" i="32" s="1"/>
  <c r="KY173" i="32" s="1"/>
  <c r="KZ173" i="32" s="1"/>
  <c r="LF172" i="32"/>
  <c r="KN172" i="32"/>
  <c r="KR173" i="32"/>
  <c r="KH173" i="32" s="1"/>
  <c r="KS172" i="32"/>
  <c r="LT172" i="32"/>
  <c r="LM172" i="32" s="1"/>
  <c r="LN172" i="32" s="1"/>
  <c r="LO172" i="32" s="1"/>
  <c r="LU171" i="32"/>
  <c r="GO178" i="32"/>
  <c r="GP177" i="32"/>
  <c r="IW177" i="32"/>
  <c r="IX176" i="32"/>
  <c r="IH177" i="32"/>
  <c r="II176" i="32"/>
  <c r="HW176" i="32"/>
  <c r="HX176" i="32" s="1"/>
  <c r="HL177" i="32"/>
  <c r="HM177" i="32" s="1"/>
  <c r="HN177" i="32" s="1"/>
  <c r="HO177" i="32" s="1"/>
  <c r="HP177" i="32" s="1"/>
  <c r="HD177" i="32"/>
  <c r="HE176" i="32"/>
  <c r="FZ177" i="32"/>
  <c r="GA176" i="32"/>
  <c r="FK177" i="32"/>
  <c r="FL176" i="32"/>
  <c r="EV177" i="32"/>
  <c r="EW176" i="32"/>
  <c r="EG177" i="32"/>
  <c r="EH176" i="32"/>
  <c r="DR177" i="32"/>
  <c r="DS176" i="32"/>
  <c r="DC177" i="32"/>
  <c r="DD176" i="32"/>
  <c r="CN177" i="32"/>
  <c r="CO176" i="32"/>
  <c r="BY177" i="32"/>
  <c r="BZ176" i="32"/>
  <c r="BJ177" i="32"/>
  <c r="BK176" i="32"/>
  <c r="AU177" i="32"/>
  <c r="AV176" i="32"/>
  <c r="KB176" i="32" l="1"/>
  <c r="KE176" i="32" s="1"/>
  <c r="KF176" i="32" s="1"/>
  <c r="KA177" i="32"/>
  <c r="JT177" i="32" s="1"/>
  <c r="JU177" i="32" s="1"/>
  <c r="JV177" i="32" s="1"/>
  <c r="JL177" i="32"/>
  <c r="JE177" i="32" s="1"/>
  <c r="JF177" i="32" s="1"/>
  <c r="JG177" i="32" s="1"/>
  <c r="JM176" i="32"/>
  <c r="JP176" i="32" s="1"/>
  <c r="JQ176" i="32" s="1"/>
  <c r="LX171" i="32"/>
  <c r="LY171" i="32" s="1"/>
  <c r="KP173" i="32"/>
  <c r="KI173" i="32" s="1"/>
  <c r="KJ173" i="32" s="1"/>
  <c r="KK173" i="32" s="1"/>
  <c r="KQ172" i="32"/>
  <c r="LP172" i="32"/>
  <c r="LQ172" i="32" s="1"/>
  <c r="LI172" i="32"/>
  <c r="LJ172" i="32" s="1"/>
  <c r="HQ177" i="32"/>
  <c r="LA173" i="32"/>
  <c r="LB173" i="32" s="1"/>
  <c r="GS177" i="32"/>
  <c r="GT177" i="32" s="1"/>
  <c r="GH178" i="32"/>
  <c r="GI178" i="32" s="1"/>
  <c r="GJ178" i="32" s="1"/>
  <c r="GK178" i="32" s="1"/>
  <c r="GL178" i="32" s="1"/>
  <c r="JA176" i="32"/>
  <c r="JB176" i="32" s="1"/>
  <c r="IP177" i="32"/>
  <c r="IQ177" i="32" s="1"/>
  <c r="IR177" i="32" s="1"/>
  <c r="IS177" i="32" s="1"/>
  <c r="IT177" i="32" s="1"/>
  <c r="IL176" i="32"/>
  <c r="IM176" i="32" s="1"/>
  <c r="IA177" i="32"/>
  <c r="IB177" i="32" s="1"/>
  <c r="IC177" i="32" s="1"/>
  <c r="ID177" i="32" s="1"/>
  <c r="IE177" i="32" s="1"/>
  <c r="HV177" i="32"/>
  <c r="HU178" i="32"/>
  <c r="HK178" i="32" s="1"/>
  <c r="HH176" i="32"/>
  <c r="HI176" i="32" s="1"/>
  <c r="GW177" i="32"/>
  <c r="GX177" i="32" s="1"/>
  <c r="GY177" i="32" s="1"/>
  <c r="GZ177" i="32" s="1"/>
  <c r="HA177" i="32" s="1"/>
  <c r="GD176" i="32"/>
  <c r="GE176" i="32" s="1"/>
  <c r="FS177" i="32"/>
  <c r="FT177" i="32" s="1"/>
  <c r="FU177" i="32" s="1"/>
  <c r="FV177" i="32" s="1"/>
  <c r="FW177" i="32" s="1"/>
  <c r="FO176" i="32"/>
  <c r="FP176" i="32" s="1"/>
  <c r="FD177" i="32"/>
  <c r="FE177" i="32" s="1"/>
  <c r="FF177" i="32" s="1"/>
  <c r="FG177" i="32" s="1"/>
  <c r="FH177" i="32" s="1"/>
  <c r="EZ176" i="32"/>
  <c r="FA176" i="32" s="1"/>
  <c r="EO177" i="32"/>
  <c r="EP177" i="32" s="1"/>
  <c r="EQ177" i="32" s="1"/>
  <c r="ER177" i="32" s="1"/>
  <c r="ES177" i="32" s="1"/>
  <c r="EK176" i="32"/>
  <c r="EL176" i="32" s="1"/>
  <c r="DZ177" i="32"/>
  <c r="EA177" i="32" s="1"/>
  <c r="EB177" i="32" s="1"/>
  <c r="EC177" i="32" s="1"/>
  <c r="ED177" i="32" s="1"/>
  <c r="DV176" i="32"/>
  <c r="DW176" i="32" s="1"/>
  <c r="DK177" i="32"/>
  <c r="DL177" i="32" s="1"/>
  <c r="DM177" i="32" s="1"/>
  <c r="DN177" i="32" s="1"/>
  <c r="DO177" i="32" s="1"/>
  <c r="DG176" i="32"/>
  <c r="DH176" i="32" s="1"/>
  <c r="CV177" i="32"/>
  <c r="CW177" i="32" s="1"/>
  <c r="CX177" i="32" s="1"/>
  <c r="CY177" i="32" s="1"/>
  <c r="CZ177" i="32" s="1"/>
  <c r="CR176" i="32"/>
  <c r="CS176" i="32" s="1"/>
  <c r="CG177" i="32"/>
  <c r="CH177" i="32" s="1"/>
  <c r="CI177" i="32" s="1"/>
  <c r="CJ177" i="32" s="1"/>
  <c r="CK177" i="32" s="1"/>
  <c r="CC176" i="32"/>
  <c r="CD176" i="32" s="1"/>
  <c r="BR177" i="32"/>
  <c r="BS177" i="32" s="1"/>
  <c r="BT177" i="32" s="1"/>
  <c r="BU177" i="32" s="1"/>
  <c r="BV177" i="32" s="1"/>
  <c r="BN176" i="32"/>
  <c r="BO176" i="32" s="1"/>
  <c r="BC177" i="32"/>
  <c r="BD177" i="32" s="1"/>
  <c r="BE177" i="32" s="1"/>
  <c r="BF177" i="32" s="1"/>
  <c r="BG177" i="32" s="1"/>
  <c r="AY176" i="32"/>
  <c r="AZ176" i="32" s="1"/>
  <c r="AN177" i="32"/>
  <c r="AO177" i="32" s="1"/>
  <c r="AP177" i="32" s="1"/>
  <c r="AQ177" i="32" s="1"/>
  <c r="AR177" i="32" s="1"/>
  <c r="AS177" i="32" l="1"/>
  <c r="BH177" i="32"/>
  <c r="IU177" i="32"/>
  <c r="JW177" i="32"/>
  <c r="KT172" i="32"/>
  <c r="KU172" i="32" s="1"/>
  <c r="DA177" i="32"/>
  <c r="EE177" i="32"/>
  <c r="FI177" i="32"/>
  <c r="LC173" i="32"/>
  <c r="LH173" i="32"/>
  <c r="LG174" i="32"/>
  <c r="KW174" i="32" s="1"/>
  <c r="KL173" i="32"/>
  <c r="KM173" i="32" s="1"/>
  <c r="BW177" i="32"/>
  <c r="IF177" i="32"/>
  <c r="JH177" i="32"/>
  <c r="GM178" i="32"/>
  <c r="CL177" i="32"/>
  <c r="DP177" i="32"/>
  <c r="ET177" i="32"/>
  <c r="FX177" i="32"/>
  <c r="LR172" i="32"/>
  <c r="LW172" i="32"/>
  <c r="LV173" i="32"/>
  <c r="LL173" i="32" s="1"/>
  <c r="GQ179" i="32"/>
  <c r="GG179" i="32" s="1"/>
  <c r="GR178" i="32"/>
  <c r="IY178" i="32"/>
  <c r="IO178" i="32" s="1"/>
  <c r="IZ177" i="32"/>
  <c r="IJ178" i="32"/>
  <c r="HZ178" i="32" s="1"/>
  <c r="IK177" i="32"/>
  <c r="HS178" i="32"/>
  <c r="HT177" i="32"/>
  <c r="HB177" i="32"/>
  <c r="HF178" i="32"/>
  <c r="GV178" i="32" s="1"/>
  <c r="HG177" i="32"/>
  <c r="GB178" i="32"/>
  <c r="FR178" i="32" s="1"/>
  <c r="GC177" i="32"/>
  <c r="FM178" i="32"/>
  <c r="FC178" i="32" s="1"/>
  <c r="FN177" i="32"/>
  <c r="EX178" i="32"/>
  <c r="EN178" i="32" s="1"/>
  <c r="EY177" i="32"/>
  <c r="EJ177" i="32"/>
  <c r="EI178" i="32"/>
  <c r="DY178" i="32" s="1"/>
  <c r="DT178" i="32"/>
  <c r="DJ178" i="32" s="1"/>
  <c r="DU177" i="32"/>
  <c r="DE178" i="32"/>
  <c r="CU178" i="32" s="1"/>
  <c r="DF177" i="32"/>
  <c r="CP178" i="32"/>
  <c r="CF178" i="32" s="1"/>
  <c r="CQ177" i="32"/>
  <c r="CA178" i="32"/>
  <c r="BQ178" i="32" s="1"/>
  <c r="CB177" i="32"/>
  <c r="BL178" i="32"/>
  <c r="BB178" i="32" s="1"/>
  <c r="BM177" i="32"/>
  <c r="AX177" i="32"/>
  <c r="AW178" i="32"/>
  <c r="AM178" i="32" s="1"/>
  <c r="JX177" i="32" l="1"/>
  <c r="JY177" i="32" s="1"/>
  <c r="JI177" i="32"/>
  <c r="JJ177" i="32" s="1"/>
  <c r="KD177" i="32"/>
  <c r="JN178" i="32"/>
  <c r="JD178" i="32" s="1"/>
  <c r="JO177" i="32"/>
  <c r="KC178" i="32"/>
  <c r="JS178" i="32" s="1"/>
  <c r="LE174" i="32"/>
  <c r="KX174" i="32" s="1"/>
  <c r="KY174" i="32" s="1"/>
  <c r="KZ174" i="32" s="1"/>
  <c r="LF173" i="32"/>
  <c r="LT173" i="32"/>
  <c r="LM173" i="32" s="1"/>
  <c r="LN173" i="32" s="1"/>
  <c r="LO173" i="32" s="1"/>
  <c r="LU172" i="32"/>
  <c r="KN173" i="32"/>
  <c r="KR174" i="32"/>
  <c r="KH174" i="32" s="1"/>
  <c r="KS173" i="32"/>
  <c r="GO179" i="32"/>
  <c r="GP178" i="32"/>
  <c r="IW178" i="32"/>
  <c r="IX177" i="32"/>
  <c r="IH178" i="32"/>
  <c r="II177" i="32"/>
  <c r="HW177" i="32"/>
  <c r="HX177" i="32" s="1"/>
  <c r="HL178" i="32"/>
  <c r="HM178" i="32" s="1"/>
  <c r="HN178" i="32" s="1"/>
  <c r="HO178" i="32" s="1"/>
  <c r="HP178" i="32" s="1"/>
  <c r="HD178" i="32"/>
  <c r="HE177" i="32"/>
  <c r="FZ178" i="32"/>
  <c r="GA177" i="32"/>
  <c r="FK178" i="32"/>
  <c r="FL177" i="32"/>
  <c r="EV178" i="32"/>
  <c r="EW177" i="32"/>
  <c r="EG178" i="32"/>
  <c r="EH177" i="32"/>
  <c r="DR178" i="32"/>
  <c r="DS177" i="32"/>
  <c r="DC178" i="32"/>
  <c r="DD177" i="32"/>
  <c r="CN178" i="32"/>
  <c r="CO177" i="32"/>
  <c r="BY178" i="32"/>
  <c r="BZ177" i="32"/>
  <c r="BJ178" i="32"/>
  <c r="BK177" i="32"/>
  <c r="AU178" i="32"/>
  <c r="AV177" i="32"/>
  <c r="KB177" i="32" l="1"/>
  <c r="KE177" i="32" s="1"/>
  <c r="KF177" i="32" s="1"/>
  <c r="KA178" i="32"/>
  <c r="JT178" i="32" s="1"/>
  <c r="JU178" i="32" s="1"/>
  <c r="JV178" i="32" s="1"/>
  <c r="JL178" i="32"/>
  <c r="JE178" i="32" s="1"/>
  <c r="JF178" i="32" s="1"/>
  <c r="JG178" i="32" s="1"/>
  <c r="JM177" i="32"/>
  <c r="JP177" i="32" s="1"/>
  <c r="JQ177" i="32" s="1"/>
  <c r="HQ178" i="32"/>
  <c r="LX172" i="32"/>
  <c r="LY172" i="32" s="1"/>
  <c r="LP173" i="32"/>
  <c r="LQ173" i="32" s="1"/>
  <c r="LI173" i="32"/>
  <c r="LJ173" i="32" s="1"/>
  <c r="KP174" i="32"/>
  <c r="KI174" i="32" s="1"/>
  <c r="KJ174" i="32" s="1"/>
  <c r="KK174" i="32" s="1"/>
  <c r="KQ173" i="32"/>
  <c r="LA174" i="32"/>
  <c r="LB174" i="32" s="1"/>
  <c r="GS178" i="32"/>
  <c r="GT178" i="32" s="1"/>
  <c r="GH179" i="32"/>
  <c r="GI179" i="32" s="1"/>
  <c r="GJ179" i="32" s="1"/>
  <c r="GK179" i="32" s="1"/>
  <c r="GL179" i="32" s="1"/>
  <c r="JA177" i="32"/>
  <c r="JB177" i="32" s="1"/>
  <c r="IP178" i="32"/>
  <c r="IQ178" i="32" s="1"/>
  <c r="IR178" i="32" s="1"/>
  <c r="IS178" i="32" s="1"/>
  <c r="IT178" i="32" s="1"/>
  <c r="IA178" i="32"/>
  <c r="IB178" i="32" s="1"/>
  <c r="IC178" i="32" s="1"/>
  <c r="ID178" i="32" s="1"/>
  <c r="IE178" i="32" s="1"/>
  <c r="IL177" i="32"/>
  <c r="IM177" i="32" s="1"/>
  <c r="HU179" i="32"/>
  <c r="HK179" i="32" s="1"/>
  <c r="HV178" i="32"/>
  <c r="HH177" i="32"/>
  <c r="HI177" i="32" s="1"/>
  <c r="GW178" i="32"/>
  <c r="GX178" i="32" s="1"/>
  <c r="GY178" i="32" s="1"/>
  <c r="GZ178" i="32" s="1"/>
  <c r="HA178" i="32" s="1"/>
  <c r="GD177" i="32"/>
  <c r="GE177" i="32" s="1"/>
  <c r="FS178" i="32"/>
  <c r="FT178" i="32" s="1"/>
  <c r="FU178" i="32" s="1"/>
  <c r="FV178" i="32" s="1"/>
  <c r="FW178" i="32" s="1"/>
  <c r="FO177" i="32"/>
  <c r="FP177" i="32" s="1"/>
  <c r="FD178" i="32"/>
  <c r="FE178" i="32" s="1"/>
  <c r="FF178" i="32" s="1"/>
  <c r="FG178" i="32" s="1"/>
  <c r="FH178" i="32" s="1"/>
  <c r="EZ177" i="32"/>
  <c r="FA177" i="32" s="1"/>
  <c r="EO178" i="32"/>
  <c r="EP178" i="32" s="1"/>
  <c r="EQ178" i="32" s="1"/>
  <c r="ER178" i="32" s="1"/>
  <c r="ES178" i="32" s="1"/>
  <c r="DZ178" i="32"/>
  <c r="EA178" i="32" s="1"/>
  <c r="EB178" i="32" s="1"/>
  <c r="EC178" i="32" s="1"/>
  <c r="ED178" i="32" s="1"/>
  <c r="EK177" i="32"/>
  <c r="EL177" i="32" s="1"/>
  <c r="DV177" i="32"/>
  <c r="DW177" i="32" s="1"/>
  <c r="DK178" i="32"/>
  <c r="DL178" i="32" s="1"/>
  <c r="DM178" i="32" s="1"/>
  <c r="DN178" i="32" s="1"/>
  <c r="DO178" i="32" s="1"/>
  <c r="DG177" i="32"/>
  <c r="DH177" i="32" s="1"/>
  <c r="CV178" i="32"/>
  <c r="CW178" i="32" s="1"/>
  <c r="CX178" i="32" s="1"/>
  <c r="CY178" i="32" s="1"/>
  <c r="CZ178" i="32" s="1"/>
  <c r="CR177" i="32"/>
  <c r="CS177" i="32" s="1"/>
  <c r="CG178" i="32"/>
  <c r="CH178" i="32" s="1"/>
  <c r="CI178" i="32" s="1"/>
  <c r="CJ178" i="32" s="1"/>
  <c r="CK178" i="32" s="1"/>
  <c r="CC177" i="32"/>
  <c r="CD177" i="32" s="1"/>
  <c r="BR178" i="32"/>
  <c r="BS178" i="32" s="1"/>
  <c r="BT178" i="32" s="1"/>
  <c r="BU178" i="32" s="1"/>
  <c r="BV178" i="32" s="1"/>
  <c r="BN177" i="32"/>
  <c r="BO177" i="32" s="1"/>
  <c r="BC178" i="32"/>
  <c r="BD178" i="32" s="1"/>
  <c r="BE178" i="32" s="1"/>
  <c r="BF178" i="32" s="1"/>
  <c r="BG178" i="32" s="1"/>
  <c r="AY177" i="32"/>
  <c r="AZ177" i="32" s="1"/>
  <c r="AN178" i="32"/>
  <c r="AO178" i="32" s="1"/>
  <c r="AP178" i="32" s="1"/>
  <c r="AQ178" i="32" s="1"/>
  <c r="AR178" i="32" s="1"/>
  <c r="CL178" i="32" l="1"/>
  <c r="IU178" i="32"/>
  <c r="JW178" i="32"/>
  <c r="AS178" i="32"/>
  <c r="DA178" i="32"/>
  <c r="FI178" i="32"/>
  <c r="HB178" i="32"/>
  <c r="LC174" i="32"/>
  <c r="LG175" i="32"/>
  <c r="KW175" i="32" s="1"/>
  <c r="LH174" i="32"/>
  <c r="BW178" i="32"/>
  <c r="EE178" i="32"/>
  <c r="JH178" i="32"/>
  <c r="GM179" i="32"/>
  <c r="KT173" i="32"/>
  <c r="KU173" i="32" s="1"/>
  <c r="BH178" i="32"/>
  <c r="DP178" i="32"/>
  <c r="ET178" i="32"/>
  <c r="FX178" i="32"/>
  <c r="IF178" i="32"/>
  <c r="KL174" i="32"/>
  <c r="KM174" i="32" s="1"/>
  <c r="LR173" i="32"/>
  <c r="LV174" i="32"/>
  <c r="LL174" i="32" s="1"/>
  <c r="LW173" i="32"/>
  <c r="GR179" i="32"/>
  <c r="GQ180" i="32"/>
  <c r="GG180" i="32" s="1"/>
  <c r="IZ178" i="32"/>
  <c r="IY179" i="32"/>
  <c r="IO179" i="32" s="1"/>
  <c r="IJ179" i="32"/>
  <c r="HZ179" i="32" s="1"/>
  <c r="IK178" i="32"/>
  <c r="HS179" i="32"/>
  <c r="HT178" i="32"/>
  <c r="HF179" i="32"/>
  <c r="GV179" i="32" s="1"/>
  <c r="HG178" i="32"/>
  <c r="GB179" i="32"/>
  <c r="FR179" i="32" s="1"/>
  <c r="GC178" i="32"/>
  <c r="FM179" i="32"/>
  <c r="FC179" i="32" s="1"/>
  <c r="FN178" i="32"/>
  <c r="EY178" i="32"/>
  <c r="EX179" i="32"/>
  <c r="EN179" i="32" s="1"/>
  <c r="EI179" i="32"/>
  <c r="DY179" i="32" s="1"/>
  <c r="EJ178" i="32"/>
  <c r="DT179" i="32"/>
  <c r="DJ179" i="32" s="1"/>
  <c r="DU178" i="32"/>
  <c r="DF178" i="32"/>
  <c r="DE179" i="32"/>
  <c r="CU179" i="32" s="1"/>
  <c r="CP179" i="32"/>
  <c r="CF179" i="32" s="1"/>
  <c r="CQ178" i="32"/>
  <c r="CA179" i="32"/>
  <c r="BQ179" i="32" s="1"/>
  <c r="CB178" i="32"/>
  <c r="BL179" i="32"/>
  <c r="BB179" i="32" s="1"/>
  <c r="BM178" i="32"/>
  <c r="AX178" i="32"/>
  <c r="AW179" i="32"/>
  <c r="AM179" i="32" s="1"/>
  <c r="JX178" i="32" l="1"/>
  <c r="JY178" i="32" s="1"/>
  <c r="JI178" i="32"/>
  <c r="JJ178" i="32" s="1"/>
  <c r="JN179" i="32"/>
  <c r="JD179" i="32" s="1"/>
  <c r="JO178" i="32"/>
  <c r="KD178" i="32"/>
  <c r="KC179" i="32"/>
  <c r="JS179" i="32" s="1"/>
  <c r="KN174" i="32"/>
  <c r="KR175" i="32"/>
  <c r="KH175" i="32" s="1"/>
  <c r="KS174" i="32"/>
  <c r="LT174" i="32"/>
  <c r="LM174" i="32" s="1"/>
  <c r="LN174" i="32" s="1"/>
  <c r="LO174" i="32" s="1"/>
  <c r="LU173" i="32"/>
  <c r="LE175" i="32"/>
  <c r="KX175" i="32" s="1"/>
  <c r="KY175" i="32" s="1"/>
  <c r="KZ175" i="32" s="1"/>
  <c r="LF174" i="32"/>
  <c r="GO180" i="32"/>
  <c r="GP179" i="32"/>
  <c r="IW179" i="32"/>
  <c r="IX178" i="32"/>
  <c r="IH179" i="32"/>
  <c r="II178" i="32"/>
  <c r="HW178" i="32"/>
  <c r="HX178" i="32" s="1"/>
  <c r="HL179" i="32"/>
  <c r="HM179" i="32" s="1"/>
  <c r="HN179" i="32" s="1"/>
  <c r="HO179" i="32" s="1"/>
  <c r="HP179" i="32" s="1"/>
  <c r="HD179" i="32"/>
  <c r="HE178" i="32"/>
  <c r="FZ179" i="32"/>
  <c r="GA178" i="32"/>
  <c r="FK179" i="32"/>
  <c r="FL178" i="32"/>
  <c r="EV179" i="32"/>
  <c r="EW178" i="32"/>
  <c r="EG179" i="32"/>
  <c r="EH178" i="32"/>
  <c r="DR179" i="32"/>
  <c r="DS178" i="32"/>
  <c r="DC179" i="32"/>
  <c r="DD178" i="32"/>
  <c r="CN179" i="32"/>
  <c r="CO178" i="32"/>
  <c r="BY179" i="32"/>
  <c r="BZ178" i="32"/>
  <c r="BJ179" i="32"/>
  <c r="BK178" i="32"/>
  <c r="AU179" i="32"/>
  <c r="AV178" i="32"/>
  <c r="KB178" i="32" l="1"/>
  <c r="KE178" i="32" s="1"/>
  <c r="KF178" i="32" s="1"/>
  <c r="KA179" i="32"/>
  <c r="JT179" i="32" s="1"/>
  <c r="JU179" i="32" s="1"/>
  <c r="JV179" i="32" s="1"/>
  <c r="JL179" i="32"/>
  <c r="JE179" i="32" s="1"/>
  <c r="JF179" i="32" s="1"/>
  <c r="JG179" i="32" s="1"/>
  <c r="JM178" i="32"/>
  <c r="JP178" i="32" s="1"/>
  <c r="JQ178" i="32" s="1"/>
  <c r="LP174" i="32"/>
  <c r="LQ174" i="32" s="1"/>
  <c r="LI174" i="32"/>
  <c r="LJ174" i="32" s="1"/>
  <c r="LA175" i="32"/>
  <c r="LB175" i="32" s="1"/>
  <c r="HQ179" i="32"/>
  <c r="LX173" i="32"/>
  <c r="LY173" i="32" s="1"/>
  <c r="KP175" i="32"/>
  <c r="KI175" i="32" s="1"/>
  <c r="KJ175" i="32" s="1"/>
  <c r="KK175" i="32" s="1"/>
  <c r="KQ174" i="32"/>
  <c r="GS179" i="32"/>
  <c r="GT179" i="32" s="1"/>
  <c r="GH180" i="32"/>
  <c r="GI180" i="32" s="1"/>
  <c r="GJ180" i="32" s="1"/>
  <c r="GK180" i="32" s="1"/>
  <c r="GL180" i="32" s="1"/>
  <c r="JA178" i="32"/>
  <c r="JB178" i="32" s="1"/>
  <c r="IP179" i="32"/>
  <c r="IQ179" i="32" s="1"/>
  <c r="IR179" i="32" s="1"/>
  <c r="IS179" i="32" s="1"/>
  <c r="IT179" i="32" s="1"/>
  <c r="IL178" i="32"/>
  <c r="IM178" i="32" s="1"/>
  <c r="IA179" i="32"/>
  <c r="IB179" i="32" s="1"/>
  <c r="IC179" i="32" s="1"/>
  <c r="ID179" i="32" s="1"/>
  <c r="IE179" i="32" s="1"/>
  <c r="HV179" i="32"/>
  <c r="HU180" i="32"/>
  <c r="HK180" i="32" s="1"/>
  <c r="HH178" i="32"/>
  <c r="HI178" i="32" s="1"/>
  <c r="GW179" i="32"/>
  <c r="GX179" i="32" s="1"/>
  <c r="GY179" i="32" s="1"/>
  <c r="GZ179" i="32" s="1"/>
  <c r="HA179" i="32" s="1"/>
  <c r="GD178" i="32"/>
  <c r="GE178" i="32" s="1"/>
  <c r="FS179" i="32"/>
  <c r="FT179" i="32" s="1"/>
  <c r="FU179" i="32" s="1"/>
  <c r="FV179" i="32" s="1"/>
  <c r="FW179" i="32" s="1"/>
  <c r="FO178" i="32"/>
  <c r="FP178" i="32" s="1"/>
  <c r="FD179" i="32"/>
  <c r="FE179" i="32" s="1"/>
  <c r="FF179" i="32" s="1"/>
  <c r="FG179" i="32" s="1"/>
  <c r="FH179" i="32" s="1"/>
  <c r="EZ178" i="32"/>
  <c r="FA178" i="32" s="1"/>
  <c r="EO179" i="32"/>
  <c r="EP179" i="32" s="1"/>
  <c r="EQ179" i="32" s="1"/>
  <c r="ER179" i="32" s="1"/>
  <c r="ES179" i="32" s="1"/>
  <c r="EK178" i="32"/>
  <c r="EL178" i="32" s="1"/>
  <c r="DZ179" i="32"/>
  <c r="EA179" i="32" s="1"/>
  <c r="EB179" i="32" s="1"/>
  <c r="EC179" i="32" s="1"/>
  <c r="ED179" i="32" s="1"/>
  <c r="DV178" i="32"/>
  <c r="DW178" i="32" s="1"/>
  <c r="DK179" i="32"/>
  <c r="DL179" i="32" s="1"/>
  <c r="DM179" i="32" s="1"/>
  <c r="DN179" i="32" s="1"/>
  <c r="DO179" i="32" s="1"/>
  <c r="DG178" i="32"/>
  <c r="DH178" i="32" s="1"/>
  <c r="CV179" i="32"/>
  <c r="CW179" i="32" s="1"/>
  <c r="CX179" i="32" s="1"/>
  <c r="CY179" i="32" s="1"/>
  <c r="CZ179" i="32" s="1"/>
  <c r="CR178" i="32"/>
  <c r="CS178" i="32" s="1"/>
  <c r="CG179" i="32"/>
  <c r="CH179" i="32" s="1"/>
  <c r="CI179" i="32" s="1"/>
  <c r="CJ179" i="32" s="1"/>
  <c r="CK179" i="32" s="1"/>
  <c r="CC178" i="32"/>
  <c r="CD178" i="32" s="1"/>
  <c r="BR179" i="32"/>
  <c r="BS179" i="32" s="1"/>
  <c r="BT179" i="32" s="1"/>
  <c r="BU179" i="32" s="1"/>
  <c r="BV179" i="32" s="1"/>
  <c r="BN178" i="32"/>
  <c r="BO178" i="32" s="1"/>
  <c r="BC179" i="32"/>
  <c r="BD179" i="32" s="1"/>
  <c r="BE179" i="32" s="1"/>
  <c r="BF179" i="32" s="1"/>
  <c r="BG179" i="32" s="1"/>
  <c r="AY178" i="32"/>
  <c r="AZ178" i="32" s="1"/>
  <c r="AN179" i="32"/>
  <c r="AO179" i="32" s="1"/>
  <c r="AP179" i="32" s="1"/>
  <c r="AQ179" i="32" s="1"/>
  <c r="AR179" i="32" s="1"/>
  <c r="AS179" i="32" l="1"/>
  <c r="IU179" i="32"/>
  <c r="JW179" i="32"/>
  <c r="KT174" i="32"/>
  <c r="KU174" i="32" s="1"/>
  <c r="BW179" i="32"/>
  <c r="EE179" i="32"/>
  <c r="FI179" i="32"/>
  <c r="HB179" i="32"/>
  <c r="KL175" i="32"/>
  <c r="KM175" i="32" s="1"/>
  <c r="DA179" i="32"/>
  <c r="IF179" i="32"/>
  <c r="JH179" i="32"/>
  <c r="GM180" i="32"/>
  <c r="CL179" i="32"/>
  <c r="DP179" i="32"/>
  <c r="ET179" i="32"/>
  <c r="FX179" i="32"/>
  <c r="LC175" i="32"/>
  <c r="LH175" i="32"/>
  <c r="LG176" i="32"/>
  <c r="KW176" i="32" s="1"/>
  <c r="LR174" i="32"/>
  <c r="LW174" i="32"/>
  <c r="LV175" i="32"/>
  <c r="LL175" i="32" s="1"/>
  <c r="GQ181" i="32"/>
  <c r="GG181" i="32" s="1"/>
  <c r="GR180" i="32"/>
  <c r="IY180" i="32"/>
  <c r="IO180" i="32" s="1"/>
  <c r="IZ179" i="32"/>
  <c r="IJ180" i="32"/>
  <c r="HZ180" i="32" s="1"/>
  <c r="IK179" i="32"/>
  <c r="HS180" i="32"/>
  <c r="HT179" i="32"/>
  <c r="HF180" i="32"/>
  <c r="GV180" i="32" s="1"/>
  <c r="HG179" i="32"/>
  <c r="GB180" i="32"/>
  <c r="FR180" i="32" s="1"/>
  <c r="GC179" i="32"/>
  <c r="FM180" i="32"/>
  <c r="FC180" i="32" s="1"/>
  <c r="FN179" i="32"/>
  <c r="EX180" i="32"/>
  <c r="EN180" i="32" s="1"/>
  <c r="EY179" i="32"/>
  <c r="EI180" i="32"/>
  <c r="DY180" i="32" s="1"/>
  <c r="EJ179" i="32"/>
  <c r="DT180" i="32"/>
  <c r="DJ180" i="32" s="1"/>
  <c r="DU179" i="32"/>
  <c r="DE180" i="32"/>
  <c r="CU180" i="32" s="1"/>
  <c r="DF179" i="32"/>
  <c r="CP180" i="32"/>
  <c r="CF180" i="32" s="1"/>
  <c r="CQ179" i="32"/>
  <c r="CA180" i="32"/>
  <c r="BQ180" i="32" s="1"/>
  <c r="CB179" i="32"/>
  <c r="BH179" i="32"/>
  <c r="BL180" i="32"/>
  <c r="BB180" i="32" s="1"/>
  <c r="BM179" i="32"/>
  <c r="AW180" i="32"/>
  <c r="AM180" i="32" s="1"/>
  <c r="AX179" i="32"/>
  <c r="JX179" i="32" l="1"/>
  <c r="JY179" i="32" s="1"/>
  <c r="JI179" i="32"/>
  <c r="JJ179" i="32" s="1"/>
  <c r="KD179" i="32"/>
  <c r="KC180" i="32"/>
  <c r="JS180" i="32" s="1"/>
  <c r="JO179" i="32"/>
  <c r="JN180" i="32"/>
  <c r="JD180" i="32" s="1"/>
  <c r="LE176" i="32"/>
  <c r="KX176" i="32" s="1"/>
  <c r="KY176" i="32" s="1"/>
  <c r="KZ176" i="32" s="1"/>
  <c r="LF175" i="32"/>
  <c r="KN175" i="32"/>
  <c r="KR176" i="32"/>
  <c r="KH176" i="32" s="1"/>
  <c r="KS175" i="32"/>
  <c r="LT175" i="32"/>
  <c r="LM175" i="32" s="1"/>
  <c r="LN175" i="32" s="1"/>
  <c r="LO175" i="32" s="1"/>
  <c r="LU174" i="32"/>
  <c r="GO181" i="32"/>
  <c r="GP180" i="32"/>
  <c r="IW180" i="32"/>
  <c r="IX179" i="32"/>
  <c r="IH180" i="32"/>
  <c r="II179" i="32"/>
  <c r="HW179" i="32"/>
  <c r="HX179" i="32" s="1"/>
  <c r="HL180" i="32"/>
  <c r="HM180" i="32" s="1"/>
  <c r="HN180" i="32" s="1"/>
  <c r="HO180" i="32" s="1"/>
  <c r="HP180" i="32" s="1"/>
  <c r="HD180" i="32"/>
  <c r="HE179" i="32"/>
  <c r="FZ180" i="32"/>
  <c r="GA179" i="32"/>
  <c r="FK180" i="32"/>
  <c r="FL179" i="32"/>
  <c r="EV180" i="32"/>
  <c r="EW179" i="32"/>
  <c r="EG180" i="32"/>
  <c r="EH179" i="32"/>
  <c r="DR180" i="32"/>
  <c r="DS179" i="32"/>
  <c r="DC180" i="32"/>
  <c r="DD179" i="32"/>
  <c r="CN180" i="32"/>
  <c r="CO179" i="32"/>
  <c r="BY180" i="32"/>
  <c r="BZ179" i="32"/>
  <c r="BJ180" i="32"/>
  <c r="BK179" i="32"/>
  <c r="AU180" i="32"/>
  <c r="AV179" i="32"/>
  <c r="KB179" i="32" l="1"/>
  <c r="KE179" i="32" s="1"/>
  <c r="KF179" i="32" s="1"/>
  <c r="KA180" i="32"/>
  <c r="JT180" i="32" s="1"/>
  <c r="JU180" i="32" s="1"/>
  <c r="JV180" i="32" s="1"/>
  <c r="JL180" i="32"/>
  <c r="JE180" i="32" s="1"/>
  <c r="JF180" i="32" s="1"/>
  <c r="JG180" i="32" s="1"/>
  <c r="JM179" i="32"/>
  <c r="JP179" i="32" s="1"/>
  <c r="JQ179" i="32" s="1"/>
  <c r="LX174" i="32"/>
  <c r="LY174" i="32" s="1"/>
  <c r="KP176" i="32"/>
  <c r="KI176" i="32" s="1"/>
  <c r="KJ176" i="32" s="1"/>
  <c r="KK176" i="32" s="1"/>
  <c r="KQ175" i="32"/>
  <c r="LP175" i="32"/>
  <c r="LQ175" i="32" s="1"/>
  <c r="LI175" i="32"/>
  <c r="LJ175" i="32" s="1"/>
  <c r="HQ180" i="32"/>
  <c r="LA176" i="32"/>
  <c r="LB176" i="32" s="1"/>
  <c r="GS180" i="32"/>
  <c r="GT180" i="32" s="1"/>
  <c r="GH181" i="32"/>
  <c r="GI181" i="32" s="1"/>
  <c r="GJ181" i="32" s="1"/>
  <c r="GK181" i="32" s="1"/>
  <c r="GL181" i="32" s="1"/>
  <c r="JA179" i="32"/>
  <c r="JB179" i="32" s="1"/>
  <c r="IP180" i="32"/>
  <c r="IQ180" i="32" s="1"/>
  <c r="IR180" i="32" s="1"/>
  <c r="IS180" i="32" s="1"/>
  <c r="IT180" i="32" s="1"/>
  <c r="IL179" i="32"/>
  <c r="IM179" i="32" s="1"/>
  <c r="IA180" i="32"/>
  <c r="IB180" i="32" s="1"/>
  <c r="IC180" i="32" s="1"/>
  <c r="ID180" i="32" s="1"/>
  <c r="IE180" i="32" s="1"/>
  <c r="HV180" i="32"/>
  <c r="HU181" i="32"/>
  <c r="HK181" i="32" s="1"/>
  <c r="HH179" i="32"/>
  <c r="HI179" i="32" s="1"/>
  <c r="GW180" i="32"/>
  <c r="GX180" i="32" s="1"/>
  <c r="GY180" i="32" s="1"/>
  <c r="GZ180" i="32" s="1"/>
  <c r="HA180" i="32" s="1"/>
  <c r="GD179" i="32"/>
  <c r="GE179" i="32" s="1"/>
  <c r="FS180" i="32"/>
  <c r="FT180" i="32" s="1"/>
  <c r="FU180" i="32" s="1"/>
  <c r="FV180" i="32" s="1"/>
  <c r="FW180" i="32" s="1"/>
  <c r="FO179" i="32"/>
  <c r="FP179" i="32" s="1"/>
  <c r="FD180" i="32"/>
  <c r="FE180" i="32" s="1"/>
  <c r="FF180" i="32" s="1"/>
  <c r="FG180" i="32" s="1"/>
  <c r="FH180" i="32" s="1"/>
  <c r="EZ179" i="32"/>
  <c r="FA179" i="32" s="1"/>
  <c r="EO180" i="32"/>
  <c r="EP180" i="32" s="1"/>
  <c r="EQ180" i="32" s="1"/>
  <c r="ER180" i="32" s="1"/>
  <c r="ES180" i="32" s="1"/>
  <c r="EK179" i="32"/>
  <c r="EL179" i="32" s="1"/>
  <c r="DZ180" i="32"/>
  <c r="EA180" i="32" s="1"/>
  <c r="EB180" i="32" s="1"/>
  <c r="EC180" i="32" s="1"/>
  <c r="ED180" i="32" s="1"/>
  <c r="DV179" i="32"/>
  <c r="DW179" i="32" s="1"/>
  <c r="DK180" i="32"/>
  <c r="DL180" i="32" s="1"/>
  <c r="DM180" i="32" s="1"/>
  <c r="DN180" i="32" s="1"/>
  <c r="DO180" i="32" s="1"/>
  <c r="DG179" i="32"/>
  <c r="DH179" i="32" s="1"/>
  <c r="CV180" i="32"/>
  <c r="CW180" i="32" s="1"/>
  <c r="CX180" i="32" s="1"/>
  <c r="CY180" i="32" s="1"/>
  <c r="CZ180" i="32" s="1"/>
  <c r="CR179" i="32"/>
  <c r="CS179" i="32" s="1"/>
  <c r="CG180" i="32"/>
  <c r="CH180" i="32" s="1"/>
  <c r="CI180" i="32" s="1"/>
  <c r="CJ180" i="32" s="1"/>
  <c r="CK180" i="32" s="1"/>
  <c r="CC179" i="32"/>
  <c r="CD179" i="32" s="1"/>
  <c r="BR180" i="32"/>
  <c r="BS180" i="32" s="1"/>
  <c r="BT180" i="32" s="1"/>
  <c r="BU180" i="32" s="1"/>
  <c r="BV180" i="32" s="1"/>
  <c r="BN179" i="32"/>
  <c r="BO179" i="32" s="1"/>
  <c r="BC180" i="32"/>
  <c r="BD180" i="32" s="1"/>
  <c r="BE180" i="32" s="1"/>
  <c r="BF180" i="32" s="1"/>
  <c r="BG180" i="32" s="1"/>
  <c r="AY179" i="32"/>
  <c r="AZ179" i="32" s="1"/>
  <c r="AN180" i="32"/>
  <c r="AO180" i="32" s="1"/>
  <c r="AP180" i="32" s="1"/>
  <c r="AQ180" i="32" s="1"/>
  <c r="AR180" i="32" s="1"/>
  <c r="BH180" i="32" l="1"/>
  <c r="IU180" i="32"/>
  <c r="KT175" i="32"/>
  <c r="KU175" i="32" s="1"/>
  <c r="DA180" i="32"/>
  <c r="EE180" i="32"/>
  <c r="FI180" i="32"/>
  <c r="HB180" i="32"/>
  <c r="JW180" i="32"/>
  <c r="LC176" i="32"/>
  <c r="LG177" i="32"/>
  <c r="KW177" i="32" s="1"/>
  <c r="LH176" i="32"/>
  <c r="KL176" i="32"/>
  <c r="KM176" i="32" s="1"/>
  <c r="BW180" i="32"/>
  <c r="IF180" i="32"/>
  <c r="JH180" i="32"/>
  <c r="GM181" i="32"/>
  <c r="CL180" i="32"/>
  <c r="DP180" i="32"/>
  <c r="ET180" i="32"/>
  <c r="FX180" i="32"/>
  <c r="LR175" i="32"/>
  <c r="LV176" i="32"/>
  <c r="LL176" i="32" s="1"/>
  <c r="LW175" i="32"/>
  <c r="GR181" i="32"/>
  <c r="GQ182" i="32"/>
  <c r="GG182" i="32" s="1"/>
  <c r="IZ180" i="32"/>
  <c r="IY181" i="32"/>
  <c r="IO181" i="32" s="1"/>
  <c r="IK180" i="32"/>
  <c r="IJ181" i="32"/>
  <c r="HZ181" i="32" s="1"/>
  <c r="HS181" i="32"/>
  <c r="HT180" i="32"/>
  <c r="HF181" i="32"/>
  <c r="GV181" i="32" s="1"/>
  <c r="HG180" i="32"/>
  <c r="GC180" i="32"/>
  <c r="GB181" i="32"/>
  <c r="FR181" i="32" s="1"/>
  <c r="FM181" i="32"/>
  <c r="FC181" i="32" s="1"/>
  <c r="FN180" i="32"/>
  <c r="EY180" i="32"/>
  <c r="EX181" i="32"/>
  <c r="EN181" i="32" s="1"/>
  <c r="EJ180" i="32"/>
  <c r="EI181" i="32"/>
  <c r="DY181" i="32" s="1"/>
  <c r="DU180" i="32"/>
  <c r="DT181" i="32"/>
  <c r="DJ181" i="32" s="1"/>
  <c r="DE181" i="32"/>
  <c r="CU181" i="32" s="1"/>
  <c r="DF180" i="32"/>
  <c r="CQ180" i="32"/>
  <c r="CP181" i="32"/>
  <c r="CF181" i="32" s="1"/>
  <c r="CA181" i="32"/>
  <c r="BQ181" i="32" s="1"/>
  <c r="CB180" i="32"/>
  <c r="BM180" i="32"/>
  <c r="BL181" i="32"/>
  <c r="BB181" i="32" s="1"/>
  <c r="AS180" i="32"/>
  <c r="AW181" i="32"/>
  <c r="AM181" i="32" s="1"/>
  <c r="AX180" i="32"/>
  <c r="JX180" i="32" l="1"/>
  <c r="JY180" i="32" s="1"/>
  <c r="JI180" i="32"/>
  <c r="JJ180" i="32" s="1"/>
  <c r="KD180" i="32"/>
  <c r="JO180" i="32"/>
  <c r="JN181" i="32"/>
  <c r="JD181" i="32" s="1"/>
  <c r="KC181" i="32"/>
  <c r="JS181" i="32" s="1"/>
  <c r="LE177" i="32"/>
  <c r="KX177" i="32" s="1"/>
  <c r="KY177" i="32" s="1"/>
  <c r="KZ177" i="32" s="1"/>
  <c r="LF176" i="32"/>
  <c r="LT176" i="32"/>
  <c r="LM176" i="32" s="1"/>
  <c r="LN176" i="32" s="1"/>
  <c r="LO176" i="32" s="1"/>
  <c r="LU175" i="32"/>
  <c r="KN176" i="32"/>
  <c r="KR177" i="32"/>
  <c r="KH177" i="32" s="1"/>
  <c r="KS176" i="32"/>
  <c r="GO182" i="32"/>
  <c r="GP181" i="32"/>
  <c r="IW181" i="32"/>
  <c r="IX180" i="32"/>
  <c r="IH181" i="32"/>
  <c r="II180" i="32"/>
  <c r="HW180" i="32"/>
  <c r="HX180" i="32" s="1"/>
  <c r="HL181" i="32"/>
  <c r="HM181" i="32" s="1"/>
  <c r="HN181" i="32" s="1"/>
  <c r="HO181" i="32" s="1"/>
  <c r="HP181" i="32" s="1"/>
  <c r="HD181" i="32"/>
  <c r="HE180" i="32"/>
  <c r="FZ181" i="32"/>
  <c r="GA180" i="32"/>
  <c r="FK181" i="32"/>
  <c r="FL180" i="32"/>
  <c r="EV181" i="32"/>
  <c r="EW180" i="32"/>
  <c r="EG181" i="32"/>
  <c r="EH180" i="32"/>
  <c r="DR181" i="32"/>
  <c r="DS180" i="32"/>
  <c r="DC181" i="32"/>
  <c r="DD180" i="32"/>
  <c r="CN181" i="32"/>
  <c r="CO180" i="32"/>
  <c r="BY181" i="32"/>
  <c r="BZ180" i="32"/>
  <c r="BJ181" i="32"/>
  <c r="BK180" i="32"/>
  <c r="AU181" i="32"/>
  <c r="AV180" i="32"/>
  <c r="KB180" i="32" l="1"/>
  <c r="KE180" i="32" s="1"/>
  <c r="KF180" i="32" s="1"/>
  <c r="KA181" i="32"/>
  <c r="JT181" i="32" s="1"/>
  <c r="JU181" i="32" s="1"/>
  <c r="JV181" i="32" s="1"/>
  <c r="JL181" i="32"/>
  <c r="JE181" i="32" s="1"/>
  <c r="JF181" i="32" s="1"/>
  <c r="JG181" i="32" s="1"/>
  <c r="JM180" i="32"/>
  <c r="JP180" i="32" s="1"/>
  <c r="JQ180" i="32" s="1"/>
  <c r="LX175" i="32"/>
  <c r="LY175" i="32" s="1"/>
  <c r="LP176" i="32"/>
  <c r="LQ176" i="32" s="1"/>
  <c r="LI176" i="32"/>
  <c r="LJ176" i="32" s="1"/>
  <c r="HQ181" i="32"/>
  <c r="KP177" i="32"/>
  <c r="KI177" i="32" s="1"/>
  <c r="KJ177" i="32" s="1"/>
  <c r="KK177" i="32" s="1"/>
  <c r="KQ176" i="32"/>
  <c r="LA177" i="32"/>
  <c r="LB177" i="32" s="1"/>
  <c r="GS181" i="32"/>
  <c r="GT181" i="32" s="1"/>
  <c r="GH182" i="32"/>
  <c r="GI182" i="32" s="1"/>
  <c r="GJ182" i="32" s="1"/>
  <c r="GK182" i="32" s="1"/>
  <c r="GL182" i="32" s="1"/>
  <c r="JA180" i="32"/>
  <c r="JB180" i="32" s="1"/>
  <c r="IP181" i="32"/>
  <c r="IQ181" i="32" s="1"/>
  <c r="IR181" i="32" s="1"/>
  <c r="IS181" i="32" s="1"/>
  <c r="IT181" i="32" s="1"/>
  <c r="IL180" i="32"/>
  <c r="IM180" i="32" s="1"/>
  <c r="IA181" i="32"/>
  <c r="IB181" i="32" s="1"/>
  <c r="IC181" i="32" s="1"/>
  <c r="ID181" i="32" s="1"/>
  <c r="IE181" i="32" s="1"/>
  <c r="HV181" i="32"/>
  <c r="HU182" i="32"/>
  <c r="HK182" i="32" s="1"/>
  <c r="HH180" i="32"/>
  <c r="HI180" i="32" s="1"/>
  <c r="GW181" i="32"/>
  <c r="GX181" i="32" s="1"/>
  <c r="GY181" i="32" s="1"/>
  <c r="GZ181" i="32" s="1"/>
  <c r="HA181" i="32" s="1"/>
  <c r="GD180" i="32"/>
  <c r="GE180" i="32" s="1"/>
  <c r="FS181" i="32"/>
  <c r="FT181" i="32" s="1"/>
  <c r="FU181" i="32" s="1"/>
  <c r="FV181" i="32" s="1"/>
  <c r="FW181" i="32" s="1"/>
  <c r="FO180" i="32"/>
  <c r="FP180" i="32" s="1"/>
  <c r="FD181" i="32"/>
  <c r="FE181" i="32" s="1"/>
  <c r="FF181" i="32" s="1"/>
  <c r="FG181" i="32" s="1"/>
  <c r="FH181" i="32" s="1"/>
  <c r="EZ180" i="32"/>
  <c r="FA180" i="32" s="1"/>
  <c r="EO181" i="32"/>
  <c r="EP181" i="32" s="1"/>
  <c r="EQ181" i="32" s="1"/>
  <c r="ER181" i="32" s="1"/>
  <c r="ES181" i="32" s="1"/>
  <c r="EK180" i="32"/>
  <c r="EL180" i="32" s="1"/>
  <c r="DZ181" i="32"/>
  <c r="EA181" i="32" s="1"/>
  <c r="EB181" i="32" s="1"/>
  <c r="EC181" i="32" s="1"/>
  <c r="ED181" i="32" s="1"/>
  <c r="DV180" i="32"/>
  <c r="DW180" i="32" s="1"/>
  <c r="DK181" i="32"/>
  <c r="DL181" i="32" s="1"/>
  <c r="DM181" i="32" s="1"/>
  <c r="DN181" i="32" s="1"/>
  <c r="DO181" i="32" s="1"/>
  <c r="DG180" i="32"/>
  <c r="DH180" i="32" s="1"/>
  <c r="CV181" i="32"/>
  <c r="CW181" i="32" s="1"/>
  <c r="CX181" i="32" s="1"/>
  <c r="CY181" i="32" s="1"/>
  <c r="CZ181" i="32" s="1"/>
  <c r="CR180" i="32"/>
  <c r="CS180" i="32" s="1"/>
  <c r="CG181" i="32"/>
  <c r="CH181" i="32" s="1"/>
  <c r="CI181" i="32" s="1"/>
  <c r="CJ181" i="32" s="1"/>
  <c r="CK181" i="32" s="1"/>
  <c r="CC180" i="32"/>
  <c r="CD180" i="32" s="1"/>
  <c r="BR181" i="32"/>
  <c r="BS181" i="32" s="1"/>
  <c r="BT181" i="32" s="1"/>
  <c r="BU181" i="32" s="1"/>
  <c r="BV181" i="32" s="1"/>
  <c r="BN180" i="32"/>
  <c r="BO180" i="32" s="1"/>
  <c r="BC181" i="32"/>
  <c r="BD181" i="32" s="1"/>
  <c r="BE181" i="32" s="1"/>
  <c r="BF181" i="32" s="1"/>
  <c r="BG181" i="32" s="1"/>
  <c r="AY180" i="32"/>
  <c r="AZ180" i="32" s="1"/>
  <c r="AN181" i="32"/>
  <c r="AO181" i="32" s="1"/>
  <c r="AP181" i="32" s="1"/>
  <c r="AQ181" i="32" s="1"/>
  <c r="AR181" i="32" s="1"/>
  <c r="BH181" i="32" l="1"/>
  <c r="IU181" i="32"/>
  <c r="JW181" i="32"/>
  <c r="AS181" i="32"/>
  <c r="DA181" i="32"/>
  <c r="EE181" i="32"/>
  <c r="FI181" i="32"/>
  <c r="HB181" i="32"/>
  <c r="LC177" i="32"/>
  <c r="LH177" i="32"/>
  <c r="LG178" i="32"/>
  <c r="KW178" i="32" s="1"/>
  <c r="LR176" i="32"/>
  <c r="LW176" i="32"/>
  <c r="LV177" i="32"/>
  <c r="LL177" i="32" s="1"/>
  <c r="BW181" i="32"/>
  <c r="IF181" i="32"/>
  <c r="JH181" i="32"/>
  <c r="GM182" i="32"/>
  <c r="KT176" i="32"/>
  <c r="KU176" i="32" s="1"/>
  <c r="CL181" i="32"/>
  <c r="DP181" i="32"/>
  <c r="ET181" i="32"/>
  <c r="FX181" i="32"/>
  <c r="KL177" i="32"/>
  <c r="KM177" i="32" s="1"/>
  <c r="GQ183" i="32"/>
  <c r="GG183" i="32" s="1"/>
  <c r="GR182" i="32"/>
  <c r="IZ181" i="32"/>
  <c r="IY182" i="32"/>
  <c r="IO182" i="32" s="1"/>
  <c r="IJ182" i="32"/>
  <c r="HZ182" i="32" s="1"/>
  <c r="IK181" i="32"/>
  <c r="HS182" i="32"/>
  <c r="HT181" i="32"/>
  <c r="HG181" i="32"/>
  <c r="HF182" i="32"/>
  <c r="GV182" i="32" s="1"/>
  <c r="GB182" i="32"/>
  <c r="FR182" i="32" s="1"/>
  <c r="GC181" i="32"/>
  <c r="FN181" i="32"/>
  <c r="FM182" i="32"/>
  <c r="FC182" i="32" s="1"/>
  <c r="EX182" i="32"/>
  <c r="EN182" i="32" s="1"/>
  <c r="EY181" i="32"/>
  <c r="EI182" i="32"/>
  <c r="DY182" i="32" s="1"/>
  <c r="EJ181" i="32"/>
  <c r="DU181" i="32"/>
  <c r="DT182" i="32"/>
  <c r="DJ182" i="32" s="1"/>
  <c r="DF181" i="32"/>
  <c r="DE182" i="32"/>
  <c r="CU182" i="32" s="1"/>
  <c r="CP182" i="32"/>
  <c r="CF182" i="32" s="1"/>
  <c r="CQ181" i="32"/>
  <c r="CB181" i="32"/>
  <c r="CA182" i="32"/>
  <c r="BQ182" i="32" s="1"/>
  <c r="BL182" i="32"/>
  <c r="BB182" i="32" s="1"/>
  <c r="BM181" i="32"/>
  <c r="AX181" i="32"/>
  <c r="AW182" i="32"/>
  <c r="AM182" i="32" s="1"/>
  <c r="JX181" i="32" l="1"/>
  <c r="JY181" i="32" s="1"/>
  <c r="JI181" i="32"/>
  <c r="JJ181" i="32" s="1"/>
  <c r="KC182" i="32"/>
  <c r="JS182" i="32" s="1"/>
  <c r="KD181" i="32"/>
  <c r="JO181" i="32"/>
  <c r="JN182" i="32"/>
  <c r="JD182" i="32" s="1"/>
  <c r="LT177" i="32"/>
  <c r="LM177" i="32" s="1"/>
  <c r="LN177" i="32" s="1"/>
  <c r="LO177" i="32" s="1"/>
  <c r="LU176" i="32"/>
  <c r="KN177" i="32"/>
  <c r="KR178" i="32"/>
  <c r="KH178" i="32" s="1"/>
  <c r="KS177" i="32"/>
  <c r="LE178" i="32"/>
  <c r="KX178" i="32" s="1"/>
  <c r="KY178" i="32" s="1"/>
  <c r="KZ178" i="32" s="1"/>
  <c r="LF177" i="32"/>
  <c r="GO183" i="32"/>
  <c r="GP182" i="32"/>
  <c r="IW182" i="32"/>
  <c r="IX181" i="32"/>
  <c r="IH182" i="32"/>
  <c r="II181" i="32"/>
  <c r="HW181" i="32"/>
  <c r="HX181" i="32" s="1"/>
  <c r="HL182" i="32"/>
  <c r="HM182" i="32" s="1"/>
  <c r="HN182" i="32" s="1"/>
  <c r="HO182" i="32" s="1"/>
  <c r="HP182" i="32" s="1"/>
  <c r="HD182" i="32"/>
  <c r="HE181" i="32"/>
  <c r="FZ182" i="32"/>
  <c r="GA181" i="32"/>
  <c r="FK182" i="32"/>
  <c r="FL181" i="32"/>
  <c r="EV182" i="32"/>
  <c r="EW181" i="32"/>
  <c r="EG182" i="32"/>
  <c r="EH181" i="32"/>
  <c r="DR182" i="32"/>
  <c r="DS181" i="32"/>
  <c r="DC182" i="32"/>
  <c r="DD181" i="32"/>
  <c r="CN182" i="32"/>
  <c r="CO181" i="32"/>
  <c r="BY182" i="32"/>
  <c r="BZ181" i="32"/>
  <c r="BJ182" i="32"/>
  <c r="BK181" i="32"/>
  <c r="AU182" i="32"/>
  <c r="AV181" i="32"/>
  <c r="KB181" i="32" l="1"/>
  <c r="KE181" i="32" s="1"/>
  <c r="KF181" i="32" s="1"/>
  <c r="KA182" i="32"/>
  <c r="JT182" i="32" s="1"/>
  <c r="JU182" i="32" s="1"/>
  <c r="JV182" i="32" s="1"/>
  <c r="JL182" i="32"/>
  <c r="JE182" i="32" s="1"/>
  <c r="JF182" i="32" s="1"/>
  <c r="JG182" i="32" s="1"/>
  <c r="JM181" i="32"/>
  <c r="JP181" i="32" s="1"/>
  <c r="JQ181" i="32" s="1"/>
  <c r="LI177" i="32"/>
  <c r="LJ177" i="32" s="1"/>
  <c r="KP178" i="32"/>
  <c r="KI178" i="32" s="1"/>
  <c r="KJ178" i="32" s="1"/>
  <c r="KK178" i="32" s="1"/>
  <c r="KQ177" i="32"/>
  <c r="LA178" i="32"/>
  <c r="LB178" i="32" s="1"/>
  <c r="LX176" i="32"/>
  <c r="LY176" i="32" s="1"/>
  <c r="HQ182" i="32"/>
  <c r="LP177" i="32"/>
  <c r="LQ177" i="32" s="1"/>
  <c r="GS182" i="32"/>
  <c r="GT182" i="32" s="1"/>
  <c r="GH183" i="32"/>
  <c r="GI183" i="32" s="1"/>
  <c r="GJ183" i="32" s="1"/>
  <c r="GK183" i="32" s="1"/>
  <c r="GL183" i="32" s="1"/>
  <c r="IP182" i="32"/>
  <c r="IQ182" i="32" s="1"/>
  <c r="IR182" i="32" s="1"/>
  <c r="IS182" i="32" s="1"/>
  <c r="IT182" i="32" s="1"/>
  <c r="JA181" i="32"/>
  <c r="JB181" i="32" s="1"/>
  <c r="IL181" i="32"/>
  <c r="IM181" i="32" s="1"/>
  <c r="IA182" i="32"/>
  <c r="IB182" i="32" s="1"/>
  <c r="IC182" i="32" s="1"/>
  <c r="ID182" i="32" s="1"/>
  <c r="IE182" i="32" s="1"/>
  <c r="HV182" i="32"/>
  <c r="HU183" i="32"/>
  <c r="HK183" i="32" s="1"/>
  <c r="HH181" i="32"/>
  <c r="HI181" i="32" s="1"/>
  <c r="GW182" i="32"/>
  <c r="GX182" i="32" s="1"/>
  <c r="GY182" i="32" s="1"/>
  <c r="GZ182" i="32" s="1"/>
  <c r="HA182" i="32" s="1"/>
  <c r="GD181" i="32"/>
  <c r="GE181" i="32" s="1"/>
  <c r="FS182" i="32"/>
  <c r="FT182" i="32" s="1"/>
  <c r="FU182" i="32" s="1"/>
  <c r="FV182" i="32" s="1"/>
  <c r="FW182" i="32" s="1"/>
  <c r="FO181" i="32"/>
  <c r="FP181" i="32" s="1"/>
  <c r="FD182" i="32"/>
  <c r="FE182" i="32" s="1"/>
  <c r="FF182" i="32" s="1"/>
  <c r="FG182" i="32" s="1"/>
  <c r="FH182" i="32" s="1"/>
  <c r="EZ181" i="32"/>
  <c r="FA181" i="32" s="1"/>
  <c r="EO182" i="32"/>
  <c r="EP182" i="32" s="1"/>
  <c r="EQ182" i="32" s="1"/>
  <c r="ER182" i="32" s="1"/>
  <c r="ES182" i="32" s="1"/>
  <c r="EK181" i="32"/>
  <c r="EL181" i="32" s="1"/>
  <c r="DZ182" i="32"/>
  <c r="EA182" i="32" s="1"/>
  <c r="EB182" i="32" s="1"/>
  <c r="EC182" i="32" s="1"/>
  <c r="ED182" i="32" s="1"/>
  <c r="DV181" i="32"/>
  <c r="DW181" i="32" s="1"/>
  <c r="DK182" i="32"/>
  <c r="DL182" i="32" s="1"/>
  <c r="DM182" i="32" s="1"/>
  <c r="DN182" i="32" s="1"/>
  <c r="DO182" i="32" s="1"/>
  <c r="DG181" i="32"/>
  <c r="DH181" i="32" s="1"/>
  <c r="CV182" i="32"/>
  <c r="CW182" i="32" s="1"/>
  <c r="CX182" i="32" s="1"/>
  <c r="CY182" i="32" s="1"/>
  <c r="CZ182" i="32" s="1"/>
  <c r="CR181" i="32"/>
  <c r="CS181" i="32" s="1"/>
  <c r="CG182" i="32"/>
  <c r="CH182" i="32" s="1"/>
  <c r="CI182" i="32" s="1"/>
  <c r="CJ182" i="32" s="1"/>
  <c r="CK182" i="32" s="1"/>
  <c r="CC181" i="32"/>
  <c r="CD181" i="32" s="1"/>
  <c r="BR182" i="32"/>
  <c r="BS182" i="32" s="1"/>
  <c r="BT182" i="32" s="1"/>
  <c r="BU182" i="32" s="1"/>
  <c r="BV182" i="32" s="1"/>
  <c r="BN181" i="32"/>
  <c r="BO181" i="32" s="1"/>
  <c r="BC182" i="32"/>
  <c r="BD182" i="32" s="1"/>
  <c r="BE182" i="32" s="1"/>
  <c r="BF182" i="32" s="1"/>
  <c r="BG182" i="32" s="1"/>
  <c r="AY181" i="32"/>
  <c r="AZ181" i="32" s="1"/>
  <c r="AN182" i="32"/>
  <c r="AO182" i="32" s="1"/>
  <c r="AP182" i="32" s="1"/>
  <c r="AQ182" i="32" s="1"/>
  <c r="AR182" i="32" s="1"/>
  <c r="BH182" i="32" l="1"/>
  <c r="JW182" i="32"/>
  <c r="KT177" i="32"/>
  <c r="KU177" i="32" s="1"/>
  <c r="AS182" i="32"/>
  <c r="DA182" i="32"/>
  <c r="EE182" i="32"/>
  <c r="FI182" i="32"/>
  <c r="HB182" i="32"/>
  <c r="IU182" i="32"/>
  <c r="LR177" i="32"/>
  <c r="LV178" i="32"/>
  <c r="LL178" i="32" s="1"/>
  <c r="LW177" i="32"/>
  <c r="KL178" i="32"/>
  <c r="KM178" i="32" s="1"/>
  <c r="BW182" i="32"/>
  <c r="IF182" i="32"/>
  <c r="JH182" i="32"/>
  <c r="GM183" i="32"/>
  <c r="CL182" i="32"/>
  <c r="DP182" i="32"/>
  <c r="ET182" i="32"/>
  <c r="FX182" i="32"/>
  <c r="LC178" i="32"/>
  <c r="LG179" i="32"/>
  <c r="KW179" i="32" s="1"/>
  <c r="LH178" i="32"/>
  <c r="GR183" i="32"/>
  <c r="GQ184" i="32"/>
  <c r="GG184" i="32" s="1"/>
  <c r="IZ182" i="32"/>
  <c r="IY183" i="32"/>
  <c r="IO183" i="32" s="1"/>
  <c r="IJ183" i="32"/>
  <c r="HZ183" i="32" s="1"/>
  <c r="IK182" i="32"/>
  <c r="HS183" i="32"/>
  <c r="HT182" i="32"/>
  <c r="HF183" i="32"/>
  <c r="GV183" i="32" s="1"/>
  <c r="HG182" i="32"/>
  <c r="GC182" i="32"/>
  <c r="GB183" i="32"/>
  <c r="FR183" i="32" s="1"/>
  <c r="FM183" i="32"/>
  <c r="FC183" i="32" s="1"/>
  <c r="FN182" i="32"/>
  <c r="EY182" i="32"/>
  <c r="EX183" i="32"/>
  <c r="EN183" i="32" s="1"/>
  <c r="EI183" i="32"/>
  <c r="DY183" i="32" s="1"/>
  <c r="EJ182" i="32"/>
  <c r="DU182" i="32"/>
  <c r="DT183" i="32"/>
  <c r="DJ183" i="32" s="1"/>
  <c r="DF182" i="32"/>
  <c r="DE183" i="32"/>
  <c r="CU183" i="32" s="1"/>
  <c r="CQ182" i="32"/>
  <c r="CP183" i="32"/>
  <c r="CF183" i="32" s="1"/>
  <c r="CA183" i="32"/>
  <c r="BQ183" i="32" s="1"/>
  <c r="CB182" i="32"/>
  <c r="BM182" i="32"/>
  <c r="BL183" i="32"/>
  <c r="BB183" i="32" s="1"/>
  <c r="AW183" i="32"/>
  <c r="AM183" i="32" s="1"/>
  <c r="AX182" i="32"/>
  <c r="JX182" i="32" l="1"/>
  <c r="JY182" i="32" s="1"/>
  <c r="JI182" i="32"/>
  <c r="JJ182" i="32" s="1"/>
  <c r="JN183" i="32"/>
  <c r="JD183" i="32" s="1"/>
  <c r="KD182" i="32"/>
  <c r="KC183" i="32"/>
  <c r="JS183" i="32" s="1"/>
  <c r="JO182" i="32"/>
  <c r="LT178" i="32"/>
  <c r="LM178" i="32" s="1"/>
  <c r="LN178" i="32" s="1"/>
  <c r="LO178" i="32" s="1"/>
  <c r="LU177" i="32"/>
  <c r="LE179" i="32"/>
  <c r="KX179" i="32" s="1"/>
  <c r="KY179" i="32" s="1"/>
  <c r="KZ179" i="32" s="1"/>
  <c r="LF178" i="32"/>
  <c r="KN178" i="32"/>
  <c r="KR179" i="32"/>
  <c r="KH179" i="32" s="1"/>
  <c r="KS178" i="32"/>
  <c r="GO184" i="32"/>
  <c r="GP183" i="32"/>
  <c r="IW183" i="32"/>
  <c r="IX182" i="32"/>
  <c r="IH183" i="32"/>
  <c r="II182" i="32"/>
  <c r="HW182" i="32"/>
  <c r="HX182" i="32" s="1"/>
  <c r="HL183" i="32"/>
  <c r="HM183" i="32" s="1"/>
  <c r="HN183" i="32" s="1"/>
  <c r="HO183" i="32" s="1"/>
  <c r="HP183" i="32" s="1"/>
  <c r="HD183" i="32"/>
  <c r="HE182" i="32"/>
  <c r="FZ183" i="32"/>
  <c r="GA182" i="32"/>
  <c r="FK183" i="32"/>
  <c r="FL182" i="32"/>
  <c r="EV183" i="32"/>
  <c r="EW182" i="32"/>
  <c r="EG183" i="32"/>
  <c r="EH182" i="32"/>
  <c r="DR183" i="32"/>
  <c r="DS182" i="32"/>
  <c r="DC183" i="32"/>
  <c r="DD182" i="32"/>
  <c r="CN183" i="32"/>
  <c r="CO182" i="32"/>
  <c r="BY183" i="32"/>
  <c r="BZ182" i="32"/>
  <c r="BJ183" i="32"/>
  <c r="BK182" i="32"/>
  <c r="AU183" i="32"/>
  <c r="AV182" i="32"/>
  <c r="KB182" i="32" l="1"/>
  <c r="KE182" i="32" s="1"/>
  <c r="KF182" i="32" s="1"/>
  <c r="KA183" i="32"/>
  <c r="JT183" i="32" s="1"/>
  <c r="JU183" i="32" s="1"/>
  <c r="JV183" i="32" s="1"/>
  <c r="JL183" i="32"/>
  <c r="JE183" i="32" s="1"/>
  <c r="JF183" i="32" s="1"/>
  <c r="JG183" i="32" s="1"/>
  <c r="JM182" i="32"/>
  <c r="JP182" i="32" s="1"/>
  <c r="JQ182" i="32" s="1"/>
  <c r="LI178" i="32"/>
  <c r="LJ178" i="32" s="1"/>
  <c r="LA179" i="32"/>
  <c r="LB179" i="32" s="1"/>
  <c r="LX177" i="32"/>
  <c r="LY177" i="32" s="1"/>
  <c r="HQ183" i="32"/>
  <c r="KP179" i="32"/>
  <c r="KI179" i="32" s="1"/>
  <c r="KJ179" i="32" s="1"/>
  <c r="KK179" i="32" s="1"/>
  <c r="KQ178" i="32"/>
  <c r="LP178" i="32"/>
  <c r="LQ178" i="32" s="1"/>
  <c r="GS183" i="32"/>
  <c r="GT183" i="32" s="1"/>
  <c r="GH184" i="32"/>
  <c r="GI184" i="32" s="1"/>
  <c r="GJ184" i="32" s="1"/>
  <c r="GK184" i="32" s="1"/>
  <c r="GL184" i="32" s="1"/>
  <c r="JA182" i="32"/>
  <c r="JB182" i="32" s="1"/>
  <c r="IP183" i="32"/>
  <c r="IQ183" i="32" s="1"/>
  <c r="IR183" i="32" s="1"/>
  <c r="IS183" i="32" s="1"/>
  <c r="IT183" i="32" s="1"/>
  <c r="IL182" i="32"/>
  <c r="IM182" i="32" s="1"/>
  <c r="IA183" i="32"/>
  <c r="IB183" i="32" s="1"/>
  <c r="IC183" i="32" s="1"/>
  <c r="ID183" i="32" s="1"/>
  <c r="IE183" i="32" s="1"/>
  <c r="HV183" i="32"/>
  <c r="HU184" i="32"/>
  <c r="HK184" i="32" s="1"/>
  <c r="HH182" i="32"/>
  <c r="HI182" i="32" s="1"/>
  <c r="GW183" i="32"/>
  <c r="GX183" i="32" s="1"/>
  <c r="GY183" i="32" s="1"/>
  <c r="GZ183" i="32" s="1"/>
  <c r="HA183" i="32" s="1"/>
  <c r="GD182" i="32"/>
  <c r="GE182" i="32" s="1"/>
  <c r="FS183" i="32"/>
  <c r="FT183" i="32" s="1"/>
  <c r="FU183" i="32" s="1"/>
  <c r="FV183" i="32" s="1"/>
  <c r="FW183" i="32" s="1"/>
  <c r="FO182" i="32"/>
  <c r="FP182" i="32" s="1"/>
  <c r="FD183" i="32"/>
  <c r="FE183" i="32" s="1"/>
  <c r="FF183" i="32" s="1"/>
  <c r="FG183" i="32" s="1"/>
  <c r="FH183" i="32" s="1"/>
  <c r="EZ182" i="32"/>
  <c r="FA182" i="32" s="1"/>
  <c r="EO183" i="32"/>
  <c r="EP183" i="32" s="1"/>
  <c r="EQ183" i="32" s="1"/>
  <c r="ER183" i="32" s="1"/>
  <c r="ES183" i="32" s="1"/>
  <c r="EK182" i="32"/>
  <c r="EL182" i="32" s="1"/>
  <c r="DZ183" i="32"/>
  <c r="EA183" i="32" s="1"/>
  <c r="EB183" i="32" s="1"/>
  <c r="EC183" i="32" s="1"/>
  <c r="ED183" i="32" s="1"/>
  <c r="DV182" i="32"/>
  <c r="DW182" i="32" s="1"/>
  <c r="DK183" i="32"/>
  <c r="DL183" i="32" s="1"/>
  <c r="DM183" i="32" s="1"/>
  <c r="DN183" i="32" s="1"/>
  <c r="DO183" i="32" s="1"/>
  <c r="DG182" i="32"/>
  <c r="DH182" i="32" s="1"/>
  <c r="CV183" i="32"/>
  <c r="CW183" i="32" s="1"/>
  <c r="CX183" i="32" s="1"/>
  <c r="CY183" i="32" s="1"/>
  <c r="CZ183" i="32" s="1"/>
  <c r="CR182" i="32"/>
  <c r="CS182" i="32" s="1"/>
  <c r="CG183" i="32"/>
  <c r="CH183" i="32" s="1"/>
  <c r="CI183" i="32" s="1"/>
  <c r="CJ183" i="32" s="1"/>
  <c r="CK183" i="32" s="1"/>
  <c r="CC182" i="32"/>
  <c r="CD182" i="32" s="1"/>
  <c r="BR183" i="32"/>
  <c r="BS183" i="32" s="1"/>
  <c r="BT183" i="32" s="1"/>
  <c r="BU183" i="32" s="1"/>
  <c r="BV183" i="32" s="1"/>
  <c r="BN182" i="32"/>
  <c r="BO182" i="32" s="1"/>
  <c r="BC183" i="32"/>
  <c r="BD183" i="32" s="1"/>
  <c r="BE183" i="32" s="1"/>
  <c r="BF183" i="32" s="1"/>
  <c r="BG183" i="32" s="1"/>
  <c r="AY182" i="32"/>
  <c r="AZ182" i="32" s="1"/>
  <c r="AN183" i="32"/>
  <c r="AO183" i="32" s="1"/>
  <c r="AP183" i="32" s="1"/>
  <c r="AQ183" i="32" s="1"/>
  <c r="AR183" i="32" s="1"/>
  <c r="BH183" i="32" l="1"/>
  <c r="IU183" i="32"/>
  <c r="JW183" i="32"/>
  <c r="AS183" i="32"/>
  <c r="DA183" i="32"/>
  <c r="EE183" i="32"/>
  <c r="FI183" i="32"/>
  <c r="HB183" i="32"/>
  <c r="LR178" i="32"/>
  <c r="LW178" i="32"/>
  <c r="LV179" i="32"/>
  <c r="LL179" i="32" s="1"/>
  <c r="LC179" i="32"/>
  <c r="LG180" i="32"/>
  <c r="KW180" i="32" s="1"/>
  <c r="LH179" i="32"/>
  <c r="BW183" i="32"/>
  <c r="IF183" i="32"/>
  <c r="JH183" i="32"/>
  <c r="GM184" i="32"/>
  <c r="KT178" i="32"/>
  <c r="KU178" i="32" s="1"/>
  <c r="CL183" i="32"/>
  <c r="DP183" i="32"/>
  <c r="ET183" i="32"/>
  <c r="FX183" i="32"/>
  <c r="KL179" i="32"/>
  <c r="KM179" i="32" s="1"/>
  <c r="GQ185" i="32"/>
  <c r="GG185" i="32" s="1"/>
  <c r="GR184" i="32"/>
  <c r="IZ183" i="32"/>
  <c r="IY184" i="32"/>
  <c r="IO184" i="32" s="1"/>
  <c r="IJ184" i="32"/>
  <c r="HZ184" i="32" s="1"/>
  <c r="IK183" i="32"/>
  <c r="HS184" i="32"/>
  <c r="HT183" i="32"/>
  <c r="HG183" i="32"/>
  <c r="HF184" i="32"/>
  <c r="GV184" i="32" s="1"/>
  <c r="GB184" i="32"/>
  <c r="FR184" i="32" s="1"/>
  <c r="GC183" i="32"/>
  <c r="FN183" i="32"/>
  <c r="FM184" i="32"/>
  <c r="FC184" i="32" s="1"/>
  <c r="EX184" i="32"/>
  <c r="EN184" i="32" s="1"/>
  <c r="EY183" i="32"/>
  <c r="EJ183" i="32"/>
  <c r="EI184" i="32"/>
  <c r="DY184" i="32" s="1"/>
  <c r="DT184" i="32"/>
  <c r="DJ184" i="32" s="1"/>
  <c r="DU183" i="32"/>
  <c r="DF183" i="32"/>
  <c r="DE184" i="32"/>
  <c r="CU184" i="32" s="1"/>
  <c r="CP184" i="32"/>
  <c r="CF184" i="32" s="1"/>
  <c r="CQ183" i="32"/>
  <c r="CB183" i="32"/>
  <c r="CA184" i="32"/>
  <c r="BQ184" i="32" s="1"/>
  <c r="BL184" i="32"/>
  <c r="BB184" i="32" s="1"/>
  <c r="BM183" i="32"/>
  <c r="AX183" i="32"/>
  <c r="AW184" i="32"/>
  <c r="AM184" i="32" s="1"/>
  <c r="JX183" i="32" l="1"/>
  <c r="JY183" i="32" s="1"/>
  <c r="JI183" i="32"/>
  <c r="JJ183" i="32" s="1"/>
  <c r="KC184" i="32"/>
  <c r="JS184" i="32" s="1"/>
  <c r="KD183" i="32"/>
  <c r="JO183" i="32"/>
  <c r="JN184" i="32"/>
  <c r="JD184" i="32" s="1"/>
  <c r="LE180" i="32"/>
  <c r="KX180" i="32" s="1"/>
  <c r="KY180" i="32" s="1"/>
  <c r="KZ180" i="32" s="1"/>
  <c r="LF179" i="32"/>
  <c r="KN179" i="32"/>
  <c r="KR180" i="32"/>
  <c r="KH180" i="32" s="1"/>
  <c r="KS179" i="32"/>
  <c r="LT179" i="32"/>
  <c r="LM179" i="32" s="1"/>
  <c r="LN179" i="32" s="1"/>
  <c r="LO179" i="32" s="1"/>
  <c r="LU178" i="32"/>
  <c r="GO185" i="32"/>
  <c r="GP184" i="32"/>
  <c r="IW184" i="32"/>
  <c r="IX183" i="32"/>
  <c r="IH184" i="32"/>
  <c r="II183" i="32"/>
  <c r="HW183" i="32"/>
  <c r="HX183" i="32" s="1"/>
  <c r="HL184" i="32"/>
  <c r="HM184" i="32" s="1"/>
  <c r="HN184" i="32" s="1"/>
  <c r="HO184" i="32" s="1"/>
  <c r="HP184" i="32" s="1"/>
  <c r="HD184" i="32"/>
  <c r="HE183" i="32"/>
  <c r="FZ184" i="32"/>
  <c r="GA183" i="32"/>
  <c r="FK184" i="32"/>
  <c r="FL183" i="32"/>
  <c r="EV184" i="32"/>
  <c r="EW183" i="32"/>
  <c r="EG184" i="32"/>
  <c r="EH183" i="32"/>
  <c r="DR184" i="32"/>
  <c r="DS183" i="32"/>
  <c r="DC184" i="32"/>
  <c r="DD183" i="32"/>
  <c r="CN184" i="32"/>
  <c r="CO183" i="32"/>
  <c r="BY184" i="32"/>
  <c r="BZ183" i="32"/>
  <c r="BJ184" i="32"/>
  <c r="BK183" i="32"/>
  <c r="AU184" i="32"/>
  <c r="AV183" i="32"/>
  <c r="KB183" i="32" l="1"/>
  <c r="KE183" i="32" s="1"/>
  <c r="KF183" i="32" s="1"/>
  <c r="KA184" i="32"/>
  <c r="JT184" i="32" s="1"/>
  <c r="JU184" i="32" s="1"/>
  <c r="JV184" i="32" s="1"/>
  <c r="JL184" i="32"/>
  <c r="JE184" i="32" s="1"/>
  <c r="JF184" i="32" s="1"/>
  <c r="JG184" i="32" s="1"/>
  <c r="JM183" i="32"/>
  <c r="JP183" i="32" s="1"/>
  <c r="JQ183" i="32" s="1"/>
  <c r="LX178" i="32"/>
  <c r="LY178" i="32" s="1"/>
  <c r="KP180" i="32"/>
  <c r="KI180" i="32" s="1"/>
  <c r="KJ180" i="32" s="1"/>
  <c r="KK180" i="32" s="1"/>
  <c r="KQ179" i="32"/>
  <c r="LP179" i="32"/>
  <c r="LQ179" i="32" s="1"/>
  <c r="LI179" i="32"/>
  <c r="LJ179" i="32" s="1"/>
  <c r="HQ184" i="32"/>
  <c r="LA180" i="32"/>
  <c r="LB180" i="32" s="1"/>
  <c r="GS184" i="32"/>
  <c r="GT184" i="32" s="1"/>
  <c r="GH185" i="32"/>
  <c r="GI185" i="32" s="1"/>
  <c r="GJ185" i="32" s="1"/>
  <c r="GK185" i="32" s="1"/>
  <c r="GL185" i="32" s="1"/>
  <c r="JA183" i="32"/>
  <c r="JB183" i="32" s="1"/>
  <c r="IP184" i="32"/>
  <c r="IQ184" i="32" s="1"/>
  <c r="IR184" i="32" s="1"/>
  <c r="IS184" i="32" s="1"/>
  <c r="IT184" i="32" s="1"/>
  <c r="IL183" i="32"/>
  <c r="IM183" i="32" s="1"/>
  <c r="IA184" i="32"/>
  <c r="IB184" i="32" s="1"/>
  <c r="IC184" i="32" s="1"/>
  <c r="ID184" i="32" s="1"/>
  <c r="IE184" i="32" s="1"/>
  <c r="HV184" i="32"/>
  <c r="HU185" i="32"/>
  <c r="HK185" i="32" s="1"/>
  <c r="HH183" i="32"/>
  <c r="HI183" i="32" s="1"/>
  <c r="GW184" i="32"/>
  <c r="GX184" i="32" s="1"/>
  <c r="GY184" i="32" s="1"/>
  <c r="GZ184" i="32" s="1"/>
  <c r="HA184" i="32" s="1"/>
  <c r="GD183" i="32"/>
  <c r="GE183" i="32" s="1"/>
  <c r="FS184" i="32"/>
  <c r="FT184" i="32" s="1"/>
  <c r="FU184" i="32" s="1"/>
  <c r="FV184" i="32" s="1"/>
  <c r="FW184" i="32" s="1"/>
  <c r="FO183" i="32"/>
  <c r="FP183" i="32" s="1"/>
  <c r="FD184" i="32"/>
  <c r="FE184" i="32" s="1"/>
  <c r="FF184" i="32" s="1"/>
  <c r="FG184" i="32" s="1"/>
  <c r="FH184" i="32" s="1"/>
  <c r="EZ183" i="32"/>
  <c r="FA183" i="32" s="1"/>
  <c r="EO184" i="32"/>
  <c r="EP184" i="32" s="1"/>
  <c r="EQ184" i="32" s="1"/>
  <c r="ER184" i="32" s="1"/>
  <c r="ES184" i="32" s="1"/>
  <c r="EK183" i="32"/>
  <c r="EL183" i="32" s="1"/>
  <c r="DZ184" i="32"/>
  <c r="EA184" i="32" s="1"/>
  <c r="EB184" i="32" s="1"/>
  <c r="EC184" i="32" s="1"/>
  <c r="ED184" i="32" s="1"/>
  <c r="DV183" i="32"/>
  <c r="DW183" i="32" s="1"/>
  <c r="DK184" i="32"/>
  <c r="DL184" i="32" s="1"/>
  <c r="DM184" i="32" s="1"/>
  <c r="DN184" i="32" s="1"/>
  <c r="DO184" i="32" s="1"/>
  <c r="DG183" i="32"/>
  <c r="DH183" i="32" s="1"/>
  <c r="CV184" i="32"/>
  <c r="CW184" i="32" s="1"/>
  <c r="CX184" i="32" s="1"/>
  <c r="CY184" i="32" s="1"/>
  <c r="CZ184" i="32" s="1"/>
  <c r="CR183" i="32"/>
  <c r="CS183" i="32" s="1"/>
  <c r="CG184" i="32"/>
  <c r="CH184" i="32" s="1"/>
  <c r="CI184" i="32" s="1"/>
  <c r="CJ184" i="32" s="1"/>
  <c r="CK184" i="32" s="1"/>
  <c r="CC183" i="32"/>
  <c r="CD183" i="32" s="1"/>
  <c r="BR184" i="32"/>
  <c r="BS184" i="32" s="1"/>
  <c r="BT184" i="32" s="1"/>
  <c r="BU184" i="32" s="1"/>
  <c r="BV184" i="32" s="1"/>
  <c r="BN183" i="32"/>
  <c r="BO183" i="32" s="1"/>
  <c r="BC184" i="32"/>
  <c r="BD184" i="32" s="1"/>
  <c r="BE184" i="32" s="1"/>
  <c r="BF184" i="32" s="1"/>
  <c r="BG184" i="32" s="1"/>
  <c r="AY183" i="32"/>
  <c r="AZ183" i="32" s="1"/>
  <c r="AN184" i="32"/>
  <c r="AO184" i="32" s="1"/>
  <c r="AP184" i="32" s="1"/>
  <c r="AQ184" i="32" s="1"/>
  <c r="AR184" i="32" s="1"/>
  <c r="AS184" i="32" l="1"/>
  <c r="BH184" i="32"/>
  <c r="IU184" i="32"/>
  <c r="JW184" i="32"/>
  <c r="KT179" i="32"/>
  <c r="KU179" i="32" s="1"/>
  <c r="BW184" i="32"/>
  <c r="EE184" i="32"/>
  <c r="FI184" i="32"/>
  <c r="HB184" i="32"/>
  <c r="LC180" i="32"/>
  <c r="LH180" i="32"/>
  <c r="LG181" i="32"/>
  <c r="KW181" i="32" s="1"/>
  <c r="KL180" i="32"/>
  <c r="KM180" i="32" s="1"/>
  <c r="DA184" i="32"/>
  <c r="IF184" i="32"/>
  <c r="JH184" i="32"/>
  <c r="GM185" i="32"/>
  <c r="CL184" i="32"/>
  <c r="DP184" i="32"/>
  <c r="ET184" i="32"/>
  <c r="FX184" i="32"/>
  <c r="LR179" i="32"/>
  <c r="LV180" i="32"/>
  <c r="LL180" i="32" s="1"/>
  <c r="LW179" i="32"/>
  <c r="GR185" i="32"/>
  <c r="GQ186" i="32"/>
  <c r="GG186" i="32" s="1"/>
  <c r="IY185" i="32"/>
  <c r="IO185" i="32" s="1"/>
  <c r="IZ184" i="32"/>
  <c r="IJ185" i="32"/>
  <c r="HZ185" i="32" s="1"/>
  <c r="IK184" i="32"/>
  <c r="HS185" i="32"/>
  <c r="HT184" i="32"/>
  <c r="HF185" i="32"/>
  <c r="GV185" i="32" s="1"/>
  <c r="HG184" i="32"/>
  <c r="GC184" i="32"/>
  <c r="GB185" i="32"/>
  <c r="FR185" i="32" s="1"/>
  <c r="FM185" i="32"/>
  <c r="FC185" i="32" s="1"/>
  <c r="FN184" i="32"/>
  <c r="EY184" i="32"/>
  <c r="EX185" i="32"/>
  <c r="EN185" i="32" s="1"/>
  <c r="EI185" i="32"/>
  <c r="DY185" i="32" s="1"/>
  <c r="EJ184" i="32"/>
  <c r="DU184" i="32"/>
  <c r="DT185" i="32"/>
  <c r="DJ185" i="32" s="1"/>
  <c r="DF184" i="32"/>
  <c r="DE185" i="32"/>
  <c r="CU185" i="32" s="1"/>
  <c r="CQ184" i="32"/>
  <c r="CP185" i="32"/>
  <c r="CF185" i="32" s="1"/>
  <c r="CA185" i="32"/>
  <c r="BQ185" i="32" s="1"/>
  <c r="CB184" i="32"/>
  <c r="BM184" i="32"/>
  <c r="BL185" i="32"/>
  <c r="BB185" i="32" s="1"/>
  <c r="AW185" i="32"/>
  <c r="AM185" i="32" s="1"/>
  <c r="AX184" i="32"/>
  <c r="JX184" i="32" l="1"/>
  <c r="JY184" i="32" s="1"/>
  <c r="JI184" i="32"/>
  <c r="JJ184" i="32" s="1"/>
  <c r="JN185" i="32"/>
  <c r="JD185" i="32" s="1"/>
  <c r="KD184" i="32"/>
  <c r="JO184" i="32"/>
  <c r="KC185" i="32"/>
  <c r="JS185" i="32" s="1"/>
  <c r="LE181" i="32"/>
  <c r="KX181" i="32" s="1"/>
  <c r="KY181" i="32" s="1"/>
  <c r="KZ181" i="32" s="1"/>
  <c r="LF180" i="32"/>
  <c r="LT180" i="32"/>
  <c r="LM180" i="32" s="1"/>
  <c r="LN180" i="32" s="1"/>
  <c r="LO180" i="32" s="1"/>
  <c r="LU179" i="32"/>
  <c r="KN180" i="32"/>
  <c r="KR181" i="32"/>
  <c r="KH181" i="32" s="1"/>
  <c r="KS180" i="32"/>
  <c r="GO186" i="32"/>
  <c r="GP185" i="32"/>
  <c r="IW185" i="32"/>
  <c r="IX184" i="32"/>
  <c r="IH185" i="32"/>
  <c r="II184" i="32"/>
  <c r="HW184" i="32"/>
  <c r="HX184" i="32" s="1"/>
  <c r="HL185" i="32"/>
  <c r="HM185" i="32" s="1"/>
  <c r="HN185" i="32" s="1"/>
  <c r="HO185" i="32" s="1"/>
  <c r="HP185" i="32" s="1"/>
  <c r="HD185" i="32"/>
  <c r="HE184" i="32"/>
  <c r="FZ185" i="32"/>
  <c r="GA184" i="32"/>
  <c r="FK185" i="32"/>
  <c r="FL184" i="32"/>
  <c r="EV185" i="32"/>
  <c r="EW184" i="32"/>
  <c r="EG185" i="32"/>
  <c r="EH184" i="32"/>
  <c r="DR185" i="32"/>
  <c r="DS184" i="32"/>
  <c r="DC185" i="32"/>
  <c r="DD184" i="32"/>
  <c r="CN185" i="32"/>
  <c r="CO184" i="32"/>
  <c r="BY185" i="32"/>
  <c r="BZ184" i="32"/>
  <c r="BJ185" i="32"/>
  <c r="BK184" i="32"/>
  <c r="AU185" i="32"/>
  <c r="AV184" i="32"/>
  <c r="KB184" i="32" l="1"/>
  <c r="KE184" i="32" s="1"/>
  <c r="KF184" i="32" s="1"/>
  <c r="KA185" i="32"/>
  <c r="JT185" i="32" s="1"/>
  <c r="JU185" i="32" s="1"/>
  <c r="JV185" i="32" s="1"/>
  <c r="JL185" i="32"/>
  <c r="JE185" i="32" s="1"/>
  <c r="JF185" i="32" s="1"/>
  <c r="JG185" i="32" s="1"/>
  <c r="JM184" i="32"/>
  <c r="JP184" i="32" s="1"/>
  <c r="JQ184" i="32" s="1"/>
  <c r="LX179" i="32"/>
  <c r="LY179" i="32" s="1"/>
  <c r="LP180" i="32"/>
  <c r="LQ180" i="32" s="1"/>
  <c r="LI180" i="32"/>
  <c r="LJ180" i="32" s="1"/>
  <c r="HQ185" i="32"/>
  <c r="KP181" i="32"/>
  <c r="KI181" i="32" s="1"/>
  <c r="KJ181" i="32" s="1"/>
  <c r="KK181" i="32" s="1"/>
  <c r="KQ180" i="32"/>
  <c r="LA181" i="32"/>
  <c r="LB181" i="32" s="1"/>
  <c r="GS185" i="32"/>
  <c r="GT185" i="32" s="1"/>
  <c r="GH186" i="32"/>
  <c r="GI186" i="32" s="1"/>
  <c r="GJ186" i="32" s="1"/>
  <c r="GK186" i="32" s="1"/>
  <c r="GL186" i="32" s="1"/>
  <c r="JA184" i="32"/>
  <c r="JB184" i="32" s="1"/>
  <c r="IP185" i="32"/>
  <c r="IQ185" i="32" s="1"/>
  <c r="IR185" i="32" s="1"/>
  <c r="IS185" i="32" s="1"/>
  <c r="IT185" i="32" s="1"/>
  <c r="IL184" i="32"/>
  <c r="IM184" i="32" s="1"/>
  <c r="IA185" i="32"/>
  <c r="IB185" i="32" s="1"/>
  <c r="IC185" i="32" s="1"/>
  <c r="ID185" i="32" s="1"/>
  <c r="IE185" i="32" s="1"/>
  <c r="HV185" i="32"/>
  <c r="HU186" i="32"/>
  <c r="HK186" i="32" s="1"/>
  <c r="HH184" i="32"/>
  <c r="HI184" i="32" s="1"/>
  <c r="GW185" i="32"/>
  <c r="GX185" i="32" s="1"/>
  <c r="GY185" i="32" s="1"/>
  <c r="GZ185" i="32" s="1"/>
  <c r="HA185" i="32" s="1"/>
  <c r="GD184" i="32"/>
  <c r="GE184" i="32" s="1"/>
  <c r="FS185" i="32"/>
  <c r="FT185" i="32" s="1"/>
  <c r="FU185" i="32" s="1"/>
  <c r="FV185" i="32" s="1"/>
  <c r="FW185" i="32" s="1"/>
  <c r="FO184" i="32"/>
  <c r="FP184" i="32" s="1"/>
  <c r="FD185" i="32"/>
  <c r="FE185" i="32" s="1"/>
  <c r="FF185" i="32" s="1"/>
  <c r="FG185" i="32" s="1"/>
  <c r="FH185" i="32" s="1"/>
  <c r="EZ184" i="32"/>
  <c r="FA184" i="32" s="1"/>
  <c r="EO185" i="32"/>
  <c r="EP185" i="32" s="1"/>
  <c r="EQ185" i="32" s="1"/>
  <c r="ER185" i="32" s="1"/>
  <c r="ES185" i="32" s="1"/>
  <c r="EK184" i="32"/>
  <c r="EL184" i="32" s="1"/>
  <c r="DZ185" i="32"/>
  <c r="EA185" i="32" s="1"/>
  <c r="EB185" i="32" s="1"/>
  <c r="EC185" i="32" s="1"/>
  <c r="ED185" i="32" s="1"/>
  <c r="DV184" i="32"/>
  <c r="DW184" i="32" s="1"/>
  <c r="DK185" i="32"/>
  <c r="DL185" i="32" s="1"/>
  <c r="DM185" i="32" s="1"/>
  <c r="DN185" i="32" s="1"/>
  <c r="DO185" i="32" s="1"/>
  <c r="DG184" i="32"/>
  <c r="DH184" i="32" s="1"/>
  <c r="CV185" i="32"/>
  <c r="CW185" i="32" s="1"/>
  <c r="CX185" i="32" s="1"/>
  <c r="CY185" i="32" s="1"/>
  <c r="CZ185" i="32" s="1"/>
  <c r="CR184" i="32"/>
  <c r="CS184" i="32" s="1"/>
  <c r="CG185" i="32"/>
  <c r="CH185" i="32" s="1"/>
  <c r="CI185" i="32" s="1"/>
  <c r="CJ185" i="32" s="1"/>
  <c r="CK185" i="32" s="1"/>
  <c r="CC184" i="32"/>
  <c r="CD184" i="32" s="1"/>
  <c r="BR185" i="32"/>
  <c r="BS185" i="32" s="1"/>
  <c r="BT185" i="32" s="1"/>
  <c r="BU185" i="32" s="1"/>
  <c r="BV185" i="32" s="1"/>
  <c r="BN184" i="32"/>
  <c r="BO184" i="32" s="1"/>
  <c r="BC185" i="32"/>
  <c r="BD185" i="32" s="1"/>
  <c r="BE185" i="32" s="1"/>
  <c r="BF185" i="32" s="1"/>
  <c r="BG185" i="32" s="1"/>
  <c r="AY184" i="32"/>
  <c r="AZ184" i="32" s="1"/>
  <c r="AN185" i="32"/>
  <c r="AO185" i="32" s="1"/>
  <c r="AP185" i="32" s="1"/>
  <c r="AQ185" i="32" s="1"/>
  <c r="AR185" i="32" s="1"/>
  <c r="BH185" i="32" l="1"/>
  <c r="IU185" i="32"/>
  <c r="JW185" i="32"/>
  <c r="AS185" i="32"/>
  <c r="DA185" i="32"/>
  <c r="EE185" i="32"/>
  <c r="FI185" i="32"/>
  <c r="HB185" i="32"/>
  <c r="LC181" i="32"/>
  <c r="LG182" i="32"/>
  <c r="KW182" i="32" s="1"/>
  <c r="LH181" i="32"/>
  <c r="LR180" i="32"/>
  <c r="LV181" i="32"/>
  <c r="LL181" i="32" s="1"/>
  <c r="LW180" i="32"/>
  <c r="BW185" i="32"/>
  <c r="IF185" i="32"/>
  <c r="GM186" i="32"/>
  <c r="KT180" i="32"/>
  <c r="KU180" i="32" s="1"/>
  <c r="CL185" i="32"/>
  <c r="DP185" i="32"/>
  <c r="ET185" i="32"/>
  <c r="FX185" i="32"/>
  <c r="JH185" i="32"/>
  <c r="KL181" i="32"/>
  <c r="KM181" i="32" s="1"/>
  <c r="GQ187" i="32"/>
  <c r="GG187" i="32" s="1"/>
  <c r="GR186" i="32"/>
  <c r="IZ185" i="32"/>
  <c r="IY186" i="32"/>
  <c r="IO186" i="32" s="1"/>
  <c r="IJ186" i="32"/>
  <c r="HZ186" i="32" s="1"/>
  <c r="IK185" i="32"/>
  <c r="HS186" i="32"/>
  <c r="HT185" i="32"/>
  <c r="HG185" i="32"/>
  <c r="HF186" i="32"/>
  <c r="GV186" i="32" s="1"/>
  <c r="GB186" i="32"/>
  <c r="FR186" i="32" s="1"/>
  <c r="GC185" i="32"/>
  <c r="FN185" i="32"/>
  <c r="FM186" i="32"/>
  <c r="FC186" i="32" s="1"/>
  <c r="EX186" i="32"/>
  <c r="EN186" i="32" s="1"/>
  <c r="EY185" i="32"/>
  <c r="EJ185" i="32"/>
  <c r="EI186" i="32"/>
  <c r="DY186" i="32" s="1"/>
  <c r="DT186" i="32"/>
  <c r="DJ186" i="32" s="1"/>
  <c r="DU185" i="32"/>
  <c r="DF185" i="32"/>
  <c r="DE186" i="32"/>
  <c r="CU186" i="32" s="1"/>
  <c r="CP186" i="32"/>
  <c r="CF186" i="32" s="1"/>
  <c r="CQ185" i="32"/>
  <c r="CB185" i="32"/>
  <c r="CA186" i="32"/>
  <c r="BQ186" i="32" s="1"/>
  <c r="BL186" i="32"/>
  <c r="BB186" i="32" s="1"/>
  <c r="BM185" i="32"/>
  <c r="AX185" i="32"/>
  <c r="AW186" i="32"/>
  <c r="AM186" i="32" s="1"/>
  <c r="JX185" i="32" l="1"/>
  <c r="JY185" i="32" s="1"/>
  <c r="JI185" i="32"/>
  <c r="JJ185" i="32" s="1"/>
  <c r="JO185" i="32"/>
  <c r="KC186" i="32"/>
  <c r="JS186" i="32" s="1"/>
  <c r="JN186" i="32"/>
  <c r="JD186" i="32" s="1"/>
  <c r="KD185" i="32"/>
  <c r="LT181" i="32"/>
  <c r="LM181" i="32" s="1"/>
  <c r="LN181" i="32" s="1"/>
  <c r="LO181" i="32" s="1"/>
  <c r="LU180" i="32"/>
  <c r="KN181" i="32"/>
  <c r="KR182" i="32"/>
  <c r="KH182" i="32" s="1"/>
  <c r="KS181" i="32"/>
  <c r="LE182" i="32"/>
  <c r="KX182" i="32" s="1"/>
  <c r="KY182" i="32" s="1"/>
  <c r="KZ182" i="32" s="1"/>
  <c r="LF181" i="32"/>
  <c r="GO187" i="32"/>
  <c r="GP186" i="32"/>
  <c r="IW186" i="32"/>
  <c r="IX185" i="32"/>
  <c r="IH186" i="32"/>
  <c r="II185" i="32"/>
  <c r="HL186" i="32"/>
  <c r="HM186" i="32" s="1"/>
  <c r="HN186" i="32" s="1"/>
  <c r="HO186" i="32" s="1"/>
  <c r="HP186" i="32" s="1"/>
  <c r="HW185" i="32"/>
  <c r="HX185" i="32" s="1"/>
  <c r="HD186" i="32"/>
  <c r="HE185" i="32"/>
  <c r="FZ186" i="32"/>
  <c r="GA185" i="32"/>
  <c r="FK186" i="32"/>
  <c r="FL185" i="32"/>
  <c r="EV186" i="32"/>
  <c r="EW185" i="32"/>
  <c r="EG186" i="32"/>
  <c r="EH185" i="32"/>
  <c r="DR186" i="32"/>
  <c r="DS185" i="32"/>
  <c r="DC186" i="32"/>
  <c r="DD185" i="32"/>
  <c r="CN186" i="32"/>
  <c r="CO185" i="32"/>
  <c r="BY186" i="32"/>
  <c r="BZ185" i="32"/>
  <c r="BJ186" i="32"/>
  <c r="BK185" i="32"/>
  <c r="AU186" i="32"/>
  <c r="AV185" i="32"/>
  <c r="KB185" i="32" l="1"/>
  <c r="KE185" i="32" s="1"/>
  <c r="KF185" i="32" s="1"/>
  <c r="KA186" i="32"/>
  <c r="JT186" i="32" s="1"/>
  <c r="JU186" i="32" s="1"/>
  <c r="JV186" i="32" s="1"/>
  <c r="JL186" i="32"/>
  <c r="JE186" i="32" s="1"/>
  <c r="JF186" i="32" s="1"/>
  <c r="JG186" i="32" s="1"/>
  <c r="JM185" i="32"/>
  <c r="JP185" i="32" s="1"/>
  <c r="JQ185" i="32" s="1"/>
  <c r="HQ186" i="32"/>
  <c r="LI181" i="32"/>
  <c r="LJ181" i="32" s="1"/>
  <c r="KP182" i="32"/>
  <c r="KI182" i="32" s="1"/>
  <c r="KJ182" i="32" s="1"/>
  <c r="KK182" i="32" s="1"/>
  <c r="KQ181" i="32"/>
  <c r="LA182" i="32"/>
  <c r="LB182" i="32" s="1"/>
  <c r="LX180" i="32"/>
  <c r="LY180" i="32" s="1"/>
  <c r="LP181" i="32"/>
  <c r="LQ181" i="32" s="1"/>
  <c r="GH187" i="32"/>
  <c r="GI187" i="32" s="1"/>
  <c r="GJ187" i="32" s="1"/>
  <c r="GK187" i="32" s="1"/>
  <c r="GL187" i="32" s="1"/>
  <c r="GS186" i="32"/>
  <c r="GT186" i="32" s="1"/>
  <c r="JA185" i="32"/>
  <c r="JB185" i="32" s="1"/>
  <c r="IP186" i="32"/>
  <c r="IQ186" i="32" s="1"/>
  <c r="IR186" i="32" s="1"/>
  <c r="IS186" i="32" s="1"/>
  <c r="IT186" i="32" s="1"/>
  <c r="IL185" i="32"/>
  <c r="IM185" i="32" s="1"/>
  <c r="IA186" i="32"/>
  <c r="IB186" i="32" s="1"/>
  <c r="IC186" i="32" s="1"/>
  <c r="ID186" i="32" s="1"/>
  <c r="IE186" i="32" s="1"/>
  <c r="HV186" i="32"/>
  <c r="HU187" i="32"/>
  <c r="HK187" i="32" s="1"/>
  <c r="HH185" i="32"/>
  <c r="HI185" i="32" s="1"/>
  <c r="GW186" i="32"/>
  <c r="GX186" i="32" s="1"/>
  <c r="GY186" i="32" s="1"/>
  <c r="GZ186" i="32" s="1"/>
  <c r="HA186" i="32" s="1"/>
  <c r="GD185" i="32"/>
  <c r="GE185" i="32" s="1"/>
  <c r="FS186" i="32"/>
  <c r="FT186" i="32" s="1"/>
  <c r="FU186" i="32" s="1"/>
  <c r="FV186" i="32" s="1"/>
  <c r="FW186" i="32" s="1"/>
  <c r="FO185" i="32"/>
  <c r="FP185" i="32" s="1"/>
  <c r="FD186" i="32"/>
  <c r="FE186" i="32" s="1"/>
  <c r="FF186" i="32" s="1"/>
  <c r="FG186" i="32" s="1"/>
  <c r="FH186" i="32" s="1"/>
  <c r="EZ185" i="32"/>
  <c r="FA185" i="32" s="1"/>
  <c r="EO186" i="32"/>
  <c r="EP186" i="32" s="1"/>
  <c r="EQ186" i="32" s="1"/>
  <c r="ER186" i="32" s="1"/>
  <c r="ES186" i="32" s="1"/>
  <c r="EK185" i="32"/>
  <c r="EL185" i="32" s="1"/>
  <c r="DZ186" i="32"/>
  <c r="EA186" i="32" s="1"/>
  <c r="EB186" i="32" s="1"/>
  <c r="EC186" i="32" s="1"/>
  <c r="ED186" i="32" s="1"/>
  <c r="DV185" i="32"/>
  <c r="DW185" i="32" s="1"/>
  <c r="DK186" i="32"/>
  <c r="DL186" i="32" s="1"/>
  <c r="DM186" i="32" s="1"/>
  <c r="DN186" i="32" s="1"/>
  <c r="DO186" i="32" s="1"/>
  <c r="DG185" i="32"/>
  <c r="DH185" i="32" s="1"/>
  <c r="CV186" i="32"/>
  <c r="CW186" i="32" s="1"/>
  <c r="CX186" i="32" s="1"/>
  <c r="CY186" i="32" s="1"/>
  <c r="CZ186" i="32" s="1"/>
  <c r="CR185" i="32"/>
  <c r="CS185" i="32" s="1"/>
  <c r="CG186" i="32"/>
  <c r="CH186" i="32" s="1"/>
  <c r="CI186" i="32" s="1"/>
  <c r="CJ186" i="32" s="1"/>
  <c r="CK186" i="32" s="1"/>
  <c r="CC185" i="32"/>
  <c r="CD185" i="32" s="1"/>
  <c r="BR186" i="32"/>
  <c r="BS186" i="32" s="1"/>
  <c r="BT186" i="32" s="1"/>
  <c r="BU186" i="32" s="1"/>
  <c r="BV186" i="32" s="1"/>
  <c r="BN185" i="32"/>
  <c r="BO185" i="32" s="1"/>
  <c r="BC186" i="32"/>
  <c r="BD186" i="32" s="1"/>
  <c r="BE186" i="32" s="1"/>
  <c r="BF186" i="32" s="1"/>
  <c r="BG186" i="32" s="1"/>
  <c r="AY185" i="32"/>
  <c r="AZ185" i="32" s="1"/>
  <c r="AN186" i="32"/>
  <c r="AO186" i="32" s="1"/>
  <c r="AP186" i="32" s="1"/>
  <c r="AQ186" i="32" s="1"/>
  <c r="AR186" i="32" s="1"/>
  <c r="BH186" i="32" l="1"/>
  <c r="IU186" i="32"/>
  <c r="JW186" i="32"/>
  <c r="AS186" i="32"/>
  <c r="DA186" i="32"/>
  <c r="EE186" i="32"/>
  <c r="FI186" i="32"/>
  <c r="HB186" i="32"/>
  <c r="LR181" i="32"/>
  <c r="LV182" i="32"/>
  <c r="LL182" i="32" s="1"/>
  <c r="LW181" i="32"/>
  <c r="LC182" i="32"/>
  <c r="LG183" i="32"/>
  <c r="KW183" i="32" s="1"/>
  <c r="LH182" i="32"/>
  <c r="CL186" i="32"/>
  <c r="BW186" i="32"/>
  <c r="IF186" i="32"/>
  <c r="JH186" i="32"/>
  <c r="KT181" i="32"/>
  <c r="KU181" i="32" s="1"/>
  <c r="DP186" i="32"/>
  <c r="ET186" i="32"/>
  <c r="FX186" i="32"/>
  <c r="GM187" i="32"/>
  <c r="KL182" i="32"/>
  <c r="KM182" i="32" s="1"/>
  <c r="GR187" i="32"/>
  <c r="GQ188" i="32"/>
  <c r="GG188" i="32" s="1"/>
  <c r="IY187" i="32"/>
  <c r="IO187" i="32" s="1"/>
  <c r="IZ186" i="32"/>
  <c r="IJ187" i="32"/>
  <c r="HZ187" i="32" s="1"/>
  <c r="IK186" i="32"/>
  <c r="HS187" i="32"/>
  <c r="HT186" i="32"/>
  <c r="HF187" i="32"/>
  <c r="GV187" i="32" s="1"/>
  <c r="HG186" i="32"/>
  <c r="GC186" i="32"/>
  <c r="GB187" i="32"/>
  <c r="FR187" i="32" s="1"/>
  <c r="FM187" i="32"/>
  <c r="FC187" i="32" s="1"/>
  <c r="FN186" i="32"/>
  <c r="EY186" i="32"/>
  <c r="EX187" i="32"/>
  <c r="EN187" i="32" s="1"/>
  <c r="EI187" i="32"/>
  <c r="DY187" i="32" s="1"/>
  <c r="EJ186" i="32"/>
  <c r="DU186" i="32"/>
  <c r="DT187" i="32"/>
  <c r="DJ187" i="32" s="1"/>
  <c r="DF186" i="32"/>
  <c r="DE187" i="32"/>
  <c r="CU187" i="32" s="1"/>
  <c r="CQ186" i="32"/>
  <c r="CP187" i="32"/>
  <c r="CF187" i="32" s="1"/>
  <c r="CA187" i="32"/>
  <c r="BQ187" i="32" s="1"/>
  <c r="CB186" i="32"/>
  <c r="BM186" i="32"/>
  <c r="BL187" i="32"/>
  <c r="BB187" i="32" s="1"/>
  <c r="AW187" i="32"/>
  <c r="AM187" i="32" s="1"/>
  <c r="AX186" i="32"/>
  <c r="JX186" i="32" l="1"/>
  <c r="JY186" i="32" s="1"/>
  <c r="JI186" i="32"/>
  <c r="JJ186" i="32" s="1"/>
  <c r="KD186" i="32"/>
  <c r="JO186" i="32"/>
  <c r="KC187" i="32"/>
  <c r="JS187" i="32" s="1"/>
  <c r="JN187" i="32"/>
  <c r="JD187" i="32" s="1"/>
  <c r="LE183" i="32"/>
  <c r="KX183" i="32" s="1"/>
  <c r="KY183" i="32" s="1"/>
  <c r="KZ183" i="32" s="1"/>
  <c r="LF182" i="32"/>
  <c r="KN182" i="32"/>
  <c r="KR183" i="32"/>
  <c r="KH183" i="32" s="1"/>
  <c r="KS182" i="32"/>
  <c r="LT182" i="32"/>
  <c r="LM182" i="32" s="1"/>
  <c r="LN182" i="32" s="1"/>
  <c r="LO182" i="32" s="1"/>
  <c r="LU181" i="32"/>
  <c r="GO188" i="32"/>
  <c r="GP187" i="32"/>
  <c r="IW187" i="32"/>
  <c r="IX186" i="32"/>
  <c r="IH187" i="32"/>
  <c r="II186" i="32"/>
  <c r="HW186" i="32"/>
  <c r="HX186" i="32" s="1"/>
  <c r="HL187" i="32"/>
  <c r="HM187" i="32" s="1"/>
  <c r="HN187" i="32" s="1"/>
  <c r="HO187" i="32" s="1"/>
  <c r="HP187" i="32" s="1"/>
  <c r="HD187" i="32"/>
  <c r="HE186" i="32"/>
  <c r="FZ187" i="32"/>
  <c r="GA186" i="32"/>
  <c r="FK187" i="32"/>
  <c r="FL186" i="32"/>
  <c r="EV187" i="32"/>
  <c r="EW186" i="32"/>
  <c r="EG187" i="32"/>
  <c r="EH186" i="32"/>
  <c r="DR187" i="32"/>
  <c r="DS186" i="32"/>
  <c r="DC187" i="32"/>
  <c r="DD186" i="32"/>
  <c r="CN187" i="32"/>
  <c r="CO186" i="32"/>
  <c r="BY187" i="32"/>
  <c r="BZ186" i="32"/>
  <c r="BJ187" i="32"/>
  <c r="BK186" i="32"/>
  <c r="AU187" i="32"/>
  <c r="AV186" i="32"/>
  <c r="KB186" i="32" l="1"/>
  <c r="KE186" i="32" s="1"/>
  <c r="KF186" i="32" s="1"/>
  <c r="KA187" i="32"/>
  <c r="JT187" i="32" s="1"/>
  <c r="JU187" i="32" s="1"/>
  <c r="JV187" i="32" s="1"/>
  <c r="JL187" i="32"/>
  <c r="JE187" i="32" s="1"/>
  <c r="JF187" i="32" s="1"/>
  <c r="JG187" i="32" s="1"/>
  <c r="JM186" i="32"/>
  <c r="JP186" i="32" s="1"/>
  <c r="JQ186" i="32" s="1"/>
  <c r="LX181" i="32"/>
  <c r="LY181" i="32" s="1"/>
  <c r="KP183" i="32"/>
  <c r="KI183" i="32" s="1"/>
  <c r="KJ183" i="32" s="1"/>
  <c r="KK183" i="32" s="1"/>
  <c r="KQ182" i="32"/>
  <c r="LP182" i="32"/>
  <c r="LQ182" i="32" s="1"/>
  <c r="LI182" i="32"/>
  <c r="LJ182" i="32" s="1"/>
  <c r="HQ187" i="32"/>
  <c r="LA183" i="32"/>
  <c r="LB183" i="32" s="1"/>
  <c r="GS187" i="32"/>
  <c r="GT187" i="32" s="1"/>
  <c r="GH188" i="32"/>
  <c r="GI188" i="32" s="1"/>
  <c r="GJ188" i="32" s="1"/>
  <c r="GK188" i="32" s="1"/>
  <c r="GL188" i="32" s="1"/>
  <c r="JA186" i="32"/>
  <c r="JB186" i="32" s="1"/>
  <c r="IP187" i="32"/>
  <c r="IQ187" i="32" s="1"/>
  <c r="IR187" i="32" s="1"/>
  <c r="IS187" i="32" s="1"/>
  <c r="IT187" i="32" s="1"/>
  <c r="IL186" i="32"/>
  <c r="IM186" i="32" s="1"/>
  <c r="IA187" i="32"/>
  <c r="IB187" i="32" s="1"/>
  <c r="IC187" i="32" s="1"/>
  <c r="ID187" i="32" s="1"/>
  <c r="IE187" i="32" s="1"/>
  <c r="HV187" i="32"/>
  <c r="HU188" i="32"/>
  <c r="HK188" i="32" s="1"/>
  <c r="HH186" i="32"/>
  <c r="HI186" i="32" s="1"/>
  <c r="GW187" i="32"/>
  <c r="GX187" i="32" s="1"/>
  <c r="GY187" i="32" s="1"/>
  <c r="GZ187" i="32" s="1"/>
  <c r="HA187" i="32" s="1"/>
  <c r="GD186" i="32"/>
  <c r="GE186" i="32" s="1"/>
  <c r="FS187" i="32"/>
  <c r="FT187" i="32" s="1"/>
  <c r="FU187" i="32" s="1"/>
  <c r="FV187" i="32" s="1"/>
  <c r="FW187" i="32" s="1"/>
  <c r="FO186" i="32"/>
  <c r="FP186" i="32" s="1"/>
  <c r="FD187" i="32"/>
  <c r="FE187" i="32" s="1"/>
  <c r="FF187" i="32" s="1"/>
  <c r="FG187" i="32" s="1"/>
  <c r="FH187" i="32" s="1"/>
  <c r="EZ186" i="32"/>
  <c r="FA186" i="32" s="1"/>
  <c r="EO187" i="32"/>
  <c r="EP187" i="32" s="1"/>
  <c r="EQ187" i="32" s="1"/>
  <c r="ER187" i="32" s="1"/>
  <c r="ES187" i="32" s="1"/>
  <c r="EK186" i="32"/>
  <c r="EL186" i="32" s="1"/>
  <c r="DZ187" i="32"/>
  <c r="EA187" i="32" s="1"/>
  <c r="EB187" i="32" s="1"/>
  <c r="EC187" i="32" s="1"/>
  <c r="ED187" i="32" s="1"/>
  <c r="DV186" i="32"/>
  <c r="DW186" i="32" s="1"/>
  <c r="DK187" i="32"/>
  <c r="DL187" i="32" s="1"/>
  <c r="DM187" i="32" s="1"/>
  <c r="DN187" i="32" s="1"/>
  <c r="DO187" i="32" s="1"/>
  <c r="DG186" i="32"/>
  <c r="DH186" i="32" s="1"/>
  <c r="CV187" i="32"/>
  <c r="CW187" i="32" s="1"/>
  <c r="CX187" i="32" s="1"/>
  <c r="CY187" i="32" s="1"/>
  <c r="CZ187" i="32" s="1"/>
  <c r="CR186" i="32"/>
  <c r="CS186" i="32" s="1"/>
  <c r="CG187" i="32"/>
  <c r="CH187" i="32" s="1"/>
  <c r="CI187" i="32" s="1"/>
  <c r="CJ187" i="32" s="1"/>
  <c r="CK187" i="32" s="1"/>
  <c r="BR187" i="32"/>
  <c r="BS187" i="32" s="1"/>
  <c r="BT187" i="32" s="1"/>
  <c r="BU187" i="32" s="1"/>
  <c r="BV187" i="32" s="1"/>
  <c r="CC186" i="32"/>
  <c r="CD186" i="32" s="1"/>
  <c r="BN186" i="32"/>
  <c r="BO186" i="32" s="1"/>
  <c r="BC187" i="32"/>
  <c r="BD187" i="32" s="1"/>
  <c r="BE187" i="32" s="1"/>
  <c r="BF187" i="32" s="1"/>
  <c r="BG187" i="32" s="1"/>
  <c r="AY186" i="32"/>
  <c r="AZ186" i="32" s="1"/>
  <c r="AN187" i="32"/>
  <c r="AO187" i="32" s="1"/>
  <c r="AP187" i="32" s="1"/>
  <c r="AQ187" i="32" s="1"/>
  <c r="AR187" i="32" s="1"/>
  <c r="BH187" i="32" l="1"/>
  <c r="IU187" i="32"/>
  <c r="JW187" i="32"/>
  <c r="KT182" i="32"/>
  <c r="KU182" i="32" s="1"/>
  <c r="AS187" i="32"/>
  <c r="DA187" i="32"/>
  <c r="EE187" i="32"/>
  <c r="FI187" i="32"/>
  <c r="HB187" i="32"/>
  <c r="LC183" i="32"/>
  <c r="LH183" i="32"/>
  <c r="LG184" i="32"/>
  <c r="KW184" i="32" s="1"/>
  <c r="KL183" i="32"/>
  <c r="KM183" i="32" s="1"/>
  <c r="BW187" i="32"/>
  <c r="IF187" i="32"/>
  <c r="JH187" i="32"/>
  <c r="GM188" i="32"/>
  <c r="CL187" i="32"/>
  <c r="DP187" i="32"/>
  <c r="ET187" i="32"/>
  <c r="FX187" i="32"/>
  <c r="LR182" i="32"/>
  <c r="LW182" i="32"/>
  <c r="LV183" i="32"/>
  <c r="LL183" i="32" s="1"/>
  <c r="GQ189" i="32"/>
  <c r="GG189" i="32" s="1"/>
  <c r="GR188" i="32"/>
  <c r="IZ187" i="32"/>
  <c r="IY188" i="32"/>
  <c r="IO188" i="32" s="1"/>
  <c r="IJ188" i="32"/>
  <c r="HZ188" i="32" s="1"/>
  <c r="IK187" i="32"/>
  <c r="HS188" i="32"/>
  <c r="HT187" i="32"/>
  <c r="HG187" i="32"/>
  <c r="HF188" i="32"/>
  <c r="GV188" i="32" s="1"/>
  <c r="GB188" i="32"/>
  <c r="FR188" i="32" s="1"/>
  <c r="GC187" i="32"/>
  <c r="FN187" i="32"/>
  <c r="FM188" i="32"/>
  <c r="FC188" i="32" s="1"/>
  <c r="EX188" i="32"/>
  <c r="EN188" i="32" s="1"/>
  <c r="EY187" i="32"/>
  <c r="EJ187" i="32"/>
  <c r="EI188" i="32"/>
  <c r="DY188" i="32" s="1"/>
  <c r="DT188" i="32"/>
  <c r="DJ188" i="32" s="1"/>
  <c r="DU187" i="32"/>
  <c r="DF187" i="32"/>
  <c r="DE188" i="32"/>
  <c r="CU188" i="32" s="1"/>
  <c r="CP188" i="32"/>
  <c r="CF188" i="32" s="1"/>
  <c r="CQ187" i="32"/>
  <c r="CB187" i="32"/>
  <c r="CA188" i="32"/>
  <c r="BQ188" i="32" s="1"/>
  <c r="BL188" i="32"/>
  <c r="BB188" i="32" s="1"/>
  <c r="BM187" i="32"/>
  <c r="AX187" i="32"/>
  <c r="AW188" i="32"/>
  <c r="AM188" i="32" s="1"/>
  <c r="JX187" i="32" l="1"/>
  <c r="JY187" i="32" s="1"/>
  <c r="JI187" i="32"/>
  <c r="JJ187" i="32" s="1"/>
  <c r="KC188" i="32"/>
  <c r="JS188" i="32" s="1"/>
  <c r="JO187" i="32"/>
  <c r="JN188" i="32"/>
  <c r="JD188" i="32" s="1"/>
  <c r="KD187" i="32"/>
  <c r="LE184" i="32"/>
  <c r="KX184" i="32" s="1"/>
  <c r="KY184" i="32" s="1"/>
  <c r="KZ184" i="32" s="1"/>
  <c r="LF183" i="32"/>
  <c r="LT183" i="32"/>
  <c r="LM183" i="32" s="1"/>
  <c r="LN183" i="32" s="1"/>
  <c r="LO183" i="32" s="1"/>
  <c r="LU182" i="32"/>
  <c r="KN183" i="32"/>
  <c r="KR184" i="32"/>
  <c r="KH184" i="32" s="1"/>
  <c r="KS183" i="32"/>
  <c r="GO189" i="32"/>
  <c r="GP188" i="32"/>
  <c r="IW188" i="32"/>
  <c r="IX187" i="32"/>
  <c r="IH188" i="32"/>
  <c r="II187" i="32"/>
  <c r="HW187" i="32"/>
  <c r="HX187" i="32" s="1"/>
  <c r="HL188" i="32"/>
  <c r="HM188" i="32" s="1"/>
  <c r="HN188" i="32" s="1"/>
  <c r="HO188" i="32" s="1"/>
  <c r="HP188" i="32" s="1"/>
  <c r="HD188" i="32"/>
  <c r="HE187" i="32"/>
  <c r="FZ188" i="32"/>
  <c r="GA187" i="32"/>
  <c r="FK188" i="32"/>
  <c r="FL187" i="32"/>
  <c r="EV188" i="32"/>
  <c r="EW187" i="32"/>
  <c r="EG188" i="32"/>
  <c r="EH187" i="32"/>
  <c r="DR188" i="32"/>
  <c r="DS187" i="32"/>
  <c r="DC188" i="32"/>
  <c r="DD187" i="32"/>
  <c r="CN188" i="32"/>
  <c r="CO187" i="32"/>
  <c r="BY188" i="32"/>
  <c r="BZ187" i="32"/>
  <c r="BJ188" i="32"/>
  <c r="BK187" i="32"/>
  <c r="AU188" i="32"/>
  <c r="AV187" i="32"/>
  <c r="KB187" i="32" l="1"/>
  <c r="KE187" i="32" s="1"/>
  <c r="KF187" i="32" s="1"/>
  <c r="KA188" i="32"/>
  <c r="JT188" i="32" s="1"/>
  <c r="JU188" i="32" s="1"/>
  <c r="JV188" i="32" s="1"/>
  <c r="JL188" i="32"/>
  <c r="JE188" i="32" s="1"/>
  <c r="JF188" i="32" s="1"/>
  <c r="JG188" i="32" s="1"/>
  <c r="JM187" i="32"/>
  <c r="JP187" i="32" s="1"/>
  <c r="JQ187" i="32" s="1"/>
  <c r="LX182" i="32"/>
  <c r="LY182" i="32" s="1"/>
  <c r="LP183" i="32"/>
  <c r="LQ183" i="32" s="1"/>
  <c r="LI183" i="32"/>
  <c r="LJ183" i="32" s="1"/>
  <c r="HQ188" i="32"/>
  <c r="KP184" i="32"/>
  <c r="KI184" i="32" s="1"/>
  <c r="KJ184" i="32" s="1"/>
  <c r="KK184" i="32" s="1"/>
  <c r="KQ183" i="32"/>
  <c r="LA184" i="32"/>
  <c r="LB184" i="32" s="1"/>
  <c r="GS188" i="32"/>
  <c r="GT188" i="32" s="1"/>
  <c r="GH189" i="32"/>
  <c r="GI189" i="32" s="1"/>
  <c r="GJ189" i="32" s="1"/>
  <c r="GK189" i="32" s="1"/>
  <c r="GL189" i="32" s="1"/>
  <c r="JA187" i="32"/>
  <c r="JB187" i="32" s="1"/>
  <c r="IP188" i="32"/>
  <c r="IQ188" i="32" s="1"/>
  <c r="IR188" i="32" s="1"/>
  <c r="IS188" i="32" s="1"/>
  <c r="IT188" i="32" s="1"/>
  <c r="IL187" i="32"/>
  <c r="IM187" i="32" s="1"/>
  <c r="IA188" i="32"/>
  <c r="IB188" i="32" s="1"/>
  <c r="IC188" i="32" s="1"/>
  <c r="ID188" i="32" s="1"/>
  <c r="IE188" i="32" s="1"/>
  <c r="HV188" i="32"/>
  <c r="HU189" i="32"/>
  <c r="HK189" i="32" s="1"/>
  <c r="HH187" i="32"/>
  <c r="HI187" i="32" s="1"/>
  <c r="GW188" i="32"/>
  <c r="GX188" i="32" s="1"/>
  <c r="GY188" i="32" s="1"/>
  <c r="GZ188" i="32" s="1"/>
  <c r="HA188" i="32" s="1"/>
  <c r="GD187" i="32"/>
  <c r="GE187" i="32" s="1"/>
  <c r="FS188" i="32"/>
  <c r="FT188" i="32" s="1"/>
  <c r="FU188" i="32" s="1"/>
  <c r="FV188" i="32" s="1"/>
  <c r="FW188" i="32" s="1"/>
  <c r="FO187" i="32"/>
  <c r="FP187" i="32" s="1"/>
  <c r="FD188" i="32"/>
  <c r="FE188" i="32" s="1"/>
  <c r="FF188" i="32" s="1"/>
  <c r="FG188" i="32" s="1"/>
  <c r="FH188" i="32" s="1"/>
  <c r="EZ187" i="32"/>
  <c r="FA187" i="32" s="1"/>
  <c r="EO188" i="32"/>
  <c r="EP188" i="32" s="1"/>
  <c r="EQ188" i="32" s="1"/>
  <c r="ER188" i="32" s="1"/>
  <c r="ES188" i="32" s="1"/>
  <c r="EK187" i="32"/>
  <c r="EL187" i="32" s="1"/>
  <c r="DZ188" i="32"/>
  <c r="EA188" i="32" s="1"/>
  <c r="EB188" i="32" s="1"/>
  <c r="EC188" i="32" s="1"/>
  <c r="ED188" i="32" s="1"/>
  <c r="DV187" i="32"/>
  <c r="DW187" i="32" s="1"/>
  <c r="DK188" i="32"/>
  <c r="DL188" i="32" s="1"/>
  <c r="DM188" i="32" s="1"/>
  <c r="DN188" i="32" s="1"/>
  <c r="DO188" i="32" s="1"/>
  <c r="DG187" i="32"/>
  <c r="DH187" i="32" s="1"/>
  <c r="CV188" i="32"/>
  <c r="CW188" i="32" s="1"/>
  <c r="CX188" i="32" s="1"/>
  <c r="CY188" i="32" s="1"/>
  <c r="CZ188" i="32" s="1"/>
  <c r="CR187" i="32"/>
  <c r="CS187" i="32" s="1"/>
  <c r="CG188" i="32"/>
  <c r="CH188" i="32" s="1"/>
  <c r="CI188" i="32" s="1"/>
  <c r="CJ188" i="32" s="1"/>
  <c r="CK188" i="32" s="1"/>
  <c r="BR188" i="32"/>
  <c r="BS188" i="32" s="1"/>
  <c r="BT188" i="32" s="1"/>
  <c r="BU188" i="32" s="1"/>
  <c r="BV188" i="32" s="1"/>
  <c r="CC187" i="32"/>
  <c r="CD187" i="32" s="1"/>
  <c r="BN187" i="32"/>
  <c r="BO187" i="32" s="1"/>
  <c r="BC188" i="32"/>
  <c r="BD188" i="32" s="1"/>
  <c r="BE188" i="32" s="1"/>
  <c r="BF188" i="32" s="1"/>
  <c r="BG188" i="32" s="1"/>
  <c r="AY187" i="32"/>
  <c r="AZ187" i="32" s="1"/>
  <c r="AN188" i="32"/>
  <c r="AO188" i="32" s="1"/>
  <c r="AP188" i="32" s="1"/>
  <c r="AQ188" i="32" s="1"/>
  <c r="AR188" i="32" s="1"/>
  <c r="IU188" i="32" l="1"/>
  <c r="JW188" i="32"/>
  <c r="DA188" i="32"/>
  <c r="EE188" i="32"/>
  <c r="FI188" i="32"/>
  <c r="HB188" i="32"/>
  <c r="LC184" i="32"/>
  <c r="LG185" i="32"/>
  <c r="KW185" i="32" s="1"/>
  <c r="LH184" i="32"/>
  <c r="LR183" i="32"/>
  <c r="LV184" i="32"/>
  <c r="LL184" i="32" s="1"/>
  <c r="LW183" i="32"/>
  <c r="AS188" i="32"/>
  <c r="BW188" i="32"/>
  <c r="IF188" i="32"/>
  <c r="JH188" i="32"/>
  <c r="GM189" i="32"/>
  <c r="KT183" i="32"/>
  <c r="KU183" i="32" s="1"/>
  <c r="CL188" i="32"/>
  <c r="DP188" i="32"/>
  <c r="ET188" i="32"/>
  <c r="FX188" i="32"/>
  <c r="KL184" i="32"/>
  <c r="KM184" i="32" s="1"/>
  <c r="GR189" i="32"/>
  <c r="GQ190" i="32"/>
  <c r="GG190" i="32" s="1"/>
  <c r="IY189" i="32"/>
  <c r="IO189" i="32" s="1"/>
  <c r="IZ188" i="32"/>
  <c r="IJ189" i="32"/>
  <c r="HZ189" i="32" s="1"/>
  <c r="IK188" i="32"/>
  <c r="HS189" i="32"/>
  <c r="HT188" i="32"/>
  <c r="HF189" i="32"/>
  <c r="GV189" i="32" s="1"/>
  <c r="HG188" i="32"/>
  <c r="GC188" i="32"/>
  <c r="GB189" i="32"/>
  <c r="FR189" i="32" s="1"/>
  <c r="FM189" i="32"/>
  <c r="FC189" i="32" s="1"/>
  <c r="FN188" i="32"/>
  <c r="EY188" i="32"/>
  <c r="EX189" i="32"/>
  <c r="EN189" i="32" s="1"/>
  <c r="EI189" i="32"/>
  <c r="DY189" i="32" s="1"/>
  <c r="EJ188" i="32"/>
  <c r="DT189" i="32"/>
  <c r="DJ189" i="32" s="1"/>
  <c r="DU188" i="32"/>
  <c r="DF188" i="32"/>
  <c r="DE189" i="32"/>
  <c r="CU189" i="32" s="1"/>
  <c r="CQ188" i="32"/>
  <c r="CP189" i="32"/>
  <c r="CF189" i="32" s="1"/>
  <c r="CA189" i="32"/>
  <c r="BQ189" i="32" s="1"/>
  <c r="CB188" i="32"/>
  <c r="BM188" i="32"/>
  <c r="BL189" i="32"/>
  <c r="BB189" i="32" s="1"/>
  <c r="BH188" i="32"/>
  <c r="AW189" i="32"/>
  <c r="AM189" i="32" s="1"/>
  <c r="AX188" i="32"/>
  <c r="JX188" i="32" l="1"/>
  <c r="JY188" i="32" s="1"/>
  <c r="JI188" i="32"/>
  <c r="JJ188" i="32" s="1"/>
  <c r="JN189" i="32"/>
  <c r="JD189" i="32" s="1"/>
  <c r="KD188" i="32"/>
  <c r="JO188" i="32"/>
  <c r="KC189" i="32"/>
  <c r="JS189" i="32" s="1"/>
  <c r="KN184" i="32"/>
  <c r="KR185" i="32"/>
  <c r="KH185" i="32" s="1"/>
  <c r="KS184" i="32"/>
  <c r="LE185" i="32"/>
  <c r="KX185" i="32" s="1"/>
  <c r="KY185" i="32" s="1"/>
  <c r="KZ185" i="32" s="1"/>
  <c r="LF184" i="32"/>
  <c r="LT184" i="32"/>
  <c r="LM184" i="32" s="1"/>
  <c r="LN184" i="32" s="1"/>
  <c r="LO184" i="32" s="1"/>
  <c r="LU183" i="32"/>
  <c r="GO190" i="32"/>
  <c r="GP189" i="32"/>
  <c r="IW189" i="32"/>
  <c r="IX188" i="32"/>
  <c r="IH189" i="32"/>
  <c r="II188" i="32"/>
  <c r="HW188" i="32"/>
  <c r="HX188" i="32" s="1"/>
  <c r="HL189" i="32"/>
  <c r="HM189" i="32" s="1"/>
  <c r="HN189" i="32" s="1"/>
  <c r="HO189" i="32" s="1"/>
  <c r="HP189" i="32" s="1"/>
  <c r="HD189" i="32"/>
  <c r="HE188" i="32"/>
  <c r="FZ189" i="32"/>
  <c r="GA188" i="32"/>
  <c r="FK189" i="32"/>
  <c r="FL188" i="32"/>
  <c r="EV189" i="32"/>
  <c r="EW188" i="32"/>
  <c r="EG189" i="32"/>
  <c r="EH188" i="32"/>
  <c r="DR189" i="32"/>
  <c r="DS188" i="32"/>
  <c r="DC189" i="32"/>
  <c r="DD188" i="32"/>
  <c r="CN189" i="32"/>
  <c r="CO188" i="32"/>
  <c r="BY189" i="32"/>
  <c r="BZ188" i="32"/>
  <c r="BJ189" i="32"/>
  <c r="BK188" i="32"/>
  <c r="AU189" i="32"/>
  <c r="AV188" i="32"/>
  <c r="KB188" i="32" l="1"/>
  <c r="KE188" i="32" s="1"/>
  <c r="KF188" i="32" s="1"/>
  <c r="KA189" i="32"/>
  <c r="JL189" i="32"/>
  <c r="JE189" i="32" s="1"/>
  <c r="JF189" i="32" s="1"/>
  <c r="JG189" i="32" s="1"/>
  <c r="JM188" i="32"/>
  <c r="JP188" i="32" s="1"/>
  <c r="JQ188" i="32" s="1"/>
  <c r="LA185" i="32"/>
  <c r="LB185" i="32" s="1"/>
  <c r="LX183" i="32"/>
  <c r="LY183" i="32" s="1"/>
  <c r="LP184" i="32"/>
  <c r="LQ184" i="32" s="1"/>
  <c r="HQ189" i="32"/>
  <c r="LI184" i="32"/>
  <c r="LJ184" i="32" s="1"/>
  <c r="KP185" i="32"/>
  <c r="KI185" i="32" s="1"/>
  <c r="KJ185" i="32" s="1"/>
  <c r="KK185" i="32" s="1"/>
  <c r="KQ184" i="32"/>
  <c r="GS189" i="32"/>
  <c r="GT189" i="32" s="1"/>
  <c r="GH190" i="32"/>
  <c r="GI190" i="32" s="1"/>
  <c r="GJ190" i="32" s="1"/>
  <c r="GK190" i="32" s="1"/>
  <c r="GL190" i="32" s="1"/>
  <c r="JT189" i="32"/>
  <c r="JU189" i="32" s="1"/>
  <c r="JV189" i="32" s="1"/>
  <c r="JA188" i="32"/>
  <c r="JB188" i="32" s="1"/>
  <c r="IP189" i="32"/>
  <c r="IQ189" i="32" s="1"/>
  <c r="IR189" i="32" s="1"/>
  <c r="IS189" i="32" s="1"/>
  <c r="IT189" i="32" s="1"/>
  <c r="IL188" i="32"/>
  <c r="IM188" i="32" s="1"/>
  <c r="IA189" i="32"/>
  <c r="IB189" i="32" s="1"/>
  <c r="IC189" i="32" s="1"/>
  <c r="ID189" i="32" s="1"/>
  <c r="IE189" i="32" s="1"/>
  <c r="HV189" i="32"/>
  <c r="HU190" i="32"/>
  <c r="HK190" i="32" s="1"/>
  <c r="HH188" i="32"/>
  <c r="HI188" i="32" s="1"/>
  <c r="GW189" i="32"/>
  <c r="GX189" i="32" s="1"/>
  <c r="GY189" i="32" s="1"/>
  <c r="GZ189" i="32" s="1"/>
  <c r="HA189" i="32" s="1"/>
  <c r="GD188" i="32"/>
  <c r="GE188" i="32" s="1"/>
  <c r="FS189" i="32"/>
  <c r="FT189" i="32" s="1"/>
  <c r="FU189" i="32" s="1"/>
  <c r="FV189" i="32" s="1"/>
  <c r="FW189" i="32" s="1"/>
  <c r="FO188" i="32"/>
  <c r="FP188" i="32" s="1"/>
  <c r="FD189" i="32"/>
  <c r="FE189" i="32" s="1"/>
  <c r="FF189" i="32" s="1"/>
  <c r="FG189" i="32" s="1"/>
  <c r="FH189" i="32" s="1"/>
  <c r="EO189" i="32"/>
  <c r="EP189" i="32" s="1"/>
  <c r="EQ189" i="32" s="1"/>
  <c r="ER189" i="32" s="1"/>
  <c r="ES189" i="32" s="1"/>
  <c r="EZ188" i="32"/>
  <c r="FA188" i="32" s="1"/>
  <c r="EK188" i="32"/>
  <c r="EL188" i="32" s="1"/>
  <c r="DZ189" i="32"/>
  <c r="EA189" i="32" s="1"/>
  <c r="EB189" i="32" s="1"/>
  <c r="EC189" i="32" s="1"/>
  <c r="ED189" i="32" s="1"/>
  <c r="DV188" i="32"/>
  <c r="DW188" i="32" s="1"/>
  <c r="DK189" i="32"/>
  <c r="DL189" i="32" s="1"/>
  <c r="DM189" i="32" s="1"/>
  <c r="DN189" i="32" s="1"/>
  <c r="DO189" i="32" s="1"/>
  <c r="DG188" i="32"/>
  <c r="DH188" i="32" s="1"/>
  <c r="CV189" i="32"/>
  <c r="CW189" i="32" s="1"/>
  <c r="CX189" i="32" s="1"/>
  <c r="CY189" i="32" s="1"/>
  <c r="CZ189" i="32" s="1"/>
  <c r="CR188" i="32"/>
  <c r="CS188" i="32" s="1"/>
  <c r="CG189" i="32"/>
  <c r="CH189" i="32" s="1"/>
  <c r="CI189" i="32" s="1"/>
  <c r="CJ189" i="32" s="1"/>
  <c r="CK189" i="32" s="1"/>
  <c r="CC188" i="32"/>
  <c r="CD188" i="32" s="1"/>
  <c r="BR189" i="32"/>
  <c r="BS189" i="32" s="1"/>
  <c r="BT189" i="32" s="1"/>
  <c r="BU189" i="32" s="1"/>
  <c r="BV189" i="32" s="1"/>
  <c r="BN188" i="32"/>
  <c r="BO188" i="32" s="1"/>
  <c r="BC189" i="32"/>
  <c r="BD189" i="32" s="1"/>
  <c r="BE189" i="32" s="1"/>
  <c r="BF189" i="32" s="1"/>
  <c r="BG189" i="32" s="1"/>
  <c r="AY188" i="32"/>
  <c r="AZ188" i="32" s="1"/>
  <c r="AN189" i="32"/>
  <c r="AO189" i="32" s="1"/>
  <c r="AP189" i="32" s="1"/>
  <c r="AQ189" i="32" s="1"/>
  <c r="AR189" i="32" s="1"/>
  <c r="ET189" i="32" l="1"/>
  <c r="IU189" i="32"/>
  <c r="JW189" i="32"/>
  <c r="KT184" i="32"/>
  <c r="KU184" i="32" s="1"/>
  <c r="AS189" i="32"/>
  <c r="DA189" i="32"/>
  <c r="EE189" i="32"/>
  <c r="HB189" i="32"/>
  <c r="KL185" i="32"/>
  <c r="KM185" i="32" s="1"/>
  <c r="BW189" i="32"/>
  <c r="IF189" i="32"/>
  <c r="JH189" i="32"/>
  <c r="GM190" i="32"/>
  <c r="CL189" i="32"/>
  <c r="DP189" i="32"/>
  <c r="FX189" i="32"/>
  <c r="LR184" i="32"/>
  <c r="LW184" i="32"/>
  <c r="LV185" i="32"/>
  <c r="LL185" i="32" s="1"/>
  <c r="LC185" i="32"/>
  <c r="LH185" i="32"/>
  <c r="LG186" i="32"/>
  <c r="KW186" i="32" s="1"/>
  <c r="GR190" i="32"/>
  <c r="GQ191" i="32"/>
  <c r="GG191" i="32" s="1"/>
  <c r="IZ189" i="32"/>
  <c r="IY190" i="32"/>
  <c r="IO190" i="32" s="1"/>
  <c r="IJ190" i="32"/>
  <c r="HZ190" i="32" s="1"/>
  <c r="IK189" i="32"/>
  <c r="HS190" i="32"/>
  <c r="HT189" i="32"/>
  <c r="HG189" i="32"/>
  <c r="HF190" i="32"/>
  <c r="GV190" i="32" s="1"/>
  <c r="GB190" i="32"/>
  <c r="FR190" i="32" s="1"/>
  <c r="GC189" i="32"/>
  <c r="FN189" i="32"/>
  <c r="FI189" i="32"/>
  <c r="FM190" i="32"/>
  <c r="FC190" i="32" s="1"/>
  <c r="EX190" i="32"/>
  <c r="EN190" i="32" s="1"/>
  <c r="EY189" i="32"/>
  <c r="EJ189" i="32"/>
  <c r="EI190" i="32"/>
  <c r="DY190" i="32" s="1"/>
  <c r="DT190" i="32"/>
  <c r="DJ190" i="32" s="1"/>
  <c r="DU189" i="32"/>
  <c r="DF189" i="32"/>
  <c r="DE190" i="32"/>
  <c r="CU190" i="32" s="1"/>
  <c r="CP190" i="32"/>
  <c r="CF190" i="32" s="1"/>
  <c r="CQ189" i="32"/>
  <c r="CB189" i="32"/>
  <c r="CA190" i="32"/>
  <c r="BQ190" i="32" s="1"/>
  <c r="BH189" i="32"/>
  <c r="BL190" i="32"/>
  <c r="BB190" i="32" s="1"/>
  <c r="BM189" i="32"/>
  <c r="AX189" i="32"/>
  <c r="AW190" i="32"/>
  <c r="AM190" i="32" s="1"/>
  <c r="JX189" i="32" l="1"/>
  <c r="JY189" i="32" s="1"/>
  <c r="JI189" i="32"/>
  <c r="JJ189" i="32" s="1"/>
  <c r="KD189" i="32"/>
  <c r="KC190" i="32"/>
  <c r="JS190" i="32" s="1"/>
  <c r="JO189" i="32"/>
  <c r="JN190" i="32"/>
  <c r="JD190" i="32" s="1"/>
  <c r="LT185" i="32"/>
  <c r="LM185" i="32" s="1"/>
  <c r="LN185" i="32" s="1"/>
  <c r="LO185" i="32" s="1"/>
  <c r="LU184" i="32"/>
  <c r="LE186" i="32"/>
  <c r="KX186" i="32" s="1"/>
  <c r="KY186" i="32" s="1"/>
  <c r="KZ186" i="32" s="1"/>
  <c r="LF185" i="32"/>
  <c r="KN185" i="32"/>
  <c r="KR186" i="32"/>
  <c r="KH186" i="32" s="1"/>
  <c r="KS185" i="32"/>
  <c r="GO191" i="32"/>
  <c r="GP190" i="32"/>
  <c r="IW190" i="32"/>
  <c r="IX189" i="32"/>
  <c r="IH190" i="32"/>
  <c r="II189" i="32"/>
  <c r="HW189" i="32"/>
  <c r="HX189" i="32" s="1"/>
  <c r="HL190" i="32"/>
  <c r="HM190" i="32" s="1"/>
  <c r="HN190" i="32" s="1"/>
  <c r="HO190" i="32" s="1"/>
  <c r="HP190" i="32" s="1"/>
  <c r="HD190" i="32"/>
  <c r="HE189" i="32"/>
  <c r="FZ190" i="32"/>
  <c r="GA189" i="32"/>
  <c r="FK190" i="32"/>
  <c r="FL189" i="32"/>
  <c r="EV190" i="32"/>
  <c r="EW189" i="32"/>
  <c r="EG190" i="32"/>
  <c r="EH189" i="32"/>
  <c r="DR190" i="32"/>
  <c r="DS189" i="32"/>
  <c r="DC190" i="32"/>
  <c r="DD189" i="32"/>
  <c r="CN190" i="32"/>
  <c r="CO189" i="32"/>
  <c r="BY190" i="32"/>
  <c r="BZ189" i="32"/>
  <c r="BJ190" i="32"/>
  <c r="BK189" i="32"/>
  <c r="AU190" i="32"/>
  <c r="AV189" i="32"/>
  <c r="KB189" i="32" l="1"/>
  <c r="KE189" i="32" s="1"/>
  <c r="KF189" i="32" s="1"/>
  <c r="KA190" i="32"/>
  <c r="JT190" i="32" s="1"/>
  <c r="JU190" i="32" s="1"/>
  <c r="JV190" i="32" s="1"/>
  <c r="JL190" i="32"/>
  <c r="JE190" i="32" s="1"/>
  <c r="JF190" i="32" s="1"/>
  <c r="JG190" i="32" s="1"/>
  <c r="JM189" i="32"/>
  <c r="JP189" i="32" s="1"/>
  <c r="JQ189" i="32" s="1"/>
  <c r="LI185" i="32"/>
  <c r="LJ185" i="32" s="1"/>
  <c r="LA186" i="32"/>
  <c r="LB186" i="32" s="1"/>
  <c r="LX184" i="32"/>
  <c r="LY184" i="32" s="1"/>
  <c r="HQ190" i="32"/>
  <c r="KP186" i="32"/>
  <c r="KI186" i="32" s="1"/>
  <c r="KJ186" i="32" s="1"/>
  <c r="KK186" i="32" s="1"/>
  <c r="KQ185" i="32"/>
  <c r="LP185" i="32"/>
  <c r="LQ185" i="32" s="1"/>
  <c r="GS190" i="32"/>
  <c r="GT190" i="32" s="1"/>
  <c r="GH191" i="32"/>
  <c r="GI191" i="32" s="1"/>
  <c r="GJ191" i="32" s="1"/>
  <c r="GK191" i="32" s="1"/>
  <c r="GL191" i="32" s="1"/>
  <c r="JA189" i="32"/>
  <c r="JB189" i="32" s="1"/>
  <c r="IP190" i="32"/>
  <c r="IQ190" i="32" s="1"/>
  <c r="IR190" i="32" s="1"/>
  <c r="IS190" i="32" s="1"/>
  <c r="IT190" i="32" s="1"/>
  <c r="IL189" i="32"/>
  <c r="IM189" i="32" s="1"/>
  <c r="IA190" i="32"/>
  <c r="IB190" i="32" s="1"/>
  <c r="IC190" i="32" s="1"/>
  <c r="ID190" i="32" s="1"/>
  <c r="IE190" i="32" s="1"/>
  <c r="HV190" i="32"/>
  <c r="HU191" i="32"/>
  <c r="HK191" i="32" s="1"/>
  <c r="HH189" i="32"/>
  <c r="HI189" i="32" s="1"/>
  <c r="GW190" i="32"/>
  <c r="GX190" i="32" s="1"/>
  <c r="GY190" i="32" s="1"/>
  <c r="GZ190" i="32" s="1"/>
  <c r="HA190" i="32" s="1"/>
  <c r="GD189" i="32"/>
  <c r="GE189" i="32" s="1"/>
  <c r="FS190" i="32"/>
  <c r="FT190" i="32" s="1"/>
  <c r="FU190" i="32" s="1"/>
  <c r="FV190" i="32" s="1"/>
  <c r="FW190" i="32" s="1"/>
  <c r="FO189" i="32"/>
  <c r="FP189" i="32" s="1"/>
  <c r="FD190" i="32"/>
  <c r="FE190" i="32" s="1"/>
  <c r="FF190" i="32" s="1"/>
  <c r="FG190" i="32" s="1"/>
  <c r="FH190" i="32" s="1"/>
  <c r="EZ189" i="32"/>
  <c r="FA189" i="32" s="1"/>
  <c r="EO190" i="32"/>
  <c r="EP190" i="32" s="1"/>
  <c r="EQ190" i="32" s="1"/>
  <c r="ER190" i="32" s="1"/>
  <c r="ES190" i="32" s="1"/>
  <c r="EK189" i="32"/>
  <c r="EL189" i="32" s="1"/>
  <c r="DZ190" i="32"/>
  <c r="EA190" i="32" s="1"/>
  <c r="EB190" i="32" s="1"/>
  <c r="EC190" i="32" s="1"/>
  <c r="ED190" i="32" s="1"/>
  <c r="DV189" i="32"/>
  <c r="DW189" i="32" s="1"/>
  <c r="DK190" i="32"/>
  <c r="DL190" i="32" s="1"/>
  <c r="DM190" i="32" s="1"/>
  <c r="DN190" i="32" s="1"/>
  <c r="DO190" i="32" s="1"/>
  <c r="DG189" i="32"/>
  <c r="DH189" i="32" s="1"/>
  <c r="CV190" i="32"/>
  <c r="CW190" i="32" s="1"/>
  <c r="CX190" i="32" s="1"/>
  <c r="CY190" i="32" s="1"/>
  <c r="CZ190" i="32" s="1"/>
  <c r="CR189" i="32"/>
  <c r="CS189" i="32" s="1"/>
  <c r="CG190" i="32"/>
  <c r="CH190" i="32" s="1"/>
  <c r="CI190" i="32" s="1"/>
  <c r="CJ190" i="32" s="1"/>
  <c r="CK190" i="32" s="1"/>
  <c r="CC189" i="32"/>
  <c r="CD189" i="32" s="1"/>
  <c r="BR190" i="32"/>
  <c r="BS190" i="32" s="1"/>
  <c r="BT190" i="32" s="1"/>
  <c r="BU190" i="32" s="1"/>
  <c r="BV190" i="32" s="1"/>
  <c r="BN189" i="32"/>
  <c r="BO189" i="32" s="1"/>
  <c r="BC190" i="32"/>
  <c r="BD190" i="32" s="1"/>
  <c r="BE190" i="32" s="1"/>
  <c r="BF190" i="32" s="1"/>
  <c r="BG190" i="32" s="1"/>
  <c r="AY189" i="32"/>
  <c r="AZ189" i="32" s="1"/>
  <c r="AN190" i="32"/>
  <c r="AO190" i="32" s="1"/>
  <c r="AP190" i="32" s="1"/>
  <c r="AQ190" i="32" s="1"/>
  <c r="AR190" i="32" s="1"/>
  <c r="BH190" i="32" l="1"/>
  <c r="IU190" i="32"/>
  <c r="JW190" i="32"/>
  <c r="AS190" i="32"/>
  <c r="DA190" i="32"/>
  <c r="EE190" i="32"/>
  <c r="FI190" i="32"/>
  <c r="HB190" i="32"/>
  <c r="LR185" i="32"/>
  <c r="LV186" i="32"/>
  <c r="LL186" i="32" s="1"/>
  <c r="LW185" i="32"/>
  <c r="LC186" i="32"/>
  <c r="LG187" i="32"/>
  <c r="KW187" i="32" s="1"/>
  <c r="LH186" i="32"/>
  <c r="BW190" i="32"/>
  <c r="IF190" i="32"/>
  <c r="JH190" i="32"/>
  <c r="GM191" i="32"/>
  <c r="KT185" i="32"/>
  <c r="KU185" i="32" s="1"/>
  <c r="CL190" i="32"/>
  <c r="DP190" i="32"/>
  <c r="ET190" i="32"/>
  <c r="FX190" i="32"/>
  <c r="KL186" i="32"/>
  <c r="KM186" i="32" s="1"/>
  <c r="GR191" i="32"/>
  <c r="GQ192" i="32"/>
  <c r="GG192" i="32" s="1"/>
  <c r="IY191" i="32"/>
  <c r="IO191" i="32" s="1"/>
  <c r="IZ190" i="32"/>
  <c r="IJ191" i="32"/>
  <c r="HZ191" i="32" s="1"/>
  <c r="IK190" i="32"/>
  <c r="HS191" i="32"/>
  <c r="HT190" i="32"/>
  <c r="HF191" i="32"/>
  <c r="GV191" i="32" s="1"/>
  <c r="HG190" i="32"/>
  <c r="GC190" i="32"/>
  <c r="GB191" i="32"/>
  <c r="FR191" i="32" s="1"/>
  <c r="FM191" i="32"/>
  <c r="FC191" i="32" s="1"/>
  <c r="FN190" i="32"/>
  <c r="EY190" i="32"/>
  <c r="EX191" i="32"/>
  <c r="EN191" i="32" s="1"/>
  <c r="EI191" i="32"/>
  <c r="DY191" i="32" s="1"/>
  <c r="EJ190" i="32"/>
  <c r="DT191" i="32"/>
  <c r="DJ191" i="32" s="1"/>
  <c r="DU190" i="32"/>
  <c r="DE191" i="32"/>
  <c r="CU191" i="32" s="1"/>
  <c r="DF190" i="32"/>
  <c r="CQ190" i="32"/>
  <c r="CP191" i="32"/>
  <c r="CF191" i="32" s="1"/>
  <c r="CA191" i="32"/>
  <c r="BQ191" i="32" s="1"/>
  <c r="CB190" i="32"/>
  <c r="BM190" i="32"/>
  <c r="BL191" i="32"/>
  <c r="BB191" i="32" s="1"/>
  <c r="AW191" i="32"/>
  <c r="AM191" i="32" s="1"/>
  <c r="AX190" i="32"/>
  <c r="JX190" i="32" l="1"/>
  <c r="JY190" i="32" s="1"/>
  <c r="KC191" i="32"/>
  <c r="JS191" i="32" s="1"/>
  <c r="JI190" i="32"/>
  <c r="JJ190" i="32" s="1"/>
  <c r="KD190" i="32"/>
  <c r="JN191" i="32"/>
  <c r="JD191" i="32" s="1"/>
  <c r="JO190" i="32"/>
  <c r="LE187" i="32"/>
  <c r="KX187" i="32" s="1"/>
  <c r="KY187" i="32" s="1"/>
  <c r="KZ187" i="32" s="1"/>
  <c r="LF186" i="32"/>
  <c r="KN186" i="32"/>
  <c r="KR187" i="32"/>
  <c r="KH187" i="32" s="1"/>
  <c r="KS186" i="32"/>
  <c r="LT186" i="32"/>
  <c r="LM186" i="32" s="1"/>
  <c r="LN186" i="32" s="1"/>
  <c r="LO186" i="32" s="1"/>
  <c r="LU185" i="32"/>
  <c r="GO192" i="32"/>
  <c r="GP191" i="32"/>
  <c r="IW191" i="32"/>
  <c r="IX190" i="32"/>
  <c r="IH191" i="32"/>
  <c r="II190" i="32"/>
  <c r="HW190" i="32"/>
  <c r="HX190" i="32" s="1"/>
  <c r="HL191" i="32"/>
  <c r="HM191" i="32" s="1"/>
  <c r="HN191" i="32" s="1"/>
  <c r="HO191" i="32" s="1"/>
  <c r="HP191" i="32" s="1"/>
  <c r="HD191" i="32"/>
  <c r="HE190" i="32"/>
  <c r="FZ191" i="32"/>
  <c r="GA190" i="32"/>
  <c r="FK191" i="32"/>
  <c r="FL190" i="32"/>
  <c r="EV191" i="32"/>
  <c r="EW190" i="32"/>
  <c r="EG191" i="32"/>
  <c r="EH190" i="32"/>
  <c r="DR191" i="32"/>
  <c r="DS190" i="32"/>
  <c r="DC191" i="32"/>
  <c r="DD190" i="32"/>
  <c r="CN191" i="32"/>
  <c r="CO190" i="32"/>
  <c r="BY191" i="32"/>
  <c r="BZ190" i="32"/>
  <c r="BJ191" i="32"/>
  <c r="BK190" i="32"/>
  <c r="AU191" i="32"/>
  <c r="AV190" i="32"/>
  <c r="KB190" i="32" l="1"/>
  <c r="KE190" i="32" s="1"/>
  <c r="KF190" i="32" s="1"/>
  <c r="KA191" i="32"/>
  <c r="JT191" i="32" s="1"/>
  <c r="JU191" i="32" s="1"/>
  <c r="JV191" i="32" s="1"/>
  <c r="JM190" i="32"/>
  <c r="JP190" i="32" s="1"/>
  <c r="JQ190" i="32" s="1"/>
  <c r="JL191" i="32"/>
  <c r="JE191" i="32" s="1"/>
  <c r="JF191" i="32" s="1"/>
  <c r="JG191" i="32" s="1"/>
  <c r="LX185" i="32"/>
  <c r="LY185" i="32" s="1"/>
  <c r="KP187" i="32"/>
  <c r="KI187" i="32" s="1"/>
  <c r="KJ187" i="32" s="1"/>
  <c r="KK187" i="32" s="1"/>
  <c r="KQ186" i="32"/>
  <c r="LP186" i="32"/>
  <c r="LQ186" i="32" s="1"/>
  <c r="LI186" i="32"/>
  <c r="LJ186" i="32" s="1"/>
  <c r="HQ191" i="32"/>
  <c r="LA187" i="32"/>
  <c r="LB187" i="32" s="1"/>
  <c r="GS191" i="32"/>
  <c r="GT191" i="32" s="1"/>
  <c r="GH192" i="32"/>
  <c r="GI192" i="32" s="1"/>
  <c r="GJ192" i="32" s="1"/>
  <c r="GK192" i="32" s="1"/>
  <c r="GL192" i="32" s="1"/>
  <c r="JA190" i="32"/>
  <c r="JB190" i="32" s="1"/>
  <c r="IP191" i="32"/>
  <c r="IQ191" i="32" s="1"/>
  <c r="IR191" i="32" s="1"/>
  <c r="IS191" i="32" s="1"/>
  <c r="IT191" i="32" s="1"/>
  <c r="IL190" i="32"/>
  <c r="IM190" i="32" s="1"/>
  <c r="IA191" i="32"/>
  <c r="IB191" i="32" s="1"/>
  <c r="IC191" i="32" s="1"/>
  <c r="ID191" i="32" s="1"/>
  <c r="IE191" i="32" s="1"/>
  <c r="HV191" i="32"/>
  <c r="HU192" i="32"/>
  <c r="HK192" i="32" s="1"/>
  <c r="HH190" i="32"/>
  <c r="HI190" i="32" s="1"/>
  <c r="GW191" i="32"/>
  <c r="GX191" i="32" s="1"/>
  <c r="GY191" i="32" s="1"/>
  <c r="GZ191" i="32" s="1"/>
  <c r="HA191" i="32" s="1"/>
  <c r="GD190" i="32"/>
  <c r="GE190" i="32" s="1"/>
  <c r="FS191" i="32"/>
  <c r="FT191" i="32" s="1"/>
  <c r="FU191" i="32" s="1"/>
  <c r="FV191" i="32" s="1"/>
  <c r="FW191" i="32" s="1"/>
  <c r="FO190" i="32"/>
  <c r="FP190" i="32" s="1"/>
  <c r="FD191" i="32"/>
  <c r="FE191" i="32" s="1"/>
  <c r="FF191" i="32" s="1"/>
  <c r="FG191" i="32" s="1"/>
  <c r="FH191" i="32" s="1"/>
  <c r="EZ190" i="32"/>
  <c r="FA190" i="32" s="1"/>
  <c r="EO191" i="32"/>
  <c r="EP191" i="32" s="1"/>
  <c r="EQ191" i="32" s="1"/>
  <c r="ER191" i="32" s="1"/>
  <c r="ES191" i="32" s="1"/>
  <c r="EK190" i="32"/>
  <c r="EL190" i="32" s="1"/>
  <c r="DZ191" i="32"/>
  <c r="EA191" i="32" s="1"/>
  <c r="EB191" i="32" s="1"/>
  <c r="EC191" i="32" s="1"/>
  <c r="ED191" i="32" s="1"/>
  <c r="DV190" i="32"/>
  <c r="DW190" i="32" s="1"/>
  <c r="DK191" i="32"/>
  <c r="DL191" i="32" s="1"/>
  <c r="DM191" i="32" s="1"/>
  <c r="DN191" i="32" s="1"/>
  <c r="DO191" i="32" s="1"/>
  <c r="DG190" i="32"/>
  <c r="DH190" i="32" s="1"/>
  <c r="CV191" i="32"/>
  <c r="CW191" i="32" s="1"/>
  <c r="CX191" i="32" s="1"/>
  <c r="CY191" i="32" s="1"/>
  <c r="CZ191" i="32" s="1"/>
  <c r="CR190" i="32"/>
  <c r="CS190" i="32" s="1"/>
  <c r="CG191" i="32"/>
  <c r="CH191" i="32" s="1"/>
  <c r="CI191" i="32" s="1"/>
  <c r="CJ191" i="32" s="1"/>
  <c r="CK191" i="32" s="1"/>
  <c r="CC190" i="32"/>
  <c r="CD190" i="32" s="1"/>
  <c r="BR191" i="32"/>
  <c r="BS191" i="32" s="1"/>
  <c r="BT191" i="32" s="1"/>
  <c r="BU191" i="32" s="1"/>
  <c r="BV191" i="32" s="1"/>
  <c r="BN190" i="32"/>
  <c r="BO190" i="32" s="1"/>
  <c r="BC191" i="32"/>
  <c r="BD191" i="32" s="1"/>
  <c r="BE191" i="32" s="1"/>
  <c r="BF191" i="32" s="1"/>
  <c r="BG191" i="32" s="1"/>
  <c r="AY190" i="32"/>
  <c r="AZ190" i="32" s="1"/>
  <c r="AN191" i="32"/>
  <c r="AO191" i="32" s="1"/>
  <c r="AP191" i="32" s="1"/>
  <c r="AQ191" i="32" s="1"/>
  <c r="AR191" i="32" s="1"/>
  <c r="CL191" i="32" l="1"/>
  <c r="IU191" i="32"/>
  <c r="KT186" i="32"/>
  <c r="KU186" i="32" s="1"/>
  <c r="DA191" i="32"/>
  <c r="EE191" i="32"/>
  <c r="FI191" i="32"/>
  <c r="HB191" i="32"/>
  <c r="JW191" i="32"/>
  <c r="LC187" i="32"/>
  <c r="LH187" i="32"/>
  <c r="LG188" i="32"/>
  <c r="KW188" i="32" s="1"/>
  <c r="KL187" i="32"/>
  <c r="KM187" i="32" s="1"/>
  <c r="BW191" i="32"/>
  <c r="IF191" i="32"/>
  <c r="JH191" i="32"/>
  <c r="GM192" i="32"/>
  <c r="AS191" i="32"/>
  <c r="BH191" i="32"/>
  <c r="DP191" i="32"/>
  <c r="ET191" i="32"/>
  <c r="FX191" i="32"/>
  <c r="LR186" i="32"/>
  <c r="LW186" i="32"/>
  <c r="LV187" i="32"/>
  <c r="LL187" i="32" s="1"/>
  <c r="GR192" i="32"/>
  <c r="GQ193" i="32"/>
  <c r="GG193" i="32" s="1"/>
  <c r="IZ191" i="32"/>
  <c r="IY192" i="32"/>
  <c r="IO192" i="32" s="1"/>
  <c r="IK191" i="32"/>
  <c r="IJ192" i="32"/>
  <c r="HZ192" i="32" s="1"/>
  <c r="HS192" i="32"/>
  <c r="HT191" i="32"/>
  <c r="HG191" i="32"/>
  <c r="HF192" i="32"/>
  <c r="GV192" i="32" s="1"/>
  <c r="GB192" i="32"/>
  <c r="FR192" i="32" s="1"/>
  <c r="GC191" i="32"/>
  <c r="FN191" i="32"/>
  <c r="FM192" i="32"/>
  <c r="FC192" i="32" s="1"/>
  <c r="EX192" i="32"/>
  <c r="EN192" i="32" s="1"/>
  <c r="EY191" i="32"/>
  <c r="EJ191" i="32"/>
  <c r="EI192" i="32"/>
  <c r="DY192" i="32" s="1"/>
  <c r="DT192" i="32"/>
  <c r="DJ192" i="32" s="1"/>
  <c r="DU191" i="32"/>
  <c r="DF191" i="32"/>
  <c r="DE192" i="32"/>
  <c r="CU192" i="32" s="1"/>
  <c r="CP192" i="32"/>
  <c r="CF192" i="32" s="1"/>
  <c r="CQ191" i="32"/>
  <c r="CB191" i="32"/>
  <c r="CA192" i="32"/>
  <c r="BQ192" i="32" s="1"/>
  <c r="BL192" i="32"/>
  <c r="BB192" i="32" s="1"/>
  <c r="BM191" i="32"/>
  <c r="AX191" i="32"/>
  <c r="AW192" i="32"/>
  <c r="AM192" i="32" s="1"/>
  <c r="JX191" i="32" l="1"/>
  <c r="JY191" i="32" s="1"/>
  <c r="JI191" i="32"/>
  <c r="JJ191" i="32" s="1"/>
  <c r="JO191" i="32"/>
  <c r="KC192" i="32"/>
  <c r="JS192" i="32" s="1"/>
  <c r="KD191" i="32"/>
  <c r="JN192" i="32"/>
  <c r="JD192" i="32" s="1"/>
  <c r="LE188" i="32"/>
  <c r="KX188" i="32" s="1"/>
  <c r="KY188" i="32" s="1"/>
  <c r="KZ188" i="32" s="1"/>
  <c r="LF187" i="32"/>
  <c r="LT187" i="32"/>
  <c r="LM187" i="32" s="1"/>
  <c r="LN187" i="32" s="1"/>
  <c r="LO187" i="32" s="1"/>
  <c r="LU186" i="32"/>
  <c r="KN187" i="32"/>
  <c r="KR188" i="32"/>
  <c r="KH188" i="32" s="1"/>
  <c r="KS187" i="32"/>
  <c r="GO193" i="32"/>
  <c r="GP192" i="32"/>
  <c r="IW192" i="32"/>
  <c r="IX191" i="32"/>
  <c r="IH192" i="32"/>
  <c r="II191" i="32"/>
  <c r="HW191" i="32"/>
  <c r="HX191" i="32" s="1"/>
  <c r="HL192" i="32"/>
  <c r="HM192" i="32" s="1"/>
  <c r="HN192" i="32" s="1"/>
  <c r="HO192" i="32" s="1"/>
  <c r="HP192" i="32" s="1"/>
  <c r="HD192" i="32"/>
  <c r="HE191" i="32"/>
  <c r="FZ192" i="32"/>
  <c r="GA191" i="32"/>
  <c r="FK192" i="32"/>
  <c r="FL191" i="32"/>
  <c r="EV192" i="32"/>
  <c r="EW191" i="32"/>
  <c r="EG192" i="32"/>
  <c r="EH191" i="32"/>
  <c r="DR192" i="32"/>
  <c r="DS191" i="32"/>
  <c r="DC192" i="32"/>
  <c r="DD191" i="32"/>
  <c r="CN192" i="32"/>
  <c r="CO191" i="32"/>
  <c r="BY192" i="32"/>
  <c r="BZ191" i="32"/>
  <c r="BJ192" i="32"/>
  <c r="BK191" i="32"/>
  <c r="AU192" i="32"/>
  <c r="AV191" i="32"/>
  <c r="KB191" i="32" l="1"/>
  <c r="KE191" i="32" s="1"/>
  <c r="KF191" i="32" s="1"/>
  <c r="KA192" i="32"/>
  <c r="JT192" i="32" s="1"/>
  <c r="JU192" i="32" s="1"/>
  <c r="JV192" i="32" s="1"/>
  <c r="JL192" i="32"/>
  <c r="JE192" i="32" s="1"/>
  <c r="JF192" i="32" s="1"/>
  <c r="JG192" i="32" s="1"/>
  <c r="JM191" i="32"/>
  <c r="JP191" i="32" s="1"/>
  <c r="JQ191" i="32" s="1"/>
  <c r="LX186" i="32"/>
  <c r="LY186" i="32" s="1"/>
  <c r="LP187" i="32"/>
  <c r="LQ187" i="32" s="1"/>
  <c r="LI187" i="32"/>
  <c r="LJ187" i="32" s="1"/>
  <c r="HQ192" i="32"/>
  <c r="KP188" i="32"/>
  <c r="KI188" i="32" s="1"/>
  <c r="KJ188" i="32" s="1"/>
  <c r="KK188" i="32" s="1"/>
  <c r="KQ187" i="32"/>
  <c r="LA188" i="32"/>
  <c r="LB188" i="32" s="1"/>
  <c r="GS192" i="32"/>
  <c r="GT192" i="32" s="1"/>
  <c r="GH193" i="32"/>
  <c r="GI193" i="32" s="1"/>
  <c r="GJ193" i="32" s="1"/>
  <c r="GK193" i="32" s="1"/>
  <c r="GL193" i="32" s="1"/>
  <c r="JA191" i="32"/>
  <c r="JB191" i="32" s="1"/>
  <c r="IP192" i="32"/>
  <c r="IQ192" i="32" s="1"/>
  <c r="IR192" i="32" s="1"/>
  <c r="IS192" i="32" s="1"/>
  <c r="IT192" i="32" s="1"/>
  <c r="IA192" i="32"/>
  <c r="IB192" i="32" s="1"/>
  <c r="IC192" i="32" s="1"/>
  <c r="ID192" i="32" s="1"/>
  <c r="IE192" i="32" s="1"/>
  <c r="IL191" i="32"/>
  <c r="IM191" i="32" s="1"/>
  <c r="HV192" i="32"/>
  <c r="HU193" i="32"/>
  <c r="HK193" i="32" s="1"/>
  <c r="HH191" i="32"/>
  <c r="HI191" i="32" s="1"/>
  <c r="GW192" i="32"/>
  <c r="GX192" i="32" s="1"/>
  <c r="GY192" i="32" s="1"/>
  <c r="GZ192" i="32" s="1"/>
  <c r="HA192" i="32" s="1"/>
  <c r="GD191" i="32"/>
  <c r="GE191" i="32" s="1"/>
  <c r="FS192" i="32"/>
  <c r="FT192" i="32" s="1"/>
  <c r="FU192" i="32" s="1"/>
  <c r="FV192" i="32" s="1"/>
  <c r="FW192" i="32" s="1"/>
  <c r="FO191" i="32"/>
  <c r="FP191" i="32" s="1"/>
  <c r="FD192" i="32"/>
  <c r="FE192" i="32" s="1"/>
  <c r="FF192" i="32" s="1"/>
  <c r="FG192" i="32" s="1"/>
  <c r="FH192" i="32" s="1"/>
  <c r="EZ191" i="32"/>
  <c r="FA191" i="32" s="1"/>
  <c r="EO192" i="32"/>
  <c r="EP192" i="32" s="1"/>
  <c r="EQ192" i="32" s="1"/>
  <c r="ER192" i="32" s="1"/>
  <c r="ES192" i="32" s="1"/>
  <c r="DZ192" i="32"/>
  <c r="EA192" i="32" s="1"/>
  <c r="EB192" i="32" s="1"/>
  <c r="EC192" i="32" s="1"/>
  <c r="ED192" i="32" s="1"/>
  <c r="EK191" i="32"/>
  <c r="EL191" i="32" s="1"/>
  <c r="DV191" i="32"/>
  <c r="DW191" i="32" s="1"/>
  <c r="DK192" i="32"/>
  <c r="DL192" i="32" s="1"/>
  <c r="DM192" i="32" s="1"/>
  <c r="DN192" i="32" s="1"/>
  <c r="DO192" i="32" s="1"/>
  <c r="DG191" i="32"/>
  <c r="DH191" i="32" s="1"/>
  <c r="CV192" i="32"/>
  <c r="CW192" i="32" s="1"/>
  <c r="CX192" i="32" s="1"/>
  <c r="CY192" i="32" s="1"/>
  <c r="CZ192" i="32" s="1"/>
  <c r="CR191" i="32"/>
  <c r="CS191" i="32" s="1"/>
  <c r="CG192" i="32"/>
  <c r="CH192" i="32" s="1"/>
  <c r="CI192" i="32" s="1"/>
  <c r="CJ192" i="32" s="1"/>
  <c r="CK192" i="32" s="1"/>
  <c r="CC191" i="32"/>
  <c r="CD191" i="32" s="1"/>
  <c r="BR192" i="32"/>
  <c r="BS192" i="32" s="1"/>
  <c r="BT192" i="32" s="1"/>
  <c r="BU192" i="32" s="1"/>
  <c r="BV192" i="32" s="1"/>
  <c r="BN191" i="32"/>
  <c r="BO191" i="32" s="1"/>
  <c r="BC192" i="32"/>
  <c r="BD192" i="32" s="1"/>
  <c r="BE192" i="32" s="1"/>
  <c r="BF192" i="32" s="1"/>
  <c r="BG192" i="32" s="1"/>
  <c r="AY191" i="32"/>
  <c r="AZ191" i="32" s="1"/>
  <c r="AN192" i="32"/>
  <c r="AO192" i="32" s="1"/>
  <c r="AP192" i="32" s="1"/>
  <c r="AQ192" i="32" s="1"/>
  <c r="AR192" i="32" s="1"/>
  <c r="CL192" i="32" l="1"/>
  <c r="IU192" i="32"/>
  <c r="AS192" i="32"/>
  <c r="FI192" i="32"/>
  <c r="HB192" i="32"/>
  <c r="JW192" i="32"/>
  <c r="LC188" i="32"/>
  <c r="LG189" i="32"/>
  <c r="KW189" i="32" s="1"/>
  <c r="LH188" i="32"/>
  <c r="LR187" i="32"/>
  <c r="LV188" i="32"/>
  <c r="LL188" i="32" s="1"/>
  <c r="LW187" i="32"/>
  <c r="BW192" i="32"/>
  <c r="EE192" i="32"/>
  <c r="JH192" i="32"/>
  <c r="GM193" i="32"/>
  <c r="KT187" i="32"/>
  <c r="KU187" i="32" s="1"/>
  <c r="BH192" i="32"/>
  <c r="DP192" i="32"/>
  <c r="ET192" i="32"/>
  <c r="FX192" i="32"/>
  <c r="IF192" i="32"/>
  <c r="KL188" i="32"/>
  <c r="KM188" i="32" s="1"/>
  <c r="GR193" i="32"/>
  <c r="GQ194" i="32"/>
  <c r="GG194" i="32" s="1"/>
  <c r="IY193" i="32"/>
  <c r="IO193" i="32" s="1"/>
  <c r="IZ192" i="32"/>
  <c r="IJ193" i="32"/>
  <c r="HZ193" i="32" s="1"/>
  <c r="IK192" i="32"/>
  <c r="HS193" i="32"/>
  <c r="HT192" i="32"/>
  <c r="HF193" i="32"/>
  <c r="GV193" i="32" s="1"/>
  <c r="HG192" i="32"/>
  <c r="GC192" i="32"/>
  <c r="GB193" i="32"/>
  <c r="FR193" i="32" s="1"/>
  <c r="FM193" i="32"/>
  <c r="FC193" i="32" s="1"/>
  <c r="FN192" i="32"/>
  <c r="EY192" i="32"/>
  <c r="EX193" i="32"/>
  <c r="EN193" i="32" s="1"/>
  <c r="EI193" i="32"/>
  <c r="DY193" i="32" s="1"/>
  <c r="EJ192" i="32"/>
  <c r="DT193" i="32"/>
  <c r="DJ193" i="32" s="1"/>
  <c r="DU192" i="32"/>
  <c r="DA192" i="32"/>
  <c r="DE193" i="32"/>
  <c r="CU193" i="32" s="1"/>
  <c r="DF192" i="32"/>
  <c r="CP193" i="32"/>
  <c r="CF193" i="32" s="1"/>
  <c r="CQ192" i="32"/>
  <c r="CA193" i="32"/>
  <c r="BQ193" i="32" s="1"/>
  <c r="CB192" i="32"/>
  <c r="BM192" i="32"/>
  <c r="BL193" i="32"/>
  <c r="BB193" i="32" s="1"/>
  <c r="AW193" i="32"/>
  <c r="AM193" i="32" s="1"/>
  <c r="AX192" i="32"/>
  <c r="JX192" i="32" l="1"/>
  <c r="JY192" i="32" s="1"/>
  <c r="JI192" i="32"/>
  <c r="JJ192" i="32" s="1"/>
  <c r="KD192" i="32"/>
  <c r="KC193" i="32"/>
  <c r="JS193" i="32" s="1"/>
  <c r="JN193" i="32"/>
  <c r="JD193" i="32" s="1"/>
  <c r="JO192" i="32"/>
  <c r="LT188" i="32"/>
  <c r="LM188" i="32" s="1"/>
  <c r="LN188" i="32" s="1"/>
  <c r="LO188" i="32" s="1"/>
  <c r="LU187" i="32"/>
  <c r="KN188" i="32"/>
  <c r="KR189" i="32"/>
  <c r="KH189" i="32" s="1"/>
  <c r="KS188" i="32"/>
  <c r="LE189" i="32"/>
  <c r="KX189" i="32" s="1"/>
  <c r="KY189" i="32" s="1"/>
  <c r="KZ189" i="32" s="1"/>
  <c r="LF188" i="32"/>
  <c r="GO194" i="32"/>
  <c r="GP193" i="32"/>
  <c r="IW193" i="32"/>
  <c r="IX192" i="32"/>
  <c r="IH193" i="32"/>
  <c r="II192" i="32"/>
  <c r="HW192" i="32"/>
  <c r="HX192" i="32" s="1"/>
  <c r="HL193" i="32"/>
  <c r="HM193" i="32" s="1"/>
  <c r="HN193" i="32" s="1"/>
  <c r="HO193" i="32" s="1"/>
  <c r="HP193" i="32" s="1"/>
  <c r="HD193" i="32"/>
  <c r="HE192" i="32"/>
  <c r="FZ193" i="32"/>
  <c r="GA192" i="32"/>
  <c r="FK193" i="32"/>
  <c r="FL192" i="32"/>
  <c r="EV193" i="32"/>
  <c r="EW192" i="32"/>
  <c r="EG193" i="32"/>
  <c r="EH192" i="32"/>
  <c r="DR193" i="32"/>
  <c r="DS192" i="32"/>
  <c r="DC193" i="32"/>
  <c r="DD192" i="32"/>
  <c r="CN193" i="32"/>
  <c r="CO192" i="32"/>
  <c r="BY193" i="32"/>
  <c r="BZ192" i="32"/>
  <c r="BJ193" i="32"/>
  <c r="BK192" i="32"/>
  <c r="AU193" i="32"/>
  <c r="AV192" i="32"/>
  <c r="KB192" i="32" l="1"/>
  <c r="KE192" i="32" s="1"/>
  <c r="KF192" i="32" s="1"/>
  <c r="KA193" i="32"/>
  <c r="JT193" i="32" s="1"/>
  <c r="JU193" i="32" s="1"/>
  <c r="JV193" i="32" s="1"/>
  <c r="JL193" i="32"/>
  <c r="JE193" i="32" s="1"/>
  <c r="JF193" i="32" s="1"/>
  <c r="JG193" i="32" s="1"/>
  <c r="JM192" i="32"/>
  <c r="JP192" i="32" s="1"/>
  <c r="JQ192" i="32" s="1"/>
  <c r="LI188" i="32"/>
  <c r="LJ188" i="32" s="1"/>
  <c r="KP189" i="32"/>
  <c r="KI189" i="32" s="1"/>
  <c r="KJ189" i="32" s="1"/>
  <c r="KK189" i="32" s="1"/>
  <c r="KQ188" i="32"/>
  <c r="LA189" i="32"/>
  <c r="LB189" i="32" s="1"/>
  <c r="LX187" i="32"/>
  <c r="LY187" i="32" s="1"/>
  <c r="HQ193" i="32"/>
  <c r="LP188" i="32"/>
  <c r="LQ188" i="32" s="1"/>
  <c r="GS193" i="32"/>
  <c r="GT193" i="32" s="1"/>
  <c r="GH194" i="32"/>
  <c r="GI194" i="32" s="1"/>
  <c r="GJ194" i="32" s="1"/>
  <c r="GK194" i="32" s="1"/>
  <c r="GL194" i="32" s="1"/>
  <c r="JA192" i="32"/>
  <c r="JB192" i="32" s="1"/>
  <c r="IP193" i="32"/>
  <c r="IQ193" i="32" s="1"/>
  <c r="IR193" i="32" s="1"/>
  <c r="IS193" i="32" s="1"/>
  <c r="IT193" i="32" s="1"/>
  <c r="IL192" i="32"/>
  <c r="IM192" i="32" s="1"/>
  <c r="IA193" i="32"/>
  <c r="IB193" i="32" s="1"/>
  <c r="IC193" i="32" s="1"/>
  <c r="ID193" i="32" s="1"/>
  <c r="IE193" i="32" s="1"/>
  <c r="HV193" i="32"/>
  <c r="HU194" i="32"/>
  <c r="HK194" i="32" s="1"/>
  <c r="HH192" i="32"/>
  <c r="HI192" i="32" s="1"/>
  <c r="GW193" i="32"/>
  <c r="GX193" i="32" s="1"/>
  <c r="GY193" i="32" s="1"/>
  <c r="GZ193" i="32" s="1"/>
  <c r="HA193" i="32" s="1"/>
  <c r="GD192" i="32"/>
  <c r="GE192" i="32" s="1"/>
  <c r="FS193" i="32"/>
  <c r="FT193" i="32" s="1"/>
  <c r="FU193" i="32" s="1"/>
  <c r="FV193" i="32" s="1"/>
  <c r="FW193" i="32" s="1"/>
  <c r="FO192" i="32"/>
  <c r="FP192" i="32" s="1"/>
  <c r="FD193" i="32"/>
  <c r="FE193" i="32" s="1"/>
  <c r="FF193" i="32" s="1"/>
  <c r="FG193" i="32" s="1"/>
  <c r="FH193" i="32" s="1"/>
  <c r="EZ192" i="32"/>
  <c r="FA192" i="32" s="1"/>
  <c r="EO193" i="32"/>
  <c r="EP193" i="32" s="1"/>
  <c r="EQ193" i="32" s="1"/>
  <c r="ER193" i="32" s="1"/>
  <c r="ES193" i="32" s="1"/>
  <c r="EK192" i="32"/>
  <c r="EL192" i="32" s="1"/>
  <c r="DZ193" i="32"/>
  <c r="EA193" i="32" s="1"/>
  <c r="EB193" i="32" s="1"/>
  <c r="EC193" i="32" s="1"/>
  <c r="ED193" i="32" s="1"/>
  <c r="DV192" i="32"/>
  <c r="DW192" i="32" s="1"/>
  <c r="DK193" i="32"/>
  <c r="DL193" i="32" s="1"/>
  <c r="DM193" i="32" s="1"/>
  <c r="DN193" i="32" s="1"/>
  <c r="DO193" i="32" s="1"/>
  <c r="DG192" i="32"/>
  <c r="DH192" i="32" s="1"/>
  <c r="CV193" i="32"/>
  <c r="CW193" i="32" s="1"/>
  <c r="CX193" i="32" s="1"/>
  <c r="CY193" i="32" s="1"/>
  <c r="CZ193" i="32" s="1"/>
  <c r="CR192" i="32"/>
  <c r="CS192" i="32" s="1"/>
  <c r="CG193" i="32"/>
  <c r="CH193" i="32" s="1"/>
  <c r="CI193" i="32" s="1"/>
  <c r="CJ193" i="32" s="1"/>
  <c r="CK193" i="32" s="1"/>
  <c r="CC192" i="32"/>
  <c r="CD192" i="32" s="1"/>
  <c r="BR193" i="32"/>
  <c r="BS193" i="32" s="1"/>
  <c r="BT193" i="32" s="1"/>
  <c r="BU193" i="32" s="1"/>
  <c r="BV193" i="32" s="1"/>
  <c r="BN192" i="32"/>
  <c r="BO192" i="32" s="1"/>
  <c r="BC193" i="32"/>
  <c r="BD193" i="32" s="1"/>
  <c r="BE193" i="32" s="1"/>
  <c r="BF193" i="32" s="1"/>
  <c r="BG193" i="32" s="1"/>
  <c r="AY192" i="32"/>
  <c r="AZ192" i="32" s="1"/>
  <c r="AN193" i="32"/>
  <c r="AO193" i="32" s="1"/>
  <c r="AP193" i="32" s="1"/>
  <c r="AQ193" i="32" s="1"/>
  <c r="AR193" i="32" s="1"/>
  <c r="CL193" i="32" l="1"/>
  <c r="IU193" i="32"/>
  <c r="JW193" i="32"/>
  <c r="KT188" i="32"/>
  <c r="KU188" i="32" s="1"/>
  <c r="AS193" i="32"/>
  <c r="DA193" i="32"/>
  <c r="EE193" i="32"/>
  <c r="FI193" i="32"/>
  <c r="HB193" i="32"/>
  <c r="LR188" i="32"/>
  <c r="LW188" i="32"/>
  <c r="LV189" i="32"/>
  <c r="LL189" i="32" s="1"/>
  <c r="KL189" i="32"/>
  <c r="KM189" i="32" s="1"/>
  <c r="BW193" i="32"/>
  <c r="IF193" i="32"/>
  <c r="JH193" i="32"/>
  <c r="GM194" i="32"/>
  <c r="BH193" i="32"/>
  <c r="DP193" i="32"/>
  <c r="ET193" i="32"/>
  <c r="FX193" i="32"/>
  <c r="LC189" i="32"/>
  <c r="LH189" i="32"/>
  <c r="LG190" i="32"/>
  <c r="KW190" i="32" s="1"/>
  <c r="GR194" i="32"/>
  <c r="GQ195" i="32"/>
  <c r="GG195" i="32" s="1"/>
  <c r="IZ193" i="32"/>
  <c r="IY194" i="32"/>
  <c r="IO194" i="32" s="1"/>
  <c r="IK193" i="32"/>
  <c r="IJ194" i="32"/>
  <c r="HZ194" i="32" s="1"/>
  <c r="HS194" i="32"/>
  <c r="HT193" i="32"/>
  <c r="HG193" i="32"/>
  <c r="HF194" i="32"/>
  <c r="GV194" i="32" s="1"/>
  <c r="GB194" i="32"/>
  <c r="FR194" i="32" s="1"/>
  <c r="GC193" i="32"/>
  <c r="FN193" i="32"/>
  <c r="FM194" i="32"/>
  <c r="FC194" i="32" s="1"/>
  <c r="EX194" i="32"/>
  <c r="EN194" i="32" s="1"/>
  <c r="EY193" i="32"/>
  <c r="EJ193" i="32"/>
  <c r="EI194" i="32"/>
  <c r="DY194" i="32" s="1"/>
  <c r="DT194" i="32"/>
  <c r="DJ194" i="32" s="1"/>
  <c r="DU193" i="32"/>
  <c r="DF193" i="32"/>
  <c r="DE194" i="32"/>
  <c r="CU194" i="32" s="1"/>
  <c r="CQ193" i="32"/>
  <c r="CP194" i="32"/>
  <c r="CF194" i="32" s="1"/>
  <c r="CB193" i="32"/>
  <c r="CA194" i="32"/>
  <c r="BQ194" i="32" s="1"/>
  <c r="BL194" i="32"/>
  <c r="BB194" i="32" s="1"/>
  <c r="BM193" i="32"/>
  <c r="AX193" i="32"/>
  <c r="AW194" i="32"/>
  <c r="AM194" i="32" s="1"/>
  <c r="JX193" i="32" l="1"/>
  <c r="JY193" i="32" s="1"/>
  <c r="JI193" i="32"/>
  <c r="JJ193" i="32" s="1"/>
  <c r="KC194" i="32"/>
  <c r="JS194" i="32" s="1"/>
  <c r="KD193" i="32"/>
  <c r="JO193" i="32"/>
  <c r="JN194" i="32"/>
  <c r="JD194" i="32" s="1"/>
  <c r="KN189" i="32"/>
  <c r="KR190" i="32"/>
  <c r="KH190" i="32" s="1"/>
  <c r="KS189" i="32"/>
  <c r="LE190" i="32"/>
  <c r="KX190" i="32" s="1"/>
  <c r="KY190" i="32" s="1"/>
  <c r="KZ190" i="32" s="1"/>
  <c r="LF189" i="32"/>
  <c r="LT189" i="32"/>
  <c r="LM189" i="32" s="1"/>
  <c r="LN189" i="32" s="1"/>
  <c r="LO189" i="32" s="1"/>
  <c r="LU188" i="32"/>
  <c r="GO195" i="32"/>
  <c r="GP194" i="32"/>
  <c r="IW194" i="32"/>
  <c r="IX193" i="32"/>
  <c r="IH194" i="32"/>
  <c r="II193" i="32"/>
  <c r="HW193" i="32"/>
  <c r="HX193" i="32" s="1"/>
  <c r="HL194" i="32"/>
  <c r="HM194" i="32" s="1"/>
  <c r="HN194" i="32" s="1"/>
  <c r="HO194" i="32" s="1"/>
  <c r="HP194" i="32" s="1"/>
  <c r="HD194" i="32"/>
  <c r="HE193" i="32"/>
  <c r="FZ194" i="32"/>
  <c r="GA193" i="32"/>
  <c r="FK194" i="32"/>
  <c r="FL193" i="32"/>
  <c r="EV194" i="32"/>
  <c r="EW193" i="32"/>
  <c r="EG194" i="32"/>
  <c r="EH193" i="32"/>
  <c r="DR194" i="32"/>
  <c r="DS193" i="32"/>
  <c r="DC194" i="32"/>
  <c r="DD193" i="32"/>
  <c r="CN194" i="32"/>
  <c r="CO193" i="32"/>
  <c r="BY194" i="32"/>
  <c r="BZ193" i="32"/>
  <c r="BJ194" i="32"/>
  <c r="BK193" i="32"/>
  <c r="AU194" i="32"/>
  <c r="AV193" i="32"/>
  <c r="KB193" i="32" l="1"/>
  <c r="KE193" i="32" s="1"/>
  <c r="KF193" i="32" s="1"/>
  <c r="KA194" i="32"/>
  <c r="JT194" i="32" s="1"/>
  <c r="JU194" i="32" s="1"/>
  <c r="JV194" i="32" s="1"/>
  <c r="JL194" i="32"/>
  <c r="JE194" i="32" s="1"/>
  <c r="JF194" i="32" s="1"/>
  <c r="JG194" i="32" s="1"/>
  <c r="JM193" i="32"/>
  <c r="JP193" i="32" s="1"/>
  <c r="JQ193" i="32" s="1"/>
  <c r="LA190" i="32"/>
  <c r="LB190" i="32" s="1"/>
  <c r="LX188" i="32"/>
  <c r="LY188" i="32" s="1"/>
  <c r="LP189" i="32"/>
  <c r="LQ189" i="32" s="1"/>
  <c r="HQ194" i="32"/>
  <c r="LI189" i="32"/>
  <c r="LJ189" i="32" s="1"/>
  <c r="KP190" i="32"/>
  <c r="KI190" i="32" s="1"/>
  <c r="KJ190" i="32" s="1"/>
  <c r="KK190" i="32" s="1"/>
  <c r="KQ189" i="32"/>
  <c r="GS194" i="32"/>
  <c r="GT194" i="32" s="1"/>
  <c r="GH195" i="32"/>
  <c r="GI195" i="32" s="1"/>
  <c r="GJ195" i="32" s="1"/>
  <c r="GK195" i="32" s="1"/>
  <c r="GL195" i="32" s="1"/>
  <c r="JA193" i="32"/>
  <c r="JB193" i="32" s="1"/>
  <c r="IP194" i="32"/>
  <c r="IQ194" i="32" s="1"/>
  <c r="IR194" i="32" s="1"/>
  <c r="IS194" i="32" s="1"/>
  <c r="IT194" i="32" s="1"/>
  <c r="IA194" i="32"/>
  <c r="IB194" i="32" s="1"/>
  <c r="IC194" i="32" s="1"/>
  <c r="ID194" i="32" s="1"/>
  <c r="IE194" i="32" s="1"/>
  <c r="IL193" i="32"/>
  <c r="IM193" i="32" s="1"/>
  <c r="HV194" i="32"/>
  <c r="HU195" i="32"/>
  <c r="HK195" i="32" s="1"/>
  <c r="HH193" i="32"/>
  <c r="HI193" i="32" s="1"/>
  <c r="GW194" i="32"/>
  <c r="GX194" i="32" s="1"/>
  <c r="GY194" i="32" s="1"/>
  <c r="GZ194" i="32" s="1"/>
  <c r="HA194" i="32" s="1"/>
  <c r="GD193" i="32"/>
  <c r="GE193" i="32" s="1"/>
  <c r="FS194" i="32"/>
  <c r="FT194" i="32" s="1"/>
  <c r="FU194" i="32" s="1"/>
  <c r="FV194" i="32" s="1"/>
  <c r="FW194" i="32" s="1"/>
  <c r="FO193" i="32"/>
  <c r="FP193" i="32" s="1"/>
  <c r="FD194" i="32"/>
  <c r="FE194" i="32" s="1"/>
  <c r="FF194" i="32" s="1"/>
  <c r="FG194" i="32" s="1"/>
  <c r="FH194" i="32" s="1"/>
  <c r="EZ193" i="32"/>
  <c r="FA193" i="32" s="1"/>
  <c r="EO194" i="32"/>
  <c r="EP194" i="32" s="1"/>
  <c r="EQ194" i="32" s="1"/>
  <c r="ER194" i="32" s="1"/>
  <c r="ES194" i="32" s="1"/>
  <c r="EK193" i="32"/>
  <c r="EL193" i="32" s="1"/>
  <c r="DZ194" i="32"/>
  <c r="EA194" i="32" s="1"/>
  <c r="EB194" i="32" s="1"/>
  <c r="EC194" i="32" s="1"/>
  <c r="ED194" i="32" s="1"/>
  <c r="DV193" i="32"/>
  <c r="DW193" i="32" s="1"/>
  <c r="DK194" i="32"/>
  <c r="DL194" i="32" s="1"/>
  <c r="DM194" i="32" s="1"/>
  <c r="DN194" i="32" s="1"/>
  <c r="DO194" i="32" s="1"/>
  <c r="DG193" i="32"/>
  <c r="DH193" i="32" s="1"/>
  <c r="CV194" i="32"/>
  <c r="CW194" i="32" s="1"/>
  <c r="CX194" i="32" s="1"/>
  <c r="CY194" i="32" s="1"/>
  <c r="CZ194" i="32" s="1"/>
  <c r="CR193" i="32"/>
  <c r="CS193" i="32" s="1"/>
  <c r="CG194" i="32"/>
  <c r="CH194" i="32" s="1"/>
  <c r="CI194" i="32" s="1"/>
  <c r="CJ194" i="32" s="1"/>
  <c r="CK194" i="32" s="1"/>
  <c r="CC193" i="32"/>
  <c r="CD193" i="32" s="1"/>
  <c r="BR194" i="32"/>
  <c r="BS194" i="32" s="1"/>
  <c r="BT194" i="32" s="1"/>
  <c r="BU194" i="32" s="1"/>
  <c r="BV194" i="32" s="1"/>
  <c r="BN193" i="32"/>
  <c r="BO193" i="32" s="1"/>
  <c r="BC194" i="32"/>
  <c r="BD194" i="32" s="1"/>
  <c r="BE194" i="32" s="1"/>
  <c r="BF194" i="32" s="1"/>
  <c r="BG194" i="32" s="1"/>
  <c r="AY193" i="32"/>
  <c r="AZ193" i="32" s="1"/>
  <c r="AN194" i="32"/>
  <c r="AO194" i="32" s="1"/>
  <c r="AP194" i="32" s="1"/>
  <c r="AQ194" i="32" s="1"/>
  <c r="AR194" i="32" s="1"/>
  <c r="CL194" i="32" l="1"/>
  <c r="IU194" i="32"/>
  <c r="JW194" i="32"/>
  <c r="KT189" i="32"/>
  <c r="KU189" i="32" s="1"/>
  <c r="BW194" i="32"/>
  <c r="EE194" i="32"/>
  <c r="FI194" i="32"/>
  <c r="HB194" i="32"/>
  <c r="KL190" i="32"/>
  <c r="KM190" i="32" s="1"/>
  <c r="AS194" i="32"/>
  <c r="DA194" i="32"/>
  <c r="JH194" i="32"/>
  <c r="GM195" i="32"/>
  <c r="BH194" i="32"/>
  <c r="DP194" i="32"/>
  <c r="ET194" i="32"/>
  <c r="FX194" i="32"/>
  <c r="IF194" i="32"/>
  <c r="LR189" i="32"/>
  <c r="LV190" i="32"/>
  <c r="LL190" i="32" s="1"/>
  <c r="LW189" i="32"/>
  <c r="LC190" i="32"/>
  <c r="LG191" i="32"/>
  <c r="KW191" i="32" s="1"/>
  <c r="LH190" i="32"/>
  <c r="GR195" i="32"/>
  <c r="GQ196" i="32"/>
  <c r="GG196" i="32" s="1"/>
  <c r="IY195" i="32"/>
  <c r="IO195" i="32" s="1"/>
  <c r="IZ194" i="32"/>
  <c r="IJ195" i="32"/>
  <c r="HZ195" i="32" s="1"/>
  <c r="IK194" i="32"/>
  <c r="HS195" i="32"/>
  <c r="HT194" i="32"/>
  <c r="HF195" i="32"/>
  <c r="GV195" i="32" s="1"/>
  <c r="HG194" i="32"/>
  <c r="GC194" i="32"/>
  <c r="GB195" i="32"/>
  <c r="FR195" i="32" s="1"/>
  <c r="FM195" i="32"/>
  <c r="FC195" i="32" s="1"/>
  <c r="FN194" i="32"/>
  <c r="EY194" i="32"/>
  <c r="EX195" i="32"/>
  <c r="EN195" i="32" s="1"/>
  <c r="EI195" i="32"/>
  <c r="DY195" i="32" s="1"/>
  <c r="EJ194" i="32"/>
  <c r="DT195" i="32"/>
  <c r="DJ195" i="32" s="1"/>
  <c r="DU194" i="32"/>
  <c r="DE195" i="32"/>
  <c r="CU195" i="32" s="1"/>
  <c r="DF194" i="32"/>
  <c r="CP195" i="32"/>
  <c r="CF195" i="32" s="1"/>
  <c r="CQ194" i="32"/>
  <c r="CA195" i="32"/>
  <c r="BQ195" i="32" s="1"/>
  <c r="CB194" i="32"/>
  <c r="BM194" i="32"/>
  <c r="BL195" i="32"/>
  <c r="BB195" i="32" s="1"/>
  <c r="AW195" i="32"/>
  <c r="AM195" i="32" s="1"/>
  <c r="AX194" i="32"/>
  <c r="JX194" i="32" l="1"/>
  <c r="JY194" i="32" s="1"/>
  <c r="JI194" i="32"/>
  <c r="JJ194" i="32" s="1"/>
  <c r="KD194" i="32"/>
  <c r="KC195" i="32"/>
  <c r="JS195" i="32" s="1"/>
  <c r="JN195" i="32"/>
  <c r="JD195" i="32" s="1"/>
  <c r="JO194" i="32"/>
  <c r="LT190" i="32"/>
  <c r="LM190" i="32" s="1"/>
  <c r="LN190" i="32" s="1"/>
  <c r="LO190" i="32" s="1"/>
  <c r="LU189" i="32"/>
  <c r="KN190" i="32"/>
  <c r="KR191" i="32"/>
  <c r="KH191" i="32" s="1"/>
  <c r="KS190" i="32"/>
  <c r="LE191" i="32"/>
  <c r="KX191" i="32" s="1"/>
  <c r="KY191" i="32" s="1"/>
  <c r="KZ191" i="32" s="1"/>
  <c r="LF190" i="32"/>
  <c r="GO196" i="32"/>
  <c r="GP195" i="32"/>
  <c r="IW195" i="32"/>
  <c r="IX194" i="32"/>
  <c r="IH195" i="32"/>
  <c r="II194" i="32"/>
  <c r="HW194" i="32"/>
  <c r="HX194" i="32" s="1"/>
  <c r="HL195" i="32"/>
  <c r="HM195" i="32" s="1"/>
  <c r="HN195" i="32" s="1"/>
  <c r="HO195" i="32" s="1"/>
  <c r="HP195" i="32" s="1"/>
  <c r="HD195" i="32"/>
  <c r="HE194" i="32"/>
  <c r="FZ195" i="32"/>
  <c r="GA194" i="32"/>
  <c r="FK195" i="32"/>
  <c r="FL194" i="32"/>
  <c r="EV195" i="32"/>
  <c r="EW194" i="32"/>
  <c r="EG195" i="32"/>
  <c r="EH194" i="32"/>
  <c r="DR195" i="32"/>
  <c r="DS194" i="32"/>
  <c r="DC195" i="32"/>
  <c r="DD194" i="32"/>
  <c r="CN195" i="32"/>
  <c r="CO194" i="32"/>
  <c r="BY195" i="32"/>
  <c r="BZ194" i="32"/>
  <c r="BJ195" i="32"/>
  <c r="BK194" i="32"/>
  <c r="AU195" i="32"/>
  <c r="AV194" i="32"/>
  <c r="KB194" i="32" l="1"/>
  <c r="KE194" i="32" s="1"/>
  <c r="KF194" i="32" s="1"/>
  <c r="KA195" i="32"/>
  <c r="JT195" i="32" s="1"/>
  <c r="JU195" i="32" s="1"/>
  <c r="JV195" i="32" s="1"/>
  <c r="JL195" i="32"/>
  <c r="JE195" i="32" s="1"/>
  <c r="JF195" i="32" s="1"/>
  <c r="JG195" i="32" s="1"/>
  <c r="JM194" i="32"/>
  <c r="JP194" i="32" s="1"/>
  <c r="JQ194" i="32" s="1"/>
  <c r="LI190" i="32"/>
  <c r="LJ190" i="32" s="1"/>
  <c r="KP191" i="32"/>
  <c r="KI191" i="32" s="1"/>
  <c r="KJ191" i="32" s="1"/>
  <c r="KK191" i="32" s="1"/>
  <c r="KQ190" i="32"/>
  <c r="LA191" i="32"/>
  <c r="LB191" i="32" s="1"/>
  <c r="LX189" i="32"/>
  <c r="LY189" i="32" s="1"/>
  <c r="HQ195" i="32"/>
  <c r="LP190" i="32"/>
  <c r="LQ190" i="32" s="1"/>
  <c r="GS195" i="32"/>
  <c r="GT195" i="32" s="1"/>
  <c r="GH196" i="32"/>
  <c r="GI196" i="32" s="1"/>
  <c r="GJ196" i="32" s="1"/>
  <c r="GK196" i="32" s="1"/>
  <c r="GL196" i="32" s="1"/>
  <c r="JA194" i="32"/>
  <c r="JB194" i="32" s="1"/>
  <c r="IP195" i="32"/>
  <c r="IQ195" i="32" s="1"/>
  <c r="IR195" i="32" s="1"/>
  <c r="IS195" i="32" s="1"/>
  <c r="IT195" i="32" s="1"/>
  <c r="IL194" i="32"/>
  <c r="IM194" i="32" s="1"/>
  <c r="IA195" i="32"/>
  <c r="IB195" i="32" s="1"/>
  <c r="IC195" i="32" s="1"/>
  <c r="ID195" i="32" s="1"/>
  <c r="IE195" i="32" s="1"/>
  <c r="HV195" i="32"/>
  <c r="HU196" i="32"/>
  <c r="HK196" i="32" s="1"/>
  <c r="HH194" i="32"/>
  <c r="HI194" i="32" s="1"/>
  <c r="GW195" i="32"/>
  <c r="GX195" i="32" s="1"/>
  <c r="GY195" i="32" s="1"/>
  <c r="GZ195" i="32" s="1"/>
  <c r="HA195" i="32" s="1"/>
  <c r="GD194" i="32"/>
  <c r="GE194" i="32" s="1"/>
  <c r="FS195" i="32"/>
  <c r="FT195" i="32" s="1"/>
  <c r="FU195" i="32" s="1"/>
  <c r="FV195" i="32" s="1"/>
  <c r="FW195" i="32" s="1"/>
  <c r="FO194" i="32"/>
  <c r="FP194" i="32" s="1"/>
  <c r="FD195" i="32"/>
  <c r="FE195" i="32" s="1"/>
  <c r="FF195" i="32" s="1"/>
  <c r="FG195" i="32" s="1"/>
  <c r="FH195" i="32" s="1"/>
  <c r="EZ194" i="32"/>
  <c r="FA194" i="32" s="1"/>
  <c r="EO195" i="32"/>
  <c r="EP195" i="32" s="1"/>
  <c r="EQ195" i="32" s="1"/>
  <c r="ER195" i="32" s="1"/>
  <c r="ES195" i="32" s="1"/>
  <c r="EK194" i="32"/>
  <c r="EL194" i="32" s="1"/>
  <c r="DZ195" i="32"/>
  <c r="EA195" i="32" s="1"/>
  <c r="EB195" i="32" s="1"/>
  <c r="EC195" i="32" s="1"/>
  <c r="ED195" i="32" s="1"/>
  <c r="DV194" i="32"/>
  <c r="DW194" i="32" s="1"/>
  <c r="DK195" i="32"/>
  <c r="DL195" i="32" s="1"/>
  <c r="DM195" i="32" s="1"/>
  <c r="DN195" i="32" s="1"/>
  <c r="DO195" i="32" s="1"/>
  <c r="DG194" i="32"/>
  <c r="DH194" i="32" s="1"/>
  <c r="CV195" i="32"/>
  <c r="CW195" i="32" s="1"/>
  <c r="CX195" i="32" s="1"/>
  <c r="CY195" i="32" s="1"/>
  <c r="CZ195" i="32" s="1"/>
  <c r="CR194" i="32"/>
  <c r="CS194" i="32" s="1"/>
  <c r="CG195" i="32"/>
  <c r="CH195" i="32" s="1"/>
  <c r="CI195" i="32" s="1"/>
  <c r="CJ195" i="32" s="1"/>
  <c r="CK195" i="32" s="1"/>
  <c r="CC194" i="32"/>
  <c r="CD194" i="32" s="1"/>
  <c r="BR195" i="32"/>
  <c r="BS195" i="32" s="1"/>
  <c r="BT195" i="32" s="1"/>
  <c r="BU195" i="32" s="1"/>
  <c r="BV195" i="32" s="1"/>
  <c r="BN194" i="32"/>
  <c r="BO194" i="32" s="1"/>
  <c r="BC195" i="32"/>
  <c r="BD195" i="32" s="1"/>
  <c r="BE195" i="32" s="1"/>
  <c r="BF195" i="32" s="1"/>
  <c r="BG195" i="32" s="1"/>
  <c r="AY194" i="32"/>
  <c r="AZ194" i="32" s="1"/>
  <c r="AN195" i="32"/>
  <c r="AO195" i="32" s="1"/>
  <c r="AP195" i="32" s="1"/>
  <c r="AQ195" i="32" s="1"/>
  <c r="AR195" i="32" s="1"/>
  <c r="BH195" i="32" l="1"/>
  <c r="IU195" i="32"/>
  <c r="JW195" i="32"/>
  <c r="KT190" i="32"/>
  <c r="KU190" i="32" s="1"/>
  <c r="BW195" i="32"/>
  <c r="EE195" i="32"/>
  <c r="FI195" i="32"/>
  <c r="HB195" i="32"/>
  <c r="LR190" i="32"/>
  <c r="LW190" i="32"/>
  <c r="LV191" i="32"/>
  <c r="LL191" i="32" s="1"/>
  <c r="KL191" i="32"/>
  <c r="KM191" i="32" s="1"/>
  <c r="AS195" i="32"/>
  <c r="DA195" i="32"/>
  <c r="IF195" i="32"/>
  <c r="JH195" i="32"/>
  <c r="GM196" i="32"/>
  <c r="CL195" i="32"/>
  <c r="DP195" i="32"/>
  <c r="ET195" i="32"/>
  <c r="FX195" i="32"/>
  <c r="LC191" i="32"/>
  <c r="LH191" i="32"/>
  <c r="LG192" i="32"/>
  <c r="KW192" i="32" s="1"/>
  <c r="GQ197" i="32"/>
  <c r="GG197" i="32" s="1"/>
  <c r="GR196" i="32"/>
  <c r="KC196" i="32"/>
  <c r="JS196" i="32" s="1"/>
  <c r="IZ195" i="32"/>
  <c r="IY196" i="32"/>
  <c r="IO196" i="32" s="1"/>
  <c r="IK195" i="32"/>
  <c r="IJ196" i="32"/>
  <c r="HZ196" i="32" s="1"/>
  <c r="HS196" i="32"/>
  <c r="HT195" i="32"/>
  <c r="HG195" i="32"/>
  <c r="HF196" i="32"/>
  <c r="GV196" i="32" s="1"/>
  <c r="GB196" i="32"/>
  <c r="FR196" i="32" s="1"/>
  <c r="GC195" i="32"/>
  <c r="FN195" i="32"/>
  <c r="FM196" i="32"/>
  <c r="FC196" i="32" s="1"/>
  <c r="EX196" i="32"/>
  <c r="EN196" i="32" s="1"/>
  <c r="EY195" i="32"/>
  <c r="EJ195" i="32"/>
  <c r="EI196" i="32"/>
  <c r="DY196" i="32" s="1"/>
  <c r="DT196" i="32"/>
  <c r="DJ196" i="32" s="1"/>
  <c r="DU195" i="32"/>
  <c r="DF195" i="32"/>
  <c r="DE196" i="32"/>
  <c r="CU196" i="32" s="1"/>
  <c r="CQ195" i="32"/>
  <c r="CP196" i="32"/>
  <c r="CF196" i="32" s="1"/>
  <c r="CB195" i="32"/>
  <c r="CA196" i="32"/>
  <c r="BQ196" i="32" s="1"/>
  <c r="BL196" i="32"/>
  <c r="BB196" i="32" s="1"/>
  <c r="BM195" i="32"/>
  <c r="AX195" i="32"/>
  <c r="AW196" i="32"/>
  <c r="AM196" i="32" s="1"/>
  <c r="JX195" i="32" l="1"/>
  <c r="JY195" i="32" s="1"/>
  <c r="JI195" i="32"/>
  <c r="JJ195" i="32" s="1"/>
  <c r="JN196" i="32"/>
  <c r="JD196" i="32" s="1"/>
  <c r="JO195" i="32"/>
  <c r="KD195" i="32"/>
  <c r="KN191" i="32"/>
  <c r="KR192" i="32"/>
  <c r="KH192" i="32" s="1"/>
  <c r="KS191" i="32"/>
  <c r="LE192" i="32"/>
  <c r="KX192" i="32" s="1"/>
  <c r="KY192" i="32" s="1"/>
  <c r="KZ192" i="32" s="1"/>
  <c r="LF191" i="32"/>
  <c r="LT191" i="32"/>
  <c r="LM191" i="32" s="1"/>
  <c r="LN191" i="32" s="1"/>
  <c r="LO191" i="32" s="1"/>
  <c r="LU190" i="32"/>
  <c r="GO197" i="32"/>
  <c r="GP196" i="32"/>
  <c r="IW196" i="32"/>
  <c r="IX195" i="32"/>
  <c r="IH196" i="32"/>
  <c r="II195" i="32"/>
  <c r="HW195" i="32"/>
  <c r="HX195" i="32" s="1"/>
  <c r="HL196" i="32"/>
  <c r="HM196" i="32" s="1"/>
  <c r="HN196" i="32" s="1"/>
  <c r="HO196" i="32" s="1"/>
  <c r="HP196" i="32" s="1"/>
  <c r="HD196" i="32"/>
  <c r="HE195" i="32"/>
  <c r="FZ196" i="32"/>
  <c r="GA195" i="32"/>
  <c r="FK196" i="32"/>
  <c r="FL195" i="32"/>
  <c r="EV196" i="32"/>
  <c r="EW195" i="32"/>
  <c r="EG196" i="32"/>
  <c r="EH195" i="32"/>
  <c r="DR196" i="32"/>
  <c r="DS195" i="32"/>
  <c r="DC196" i="32"/>
  <c r="DD195" i="32"/>
  <c r="CN196" i="32"/>
  <c r="CO195" i="32"/>
  <c r="BY196" i="32"/>
  <c r="BZ195" i="32"/>
  <c r="BJ196" i="32"/>
  <c r="BK195" i="32"/>
  <c r="AU196" i="32"/>
  <c r="AV195" i="32"/>
  <c r="KA196" i="32" l="1"/>
  <c r="JT196" i="32" s="1"/>
  <c r="JU196" i="32" s="1"/>
  <c r="JV196" i="32" s="1"/>
  <c r="KB195" i="32"/>
  <c r="KE195" i="32" s="1"/>
  <c r="KF195" i="32" s="1"/>
  <c r="JM195" i="32"/>
  <c r="JP195" i="32" s="1"/>
  <c r="JQ195" i="32" s="1"/>
  <c r="JL196" i="32"/>
  <c r="JE196" i="32" s="1"/>
  <c r="JF196" i="32" s="1"/>
  <c r="JG196" i="32" s="1"/>
  <c r="LA192" i="32"/>
  <c r="LB192" i="32" s="1"/>
  <c r="LX190" i="32"/>
  <c r="LY190" i="32" s="1"/>
  <c r="LP191" i="32"/>
  <c r="LQ191" i="32" s="1"/>
  <c r="HQ196" i="32"/>
  <c r="LI191" i="32"/>
  <c r="LJ191" i="32" s="1"/>
  <c r="KP192" i="32"/>
  <c r="KI192" i="32" s="1"/>
  <c r="KJ192" i="32" s="1"/>
  <c r="KK192" i="32" s="1"/>
  <c r="KQ191" i="32"/>
  <c r="GS196" i="32"/>
  <c r="GT196" i="32" s="1"/>
  <c r="GH197" i="32"/>
  <c r="GI197" i="32" s="1"/>
  <c r="GJ197" i="32" s="1"/>
  <c r="GK197" i="32" s="1"/>
  <c r="GL197" i="32" s="1"/>
  <c r="JA195" i="32"/>
  <c r="JB195" i="32" s="1"/>
  <c r="IP196" i="32"/>
  <c r="IQ196" i="32" s="1"/>
  <c r="IR196" i="32" s="1"/>
  <c r="IS196" i="32" s="1"/>
  <c r="IT196" i="32" s="1"/>
  <c r="IA196" i="32"/>
  <c r="IB196" i="32" s="1"/>
  <c r="IC196" i="32" s="1"/>
  <c r="ID196" i="32" s="1"/>
  <c r="IE196" i="32" s="1"/>
  <c r="IL195" i="32"/>
  <c r="IM195" i="32" s="1"/>
  <c r="HV196" i="32"/>
  <c r="HU197" i="32"/>
  <c r="HK197" i="32" s="1"/>
  <c r="GW196" i="32"/>
  <c r="GX196" i="32" s="1"/>
  <c r="GY196" i="32" s="1"/>
  <c r="GZ196" i="32" s="1"/>
  <c r="HA196" i="32" s="1"/>
  <c r="HH195" i="32"/>
  <c r="HI195" i="32" s="1"/>
  <c r="GD195" i="32"/>
  <c r="GE195" i="32" s="1"/>
  <c r="FS196" i="32"/>
  <c r="FT196" i="32" s="1"/>
  <c r="FU196" i="32" s="1"/>
  <c r="FV196" i="32" s="1"/>
  <c r="FW196" i="32" s="1"/>
  <c r="FO195" i="32"/>
  <c r="FP195" i="32" s="1"/>
  <c r="FD196" i="32"/>
  <c r="FE196" i="32" s="1"/>
  <c r="FF196" i="32" s="1"/>
  <c r="FG196" i="32" s="1"/>
  <c r="FH196" i="32" s="1"/>
  <c r="EZ195" i="32"/>
  <c r="FA195" i="32" s="1"/>
  <c r="EO196" i="32"/>
  <c r="EP196" i="32" s="1"/>
  <c r="EQ196" i="32" s="1"/>
  <c r="ER196" i="32" s="1"/>
  <c r="ES196" i="32" s="1"/>
  <c r="EK195" i="32"/>
  <c r="EL195" i="32" s="1"/>
  <c r="DZ196" i="32"/>
  <c r="EA196" i="32" s="1"/>
  <c r="EB196" i="32" s="1"/>
  <c r="EC196" i="32" s="1"/>
  <c r="ED196" i="32" s="1"/>
  <c r="DV195" i="32"/>
  <c r="DW195" i="32" s="1"/>
  <c r="DK196" i="32"/>
  <c r="DL196" i="32" s="1"/>
  <c r="DM196" i="32" s="1"/>
  <c r="DN196" i="32" s="1"/>
  <c r="DO196" i="32" s="1"/>
  <c r="DG195" i="32"/>
  <c r="DH195" i="32" s="1"/>
  <c r="CV196" i="32"/>
  <c r="CW196" i="32" s="1"/>
  <c r="CX196" i="32" s="1"/>
  <c r="CY196" i="32" s="1"/>
  <c r="CZ196" i="32" s="1"/>
  <c r="CR195" i="32"/>
  <c r="CS195" i="32" s="1"/>
  <c r="CG196" i="32"/>
  <c r="CH196" i="32" s="1"/>
  <c r="CI196" i="32" s="1"/>
  <c r="CJ196" i="32" s="1"/>
  <c r="CK196" i="32" s="1"/>
  <c r="CC195" i="32"/>
  <c r="CD195" i="32" s="1"/>
  <c r="BR196" i="32"/>
  <c r="BS196" i="32" s="1"/>
  <c r="BT196" i="32" s="1"/>
  <c r="BU196" i="32" s="1"/>
  <c r="BV196" i="32" s="1"/>
  <c r="BN195" i="32"/>
  <c r="BO195" i="32" s="1"/>
  <c r="BC196" i="32"/>
  <c r="BD196" i="32" s="1"/>
  <c r="BE196" i="32" s="1"/>
  <c r="BF196" i="32" s="1"/>
  <c r="BG196" i="32" s="1"/>
  <c r="AY195" i="32"/>
  <c r="AZ195" i="32" s="1"/>
  <c r="AN196" i="32"/>
  <c r="AO196" i="32" s="1"/>
  <c r="AP196" i="32" s="1"/>
  <c r="AQ196" i="32" s="1"/>
  <c r="AR196" i="32" s="1"/>
  <c r="AS196" i="32" l="1"/>
  <c r="BH196" i="32"/>
  <c r="IU196" i="32"/>
  <c r="JW196" i="32"/>
  <c r="KT191" i="32"/>
  <c r="KU191" i="32" s="1"/>
  <c r="DA196" i="32"/>
  <c r="EE196" i="32"/>
  <c r="FI196" i="32"/>
  <c r="KL192" i="32"/>
  <c r="KM192" i="32" s="1"/>
  <c r="BW196" i="32"/>
  <c r="HB196" i="32"/>
  <c r="JH196" i="32"/>
  <c r="GM197" i="32"/>
  <c r="CL196" i="32"/>
  <c r="DP196" i="32"/>
  <c r="ET196" i="32"/>
  <c r="FX196" i="32"/>
  <c r="IF196" i="32"/>
  <c r="LR191" i="32"/>
  <c r="LV192" i="32"/>
  <c r="LL192" i="32" s="1"/>
  <c r="LW191" i="32"/>
  <c r="LC192" i="32"/>
  <c r="LG193" i="32"/>
  <c r="KW193" i="32" s="1"/>
  <c r="LH192" i="32"/>
  <c r="GR197" i="32"/>
  <c r="GQ198" i="32"/>
  <c r="GG198" i="32" s="1"/>
  <c r="IY197" i="32"/>
  <c r="IO197" i="32" s="1"/>
  <c r="IZ196" i="32"/>
  <c r="IJ197" i="32"/>
  <c r="HZ197" i="32" s="1"/>
  <c r="IK196" i="32"/>
  <c r="HS197" i="32"/>
  <c r="HT196" i="32"/>
  <c r="HF197" i="32"/>
  <c r="GV197" i="32" s="1"/>
  <c r="HG196" i="32"/>
  <c r="GC196" i="32"/>
  <c r="GB197" i="32"/>
  <c r="FR197" i="32" s="1"/>
  <c r="FM197" i="32"/>
  <c r="FC197" i="32" s="1"/>
  <c r="FN196" i="32"/>
  <c r="EY196" i="32"/>
  <c r="EX197" i="32"/>
  <c r="EN197" i="32" s="1"/>
  <c r="EI197" i="32"/>
  <c r="DY197" i="32" s="1"/>
  <c r="EJ196" i="32"/>
  <c r="DT197" i="32"/>
  <c r="DJ197" i="32" s="1"/>
  <c r="DU196" i="32"/>
  <c r="DE197" i="32"/>
  <c r="CU197" i="32" s="1"/>
  <c r="DF196" i="32"/>
  <c r="CP197" i="32"/>
  <c r="CF197" i="32" s="1"/>
  <c r="CQ196" i="32"/>
  <c r="CA197" i="32"/>
  <c r="BQ197" i="32" s="1"/>
  <c r="CB196" i="32"/>
  <c r="BL197" i="32"/>
  <c r="BB197" i="32" s="1"/>
  <c r="BM196" i="32"/>
  <c r="AW197" i="32"/>
  <c r="AM197" i="32" s="1"/>
  <c r="AX196" i="32"/>
  <c r="JX196" i="32" l="1"/>
  <c r="JY196" i="32" s="1"/>
  <c r="JI196" i="32"/>
  <c r="JJ196" i="32" s="1"/>
  <c r="KD196" i="32"/>
  <c r="JO196" i="32"/>
  <c r="KC197" i="32"/>
  <c r="JS197" i="32" s="1"/>
  <c r="JN197" i="32"/>
  <c r="JD197" i="32" s="1"/>
  <c r="LT192" i="32"/>
  <c r="LM192" i="32" s="1"/>
  <c r="LN192" i="32" s="1"/>
  <c r="LO192" i="32" s="1"/>
  <c r="LU191" i="32"/>
  <c r="LE193" i="32"/>
  <c r="KX193" i="32" s="1"/>
  <c r="KY193" i="32" s="1"/>
  <c r="KZ193" i="32" s="1"/>
  <c r="LF192" i="32"/>
  <c r="KN192" i="32"/>
  <c r="KR193" i="32"/>
  <c r="KH193" i="32" s="1"/>
  <c r="KS192" i="32"/>
  <c r="GO198" i="32"/>
  <c r="GP197" i="32"/>
  <c r="IW197" i="32"/>
  <c r="IX196" i="32"/>
  <c r="IH197" i="32"/>
  <c r="II196" i="32"/>
  <c r="HW196" i="32"/>
  <c r="HX196" i="32" s="1"/>
  <c r="HL197" i="32"/>
  <c r="HM197" i="32" s="1"/>
  <c r="HN197" i="32" s="1"/>
  <c r="HO197" i="32" s="1"/>
  <c r="HP197" i="32" s="1"/>
  <c r="HD197" i="32"/>
  <c r="HE196" i="32"/>
  <c r="FZ197" i="32"/>
  <c r="GA196" i="32"/>
  <c r="FK197" i="32"/>
  <c r="FL196" i="32"/>
  <c r="EV197" i="32"/>
  <c r="EW196" i="32"/>
  <c r="EG197" i="32"/>
  <c r="EH196" i="32"/>
  <c r="DR197" i="32"/>
  <c r="DS196" i="32"/>
  <c r="DC197" i="32"/>
  <c r="DD196" i="32"/>
  <c r="CN197" i="32"/>
  <c r="CO196" i="32"/>
  <c r="BY197" i="32"/>
  <c r="BZ196" i="32"/>
  <c r="BJ197" i="32"/>
  <c r="BK196" i="32"/>
  <c r="AU197" i="32"/>
  <c r="AV196" i="32"/>
  <c r="KB196" i="32" l="1"/>
  <c r="KE196" i="32" s="1"/>
  <c r="KF196" i="32" s="1"/>
  <c r="KA197" i="32"/>
  <c r="JT197" i="32" s="1"/>
  <c r="JU197" i="32" s="1"/>
  <c r="JV197" i="32" s="1"/>
  <c r="JL197" i="32"/>
  <c r="JE197" i="32" s="1"/>
  <c r="JF197" i="32" s="1"/>
  <c r="JG197" i="32" s="1"/>
  <c r="JM196" i="32"/>
  <c r="JP196" i="32" s="1"/>
  <c r="JQ196" i="32" s="1"/>
  <c r="LI192" i="32"/>
  <c r="LJ192" i="32" s="1"/>
  <c r="LA193" i="32"/>
  <c r="LB193" i="32" s="1"/>
  <c r="LX191" i="32"/>
  <c r="LY191" i="32" s="1"/>
  <c r="HQ197" i="32"/>
  <c r="KP193" i="32"/>
  <c r="KI193" i="32" s="1"/>
  <c r="KJ193" i="32" s="1"/>
  <c r="KK193" i="32" s="1"/>
  <c r="KQ192" i="32"/>
  <c r="LP192" i="32"/>
  <c r="LQ192" i="32" s="1"/>
  <c r="GS197" i="32"/>
  <c r="GT197" i="32" s="1"/>
  <c r="GH198" i="32"/>
  <c r="GI198" i="32" s="1"/>
  <c r="GJ198" i="32" s="1"/>
  <c r="GK198" i="32" s="1"/>
  <c r="GL198" i="32" s="1"/>
  <c r="JA196" i="32"/>
  <c r="JB196" i="32" s="1"/>
  <c r="IP197" i="32"/>
  <c r="IQ197" i="32" s="1"/>
  <c r="IR197" i="32" s="1"/>
  <c r="IS197" i="32" s="1"/>
  <c r="IT197" i="32" s="1"/>
  <c r="IL196" i="32"/>
  <c r="IM196" i="32" s="1"/>
  <c r="IA197" i="32"/>
  <c r="IB197" i="32" s="1"/>
  <c r="IC197" i="32" s="1"/>
  <c r="ID197" i="32" s="1"/>
  <c r="IE197" i="32" s="1"/>
  <c r="HV197" i="32"/>
  <c r="HU198" i="32"/>
  <c r="HK198" i="32" s="1"/>
  <c r="HH196" i="32"/>
  <c r="HI196" i="32" s="1"/>
  <c r="GW197" i="32"/>
  <c r="GX197" i="32" s="1"/>
  <c r="GY197" i="32" s="1"/>
  <c r="GZ197" i="32" s="1"/>
  <c r="HA197" i="32" s="1"/>
  <c r="GD196" i="32"/>
  <c r="GE196" i="32" s="1"/>
  <c r="FS197" i="32"/>
  <c r="FT197" i="32" s="1"/>
  <c r="FU197" i="32" s="1"/>
  <c r="FV197" i="32" s="1"/>
  <c r="FW197" i="32" s="1"/>
  <c r="FO196" i="32"/>
  <c r="FP196" i="32" s="1"/>
  <c r="FD197" i="32"/>
  <c r="FE197" i="32" s="1"/>
  <c r="FF197" i="32" s="1"/>
  <c r="FG197" i="32" s="1"/>
  <c r="FH197" i="32" s="1"/>
  <c r="EZ196" i="32"/>
  <c r="FA196" i="32" s="1"/>
  <c r="EO197" i="32"/>
  <c r="EP197" i="32" s="1"/>
  <c r="EQ197" i="32" s="1"/>
  <c r="ER197" i="32" s="1"/>
  <c r="ES197" i="32" s="1"/>
  <c r="EK196" i="32"/>
  <c r="EL196" i="32" s="1"/>
  <c r="DZ197" i="32"/>
  <c r="EA197" i="32" s="1"/>
  <c r="EB197" i="32" s="1"/>
  <c r="EC197" i="32" s="1"/>
  <c r="ED197" i="32" s="1"/>
  <c r="DV196" i="32"/>
  <c r="DW196" i="32" s="1"/>
  <c r="DK197" i="32"/>
  <c r="DL197" i="32" s="1"/>
  <c r="DM197" i="32" s="1"/>
  <c r="DN197" i="32" s="1"/>
  <c r="DO197" i="32" s="1"/>
  <c r="DG196" i="32"/>
  <c r="DH196" i="32" s="1"/>
  <c r="CV197" i="32"/>
  <c r="CW197" i="32" s="1"/>
  <c r="CX197" i="32" s="1"/>
  <c r="CY197" i="32" s="1"/>
  <c r="CZ197" i="32" s="1"/>
  <c r="CR196" i="32"/>
  <c r="CS196" i="32" s="1"/>
  <c r="CG197" i="32"/>
  <c r="CH197" i="32" s="1"/>
  <c r="CI197" i="32" s="1"/>
  <c r="CJ197" i="32" s="1"/>
  <c r="CK197" i="32" s="1"/>
  <c r="CC196" i="32"/>
  <c r="CD196" i="32" s="1"/>
  <c r="BR197" i="32"/>
  <c r="BS197" i="32" s="1"/>
  <c r="BT197" i="32" s="1"/>
  <c r="BU197" i="32" s="1"/>
  <c r="BV197" i="32" s="1"/>
  <c r="BN196" i="32"/>
  <c r="BO196" i="32" s="1"/>
  <c r="BC197" i="32"/>
  <c r="BD197" i="32" s="1"/>
  <c r="BE197" i="32" s="1"/>
  <c r="BF197" i="32" s="1"/>
  <c r="BG197" i="32" s="1"/>
  <c r="AY196" i="32"/>
  <c r="AZ196" i="32" s="1"/>
  <c r="AN197" i="32"/>
  <c r="AO197" i="32" s="1"/>
  <c r="AP197" i="32" s="1"/>
  <c r="AQ197" i="32" s="1"/>
  <c r="AR197" i="32" s="1"/>
  <c r="CL197" i="32" l="1"/>
  <c r="IU197" i="32"/>
  <c r="JW197" i="32"/>
  <c r="AS197" i="32"/>
  <c r="DA197" i="32"/>
  <c r="EE197" i="32"/>
  <c r="FI197" i="32"/>
  <c r="HB197" i="32"/>
  <c r="LR192" i="32"/>
  <c r="LW192" i="32"/>
  <c r="LV193" i="32"/>
  <c r="LL193" i="32" s="1"/>
  <c r="LC193" i="32"/>
  <c r="LH193" i="32"/>
  <c r="LG194" i="32"/>
  <c r="KW194" i="32" s="1"/>
  <c r="BW197" i="32"/>
  <c r="IF197" i="32"/>
  <c r="JH197" i="32"/>
  <c r="GM198" i="32"/>
  <c r="KT192" i="32"/>
  <c r="KU192" i="32" s="1"/>
  <c r="BH197" i="32"/>
  <c r="DP197" i="32"/>
  <c r="ET197" i="32"/>
  <c r="FX197" i="32"/>
  <c r="KL193" i="32"/>
  <c r="KM193" i="32" s="1"/>
  <c r="GR198" i="32"/>
  <c r="GQ199" i="32"/>
  <c r="GG199" i="32" s="1"/>
  <c r="IZ197" i="32"/>
  <c r="IY198" i="32"/>
  <c r="IO198" i="32" s="1"/>
  <c r="IK197" i="32"/>
  <c r="IJ198" i="32"/>
  <c r="HZ198" i="32" s="1"/>
  <c r="HS198" i="32"/>
  <c r="HT197" i="32"/>
  <c r="HG197" i="32"/>
  <c r="HF198" i="32"/>
  <c r="GV198" i="32" s="1"/>
  <c r="GB198" i="32"/>
  <c r="FR198" i="32" s="1"/>
  <c r="GC197" i="32"/>
  <c r="FN197" i="32"/>
  <c r="FM198" i="32"/>
  <c r="FC198" i="32" s="1"/>
  <c r="EX198" i="32"/>
  <c r="EN198" i="32" s="1"/>
  <c r="EY197" i="32"/>
  <c r="EJ197" i="32"/>
  <c r="EI198" i="32"/>
  <c r="DY198" i="32" s="1"/>
  <c r="DT198" i="32"/>
  <c r="DJ198" i="32" s="1"/>
  <c r="DU197" i="32"/>
  <c r="DF197" i="32"/>
  <c r="DE198" i="32"/>
  <c r="CU198" i="32" s="1"/>
  <c r="CQ197" i="32"/>
  <c r="CP198" i="32"/>
  <c r="CF198" i="32" s="1"/>
  <c r="CB197" i="32"/>
  <c r="CA198" i="32"/>
  <c r="BQ198" i="32" s="1"/>
  <c r="BL198" i="32"/>
  <c r="BB198" i="32" s="1"/>
  <c r="BM197" i="32"/>
  <c r="AX197" i="32"/>
  <c r="AW198" i="32"/>
  <c r="AM198" i="32" s="1"/>
  <c r="JX197" i="32" l="1"/>
  <c r="JY197" i="32" s="1"/>
  <c r="JI197" i="32"/>
  <c r="JJ197" i="32" s="1"/>
  <c r="KD197" i="32"/>
  <c r="KC198" i="32"/>
  <c r="JS198" i="32" s="1"/>
  <c r="JO197" i="32"/>
  <c r="JN198" i="32"/>
  <c r="JD198" i="32" s="1"/>
  <c r="LE194" i="32"/>
  <c r="KX194" i="32" s="1"/>
  <c r="KY194" i="32" s="1"/>
  <c r="KZ194" i="32" s="1"/>
  <c r="LF193" i="32"/>
  <c r="KN193" i="32"/>
  <c r="KR194" i="32"/>
  <c r="KH194" i="32" s="1"/>
  <c r="KS193" i="32"/>
  <c r="LT193" i="32"/>
  <c r="LM193" i="32" s="1"/>
  <c r="LN193" i="32" s="1"/>
  <c r="LO193" i="32" s="1"/>
  <c r="LU192" i="32"/>
  <c r="GO199" i="32"/>
  <c r="GP198" i="32"/>
  <c r="IW198" i="32"/>
  <c r="IX197" i="32"/>
  <c r="IH198" i="32"/>
  <c r="II197" i="32"/>
  <c r="HW197" i="32"/>
  <c r="HX197" i="32" s="1"/>
  <c r="HL198" i="32"/>
  <c r="HM198" i="32" s="1"/>
  <c r="HN198" i="32" s="1"/>
  <c r="HO198" i="32" s="1"/>
  <c r="HP198" i="32" s="1"/>
  <c r="HD198" i="32"/>
  <c r="HE197" i="32"/>
  <c r="FZ198" i="32"/>
  <c r="GA197" i="32"/>
  <c r="FK198" i="32"/>
  <c r="FL197" i="32"/>
  <c r="EV198" i="32"/>
  <c r="EW197" i="32"/>
  <c r="EG198" i="32"/>
  <c r="EH197" i="32"/>
  <c r="DR198" i="32"/>
  <c r="DS197" i="32"/>
  <c r="DC198" i="32"/>
  <c r="DD197" i="32"/>
  <c r="CN198" i="32"/>
  <c r="CO197" i="32"/>
  <c r="BY198" i="32"/>
  <c r="BZ197" i="32"/>
  <c r="BJ198" i="32"/>
  <c r="BK197" i="32"/>
  <c r="AU198" i="32"/>
  <c r="AV197" i="32"/>
  <c r="KB197" i="32" l="1"/>
  <c r="KE197" i="32" s="1"/>
  <c r="KF197" i="32" s="1"/>
  <c r="KA198" i="32"/>
  <c r="JT198" i="32" s="1"/>
  <c r="JU198" i="32" s="1"/>
  <c r="JV198" i="32" s="1"/>
  <c r="JL198" i="32"/>
  <c r="JE198" i="32" s="1"/>
  <c r="JF198" i="32" s="1"/>
  <c r="JG198" i="32" s="1"/>
  <c r="JM197" i="32"/>
  <c r="JP197" i="32" s="1"/>
  <c r="JQ197" i="32" s="1"/>
  <c r="LX192" i="32"/>
  <c r="LY192" i="32" s="1"/>
  <c r="KP194" i="32"/>
  <c r="KI194" i="32" s="1"/>
  <c r="KJ194" i="32" s="1"/>
  <c r="KK194" i="32" s="1"/>
  <c r="KQ193" i="32"/>
  <c r="LP193" i="32"/>
  <c r="LQ193" i="32" s="1"/>
  <c r="LI193" i="32"/>
  <c r="LJ193" i="32" s="1"/>
  <c r="HQ198" i="32"/>
  <c r="LA194" i="32"/>
  <c r="LB194" i="32" s="1"/>
  <c r="GS198" i="32"/>
  <c r="GT198" i="32" s="1"/>
  <c r="GH199" i="32"/>
  <c r="GI199" i="32" s="1"/>
  <c r="GJ199" i="32" s="1"/>
  <c r="GK199" i="32" s="1"/>
  <c r="GL199" i="32" s="1"/>
  <c r="JA197" i="32"/>
  <c r="JB197" i="32" s="1"/>
  <c r="IP198" i="32"/>
  <c r="IQ198" i="32" s="1"/>
  <c r="IR198" i="32" s="1"/>
  <c r="IS198" i="32" s="1"/>
  <c r="IT198" i="32" s="1"/>
  <c r="IL197" i="32"/>
  <c r="IM197" i="32" s="1"/>
  <c r="IA198" i="32"/>
  <c r="IB198" i="32" s="1"/>
  <c r="IC198" i="32" s="1"/>
  <c r="ID198" i="32" s="1"/>
  <c r="IE198" i="32" s="1"/>
  <c r="HV198" i="32"/>
  <c r="HU199" i="32"/>
  <c r="HK199" i="32" s="1"/>
  <c r="HH197" i="32"/>
  <c r="HI197" i="32" s="1"/>
  <c r="GW198" i="32"/>
  <c r="GX198" i="32" s="1"/>
  <c r="GY198" i="32" s="1"/>
  <c r="GZ198" i="32" s="1"/>
  <c r="HA198" i="32" s="1"/>
  <c r="GD197" i="32"/>
  <c r="GE197" i="32" s="1"/>
  <c r="FS198" i="32"/>
  <c r="FT198" i="32" s="1"/>
  <c r="FU198" i="32" s="1"/>
  <c r="FV198" i="32" s="1"/>
  <c r="FW198" i="32" s="1"/>
  <c r="FO197" i="32"/>
  <c r="FP197" i="32" s="1"/>
  <c r="FD198" i="32"/>
  <c r="FE198" i="32" s="1"/>
  <c r="FF198" i="32" s="1"/>
  <c r="FG198" i="32" s="1"/>
  <c r="FH198" i="32" s="1"/>
  <c r="EZ197" i="32"/>
  <c r="FA197" i="32" s="1"/>
  <c r="EO198" i="32"/>
  <c r="EP198" i="32" s="1"/>
  <c r="EQ198" i="32" s="1"/>
  <c r="ER198" i="32" s="1"/>
  <c r="ES198" i="32" s="1"/>
  <c r="EK197" i="32"/>
  <c r="EL197" i="32" s="1"/>
  <c r="DZ198" i="32"/>
  <c r="EA198" i="32" s="1"/>
  <c r="EB198" i="32" s="1"/>
  <c r="EC198" i="32" s="1"/>
  <c r="ED198" i="32" s="1"/>
  <c r="DV197" i="32"/>
  <c r="DW197" i="32" s="1"/>
  <c r="DK198" i="32"/>
  <c r="DL198" i="32" s="1"/>
  <c r="DM198" i="32" s="1"/>
  <c r="DN198" i="32" s="1"/>
  <c r="DO198" i="32" s="1"/>
  <c r="DG197" i="32"/>
  <c r="DH197" i="32" s="1"/>
  <c r="CV198" i="32"/>
  <c r="CW198" i="32" s="1"/>
  <c r="CX198" i="32" s="1"/>
  <c r="CY198" i="32" s="1"/>
  <c r="CZ198" i="32" s="1"/>
  <c r="CR197" i="32"/>
  <c r="CS197" i="32" s="1"/>
  <c r="CG198" i="32"/>
  <c r="CH198" i="32" s="1"/>
  <c r="CI198" i="32" s="1"/>
  <c r="CJ198" i="32" s="1"/>
  <c r="CK198" i="32" s="1"/>
  <c r="CC197" i="32"/>
  <c r="CD197" i="32" s="1"/>
  <c r="BR198" i="32"/>
  <c r="BS198" i="32" s="1"/>
  <c r="BT198" i="32" s="1"/>
  <c r="BU198" i="32" s="1"/>
  <c r="BV198" i="32" s="1"/>
  <c r="BN197" i="32"/>
  <c r="BO197" i="32" s="1"/>
  <c r="BC198" i="32"/>
  <c r="BD198" i="32" s="1"/>
  <c r="BE198" i="32" s="1"/>
  <c r="BF198" i="32" s="1"/>
  <c r="BG198" i="32" s="1"/>
  <c r="AY197" i="32"/>
  <c r="AZ197" i="32" s="1"/>
  <c r="AN198" i="32"/>
  <c r="AO198" i="32" s="1"/>
  <c r="AP198" i="32" s="1"/>
  <c r="AQ198" i="32" s="1"/>
  <c r="AR198" i="32" s="1"/>
  <c r="BH198" i="32" l="1"/>
  <c r="IU198" i="32"/>
  <c r="JW198" i="32"/>
  <c r="KT193" i="32"/>
  <c r="KU193" i="32" s="1"/>
  <c r="DA198" i="32"/>
  <c r="EE198" i="32"/>
  <c r="FI198" i="32"/>
  <c r="LC194" i="32"/>
  <c r="LG195" i="32"/>
  <c r="KW195" i="32" s="1"/>
  <c r="LH194" i="32"/>
  <c r="KL194" i="32"/>
  <c r="KM194" i="32" s="1"/>
  <c r="BW198" i="32"/>
  <c r="IF198" i="32"/>
  <c r="JH198" i="32"/>
  <c r="GM199" i="32"/>
  <c r="CL198" i="32"/>
  <c r="DP198" i="32"/>
  <c r="ET198" i="32"/>
  <c r="FX198" i="32"/>
  <c r="LR193" i="32"/>
  <c r="LV194" i="32"/>
  <c r="LL194" i="32" s="1"/>
  <c r="LW193" i="32"/>
  <c r="GR199" i="32"/>
  <c r="GQ200" i="32"/>
  <c r="GG200" i="32" s="1"/>
  <c r="IY199" i="32"/>
  <c r="IO199" i="32" s="1"/>
  <c r="IZ198" i="32"/>
  <c r="IJ199" i="32"/>
  <c r="HZ199" i="32" s="1"/>
  <c r="IK198" i="32"/>
  <c r="HS199" i="32"/>
  <c r="HT198" i="32"/>
  <c r="HB198" i="32"/>
  <c r="HF199" i="32"/>
  <c r="GV199" i="32" s="1"/>
  <c r="HG198" i="32"/>
  <c r="GC198" i="32"/>
  <c r="GB199" i="32"/>
  <c r="FR199" i="32" s="1"/>
  <c r="FM199" i="32"/>
  <c r="FC199" i="32" s="1"/>
  <c r="FN198" i="32"/>
  <c r="EY198" i="32"/>
  <c r="EX199" i="32"/>
  <c r="EN199" i="32" s="1"/>
  <c r="EI199" i="32"/>
  <c r="DY199" i="32" s="1"/>
  <c r="EJ198" i="32"/>
  <c r="DT199" i="32"/>
  <c r="DJ199" i="32" s="1"/>
  <c r="DU198" i="32"/>
  <c r="DE199" i="32"/>
  <c r="CU199" i="32" s="1"/>
  <c r="DF198" i="32"/>
  <c r="CP199" i="32"/>
  <c r="CF199" i="32" s="1"/>
  <c r="CQ198" i="32"/>
  <c r="CA199" i="32"/>
  <c r="BQ199" i="32" s="1"/>
  <c r="CB198" i="32"/>
  <c r="BL199" i="32"/>
  <c r="BB199" i="32" s="1"/>
  <c r="BM198" i="32"/>
  <c r="AS198" i="32"/>
  <c r="AW199" i="32"/>
  <c r="AM199" i="32" s="1"/>
  <c r="AX198" i="32"/>
  <c r="JX198" i="32" l="1"/>
  <c r="JY198" i="32" s="1"/>
  <c r="JI198" i="32"/>
  <c r="JJ198" i="32" s="1"/>
  <c r="JN199" i="32"/>
  <c r="JD199" i="32" s="1"/>
  <c r="KD198" i="32"/>
  <c r="JO198" i="32"/>
  <c r="KC199" i="32"/>
  <c r="JS199" i="32" s="1"/>
  <c r="LE195" i="32"/>
  <c r="KX195" i="32" s="1"/>
  <c r="KY195" i="32" s="1"/>
  <c r="KZ195" i="32" s="1"/>
  <c r="LF194" i="32"/>
  <c r="LT194" i="32"/>
  <c r="LM194" i="32" s="1"/>
  <c r="LN194" i="32" s="1"/>
  <c r="LO194" i="32" s="1"/>
  <c r="LU193" i="32"/>
  <c r="KN194" i="32"/>
  <c r="KR195" i="32"/>
  <c r="KH195" i="32" s="1"/>
  <c r="KS194" i="32"/>
  <c r="GO200" i="32"/>
  <c r="GP199" i="32"/>
  <c r="IW199" i="32"/>
  <c r="IX198" i="32"/>
  <c r="IH199" i="32"/>
  <c r="II198" i="32"/>
  <c r="HL199" i="32"/>
  <c r="HM199" i="32" s="1"/>
  <c r="HN199" i="32" s="1"/>
  <c r="HO199" i="32" s="1"/>
  <c r="HP199" i="32" s="1"/>
  <c r="HW198" i="32"/>
  <c r="HX198" i="32" s="1"/>
  <c r="HD199" i="32"/>
  <c r="HE198" i="32"/>
  <c r="FZ199" i="32"/>
  <c r="GA198" i="32"/>
  <c r="FK199" i="32"/>
  <c r="FL198" i="32"/>
  <c r="EV199" i="32"/>
  <c r="EW198" i="32"/>
  <c r="EG199" i="32"/>
  <c r="EH198" i="32"/>
  <c r="DR199" i="32"/>
  <c r="DS198" i="32"/>
  <c r="DC199" i="32"/>
  <c r="DD198" i="32"/>
  <c r="CN199" i="32"/>
  <c r="CO198" i="32"/>
  <c r="BY199" i="32"/>
  <c r="BZ198" i="32"/>
  <c r="BJ199" i="32"/>
  <c r="BK198" i="32"/>
  <c r="AU199" i="32"/>
  <c r="AV198" i="32"/>
  <c r="KB198" i="32" l="1"/>
  <c r="KE198" i="32" s="1"/>
  <c r="KF198" i="32" s="1"/>
  <c r="KA199" i="32"/>
  <c r="JT199" i="32" s="1"/>
  <c r="JU199" i="32" s="1"/>
  <c r="JV199" i="32" s="1"/>
  <c r="JL199" i="32"/>
  <c r="JE199" i="32" s="1"/>
  <c r="JF199" i="32" s="1"/>
  <c r="JG199" i="32" s="1"/>
  <c r="JM198" i="32"/>
  <c r="JP198" i="32" s="1"/>
  <c r="JQ198" i="32" s="1"/>
  <c r="HQ199" i="32"/>
  <c r="LX193" i="32"/>
  <c r="LY193" i="32" s="1"/>
  <c r="LP194" i="32"/>
  <c r="LQ194" i="32" s="1"/>
  <c r="LI194" i="32"/>
  <c r="LJ194" i="32" s="1"/>
  <c r="KP195" i="32"/>
  <c r="KI195" i="32" s="1"/>
  <c r="KJ195" i="32" s="1"/>
  <c r="KK195" i="32" s="1"/>
  <c r="KQ194" i="32"/>
  <c r="LA195" i="32"/>
  <c r="LB195" i="32" s="1"/>
  <c r="GS199" i="32"/>
  <c r="GT199" i="32" s="1"/>
  <c r="GH200" i="32"/>
  <c r="GI200" i="32" s="1"/>
  <c r="GJ200" i="32" s="1"/>
  <c r="GK200" i="32" s="1"/>
  <c r="GL200" i="32" s="1"/>
  <c r="JA198" i="32"/>
  <c r="JB198" i="32" s="1"/>
  <c r="IP199" i="32"/>
  <c r="IQ199" i="32" s="1"/>
  <c r="IR199" i="32" s="1"/>
  <c r="IS199" i="32" s="1"/>
  <c r="IT199" i="32" s="1"/>
  <c r="IL198" i="32"/>
  <c r="IM198" i="32" s="1"/>
  <c r="IA199" i="32"/>
  <c r="IB199" i="32" s="1"/>
  <c r="IC199" i="32" s="1"/>
  <c r="ID199" i="32" s="1"/>
  <c r="IE199" i="32" s="1"/>
  <c r="HV199" i="32"/>
  <c r="HU200" i="32"/>
  <c r="HK200" i="32" s="1"/>
  <c r="HH198" i="32"/>
  <c r="HI198" i="32" s="1"/>
  <c r="GW199" i="32"/>
  <c r="GX199" i="32" s="1"/>
  <c r="GY199" i="32" s="1"/>
  <c r="GZ199" i="32" s="1"/>
  <c r="HA199" i="32" s="1"/>
  <c r="GD198" i="32"/>
  <c r="GE198" i="32" s="1"/>
  <c r="FS199" i="32"/>
  <c r="FT199" i="32" s="1"/>
  <c r="FU199" i="32" s="1"/>
  <c r="FV199" i="32" s="1"/>
  <c r="FW199" i="32" s="1"/>
  <c r="FO198" i="32"/>
  <c r="FP198" i="32" s="1"/>
  <c r="FD199" i="32"/>
  <c r="FE199" i="32" s="1"/>
  <c r="FF199" i="32" s="1"/>
  <c r="FG199" i="32" s="1"/>
  <c r="FH199" i="32" s="1"/>
  <c r="EZ198" i="32"/>
  <c r="FA198" i="32" s="1"/>
  <c r="EO199" i="32"/>
  <c r="EP199" i="32" s="1"/>
  <c r="EQ199" i="32" s="1"/>
  <c r="ER199" i="32" s="1"/>
  <c r="ES199" i="32" s="1"/>
  <c r="EK198" i="32"/>
  <c r="EL198" i="32" s="1"/>
  <c r="DZ199" i="32"/>
  <c r="EA199" i="32" s="1"/>
  <c r="EB199" i="32" s="1"/>
  <c r="EC199" i="32" s="1"/>
  <c r="ED199" i="32" s="1"/>
  <c r="DV198" i="32"/>
  <c r="DW198" i="32" s="1"/>
  <c r="DK199" i="32"/>
  <c r="DL199" i="32" s="1"/>
  <c r="DM199" i="32" s="1"/>
  <c r="DN199" i="32" s="1"/>
  <c r="DO199" i="32" s="1"/>
  <c r="DG198" i="32"/>
  <c r="DH198" i="32" s="1"/>
  <c r="CV199" i="32"/>
  <c r="CW199" i="32" s="1"/>
  <c r="CX199" i="32" s="1"/>
  <c r="CY199" i="32" s="1"/>
  <c r="CZ199" i="32" s="1"/>
  <c r="CR198" i="32"/>
  <c r="CS198" i="32" s="1"/>
  <c r="CG199" i="32"/>
  <c r="CH199" i="32" s="1"/>
  <c r="CI199" i="32" s="1"/>
  <c r="CJ199" i="32" s="1"/>
  <c r="CK199" i="32" s="1"/>
  <c r="CC198" i="32"/>
  <c r="CD198" i="32" s="1"/>
  <c r="BR199" i="32"/>
  <c r="BS199" i="32" s="1"/>
  <c r="BT199" i="32" s="1"/>
  <c r="BU199" i="32" s="1"/>
  <c r="BV199" i="32" s="1"/>
  <c r="BN198" i="32"/>
  <c r="BO198" i="32" s="1"/>
  <c r="BC199" i="32"/>
  <c r="BD199" i="32" s="1"/>
  <c r="BE199" i="32" s="1"/>
  <c r="BF199" i="32" s="1"/>
  <c r="BG199" i="32" s="1"/>
  <c r="AY198" i="32"/>
  <c r="AZ198" i="32" s="1"/>
  <c r="AN199" i="32"/>
  <c r="AO199" i="32" s="1"/>
  <c r="AP199" i="32" s="1"/>
  <c r="AQ199" i="32" s="1"/>
  <c r="AR199" i="32" s="1"/>
  <c r="BH199" i="32" l="1"/>
  <c r="IU199" i="32"/>
  <c r="JW199" i="32"/>
  <c r="CL199" i="32"/>
  <c r="AS199" i="32"/>
  <c r="DA199" i="32"/>
  <c r="EE199" i="32"/>
  <c r="FI199" i="32"/>
  <c r="HB199" i="32"/>
  <c r="LC195" i="32"/>
  <c r="LH195" i="32"/>
  <c r="LG196" i="32"/>
  <c r="KW196" i="32" s="1"/>
  <c r="DP199" i="32"/>
  <c r="BW199" i="32"/>
  <c r="IF199" i="32"/>
  <c r="JH199" i="32"/>
  <c r="GM200" i="32"/>
  <c r="KT194" i="32"/>
  <c r="KU194" i="32" s="1"/>
  <c r="ET199" i="32"/>
  <c r="KL195" i="32"/>
  <c r="KM195" i="32" s="1"/>
  <c r="LR194" i="32"/>
  <c r="LW194" i="32"/>
  <c r="LV195" i="32"/>
  <c r="LL195" i="32" s="1"/>
  <c r="GR200" i="32"/>
  <c r="GQ201" i="32"/>
  <c r="GG201" i="32" s="1"/>
  <c r="IZ199" i="32"/>
  <c r="IY200" i="32"/>
  <c r="IO200" i="32" s="1"/>
  <c r="IK199" i="32"/>
  <c r="IJ200" i="32"/>
  <c r="HZ200" i="32" s="1"/>
  <c r="HS200" i="32"/>
  <c r="HT199" i="32"/>
  <c r="HG199" i="32"/>
  <c r="HF200" i="32"/>
  <c r="GV200" i="32" s="1"/>
  <c r="GC199" i="32"/>
  <c r="FX199" i="32"/>
  <c r="GB200" i="32"/>
  <c r="FR200" i="32" s="1"/>
  <c r="FN199" i="32"/>
  <c r="FM200" i="32"/>
  <c r="FC200" i="32" s="1"/>
  <c r="EX200" i="32"/>
  <c r="EN200" i="32" s="1"/>
  <c r="EY199" i="32"/>
  <c r="EJ199" i="32"/>
  <c r="EI200" i="32"/>
  <c r="DY200" i="32" s="1"/>
  <c r="DT200" i="32"/>
  <c r="DJ200" i="32" s="1"/>
  <c r="DU199" i="32"/>
  <c r="DF199" i="32"/>
  <c r="DE200" i="32"/>
  <c r="CU200" i="32" s="1"/>
  <c r="CQ199" i="32"/>
  <c r="CP200" i="32"/>
  <c r="CF200" i="32" s="1"/>
  <c r="CB199" i="32"/>
  <c r="CA200" i="32"/>
  <c r="BQ200" i="32" s="1"/>
  <c r="BL200" i="32"/>
  <c r="BB200" i="32" s="1"/>
  <c r="BM199" i="32"/>
  <c r="AX199" i="32"/>
  <c r="AW200" i="32"/>
  <c r="AM200" i="32" s="1"/>
  <c r="JX199" i="32" l="1"/>
  <c r="JY199" i="32" s="1"/>
  <c r="JI199" i="32"/>
  <c r="JJ199" i="32" s="1"/>
  <c r="KD199" i="32"/>
  <c r="JN200" i="32"/>
  <c r="JD200" i="32" s="1"/>
  <c r="JO199" i="32"/>
  <c r="KC200" i="32"/>
  <c r="JS200" i="32" s="1"/>
  <c r="KN195" i="32"/>
  <c r="KR196" i="32"/>
  <c r="KH196" i="32" s="1"/>
  <c r="KS195" i="32"/>
  <c r="LT195" i="32"/>
  <c r="LM195" i="32" s="1"/>
  <c r="LN195" i="32" s="1"/>
  <c r="LO195" i="32" s="1"/>
  <c r="LU194" i="32"/>
  <c r="LE196" i="32"/>
  <c r="KX196" i="32" s="1"/>
  <c r="KY196" i="32" s="1"/>
  <c r="KZ196" i="32" s="1"/>
  <c r="LF195" i="32"/>
  <c r="GO201" i="32"/>
  <c r="GP200" i="32"/>
  <c r="IW200" i="32"/>
  <c r="IX199" i="32"/>
  <c r="IH200" i="32"/>
  <c r="II199" i="32"/>
  <c r="HW199" i="32"/>
  <c r="HX199" i="32" s="1"/>
  <c r="HL200" i="32"/>
  <c r="HM200" i="32" s="1"/>
  <c r="HN200" i="32" s="1"/>
  <c r="HO200" i="32" s="1"/>
  <c r="HP200" i="32" s="1"/>
  <c r="HD200" i="32"/>
  <c r="HE199" i="32"/>
  <c r="FZ200" i="32"/>
  <c r="GA199" i="32"/>
  <c r="FK200" i="32"/>
  <c r="FL199" i="32"/>
  <c r="EV200" i="32"/>
  <c r="EW199" i="32"/>
  <c r="EG200" i="32"/>
  <c r="EH199" i="32"/>
  <c r="DR200" i="32"/>
  <c r="DS199" i="32"/>
  <c r="DC200" i="32"/>
  <c r="DD199" i="32"/>
  <c r="CN200" i="32"/>
  <c r="CO199" i="32"/>
  <c r="BY200" i="32"/>
  <c r="BZ199" i="32"/>
  <c r="BJ200" i="32"/>
  <c r="BK199" i="32"/>
  <c r="AU200" i="32"/>
  <c r="AV199" i="32"/>
  <c r="KB199" i="32" l="1"/>
  <c r="KE199" i="32" s="1"/>
  <c r="KF199" i="32" s="1"/>
  <c r="KA200" i="32"/>
  <c r="JT200" i="32" s="1"/>
  <c r="JU200" i="32" s="1"/>
  <c r="JV200" i="32" s="1"/>
  <c r="JL200" i="32"/>
  <c r="JE200" i="32" s="1"/>
  <c r="JF200" i="32" s="1"/>
  <c r="JG200" i="32" s="1"/>
  <c r="JM199" i="32"/>
  <c r="JP199" i="32" s="1"/>
  <c r="JQ199" i="32" s="1"/>
  <c r="LP195" i="32"/>
  <c r="LQ195" i="32" s="1"/>
  <c r="LI195" i="32"/>
  <c r="LJ195" i="32" s="1"/>
  <c r="LA196" i="32"/>
  <c r="LB196" i="32" s="1"/>
  <c r="HQ200" i="32"/>
  <c r="LX194" i="32"/>
  <c r="LY194" i="32" s="1"/>
  <c r="KP196" i="32"/>
  <c r="KI196" i="32" s="1"/>
  <c r="KJ196" i="32" s="1"/>
  <c r="KK196" i="32" s="1"/>
  <c r="KQ195" i="32"/>
  <c r="GS200" i="32"/>
  <c r="GT200" i="32" s="1"/>
  <c r="GH201" i="32"/>
  <c r="GI201" i="32" s="1"/>
  <c r="GJ201" i="32" s="1"/>
  <c r="GK201" i="32" s="1"/>
  <c r="GL201" i="32" s="1"/>
  <c r="JA199" i="32"/>
  <c r="JB199" i="32" s="1"/>
  <c r="IP200" i="32"/>
  <c r="IQ200" i="32" s="1"/>
  <c r="IR200" i="32" s="1"/>
  <c r="IS200" i="32" s="1"/>
  <c r="IT200" i="32" s="1"/>
  <c r="IL199" i="32"/>
  <c r="IM199" i="32" s="1"/>
  <c r="IA200" i="32"/>
  <c r="IB200" i="32" s="1"/>
  <c r="IC200" i="32" s="1"/>
  <c r="ID200" i="32" s="1"/>
  <c r="IE200" i="32" s="1"/>
  <c r="HV200" i="32"/>
  <c r="HU201" i="32"/>
  <c r="HK201" i="32" s="1"/>
  <c r="HH199" i="32"/>
  <c r="HI199" i="32" s="1"/>
  <c r="GW200" i="32"/>
  <c r="GX200" i="32" s="1"/>
  <c r="GY200" i="32" s="1"/>
  <c r="GZ200" i="32" s="1"/>
  <c r="HA200" i="32" s="1"/>
  <c r="GD199" i="32"/>
  <c r="GE199" i="32" s="1"/>
  <c r="FS200" i="32"/>
  <c r="FT200" i="32" s="1"/>
  <c r="FU200" i="32" s="1"/>
  <c r="FV200" i="32" s="1"/>
  <c r="FW200" i="32" s="1"/>
  <c r="FD200" i="32"/>
  <c r="FE200" i="32" s="1"/>
  <c r="FF200" i="32" s="1"/>
  <c r="FG200" i="32" s="1"/>
  <c r="FH200" i="32" s="1"/>
  <c r="FO199" i="32"/>
  <c r="FP199" i="32" s="1"/>
  <c r="EZ199" i="32"/>
  <c r="FA199" i="32" s="1"/>
  <c r="EO200" i="32"/>
  <c r="EP200" i="32" s="1"/>
  <c r="EQ200" i="32" s="1"/>
  <c r="ER200" i="32" s="1"/>
  <c r="ES200" i="32" s="1"/>
  <c r="EK199" i="32"/>
  <c r="EL199" i="32" s="1"/>
  <c r="DZ200" i="32"/>
  <c r="EA200" i="32" s="1"/>
  <c r="EB200" i="32" s="1"/>
  <c r="EC200" i="32" s="1"/>
  <c r="ED200" i="32" s="1"/>
  <c r="DV199" i="32"/>
  <c r="DW199" i="32" s="1"/>
  <c r="DK200" i="32"/>
  <c r="DL200" i="32" s="1"/>
  <c r="DM200" i="32" s="1"/>
  <c r="DN200" i="32" s="1"/>
  <c r="DO200" i="32" s="1"/>
  <c r="DG199" i="32"/>
  <c r="DH199" i="32" s="1"/>
  <c r="CV200" i="32"/>
  <c r="CW200" i="32" s="1"/>
  <c r="CX200" i="32" s="1"/>
  <c r="CY200" i="32" s="1"/>
  <c r="CZ200" i="32" s="1"/>
  <c r="CR199" i="32"/>
  <c r="CS199" i="32" s="1"/>
  <c r="CG200" i="32"/>
  <c r="CH200" i="32" s="1"/>
  <c r="CI200" i="32" s="1"/>
  <c r="CJ200" i="32" s="1"/>
  <c r="CK200" i="32" s="1"/>
  <c r="CC199" i="32"/>
  <c r="CD199" i="32" s="1"/>
  <c r="BR200" i="32"/>
  <c r="BS200" i="32" s="1"/>
  <c r="BT200" i="32" s="1"/>
  <c r="BU200" i="32" s="1"/>
  <c r="BV200" i="32" s="1"/>
  <c r="BN199" i="32"/>
  <c r="BO199" i="32" s="1"/>
  <c r="BC200" i="32"/>
  <c r="BD200" i="32" s="1"/>
  <c r="BE200" i="32" s="1"/>
  <c r="BF200" i="32" s="1"/>
  <c r="BG200" i="32" s="1"/>
  <c r="AY199" i="32"/>
  <c r="AZ199" i="32" s="1"/>
  <c r="AN200" i="32"/>
  <c r="AO200" i="32" s="1"/>
  <c r="AP200" i="32" s="1"/>
  <c r="AQ200" i="32" s="1"/>
  <c r="AR200" i="32" s="1"/>
  <c r="BH200" i="32" l="1"/>
  <c r="IU200" i="32"/>
  <c r="JW200" i="32"/>
  <c r="KT195" i="32"/>
  <c r="KU195" i="32" s="1"/>
  <c r="AS200" i="32"/>
  <c r="DA200" i="32"/>
  <c r="EE200" i="32"/>
  <c r="HB200" i="32"/>
  <c r="KL196" i="32"/>
  <c r="KM196" i="32" s="1"/>
  <c r="BW200" i="32"/>
  <c r="FI200" i="32"/>
  <c r="IF200" i="32"/>
  <c r="JH200" i="32"/>
  <c r="GM201" i="32"/>
  <c r="CL200" i="32"/>
  <c r="DP200" i="32"/>
  <c r="ET200" i="32"/>
  <c r="FX200" i="32"/>
  <c r="LC196" i="32"/>
  <c r="LG197" i="32"/>
  <c r="KW197" i="32" s="1"/>
  <c r="LH196" i="32"/>
  <c r="LR195" i="32"/>
  <c r="LV196" i="32"/>
  <c r="LL196" i="32" s="1"/>
  <c r="LW195" i="32"/>
  <c r="GR201" i="32"/>
  <c r="GQ202" i="32"/>
  <c r="GG202" i="32" s="1"/>
  <c r="IY201" i="32"/>
  <c r="IO201" i="32" s="1"/>
  <c r="IZ200" i="32"/>
  <c r="IJ201" i="32"/>
  <c r="HZ201" i="32" s="1"/>
  <c r="IK200" i="32"/>
  <c r="HS201" i="32"/>
  <c r="HT200" i="32"/>
  <c r="HF201" i="32"/>
  <c r="GV201" i="32" s="1"/>
  <c r="HG200" i="32"/>
  <c r="GB201" i="32"/>
  <c r="FR201" i="32" s="1"/>
  <c r="GC200" i="32"/>
  <c r="FM201" i="32"/>
  <c r="FC201" i="32" s="1"/>
  <c r="FN200" i="32"/>
  <c r="EY200" i="32"/>
  <c r="EX201" i="32"/>
  <c r="EN201" i="32" s="1"/>
  <c r="EI201" i="32"/>
  <c r="DY201" i="32" s="1"/>
  <c r="EJ200" i="32"/>
  <c r="DT201" i="32"/>
  <c r="DJ201" i="32" s="1"/>
  <c r="DU200" i="32"/>
  <c r="DE201" i="32"/>
  <c r="CU201" i="32" s="1"/>
  <c r="DF200" i="32"/>
  <c r="CP201" i="32"/>
  <c r="CF201" i="32" s="1"/>
  <c r="CQ200" i="32"/>
  <c r="CA201" i="32"/>
  <c r="BQ201" i="32" s="1"/>
  <c r="CB200" i="32"/>
  <c r="BL201" i="32"/>
  <c r="BB201" i="32" s="1"/>
  <c r="BM200" i="32"/>
  <c r="AW201" i="32"/>
  <c r="AM201" i="32" s="1"/>
  <c r="AX200" i="32"/>
  <c r="JX200" i="32" l="1"/>
  <c r="JY200" i="32" s="1"/>
  <c r="KD200" i="32"/>
  <c r="JI200" i="32"/>
  <c r="JJ200" i="32" s="1"/>
  <c r="JN201" i="32"/>
  <c r="JD201" i="32" s="1"/>
  <c r="KC201" i="32"/>
  <c r="JS201" i="32" s="1"/>
  <c r="JO200" i="32"/>
  <c r="LE197" i="32"/>
  <c r="KX197" i="32" s="1"/>
  <c r="KY197" i="32" s="1"/>
  <c r="KZ197" i="32" s="1"/>
  <c r="LF196" i="32"/>
  <c r="LT196" i="32"/>
  <c r="LM196" i="32" s="1"/>
  <c r="LN196" i="32" s="1"/>
  <c r="LO196" i="32" s="1"/>
  <c r="LU195" i="32"/>
  <c r="KN196" i="32"/>
  <c r="KR197" i="32"/>
  <c r="KH197" i="32" s="1"/>
  <c r="KS196" i="32"/>
  <c r="GO202" i="32"/>
  <c r="GP201" i="32"/>
  <c r="IW201" i="32"/>
  <c r="IX200" i="32"/>
  <c r="IH201" i="32"/>
  <c r="II200" i="32"/>
  <c r="HW200" i="32"/>
  <c r="HX200" i="32" s="1"/>
  <c r="HL201" i="32"/>
  <c r="HM201" i="32" s="1"/>
  <c r="HN201" i="32" s="1"/>
  <c r="HO201" i="32" s="1"/>
  <c r="HP201" i="32" s="1"/>
  <c r="HD201" i="32"/>
  <c r="HE200" i="32"/>
  <c r="FZ201" i="32"/>
  <c r="GA200" i="32"/>
  <c r="FK201" i="32"/>
  <c r="FL200" i="32"/>
  <c r="EV201" i="32"/>
  <c r="EW200" i="32"/>
  <c r="EG201" i="32"/>
  <c r="EH200" i="32"/>
  <c r="DR201" i="32"/>
  <c r="DS200" i="32"/>
  <c r="DC201" i="32"/>
  <c r="DD200" i="32"/>
  <c r="CN201" i="32"/>
  <c r="CO200" i="32"/>
  <c r="BY201" i="32"/>
  <c r="BZ200" i="32"/>
  <c r="BJ201" i="32"/>
  <c r="BK200" i="32"/>
  <c r="AU201" i="32"/>
  <c r="AV200" i="32"/>
  <c r="KB200" i="32" l="1"/>
  <c r="KE200" i="32" s="1"/>
  <c r="KF200" i="32" s="1"/>
  <c r="KA201" i="32"/>
  <c r="JT201" i="32" s="1"/>
  <c r="JU201" i="32" s="1"/>
  <c r="JV201" i="32" s="1"/>
  <c r="JM200" i="32"/>
  <c r="JP200" i="32" s="1"/>
  <c r="JQ200" i="32" s="1"/>
  <c r="JL201" i="32"/>
  <c r="JE201" i="32" s="1"/>
  <c r="JF201" i="32" s="1"/>
  <c r="JG201" i="32" s="1"/>
  <c r="LX195" i="32"/>
  <c r="LY195" i="32" s="1"/>
  <c r="LP196" i="32"/>
  <c r="LQ196" i="32" s="1"/>
  <c r="LI196" i="32"/>
  <c r="LJ196" i="32" s="1"/>
  <c r="HQ201" i="32"/>
  <c r="KP197" i="32"/>
  <c r="KI197" i="32" s="1"/>
  <c r="KJ197" i="32" s="1"/>
  <c r="KK197" i="32" s="1"/>
  <c r="KQ196" i="32"/>
  <c r="LA197" i="32"/>
  <c r="LB197" i="32" s="1"/>
  <c r="GS201" i="32"/>
  <c r="GT201" i="32" s="1"/>
  <c r="GH202" i="32"/>
  <c r="GI202" i="32" s="1"/>
  <c r="GJ202" i="32" s="1"/>
  <c r="GK202" i="32" s="1"/>
  <c r="GL202" i="32" s="1"/>
  <c r="JA200" i="32"/>
  <c r="JB200" i="32" s="1"/>
  <c r="IP201" i="32"/>
  <c r="IQ201" i="32" s="1"/>
  <c r="IR201" i="32" s="1"/>
  <c r="IS201" i="32" s="1"/>
  <c r="IT201" i="32" s="1"/>
  <c r="IL200" i="32"/>
  <c r="IM200" i="32" s="1"/>
  <c r="IA201" i="32"/>
  <c r="IB201" i="32" s="1"/>
  <c r="IC201" i="32" s="1"/>
  <c r="ID201" i="32" s="1"/>
  <c r="IE201" i="32" s="1"/>
  <c r="HV201" i="32"/>
  <c r="HU202" i="32"/>
  <c r="HK202" i="32" s="1"/>
  <c r="HH200" i="32"/>
  <c r="HI200" i="32" s="1"/>
  <c r="GW201" i="32"/>
  <c r="GX201" i="32" s="1"/>
  <c r="GY201" i="32" s="1"/>
  <c r="GZ201" i="32" s="1"/>
  <c r="HA201" i="32" s="1"/>
  <c r="GD200" i="32"/>
  <c r="GE200" i="32" s="1"/>
  <c r="FS201" i="32"/>
  <c r="FT201" i="32" s="1"/>
  <c r="FU201" i="32" s="1"/>
  <c r="FV201" i="32" s="1"/>
  <c r="FW201" i="32" s="1"/>
  <c r="FO200" i="32"/>
  <c r="FP200" i="32" s="1"/>
  <c r="FD201" i="32"/>
  <c r="FE201" i="32" s="1"/>
  <c r="FF201" i="32" s="1"/>
  <c r="FG201" i="32" s="1"/>
  <c r="FH201" i="32" s="1"/>
  <c r="EZ200" i="32"/>
  <c r="FA200" i="32" s="1"/>
  <c r="EO201" i="32"/>
  <c r="EP201" i="32" s="1"/>
  <c r="EQ201" i="32" s="1"/>
  <c r="ER201" i="32" s="1"/>
  <c r="ES201" i="32" s="1"/>
  <c r="EK200" i="32"/>
  <c r="EL200" i="32" s="1"/>
  <c r="DZ201" i="32"/>
  <c r="EA201" i="32" s="1"/>
  <c r="EB201" i="32" s="1"/>
  <c r="EC201" i="32" s="1"/>
  <c r="ED201" i="32" s="1"/>
  <c r="DV200" i="32"/>
  <c r="DW200" i="32" s="1"/>
  <c r="DK201" i="32"/>
  <c r="DL201" i="32" s="1"/>
  <c r="DM201" i="32" s="1"/>
  <c r="DN201" i="32" s="1"/>
  <c r="DO201" i="32" s="1"/>
  <c r="DG200" i="32"/>
  <c r="DH200" i="32" s="1"/>
  <c r="CV201" i="32"/>
  <c r="CW201" i="32" s="1"/>
  <c r="CX201" i="32" s="1"/>
  <c r="CY201" i="32" s="1"/>
  <c r="CZ201" i="32" s="1"/>
  <c r="CR200" i="32"/>
  <c r="CS200" i="32" s="1"/>
  <c r="CG201" i="32"/>
  <c r="CH201" i="32" s="1"/>
  <c r="CI201" i="32" s="1"/>
  <c r="CJ201" i="32" s="1"/>
  <c r="CK201" i="32" s="1"/>
  <c r="CC200" i="32"/>
  <c r="CD200" i="32" s="1"/>
  <c r="BR201" i="32"/>
  <c r="BS201" i="32" s="1"/>
  <c r="BT201" i="32" s="1"/>
  <c r="BU201" i="32" s="1"/>
  <c r="BV201" i="32" s="1"/>
  <c r="BN200" i="32"/>
  <c r="BO200" i="32" s="1"/>
  <c r="BC201" i="32"/>
  <c r="BD201" i="32" s="1"/>
  <c r="BE201" i="32" s="1"/>
  <c r="BF201" i="32" s="1"/>
  <c r="BG201" i="32" s="1"/>
  <c r="AY200" i="32"/>
  <c r="AZ200" i="32" s="1"/>
  <c r="AN201" i="32"/>
  <c r="AO201" i="32" s="1"/>
  <c r="AP201" i="32" s="1"/>
  <c r="AQ201" i="32" s="1"/>
  <c r="AR201" i="32" s="1"/>
  <c r="BH201" i="32" l="1"/>
  <c r="IU201" i="32"/>
  <c r="JW201" i="32"/>
  <c r="AS201" i="32"/>
  <c r="DA201" i="32"/>
  <c r="EE201" i="32"/>
  <c r="FI201" i="32"/>
  <c r="HB201" i="32"/>
  <c r="LC197" i="32"/>
  <c r="LH197" i="32"/>
  <c r="LG198" i="32"/>
  <c r="KW198" i="32" s="1"/>
  <c r="LR196" i="32"/>
  <c r="LW196" i="32"/>
  <c r="LV197" i="32"/>
  <c r="LL197" i="32" s="1"/>
  <c r="BW201" i="32"/>
  <c r="IF201" i="32"/>
  <c r="JH201" i="32"/>
  <c r="GM202" i="32"/>
  <c r="KT196" i="32"/>
  <c r="KU196" i="32" s="1"/>
  <c r="CL201" i="32"/>
  <c r="DP201" i="32"/>
  <c r="ET201" i="32"/>
  <c r="FX201" i="32"/>
  <c r="KL197" i="32"/>
  <c r="KM197" i="32" s="1"/>
  <c r="GR202" i="32"/>
  <c r="GQ203" i="32"/>
  <c r="GG203" i="32" s="1"/>
  <c r="IZ201" i="32"/>
  <c r="IY202" i="32"/>
  <c r="IO202" i="32" s="1"/>
  <c r="IK201" i="32"/>
  <c r="IJ202" i="32"/>
  <c r="HZ202" i="32" s="1"/>
  <c r="HS202" i="32"/>
  <c r="HT201" i="32"/>
  <c r="HG201" i="32"/>
  <c r="HF202" i="32"/>
  <c r="GV202" i="32" s="1"/>
  <c r="GC201" i="32"/>
  <c r="GB202" i="32"/>
  <c r="FR202" i="32" s="1"/>
  <c r="FN201" i="32"/>
  <c r="FM202" i="32"/>
  <c r="FC202" i="32" s="1"/>
  <c r="EY201" i="32"/>
  <c r="EX202" i="32"/>
  <c r="EN202" i="32" s="1"/>
  <c r="EJ201" i="32"/>
  <c r="EI202" i="32"/>
  <c r="DY202" i="32" s="1"/>
  <c r="DT202" i="32"/>
  <c r="DJ202" i="32" s="1"/>
  <c r="DU201" i="32"/>
  <c r="DF201" i="32"/>
  <c r="DE202" i="32"/>
  <c r="CU202" i="32" s="1"/>
  <c r="CQ201" i="32"/>
  <c r="CP202" i="32"/>
  <c r="CF202" i="32" s="1"/>
  <c r="CB201" i="32"/>
  <c r="CA202" i="32"/>
  <c r="BQ202" i="32" s="1"/>
  <c r="BL202" i="32"/>
  <c r="BB202" i="32" s="1"/>
  <c r="BM201" i="32"/>
  <c r="AX201" i="32"/>
  <c r="AW202" i="32"/>
  <c r="AM202" i="32" s="1"/>
  <c r="JX201" i="32" l="1"/>
  <c r="JY201" i="32" s="1"/>
  <c r="JI201" i="32"/>
  <c r="JJ201" i="32" s="1"/>
  <c r="KC202" i="32"/>
  <c r="JS202" i="32" s="1"/>
  <c r="KD201" i="32"/>
  <c r="JO201" i="32"/>
  <c r="JN202" i="32"/>
  <c r="JD202" i="32" s="1"/>
  <c r="LT197" i="32"/>
  <c r="LM197" i="32" s="1"/>
  <c r="LN197" i="32" s="1"/>
  <c r="LO197" i="32" s="1"/>
  <c r="LU196" i="32"/>
  <c r="KN197" i="32"/>
  <c r="KR198" i="32"/>
  <c r="KH198" i="32" s="1"/>
  <c r="KS197" i="32"/>
  <c r="LE198" i="32"/>
  <c r="KX198" i="32" s="1"/>
  <c r="KY198" i="32" s="1"/>
  <c r="KZ198" i="32" s="1"/>
  <c r="LF197" i="32"/>
  <c r="GO203" i="32"/>
  <c r="GP202" i="32"/>
  <c r="IW202" i="32"/>
  <c r="IX201" i="32"/>
  <c r="IH202" i="32"/>
  <c r="II201" i="32"/>
  <c r="HW201" i="32"/>
  <c r="HX201" i="32" s="1"/>
  <c r="HL202" i="32"/>
  <c r="HM202" i="32" s="1"/>
  <c r="HN202" i="32" s="1"/>
  <c r="HO202" i="32" s="1"/>
  <c r="HP202" i="32" s="1"/>
  <c r="HD202" i="32"/>
  <c r="HE201" i="32"/>
  <c r="FZ202" i="32"/>
  <c r="GA201" i="32"/>
  <c r="FK202" i="32"/>
  <c r="FL201" i="32"/>
  <c r="EV202" i="32"/>
  <c r="EW201" i="32"/>
  <c r="EG202" i="32"/>
  <c r="EH201" i="32"/>
  <c r="DR202" i="32"/>
  <c r="DS201" i="32"/>
  <c r="DC202" i="32"/>
  <c r="DD201" i="32"/>
  <c r="CN202" i="32"/>
  <c r="CO201" i="32"/>
  <c r="BY202" i="32"/>
  <c r="BZ201" i="32"/>
  <c r="BJ202" i="32"/>
  <c r="BK201" i="32"/>
  <c r="AU202" i="32"/>
  <c r="AV201" i="32"/>
  <c r="KB201" i="32" l="1"/>
  <c r="KE201" i="32" s="1"/>
  <c r="KF201" i="32" s="1"/>
  <c r="KA202" i="32"/>
  <c r="JT202" i="32" s="1"/>
  <c r="JU202" i="32" s="1"/>
  <c r="JV202" i="32" s="1"/>
  <c r="JL202" i="32"/>
  <c r="JE202" i="32" s="1"/>
  <c r="JF202" i="32" s="1"/>
  <c r="JG202" i="32" s="1"/>
  <c r="JM201" i="32"/>
  <c r="JP201" i="32" s="1"/>
  <c r="JQ201" i="32" s="1"/>
  <c r="LI197" i="32"/>
  <c r="LJ197" i="32" s="1"/>
  <c r="KP198" i="32"/>
  <c r="KI198" i="32" s="1"/>
  <c r="KJ198" i="32" s="1"/>
  <c r="KK198" i="32" s="1"/>
  <c r="KQ197" i="32"/>
  <c r="LA198" i="32"/>
  <c r="LB198" i="32" s="1"/>
  <c r="LX196" i="32"/>
  <c r="LY196" i="32" s="1"/>
  <c r="HQ202" i="32"/>
  <c r="LP197" i="32"/>
  <c r="LQ197" i="32" s="1"/>
  <c r="GS202" i="32"/>
  <c r="GT202" i="32" s="1"/>
  <c r="GH203" i="32"/>
  <c r="GI203" i="32" s="1"/>
  <c r="GJ203" i="32" s="1"/>
  <c r="GK203" i="32" s="1"/>
  <c r="GL203" i="32" s="1"/>
  <c r="JA201" i="32"/>
  <c r="JB201" i="32" s="1"/>
  <c r="IP202" i="32"/>
  <c r="IQ202" i="32" s="1"/>
  <c r="IR202" i="32" s="1"/>
  <c r="IS202" i="32" s="1"/>
  <c r="IT202" i="32" s="1"/>
  <c r="IL201" i="32"/>
  <c r="IM201" i="32" s="1"/>
  <c r="IA202" i="32"/>
  <c r="IB202" i="32" s="1"/>
  <c r="IC202" i="32" s="1"/>
  <c r="ID202" i="32" s="1"/>
  <c r="IE202" i="32" s="1"/>
  <c r="HV202" i="32"/>
  <c r="HU203" i="32"/>
  <c r="HK203" i="32" s="1"/>
  <c r="GW202" i="32"/>
  <c r="GX202" i="32" s="1"/>
  <c r="GY202" i="32" s="1"/>
  <c r="GZ202" i="32" s="1"/>
  <c r="HA202" i="32" s="1"/>
  <c r="HH201" i="32"/>
  <c r="HI201" i="32" s="1"/>
  <c r="GD201" i="32"/>
  <c r="GE201" i="32" s="1"/>
  <c r="FS202" i="32"/>
  <c r="FT202" i="32" s="1"/>
  <c r="FU202" i="32" s="1"/>
  <c r="FV202" i="32" s="1"/>
  <c r="FW202" i="32" s="1"/>
  <c r="FO201" i="32"/>
  <c r="FP201" i="32" s="1"/>
  <c r="FD202" i="32"/>
  <c r="FE202" i="32" s="1"/>
  <c r="FF202" i="32" s="1"/>
  <c r="FG202" i="32" s="1"/>
  <c r="FH202" i="32" s="1"/>
  <c r="EZ201" i="32"/>
  <c r="FA201" i="32" s="1"/>
  <c r="EO202" i="32"/>
  <c r="EP202" i="32" s="1"/>
  <c r="EQ202" i="32" s="1"/>
  <c r="ER202" i="32" s="1"/>
  <c r="ES202" i="32" s="1"/>
  <c r="EK201" i="32"/>
  <c r="EL201" i="32" s="1"/>
  <c r="DZ202" i="32"/>
  <c r="EA202" i="32" s="1"/>
  <c r="EB202" i="32" s="1"/>
  <c r="EC202" i="32" s="1"/>
  <c r="ED202" i="32" s="1"/>
  <c r="DV201" i="32"/>
  <c r="DW201" i="32" s="1"/>
  <c r="DK202" i="32"/>
  <c r="DL202" i="32" s="1"/>
  <c r="DM202" i="32" s="1"/>
  <c r="DN202" i="32" s="1"/>
  <c r="DO202" i="32" s="1"/>
  <c r="DG201" i="32"/>
  <c r="DH201" i="32" s="1"/>
  <c r="CV202" i="32"/>
  <c r="CW202" i="32" s="1"/>
  <c r="CX202" i="32" s="1"/>
  <c r="CY202" i="32" s="1"/>
  <c r="CZ202" i="32" s="1"/>
  <c r="CR201" i="32"/>
  <c r="CS201" i="32" s="1"/>
  <c r="CG202" i="32"/>
  <c r="CH202" i="32" s="1"/>
  <c r="CI202" i="32" s="1"/>
  <c r="CJ202" i="32" s="1"/>
  <c r="CK202" i="32" s="1"/>
  <c r="CC201" i="32"/>
  <c r="CD201" i="32" s="1"/>
  <c r="BR202" i="32"/>
  <c r="BS202" i="32" s="1"/>
  <c r="BT202" i="32" s="1"/>
  <c r="BU202" i="32" s="1"/>
  <c r="BV202" i="32" s="1"/>
  <c r="BN201" i="32"/>
  <c r="BO201" i="32" s="1"/>
  <c r="BC202" i="32"/>
  <c r="BD202" i="32" s="1"/>
  <c r="BE202" i="32" s="1"/>
  <c r="BF202" i="32" s="1"/>
  <c r="BG202" i="32" s="1"/>
  <c r="AY201" i="32"/>
  <c r="AZ201" i="32" s="1"/>
  <c r="AN202" i="32"/>
  <c r="AO202" i="32" s="1"/>
  <c r="AP202" i="32" s="1"/>
  <c r="AQ202" i="32" s="1"/>
  <c r="AR202" i="32" s="1"/>
  <c r="BH202" i="32" l="1"/>
  <c r="IU202" i="32"/>
  <c r="JW202" i="32"/>
  <c r="KT197" i="32"/>
  <c r="KU197" i="32" s="1"/>
  <c r="BW202" i="32"/>
  <c r="DA202" i="32"/>
  <c r="EE202" i="32"/>
  <c r="FI202" i="32"/>
  <c r="LR197" i="32"/>
  <c r="LV198" i="32"/>
  <c r="LL198" i="32" s="1"/>
  <c r="LW197" i="32"/>
  <c r="KL198" i="32"/>
  <c r="KM198" i="32" s="1"/>
  <c r="AS202" i="32"/>
  <c r="HB202" i="32"/>
  <c r="IF202" i="32"/>
  <c r="JH202" i="32"/>
  <c r="GM203" i="32"/>
  <c r="CL202" i="32"/>
  <c r="DP202" i="32"/>
  <c r="ET202" i="32"/>
  <c r="FX202" i="32"/>
  <c r="LC198" i="32"/>
  <c r="LG199" i="32"/>
  <c r="KW199" i="32" s="1"/>
  <c r="LH198" i="32"/>
  <c r="GR203" i="32"/>
  <c r="GQ204" i="32"/>
  <c r="GG204" i="32" s="1"/>
  <c r="IY203" i="32"/>
  <c r="IO203" i="32" s="1"/>
  <c r="IZ202" i="32"/>
  <c r="IJ203" i="32"/>
  <c r="HZ203" i="32" s="1"/>
  <c r="IK202" i="32"/>
  <c r="HS203" i="32"/>
  <c r="HT202" i="32"/>
  <c r="HF203" i="32"/>
  <c r="GV203" i="32" s="1"/>
  <c r="HG202" i="32"/>
  <c r="GB203" i="32"/>
  <c r="FR203" i="32" s="1"/>
  <c r="GC202" i="32"/>
  <c r="FM203" i="32"/>
  <c r="FC203" i="32" s="1"/>
  <c r="FN202" i="32"/>
  <c r="EX203" i="32"/>
  <c r="EN203" i="32" s="1"/>
  <c r="EY202" i="32"/>
  <c r="EI203" i="32"/>
  <c r="DY203" i="32" s="1"/>
  <c r="EJ202" i="32"/>
  <c r="DT203" i="32"/>
  <c r="DJ203" i="32" s="1"/>
  <c r="DU202" i="32"/>
  <c r="DE203" i="32"/>
  <c r="CU203" i="32" s="1"/>
  <c r="DF202" i="32"/>
  <c r="CP203" i="32"/>
  <c r="CF203" i="32" s="1"/>
  <c r="CQ202" i="32"/>
  <c r="CA203" i="32"/>
  <c r="BQ203" i="32" s="1"/>
  <c r="CB202" i="32"/>
  <c r="BL203" i="32"/>
  <c r="BB203" i="32" s="1"/>
  <c r="BM202" i="32"/>
  <c r="AW203" i="32"/>
  <c r="AM203" i="32" s="1"/>
  <c r="AX202" i="32"/>
  <c r="JX202" i="32" l="1"/>
  <c r="JY202" i="32" s="1"/>
  <c r="JI202" i="32"/>
  <c r="JJ202" i="32" s="1"/>
  <c r="KC203" i="32"/>
  <c r="JS203" i="32" s="1"/>
  <c r="JN203" i="32"/>
  <c r="JD203" i="32" s="1"/>
  <c r="JO202" i="32"/>
  <c r="KD202" i="32"/>
  <c r="KN198" i="32"/>
  <c r="KR199" i="32"/>
  <c r="KH199" i="32" s="1"/>
  <c r="KS198" i="32"/>
  <c r="LE199" i="32"/>
  <c r="KX199" i="32" s="1"/>
  <c r="KY199" i="32" s="1"/>
  <c r="KZ199" i="32" s="1"/>
  <c r="LF198" i="32"/>
  <c r="LT198" i="32"/>
  <c r="LM198" i="32" s="1"/>
  <c r="LN198" i="32" s="1"/>
  <c r="LO198" i="32" s="1"/>
  <c r="LU197" i="32"/>
  <c r="GO204" i="32"/>
  <c r="GO2" i="32" s="1"/>
  <c r="GP203" i="32"/>
  <c r="IW203" i="32"/>
  <c r="IX202" i="32"/>
  <c r="IH203" i="32"/>
  <c r="II202" i="32"/>
  <c r="HW202" i="32"/>
  <c r="HX202" i="32" s="1"/>
  <c r="HL203" i="32"/>
  <c r="HM203" i="32" s="1"/>
  <c r="HN203" i="32" s="1"/>
  <c r="HO203" i="32" s="1"/>
  <c r="HP203" i="32" s="1"/>
  <c r="HD203" i="32"/>
  <c r="HE202" i="32"/>
  <c r="FZ203" i="32"/>
  <c r="GA202" i="32"/>
  <c r="FK203" i="32"/>
  <c r="FL202" i="32"/>
  <c r="EV203" i="32"/>
  <c r="EW202" i="32"/>
  <c r="EG203" i="32"/>
  <c r="EH202" i="32"/>
  <c r="DR203" i="32"/>
  <c r="DS202" i="32"/>
  <c r="DC203" i="32"/>
  <c r="DD202" i="32"/>
  <c r="CN203" i="32"/>
  <c r="CO202" i="32"/>
  <c r="BY203" i="32"/>
  <c r="BZ202" i="32"/>
  <c r="BJ203" i="32"/>
  <c r="BK202" i="32"/>
  <c r="AU203" i="32"/>
  <c r="AV202" i="32"/>
  <c r="KB202" i="32" l="1"/>
  <c r="KE202" i="32" s="1"/>
  <c r="KF202" i="32" s="1"/>
  <c r="KA203" i="32"/>
  <c r="JT203" i="32" s="1"/>
  <c r="JU203" i="32" s="1"/>
  <c r="JV203" i="32" s="1"/>
  <c r="JL203" i="32"/>
  <c r="JE203" i="32" s="1"/>
  <c r="JF203" i="32" s="1"/>
  <c r="JG203" i="32" s="1"/>
  <c r="JM202" i="32"/>
  <c r="JP202" i="32" s="1"/>
  <c r="JQ202" i="32" s="1"/>
  <c r="LA199" i="32"/>
  <c r="LB199" i="32" s="1"/>
  <c r="LX197" i="32"/>
  <c r="LY197" i="32" s="1"/>
  <c r="LP198" i="32"/>
  <c r="LQ198" i="32" s="1"/>
  <c r="HQ203" i="32"/>
  <c r="LI198" i="32"/>
  <c r="LJ198" i="32" s="1"/>
  <c r="KP199" i="32"/>
  <c r="KI199" i="32" s="1"/>
  <c r="KJ199" i="32" s="1"/>
  <c r="KK199" i="32" s="1"/>
  <c r="KQ198" i="32"/>
  <c r="GS203" i="32"/>
  <c r="GT203" i="32" s="1"/>
  <c r="GH204" i="32"/>
  <c r="GI204" i="32" s="1"/>
  <c r="GJ204" i="32" s="1"/>
  <c r="GK204" i="32" s="1"/>
  <c r="GL204" i="32" s="1"/>
  <c r="JA202" i="32"/>
  <c r="JB202" i="32" s="1"/>
  <c r="IP203" i="32"/>
  <c r="IQ203" i="32" s="1"/>
  <c r="IR203" i="32" s="1"/>
  <c r="IS203" i="32" s="1"/>
  <c r="IT203" i="32" s="1"/>
  <c r="IL202" i="32"/>
  <c r="IM202" i="32" s="1"/>
  <c r="IA203" i="32"/>
  <c r="IB203" i="32" s="1"/>
  <c r="IC203" i="32" s="1"/>
  <c r="ID203" i="32" s="1"/>
  <c r="IE203" i="32" s="1"/>
  <c r="HV203" i="32"/>
  <c r="HU204" i="32"/>
  <c r="HK204" i="32" s="1"/>
  <c r="HH202" i="32"/>
  <c r="HI202" i="32" s="1"/>
  <c r="GW203" i="32"/>
  <c r="GX203" i="32" s="1"/>
  <c r="GY203" i="32" s="1"/>
  <c r="GZ203" i="32" s="1"/>
  <c r="HA203" i="32" s="1"/>
  <c r="GD202" i="32"/>
  <c r="GE202" i="32" s="1"/>
  <c r="FS203" i="32"/>
  <c r="FT203" i="32" s="1"/>
  <c r="FU203" i="32" s="1"/>
  <c r="FV203" i="32" s="1"/>
  <c r="FW203" i="32" s="1"/>
  <c r="FO202" i="32"/>
  <c r="FP202" i="32" s="1"/>
  <c r="FD203" i="32"/>
  <c r="FE203" i="32" s="1"/>
  <c r="FF203" i="32" s="1"/>
  <c r="FG203" i="32" s="1"/>
  <c r="FH203" i="32" s="1"/>
  <c r="EZ202" i="32"/>
  <c r="FA202" i="32" s="1"/>
  <c r="EO203" i="32"/>
  <c r="EP203" i="32" s="1"/>
  <c r="EQ203" i="32" s="1"/>
  <c r="ER203" i="32" s="1"/>
  <c r="ES203" i="32" s="1"/>
  <c r="EK202" i="32"/>
  <c r="EL202" i="32" s="1"/>
  <c r="DZ203" i="32"/>
  <c r="EA203" i="32" s="1"/>
  <c r="EB203" i="32" s="1"/>
  <c r="EC203" i="32" s="1"/>
  <c r="ED203" i="32" s="1"/>
  <c r="DV202" i="32"/>
  <c r="DW202" i="32" s="1"/>
  <c r="DK203" i="32"/>
  <c r="DL203" i="32" s="1"/>
  <c r="DM203" i="32" s="1"/>
  <c r="DN203" i="32" s="1"/>
  <c r="DO203" i="32" s="1"/>
  <c r="DG202" i="32"/>
  <c r="DH202" i="32" s="1"/>
  <c r="CV203" i="32"/>
  <c r="CW203" i="32" s="1"/>
  <c r="CX203" i="32" s="1"/>
  <c r="CY203" i="32" s="1"/>
  <c r="CZ203" i="32" s="1"/>
  <c r="CR202" i="32"/>
  <c r="CS202" i="32" s="1"/>
  <c r="CG203" i="32"/>
  <c r="CH203" i="32" s="1"/>
  <c r="CI203" i="32" s="1"/>
  <c r="CJ203" i="32" s="1"/>
  <c r="CK203" i="32" s="1"/>
  <c r="CC202" i="32"/>
  <c r="CD202" i="32" s="1"/>
  <c r="BR203" i="32"/>
  <c r="BS203" i="32" s="1"/>
  <c r="BT203" i="32" s="1"/>
  <c r="BU203" i="32" s="1"/>
  <c r="BV203" i="32" s="1"/>
  <c r="BN202" i="32"/>
  <c r="BO202" i="32" s="1"/>
  <c r="BC203" i="32"/>
  <c r="BD203" i="32" s="1"/>
  <c r="BE203" i="32" s="1"/>
  <c r="BF203" i="32" s="1"/>
  <c r="BG203" i="32" s="1"/>
  <c r="AY202" i="32"/>
  <c r="AZ202" i="32" s="1"/>
  <c r="AN203" i="32"/>
  <c r="AO203" i="32" s="1"/>
  <c r="AP203" i="32" s="1"/>
  <c r="AQ203" i="32" s="1"/>
  <c r="AR203" i="32" s="1"/>
  <c r="CL203" i="32" l="1"/>
  <c r="IU203" i="32"/>
  <c r="JW203" i="32"/>
  <c r="KT198" i="32"/>
  <c r="KU198" i="32" s="1"/>
  <c r="DA203" i="32"/>
  <c r="EE203" i="32"/>
  <c r="FI203" i="32"/>
  <c r="HB203" i="32"/>
  <c r="KL199" i="32"/>
  <c r="KM199" i="32" s="1"/>
  <c r="BW203" i="32"/>
  <c r="IF203" i="32"/>
  <c r="JH203" i="32"/>
  <c r="GM204" i="32"/>
  <c r="GP204" i="32" s="1"/>
  <c r="GS204" i="32" s="1"/>
  <c r="GT204" i="32" s="1"/>
  <c r="GT2" i="32" s="1"/>
  <c r="AS203" i="32"/>
  <c r="BH203" i="32"/>
  <c r="DP203" i="32"/>
  <c r="ET203" i="32"/>
  <c r="FX203" i="32"/>
  <c r="LR198" i="32"/>
  <c r="LW198" i="32"/>
  <c r="LV199" i="32"/>
  <c r="LL199" i="32" s="1"/>
  <c r="LC199" i="32"/>
  <c r="LH199" i="32"/>
  <c r="LG200" i="32"/>
  <c r="KW200" i="32" s="1"/>
  <c r="GR204" i="32"/>
  <c r="IZ203" i="32"/>
  <c r="IY204" i="32"/>
  <c r="IO204" i="32" s="1"/>
  <c r="IK203" i="32"/>
  <c r="IJ204" i="32"/>
  <c r="HZ204" i="32" s="1"/>
  <c r="HS204" i="32"/>
  <c r="HT203" i="32"/>
  <c r="HG203" i="32"/>
  <c r="HF204" i="32"/>
  <c r="GV204" i="32" s="1"/>
  <c r="GC203" i="32"/>
  <c r="GB204" i="32"/>
  <c r="FR204" i="32" s="1"/>
  <c r="FN203" i="32"/>
  <c r="FM204" i="32"/>
  <c r="FC204" i="32" s="1"/>
  <c r="EY203" i="32"/>
  <c r="EX204" i="32"/>
  <c r="EN204" i="32" s="1"/>
  <c r="EJ203" i="32"/>
  <c r="EI204" i="32"/>
  <c r="DY204" i="32" s="1"/>
  <c r="DT204" i="32"/>
  <c r="DJ204" i="32" s="1"/>
  <c r="DU203" i="32"/>
  <c r="DF203" i="32"/>
  <c r="DE204" i="32"/>
  <c r="CU204" i="32" s="1"/>
  <c r="CQ203" i="32"/>
  <c r="CP204" i="32"/>
  <c r="CF204" i="32" s="1"/>
  <c r="CB203" i="32"/>
  <c r="CA204" i="32"/>
  <c r="BQ204" i="32" s="1"/>
  <c r="BL204" i="32"/>
  <c r="BB204" i="32" s="1"/>
  <c r="BM203" i="32"/>
  <c r="AX203" i="32"/>
  <c r="AW204" i="32"/>
  <c r="AM204" i="32" s="1"/>
  <c r="JX203" i="32" l="1"/>
  <c r="JY203" i="32" s="1"/>
  <c r="JI203" i="32"/>
  <c r="JJ203" i="32" s="1"/>
  <c r="KD203" i="32"/>
  <c r="JO203" i="32"/>
  <c r="KC204" i="32"/>
  <c r="JS204" i="32" s="1"/>
  <c r="JN204" i="32"/>
  <c r="JD204" i="32" s="1"/>
  <c r="LT199" i="32"/>
  <c r="LM199" i="32" s="1"/>
  <c r="LN199" i="32" s="1"/>
  <c r="LO199" i="32" s="1"/>
  <c r="LU198" i="32"/>
  <c r="KN199" i="32"/>
  <c r="KS199" i="32"/>
  <c r="KR200" i="32"/>
  <c r="KH200" i="32" s="1"/>
  <c r="LE200" i="32"/>
  <c r="KX200" i="32" s="1"/>
  <c r="KY200" i="32" s="1"/>
  <c r="KZ200" i="32" s="1"/>
  <c r="LF199" i="32"/>
  <c r="IW204" i="32"/>
  <c r="IX203" i="32"/>
  <c r="IH204" i="32"/>
  <c r="II203" i="32"/>
  <c r="HW203" i="32"/>
  <c r="HX203" i="32" s="1"/>
  <c r="HL204" i="32"/>
  <c r="HM204" i="32" s="1"/>
  <c r="HN204" i="32" s="1"/>
  <c r="HO204" i="32" s="1"/>
  <c r="HP204" i="32" s="1"/>
  <c r="HD204" i="32"/>
  <c r="HE203" i="32"/>
  <c r="FZ204" i="32"/>
  <c r="GA203" i="32"/>
  <c r="FK204" i="32"/>
  <c r="FL203" i="32"/>
  <c r="EV204" i="32"/>
  <c r="EW203" i="32"/>
  <c r="EG204" i="32"/>
  <c r="EH203" i="32"/>
  <c r="DR204" i="32"/>
  <c r="DS203" i="32"/>
  <c r="DC204" i="32"/>
  <c r="DD203" i="32"/>
  <c r="CN204" i="32"/>
  <c r="CO203" i="32"/>
  <c r="BY204" i="32"/>
  <c r="BZ203" i="32"/>
  <c r="BJ204" i="32"/>
  <c r="BK203" i="32"/>
  <c r="AU204" i="32"/>
  <c r="AV203" i="32"/>
  <c r="KA204" i="32" l="1"/>
  <c r="JT204" i="32" s="1"/>
  <c r="JU204" i="32" s="1"/>
  <c r="JV204" i="32" s="1"/>
  <c r="KB203" i="32"/>
  <c r="KE203" i="32" s="1"/>
  <c r="KF203" i="32" s="1"/>
  <c r="JL204" i="32"/>
  <c r="JE204" i="32" s="1"/>
  <c r="JF204" i="32" s="1"/>
  <c r="JG204" i="32" s="1"/>
  <c r="JM203" i="32"/>
  <c r="JP203" i="32" s="1"/>
  <c r="JQ203" i="32" s="1"/>
  <c r="HQ204" i="32"/>
  <c r="HT204" i="32" s="1"/>
  <c r="HW204" i="32" s="1"/>
  <c r="HX204" i="32" s="1"/>
  <c r="HX2" i="32" s="1"/>
  <c r="LI199" i="32"/>
  <c r="LJ199" i="32" s="1"/>
  <c r="KP200" i="32"/>
  <c r="KI200" i="32" s="1"/>
  <c r="KJ200" i="32" s="1"/>
  <c r="KK200" i="32" s="1"/>
  <c r="KQ199" i="32"/>
  <c r="LA200" i="32"/>
  <c r="LB200" i="32" s="1"/>
  <c r="LX198" i="32"/>
  <c r="LY198" i="32" s="1"/>
  <c r="LP199" i="32"/>
  <c r="LQ199" i="32" s="1"/>
  <c r="JA203" i="32"/>
  <c r="JB203" i="32" s="1"/>
  <c r="IP204" i="32"/>
  <c r="IQ204" i="32" s="1"/>
  <c r="IR204" i="32" s="1"/>
  <c r="IS204" i="32" s="1"/>
  <c r="IT204" i="32" s="1"/>
  <c r="IL203" i="32"/>
  <c r="IM203" i="32" s="1"/>
  <c r="IA204" i="32"/>
  <c r="IB204" i="32" s="1"/>
  <c r="IC204" i="32" s="1"/>
  <c r="ID204" i="32" s="1"/>
  <c r="IE204" i="32" s="1"/>
  <c r="HV204" i="32"/>
  <c r="HH203" i="32"/>
  <c r="HI203" i="32" s="1"/>
  <c r="GW204" i="32"/>
  <c r="GX204" i="32" s="1"/>
  <c r="GY204" i="32" s="1"/>
  <c r="GZ204" i="32" s="1"/>
  <c r="HA204" i="32" s="1"/>
  <c r="GD203" i="32"/>
  <c r="GE203" i="32" s="1"/>
  <c r="FS204" i="32"/>
  <c r="FT204" i="32" s="1"/>
  <c r="FU204" i="32" s="1"/>
  <c r="FV204" i="32" s="1"/>
  <c r="FW204" i="32" s="1"/>
  <c r="FO203" i="32"/>
  <c r="FP203" i="32" s="1"/>
  <c r="FD204" i="32"/>
  <c r="FE204" i="32" s="1"/>
  <c r="FF204" i="32" s="1"/>
  <c r="FG204" i="32" s="1"/>
  <c r="FH204" i="32" s="1"/>
  <c r="EZ203" i="32"/>
  <c r="FA203" i="32" s="1"/>
  <c r="EO204" i="32"/>
  <c r="EP204" i="32" s="1"/>
  <c r="EQ204" i="32" s="1"/>
  <c r="ER204" i="32" s="1"/>
  <c r="ES204" i="32" s="1"/>
  <c r="EK203" i="32"/>
  <c r="EL203" i="32" s="1"/>
  <c r="DZ204" i="32"/>
  <c r="EA204" i="32" s="1"/>
  <c r="EB204" i="32" s="1"/>
  <c r="EC204" i="32" s="1"/>
  <c r="ED204" i="32" s="1"/>
  <c r="DV203" i="32"/>
  <c r="DW203" i="32" s="1"/>
  <c r="DK204" i="32"/>
  <c r="DL204" i="32" s="1"/>
  <c r="DM204" i="32" s="1"/>
  <c r="DN204" i="32" s="1"/>
  <c r="DO204" i="32" s="1"/>
  <c r="DG203" i="32"/>
  <c r="DH203" i="32" s="1"/>
  <c r="CV204" i="32"/>
  <c r="CW204" i="32" s="1"/>
  <c r="CX204" i="32" s="1"/>
  <c r="CY204" i="32" s="1"/>
  <c r="CZ204" i="32" s="1"/>
  <c r="CR203" i="32"/>
  <c r="CS203" i="32" s="1"/>
  <c r="CG204" i="32"/>
  <c r="CH204" i="32" s="1"/>
  <c r="CI204" i="32" s="1"/>
  <c r="CJ204" i="32" s="1"/>
  <c r="CK204" i="32" s="1"/>
  <c r="CC203" i="32"/>
  <c r="CD203" i="32" s="1"/>
  <c r="BR204" i="32"/>
  <c r="BS204" i="32" s="1"/>
  <c r="BT204" i="32" s="1"/>
  <c r="BU204" i="32" s="1"/>
  <c r="BV204" i="32" s="1"/>
  <c r="BN203" i="32"/>
  <c r="BO203" i="32" s="1"/>
  <c r="BC204" i="32"/>
  <c r="BD204" i="32" s="1"/>
  <c r="BE204" i="32" s="1"/>
  <c r="BF204" i="32" s="1"/>
  <c r="BG204" i="32" s="1"/>
  <c r="AY203" i="32"/>
  <c r="AZ203" i="32" s="1"/>
  <c r="AN204" i="32"/>
  <c r="AO204" i="32" s="1"/>
  <c r="AP204" i="32" s="1"/>
  <c r="AQ204" i="32" s="1"/>
  <c r="AR204" i="32" s="1"/>
  <c r="CL204" i="32" l="1"/>
  <c r="CO204" i="32" s="1"/>
  <c r="CR204" i="32" s="1"/>
  <c r="CS204" i="32" s="1"/>
  <c r="CS2" i="32" s="1"/>
  <c r="I40" i="32" s="1"/>
  <c r="ET204" i="32"/>
  <c r="EW204" i="32" s="1"/>
  <c r="EZ204" i="32" s="1"/>
  <c r="FA204" i="32" s="1"/>
  <c r="FA2" i="32" s="1"/>
  <c r="M40" i="32" s="1"/>
  <c r="FX204" i="32"/>
  <c r="GA204" i="32" s="1"/>
  <c r="GD204" i="32" s="1"/>
  <c r="GE204" i="32" s="1"/>
  <c r="GE2" i="32" s="1"/>
  <c r="O40" i="32" s="1"/>
  <c r="IU204" i="32"/>
  <c r="IX204" i="32" s="1"/>
  <c r="JA204" i="32" s="1"/>
  <c r="JB204" i="32" s="1"/>
  <c r="JB2" i="32" s="1"/>
  <c r="JW204" i="32"/>
  <c r="BH204" i="32"/>
  <c r="BK204" i="32" s="1"/>
  <c r="BN204" i="32" s="1"/>
  <c r="BO204" i="32" s="1"/>
  <c r="BO2" i="32" s="1"/>
  <c r="G40" i="32" s="1"/>
  <c r="LR199" i="32"/>
  <c r="LW199" i="32"/>
  <c r="LV200" i="32"/>
  <c r="LL200" i="32" s="1"/>
  <c r="LC200" i="32"/>
  <c r="LG201" i="32"/>
  <c r="KW201" i="32" s="1"/>
  <c r="LH200" i="32"/>
  <c r="AS204" i="32"/>
  <c r="AV204" i="32" s="1"/>
  <c r="AY204" i="32" s="1"/>
  <c r="AZ204" i="32" s="1"/>
  <c r="AZ2" i="32" s="1"/>
  <c r="F40" i="32" s="1"/>
  <c r="DA204" i="32"/>
  <c r="DD204" i="32" s="1"/>
  <c r="DG204" i="32" s="1"/>
  <c r="DH204" i="32" s="1"/>
  <c r="DH2" i="32" s="1"/>
  <c r="J40" i="32" s="1"/>
  <c r="EE204" i="32"/>
  <c r="EH204" i="32" s="1"/>
  <c r="EK204" i="32" s="1"/>
  <c r="EL204" i="32" s="1"/>
  <c r="EL2" i="32" s="1"/>
  <c r="L40" i="32" s="1"/>
  <c r="FI204" i="32"/>
  <c r="FL204" i="32" s="1"/>
  <c r="FO204" i="32" s="1"/>
  <c r="FP204" i="32" s="1"/>
  <c r="FP2" i="32" s="1"/>
  <c r="N40" i="32" s="1"/>
  <c r="HB204" i="32"/>
  <c r="HE204" i="32" s="1"/>
  <c r="HH204" i="32" s="1"/>
  <c r="HI204" i="32" s="1"/>
  <c r="HI2" i="32" s="1"/>
  <c r="IF204" i="32"/>
  <c r="II204" i="32" s="1"/>
  <c r="IL204" i="32" s="1"/>
  <c r="IM204" i="32" s="1"/>
  <c r="IM2" i="32" s="1"/>
  <c r="JH204" i="32"/>
  <c r="KT199" i="32"/>
  <c r="KU199" i="32" s="1"/>
  <c r="BW204" i="32"/>
  <c r="BZ204" i="32" s="1"/>
  <c r="CC204" i="32" s="1"/>
  <c r="CD204" i="32" s="1"/>
  <c r="CD2" i="32" s="1"/>
  <c r="H40" i="32" s="1"/>
  <c r="KL200" i="32"/>
  <c r="KM200" i="32" s="1"/>
  <c r="IZ204" i="32"/>
  <c r="IK204" i="32"/>
  <c r="HG204" i="32"/>
  <c r="GC204" i="32"/>
  <c r="FN204" i="32"/>
  <c r="EY204" i="32"/>
  <c r="EJ204" i="32"/>
  <c r="DU204" i="32"/>
  <c r="DP204" i="32"/>
  <c r="DS204" i="32" s="1"/>
  <c r="DV204" i="32" s="1"/>
  <c r="DW204" i="32" s="1"/>
  <c r="DW2" i="32" s="1"/>
  <c r="K40" i="32" s="1"/>
  <c r="DF204" i="32"/>
  <c r="CQ204" i="32"/>
  <c r="CB204" i="32"/>
  <c r="BM204" i="32"/>
  <c r="AX204" i="32"/>
  <c r="JX204" i="32" l="1"/>
  <c r="JY204" i="32" s="1"/>
  <c r="KB204" i="32" s="1"/>
  <c r="KE204" i="32" s="1"/>
  <c r="KF204" i="32" s="1"/>
  <c r="KF2" i="32" s="1"/>
  <c r="JI204" i="32"/>
  <c r="JJ204" i="32" s="1"/>
  <c r="JM204" i="32" s="1"/>
  <c r="JP204" i="32" s="1"/>
  <c r="JQ204" i="32" s="1"/>
  <c r="KD204" i="32"/>
  <c r="JO204" i="32"/>
  <c r="KN200" i="32"/>
  <c r="KR201" i="32"/>
  <c r="KH201" i="32" s="1"/>
  <c r="KS200" i="32"/>
  <c r="LT200" i="32"/>
  <c r="LM200" i="32" s="1"/>
  <c r="LN200" i="32" s="1"/>
  <c r="LO200" i="32" s="1"/>
  <c r="LU199" i="32"/>
  <c r="LE201" i="32"/>
  <c r="KX201" i="32" s="1"/>
  <c r="KY201" i="32" s="1"/>
  <c r="KZ201" i="32" s="1"/>
  <c r="LF200" i="32"/>
  <c r="GO205" i="32"/>
  <c r="LP200" i="32" l="1"/>
  <c r="LQ200" i="32" s="1"/>
  <c r="LI200" i="32"/>
  <c r="LJ200" i="32" s="1"/>
  <c r="LA201" i="32"/>
  <c r="LB201" i="32" s="1"/>
  <c r="LX199" i="32"/>
  <c r="LY199" i="32" s="1"/>
  <c r="KP201" i="32"/>
  <c r="KI201" i="32" s="1"/>
  <c r="KJ201" i="32" s="1"/>
  <c r="KK201" i="32" s="1"/>
  <c r="KQ200" i="32"/>
  <c r="DC205" i="32"/>
  <c r="KT200" i="32" l="1"/>
  <c r="KU200" i="32" s="1"/>
  <c r="KL201" i="32"/>
  <c r="KM201" i="32" s="1"/>
  <c r="LC201" i="32"/>
  <c r="LH201" i="32"/>
  <c r="LG202" i="32"/>
  <c r="KW202" i="32" s="1"/>
  <c r="LR200" i="32"/>
  <c r="LW200" i="32"/>
  <c r="LV201" i="32"/>
  <c r="LL201" i="32" s="1"/>
  <c r="CN205" i="32"/>
  <c r="LT201" i="32" l="1"/>
  <c r="LM201" i="32" s="1"/>
  <c r="LN201" i="32" s="1"/>
  <c r="LO201" i="32" s="1"/>
  <c r="LU200" i="32"/>
  <c r="KN201" i="32"/>
  <c r="KR202" i="32"/>
  <c r="KH202" i="32" s="1"/>
  <c r="KS201" i="32"/>
  <c r="LE202" i="32"/>
  <c r="KX202" i="32" s="1"/>
  <c r="KY202" i="32" s="1"/>
  <c r="KZ202" i="32" s="1"/>
  <c r="LF201" i="32"/>
  <c r="AU205" i="32"/>
  <c r="LI201" i="32" l="1"/>
  <c r="LJ201" i="32" s="1"/>
  <c r="KP202" i="32"/>
  <c r="KI202" i="32" s="1"/>
  <c r="KJ202" i="32" s="1"/>
  <c r="KK202" i="32" s="1"/>
  <c r="KQ201" i="32"/>
  <c r="LA202" i="32"/>
  <c r="LB202" i="32" s="1"/>
  <c r="LX200" i="32"/>
  <c r="LY200" i="32" s="1"/>
  <c r="LP201" i="32"/>
  <c r="LQ201" i="32" s="1"/>
  <c r="JL205" i="32"/>
  <c r="LR201" i="32" l="1"/>
  <c r="LV202" i="32"/>
  <c r="LL202" i="32" s="1"/>
  <c r="LW201" i="32"/>
  <c r="KT201" i="32"/>
  <c r="KU201" i="32" s="1"/>
  <c r="KL202" i="32"/>
  <c r="KM202" i="32" s="1"/>
  <c r="LC202" i="32"/>
  <c r="LG203" i="32"/>
  <c r="KW203" i="32" s="1"/>
  <c r="LH202" i="32"/>
  <c r="IW205" i="32"/>
  <c r="HD205" i="32"/>
  <c r="EG205" i="32"/>
  <c r="BJ205" i="32"/>
  <c r="LE203" i="32" l="1"/>
  <c r="KX203" i="32" s="1"/>
  <c r="KY203" i="32" s="1"/>
  <c r="KZ203" i="32" s="1"/>
  <c r="LF202" i="32"/>
  <c r="KN202" i="32"/>
  <c r="KR203" i="32"/>
  <c r="KH203" i="32" s="1"/>
  <c r="KS202" i="32"/>
  <c r="LT202" i="32"/>
  <c r="LM202" i="32" s="1"/>
  <c r="LN202" i="32" s="1"/>
  <c r="LO202" i="32" s="1"/>
  <c r="LU201" i="32"/>
  <c r="IH205" i="32"/>
  <c r="HS205" i="32"/>
  <c r="BY205" i="32"/>
  <c r="KP203" i="32" l="1"/>
  <c r="KI203" i="32" s="1"/>
  <c r="KJ203" i="32" s="1"/>
  <c r="KK203" i="32" s="1"/>
  <c r="KQ202" i="32"/>
  <c r="LP202" i="32"/>
  <c r="LQ202" i="32" s="1"/>
  <c r="LI202" i="32"/>
  <c r="LJ202" i="32" s="1"/>
  <c r="LX201" i="32"/>
  <c r="LY201" i="32" s="1"/>
  <c r="LA203" i="32"/>
  <c r="LB203" i="32" s="1"/>
  <c r="DR205" i="32"/>
  <c r="LC203" i="32" l="1"/>
  <c r="LH203" i="32"/>
  <c r="LG204" i="32"/>
  <c r="KW204" i="32" s="1"/>
  <c r="LR202" i="32"/>
  <c r="LW202" i="32"/>
  <c r="LV203" i="32"/>
  <c r="LL203" i="32" s="1"/>
  <c r="KT202" i="32"/>
  <c r="KU202" i="32" s="1"/>
  <c r="KL203" i="32"/>
  <c r="KM203" i="32" s="1"/>
  <c r="KA205" i="32"/>
  <c r="FK205" i="32"/>
  <c r="EV205" i="32"/>
  <c r="LT203" i="32" l="1"/>
  <c r="LM203" i="32" s="1"/>
  <c r="LN203" i="32" s="1"/>
  <c r="LO203" i="32" s="1"/>
  <c r="LU202" i="32"/>
  <c r="KN203" i="32"/>
  <c r="KR204" i="32"/>
  <c r="KH204" i="32" s="1"/>
  <c r="KS203" i="32"/>
  <c r="LE204" i="32"/>
  <c r="KX204" i="32" s="1"/>
  <c r="KY204" i="32" s="1"/>
  <c r="KZ204" i="32" s="1"/>
  <c r="LF203" i="32"/>
  <c r="LI203" i="32" s="1"/>
  <c r="LJ203" i="32" s="1"/>
  <c r="FZ205" i="32"/>
  <c r="KP204" i="32" l="1"/>
  <c r="KI204" i="32" s="1"/>
  <c r="KJ204" i="32" s="1"/>
  <c r="KK204" i="32" s="1"/>
  <c r="KQ203" i="32"/>
  <c r="KT203" i="32" s="1"/>
  <c r="KU203" i="32" s="1"/>
  <c r="LA204" i="32"/>
  <c r="LB204" i="32" s="1"/>
  <c r="LX202" i="32"/>
  <c r="LY202" i="32" s="1"/>
  <c r="LP203" i="32"/>
  <c r="LQ203" i="32" s="1"/>
  <c r="LR203" i="32" l="1"/>
  <c r="LV204" i="32"/>
  <c r="LL204" i="32" s="1"/>
  <c r="LW203" i="32"/>
  <c r="LC204" i="32"/>
  <c r="LH204" i="32"/>
  <c r="KL204" i="32"/>
  <c r="KM204" i="32" s="1"/>
  <c r="AU2" i="32"/>
  <c r="LF204" i="32" l="1"/>
  <c r="LI204" i="32" s="1"/>
  <c r="LJ204" i="32" s="1"/>
  <c r="LJ2" i="32" s="1"/>
  <c r="LE205" i="32"/>
  <c r="KN204" i="32"/>
  <c r="KS204" i="32"/>
  <c r="LT204" i="32"/>
  <c r="LM204" i="32" s="1"/>
  <c r="LN204" i="32" s="1"/>
  <c r="LO204" i="32" s="1"/>
  <c r="LU203" i="32"/>
  <c r="LX203" i="32" s="1"/>
  <c r="LY203" i="32" s="1"/>
  <c r="GN5" i="32"/>
  <c r="GN6" i="32"/>
  <c r="GN7" i="32"/>
  <c r="GN8" i="32"/>
  <c r="GN9" i="32"/>
  <c r="GN10" i="32"/>
  <c r="GN11" i="32"/>
  <c r="GN12" i="32"/>
  <c r="GN13" i="32"/>
  <c r="GN14" i="32"/>
  <c r="GN15" i="32"/>
  <c r="GN16" i="32"/>
  <c r="GN17" i="32"/>
  <c r="GN18" i="32"/>
  <c r="GN19" i="32"/>
  <c r="GN20" i="32"/>
  <c r="GN21" i="32"/>
  <c r="GN22" i="32"/>
  <c r="GN23" i="32"/>
  <c r="GN24" i="32"/>
  <c r="GN25" i="32"/>
  <c r="GN26" i="32"/>
  <c r="GN27" i="32"/>
  <c r="GN28" i="32"/>
  <c r="GN29" i="32"/>
  <c r="GN30" i="32"/>
  <c r="GN31" i="32"/>
  <c r="GN32" i="32"/>
  <c r="GN33" i="32"/>
  <c r="GN34" i="32"/>
  <c r="GN35" i="32"/>
  <c r="GN36" i="32"/>
  <c r="GN37" i="32"/>
  <c r="GN38" i="32"/>
  <c r="GN39" i="32"/>
  <c r="GN40" i="32"/>
  <c r="GN41" i="32"/>
  <c r="GN42" i="32"/>
  <c r="GN43" i="32"/>
  <c r="GN44" i="32"/>
  <c r="GN45" i="32"/>
  <c r="GN46" i="32"/>
  <c r="GN47" i="32"/>
  <c r="GN48" i="32"/>
  <c r="GN49" i="32"/>
  <c r="GN50" i="32"/>
  <c r="GN51" i="32"/>
  <c r="GN52" i="32"/>
  <c r="GN53" i="32"/>
  <c r="GN54" i="32"/>
  <c r="GN55" i="32"/>
  <c r="GN56" i="32"/>
  <c r="GN57" i="32"/>
  <c r="GN58" i="32"/>
  <c r="GN59" i="32"/>
  <c r="GN60" i="32"/>
  <c r="GN61" i="32"/>
  <c r="GN62" i="32"/>
  <c r="GN63" i="32"/>
  <c r="GN64" i="32"/>
  <c r="GN65" i="32"/>
  <c r="GN66" i="32"/>
  <c r="GN67" i="32"/>
  <c r="GN68" i="32"/>
  <c r="GN69" i="32"/>
  <c r="GN70" i="32"/>
  <c r="GN71" i="32"/>
  <c r="GN72" i="32"/>
  <c r="GN73" i="32"/>
  <c r="GN74" i="32"/>
  <c r="GN75" i="32"/>
  <c r="GN76" i="32"/>
  <c r="GN77" i="32"/>
  <c r="GN78" i="32"/>
  <c r="GN79" i="32"/>
  <c r="GN80" i="32"/>
  <c r="GN81" i="32"/>
  <c r="GN82" i="32"/>
  <c r="GN83" i="32"/>
  <c r="GN84" i="32"/>
  <c r="GN85" i="32"/>
  <c r="GN86" i="32"/>
  <c r="GN87" i="32"/>
  <c r="GN88" i="32"/>
  <c r="GN89" i="32"/>
  <c r="GN90" i="32"/>
  <c r="GN91" i="32"/>
  <c r="GN92" i="32"/>
  <c r="GN93" i="32"/>
  <c r="GN94" i="32"/>
  <c r="GN95" i="32"/>
  <c r="GN96" i="32"/>
  <c r="GN97" i="32"/>
  <c r="GN98" i="32"/>
  <c r="GN99" i="32"/>
  <c r="GN100" i="32"/>
  <c r="GN101" i="32"/>
  <c r="GN102" i="32"/>
  <c r="GN103" i="32"/>
  <c r="GN104" i="32"/>
  <c r="GN105" i="32"/>
  <c r="GN106" i="32"/>
  <c r="GN107" i="32"/>
  <c r="GN108" i="32"/>
  <c r="GN109" i="32"/>
  <c r="GN110" i="32"/>
  <c r="GN111" i="32"/>
  <c r="GN112" i="32"/>
  <c r="GN113" i="32"/>
  <c r="GN114" i="32"/>
  <c r="GN115" i="32"/>
  <c r="GN116" i="32"/>
  <c r="GN117" i="32"/>
  <c r="GN118" i="32"/>
  <c r="GN119" i="32"/>
  <c r="GN120" i="32"/>
  <c r="GN121" i="32"/>
  <c r="GN122" i="32"/>
  <c r="GN123" i="32"/>
  <c r="GN124" i="32"/>
  <c r="GN125" i="32"/>
  <c r="GN126" i="32"/>
  <c r="GN127" i="32"/>
  <c r="GN128" i="32"/>
  <c r="GN129" i="32"/>
  <c r="GN130" i="32"/>
  <c r="GN131" i="32"/>
  <c r="GN132" i="32"/>
  <c r="GN133" i="32"/>
  <c r="GN134" i="32"/>
  <c r="GN135" i="32"/>
  <c r="GN136" i="32"/>
  <c r="GN137" i="32"/>
  <c r="GN138" i="32"/>
  <c r="GN139" i="32"/>
  <c r="GN140" i="32"/>
  <c r="GN141" i="32"/>
  <c r="GN142" i="32"/>
  <c r="GN143" i="32"/>
  <c r="GN144" i="32"/>
  <c r="GN145" i="32"/>
  <c r="GN146" i="32"/>
  <c r="GN147" i="32"/>
  <c r="GN148" i="32"/>
  <c r="GN149" i="32"/>
  <c r="GN150" i="32"/>
  <c r="GN151" i="32"/>
  <c r="GN152" i="32"/>
  <c r="GN153" i="32"/>
  <c r="GN154" i="32"/>
  <c r="GN155" i="32"/>
  <c r="GN156" i="32"/>
  <c r="GN157" i="32"/>
  <c r="GN158" i="32"/>
  <c r="GN159" i="32"/>
  <c r="GN160" i="32"/>
  <c r="GN161" i="32"/>
  <c r="GN162" i="32"/>
  <c r="GN163" i="32"/>
  <c r="GN164" i="32"/>
  <c r="GN165" i="32"/>
  <c r="GN166" i="32"/>
  <c r="GN167" i="32"/>
  <c r="GN168" i="32"/>
  <c r="GN169" i="32"/>
  <c r="GN170" i="32"/>
  <c r="GN171" i="32"/>
  <c r="GN172" i="32"/>
  <c r="GN173" i="32"/>
  <c r="GN174" i="32"/>
  <c r="GN175" i="32"/>
  <c r="GN176" i="32"/>
  <c r="GN177" i="32"/>
  <c r="GN178" i="32"/>
  <c r="GN179" i="32"/>
  <c r="GN180" i="32"/>
  <c r="GN181" i="32"/>
  <c r="GN182" i="32"/>
  <c r="GN183" i="32"/>
  <c r="GN184" i="32"/>
  <c r="GN185" i="32"/>
  <c r="GN186" i="32"/>
  <c r="GN187" i="32"/>
  <c r="GN188" i="32"/>
  <c r="GN189" i="32"/>
  <c r="GN190" i="32"/>
  <c r="GN191" i="32"/>
  <c r="GN192" i="32"/>
  <c r="GN193" i="32"/>
  <c r="GN194" i="32"/>
  <c r="GN195" i="32"/>
  <c r="GN196" i="32"/>
  <c r="GN197" i="32"/>
  <c r="GN198" i="32"/>
  <c r="GN199" i="32"/>
  <c r="GN200" i="32"/>
  <c r="GN201" i="32"/>
  <c r="GN202" i="32"/>
  <c r="GN203" i="32"/>
  <c r="GN204" i="32"/>
  <c r="AT5" i="32"/>
  <c r="AT6" i="32"/>
  <c r="AT7" i="32"/>
  <c r="AT8" i="32"/>
  <c r="AT9" i="32"/>
  <c r="AT10" i="32"/>
  <c r="AT11" i="32"/>
  <c r="AT12" i="32"/>
  <c r="AT13" i="32"/>
  <c r="AT14" i="32"/>
  <c r="AT15" i="32"/>
  <c r="AT16" i="32"/>
  <c r="AT17" i="32"/>
  <c r="AT18" i="32"/>
  <c r="AT19" i="32"/>
  <c r="AT20" i="32"/>
  <c r="AT21" i="32"/>
  <c r="AT22" i="32"/>
  <c r="AT23" i="32"/>
  <c r="AT24" i="32"/>
  <c r="AT25" i="32"/>
  <c r="AT26" i="32"/>
  <c r="AT27" i="32"/>
  <c r="AT28" i="32"/>
  <c r="AT29" i="32"/>
  <c r="AT30" i="32"/>
  <c r="AT31" i="32"/>
  <c r="AT32" i="32"/>
  <c r="AT33" i="32"/>
  <c r="AT34" i="32"/>
  <c r="AT35" i="32"/>
  <c r="AT36" i="32"/>
  <c r="AT37" i="32"/>
  <c r="AT38" i="32"/>
  <c r="AT39" i="32"/>
  <c r="AT40" i="32"/>
  <c r="AT41" i="32"/>
  <c r="AT42" i="32"/>
  <c r="AT43" i="32"/>
  <c r="AT44" i="32"/>
  <c r="AT45" i="32"/>
  <c r="AT46" i="32"/>
  <c r="AT47" i="32"/>
  <c r="AT48" i="32"/>
  <c r="AT49" i="32"/>
  <c r="AT50" i="32"/>
  <c r="AT51" i="32"/>
  <c r="AT52" i="32"/>
  <c r="AT53" i="32"/>
  <c r="AT54" i="32"/>
  <c r="AT55" i="32"/>
  <c r="AT56" i="32"/>
  <c r="AT57" i="32"/>
  <c r="AT58" i="32"/>
  <c r="AT59" i="32"/>
  <c r="AT60" i="32"/>
  <c r="AT61" i="32"/>
  <c r="AT62" i="32"/>
  <c r="AT63" i="32"/>
  <c r="AT64" i="32"/>
  <c r="AT65" i="32"/>
  <c r="AT66" i="32"/>
  <c r="AT67" i="32"/>
  <c r="AT68" i="32"/>
  <c r="AT69" i="32"/>
  <c r="AT70" i="32"/>
  <c r="AT71" i="32"/>
  <c r="AT72" i="32"/>
  <c r="AT73" i="32"/>
  <c r="AT74" i="32"/>
  <c r="AT75" i="32"/>
  <c r="AT76" i="32"/>
  <c r="AT77" i="32"/>
  <c r="AT78" i="32"/>
  <c r="AT79" i="32"/>
  <c r="AT80" i="32"/>
  <c r="AT81" i="32"/>
  <c r="AT82" i="32"/>
  <c r="AT83" i="32"/>
  <c r="AT84" i="32"/>
  <c r="AT85" i="32"/>
  <c r="AT86" i="32"/>
  <c r="AT87" i="32"/>
  <c r="AT88" i="32"/>
  <c r="AT89" i="32"/>
  <c r="AT90" i="32"/>
  <c r="AT91" i="32"/>
  <c r="AT92" i="32"/>
  <c r="AT93" i="32"/>
  <c r="AT94" i="32"/>
  <c r="AT95" i="32"/>
  <c r="AT96" i="32"/>
  <c r="AT97" i="32"/>
  <c r="AT98" i="32"/>
  <c r="AT99" i="32"/>
  <c r="AT100" i="32"/>
  <c r="AT101" i="32"/>
  <c r="AT102" i="32"/>
  <c r="AT103" i="32"/>
  <c r="AT104" i="32"/>
  <c r="AT105" i="32"/>
  <c r="AT106" i="32"/>
  <c r="AT107" i="32"/>
  <c r="AT108" i="32"/>
  <c r="AT109" i="32"/>
  <c r="AT110" i="32"/>
  <c r="AT111" i="32"/>
  <c r="AT112" i="32"/>
  <c r="AT113" i="32"/>
  <c r="AT114" i="32"/>
  <c r="AT115" i="32"/>
  <c r="AT116" i="32"/>
  <c r="AT117" i="32"/>
  <c r="AT118" i="32"/>
  <c r="AT119" i="32"/>
  <c r="AT120" i="32"/>
  <c r="AT121" i="32"/>
  <c r="AT122" i="32"/>
  <c r="AT123" i="32"/>
  <c r="AT124" i="32"/>
  <c r="AT125" i="32"/>
  <c r="AT126" i="32"/>
  <c r="AT127" i="32"/>
  <c r="AT128" i="32"/>
  <c r="AT129" i="32"/>
  <c r="AT130" i="32"/>
  <c r="AT131" i="32"/>
  <c r="AT132" i="32"/>
  <c r="AT133" i="32"/>
  <c r="AT134" i="32"/>
  <c r="AT135" i="32"/>
  <c r="AT136" i="32"/>
  <c r="AT137" i="32"/>
  <c r="AT138" i="32"/>
  <c r="AT139" i="32"/>
  <c r="AT140" i="32"/>
  <c r="AT141" i="32"/>
  <c r="AT142" i="32"/>
  <c r="AT143" i="32"/>
  <c r="AT144" i="32"/>
  <c r="AT145" i="32"/>
  <c r="AT146" i="32"/>
  <c r="AT147" i="32"/>
  <c r="AT148" i="32"/>
  <c r="AT149" i="32"/>
  <c r="AT150" i="32"/>
  <c r="AT151" i="32"/>
  <c r="AT152" i="32"/>
  <c r="AT153" i="32"/>
  <c r="AT154" i="32"/>
  <c r="AT155" i="32"/>
  <c r="AT156" i="32"/>
  <c r="AT157" i="32"/>
  <c r="AT158" i="32"/>
  <c r="AT159" i="32"/>
  <c r="AT160" i="32"/>
  <c r="AT161" i="32"/>
  <c r="AT162" i="32"/>
  <c r="AT163" i="32"/>
  <c r="AT164" i="32"/>
  <c r="AT165" i="32"/>
  <c r="AT166" i="32"/>
  <c r="AT167" i="32"/>
  <c r="AT168" i="32"/>
  <c r="AT169" i="32"/>
  <c r="AT170" i="32"/>
  <c r="AT171" i="32"/>
  <c r="AT172" i="32"/>
  <c r="AT173" i="32"/>
  <c r="AT174" i="32"/>
  <c r="AT175" i="32"/>
  <c r="AT176" i="32"/>
  <c r="AT177" i="32"/>
  <c r="AT178" i="32"/>
  <c r="AT179" i="32"/>
  <c r="AT180" i="32"/>
  <c r="AT181" i="32"/>
  <c r="AT182" i="32"/>
  <c r="AT183" i="32"/>
  <c r="AT184" i="32"/>
  <c r="AT185" i="32"/>
  <c r="AT186" i="32"/>
  <c r="AT187" i="32"/>
  <c r="AT188" i="32"/>
  <c r="AT189" i="32"/>
  <c r="AT190" i="32"/>
  <c r="AT191" i="32"/>
  <c r="AT192" i="32"/>
  <c r="AT193" i="32"/>
  <c r="AT194" i="32"/>
  <c r="AT195" i="32"/>
  <c r="AT196" i="32"/>
  <c r="AT197" i="32"/>
  <c r="AT198" i="32"/>
  <c r="AT199" i="32"/>
  <c r="AT200" i="32"/>
  <c r="AT201" i="32"/>
  <c r="AT202" i="32"/>
  <c r="AT203" i="32"/>
  <c r="AT204" i="32"/>
  <c r="BJ2" i="32"/>
  <c r="F41" i="32"/>
  <c r="F56" i="32"/>
  <c r="HD2" i="32"/>
  <c r="KQ204" i="32" l="1"/>
  <c r="KT204" i="32" s="1"/>
  <c r="KU204" i="32" s="1"/>
  <c r="KU2" i="32" s="1"/>
  <c r="KP205" i="32"/>
  <c r="LP204" i="32"/>
  <c r="LQ204" i="32" s="1"/>
  <c r="HC5" i="32"/>
  <c r="HC6" i="32"/>
  <c r="HC7" i="32"/>
  <c r="HC8" i="32"/>
  <c r="HC9" i="32"/>
  <c r="HC10" i="32"/>
  <c r="HC11" i="32"/>
  <c r="HC12" i="32"/>
  <c r="HC13" i="32"/>
  <c r="HC14" i="32"/>
  <c r="HC15" i="32"/>
  <c r="HC16" i="32"/>
  <c r="HC17" i="32"/>
  <c r="HC18" i="32"/>
  <c r="HC19" i="32"/>
  <c r="HC20" i="32"/>
  <c r="HC21" i="32"/>
  <c r="HC22" i="32"/>
  <c r="HC23" i="32"/>
  <c r="HC24" i="32"/>
  <c r="HC25" i="32"/>
  <c r="HC26" i="32"/>
  <c r="HC27" i="32"/>
  <c r="HC28" i="32"/>
  <c r="HC29" i="32"/>
  <c r="HC30" i="32"/>
  <c r="HC31" i="32"/>
  <c r="HC32" i="32"/>
  <c r="HC33" i="32"/>
  <c r="HC34" i="32"/>
  <c r="HC35" i="32"/>
  <c r="HC36" i="32"/>
  <c r="HC37" i="32"/>
  <c r="HC38" i="32"/>
  <c r="HC39" i="32"/>
  <c r="HC40" i="32"/>
  <c r="HC41" i="32"/>
  <c r="HC42" i="32"/>
  <c r="HC43" i="32"/>
  <c r="HC44" i="32"/>
  <c r="HC45" i="32"/>
  <c r="HC46" i="32"/>
  <c r="HC47" i="32"/>
  <c r="HC48" i="32"/>
  <c r="HC49" i="32"/>
  <c r="HC50" i="32"/>
  <c r="HC51" i="32"/>
  <c r="HC52" i="32"/>
  <c r="HC53" i="32"/>
  <c r="HC54" i="32"/>
  <c r="HC55" i="32"/>
  <c r="HC56" i="32"/>
  <c r="HC57" i="32"/>
  <c r="HC58" i="32"/>
  <c r="HC59" i="32"/>
  <c r="HC60" i="32"/>
  <c r="HC61" i="32"/>
  <c r="HC62" i="32"/>
  <c r="HC63" i="32"/>
  <c r="HC64" i="32"/>
  <c r="HC65" i="32"/>
  <c r="HC66" i="32"/>
  <c r="HC67" i="32"/>
  <c r="HC68" i="32"/>
  <c r="HC69" i="32"/>
  <c r="HC70" i="32"/>
  <c r="HC71" i="32"/>
  <c r="HC72" i="32"/>
  <c r="HC73" i="32"/>
  <c r="HC74" i="32"/>
  <c r="HC75" i="32"/>
  <c r="HC76" i="32"/>
  <c r="HC77" i="32"/>
  <c r="HC78" i="32"/>
  <c r="HC79" i="32"/>
  <c r="HC80" i="32"/>
  <c r="HC81" i="32"/>
  <c r="HC82" i="32"/>
  <c r="HC83" i="32"/>
  <c r="HC84" i="32"/>
  <c r="HC85" i="32"/>
  <c r="HC86" i="32"/>
  <c r="HC87" i="32"/>
  <c r="HC88" i="32"/>
  <c r="HC89" i="32"/>
  <c r="HC90" i="32"/>
  <c r="HC91" i="32"/>
  <c r="HC92" i="32"/>
  <c r="HC93" i="32"/>
  <c r="HC94" i="32"/>
  <c r="HC95" i="32"/>
  <c r="HC96" i="32"/>
  <c r="HC97" i="32"/>
  <c r="HC98" i="32"/>
  <c r="HC99" i="32"/>
  <c r="HC100" i="32"/>
  <c r="HC101" i="32"/>
  <c r="HC102" i="32"/>
  <c r="HC103" i="32"/>
  <c r="HC104" i="32"/>
  <c r="HC105" i="32"/>
  <c r="HC106" i="32"/>
  <c r="HC107" i="32"/>
  <c r="HC108" i="32"/>
  <c r="HC109" i="32"/>
  <c r="HC110" i="32"/>
  <c r="HC111" i="32"/>
  <c r="HC112" i="32"/>
  <c r="HC113" i="32"/>
  <c r="HC114" i="32"/>
  <c r="HC115" i="32"/>
  <c r="HC116" i="32"/>
  <c r="HC117" i="32"/>
  <c r="HC118" i="32"/>
  <c r="HC119" i="32"/>
  <c r="HC120" i="32"/>
  <c r="HC121" i="32"/>
  <c r="HC122" i="32"/>
  <c r="HC123" i="32"/>
  <c r="HC124" i="32"/>
  <c r="HC125" i="32"/>
  <c r="HC126" i="32"/>
  <c r="HC127" i="32"/>
  <c r="HC128" i="32"/>
  <c r="HC129" i="32"/>
  <c r="HC130" i="32"/>
  <c r="HC131" i="32"/>
  <c r="HC132" i="32"/>
  <c r="HC133" i="32"/>
  <c r="HC134" i="32"/>
  <c r="HC135" i="32"/>
  <c r="HC136" i="32"/>
  <c r="HC137" i="32"/>
  <c r="HC138" i="32"/>
  <c r="HC139" i="32"/>
  <c r="HC140" i="32"/>
  <c r="HC141" i="32"/>
  <c r="HC142" i="32"/>
  <c r="HC143" i="32"/>
  <c r="HC144" i="32"/>
  <c r="HC145" i="32"/>
  <c r="HC146" i="32"/>
  <c r="HC147" i="32"/>
  <c r="HC148" i="32"/>
  <c r="HC149" i="32"/>
  <c r="HC150" i="32"/>
  <c r="HC151" i="32"/>
  <c r="HC152" i="32"/>
  <c r="HC153" i="32"/>
  <c r="HC154" i="32"/>
  <c r="HC155" i="32"/>
  <c r="HC156" i="32"/>
  <c r="HC157" i="32"/>
  <c r="HC158" i="32"/>
  <c r="HC159" i="32"/>
  <c r="HC160" i="32"/>
  <c r="HC161" i="32"/>
  <c r="HC162" i="32"/>
  <c r="HC163" i="32"/>
  <c r="HC164" i="32"/>
  <c r="HC165" i="32"/>
  <c r="HC166" i="32"/>
  <c r="HC167" i="32"/>
  <c r="HC168" i="32"/>
  <c r="HC169" i="32"/>
  <c r="HC170" i="32"/>
  <c r="HC171" i="32"/>
  <c r="HC172" i="32"/>
  <c r="HC173" i="32"/>
  <c r="HC174" i="32"/>
  <c r="HC175" i="32"/>
  <c r="HC176" i="32"/>
  <c r="HC177" i="32"/>
  <c r="HC178" i="32"/>
  <c r="HC179" i="32"/>
  <c r="HC180" i="32"/>
  <c r="HC181" i="32"/>
  <c r="HC182" i="32"/>
  <c r="HC183" i="32"/>
  <c r="HC184" i="32"/>
  <c r="HC185" i="32"/>
  <c r="HC186" i="32"/>
  <c r="HC187" i="32"/>
  <c r="HC188" i="32"/>
  <c r="HC189" i="32"/>
  <c r="HC190" i="32"/>
  <c r="HC191" i="32"/>
  <c r="HC192" i="32"/>
  <c r="HC193" i="32"/>
  <c r="HC194" i="32"/>
  <c r="HC195" i="32"/>
  <c r="HC196" i="32"/>
  <c r="HC197" i="32"/>
  <c r="HC198" i="32"/>
  <c r="HC199" i="32"/>
  <c r="HC200" i="32"/>
  <c r="HC201" i="32"/>
  <c r="HC202" i="32"/>
  <c r="HC203" i="32"/>
  <c r="HC204" i="32"/>
  <c r="BI5" i="32"/>
  <c r="BI6" i="32"/>
  <c r="BI7" i="32"/>
  <c r="BI8" i="32"/>
  <c r="BI9" i="32"/>
  <c r="BI10" i="32"/>
  <c r="BI11" i="32"/>
  <c r="BI12" i="32"/>
  <c r="BI13" i="32"/>
  <c r="BI14" i="32"/>
  <c r="BI15" i="32"/>
  <c r="BI16" i="32"/>
  <c r="BI17" i="32"/>
  <c r="BI18" i="32"/>
  <c r="BI19" i="32"/>
  <c r="BI20" i="32"/>
  <c r="BI21" i="32"/>
  <c r="BI22" i="32"/>
  <c r="BI23" i="32"/>
  <c r="BI24" i="32"/>
  <c r="BI25" i="32"/>
  <c r="BI26" i="32"/>
  <c r="BI27" i="32"/>
  <c r="BI28" i="32"/>
  <c r="BI29" i="32"/>
  <c r="BI30" i="32"/>
  <c r="BI31" i="32"/>
  <c r="BI32" i="32"/>
  <c r="BI33" i="32"/>
  <c r="BI34" i="32"/>
  <c r="BI35" i="32"/>
  <c r="BI36" i="32"/>
  <c r="BI37" i="32"/>
  <c r="BI38" i="32"/>
  <c r="BI39" i="32"/>
  <c r="BI40" i="32"/>
  <c r="BI41" i="32"/>
  <c r="BI42" i="32"/>
  <c r="BI43" i="32"/>
  <c r="BI44" i="32"/>
  <c r="BI45" i="32"/>
  <c r="BI46" i="32"/>
  <c r="BI47" i="32"/>
  <c r="BI48" i="32"/>
  <c r="BI49" i="32"/>
  <c r="BI50" i="32"/>
  <c r="BI51" i="32"/>
  <c r="BI52" i="32"/>
  <c r="BI53" i="32"/>
  <c r="BI54" i="32"/>
  <c r="BI55" i="32"/>
  <c r="BI56" i="32"/>
  <c r="BI57" i="32"/>
  <c r="BI58" i="32"/>
  <c r="BI59" i="32"/>
  <c r="BI60" i="32"/>
  <c r="BI61" i="32"/>
  <c r="BI62" i="32"/>
  <c r="BI63" i="32"/>
  <c r="BI64" i="32"/>
  <c r="BI65" i="32"/>
  <c r="BI66" i="32"/>
  <c r="BI67" i="32"/>
  <c r="BI68" i="32"/>
  <c r="BI69" i="32"/>
  <c r="BI70" i="32"/>
  <c r="BI71" i="32"/>
  <c r="BI72" i="32"/>
  <c r="BI73" i="32"/>
  <c r="BI74" i="32"/>
  <c r="BI75" i="32"/>
  <c r="BI76" i="32"/>
  <c r="BI77" i="32"/>
  <c r="BI78" i="32"/>
  <c r="BI79" i="32"/>
  <c r="BI80" i="32"/>
  <c r="BI81" i="32"/>
  <c r="BI82" i="32"/>
  <c r="BI83" i="32"/>
  <c r="BI84" i="32"/>
  <c r="BI85" i="32"/>
  <c r="BI86" i="32"/>
  <c r="BI87" i="32"/>
  <c r="BI88" i="32"/>
  <c r="BI89" i="32"/>
  <c r="BI90" i="32"/>
  <c r="BI91" i="32"/>
  <c r="BI92" i="32"/>
  <c r="BI93" i="32"/>
  <c r="BI94" i="32"/>
  <c r="BI95" i="32"/>
  <c r="BI96" i="32"/>
  <c r="BI97" i="32"/>
  <c r="BI98" i="32"/>
  <c r="BI99" i="32"/>
  <c r="BI100" i="32"/>
  <c r="BI101" i="32"/>
  <c r="BI102" i="32"/>
  <c r="BI103" i="32"/>
  <c r="BI104" i="32"/>
  <c r="BI105" i="32"/>
  <c r="BI106" i="32"/>
  <c r="BI107" i="32"/>
  <c r="BI108" i="32"/>
  <c r="BI109" i="32"/>
  <c r="BI110" i="32"/>
  <c r="BI111" i="32"/>
  <c r="BI112" i="32"/>
  <c r="BI113" i="32"/>
  <c r="BI114" i="32"/>
  <c r="BI115" i="32"/>
  <c r="BI116" i="32"/>
  <c r="BI117" i="32"/>
  <c r="BI118" i="32"/>
  <c r="BI119" i="32"/>
  <c r="BI120" i="32"/>
  <c r="BI121" i="32"/>
  <c r="BI122" i="32"/>
  <c r="BI123" i="32"/>
  <c r="BI124" i="32"/>
  <c r="BI125" i="32"/>
  <c r="BI126" i="32"/>
  <c r="BI127" i="32"/>
  <c r="BI128" i="32"/>
  <c r="BI129" i="32"/>
  <c r="BI130" i="32"/>
  <c r="BI131" i="32"/>
  <c r="BI132" i="32"/>
  <c r="BI133" i="32"/>
  <c r="BI134" i="32"/>
  <c r="BI135" i="32"/>
  <c r="BI136" i="32"/>
  <c r="BI137" i="32"/>
  <c r="BI138" i="32"/>
  <c r="BI139" i="32"/>
  <c r="BI140" i="32"/>
  <c r="BI141" i="32"/>
  <c r="BI142" i="32"/>
  <c r="BI143" i="32"/>
  <c r="BI144" i="32"/>
  <c r="BI145" i="32"/>
  <c r="BI146" i="32"/>
  <c r="BI147" i="32"/>
  <c r="BI148" i="32"/>
  <c r="BI149" i="32"/>
  <c r="BI150" i="32"/>
  <c r="BI151" i="32"/>
  <c r="BI152" i="32"/>
  <c r="BI15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I166" i="32"/>
  <c r="BI167" i="32"/>
  <c r="BI168" i="32"/>
  <c r="BI169" i="32"/>
  <c r="BI170" i="32"/>
  <c r="BI171" i="32"/>
  <c r="BI172" i="32"/>
  <c r="BI173" i="32"/>
  <c r="BI174" i="32"/>
  <c r="BI175" i="32"/>
  <c r="BI176" i="32"/>
  <c r="BI177" i="32"/>
  <c r="BI178" i="32"/>
  <c r="BI179" i="32"/>
  <c r="BI180" i="32"/>
  <c r="BI181" i="32"/>
  <c r="BI182" i="32"/>
  <c r="BI183" i="32"/>
  <c r="BI184" i="32"/>
  <c r="BI185" i="32"/>
  <c r="BI186" i="32"/>
  <c r="BI187" i="32"/>
  <c r="BI188" i="32"/>
  <c r="BI189" i="32"/>
  <c r="BI190" i="32"/>
  <c r="BI191" i="32"/>
  <c r="BI192" i="32"/>
  <c r="BI193" i="32"/>
  <c r="BI194" i="32"/>
  <c r="BI195" i="32"/>
  <c r="BI196" i="32"/>
  <c r="BI197" i="32"/>
  <c r="BI198" i="32"/>
  <c r="BI199" i="32"/>
  <c r="BI200" i="32"/>
  <c r="BI201" i="32"/>
  <c r="BI202" i="32"/>
  <c r="BI203" i="32"/>
  <c r="BI204" i="32"/>
  <c r="GN2" i="32"/>
  <c r="F52" i="32" s="1"/>
  <c r="BY2" i="32"/>
  <c r="HS2" i="32"/>
  <c r="G41" i="32"/>
  <c r="G56" i="32"/>
  <c r="AT2" i="32"/>
  <c r="F37" i="32" s="1"/>
  <c r="LR204" i="32" l="1"/>
  <c r="LW204" i="32"/>
  <c r="HR5" i="32"/>
  <c r="HR6" i="32"/>
  <c r="HR7" i="32"/>
  <c r="HR8" i="32"/>
  <c r="HR9" i="32"/>
  <c r="HR10" i="32"/>
  <c r="HR11" i="32"/>
  <c r="HR12" i="32"/>
  <c r="HR13" i="32"/>
  <c r="HR14" i="32"/>
  <c r="HR15" i="32"/>
  <c r="HR16" i="32"/>
  <c r="HR17" i="32"/>
  <c r="HR18" i="32"/>
  <c r="HR19" i="32"/>
  <c r="HR20" i="32"/>
  <c r="HR21" i="32"/>
  <c r="HR22" i="32"/>
  <c r="HR23" i="32"/>
  <c r="HR24" i="32"/>
  <c r="HR25" i="32"/>
  <c r="HR26" i="32"/>
  <c r="HR27" i="32"/>
  <c r="HR28" i="32"/>
  <c r="HR29" i="32"/>
  <c r="HR30" i="32"/>
  <c r="HR31" i="32"/>
  <c r="HR32" i="32"/>
  <c r="HR33" i="32"/>
  <c r="HR34" i="32"/>
  <c r="HR35" i="32"/>
  <c r="HR36" i="32"/>
  <c r="HR37" i="32"/>
  <c r="HR38" i="32"/>
  <c r="HR39" i="32"/>
  <c r="HR40" i="32"/>
  <c r="HR41" i="32"/>
  <c r="HR42" i="32"/>
  <c r="HR43" i="32"/>
  <c r="HR44" i="32"/>
  <c r="HR45" i="32"/>
  <c r="HR46" i="32"/>
  <c r="HR47" i="32"/>
  <c r="HR48" i="32"/>
  <c r="HR49" i="32"/>
  <c r="HR50" i="32"/>
  <c r="HR51" i="32"/>
  <c r="HR52" i="32"/>
  <c r="HR53" i="32"/>
  <c r="HR54" i="32"/>
  <c r="HR55" i="32"/>
  <c r="HR56" i="32"/>
  <c r="HR57" i="32"/>
  <c r="HR58" i="32"/>
  <c r="HR59" i="32"/>
  <c r="HR60" i="32"/>
  <c r="HR61" i="32"/>
  <c r="HR62" i="32"/>
  <c r="HR63" i="32"/>
  <c r="HR64" i="32"/>
  <c r="HR65" i="32"/>
  <c r="HR66" i="32"/>
  <c r="HR67" i="32"/>
  <c r="HR68" i="32"/>
  <c r="HR69" i="32"/>
  <c r="HR70" i="32"/>
  <c r="HR71" i="32"/>
  <c r="HR72" i="32"/>
  <c r="HR73" i="32"/>
  <c r="HR74" i="32"/>
  <c r="HR75" i="32"/>
  <c r="HR76" i="32"/>
  <c r="HR77" i="32"/>
  <c r="HR78" i="32"/>
  <c r="HR79" i="32"/>
  <c r="HR80" i="32"/>
  <c r="HR81" i="32"/>
  <c r="HR82" i="32"/>
  <c r="HR83" i="32"/>
  <c r="HR84" i="32"/>
  <c r="HR85" i="32"/>
  <c r="HR86" i="32"/>
  <c r="HR87" i="32"/>
  <c r="HR88" i="32"/>
  <c r="HR89" i="32"/>
  <c r="HR90" i="32"/>
  <c r="HR91" i="32"/>
  <c r="HR92" i="32"/>
  <c r="HR93" i="32"/>
  <c r="HR94" i="32"/>
  <c r="HR95" i="32"/>
  <c r="HR96" i="32"/>
  <c r="HR97" i="32"/>
  <c r="HR98" i="32"/>
  <c r="HR99" i="32"/>
  <c r="HR100" i="32"/>
  <c r="HR101" i="32"/>
  <c r="HR102" i="32"/>
  <c r="HR103" i="32"/>
  <c r="HR104" i="32"/>
  <c r="HR105" i="32"/>
  <c r="HR106" i="32"/>
  <c r="HR107" i="32"/>
  <c r="HR108" i="32"/>
  <c r="HR109" i="32"/>
  <c r="HR110" i="32"/>
  <c r="HR111" i="32"/>
  <c r="HR112" i="32"/>
  <c r="HR113" i="32"/>
  <c r="HR114" i="32"/>
  <c r="HR115" i="32"/>
  <c r="HR116" i="32"/>
  <c r="HR117" i="32"/>
  <c r="HR118" i="32"/>
  <c r="HR119" i="32"/>
  <c r="HR120" i="32"/>
  <c r="HR121" i="32"/>
  <c r="HR122" i="32"/>
  <c r="HR123" i="32"/>
  <c r="HR124" i="32"/>
  <c r="HR125" i="32"/>
  <c r="HR126" i="32"/>
  <c r="HR127" i="32"/>
  <c r="HR128" i="32"/>
  <c r="HR129" i="32"/>
  <c r="HR130" i="32"/>
  <c r="HR131" i="32"/>
  <c r="HR132" i="32"/>
  <c r="HR133" i="32"/>
  <c r="HR134" i="32"/>
  <c r="HR135" i="32"/>
  <c r="HR136" i="32"/>
  <c r="HR137" i="32"/>
  <c r="HR138" i="32"/>
  <c r="HR139" i="32"/>
  <c r="HR140" i="32"/>
  <c r="HR141" i="32"/>
  <c r="HR142" i="32"/>
  <c r="HR143" i="32"/>
  <c r="HR144" i="32"/>
  <c r="HR145" i="32"/>
  <c r="HR146" i="32"/>
  <c r="HR147" i="32"/>
  <c r="HR148" i="32"/>
  <c r="HR149" i="32"/>
  <c r="HR150" i="32"/>
  <c r="HR151" i="32"/>
  <c r="HR152" i="32"/>
  <c r="HR153" i="32"/>
  <c r="HR154" i="32"/>
  <c r="HR155" i="32"/>
  <c r="HR156" i="32"/>
  <c r="HR157" i="32"/>
  <c r="HR158" i="32"/>
  <c r="HR159" i="32"/>
  <c r="HR160" i="32"/>
  <c r="HR161" i="32"/>
  <c r="HR162" i="32"/>
  <c r="HR163" i="32"/>
  <c r="HR164" i="32"/>
  <c r="HR165" i="32"/>
  <c r="HR166" i="32"/>
  <c r="HR167" i="32"/>
  <c r="HR168" i="32"/>
  <c r="HR169" i="32"/>
  <c r="HR170" i="32"/>
  <c r="HR171" i="32"/>
  <c r="HR172" i="32"/>
  <c r="HR173" i="32"/>
  <c r="HR174" i="32"/>
  <c r="HR175" i="32"/>
  <c r="HR176" i="32"/>
  <c r="HR177" i="32"/>
  <c r="HR178" i="32"/>
  <c r="HR179" i="32"/>
  <c r="HR180" i="32"/>
  <c r="HR181" i="32"/>
  <c r="HR182" i="32"/>
  <c r="HR183" i="32"/>
  <c r="HR184" i="32"/>
  <c r="HR185" i="32"/>
  <c r="HR186" i="32"/>
  <c r="HR187" i="32"/>
  <c r="HR188" i="32"/>
  <c r="HR189" i="32"/>
  <c r="HR190" i="32"/>
  <c r="HR191" i="32"/>
  <c r="HR192" i="32"/>
  <c r="HR193" i="32"/>
  <c r="HR194" i="32"/>
  <c r="HR195" i="32"/>
  <c r="HR196" i="32"/>
  <c r="HR197" i="32"/>
  <c r="HR198" i="32"/>
  <c r="HR199" i="32"/>
  <c r="HR200" i="32"/>
  <c r="HR201" i="32"/>
  <c r="HR202" i="32"/>
  <c r="HR203" i="32"/>
  <c r="HR204" i="32"/>
  <c r="BX5" i="32"/>
  <c r="BX6" i="32"/>
  <c r="BX7" i="32"/>
  <c r="BX8" i="32"/>
  <c r="BX9" i="32"/>
  <c r="BX10" i="32"/>
  <c r="BX11" i="32"/>
  <c r="BX12" i="32"/>
  <c r="BX13" i="32"/>
  <c r="BX14" i="32"/>
  <c r="BX15" i="32"/>
  <c r="BX16" i="32"/>
  <c r="BX17" i="32"/>
  <c r="BX18" i="32"/>
  <c r="BX19" i="32"/>
  <c r="BX20" i="32"/>
  <c r="BX21" i="32"/>
  <c r="BX22" i="32"/>
  <c r="BX23" i="32"/>
  <c r="BX24" i="32"/>
  <c r="BX25" i="32"/>
  <c r="BX26" i="32"/>
  <c r="BX27" i="32"/>
  <c r="BX28" i="32"/>
  <c r="BX29" i="32"/>
  <c r="BX30" i="32"/>
  <c r="BX31" i="32"/>
  <c r="BX32" i="32"/>
  <c r="BX33" i="32"/>
  <c r="BX34" i="32"/>
  <c r="BX35" i="32"/>
  <c r="BX36" i="32"/>
  <c r="BX37" i="32"/>
  <c r="BX38" i="32"/>
  <c r="BX39" i="32"/>
  <c r="BX40" i="32"/>
  <c r="BX41" i="32"/>
  <c r="BX42" i="32"/>
  <c r="BX43" i="32"/>
  <c r="BX44" i="32"/>
  <c r="BX45" i="32"/>
  <c r="BX46" i="32"/>
  <c r="BX47" i="32"/>
  <c r="BX48" i="32"/>
  <c r="BX49" i="32"/>
  <c r="BX50" i="32"/>
  <c r="BX51" i="32"/>
  <c r="BX52" i="32"/>
  <c r="BX53" i="32"/>
  <c r="BX54" i="32"/>
  <c r="BX55" i="32"/>
  <c r="BX56" i="32"/>
  <c r="BX57" i="32"/>
  <c r="BX58" i="32"/>
  <c r="BX59" i="32"/>
  <c r="BX60" i="32"/>
  <c r="BX61" i="32"/>
  <c r="BX62" i="32"/>
  <c r="BX63" i="32"/>
  <c r="BX64" i="32"/>
  <c r="BX65" i="32"/>
  <c r="BX66" i="32"/>
  <c r="BX67" i="32"/>
  <c r="BX68" i="32"/>
  <c r="BX69" i="32"/>
  <c r="BX70" i="32"/>
  <c r="BX71" i="32"/>
  <c r="BX72" i="32"/>
  <c r="BX73" i="32"/>
  <c r="BX74" i="32"/>
  <c r="BX75" i="32"/>
  <c r="BX76" i="32"/>
  <c r="BX77" i="32"/>
  <c r="BX78" i="32"/>
  <c r="BX79" i="32"/>
  <c r="BX80" i="32"/>
  <c r="BX81" i="32"/>
  <c r="BX82" i="32"/>
  <c r="BX83" i="32"/>
  <c r="BX84" i="32"/>
  <c r="BX85" i="32"/>
  <c r="BX86" i="32"/>
  <c r="BX87" i="32"/>
  <c r="BX88" i="32"/>
  <c r="BX89" i="32"/>
  <c r="BX90" i="32"/>
  <c r="BX91" i="32"/>
  <c r="BX92" i="32"/>
  <c r="BX93" i="32"/>
  <c r="BX94" i="32"/>
  <c r="BX95" i="32"/>
  <c r="BX96" i="32"/>
  <c r="BX97" i="32"/>
  <c r="BX98" i="32"/>
  <c r="BX99" i="32"/>
  <c r="BX100" i="32"/>
  <c r="BX101" i="32"/>
  <c r="BX102" i="32"/>
  <c r="BX103" i="32"/>
  <c r="BX104" i="32"/>
  <c r="BX105" i="32"/>
  <c r="BX106" i="32"/>
  <c r="BX107" i="32"/>
  <c r="BX108" i="32"/>
  <c r="BX109" i="32"/>
  <c r="BX110" i="32"/>
  <c r="BX111" i="32"/>
  <c r="BX112" i="32"/>
  <c r="BX113" i="32"/>
  <c r="BX114" i="32"/>
  <c r="BX115" i="32"/>
  <c r="BX116" i="32"/>
  <c r="BX117" i="32"/>
  <c r="BX118" i="32"/>
  <c r="BX119" i="32"/>
  <c r="BX120" i="32"/>
  <c r="BX121" i="32"/>
  <c r="BX122" i="32"/>
  <c r="BX123" i="32"/>
  <c r="BX124" i="32"/>
  <c r="BX125" i="32"/>
  <c r="BX126" i="32"/>
  <c r="BX127" i="32"/>
  <c r="BX128" i="32"/>
  <c r="BX129" i="32"/>
  <c r="BX130" i="32"/>
  <c r="BX131" i="32"/>
  <c r="BX132" i="32"/>
  <c r="BX133" i="32"/>
  <c r="BX134" i="32"/>
  <c r="BX135" i="32"/>
  <c r="BX136" i="32"/>
  <c r="BX137" i="32"/>
  <c r="BX138" i="32"/>
  <c r="BX139" i="32"/>
  <c r="BX140" i="32"/>
  <c r="BX141" i="32"/>
  <c r="BX142" i="32"/>
  <c r="BX143" i="32"/>
  <c r="BX144" i="32"/>
  <c r="BX145" i="32"/>
  <c r="BX146" i="32"/>
  <c r="BX147" i="32"/>
  <c r="BX148" i="32"/>
  <c r="BX149" i="32"/>
  <c r="BX150" i="32"/>
  <c r="BX151" i="32"/>
  <c r="BX152" i="32"/>
  <c r="BX153" i="32"/>
  <c r="BX154" i="32"/>
  <c r="BX155" i="32"/>
  <c r="BX156" i="32"/>
  <c r="BX157" i="32"/>
  <c r="BX158" i="32"/>
  <c r="BX159" i="32"/>
  <c r="BX160" i="32"/>
  <c r="BX161" i="32"/>
  <c r="BX162" i="32"/>
  <c r="BX163" i="32"/>
  <c r="BX164" i="32"/>
  <c r="BX165" i="32"/>
  <c r="BX166" i="32"/>
  <c r="BX167" i="32"/>
  <c r="BX168" i="32"/>
  <c r="BX169" i="32"/>
  <c r="BX170" i="32"/>
  <c r="BX171" i="32"/>
  <c r="BX172" i="32"/>
  <c r="BX173" i="32"/>
  <c r="BX174" i="32"/>
  <c r="BX175" i="32"/>
  <c r="BX176" i="32"/>
  <c r="BX177" i="32"/>
  <c r="BX178" i="32"/>
  <c r="BX179" i="32"/>
  <c r="BX180" i="32"/>
  <c r="BX181" i="32"/>
  <c r="BX182" i="32"/>
  <c r="BX183" i="32"/>
  <c r="BX184" i="32"/>
  <c r="BX185" i="32"/>
  <c r="BX186" i="32"/>
  <c r="BX187" i="32"/>
  <c r="BX188" i="32"/>
  <c r="BX189" i="32"/>
  <c r="BX190" i="32"/>
  <c r="BX191" i="32"/>
  <c r="BX192" i="32"/>
  <c r="BX193" i="32"/>
  <c r="BX194" i="32"/>
  <c r="BX195" i="32"/>
  <c r="BX196" i="32"/>
  <c r="BX197" i="32"/>
  <c r="BX198" i="32"/>
  <c r="BX199" i="32"/>
  <c r="BX200" i="32"/>
  <c r="BX201" i="32"/>
  <c r="BX202" i="32"/>
  <c r="BX203" i="32"/>
  <c r="BX204" i="32"/>
  <c r="CN2" i="32"/>
  <c r="BI2" i="32"/>
  <c r="G37" i="32" s="1"/>
  <c r="AX2" i="32"/>
  <c r="F38" i="32" s="1"/>
  <c r="AW2" i="32"/>
  <c r="F39" i="32" s="1"/>
  <c r="H56" i="32"/>
  <c r="F55" i="32"/>
  <c r="GS2" i="32"/>
  <c r="AY2" i="32"/>
  <c r="HC2" i="32"/>
  <c r="G52" i="32" s="1"/>
  <c r="GR2" i="32"/>
  <c r="F53" i="32" s="1"/>
  <c r="GQ2" i="32"/>
  <c r="F54" i="32" s="1"/>
  <c r="IH2" i="32"/>
  <c r="H41" i="32"/>
  <c r="LU204" i="32" l="1"/>
  <c r="LX204" i="32" s="1"/>
  <c r="LY204" i="32" s="1"/>
  <c r="LY2" i="32" s="1"/>
  <c r="LT205" i="32"/>
  <c r="IG5" i="32"/>
  <c r="IG6" i="32"/>
  <c r="IG7" i="32"/>
  <c r="IG8" i="32"/>
  <c r="IG9" i="32"/>
  <c r="IG10" i="32"/>
  <c r="IG11" i="32"/>
  <c r="IG12" i="32"/>
  <c r="IG13" i="32"/>
  <c r="IG14" i="32"/>
  <c r="IG15" i="32"/>
  <c r="IG16" i="32"/>
  <c r="IG17" i="32"/>
  <c r="IG18" i="32"/>
  <c r="IG19" i="32"/>
  <c r="IG20" i="32"/>
  <c r="IG21" i="32"/>
  <c r="IG22" i="32"/>
  <c r="IG23" i="32"/>
  <c r="IG24" i="32"/>
  <c r="IG25" i="32"/>
  <c r="IG26" i="32"/>
  <c r="IG27" i="32"/>
  <c r="IG28" i="32"/>
  <c r="IG29" i="32"/>
  <c r="IG30" i="32"/>
  <c r="IG31" i="32"/>
  <c r="IG32" i="32"/>
  <c r="IG33" i="32"/>
  <c r="IG34" i="32"/>
  <c r="IG35" i="32"/>
  <c r="IG36" i="32"/>
  <c r="IG37" i="32"/>
  <c r="IG38" i="32"/>
  <c r="IG39" i="32"/>
  <c r="IG40" i="32"/>
  <c r="IG41" i="32"/>
  <c r="IG42" i="32"/>
  <c r="IG43" i="32"/>
  <c r="IG44" i="32"/>
  <c r="IG45" i="32"/>
  <c r="IG46" i="32"/>
  <c r="IG47" i="32"/>
  <c r="IG48" i="32"/>
  <c r="IG49" i="32"/>
  <c r="IG50" i="32"/>
  <c r="IG51" i="32"/>
  <c r="IG52" i="32"/>
  <c r="IG53" i="32"/>
  <c r="IG54" i="32"/>
  <c r="IG55" i="32"/>
  <c r="IG56" i="32"/>
  <c r="IG57" i="32"/>
  <c r="IG58" i="32"/>
  <c r="IG59" i="32"/>
  <c r="IG60" i="32"/>
  <c r="IG61" i="32"/>
  <c r="IG62" i="32"/>
  <c r="IG63" i="32"/>
  <c r="IG64" i="32"/>
  <c r="IG65" i="32"/>
  <c r="IG66" i="32"/>
  <c r="IG67" i="32"/>
  <c r="IG68" i="32"/>
  <c r="IG69" i="32"/>
  <c r="IG70" i="32"/>
  <c r="IG71" i="32"/>
  <c r="IG72" i="32"/>
  <c r="IG73" i="32"/>
  <c r="IG74" i="32"/>
  <c r="IG75" i="32"/>
  <c r="IG76" i="32"/>
  <c r="IG77" i="32"/>
  <c r="IG78" i="32"/>
  <c r="IG79" i="32"/>
  <c r="IG80" i="32"/>
  <c r="IG81" i="32"/>
  <c r="IG82" i="32"/>
  <c r="IG83" i="32"/>
  <c r="IG84" i="32"/>
  <c r="IG85" i="32"/>
  <c r="IG86" i="32"/>
  <c r="IG87" i="32"/>
  <c r="IG88" i="32"/>
  <c r="IG89" i="32"/>
  <c r="IG90" i="32"/>
  <c r="IG91" i="32"/>
  <c r="IG92" i="32"/>
  <c r="IG93" i="32"/>
  <c r="IG94" i="32"/>
  <c r="IG95" i="32"/>
  <c r="IG96" i="32"/>
  <c r="IG97" i="32"/>
  <c r="IG98" i="32"/>
  <c r="IG99" i="32"/>
  <c r="IG100" i="32"/>
  <c r="IG101" i="32"/>
  <c r="IG102" i="32"/>
  <c r="IG103" i="32"/>
  <c r="IG104" i="32"/>
  <c r="IG105" i="32"/>
  <c r="IG106" i="32"/>
  <c r="IG107" i="32"/>
  <c r="IG108" i="32"/>
  <c r="IG109" i="32"/>
  <c r="IG110" i="32"/>
  <c r="IG111" i="32"/>
  <c r="IG112" i="32"/>
  <c r="IG113" i="32"/>
  <c r="IG114" i="32"/>
  <c r="IG115" i="32"/>
  <c r="IG116" i="32"/>
  <c r="IG117" i="32"/>
  <c r="IG118" i="32"/>
  <c r="IG119" i="32"/>
  <c r="IG120" i="32"/>
  <c r="IG121" i="32"/>
  <c r="IG122" i="32"/>
  <c r="IG123" i="32"/>
  <c r="IG124" i="32"/>
  <c r="IG125" i="32"/>
  <c r="IG126" i="32"/>
  <c r="IG127" i="32"/>
  <c r="IG128" i="32"/>
  <c r="IG129" i="32"/>
  <c r="IG130" i="32"/>
  <c r="IG131" i="32"/>
  <c r="IG132" i="32"/>
  <c r="IG133" i="32"/>
  <c r="IG134" i="32"/>
  <c r="IG135" i="32"/>
  <c r="IG136" i="32"/>
  <c r="IG137" i="32"/>
  <c r="IG138" i="32"/>
  <c r="IG139" i="32"/>
  <c r="IG140" i="32"/>
  <c r="IG141" i="32"/>
  <c r="IG142" i="32"/>
  <c r="IG143" i="32"/>
  <c r="IG144" i="32"/>
  <c r="IG145" i="32"/>
  <c r="IG146" i="32"/>
  <c r="IG147" i="32"/>
  <c r="IG148" i="32"/>
  <c r="IG149" i="32"/>
  <c r="IG150" i="32"/>
  <c r="IG151" i="32"/>
  <c r="IG152" i="32"/>
  <c r="IG153" i="32"/>
  <c r="IG154" i="32"/>
  <c r="IG155" i="32"/>
  <c r="IG156" i="32"/>
  <c r="IG157" i="32"/>
  <c r="IG158" i="32"/>
  <c r="IG159" i="32"/>
  <c r="IG160" i="32"/>
  <c r="IG161" i="32"/>
  <c r="IG162" i="32"/>
  <c r="IG163" i="32"/>
  <c r="IG164" i="32"/>
  <c r="IG165" i="32"/>
  <c r="IG166" i="32"/>
  <c r="IG167" i="32"/>
  <c r="IG168" i="32"/>
  <c r="IG169" i="32"/>
  <c r="IG170" i="32"/>
  <c r="IG171" i="32"/>
  <c r="IG172" i="32"/>
  <c r="IG173" i="32"/>
  <c r="IG174" i="32"/>
  <c r="IG175" i="32"/>
  <c r="IG176" i="32"/>
  <c r="IG177" i="32"/>
  <c r="IG178" i="32"/>
  <c r="IG179" i="32"/>
  <c r="IG180" i="32"/>
  <c r="IG181" i="32"/>
  <c r="IG182" i="32"/>
  <c r="IG183" i="32"/>
  <c r="IG184" i="32"/>
  <c r="IG185" i="32"/>
  <c r="IG186" i="32"/>
  <c r="IG187" i="32"/>
  <c r="IG188" i="32"/>
  <c r="IG189" i="32"/>
  <c r="IG190" i="32"/>
  <c r="IG191" i="32"/>
  <c r="IG192" i="32"/>
  <c r="IG193" i="32"/>
  <c r="IG194" i="32"/>
  <c r="IG195" i="32"/>
  <c r="IG196" i="32"/>
  <c r="IG197" i="32"/>
  <c r="IG198" i="32"/>
  <c r="IG199" i="32"/>
  <c r="IG200" i="32"/>
  <c r="IG201" i="32"/>
  <c r="IG202" i="32"/>
  <c r="IG203" i="32"/>
  <c r="IG204" i="32"/>
  <c r="CM5" i="32"/>
  <c r="CM6" i="32"/>
  <c r="CM7" i="32"/>
  <c r="CM8" i="32"/>
  <c r="CM9" i="32"/>
  <c r="CM10" i="32"/>
  <c r="CM11" i="32"/>
  <c r="CM12" i="32"/>
  <c r="CM13" i="32"/>
  <c r="CM14" i="32"/>
  <c r="CM15" i="32"/>
  <c r="CM16" i="32"/>
  <c r="CM17" i="32"/>
  <c r="CM18" i="32"/>
  <c r="CM19" i="32"/>
  <c r="CM20" i="32"/>
  <c r="CM21" i="32"/>
  <c r="CM22" i="32"/>
  <c r="CM23" i="32"/>
  <c r="CM24" i="32"/>
  <c r="CM25" i="32"/>
  <c r="CM26" i="32"/>
  <c r="CM27" i="32"/>
  <c r="CM28" i="32"/>
  <c r="CM29" i="32"/>
  <c r="CM30" i="32"/>
  <c r="CM31" i="32"/>
  <c r="CM32" i="32"/>
  <c r="CM33" i="32"/>
  <c r="CM34" i="32"/>
  <c r="CM35" i="32"/>
  <c r="CM36" i="32"/>
  <c r="CM37" i="32"/>
  <c r="CM38" i="32"/>
  <c r="CM39" i="32"/>
  <c r="CM40" i="32"/>
  <c r="CM41" i="32"/>
  <c r="CM42" i="32"/>
  <c r="CM43" i="32"/>
  <c r="CM44" i="32"/>
  <c r="CM45" i="32"/>
  <c r="CM46" i="32"/>
  <c r="CM47" i="32"/>
  <c r="CM48" i="32"/>
  <c r="CM49" i="32"/>
  <c r="CM50" i="32"/>
  <c r="CM51" i="32"/>
  <c r="CM52" i="32"/>
  <c r="CM53" i="32"/>
  <c r="CM54" i="32"/>
  <c r="CM55" i="32"/>
  <c r="CM56" i="32"/>
  <c r="CM57" i="32"/>
  <c r="CM58" i="32"/>
  <c r="CM59" i="32"/>
  <c r="CM60" i="32"/>
  <c r="CM61" i="32"/>
  <c r="CM62" i="32"/>
  <c r="CM63" i="32"/>
  <c r="CM64" i="32"/>
  <c r="CM65" i="32"/>
  <c r="CM66" i="32"/>
  <c r="CM67" i="32"/>
  <c r="CM68" i="32"/>
  <c r="CM69" i="32"/>
  <c r="CM70" i="32"/>
  <c r="CM71" i="32"/>
  <c r="CM72" i="32"/>
  <c r="CM73" i="32"/>
  <c r="CM74" i="32"/>
  <c r="CM75" i="32"/>
  <c r="CM76" i="32"/>
  <c r="CM77" i="32"/>
  <c r="CM78" i="32"/>
  <c r="CM79" i="32"/>
  <c r="CM80" i="32"/>
  <c r="CM81" i="32"/>
  <c r="CM82" i="32"/>
  <c r="CM83" i="32"/>
  <c r="CM84" i="32"/>
  <c r="CM85" i="32"/>
  <c r="CM86" i="32"/>
  <c r="CM87" i="32"/>
  <c r="CM88" i="32"/>
  <c r="CM89" i="32"/>
  <c r="CM90" i="32"/>
  <c r="CM91" i="32"/>
  <c r="CM92" i="32"/>
  <c r="CM93" i="32"/>
  <c r="CM94" i="32"/>
  <c r="CM95" i="32"/>
  <c r="CM96" i="32"/>
  <c r="CM97" i="32"/>
  <c r="CM98" i="32"/>
  <c r="CM99" i="32"/>
  <c r="CM100" i="32"/>
  <c r="CM101" i="32"/>
  <c r="CM102" i="32"/>
  <c r="CM103" i="32"/>
  <c r="CM104" i="32"/>
  <c r="CM105" i="32"/>
  <c r="CM106" i="32"/>
  <c r="CM107" i="32"/>
  <c r="CM108" i="32"/>
  <c r="CM109" i="32"/>
  <c r="CM110" i="32"/>
  <c r="CM111" i="32"/>
  <c r="CM112" i="32"/>
  <c r="CM113" i="32"/>
  <c r="CM114" i="32"/>
  <c r="CM115" i="32"/>
  <c r="CM116" i="32"/>
  <c r="CM117" i="32"/>
  <c r="CM118" i="32"/>
  <c r="CM119" i="32"/>
  <c r="CM120" i="32"/>
  <c r="CM121" i="32"/>
  <c r="CM122" i="32"/>
  <c r="CM123" i="32"/>
  <c r="CM124" i="32"/>
  <c r="CM125" i="32"/>
  <c r="CM126" i="32"/>
  <c r="CM127" i="32"/>
  <c r="CM128" i="32"/>
  <c r="CM129" i="32"/>
  <c r="CM130" i="32"/>
  <c r="CM131" i="32"/>
  <c r="CM132" i="32"/>
  <c r="CM133" i="32"/>
  <c r="CM134" i="32"/>
  <c r="CM135" i="32"/>
  <c r="CM136" i="32"/>
  <c r="CM137" i="32"/>
  <c r="CM138" i="32"/>
  <c r="CM139" i="32"/>
  <c r="CM140" i="32"/>
  <c r="CM141" i="32"/>
  <c r="CM142" i="32"/>
  <c r="CM143" i="32"/>
  <c r="CM144" i="32"/>
  <c r="CM145" i="32"/>
  <c r="CM146" i="32"/>
  <c r="CM147" i="32"/>
  <c r="CM148" i="32"/>
  <c r="CM149" i="32"/>
  <c r="CM150" i="32"/>
  <c r="CM151" i="32"/>
  <c r="CM152" i="32"/>
  <c r="CM153" i="32"/>
  <c r="CM154" i="32"/>
  <c r="CM155" i="32"/>
  <c r="CM156" i="32"/>
  <c r="CM157" i="32"/>
  <c r="CM158" i="32"/>
  <c r="CM159" i="32"/>
  <c r="CM160" i="32"/>
  <c r="CM161" i="32"/>
  <c r="CM162" i="32"/>
  <c r="CM163" i="32"/>
  <c r="CM164" i="32"/>
  <c r="CM165" i="32"/>
  <c r="CM166" i="32"/>
  <c r="CM167" i="32"/>
  <c r="CM168" i="32"/>
  <c r="CM169" i="32"/>
  <c r="CM170" i="32"/>
  <c r="CM171" i="32"/>
  <c r="CM172" i="32"/>
  <c r="CM173" i="32"/>
  <c r="CM174" i="32"/>
  <c r="CM175" i="32"/>
  <c r="CM176" i="32"/>
  <c r="CM177" i="32"/>
  <c r="CM178" i="32"/>
  <c r="CM179" i="32"/>
  <c r="CM180" i="32"/>
  <c r="CM181" i="32"/>
  <c r="CM182" i="32"/>
  <c r="CM183" i="32"/>
  <c r="CM184" i="32"/>
  <c r="CM185" i="32"/>
  <c r="CM186" i="32"/>
  <c r="CM187" i="32"/>
  <c r="CM188" i="32"/>
  <c r="CM189" i="32"/>
  <c r="CM190" i="32"/>
  <c r="CM191" i="32"/>
  <c r="CM192" i="32"/>
  <c r="CM193" i="32"/>
  <c r="CM194" i="32"/>
  <c r="CM195" i="32"/>
  <c r="CM196" i="32"/>
  <c r="CM197" i="32"/>
  <c r="CM198" i="32"/>
  <c r="CM199" i="32"/>
  <c r="CM200" i="32"/>
  <c r="CM201" i="32"/>
  <c r="CM202" i="32"/>
  <c r="CM203" i="32"/>
  <c r="CM204" i="32"/>
  <c r="I41" i="32"/>
  <c r="I56" i="32"/>
  <c r="AV2" i="32"/>
  <c r="F42" i="32" s="1"/>
  <c r="F36" i="32"/>
  <c r="DC2" i="32"/>
  <c r="BM2" i="32"/>
  <c r="G38" i="32" s="1"/>
  <c r="BL2" i="32"/>
  <c r="G39" i="32" s="1"/>
  <c r="BX2" i="32"/>
  <c r="H37" i="32" s="1"/>
  <c r="HG2" i="32"/>
  <c r="G53" i="32" s="1"/>
  <c r="HF2" i="32"/>
  <c r="G54" i="32" s="1"/>
  <c r="HR2" i="32"/>
  <c r="H52" i="32" s="1"/>
  <c r="BN2" i="32"/>
  <c r="G55" i="32"/>
  <c r="HH2" i="32"/>
  <c r="GP2" i="32"/>
  <c r="F57" i="32" s="1"/>
  <c r="F51" i="32"/>
  <c r="CM2" i="32" l="1"/>
  <c r="I37" i="32" s="1"/>
  <c r="DB5" i="32"/>
  <c r="DB6" i="32"/>
  <c r="DB7" i="32"/>
  <c r="DB8" i="32"/>
  <c r="DB9" i="32"/>
  <c r="DB10" i="32"/>
  <c r="DB11" i="32"/>
  <c r="DB12" i="32"/>
  <c r="DB13" i="32"/>
  <c r="DB14" i="32"/>
  <c r="DB15" i="32"/>
  <c r="DB16" i="32"/>
  <c r="DB17" i="32"/>
  <c r="DB18" i="32"/>
  <c r="DB19" i="32"/>
  <c r="DB20" i="32"/>
  <c r="DB21" i="32"/>
  <c r="DB22" i="32"/>
  <c r="DB23" i="32"/>
  <c r="DB24" i="32"/>
  <c r="DB25" i="32"/>
  <c r="DB26" i="32"/>
  <c r="DB27" i="32"/>
  <c r="DB28" i="32"/>
  <c r="DB29" i="32"/>
  <c r="DB30" i="32"/>
  <c r="DB31" i="32"/>
  <c r="DB32" i="32"/>
  <c r="DB33" i="32"/>
  <c r="DB34" i="32"/>
  <c r="DB35" i="32"/>
  <c r="DB36" i="32"/>
  <c r="DB37" i="32"/>
  <c r="DB38" i="32"/>
  <c r="DB39" i="32"/>
  <c r="DB40" i="32"/>
  <c r="DB41" i="32"/>
  <c r="DB42" i="32"/>
  <c r="DB43" i="32"/>
  <c r="DB44" i="32"/>
  <c r="DB45" i="32"/>
  <c r="DB46" i="32"/>
  <c r="DB47" i="32"/>
  <c r="DB48" i="32"/>
  <c r="DB49" i="32"/>
  <c r="DB50" i="32"/>
  <c r="DB51" i="32"/>
  <c r="DB52" i="32"/>
  <c r="DB53" i="32"/>
  <c r="DB54" i="32"/>
  <c r="DB55" i="32"/>
  <c r="DB56" i="32"/>
  <c r="DB57" i="32"/>
  <c r="DB58" i="32"/>
  <c r="DB59" i="32"/>
  <c r="DB60" i="32"/>
  <c r="DB61" i="32"/>
  <c r="DB62" i="32"/>
  <c r="DB63" i="32"/>
  <c r="DB64" i="32"/>
  <c r="DB65" i="32"/>
  <c r="DB66" i="32"/>
  <c r="DB67" i="32"/>
  <c r="DB68" i="32"/>
  <c r="DB69" i="32"/>
  <c r="DB70" i="32"/>
  <c r="DB71" i="32"/>
  <c r="DB72" i="32"/>
  <c r="DB73" i="32"/>
  <c r="DB74" i="32"/>
  <c r="DB75" i="32"/>
  <c r="DB76" i="32"/>
  <c r="DB77" i="32"/>
  <c r="DB78" i="32"/>
  <c r="DB79" i="32"/>
  <c r="DB80" i="32"/>
  <c r="DB81" i="32"/>
  <c r="DB82" i="32"/>
  <c r="DB83" i="32"/>
  <c r="DB84" i="32"/>
  <c r="DB85" i="32"/>
  <c r="DB86" i="32"/>
  <c r="DB87" i="32"/>
  <c r="DB88" i="32"/>
  <c r="DB89" i="32"/>
  <c r="DB90" i="32"/>
  <c r="DB91" i="32"/>
  <c r="DB92" i="32"/>
  <c r="DB93" i="32"/>
  <c r="DB94" i="32"/>
  <c r="DB95" i="32"/>
  <c r="DB96" i="32"/>
  <c r="DB97" i="32"/>
  <c r="DB98" i="32"/>
  <c r="DB99" i="32"/>
  <c r="DB100" i="32"/>
  <c r="DB101" i="32"/>
  <c r="DB102" i="32"/>
  <c r="DB103" i="32"/>
  <c r="DB104" i="32"/>
  <c r="DB105" i="32"/>
  <c r="DB106" i="32"/>
  <c r="DB107" i="32"/>
  <c r="DB108" i="32"/>
  <c r="DB109" i="32"/>
  <c r="DB110" i="32"/>
  <c r="DB111" i="32"/>
  <c r="DB112" i="32"/>
  <c r="DB113" i="32"/>
  <c r="DB114" i="32"/>
  <c r="DB115" i="32"/>
  <c r="DB116" i="32"/>
  <c r="DB117" i="32"/>
  <c r="DB118" i="32"/>
  <c r="DB119" i="32"/>
  <c r="DB120" i="32"/>
  <c r="DB121" i="32"/>
  <c r="DB122" i="32"/>
  <c r="DB123" i="32"/>
  <c r="DB124" i="32"/>
  <c r="DB125" i="32"/>
  <c r="DB126" i="32"/>
  <c r="DB127" i="32"/>
  <c r="DB128" i="32"/>
  <c r="DB129" i="32"/>
  <c r="DB130" i="32"/>
  <c r="DB131" i="32"/>
  <c r="DB132" i="32"/>
  <c r="DB133" i="32"/>
  <c r="DB134" i="32"/>
  <c r="DB135" i="32"/>
  <c r="DB136" i="32"/>
  <c r="DB137" i="32"/>
  <c r="DB138" i="32"/>
  <c r="DB139" i="32"/>
  <c r="DB140" i="32"/>
  <c r="DB141" i="32"/>
  <c r="DB142" i="32"/>
  <c r="DB143" i="32"/>
  <c r="DB144" i="32"/>
  <c r="DB145" i="32"/>
  <c r="DB146" i="32"/>
  <c r="DB147" i="32"/>
  <c r="DB148" i="32"/>
  <c r="DB149" i="32"/>
  <c r="DB150" i="32"/>
  <c r="DB151" i="32"/>
  <c r="DB152" i="32"/>
  <c r="DB153" i="32"/>
  <c r="DB154" i="32"/>
  <c r="DB155" i="32"/>
  <c r="DB156" i="32"/>
  <c r="DB157" i="32"/>
  <c r="DB158" i="32"/>
  <c r="DB159" i="32"/>
  <c r="DB160" i="32"/>
  <c r="DB161" i="32"/>
  <c r="DB162" i="32"/>
  <c r="DB163" i="32"/>
  <c r="DB164" i="32"/>
  <c r="DB165" i="32"/>
  <c r="DB166" i="32"/>
  <c r="DB167" i="32"/>
  <c r="DB168" i="32"/>
  <c r="DB169" i="32"/>
  <c r="DB170" i="32"/>
  <c r="DB171" i="32"/>
  <c r="DB172" i="32"/>
  <c r="DB173" i="32"/>
  <c r="DB174" i="32"/>
  <c r="DB175" i="32"/>
  <c r="DB176" i="32"/>
  <c r="DB177" i="32"/>
  <c r="DB178" i="32"/>
  <c r="DB179" i="32"/>
  <c r="DB180" i="32"/>
  <c r="DB181" i="32"/>
  <c r="DB182" i="32"/>
  <c r="DB183" i="32"/>
  <c r="DB184" i="32"/>
  <c r="DB185" i="32"/>
  <c r="DB186" i="32"/>
  <c r="DB187" i="32"/>
  <c r="DB188" i="32"/>
  <c r="DB189" i="32"/>
  <c r="DB190" i="32"/>
  <c r="DB191" i="32"/>
  <c r="DB192" i="32"/>
  <c r="DB193" i="32"/>
  <c r="DB194" i="32"/>
  <c r="DB195" i="32"/>
  <c r="DB196" i="32"/>
  <c r="DB197" i="32"/>
  <c r="DB198" i="32"/>
  <c r="DB199" i="32"/>
  <c r="DB200" i="32"/>
  <c r="DB201" i="32"/>
  <c r="DB202" i="32"/>
  <c r="DB203" i="32"/>
  <c r="DB204" i="32"/>
  <c r="HE2" i="32"/>
  <c r="G57" i="32" s="1"/>
  <c r="G51" i="32"/>
  <c r="BK2" i="32"/>
  <c r="G42" i="32" s="1"/>
  <c r="G36" i="32"/>
  <c r="CC2" i="32"/>
  <c r="HV2" i="32"/>
  <c r="H53" i="32" s="1"/>
  <c r="HU2" i="32"/>
  <c r="H54" i="32" s="1"/>
  <c r="J41" i="32"/>
  <c r="CB2" i="32"/>
  <c r="H38" i="32" s="1"/>
  <c r="CA2" i="32"/>
  <c r="H39" i="32" s="1"/>
  <c r="H55" i="32"/>
  <c r="HW2" i="32"/>
  <c r="IW2" i="32"/>
  <c r="IG2" i="32"/>
  <c r="I52" i="32" s="1"/>
  <c r="IV5" i="32" l="1"/>
  <c r="IV6" i="32"/>
  <c r="IV7" i="32"/>
  <c r="IV8" i="32"/>
  <c r="IV9" i="32"/>
  <c r="IV10" i="32"/>
  <c r="IV11" i="32"/>
  <c r="IV12" i="32"/>
  <c r="IV13" i="32"/>
  <c r="IV14" i="32"/>
  <c r="IV15" i="32"/>
  <c r="IV16" i="32"/>
  <c r="IV17" i="32"/>
  <c r="IV18" i="32"/>
  <c r="IV19" i="32"/>
  <c r="IV20" i="32"/>
  <c r="IV21" i="32"/>
  <c r="IV22" i="32"/>
  <c r="IV23" i="32"/>
  <c r="IV24" i="32"/>
  <c r="IV25" i="32"/>
  <c r="IV26" i="32"/>
  <c r="IV27" i="32"/>
  <c r="IV28" i="32"/>
  <c r="IV29" i="32"/>
  <c r="IV30" i="32"/>
  <c r="IV31" i="32"/>
  <c r="IV32" i="32"/>
  <c r="IV33" i="32"/>
  <c r="IV34" i="32"/>
  <c r="IV35" i="32"/>
  <c r="IV36" i="32"/>
  <c r="IV37" i="32"/>
  <c r="IV38" i="32"/>
  <c r="IV39" i="32"/>
  <c r="IV40" i="32"/>
  <c r="IV41" i="32"/>
  <c r="IV42" i="32"/>
  <c r="IV43" i="32"/>
  <c r="IV44" i="32"/>
  <c r="IV45" i="32"/>
  <c r="IV46" i="32"/>
  <c r="IV47" i="32"/>
  <c r="IV48" i="32"/>
  <c r="IV49" i="32"/>
  <c r="IV50" i="32"/>
  <c r="IV51" i="32"/>
  <c r="IV52" i="32"/>
  <c r="IV53" i="32"/>
  <c r="IV54" i="32"/>
  <c r="IV55" i="32"/>
  <c r="IV56" i="32"/>
  <c r="IV57" i="32"/>
  <c r="IV58" i="32"/>
  <c r="IV59" i="32"/>
  <c r="IV60" i="32"/>
  <c r="IV61" i="32"/>
  <c r="IV62" i="32"/>
  <c r="IV63" i="32"/>
  <c r="IV64" i="32"/>
  <c r="IV65" i="32"/>
  <c r="IV66" i="32"/>
  <c r="IV67" i="32"/>
  <c r="IV68" i="32"/>
  <c r="IV69" i="32"/>
  <c r="IV70" i="32"/>
  <c r="IV71" i="32"/>
  <c r="IV72" i="32"/>
  <c r="IV73" i="32"/>
  <c r="IV74" i="32"/>
  <c r="IV75" i="32"/>
  <c r="IV76" i="32"/>
  <c r="IV77" i="32"/>
  <c r="IV78" i="32"/>
  <c r="IV79" i="32"/>
  <c r="IV80" i="32"/>
  <c r="IV81" i="32"/>
  <c r="IV82" i="32"/>
  <c r="IV83" i="32"/>
  <c r="IV84" i="32"/>
  <c r="IV85" i="32"/>
  <c r="IV86" i="32"/>
  <c r="IV87" i="32"/>
  <c r="IV88" i="32"/>
  <c r="IV89" i="32"/>
  <c r="IV90" i="32"/>
  <c r="IV91" i="32"/>
  <c r="IV92" i="32"/>
  <c r="IV93" i="32"/>
  <c r="IV94" i="32"/>
  <c r="IV95" i="32"/>
  <c r="IV96" i="32"/>
  <c r="IV97" i="32"/>
  <c r="IV98" i="32"/>
  <c r="IV99" i="32"/>
  <c r="IV100" i="32"/>
  <c r="IV101" i="32"/>
  <c r="IV102" i="32"/>
  <c r="IV103" i="32"/>
  <c r="IV104" i="32"/>
  <c r="IV105" i="32"/>
  <c r="IV106" i="32"/>
  <c r="IV107" i="32"/>
  <c r="IV108" i="32"/>
  <c r="IV109" i="32"/>
  <c r="IV110" i="32"/>
  <c r="IV111" i="32"/>
  <c r="IV112" i="32"/>
  <c r="IV113" i="32"/>
  <c r="IV114" i="32"/>
  <c r="IV115" i="32"/>
  <c r="IV116" i="32"/>
  <c r="IV117" i="32"/>
  <c r="IV118" i="32"/>
  <c r="IV119" i="32"/>
  <c r="IV120" i="32"/>
  <c r="IV121" i="32"/>
  <c r="IV122" i="32"/>
  <c r="IV123" i="32"/>
  <c r="IV124" i="32"/>
  <c r="IV125" i="32"/>
  <c r="IV126" i="32"/>
  <c r="IV127" i="32"/>
  <c r="IV128" i="32"/>
  <c r="IV129" i="32"/>
  <c r="IV130" i="32"/>
  <c r="IV131" i="32"/>
  <c r="IV132" i="32"/>
  <c r="IV133" i="32"/>
  <c r="IV134" i="32"/>
  <c r="IV135" i="32"/>
  <c r="IV136" i="32"/>
  <c r="IV137" i="32"/>
  <c r="IV138" i="32"/>
  <c r="IV139" i="32"/>
  <c r="IV140" i="32"/>
  <c r="IV141" i="32"/>
  <c r="IV142" i="32"/>
  <c r="IV143" i="32"/>
  <c r="IV144" i="32"/>
  <c r="IV145" i="32"/>
  <c r="IV146" i="32"/>
  <c r="IV147" i="32"/>
  <c r="IV148" i="32"/>
  <c r="IV149" i="32"/>
  <c r="IV150" i="32"/>
  <c r="IV151" i="32"/>
  <c r="IV152" i="32"/>
  <c r="IV153" i="32"/>
  <c r="IV154" i="32"/>
  <c r="IV155" i="32"/>
  <c r="IV156" i="32"/>
  <c r="IV157" i="32"/>
  <c r="IV158" i="32"/>
  <c r="IV159" i="32"/>
  <c r="IV160" i="32"/>
  <c r="IV161" i="32"/>
  <c r="IV162" i="32"/>
  <c r="IV163" i="32"/>
  <c r="IV164" i="32"/>
  <c r="IV165" i="32"/>
  <c r="IV166" i="32"/>
  <c r="IV167" i="32"/>
  <c r="IV168" i="32"/>
  <c r="IV169" i="32"/>
  <c r="IV170" i="32"/>
  <c r="IV171" i="32"/>
  <c r="IV172" i="32"/>
  <c r="IV173" i="32"/>
  <c r="IV174" i="32"/>
  <c r="IV175" i="32"/>
  <c r="IV176" i="32"/>
  <c r="IV177" i="32"/>
  <c r="IV178" i="32"/>
  <c r="IV179" i="32"/>
  <c r="IV180" i="32"/>
  <c r="IV181" i="32"/>
  <c r="IV182" i="32"/>
  <c r="IV183" i="32"/>
  <c r="IV184" i="32"/>
  <c r="IV185" i="32"/>
  <c r="IV186" i="32"/>
  <c r="IV187" i="32"/>
  <c r="IV188" i="32"/>
  <c r="IV189" i="32"/>
  <c r="IV190" i="32"/>
  <c r="IV191" i="32"/>
  <c r="IV192" i="32"/>
  <c r="IV193" i="32"/>
  <c r="IV194" i="32"/>
  <c r="IV195" i="32"/>
  <c r="IV196" i="32"/>
  <c r="IV197" i="32"/>
  <c r="IV198" i="32"/>
  <c r="IV199" i="32"/>
  <c r="IV200" i="32"/>
  <c r="IV201" i="32"/>
  <c r="IV202" i="32"/>
  <c r="IV203" i="32"/>
  <c r="IV204" i="32"/>
  <c r="J56" i="32"/>
  <c r="IK2" i="32"/>
  <c r="I53" i="32" s="1"/>
  <c r="IJ2" i="32"/>
  <c r="I54" i="32" s="1"/>
  <c r="CQ2" i="32"/>
  <c r="I38" i="32" s="1"/>
  <c r="CP2" i="32"/>
  <c r="I39" i="32" s="1"/>
  <c r="DB2" i="32"/>
  <c r="J37" i="32" s="1"/>
  <c r="BZ2" i="32"/>
  <c r="H42" i="32" s="1"/>
  <c r="H36" i="32"/>
  <c r="CR2" i="32"/>
  <c r="I55" i="32"/>
  <c r="IL2" i="32"/>
  <c r="HT2" i="32"/>
  <c r="H57" i="32" s="1"/>
  <c r="H51" i="32"/>
  <c r="JL2" i="32"/>
  <c r="DR2" i="32"/>
  <c r="JK5" i="32" l="1"/>
  <c r="JK6" i="32"/>
  <c r="JK7" i="32"/>
  <c r="JK8" i="32"/>
  <c r="JK9" i="32"/>
  <c r="JK10" i="32"/>
  <c r="JK11" i="32"/>
  <c r="JK12" i="32"/>
  <c r="JK13" i="32"/>
  <c r="JK14" i="32"/>
  <c r="JK15" i="32"/>
  <c r="JK16" i="32"/>
  <c r="JK17" i="32"/>
  <c r="JK18" i="32"/>
  <c r="JK19" i="32"/>
  <c r="JK20" i="32"/>
  <c r="JK21" i="32"/>
  <c r="JK22" i="32"/>
  <c r="JK23" i="32"/>
  <c r="JK24" i="32"/>
  <c r="JK25" i="32"/>
  <c r="JK26" i="32"/>
  <c r="JK27" i="32"/>
  <c r="JK28" i="32"/>
  <c r="JK29" i="32"/>
  <c r="JK30" i="32"/>
  <c r="JK31" i="32"/>
  <c r="JK32" i="32"/>
  <c r="JK33" i="32"/>
  <c r="JK34" i="32"/>
  <c r="JK35" i="32"/>
  <c r="JK36" i="32"/>
  <c r="JK37" i="32"/>
  <c r="JK38" i="32"/>
  <c r="JK39" i="32"/>
  <c r="JK40" i="32"/>
  <c r="JK41" i="32"/>
  <c r="JK42" i="32"/>
  <c r="JK43" i="32"/>
  <c r="JK44" i="32"/>
  <c r="JK45" i="32"/>
  <c r="JK46" i="32"/>
  <c r="JK47" i="32"/>
  <c r="JK48" i="32"/>
  <c r="JK49" i="32"/>
  <c r="JK50" i="32"/>
  <c r="JK51" i="32"/>
  <c r="JK52" i="32"/>
  <c r="JK53" i="32"/>
  <c r="JK54" i="32"/>
  <c r="JK55" i="32"/>
  <c r="JK56" i="32"/>
  <c r="JK57" i="32"/>
  <c r="JK58" i="32"/>
  <c r="JK59" i="32"/>
  <c r="JK60" i="32"/>
  <c r="JK61" i="32"/>
  <c r="JK62" i="32"/>
  <c r="JK63" i="32"/>
  <c r="JK64" i="32"/>
  <c r="JK65" i="32"/>
  <c r="JK66" i="32"/>
  <c r="JK67" i="32"/>
  <c r="JK68" i="32"/>
  <c r="JK69" i="32"/>
  <c r="JK70" i="32"/>
  <c r="JK71" i="32"/>
  <c r="JK72" i="32"/>
  <c r="JK73" i="32"/>
  <c r="JK74" i="32"/>
  <c r="JK75" i="32"/>
  <c r="JK76" i="32"/>
  <c r="JK77" i="32"/>
  <c r="JK78" i="32"/>
  <c r="JK79" i="32"/>
  <c r="JK80" i="32"/>
  <c r="JK81" i="32"/>
  <c r="JK82" i="32"/>
  <c r="JK83" i="32"/>
  <c r="JK84" i="32"/>
  <c r="JK85" i="32"/>
  <c r="JK86" i="32"/>
  <c r="JK87" i="32"/>
  <c r="JK88" i="32"/>
  <c r="JK89" i="32"/>
  <c r="JK90" i="32"/>
  <c r="JK91" i="32"/>
  <c r="JK92" i="32"/>
  <c r="JK93" i="32"/>
  <c r="JK94" i="32"/>
  <c r="JK95" i="32"/>
  <c r="JK96" i="32"/>
  <c r="JK97" i="32"/>
  <c r="JK98" i="32"/>
  <c r="JK99" i="32"/>
  <c r="JK100" i="32"/>
  <c r="JK101" i="32"/>
  <c r="JK102" i="32"/>
  <c r="JK103" i="32"/>
  <c r="JK104" i="32"/>
  <c r="JK105" i="32"/>
  <c r="JK106" i="32"/>
  <c r="JK107" i="32"/>
  <c r="JK108" i="32"/>
  <c r="JK109" i="32"/>
  <c r="JK110" i="32"/>
  <c r="JK111" i="32"/>
  <c r="JK112" i="32"/>
  <c r="JK113" i="32"/>
  <c r="JK114" i="32"/>
  <c r="JK115" i="32"/>
  <c r="JK116" i="32"/>
  <c r="JK117" i="32"/>
  <c r="JK118" i="32"/>
  <c r="JK119" i="32"/>
  <c r="JK120" i="32"/>
  <c r="JK121" i="32"/>
  <c r="JK122" i="32"/>
  <c r="JK123" i="32"/>
  <c r="JK124" i="32"/>
  <c r="JK125" i="32"/>
  <c r="JK126" i="32"/>
  <c r="JK127" i="32"/>
  <c r="JK128" i="32"/>
  <c r="JK129" i="32"/>
  <c r="JK130" i="32"/>
  <c r="JK131" i="32"/>
  <c r="JK132" i="32"/>
  <c r="JK133" i="32"/>
  <c r="JK134" i="32"/>
  <c r="JK135" i="32"/>
  <c r="JK136" i="32"/>
  <c r="JK137" i="32"/>
  <c r="JK138" i="32"/>
  <c r="JK139" i="32"/>
  <c r="JK140" i="32"/>
  <c r="JK141" i="32"/>
  <c r="JK142" i="32"/>
  <c r="JK143" i="32"/>
  <c r="JK144" i="32"/>
  <c r="JK145" i="32"/>
  <c r="JK146" i="32"/>
  <c r="JK147" i="32"/>
  <c r="JK148" i="32"/>
  <c r="JK149" i="32"/>
  <c r="JK150" i="32"/>
  <c r="JK151" i="32"/>
  <c r="JK152" i="32"/>
  <c r="JK153" i="32"/>
  <c r="JK154" i="32"/>
  <c r="JK155" i="32"/>
  <c r="JK156" i="32"/>
  <c r="JK157" i="32"/>
  <c r="JK158" i="32"/>
  <c r="JK159" i="32"/>
  <c r="JK160" i="32"/>
  <c r="JK161" i="32"/>
  <c r="JK162" i="32"/>
  <c r="JK163" i="32"/>
  <c r="JK164" i="32"/>
  <c r="JK165" i="32"/>
  <c r="JK166" i="32"/>
  <c r="JK167" i="32"/>
  <c r="JK168" i="32"/>
  <c r="JK169" i="32"/>
  <c r="JK170" i="32"/>
  <c r="JK171" i="32"/>
  <c r="JK172" i="32"/>
  <c r="JK173" i="32"/>
  <c r="JK174" i="32"/>
  <c r="JK175" i="32"/>
  <c r="JK176" i="32"/>
  <c r="JK177" i="32"/>
  <c r="JK178" i="32"/>
  <c r="JK179" i="32"/>
  <c r="JK180" i="32"/>
  <c r="JK181" i="32"/>
  <c r="JK182" i="32"/>
  <c r="JK183" i="32"/>
  <c r="JK184" i="32"/>
  <c r="JK185" i="32"/>
  <c r="JK186" i="32"/>
  <c r="JK187" i="32"/>
  <c r="JK188" i="32"/>
  <c r="JK189" i="32"/>
  <c r="JK190" i="32"/>
  <c r="JK191" i="32"/>
  <c r="JK192" i="32"/>
  <c r="JK193" i="32"/>
  <c r="JK194" i="32"/>
  <c r="JK195" i="32"/>
  <c r="JK196" i="32"/>
  <c r="JK197" i="32"/>
  <c r="JK198" i="32"/>
  <c r="JK199" i="32"/>
  <c r="JK200" i="32"/>
  <c r="JK201" i="32"/>
  <c r="JK202" i="32"/>
  <c r="JK203" i="32"/>
  <c r="JK204" i="32"/>
  <c r="DQ5" i="32"/>
  <c r="DQ6" i="32"/>
  <c r="DQ7" i="32"/>
  <c r="DQ8" i="32"/>
  <c r="DQ9" i="32"/>
  <c r="DQ10" i="32"/>
  <c r="DQ11" i="32"/>
  <c r="DQ12" i="32"/>
  <c r="DQ13" i="32"/>
  <c r="DQ14" i="32"/>
  <c r="DQ15" i="32"/>
  <c r="DQ16" i="32"/>
  <c r="DQ17" i="32"/>
  <c r="DQ18" i="32"/>
  <c r="DQ19" i="32"/>
  <c r="DQ20" i="32"/>
  <c r="DQ21" i="32"/>
  <c r="DQ22" i="32"/>
  <c r="DQ23" i="32"/>
  <c r="DQ24" i="32"/>
  <c r="DQ25" i="32"/>
  <c r="DQ26" i="32"/>
  <c r="DQ27" i="32"/>
  <c r="DQ28" i="32"/>
  <c r="DQ29" i="32"/>
  <c r="DQ30" i="32"/>
  <c r="DQ31" i="32"/>
  <c r="DQ32" i="32"/>
  <c r="DQ33" i="32"/>
  <c r="DQ34" i="32"/>
  <c r="DQ35" i="32"/>
  <c r="DQ36" i="32"/>
  <c r="DQ37" i="32"/>
  <c r="DQ38" i="32"/>
  <c r="DQ39" i="32"/>
  <c r="DQ40" i="32"/>
  <c r="DQ41" i="32"/>
  <c r="DQ42" i="32"/>
  <c r="DQ43" i="32"/>
  <c r="DQ44" i="32"/>
  <c r="DQ45" i="32"/>
  <c r="DQ46" i="32"/>
  <c r="DQ47" i="32"/>
  <c r="DQ48" i="32"/>
  <c r="DQ49" i="32"/>
  <c r="DQ50" i="32"/>
  <c r="DQ51" i="32"/>
  <c r="DQ52" i="32"/>
  <c r="DQ53" i="32"/>
  <c r="DQ54" i="32"/>
  <c r="DQ55" i="32"/>
  <c r="DQ56" i="32"/>
  <c r="DQ57" i="32"/>
  <c r="DQ58" i="32"/>
  <c r="DQ59" i="32"/>
  <c r="DQ60" i="32"/>
  <c r="DQ61" i="32"/>
  <c r="DQ62" i="32"/>
  <c r="DQ63" i="32"/>
  <c r="DQ64" i="32"/>
  <c r="DQ65" i="32"/>
  <c r="DQ66" i="32"/>
  <c r="DQ67" i="32"/>
  <c r="DQ68" i="32"/>
  <c r="DQ69" i="32"/>
  <c r="DQ70" i="32"/>
  <c r="DQ71" i="32"/>
  <c r="DQ72" i="32"/>
  <c r="DQ73" i="32"/>
  <c r="DQ74" i="32"/>
  <c r="DQ75" i="32"/>
  <c r="DQ76" i="32"/>
  <c r="DQ77" i="32"/>
  <c r="DQ78" i="32"/>
  <c r="DQ79" i="32"/>
  <c r="DQ80" i="32"/>
  <c r="DQ81" i="32"/>
  <c r="DQ82" i="32"/>
  <c r="DQ83" i="32"/>
  <c r="DQ84" i="32"/>
  <c r="DQ85" i="32"/>
  <c r="DQ86" i="32"/>
  <c r="DQ87" i="32"/>
  <c r="DQ88" i="32"/>
  <c r="DQ89" i="32"/>
  <c r="DQ90" i="32"/>
  <c r="DQ91" i="32"/>
  <c r="DQ92" i="32"/>
  <c r="DQ93" i="32"/>
  <c r="DQ94" i="32"/>
  <c r="DQ95" i="32"/>
  <c r="DQ96" i="32"/>
  <c r="DQ97" i="32"/>
  <c r="DQ98" i="32"/>
  <c r="DQ99" i="32"/>
  <c r="DQ100" i="32"/>
  <c r="DQ101" i="32"/>
  <c r="DQ102" i="32"/>
  <c r="DQ103" i="32"/>
  <c r="DQ104" i="32"/>
  <c r="DQ105" i="32"/>
  <c r="DQ106" i="32"/>
  <c r="DQ107" i="32"/>
  <c r="DQ108" i="32"/>
  <c r="DQ109" i="32"/>
  <c r="DQ110" i="32"/>
  <c r="DQ111" i="32"/>
  <c r="DQ112" i="32"/>
  <c r="DQ113" i="32"/>
  <c r="DQ114" i="32"/>
  <c r="DQ115" i="32"/>
  <c r="DQ116" i="32"/>
  <c r="DQ117" i="32"/>
  <c r="DQ118" i="32"/>
  <c r="DQ119" i="32"/>
  <c r="DQ120" i="32"/>
  <c r="DQ121" i="32"/>
  <c r="DQ122" i="32"/>
  <c r="DQ123" i="32"/>
  <c r="DQ124" i="32"/>
  <c r="DQ125" i="32"/>
  <c r="DQ126" i="32"/>
  <c r="DQ127" i="32"/>
  <c r="DQ128" i="32"/>
  <c r="DQ129" i="32"/>
  <c r="DQ130" i="32"/>
  <c r="DQ131" i="32"/>
  <c r="DQ132" i="32"/>
  <c r="DQ133" i="32"/>
  <c r="DQ134" i="32"/>
  <c r="DQ135" i="32"/>
  <c r="DQ136" i="32"/>
  <c r="DQ137" i="32"/>
  <c r="DQ138" i="32"/>
  <c r="DQ139" i="32"/>
  <c r="DQ140" i="32"/>
  <c r="DQ141" i="32"/>
  <c r="DQ142" i="32"/>
  <c r="DQ143" i="32"/>
  <c r="DQ144" i="32"/>
  <c r="DQ145" i="32"/>
  <c r="DQ146" i="32"/>
  <c r="DQ147" i="32"/>
  <c r="DQ148" i="32"/>
  <c r="DQ149" i="32"/>
  <c r="DQ150" i="32"/>
  <c r="DQ151" i="32"/>
  <c r="DQ152" i="32"/>
  <c r="DQ153" i="32"/>
  <c r="DQ154" i="32"/>
  <c r="DQ155" i="32"/>
  <c r="DQ156" i="32"/>
  <c r="DQ157" i="32"/>
  <c r="DQ158" i="32"/>
  <c r="DQ159" i="32"/>
  <c r="DQ160" i="32"/>
  <c r="DQ161" i="32"/>
  <c r="DQ162" i="32"/>
  <c r="DQ163" i="32"/>
  <c r="DQ164" i="32"/>
  <c r="DQ165" i="32"/>
  <c r="DQ166" i="32"/>
  <c r="DQ167" i="32"/>
  <c r="DQ168" i="32"/>
  <c r="DQ169" i="32"/>
  <c r="DQ170" i="32"/>
  <c r="DQ171" i="32"/>
  <c r="DQ172" i="32"/>
  <c r="DQ173" i="32"/>
  <c r="DQ174" i="32"/>
  <c r="DQ175" i="32"/>
  <c r="DQ176" i="32"/>
  <c r="DQ177" i="32"/>
  <c r="DQ178" i="32"/>
  <c r="DQ179" i="32"/>
  <c r="DQ180" i="32"/>
  <c r="DQ181" i="32"/>
  <c r="DQ182" i="32"/>
  <c r="DQ183" i="32"/>
  <c r="DQ184" i="32"/>
  <c r="DQ185" i="32"/>
  <c r="DQ186" i="32"/>
  <c r="DQ187" i="32"/>
  <c r="DQ188" i="32"/>
  <c r="DQ189" i="32"/>
  <c r="DQ190" i="32"/>
  <c r="DQ191" i="32"/>
  <c r="DQ192" i="32"/>
  <c r="DQ193" i="32"/>
  <c r="DQ194" i="32"/>
  <c r="DQ195" i="32"/>
  <c r="DQ196" i="32"/>
  <c r="DQ197" i="32"/>
  <c r="DQ198" i="32"/>
  <c r="DQ199" i="32"/>
  <c r="DQ200" i="32"/>
  <c r="DQ201" i="32"/>
  <c r="DQ202" i="32"/>
  <c r="DQ203" i="32"/>
  <c r="DQ204" i="32"/>
  <c r="K56" i="32"/>
  <c r="EG2" i="32"/>
  <c r="KP2" i="32"/>
  <c r="II2" i="32"/>
  <c r="I57" i="32" s="1"/>
  <c r="I51" i="32"/>
  <c r="KA2" i="32"/>
  <c r="CO2" i="32"/>
  <c r="I42" i="32" s="1"/>
  <c r="I36" i="32"/>
  <c r="EV2" i="32"/>
  <c r="DF2" i="32"/>
  <c r="J38" i="32" s="1"/>
  <c r="DE2" i="32"/>
  <c r="J39" i="32" s="1"/>
  <c r="K41" i="32"/>
  <c r="DG2" i="32"/>
  <c r="IV2" i="32"/>
  <c r="J52" i="32" s="1"/>
  <c r="KO5" i="32" l="1"/>
  <c r="KO6" i="32"/>
  <c r="KO7" i="32"/>
  <c r="KO8" i="32"/>
  <c r="KO9" i="32"/>
  <c r="KO10" i="32"/>
  <c r="KO11" i="32"/>
  <c r="KO12" i="32"/>
  <c r="KO13" i="32"/>
  <c r="KO14" i="32"/>
  <c r="KO15" i="32"/>
  <c r="KO16" i="32"/>
  <c r="KO17" i="32"/>
  <c r="KO18" i="32"/>
  <c r="KO19" i="32"/>
  <c r="KO20" i="32"/>
  <c r="KO21" i="32"/>
  <c r="KO22" i="32"/>
  <c r="KO23" i="32"/>
  <c r="KO24" i="32"/>
  <c r="KO25" i="32"/>
  <c r="KO26" i="32"/>
  <c r="KO27" i="32"/>
  <c r="KO28" i="32"/>
  <c r="KO29" i="32"/>
  <c r="KO30" i="32"/>
  <c r="KO31" i="32"/>
  <c r="KO32" i="32"/>
  <c r="KO33" i="32"/>
  <c r="KO34" i="32"/>
  <c r="KO35" i="32"/>
  <c r="KO36" i="32"/>
  <c r="KO37" i="32"/>
  <c r="KO38" i="32"/>
  <c r="KO39" i="32"/>
  <c r="KO40" i="32"/>
  <c r="KO41" i="32"/>
  <c r="KO42" i="32"/>
  <c r="KO43" i="32"/>
  <c r="KO44" i="32"/>
  <c r="KO45" i="32"/>
  <c r="KO46" i="32"/>
  <c r="KO47" i="32"/>
  <c r="KO48" i="32"/>
  <c r="KO49" i="32"/>
  <c r="KO50" i="32"/>
  <c r="KO51" i="32"/>
  <c r="KO52" i="32"/>
  <c r="KO53" i="32"/>
  <c r="KO54" i="32"/>
  <c r="KO55" i="32"/>
  <c r="KO56" i="32"/>
  <c r="KO57" i="32"/>
  <c r="KO58" i="32"/>
  <c r="KO59" i="32"/>
  <c r="KO60" i="32"/>
  <c r="KO61" i="32"/>
  <c r="KO62" i="32"/>
  <c r="KO63" i="32"/>
  <c r="KO64" i="32"/>
  <c r="KO65" i="32"/>
  <c r="KO66" i="32"/>
  <c r="KO67" i="32"/>
  <c r="KO68" i="32"/>
  <c r="KO69" i="32"/>
  <c r="KO70" i="32"/>
  <c r="KO71" i="32"/>
  <c r="KO72" i="32"/>
  <c r="KO73" i="32"/>
  <c r="KO74" i="32"/>
  <c r="KO75" i="32"/>
  <c r="KO76" i="32"/>
  <c r="KO77" i="32"/>
  <c r="KO78" i="32"/>
  <c r="KO79" i="32"/>
  <c r="KO80" i="32"/>
  <c r="KO81" i="32"/>
  <c r="KO82" i="32"/>
  <c r="KO83" i="32"/>
  <c r="KO84" i="32"/>
  <c r="KO85" i="32"/>
  <c r="KO86" i="32"/>
  <c r="KO87" i="32"/>
  <c r="KO88" i="32"/>
  <c r="KO89" i="32"/>
  <c r="KO90" i="32"/>
  <c r="KO91" i="32"/>
  <c r="KO92" i="32"/>
  <c r="KO93" i="32"/>
  <c r="KO94" i="32"/>
  <c r="KO95" i="32"/>
  <c r="KO96" i="32"/>
  <c r="KO97" i="32"/>
  <c r="KO98" i="32"/>
  <c r="KO99" i="32"/>
  <c r="KO100" i="32"/>
  <c r="KO101" i="32"/>
  <c r="KO102" i="32"/>
  <c r="KO103" i="32"/>
  <c r="KO104" i="32"/>
  <c r="KO105" i="32"/>
  <c r="KO106" i="32"/>
  <c r="KO107" i="32"/>
  <c r="KO108" i="32"/>
  <c r="KO109" i="32"/>
  <c r="KO110" i="32"/>
  <c r="KO111" i="32"/>
  <c r="KO112" i="32"/>
  <c r="KO113" i="32"/>
  <c r="KO114" i="32"/>
  <c r="KO115" i="32"/>
  <c r="KO116" i="32"/>
  <c r="KO117" i="32"/>
  <c r="KO118" i="32"/>
  <c r="KO119" i="32"/>
  <c r="KO120" i="32"/>
  <c r="KO121" i="32"/>
  <c r="KO122" i="32"/>
  <c r="KO123" i="32"/>
  <c r="KO124" i="32"/>
  <c r="KO125" i="32"/>
  <c r="KO126" i="32"/>
  <c r="KO127" i="32"/>
  <c r="KO128" i="32"/>
  <c r="KO129" i="32"/>
  <c r="KO130" i="32"/>
  <c r="KO131" i="32"/>
  <c r="KO132" i="32"/>
  <c r="KO133" i="32"/>
  <c r="KO134" i="32"/>
  <c r="KO135" i="32"/>
  <c r="KO136" i="32"/>
  <c r="KO137" i="32"/>
  <c r="KO138" i="32"/>
  <c r="KO139" i="32"/>
  <c r="KO140" i="32"/>
  <c r="KO141" i="32"/>
  <c r="KO142" i="32"/>
  <c r="KO143" i="32"/>
  <c r="KO144" i="32"/>
  <c r="KO145" i="32"/>
  <c r="KO146" i="32"/>
  <c r="KO147" i="32"/>
  <c r="KO148" i="32"/>
  <c r="KO149" i="32"/>
  <c r="KO150" i="32"/>
  <c r="KO151" i="32"/>
  <c r="KO152" i="32"/>
  <c r="KO153" i="32"/>
  <c r="KO154" i="32"/>
  <c r="KO155" i="32"/>
  <c r="KO156" i="32"/>
  <c r="KO157" i="32"/>
  <c r="KO158" i="32"/>
  <c r="KO159" i="32"/>
  <c r="KO160" i="32"/>
  <c r="KO161" i="32"/>
  <c r="KO162" i="32"/>
  <c r="KO163" i="32"/>
  <c r="KO164" i="32"/>
  <c r="KO165" i="32"/>
  <c r="KO166" i="32"/>
  <c r="KO167" i="32"/>
  <c r="KO168" i="32"/>
  <c r="KO169" i="32"/>
  <c r="KO170" i="32"/>
  <c r="KO171" i="32"/>
  <c r="KO172" i="32"/>
  <c r="KO173" i="32"/>
  <c r="KO174" i="32"/>
  <c r="KO175" i="32"/>
  <c r="KO176" i="32"/>
  <c r="KO177" i="32"/>
  <c r="KO178" i="32"/>
  <c r="KO179" i="32"/>
  <c r="KO180" i="32"/>
  <c r="KO181" i="32"/>
  <c r="KO182" i="32"/>
  <c r="KO183" i="32"/>
  <c r="KO184" i="32"/>
  <c r="KO185" i="32"/>
  <c r="KO186" i="32"/>
  <c r="KO187" i="32"/>
  <c r="KO188" i="32"/>
  <c r="KO189" i="32"/>
  <c r="KO190" i="32"/>
  <c r="KO191" i="32"/>
  <c r="KO192" i="32"/>
  <c r="KO193" i="32"/>
  <c r="KO194" i="32"/>
  <c r="KO195" i="32"/>
  <c r="KO196" i="32"/>
  <c r="KO197" i="32"/>
  <c r="KO198" i="32"/>
  <c r="KO199" i="32"/>
  <c r="KO200" i="32"/>
  <c r="KO201" i="32"/>
  <c r="KO202" i="32"/>
  <c r="KO203" i="32"/>
  <c r="KO204" i="32"/>
  <c r="JZ5" i="32"/>
  <c r="JZ6" i="32"/>
  <c r="JZ7" i="32"/>
  <c r="JZ8" i="32"/>
  <c r="JZ9" i="32"/>
  <c r="JZ10" i="32"/>
  <c r="JZ11" i="32"/>
  <c r="JZ12" i="32"/>
  <c r="JZ13" i="32"/>
  <c r="JZ14" i="32"/>
  <c r="JZ15" i="32"/>
  <c r="JZ16" i="32"/>
  <c r="JZ17" i="32"/>
  <c r="JZ18" i="32"/>
  <c r="JZ19" i="32"/>
  <c r="JZ20" i="32"/>
  <c r="JZ21" i="32"/>
  <c r="JZ22" i="32"/>
  <c r="JZ23" i="32"/>
  <c r="JZ24" i="32"/>
  <c r="JZ25" i="32"/>
  <c r="JZ26" i="32"/>
  <c r="JZ27" i="32"/>
  <c r="JZ28" i="32"/>
  <c r="JZ29" i="32"/>
  <c r="JZ30" i="32"/>
  <c r="JZ31" i="32"/>
  <c r="JZ32" i="32"/>
  <c r="JZ33" i="32"/>
  <c r="JZ34" i="32"/>
  <c r="JZ35" i="32"/>
  <c r="JZ36" i="32"/>
  <c r="JZ37" i="32"/>
  <c r="JZ38" i="32"/>
  <c r="JZ39" i="32"/>
  <c r="JZ40" i="32"/>
  <c r="JZ41" i="32"/>
  <c r="JZ42" i="32"/>
  <c r="JZ43" i="32"/>
  <c r="JZ44" i="32"/>
  <c r="JZ45" i="32"/>
  <c r="JZ46" i="32"/>
  <c r="JZ47" i="32"/>
  <c r="JZ48" i="32"/>
  <c r="JZ49" i="32"/>
  <c r="JZ50" i="32"/>
  <c r="JZ51" i="32"/>
  <c r="JZ52" i="32"/>
  <c r="JZ53" i="32"/>
  <c r="JZ54" i="32"/>
  <c r="JZ55" i="32"/>
  <c r="JZ56" i="32"/>
  <c r="JZ57" i="32"/>
  <c r="JZ58" i="32"/>
  <c r="JZ59" i="32"/>
  <c r="JZ60" i="32"/>
  <c r="JZ61" i="32"/>
  <c r="JZ62" i="32"/>
  <c r="JZ63" i="32"/>
  <c r="JZ64" i="32"/>
  <c r="JZ65" i="32"/>
  <c r="JZ66" i="32"/>
  <c r="JZ67" i="32"/>
  <c r="JZ68" i="32"/>
  <c r="JZ69" i="32"/>
  <c r="JZ70" i="32"/>
  <c r="JZ71" i="32"/>
  <c r="JZ72" i="32"/>
  <c r="JZ73" i="32"/>
  <c r="JZ74" i="32"/>
  <c r="JZ75" i="32"/>
  <c r="JZ76" i="32"/>
  <c r="JZ77" i="32"/>
  <c r="JZ78" i="32"/>
  <c r="JZ79" i="32"/>
  <c r="JZ80" i="32"/>
  <c r="JZ81" i="32"/>
  <c r="JZ82" i="32"/>
  <c r="JZ83" i="32"/>
  <c r="JZ84" i="32"/>
  <c r="JZ85" i="32"/>
  <c r="JZ86" i="32"/>
  <c r="JZ87" i="32"/>
  <c r="JZ88" i="32"/>
  <c r="JZ89" i="32"/>
  <c r="JZ90" i="32"/>
  <c r="JZ91" i="32"/>
  <c r="JZ92" i="32"/>
  <c r="JZ93" i="32"/>
  <c r="JZ94" i="32"/>
  <c r="JZ95" i="32"/>
  <c r="JZ96" i="32"/>
  <c r="JZ97" i="32"/>
  <c r="JZ98" i="32"/>
  <c r="JZ99" i="32"/>
  <c r="JZ100" i="32"/>
  <c r="JZ101" i="32"/>
  <c r="JZ102" i="32"/>
  <c r="JZ103" i="32"/>
  <c r="JZ104" i="32"/>
  <c r="JZ105" i="32"/>
  <c r="JZ106" i="32"/>
  <c r="JZ107" i="32"/>
  <c r="JZ108" i="32"/>
  <c r="JZ109" i="32"/>
  <c r="JZ110" i="32"/>
  <c r="JZ111" i="32"/>
  <c r="JZ112" i="32"/>
  <c r="JZ113" i="32"/>
  <c r="JZ114" i="32"/>
  <c r="JZ115" i="32"/>
  <c r="JZ116" i="32"/>
  <c r="JZ117" i="32"/>
  <c r="JZ118" i="32"/>
  <c r="JZ119" i="32"/>
  <c r="JZ120" i="32"/>
  <c r="JZ121" i="32"/>
  <c r="JZ122" i="32"/>
  <c r="JZ123" i="32"/>
  <c r="JZ124" i="32"/>
  <c r="JZ125" i="32"/>
  <c r="JZ126" i="32"/>
  <c r="JZ127" i="32"/>
  <c r="JZ128" i="32"/>
  <c r="JZ129" i="32"/>
  <c r="JZ130" i="32"/>
  <c r="JZ131" i="32"/>
  <c r="JZ132" i="32"/>
  <c r="JZ133" i="32"/>
  <c r="JZ134" i="32"/>
  <c r="JZ135" i="32"/>
  <c r="JZ136" i="32"/>
  <c r="JZ137" i="32"/>
  <c r="JZ138" i="32"/>
  <c r="JZ139" i="32"/>
  <c r="JZ140" i="32"/>
  <c r="JZ141" i="32"/>
  <c r="JZ142" i="32"/>
  <c r="JZ143" i="32"/>
  <c r="JZ144" i="32"/>
  <c r="JZ145" i="32"/>
  <c r="JZ146" i="32"/>
  <c r="JZ147" i="32"/>
  <c r="JZ148" i="32"/>
  <c r="JZ149" i="32"/>
  <c r="JZ150" i="32"/>
  <c r="JZ151" i="32"/>
  <c r="JZ152" i="32"/>
  <c r="JZ153" i="32"/>
  <c r="JZ154" i="32"/>
  <c r="JZ155" i="32"/>
  <c r="JZ156" i="32"/>
  <c r="JZ157" i="32"/>
  <c r="JZ158" i="32"/>
  <c r="JZ159" i="32"/>
  <c r="JZ160" i="32"/>
  <c r="JZ161" i="32"/>
  <c r="JZ162" i="32"/>
  <c r="JZ163" i="32"/>
  <c r="JZ164" i="32"/>
  <c r="JZ165" i="32"/>
  <c r="JZ166" i="32"/>
  <c r="JZ167" i="32"/>
  <c r="JZ168" i="32"/>
  <c r="JZ169" i="32"/>
  <c r="JZ170" i="32"/>
  <c r="JZ171" i="32"/>
  <c r="JZ172" i="32"/>
  <c r="JZ173" i="32"/>
  <c r="JZ174" i="32"/>
  <c r="JZ175" i="32"/>
  <c r="JZ176" i="32"/>
  <c r="JZ177" i="32"/>
  <c r="JZ178" i="32"/>
  <c r="JZ179" i="32"/>
  <c r="JZ180" i="32"/>
  <c r="JZ181" i="32"/>
  <c r="JZ182" i="32"/>
  <c r="JZ183" i="32"/>
  <c r="JZ184" i="32"/>
  <c r="JZ185" i="32"/>
  <c r="JZ186" i="32"/>
  <c r="JZ187" i="32"/>
  <c r="JZ188" i="32"/>
  <c r="JZ189" i="32"/>
  <c r="JZ190" i="32"/>
  <c r="JZ191" i="32"/>
  <c r="JZ192" i="32"/>
  <c r="JZ193" i="32"/>
  <c r="JZ194" i="32"/>
  <c r="JZ195" i="32"/>
  <c r="JZ196" i="32"/>
  <c r="JZ197" i="32"/>
  <c r="JZ198" i="32"/>
  <c r="JZ199" i="32"/>
  <c r="JZ200" i="32"/>
  <c r="JZ201" i="32"/>
  <c r="JZ202" i="32"/>
  <c r="JZ203" i="32"/>
  <c r="JZ204" i="32"/>
  <c r="EU5" i="32"/>
  <c r="EU6" i="32"/>
  <c r="EU7" i="32"/>
  <c r="EU8" i="32"/>
  <c r="EU9" i="32"/>
  <c r="EU10" i="32"/>
  <c r="EU11" i="32"/>
  <c r="EU12" i="32"/>
  <c r="EU13" i="32"/>
  <c r="EU14" i="32"/>
  <c r="EU15" i="32"/>
  <c r="EU16" i="32"/>
  <c r="EU17" i="32"/>
  <c r="EU18" i="32"/>
  <c r="EU19" i="32"/>
  <c r="EU20" i="32"/>
  <c r="EU21" i="32"/>
  <c r="EU22" i="32"/>
  <c r="EU23" i="32"/>
  <c r="EU24" i="32"/>
  <c r="EU25" i="32"/>
  <c r="EU26" i="32"/>
  <c r="EU27" i="32"/>
  <c r="EU28" i="32"/>
  <c r="EU29" i="32"/>
  <c r="EU30" i="32"/>
  <c r="EU31" i="32"/>
  <c r="EU32" i="32"/>
  <c r="EU33" i="32"/>
  <c r="EU34" i="32"/>
  <c r="EU35" i="32"/>
  <c r="EU36" i="32"/>
  <c r="EU37" i="32"/>
  <c r="EU38" i="32"/>
  <c r="EU39" i="32"/>
  <c r="EU40" i="32"/>
  <c r="EU41" i="32"/>
  <c r="EU42" i="32"/>
  <c r="EU43" i="32"/>
  <c r="EU44" i="32"/>
  <c r="EU45" i="32"/>
  <c r="EU46" i="32"/>
  <c r="EU47" i="32"/>
  <c r="EU48" i="32"/>
  <c r="EU49" i="32"/>
  <c r="EU50" i="32"/>
  <c r="EU51" i="32"/>
  <c r="EU52" i="32"/>
  <c r="EU53" i="32"/>
  <c r="EU54" i="32"/>
  <c r="EU55" i="32"/>
  <c r="EU56" i="32"/>
  <c r="EU57" i="32"/>
  <c r="EU58" i="32"/>
  <c r="EU59" i="32"/>
  <c r="EU60" i="32"/>
  <c r="EU61" i="32"/>
  <c r="EU62" i="32"/>
  <c r="EU63" i="32"/>
  <c r="EU64" i="32"/>
  <c r="EU65" i="32"/>
  <c r="EU66" i="32"/>
  <c r="EU67" i="32"/>
  <c r="EU68" i="32"/>
  <c r="EU69" i="32"/>
  <c r="EU70" i="32"/>
  <c r="EU71" i="32"/>
  <c r="EU72" i="32"/>
  <c r="EU73" i="32"/>
  <c r="EU74" i="32"/>
  <c r="EU75" i="32"/>
  <c r="EU76" i="32"/>
  <c r="EU77" i="32"/>
  <c r="EU78" i="32"/>
  <c r="EU79" i="32"/>
  <c r="EU80" i="32"/>
  <c r="EU81" i="32"/>
  <c r="EU82" i="32"/>
  <c r="EU83" i="32"/>
  <c r="EU84" i="32"/>
  <c r="EU85" i="32"/>
  <c r="EU86" i="32"/>
  <c r="EU87" i="32"/>
  <c r="EU88" i="32"/>
  <c r="EU89" i="32"/>
  <c r="EU90" i="32"/>
  <c r="EU91" i="32"/>
  <c r="EU92" i="32"/>
  <c r="EU93" i="32"/>
  <c r="EU94" i="32"/>
  <c r="EU95" i="32"/>
  <c r="EU96" i="32"/>
  <c r="EU97" i="32"/>
  <c r="EU98" i="32"/>
  <c r="EU99" i="32"/>
  <c r="EU100" i="32"/>
  <c r="EU101" i="32"/>
  <c r="EU102" i="32"/>
  <c r="EU103" i="32"/>
  <c r="EU104" i="32"/>
  <c r="EU105" i="32"/>
  <c r="EU106" i="32"/>
  <c r="EU107" i="32"/>
  <c r="EU108" i="32"/>
  <c r="EU109" i="32"/>
  <c r="EU110" i="32"/>
  <c r="EU111" i="32"/>
  <c r="EU112" i="32"/>
  <c r="EU113" i="32"/>
  <c r="EU114" i="32"/>
  <c r="EU115" i="32"/>
  <c r="EU116" i="32"/>
  <c r="EU117" i="32"/>
  <c r="EU118" i="32"/>
  <c r="EU119" i="32"/>
  <c r="EU120" i="32"/>
  <c r="EU121" i="32"/>
  <c r="EU122" i="32"/>
  <c r="EU123" i="32"/>
  <c r="EU124" i="32"/>
  <c r="EU125" i="32"/>
  <c r="EU126" i="32"/>
  <c r="EU127" i="32"/>
  <c r="EU128" i="32"/>
  <c r="EU129" i="32"/>
  <c r="EU130" i="32"/>
  <c r="EU131" i="32"/>
  <c r="EU132" i="32"/>
  <c r="EU133" i="32"/>
  <c r="EU134" i="32"/>
  <c r="EU135" i="32"/>
  <c r="EU136" i="32"/>
  <c r="EU137" i="32"/>
  <c r="EU138" i="32"/>
  <c r="EU139" i="32"/>
  <c r="EU140" i="32"/>
  <c r="EU141" i="32"/>
  <c r="EU142" i="32"/>
  <c r="EU143" i="32"/>
  <c r="EU144" i="32"/>
  <c r="EU145" i="32"/>
  <c r="EU146" i="32"/>
  <c r="EU147" i="32"/>
  <c r="EU148" i="32"/>
  <c r="EU149" i="32"/>
  <c r="EU150" i="32"/>
  <c r="EU151" i="32"/>
  <c r="EU152" i="32"/>
  <c r="EU153" i="32"/>
  <c r="EU154" i="32"/>
  <c r="EU155" i="32"/>
  <c r="EU156" i="32"/>
  <c r="EU157" i="32"/>
  <c r="EU158" i="32"/>
  <c r="EU159" i="32"/>
  <c r="EU160" i="32"/>
  <c r="EU161" i="32"/>
  <c r="EU162" i="32"/>
  <c r="EU163" i="32"/>
  <c r="EU164" i="32"/>
  <c r="EU165" i="32"/>
  <c r="EU166" i="32"/>
  <c r="EU167" i="32"/>
  <c r="EU168" i="32"/>
  <c r="EU169" i="32"/>
  <c r="EU170" i="32"/>
  <c r="EU171" i="32"/>
  <c r="EU172" i="32"/>
  <c r="EU173" i="32"/>
  <c r="EU174" i="32"/>
  <c r="EU175" i="32"/>
  <c r="EU176" i="32"/>
  <c r="EU177" i="32"/>
  <c r="EU178" i="32"/>
  <c r="EU179" i="32"/>
  <c r="EU180" i="32"/>
  <c r="EU181" i="32"/>
  <c r="EU182" i="32"/>
  <c r="EU183" i="32"/>
  <c r="EU184" i="32"/>
  <c r="EU185" i="32"/>
  <c r="EU186" i="32"/>
  <c r="EU187" i="32"/>
  <c r="EU188" i="32"/>
  <c r="EU189" i="32"/>
  <c r="EU190" i="32"/>
  <c r="EU191" i="32"/>
  <c r="EU192" i="32"/>
  <c r="EU193" i="32"/>
  <c r="EU194" i="32"/>
  <c r="EU195" i="32"/>
  <c r="EU196" i="32"/>
  <c r="EU197" i="32"/>
  <c r="EU198" i="32"/>
  <c r="EU199" i="32"/>
  <c r="EU200" i="32"/>
  <c r="EU201" i="32"/>
  <c r="EU202" i="32"/>
  <c r="EU203" i="32"/>
  <c r="EU204" i="32"/>
  <c r="EF5" i="32"/>
  <c r="EF6" i="32"/>
  <c r="EF7" i="32"/>
  <c r="EF8" i="32"/>
  <c r="EF9" i="32"/>
  <c r="EF10" i="32"/>
  <c r="EF11" i="32"/>
  <c r="EF12" i="32"/>
  <c r="EF13" i="32"/>
  <c r="EF14" i="32"/>
  <c r="EF15" i="32"/>
  <c r="EF16" i="32"/>
  <c r="EF17" i="32"/>
  <c r="EF18" i="32"/>
  <c r="EF19" i="32"/>
  <c r="EF20" i="32"/>
  <c r="EF21" i="32"/>
  <c r="EF22" i="32"/>
  <c r="EF23" i="32"/>
  <c r="EF24" i="32"/>
  <c r="EF25" i="32"/>
  <c r="EF26" i="32"/>
  <c r="EF27" i="32"/>
  <c r="EF28" i="32"/>
  <c r="EF29" i="32"/>
  <c r="EF30" i="32"/>
  <c r="EF31" i="32"/>
  <c r="EF32" i="32"/>
  <c r="EF33" i="32"/>
  <c r="EF34" i="32"/>
  <c r="EF35" i="32"/>
  <c r="EF36" i="32"/>
  <c r="EF37" i="32"/>
  <c r="EF38" i="32"/>
  <c r="EF39" i="32"/>
  <c r="EF40" i="32"/>
  <c r="EF41" i="32"/>
  <c r="EF42" i="32"/>
  <c r="EF43" i="32"/>
  <c r="EF44" i="32"/>
  <c r="EF45" i="32"/>
  <c r="EF46" i="32"/>
  <c r="EF47" i="32"/>
  <c r="EF48" i="32"/>
  <c r="EF49" i="32"/>
  <c r="EF50" i="32"/>
  <c r="EF51" i="32"/>
  <c r="EF52" i="32"/>
  <c r="EF53" i="32"/>
  <c r="EF54" i="32"/>
  <c r="EF55" i="32"/>
  <c r="EF56" i="32"/>
  <c r="EF57" i="32"/>
  <c r="EF58" i="32"/>
  <c r="EF59" i="32"/>
  <c r="EF60" i="32"/>
  <c r="EF61" i="32"/>
  <c r="EF62" i="32"/>
  <c r="EF63" i="32"/>
  <c r="EF64" i="32"/>
  <c r="EF65" i="32"/>
  <c r="EF66" i="32"/>
  <c r="EF67" i="32"/>
  <c r="EF68" i="32"/>
  <c r="EF69" i="32"/>
  <c r="EF70" i="32"/>
  <c r="EF71" i="32"/>
  <c r="EF72" i="32"/>
  <c r="EF73" i="32"/>
  <c r="EF74" i="32"/>
  <c r="EF75" i="32"/>
  <c r="EF76" i="32"/>
  <c r="EF77" i="32"/>
  <c r="EF78" i="32"/>
  <c r="EF79" i="32"/>
  <c r="EF80" i="32"/>
  <c r="EF81" i="32"/>
  <c r="EF82" i="32"/>
  <c r="EF83" i="32"/>
  <c r="EF84" i="32"/>
  <c r="EF85" i="32"/>
  <c r="EF86" i="32"/>
  <c r="EF87" i="32"/>
  <c r="EF88" i="32"/>
  <c r="EF89" i="32"/>
  <c r="EF90" i="32"/>
  <c r="EF91" i="32"/>
  <c r="EF92" i="32"/>
  <c r="EF93" i="32"/>
  <c r="EF94" i="32"/>
  <c r="EF95" i="32"/>
  <c r="EF96" i="32"/>
  <c r="EF97" i="32"/>
  <c r="EF98" i="32"/>
  <c r="EF99" i="32"/>
  <c r="EF100" i="32"/>
  <c r="EF101" i="32"/>
  <c r="EF102" i="32"/>
  <c r="EF103" i="32"/>
  <c r="EF104" i="32"/>
  <c r="EF105" i="32"/>
  <c r="EF106" i="32"/>
  <c r="EF107" i="32"/>
  <c r="EF108" i="32"/>
  <c r="EF109" i="32"/>
  <c r="EF110" i="32"/>
  <c r="EF111" i="32"/>
  <c r="EF112" i="32"/>
  <c r="EF113" i="32"/>
  <c r="EF114" i="32"/>
  <c r="EF115" i="32"/>
  <c r="EF116" i="32"/>
  <c r="EF117" i="32"/>
  <c r="EF118" i="32"/>
  <c r="EF119" i="32"/>
  <c r="EF120" i="32"/>
  <c r="EF121" i="32"/>
  <c r="EF122" i="32"/>
  <c r="EF123" i="32"/>
  <c r="EF124" i="32"/>
  <c r="EF125" i="32"/>
  <c r="EF126" i="32"/>
  <c r="EF127" i="32"/>
  <c r="EF128" i="32"/>
  <c r="EF129" i="32"/>
  <c r="EF130" i="32"/>
  <c r="EF131" i="32"/>
  <c r="EF132" i="32"/>
  <c r="EF133" i="32"/>
  <c r="EF134" i="32"/>
  <c r="EF135" i="32"/>
  <c r="EF136" i="32"/>
  <c r="EF137" i="32"/>
  <c r="EF138" i="32"/>
  <c r="EF139" i="32"/>
  <c r="EF140" i="32"/>
  <c r="EF141" i="32"/>
  <c r="EF142" i="32"/>
  <c r="EF143" i="32"/>
  <c r="EF144" i="32"/>
  <c r="EF145" i="32"/>
  <c r="EF146" i="32"/>
  <c r="EF147" i="32"/>
  <c r="EF148" i="32"/>
  <c r="EF149" i="32"/>
  <c r="EF150" i="32"/>
  <c r="EF151" i="32"/>
  <c r="EF152" i="32"/>
  <c r="EF153" i="32"/>
  <c r="EF154" i="32"/>
  <c r="EF155" i="32"/>
  <c r="EF156" i="32"/>
  <c r="EF157" i="32"/>
  <c r="EF158" i="32"/>
  <c r="EF159" i="32"/>
  <c r="EF160" i="32"/>
  <c r="EF161" i="32"/>
  <c r="EF162" i="32"/>
  <c r="EF163" i="32"/>
  <c r="EF164" i="32"/>
  <c r="EF165" i="32"/>
  <c r="EF166" i="32"/>
  <c r="EF167" i="32"/>
  <c r="EF168" i="32"/>
  <c r="EF169" i="32"/>
  <c r="EF170" i="32"/>
  <c r="EF171" i="32"/>
  <c r="EF172" i="32"/>
  <c r="EF173" i="32"/>
  <c r="EF174" i="32"/>
  <c r="EF175" i="32"/>
  <c r="EF176" i="32"/>
  <c r="EF177" i="32"/>
  <c r="EF178" i="32"/>
  <c r="EF179" i="32"/>
  <c r="EF180" i="32"/>
  <c r="EF181" i="32"/>
  <c r="EF182" i="32"/>
  <c r="EF183" i="32"/>
  <c r="EF184" i="32"/>
  <c r="EF185" i="32"/>
  <c r="EF186" i="32"/>
  <c r="EF187" i="32"/>
  <c r="EF188" i="32"/>
  <c r="EF189" i="32"/>
  <c r="EF190" i="32"/>
  <c r="EF191" i="32"/>
  <c r="EF192" i="32"/>
  <c r="EF193" i="32"/>
  <c r="EF194" i="32"/>
  <c r="EF195" i="32"/>
  <c r="EF196" i="32"/>
  <c r="EF197" i="32"/>
  <c r="EF198" i="32"/>
  <c r="EF199" i="32"/>
  <c r="EF200" i="32"/>
  <c r="EF201" i="32"/>
  <c r="EF202" i="32"/>
  <c r="EF203" i="32"/>
  <c r="EF204" i="32"/>
  <c r="DD2" i="32"/>
  <c r="J42" i="32" s="1"/>
  <c r="J36" i="32"/>
  <c r="DQ2" i="32"/>
  <c r="K37" i="32" s="1"/>
  <c r="J55" i="32"/>
  <c r="JA2" i="32"/>
  <c r="L56" i="32"/>
  <c r="FK2" i="32"/>
  <c r="M56" i="32"/>
  <c r="M41" i="32"/>
  <c r="IZ2" i="32"/>
  <c r="J53" i="32" s="1"/>
  <c r="IY2" i="32"/>
  <c r="J54" i="32" s="1"/>
  <c r="L41" i="32"/>
  <c r="JK2" i="32"/>
  <c r="K52" i="32" s="1"/>
  <c r="FJ5" i="32" l="1"/>
  <c r="FJ6" i="32"/>
  <c r="FJ7" i="32"/>
  <c r="FJ8" i="32"/>
  <c r="FJ9" i="32"/>
  <c r="FJ10" i="32"/>
  <c r="FJ11" i="32"/>
  <c r="FJ12" i="32"/>
  <c r="FJ13" i="32"/>
  <c r="FJ14" i="32"/>
  <c r="FJ15" i="32"/>
  <c r="FJ16" i="32"/>
  <c r="FJ17" i="32"/>
  <c r="FJ18" i="32"/>
  <c r="FJ19" i="32"/>
  <c r="FJ20" i="32"/>
  <c r="FJ21" i="32"/>
  <c r="FJ22" i="32"/>
  <c r="FJ23" i="32"/>
  <c r="FJ24" i="32"/>
  <c r="FJ25" i="32"/>
  <c r="FJ26" i="32"/>
  <c r="FJ27" i="32"/>
  <c r="FJ28" i="32"/>
  <c r="FJ29" i="32"/>
  <c r="FJ30" i="32"/>
  <c r="FJ31" i="32"/>
  <c r="FJ32" i="32"/>
  <c r="FJ33" i="32"/>
  <c r="FJ34" i="32"/>
  <c r="FJ35" i="32"/>
  <c r="FJ36" i="32"/>
  <c r="FJ37" i="32"/>
  <c r="FJ38" i="32"/>
  <c r="FJ39" i="32"/>
  <c r="FJ40" i="32"/>
  <c r="FJ41" i="32"/>
  <c r="FJ42" i="32"/>
  <c r="FJ43" i="32"/>
  <c r="FJ44" i="32"/>
  <c r="FJ45" i="32"/>
  <c r="FJ46" i="32"/>
  <c r="FJ47" i="32"/>
  <c r="FJ48" i="32"/>
  <c r="FJ49" i="32"/>
  <c r="FJ50" i="32"/>
  <c r="FJ51" i="32"/>
  <c r="FJ52" i="32"/>
  <c r="FJ53" i="32"/>
  <c r="FJ54" i="32"/>
  <c r="FJ55" i="32"/>
  <c r="FJ56" i="32"/>
  <c r="FJ57" i="32"/>
  <c r="FJ58" i="32"/>
  <c r="FJ59" i="32"/>
  <c r="FJ60" i="32"/>
  <c r="FJ61" i="32"/>
  <c r="FJ62" i="32"/>
  <c r="FJ63" i="32"/>
  <c r="FJ64" i="32"/>
  <c r="FJ65" i="32"/>
  <c r="FJ66" i="32"/>
  <c r="FJ67" i="32"/>
  <c r="FJ68" i="32"/>
  <c r="FJ69" i="32"/>
  <c r="FJ70" i="32"/>
  <c r="FJ71" i="32"/>
  <c r="FJ72" i="32"/>
  <c r="FJ73" i="32"/>
  <c r="FJ74" i="32"/>
  <c r="FJ75" i="32"/>
  <c r="FJ76" i="32"/>
  <c r="FJ77" i="32"/>
  <c r="FJ78" i="32"/>
  <c r="FJ79" i="32"/>
  <c r="FJ80" i="32"/>
  <c r="FJ81" i="32"/>
  <c r="FJ82" i="32"/>
  <c r="FJ83" i="32"/>
  <c r="FJ84" i="32"/>
  <c r="FJ85" i="32"/>
  <c r="FJ86" i="32"/>
  <c r="FJ87" i="32"/>
  <c r="FJ88" i="32"/>
  <c r="FJ89" i="32"/>
  <c r="FJ90" i="32"/>
  <c r="FJ91" i="32"/>
  <c r="FJ92" i="32"/>
  <c r="FJ93" i="32"/>
  <c r="FJ94" i="32"/>
  <c r="FJ95" i="32"/>
  <c r="FJ96" i="32"/>
  <c r="FJ97" i="32"/>
  <c r="FJ98" i="32"/>
  <c r="FJ99" i="32"/>
  <c r="FJ100" i="32"/>
  <c r="FJ101" i="32"/>
  <c r="FJ102" i="32"/>
  <c r="FJ103" i="32"/>
  <c r="FJ104" i="32"/>
  <c r="FJ105" i="32"/>
  <c r="FJ106" i="32"/>
  <c r="FJ107" i="32"/>
  <c r="FJ108" i="32"/>
  <c r="FJ109" i="32"/>
  <c r="FJ110" i="32"/>
  <c r="FJ111" i="32"/>
  <c r="FJ112" i="32"/>
  <c r="FJ113" i="32"/>
  <c r="FJ114" i="32"/>
  <c r="FJ115" i="32"/>
  <c r="FJ116" i="32"/>
  <c r="FJ117" i="32"/>
  <c r="FJ118" i="32"/>
  <c r="FJ119" i="32"/>
  <c r="FJ120" i="32"/>
  <c r="FJ121" i="32"/>
  <c r="FJ122" i="32"/>
  <c r="FJ123" i="32"/>
  <c r="FJ124" i="32"/>
  <c r="FJ125" i="32"/>
  <c r="FJ126" i="32"/>
  <c r="FJ127" i="32"/>
  <c r="FJ128" i="32"/>
  <c r="FJ129" i="32"/>
  <c r="FJ130" i="32"/>
  <c r="FJ131" i="32"/>
  <c r="FJ132" i="32"/>
  <c r="FJ133" i="32"/>
  <c r="FJ134" i="32"/>
  <c r="FJ135" i="32"/>
  <c r="FJ136" i="32"/>
  <c r="FJ137" i="32"/>
  <c r="FJ138" i="32"/>
  <c r="FJ139" i="32"/>
  <c r="FJ140" i="32"/>
  <c r="FJ141" i="32"/>
  <c r="FJ142" i="32"/>
  <c r="FJ143" i="32"/>
  <c r="FJ144" i="32"/>
  <c r="FJ145" i="32"/>
  <c r="FJ146" i="32"/>
  <c r="FJ147" i="32"/>
  <c r="FJ148" i="32"/>
  <c r="FJ149" i="32"/>
  <c r="FJ150" i="32"/>
  <c r="FJ151" i="32"/>
  <c r="FJ152" i="32"/>
  <c r="FJ153" i="32"/>
  <c r="FJ154" i="32"/>
  <c r="FJ155" i="32"/>
  <c r="FJ156" i="32"/>
  <c r="FJ157" i="32"/>
  <c r="FJ158" i="32"/>
  <c r="FJ159" i="32"/>
  <c r="FJ160" i="32"/>
  <c r="FJ161" i="32"/>
  <c r="FJ162" i="32"/>
  <c r="FJ163" i="32"/>
  <c r="FJ164" i="32"/>
  <c r="FJ165" i="32"/>
  <c r="FJ166" i="32"/>
  <c r="FJ167" i="32"/>
  <c r="FJ168" i="32"/>
  <c r="FJ169" i="32"/>
  <c r="FJ170" i="32"/>
  <c r="FJ171" i="32"/>
  <c r="FJ172" i="32"/>
  <c r="FJ173" i="32"/>
  <c r="FJ174" i="32"/>
  <c r="FJ175" i="32"/>
  <c r="FJ176" i="32"/>
  <c r="FJ177" i="32"/>
  <c r="FJ178" i="32"/>
  <c r="FJ179" i="32"/>
  <c r="FJ180" i="32"/>
  <c r="FJ181" i="32"/>
  <c r="FJ182" i="32"/>
  <c r="FJ183" i="32"/>
  <c r="FJ184" i="32"/>
  <c r="FJ185" i="32"/>
  <c r="FJ186" i="32"/>
  <c r="FJ187" i="32"/>
  <c r="FJ188" i="32"/>
  <c r="FJ189" i="32"/>
  <c r="FJ190" i="32"/>
  <c r="FJ191" i="32"/>
  <c r="FJ192" i="32"/>
  <c r="FJ193" i="32"/>
  <c r="FJ194" i="32"/>
  <c r="FJ195" i="32"/>
  <c r="FJ196" i="32"/>
  <c r="FJ197" i="32"/>
  <c r="FJ198" i="32"/>
  <c r="FJ199" i="32"/>
  <c r="FJ200" i="32"/>
  <c r="FJ201" i="32"/>
  <c r="FJ202" i="32"/>
  <c r="FJ203" i="32"/>
  <c r="FJ204" i="32"/>
  <c r="KO2" i="32"/>
  <c r="M52" i="32" s="1"/>
  <c r="JO2" i="32"/>
  <c r="K53" i="32" s="1"/>
  <c r="JN2" i="32"/>
  <c r="K54" i="32" s="1"/>
  <c r="IX2" i="32"/>
  <c r="J57" i="32" s="1"/>
  <c r="J51" i="32"/>
  <c r="N41" i="32"/>
  <c r="JQ2" i="32"/>
  <c r="K55" i="32" s="1"/>
  <c r="JP2" i="32"/>
  <c r="LE2" i="32"/>
  <c r="EU2" i="32"/>
  <c r="M37" i="32" s="1"/>
  <c r="DV2" i="32"/>
  <c r="EF2" i="32"/>
  <c r="L37" i="32" s="1"/>
  <c r="JZ2" i="32"/>
  <c r="L52" i="32" s="1"/>
  <c r="FZ2" i="32"/>
  <c r="DU2" i="32"/>
  <c r="K38" i="32" s="1"/>
  <c r="DT2" i="32"/>
  <c r="K39" i="32" s="1"/>
  <c r="LD5" i="32" l="1"/>
  <c r="LD6" i="32"/>
  <c r="LD7" i="32"/>
  <c r="LD8" i="32"/>
  <c r="LD9" i="32"/>
  <c r="LD10" i="32"/>
  <c r="LD11" i="32"/>
  <c r="LD12" i="32"/>
  <c r="LD13" i="32"/>
  <c r="LD14" i="32"/>
  <c r="LD15" i="32"/>
  <c r="LD16" i="32"/>
  <c r="LD17" i="32"/>
  <c r="LD18" i="32"/>
  <c r="LD19" i="32"/>
  <c r="LD20" i="32"/>
  <c r="LD21" i="32"/>
  <c r="LD22" i="32"/>
  <c r="LD23" i="32"/>
  <c r="LD24" i="32"/>
  <c r="LD25" i="32"/>
  <c r="LD26" i="32"/>
  <c r="LD27" i="32"/>
  <c r="LD28" i="32"/>
  <c r="LD29" i="32"/>
  <c r="LD30" i="32"/>
  <c r="LD31" i="32"/>
  <c r="LD32" i="32"/>
  <c r="LD33" i="32"/>
  <c r="LD34" i="32"/>
  <c r="LD35" i="32"/>
  <c r="LD36" i="32"/>
  <c r="LD37" i="32"/>
  <c r="LD38" i="32"/>
  <c r="LD39" i="32"/>
  <c r="LD40" i="32"/>
  <c r="LD41" i="32"/>
  <c r="LD42" i="32"/>
  <c r="LD43" i="32"/>
  <c r="LD44" i="32"/>
  <c r="LD45" i="32"/>
  <c r="LD46" i="32"/>
  <c r="LD47" i="32"/>
  <c r="LD48" i="32"/>
  <c r="LD49" i="32"/>
  <c r="LD50" i="32"/>
  <c r="LD51" i="32"/>
  <c r="LD52" i="32"/>
  <c r="LD53" i="32"/>
  <c r="LD54" i="32"/>
  <c r="LD55" i="32"/>
  <c r="LD56" i="32"/>
  <c r="LD57" i="32"/>
  <c r="LD58" i="32"/>
  <c r="LD59" i="32"/>
  <c r="LD60" i="32"/>
  <c r="LD61" i="32"/>
  <c r="LD62" i="32"/>
  <c r="LD63" i="32"/>
  <c r="LD64" i="32"/>
  <c r="LD65" i="32"/>
  <c r="LD66" i="32"/>
  <c r="LD67" i="32"/>
  <c r="LD68" i="32"/>
  <c r="LD69" i="32"/>
  <c r="LD70" i="32"/>
  <c r="LD71" i="32"/>
  <c r="LD72" i="32"/>
  <c r="LD73" i="32"/>
  <c r="LD74" i="32"/>
  <c r="LD75" i="32"/>
  <c r="LD76" i="32"/>
  <c r="LD77" i="32"/>
  <c r="LD78" i="32"/>
  <c r="LD79" i="32"/>
  <c r="LD80" i="32"/>
  <c r="LD81" i="32"/>
  <c r="LD82" i="32"/>
  <c r="LD83" i="32"/>
  <c r="LD84" i="32"/>
  <c r="LD85" i="32"/>
  <c r="LD86" i="32"/>
  <c r="LD87" i="32"/>
  <c r="LD88" i="32"/>
  <c r="LD89" i="32"/>
  <c r="LD90" i="32"/>
  <c r="LD91" i="32"/>
  <c r="LD92" i="32"/>
  <c r="LD93" i="32"/>
  <c r="LD94" i="32"/>
  <c r="LD95" i="32"/>
  <c r="LD96" i="32"/>
  <c r="LD97" i="32"/>
  <c r="LD98" i="32"/>
  <c r="LD99" i="32"/>
  <c r="LD100" i="32"/>
  <c r="LD101" i="32"/>
  <c r="LD102" i="32"/>
  <c r="LD103" i="32"/>
  <c r="LD104" i="32"/>
  <c r="LD105" i="32"/>
  <c r="LD106" i="32"/>
  <c r="LD107" i="32"/>
  <c r="LD108" i="32"/>
  <c r="LD109" i="32"/>
  <c r="LD110" i="32"/>
  <c r="LD111" i="32"/>
  <c r="LD112" i="32"/>
  <c r="LD113" i="32"/>
  <c r="LD114" i="32"/>
  <c r="LD115" i="32"/>
  <c r="LD116" i="32"/>
  <c r="LD117" i="32"/>
  <c r="LD118" i="32"/>
  <c r="LD119" i="32"/>
  <c r="LD120" i="32"/>
  <c r="LD121" i="32"/>
  <c r="LD122" i="32"/>
  <c r="LD123" i="32"/>
  <c r="LD124" i="32"/>
  <c r="LD125" i="32"/>
  <c r="LD126" i="32"/>
  <c r="LD127" i="32"/>
  <c r="LD128" i="32"/>
  <c r="LD129" i="32"/>
  <c r="LD130" i="32"/>
  <c r="LD131" i="32"/>
  <c r="LD132" i="32"/>
  <c r="LD133" i="32"/>
  <c r="LD134" i="32"/>
  <c r="LD135" i="32"/>
  <c r="LD136" i="32"/>
  <c r="LD137" i="32"/>
  <c r="LD138" i="32"/>
  <c r="LD139" i="32"/>
  <c r="LD140" i="32"/>
  <c r="LD141" i="32"/>
  <c r="LD142" i="32"/>
  <c r="LD143" i="32"/>
  <c r="LD144" i="32"/>
  <c r="LD145" i="32"/>
  <c r="LD146" i="32"/>
  <c r="LD147" i="32"/>
  <c r="LD148" i="32"/>
  <c r="LD149" i="32"/>
  <c r="LD150" i="32"/>
  <c r="LD151" i="32"/>
  <c r="LD152" i="32"/>
  <c r="LD153" i="32"/>
  <c r="LD154" i="32"/>
  <c r="LD155" i="32"/>
  <c r="LD156" i="32"/>
  <c r="LD157" i="32"/>
  <c r="LD158" i="32"/>
  <c r="LD159" i="32"/>
  <c r="LD160" i="32"/>
  <c r="LD161" i="32"/>
  <c r="LD162" i="32"/>
  <c r="LD163" i="32"/>
  <c r="LD164" i="32"/>
  <c r="LD165" i="32"/>
  <c r="LD166" i="32"/>
  <c r="LD167" i="32"/>
  <c r="LD168" i="32"/>
  <c r="LD169" i="32"/>
  <c r="LD170" i="32"/>
  <c r="LD171" i="32"/>
  <c r="LD172" i="32"/>
  <c r="LD173" i="32"/>
  <c r="LD174" i="32"/>
  <c r="LD175" i="32"/>
  <c r="LD176" i="32"/>
  <c r="LD177" i="32"/>
  <c r="LD178" i="32"/>
  <c r="LD179" i="32"/>
  <c r="LD180" i="32"/>
  <c r="LD181" i="32"/>
  <c r="LD182" i="32"/>
  <c r="LD183" i="32"/>
  <c r="LD184" i="32"/>
  <c r="LD185" i="32"/>
  <c r="LD186" i="32"/>
  <c r="LD187" i="32"/>
  <c r="LD188" i="32"/>
  <c r="LD189" i="32"/>
  <c r="LD190" i="32"/>
  <c r="LD191" i="32"/>
  <c r="LD192" i="32"/>
  <c r="LD193" i="32"/>
  <c r="LD194" i="32"/>
  <c r="LD195" i="32"/>
  <c r="LD196" i="32"/>
  <c r="LD197" i="32"/>
  <c r="LD198" i="32"/>
  <c r="LD199" i="32"/>
  <c r="LD200" i="32"/>
  <c r="LD201" i="32"/>
  <c r="LD202" i="32"/>
  <c r="LD203" i="32"/>
  <c r="LD204" i="32"/>
  <c r="FY5" i="32"/>
  <c r="FY6" i="32"/>
  <c r="FY7" i="32"/>
  <c r="FY8" i="32"/>
  <c r="FY9" i="32"/>
  <c r="FY10" i="32"/>
  <c r="FY11" i="32"/>
  <c r="FY12" i="32"/>
  <c r="FY13" i="32"/>
  <c r="FY14" i="32"/>
  <c r="FY15" i="32"/>
  <c r="FY16" i="32"/>
  <c r="FY17" i="32"/>
  <c r="FY18" i="32"/>
  <c r="FY19" i="32"/>
  <c r="FY20" i="32"/>
  <c r="FY21" i="32"/>
  <c r="FY22" i="32"/>
  <c r="FY23" i="32"/>
  <c r="FY24" i="32"/>
  <c r="FY25" i="32"/>
  <c r="FY26" i="32"/>
  <c r="FY27" i="32"/>
  <c r="FY28" i="32"/>
  <c r="FY29" i="32"/>
  <c r="FY30" i="32"/>
  <c r="FY31" i="32"/>
  <c r="FY32" i="32"/>
  <c r="FY33" i="32"/>
  <c r="FY34" i="32"/>
  <c r="FY35" i="32"/>
  <c r="FY36" i="32"/>
  <c r="FY37" i="32"/>
  <c r="FY38" i="32"/>
  <c r="FY39" i="32"/>
  <c r="FY40" i="32"/>
  <c r="FY41" i="32"/>
  <c r="FY42" i="32"/>
  <c r="FY43" i="32"/>
  <c r="FY44" i="32"/>
  <c r="FY45" i="32"/>
  <c r="FY46" i="32"/>
  <c r="FY47" i="32"/>
  <c r="FY48" i="32"/>
  <c r="FY49" i="32"/>
  <c r="FY50" i="32"/>
  <c r="FY51" i="32"/>
  <c r="FY52" i="32"/>
  <c r="FY53" i="32"/>
  <c r="FY54" i="32"/>
  <c r="FY55" i="32"/>
  <c r="FY56" i="32"/>
  <c r="FY57" i="32"/>
  <c r="FY58" i="32"/>
  <c r="FY59" i="32"/>
  <c r="FY60" i="32"/>
  <c r="FY61" i="32"/>
  <c r="FY62" i="32"/>
  <c r="FY63" i="32"/>
  <c r="FY64" i="32"/>
  <c r="FY65" i="32"/>
  <c r="FY66" i="32"/>
  <c r="FY67" i="32"/>
  <c r="FY68" i="32"/>
  <c r="FY69" i="32"/>
  <c r="FY70" i="32"/>
  <c r="FY71" i="32"/>
  <c r="FY72" i="32"/>
  <c r="FY73" i="32"/>
  <c r="FY74" i="32"/>
  <c r="FY75" i="32"/>
  <c r="FY76" i="32"/>
  <c r="FY77" i="32"/>
  <c r="FY78" i="32"/>
  <c r="FY79" i="32"/>
  <c r="FY80" i="32"/>
  <c r="FY81" i="32"/>
  <c r="FY82" i="32"/>
  <c r="FY83" i="32"/>
  <c r="FY84" i="32"/>
  <c r="FY85" i="32"/>
  <c r="FY86" i="32"/>
  <c r="FY87" i="32"/>
  <c r="FY88" i="32"/>
  <c r="FY89" i="32"/>
  <c r="FY90" i="32"/>
  <c r="FY91" i="32"/>
  <c r="FY92" i="32"/>
  <c r="FY93" i="32"/>
  <c r="FY94" i="32"/>
  <c r="FY95" i="32"/>
  <c r="FY96" i="32"/>
  <c r="FY97" i="32"/>
  <c r="FY98" i="32"/>
  <c r="FY99" i="32"/>
  <c r="FY100" i="32"/>
  <c r="FY101" i="32"/>
  <c r="FY102" i="32"/>
  <c r="FY103" i="32"/>
  <c r="FY104" i="32"/>
  <c r="FY105" i="32"/>
  <c r="FY106" i="32"/>
  <c r="FY107" i="32"/>
  <c r="FY108" i="32"/>
  <c r="FY109" i="32"/>
  <c r="FY110" i="32"/>
  <c r="FY111" i="32"/>
  <c r="FY112" i="32"/>
  <c r="FY113" i="32"/>
  <c r="FY114" i="32"/>
  <c r="FY115" i="32"/>
  <c r="FY116" i="32"/>
  <c r="FY117" i="32"/>
  <c r="FY118" i="32"/>
  <c r="FY119" i="32"/>
  <c r="FY120" i="32"/>
  <c r="FY121" i="32"/>
  <c r="FY122" i="32"/>
  <c r="FY123" i="32"/>
  <c r="FY124" i="32"/>
  <c r="FY125" i="32"/>
  <c r="FY126" i="32"/>
  <c r="FY127" i="32"/>
  <c r="FY128" i="32"/>
  <c r="FY129" i="32"/>
  <c r="FY130" i="32"/>
  <c r="FY131" i="32"/>
  <c r="FY132" i="32"/>
  <c r="FY133" i="32"/>
  <c r="FY134" i="32"/>
  <c r="FY135" i="32"/>
  <c r="FY136" i="32"/>
  <c r="FY137" i="32"/>
  <c r="FY138" i="32"/>
  <c r="FY139" i="32"/>
  <c r="FY140" i="32"/>
  <c r="FY141" i="32"/>
  <c r="FY142" i="32"/>
  <c r="FY143" i="32"/>
  <c r="FY144" i="32"/>
  <c r="FY145" i="32"/>
  <c r="FY146" i="32"/>
  <c r="FY147" i="32"/>
  <c r="FY148" i="32"/>
  <c r="FY149" i="32"/>
  <c r="FY150" i="32"/>
  <c r="FY151" i="32"/>
  <c r="FY152" i="32"/>
  <c r="FY153" i="32"/>
  <c r="FY154" i="32"/>
  <c r="FY155" i="32"/>
  <c r="FY156" i="32"/>
  <c r="FY157" i="32"/>
  <c r="FY158" i="32"/>
  <c r="FY159" i="32"/>
  <c r="FY160" i="32"/>
  <c r="FY161" i="32"/>
  <c r="FY162" i="32"/>
  <c r="FY163" i="32"/>
  <c r="FY164" i="32"/>
  <c r="FY165" i="32"/>
  <c r="FY166" i="32"/>
  <c r="FY167" i="32"/>
  <c r="FY168" i="32"/>
  <c r="FY169" i="32"/>
  <c r="FY170" i="32"/>
  <c r="FY171" i="32"/>
  <c r="FY172" i="32"/>
  <c r="FY173" i="32"/>
  <c r="FY174" i="32"/>
  <c r="FY175" i="32"/>
  <c r="FY176" i="32"/>
  <c r="FY177" i="32"/>
  <c r="FY178" i="32"/>
  <c r="FY179" i="32"/>
  <c r="FY180" i="32"/>
  <c r="FY181" i="32"/>
  <c r="FY182" i="32"/>
  <c r="FY183" i="32"/>
  <c r="FY184" i="32"/>
  <c r="FY185" i="32"/>
  <c r="FY186" i="32"/>
  <c r="FY187" i="32"/>
  <c r="FY188" i="32"/>
  <c r="FY189" i="32"/>
  <c r="FY190" i="32"/>
  <c r="FY191" i="32"/>
  <c r="FY192" i="32"/>
  <c r="FY193" i="32"/>
  <c r="FY194" i="32"/>
  <c r="FY195" i="32"/>
  <c r="FY196" i="32"/>
  <c r="FY197" i="32"/>
  <c r="FY198" i="32"/>
  <c r="FY199" i="32"/>
  <c r="FY200" i="32"/>
  <c r="FY201" i="32"/>
  <c r="FY202" i="32"/>
  <c r="FY203" i="32"/>
  <c r="FY204" i="32"/>
  <c r="O41" i="32"/>
  <c r="DS2" i="32"/>
  <c r="K42" i="32" s="1"/>
  <c r="K36" i="32"/>
  <c r="N56" i="32"/>
  <c r="M55" i="32"/>
  <c r="KT2" i="32"/>
  <c r="EJ2" i="32"/>
  <c r="L38" i="32" s="1"/>
  <c r="EI2" i="32"/>
  <c r="L39" i="32" s="1"/>
  <c r="LT2" i="32"/>
  <c r="KD2" i="32"/>
  <c r="L53" i="32" s="1"/>
  <c r="KC2" i="32"/>
  <c r="L54" i="32" s="1"/>
  <c r="EZ2" i="32"/>
  <c r="FJ2" i="32"/>
  <c r="N37" i="32" s="1"/>
  <c r="L55" i="32"/>
  <c r="KE2" i="32"/>
  <c r="EY2" i="32"/>
  <c r="M38" i="32" s="1"/>
  <c r="EX2" i="32"/>
  <c r="M39" i="32" s="1"/>
  <c r="JM2" i="32"/>
  <c r="K57" i="32" s="1"/>
  <c r="K51" i="32"/>
  <c r="KS2" i="32"/>
  <c r="M53" i="32" s="1"/>
  <c r="KR2" i="32"/>
  <c r="M54" i="32" s="1"/>
  <c r="EK2" i="32"/>
  <c r="LS5" i="32" l="1"/>
  <c r="LS6" i="32"/>
  <c r="LS7" i="32"/>
  <c r="LS8" i="32"/>
  <c r="LS9" i="32"/>
  <c r="LS10" i="32"/>
  <c r="LS11" i="32"/>
  <c r="LS12" i="32"/>
  <c r="LS13" i="32"/>
  <c r="LS14" i="32"/>
  <c r="LS15" i="32"/>
  <c r="LS16" i="32"/>
  <c r="LS17" i="32"/>
  <c r="LS18" i="32"/>
  <c r="LS19" i="32"/>
  <c r="LS20" i="32"/>
  <c r="LS21" i="32"/>
  <c r="LS22" i="32"/>
  <c r="LS23" i="32"/>
  <c r="LS24" i="32"/>
  <c r="LS25" i="32"/>
  <c r="LS26" i="32"/>
  <c r="LS27" i="32"/>
  <c r="LS28" i="32"/>
  <c r="LS29" i="32"/>
  <c r="LS30" i="32"/>
  <c r="LS31" i="32"/>
  <c r="LS32" i="32"/>
  <c r="LS33" i="32"/>
  <c r="LS34" i="32"/>
  <c r="LS35" i="32"/>
  <c r="LS36" i="32"/>
  <c r="LS37" i="32"/>
  <c r="LS38" i="32"/>
  <c r="LS39" i="32"/>
  <c r="LS40" i="32"/>
  <c r="LS41" i="32"/>
  <c r="LS42" i="32"/>
  <c r="LS43" i="32"/>
  <c r="LS44" i="32"/>
  <c r="LS45" i="32"/>
  <c r="LS46" i="32"/>
  <c r="LS47" i="32"/>
  <c r="LS48" i="32"/>
  <c r="LS49" i="32"/>
  <c r="LS50" i="32"/>
  <c r="LS51" i="32"/>
  <c r="LS52" i="32"/>
  <c r="LS53" i="32"/>
  <c r="LS54" i="32"/>
  <c r="LS55" i="32"/>
  <c r="LS56" i="32"/>
  <c r="LS57" i="32"/>
  <c r="LS58" i="32"/>
  <c r="LS59" i="32"/>
  <c r="LS60" i="32"/>
  <c r="LS61" i="32"/>
  <c r="LS62" i="32"/>
  <c r="LS63" i="32"/>
  <c r="LS64" i="32"/>
  <c r="LS65" i="32"/>
  <c r="LS66" i="32"/>
  <c r="LS67" i="32"/>
  <c r="LS68" i="32"/>
  <c r="LS69" i="32"/>
  <c r="LS70" i="32"/>
  <c r="LS71" i="32"/>
  <c r="LS72" i="32"/>
  <c r="LS73" i="32"/>
  <c r="LS74" i="32"/>
  <c r="LS75" i="32"/>
  <c r="LS76" i="32"/>
  <c r="LS77" i="32"/>
  <c r="LS78" i="32"/>
  <c r="LS79" i="32"/>
  <c r="LS80" i="32"/>
  <c r="LS81" i="32"/>
  <c r="LS82" i="32"/>
  <c r="LS83" i="32"/>
  <c r="LS84" i="32"/>
  <c r="LS85" i="32"/>
  <c r="LS86" i="32"/>
  <c r="LS87" i="32"/>
  <c r="LS88" i="32"/>
  <c r="LS89" i="32"/>
  <c r="LS90" i="32"/>
  <c r="LS91" i="32"/>
  <c r="LS92" i="32"/>
  <c r="LS93" i="32"/>
  <c r="LS94" i="32"/>
  <c r="LS95" i="32"/>
  <c r="LS96" i="32"/>
  <c r="LS97" i="32"/>
  <c r="LS98" i="32"/>
  <c r="LS99" i="32"/>
  <c r="LS100" i="32"/>
  <c r="LS101" i="32"/>
  <c r="LS102" i="32"/>
  <c r="LS103" i="32"/>
  <c r="LS104" i="32"/>
  <c r="LS105" i="32"/>
  <c r="LS106" i="32"/>
  <c r="LS107" i="32"/>
  <c r="LS108" i="32"/>
  <c r="LS109" i="32"/>
  <c r="LS110" i="32"/>
  <c r="LS111" i="32"/>
  <c r="LS112" i="32"/>
  <c r="LS113" i="32"/>
  <c r="LS114" i="32"/>
  <c r="LS115" i="32"/>
  <c r="LS116" i="32"/>
  <c r="LS117" i="32"/>
  <c r="LS118" i="32"/>
  <c r="LS119" i="32"/>
  <c r="LS120" i="32"/>
  <c r="LS121" i="32"/>
  <c r="LS122" i="32"/>
  <c r="LS123" i="32"/>
  <c r="LS124" i="32"/>
  <c r="LS125" i="32"/>
  <c r="LS126" i="32"/>
  <c r="LS127" i="32"/>
  <c r="LS128" i="32"/>
  <c r="LS129" i="32"/>
  <c r="LS130" i="32"/>
  <c r="LS131" i="32"/>
  <c r="LS132" i="32"/>
  <c r="LS133" i="32"/>
  <c r="LS134" i="32"/>
  <c r="LS135" i="32"/>
  <c r="LS136" i="32"/>
  <c r="LS137" i="32"/>
  <c r="LS138" i="32"/>
  <c r="LS139" i="32"/>
  <c r="LS140" i="32"/>
  <c r="LS141" i="32"/>
  <c r="LS142" i="32"/>
  <c r="LS143" i="32"/>
  <c r="LS144" i="32"/>
  <c r="LS145" i="32"/>
  <c r="LS146" i="32"/>
  <c r="LS147" i="32"/>
  <c r="LS148" i="32"/>
  <c r="LS149" i="32"/>
  <c r="LS150" i="32"/>
  <c r="LS151" i="32"/>
  <c r="LS152" i="32"/>
  <c r="LS153" i="32"/>
  <c r="LS154" i="32"/>
  <c r="LS155" i="32"/>
  <c r="LS156" i="32"/>
  <c r="LS157" i="32"/>
  <c r="LS158" i="32"/>
  <c r="LS159" i="32"/>
  <c r="LS160" i="32"/>
  <c r="LS161" i="32"/>
  <c r="LS162" i="32"/>
  <c r="LS163" i="32"/>
  <c r="LS164" i="32"/>
  <c r="LS165" i="32"/>
  <c r="LS166" i="32"/>
  <c r="LS167" i="32"/>
  <c r="LS168" i="32"/>
  <c r="LS169" i="32"/>
  <c r="LS170" i="32"/>
  <c r="LS171" i="32"/>
  <c r="LS172" i="32"/>
  <c r="LS173" i="32"/>
  <c r="LS174" i="32"/>
  <c r="LS175" i="32"/>
  <c r="LS176" i="32"/>
  <c r="LS177" i="32"/>
  <c r="LS178" i="32"/>
  <c r="LS179" i="32"/>
  <c r="LS180" i="32"/>
  <c r="LS181" i="32"/>
  <c r="LS182" i="32"/>
  <c r="LS183" i="32"/>
  <c r="LS184" i="32"/>
  <c r="LS185" i="32"/>
  <c r="LS186" i="32"/>
  <c r="LS187" i="32"/>
  <c r="LS188" i="32"/>
  <c r="LS189" i="32"/>
  <c r="LS190" i="32"/>
  <c r="LS191" i="32"/>
  <c r="LS192" i="32"/>
  <c r="LS193" i="32"/>
  <c r="LS194" i="32"/>
  <c r="LS195" i="32"/>
  <c r="LS196" i="32"/>
  <c r="LS197" i="32"/>
  <c r="LS198" i="32"/>
  <c r="LS199" i="32"/>
  <c r="LS200" i="32"/>
  <c r="LS201" i="32"/>
  <c r="LS202" i="32"/>
  <c r="LS203" i="32"/>
  <c r="LS204" i="32"/>
  <c r="FN2" i="32"/>
  <c r="N38" i="32" s="1"/>
  <c r="FM2" i="32"/>
  <c r="N39" i="32" s="1"/>
  <c r="KB2" i="32"/>
  <c r="L57" i="32" s="1"/>
  <c r="L51" i="32"/>
  <c r="EW2" i="32"/>
  <c r="M42" i="32" s="1"/>
  <c r="M36" i="32"/>
  <c r="O56" i="32"/>
  <c r="LD2" i="32"/>
  <c r="N52" i="32" s="1"/>
  <c r="FO2" i="32"/>
  <c r="KQ2" i="32"/>
  <c r="M57" i="32" s="1"/>
  <c r="M51" i="32"/>
  <c r="EH2" i="32"/>
  <c r="L42" i="32" s="1"/>
  <c r="L36" i="32"/>
  <c r="FY2" i="32"/>
  <c r="O37" i="32" s="1"/>
  <c r="N55" i="32" l="1"/>
  <c r="LI2" i="32"/>
  <c r="FL2" i="32"/>
  <c r="N42" i="32" s="1"/>
  <c r="N36" i="32"/>
  <c r="LS2" i="32"/>
  <c r="O52" i="32" s="1"/>
  <c r="LH2" i="32"/>
  <c r="N53" i="32" s="1"/>
  <c r="LG2" i="32"/>
  <c r="N54" i="32" s="1"/>
  <c r="GD2" i="32"/>
  <c r="GC2" i="32"/>
  <c r="O38" i="32" s="1"/>
  <c r="GB2" i="32"/>
  <c r="O39" i="32" s="1"/>
  <c r="GA2" i="32" l="1"/>
  <c r="O42" i="32" s="1"/>
  <c r="O36" i="32"/>
  <c r="O55" i="32"/>
  <c r="LX2" i="32"/>
  <c r="LW2" i="32"/>
  <c r="O53" i="32" s="1"/>
  <c r="LV2" i="32"/>
  <c r="O54" i="32" s="1"/>
  <c r="LF2" i="32"/>
  <c r="N57" i="32" s="1"/>
  <c r="N51" i="32"/>
  <c r="LU2" i="32" l="1"/>
  <c r="O57" i="32" s="1"/>
  <c r="O51" i="32"/>
  <c r="K12" i="30" l="1"/>
  <c r="B15" i="32" l="1"/>
  <c r="B14" i="32"/>
  <c r="M12" i="30"/>
  <c r="J46" i="30" s="1"/>
  <c r="L12" i="30"/>
  <c r="N12" i="30" l="1"/>
  <c r="E47" i="30"/>
  <c r="AE5" i="32"/>
  <c r="T5" i="32" l="1"/>
  <c r="U5" i="32" s="1"/>
  <c r="V5" i="32" l="1"/>
  <c r="AB5" i="32" s="1"/>
  <c r="W5" i="32" l="1"/>
  <c r="X5" i="32" s="1"/>
  <c r="AH5" i="32" l="1"/>
  <c r="Y5" i="32" l="1"/>
  <c r="AJ5" i="32" s="1"/>
  <c r="AI5" i="32" s="1"/>
  <c r="AF5" i="32"/>
  <c r="AG6" i="32" l="1"/>
  <c r="AD5" i="32"/>
  <c r="Z5" i="32"/>
  <c r="AK5" i="32"/>
  <c r="AE6" i="32"/>
  <c r="AA6" i="32" l="1"/>
  <c r="S6" i="32"/>
  <c r="T6" i="32" s="1"/>
  <c r="U6" i="32" s="1"/>
  <c r="V6" i="32" s="1"/>
  <c r="AB6" i="32" s="1"/>
  <c r="W6" i="32" l="1"/>
  <c r="X6" i="32" s="1"/>
  <c r="AH6" i="32" l="1"/>
  <c r="Y6" i="32" l="1"/>
  <c r="Z6" i="32" s="1"/>
  <c r="AF6" i="32"/>
  <c r="AE7" i="32" l="1"/>
  <c r="AJ6" i="32"/>
  <c r="AI6" i="32" s="1"/>
  <c r="AG7" i="32" l="1"/>
  <c r="AA7" i="32" s="1"/>
  <c r="AD6" i="32"/>
  <c r="AK6" i="32"/>
  <c r="S7" i="32" l="1"/>
  <c r="T7" i="32" s="1"/>
  <c r="U7" i="32" s="1"/>
  <c r="V7" i="32" s="1"/>
  <c r="AB7" i="32" s="1"/>
  <c r="W7" i="32" l="1"/>
  <c r="X7" i="32" s="1"/>
  <c r="AH7" i="32" l="1"/>
  <c r="Y7" i="32"/>
  <c r="AE8" i="32" s="1"/>
  <c r="AF7" i="32"/>
  <c r="AJ7" i="32" l="1"/>
  <c r="AI7" i="32" s="1"/>
  <c r="Z7" i="32"/>
  <c r="AG8" i="32" l="1"/>
  <c r="AA8" i="32" s="1"/>
  <c r="AK7" i="32"/>
  <c r="AD7" i="32"/>
  <c r="S8" i="32" l="1"/>
  <c r="T8" i="32" s="1"/>
  <c r="U8" i="32" s="1"/>
  <c r="V8" i="32" s="1"/>
  <c r="AB8" i="32" s="1"/>
  <c r="W8" i="32" l="1"/>
  <c r="X8" i="32" s="1"/>
  <c r="AH8" i="32" l="1"/>
  <c r="Y8" i="32"/>
  <c r="AE9" i="32" s="1"/>
  <c r="AF8" i="32"/>
  <c r="AJ8" i="32" l="1"/>
  <c r="AI8" i="32" s="1"/>
  <c r="Z8" i="32"/>
  <c r="AG9" i="32" l="1"/>
  <c r="AA9" i="32" s="1"/>
  <c r="AK8" i="32"/>
  <c r="AD8" i="32"/>
  <c r="S9" i="32" l="1"/>
  <c r="T9" i="32" s="1"/>
  <c r="U9" i="32" s="1"/>
  <c r="V9" i="32" s="1"/>
  <c r="AB9" i="32" s="1"/>
  <c r="W9" i="32" l="1"/>
  <c r="X9" i="32" s="1"/>
  <c r="AH9" i="32" l="1"/>
  <c r="Y9" i="32"/>
  <c r="Z9" i="32" s="1"/>
  <c r="AF9" i="32"/>
  <c r="AE10" i="32" l="1"/>
  <c r="AJ9" i="32"/>
  <c r="AI9" i="32" s="1"/>
  <c r="AG10" i="32" l="1"/>
  <c r="AK9" i="32"/>
  <c r="AD9" i="32"/>
  <c r="S10" i="32" l="1"/>
  <c r="T10" i="32" s="1"/>
  <c r="AA10" i="32"/>
  <c r="U10" i="32" l="1"/>
  <c r="V10" i="32" s="1"/>
  <c r="AB10" i="32" s="1"/>
  <c r="W10" i="32" l="1"/>
  <c r="X10" i="32" l="1"/>
  <c r="AH10" i="32"/>
  <c r="AF10" i="32" l="1"/>
  <c r="Y10" i="32"/>
  <c r="Z10" i="32" l="1"/>
  <c r="AE11" i="32"/>
  <c r="AJ10" i="32"/>
  <c r="AI10" i="32" s="1"/>
  <c r="AD10" i="32" l="1"/>
  <c r="AG11" i="32"/>
  <c r="AK10" i="32"/>
  <c r="S11" i="32" l="1"/>
  <c r="T11" i="32" s="1"/>
  <c r="AA11" i="32"/>
  <c r="U11" i="32" l="1"/>
  <c r="V11" i="32" s="1"/>
  <c r="AB11" i="32" s="1"/>
  <c r="W11" i="32" l="1"/>
  <c r="X11" i="32" s="1"/>
  <c r="AH11" i="32" l="1"/>
  <c r="AF11" i="32"/>
  <c r="Y11" i="32"/>
  <c r="AJ11" i="32" l="1"/>
  <c r="AI11" i="32" s="1"/>
  <c r="Z11" i="32"/>
  <c r="AE12" i="32"/>
  <c r="AG12" i="32" l="1"/>
  <c r="AD11" i="32"/>
  <c r="AK11" i="32"/>
  <c r="S12" i="32" l="1"/>
  <c r="T12" i="32" s="1"/>
  <c r="U12" i="32" s="1"/>
  <c r="V12" i="32" s="1"/>
  <c r="AA12" i="32"/>
  <c r="AB12" i="32" l="1"/>
  <c r="W12" i="32"/>
  <c r="X12" i="32" l="1"/>
  <c r="AH12" i="32"/>
  <c r="AF12" i="32" l="1"/>
  <c r="Y12" i="32"/>
  <c r="AE13" i="32" l="1"/>
  <c r="Z12" i="32"/>
  <c r="AJ12" i="32"/>
  <c r="AI12" i="32" s="1"/>
  <c r="AG13" i="32" l="1"/>
  <c r="AK12" i="32"/>
  <c r="AD12" i="32"/>
  <c r="S13" i="32" l="1"/>
  <c r="T13" i="32" s="1"/>
  <c r="U13" i="32" s="1"/>
  <c r="V13" i="32" s="1"/>
  <c r="AA13" i="32"/>
  <c r="AB13" i="32" l="1"/>
  <c r="W13" i="32"/>
  <c r="AH13" i="32" l="1"/>
  <c r="X13" i="32"/>
  <c r="AF13" i="32" l="1"/>
  <c r="Y13" i="32"/>
  <c r="AJ13" i="32" l="1"/>
  <c r="AI13" i="32" s="1"/>
  <c r="AE14" i="32"/>
  <c r="Z13" i="32"/>
  <c r="AG14" i="32" l="1"/>
  <c r="AD13" i="32"/>
  <c r="AK13" i="32"/>
  <c r="S14" i="32" l="1"/>
  <c r="T14" i="32" s="1"/>
  <c r="AA14" i="32"/>
  <c r="U14" i="32" l="1"/>
  <c r="V14" i="32" s="1"/>
  <c r="W14" i="32" l="1"/>
  <c r="AB14" i="32"/>
  <c r="AH14" i="32" l="1"/>
  <c r="X14" i="32"/>
  <c r="Y14" i="32" l="1"/>
  <c r="AF14" i="32"/>
  <c r="Z14" i="32" l="1"/>
  <c r="AJ14" i="32"/>
  <c r="AI14" i="32" s="1"/>
  <c r="AE15" i="32"/>
  <c r="AG15" i="32" l="1"/>
  <c r="AD14" i="32"/>
  <c r="AK14" i="32"/>
  <c r="AA15" i="32" l="1"/>
  <c r="S15" i="32"/>
  <c r="T15" i="32" s="1"/>
  <c r="U15" i="32" s="1"/>
  <c r="V15" i="32" s="1"/>
  <c r="AB15" i="32" l="1"/>
  <c r="W15" i="32"/>
  <c r="AH15" i="32" l="1"/>
  <c r="X15" i="32"/>
  <c r="AF15" i="32" l="1"/>
  <c r="Y15" i="32"/>
  <c r="AJ15" i="32" l="1"/>
  <c r="AI15" i="32" s="1"/>
  <c r="Z15" i="32"/>
  <c r="AE16" i="32"/>
  <c r="AG16" i="32" l="1"/>
  <c r="AD15" i="32"/>
  <c r="AK15" i="32"/>
  <c r="AA16" i="32" l="1"/>
  <c r="S16" i="32"/>
  <c r="T16" i="32" s="1"/>
  <c r="U16" i="32" s="1"/>
  <c r="V16" i="32" s="1"/>
  <c r="AB16" i="32" l="1"/>
  <c r="W16" i="32"/>
  <c r="AH16" i="32" l="1"/>
  <c r="X16" i="32"/>
  <c r="AF16" i="32" l="1"/>
  <c r="Y16" i="32"/>
  <c r="Z16" i="32" l="1"/>
  <c r="AE17" i="32"/>
  <c r="AJ16" i="32"/>
  <c r="AI16" i="32" s="1"/>
  <c r="AG17" i="32" l="1"/>
  <c r="AD16" i="32"/>
  <c r="AK16" i="32"/>
  <c r="S17" i="32" l="1"/>
  <c r="T17" i="32" s="1"/>
  <c r="U17" i="32" s="1"/>
  <c r="V17" i="32" s="1"/>
  <c r="AA17" i="32"/>
  <c r="W17" i="32" l="1"/>
  <c r="AB17" i="32"/>
  <c r="AH17" i="32" l="1"/>
  <c r="X17" i="32"/>
  <c r="Y17" i="32" l="1"/>
  <c r="AF17" i="32"/>
  <c r="Z17" i="32" l="1"/>
  <c r="AJ17" i="32"/>
  <c r="AI17" i="32" s="1"/>
  <c r="AE18" i="32"/>
  <c r="AG18" i="32" l="1"/>
  <c r="AD17" i="32"/>
  <c r="AK17" i="32"/>
  <c r="AA18" i="32" l="1"/>
  <c r="S18" i="32"/>
  <c r="T18" i="32" s="1"/>
  <c r="U18" i="32" s="1"/>
  <c r="V18" i="32" s="1"/>
  <c r="AB18" i="32" l="1"/>
  <c r="W18" i="32"/>
  <c r="X18" i="32" l="1"/>
  <c r="AH18" i="32"/>
  <c r="Y18" i="32" l="1"/>
  <c r="AF18" i="32"/>
  <c r="AJ18" i="32" l="1"/>
  <c r="AI18" i="32" s="1"/>
  <c r="AG19" i="32" s="1"/>
  <c r="Z18" i="32"/>
  <c r="AE19" i="32"/>
  <c r="AK18" i="32" l="1"/>
  <c r="Q19" i="32"/>
  <c r="AD18" i="32"/>
  <c r="S19" i="32"/>
  <c r="T19" i="32" s="1"/>
  <c r="U19" i="32" s="1"/>
  <c r="V19" i="32" s="1"/>
  <c r="AA19" i="32"/>
  <c r="AB19" i="32" l="1"/>
  <c r="W19" i="32"/>
  <c r="X19" i="32" s="1"/>
  <c r="AH19" i="32" l="1"/>
  <c r="AF19" i="32" l="1"/>
  <c r="Y19" i="32"/>
  <c r="AE20" i="32" l="1"/>
  <c r="Z19" i="32"/>
  <c r="AJ19" i="32"/>
  <c r="AI19" i="32" l="1"/>
  <c r="AG20" i="32" l="1"/>
  <c r="AD19" i="32"/>
  <c r="Q20" i="32"/>
  <c r="AK19" i="32"/>
  <c r="S20" i="32" l="1"/>
  <c r="T20" i="32" s="1"/>
  <c r="U20" i="32" s="1"/>
  <c r="V20" i="32" s="1"/>
  <c r="AA20" i="32"/>
  <c r="AB20" i="32" l="1"/>
  <c r="W20" i="32"/>
  <c r="X20" i="32" s="1"/>
  <c r="AH20" i="32" l="1"/>
  <c r="AF20" i="32" l="1"/>
  <c r="Y20" i="32"/>
  <c r="Z20" i="32" l="1"/>
  <c r="AE21" i="32"/>
  <c r="AJ20" i="32"/>
  <c r="AI20" i="32" s="1"/>
  <c r="AG21" i="32" l="1"/>
  <c r="AD20" i="32"/>
  <c r="Q21" i="32"/>
  <c r="AK20" i="32"/>
  <c r="AA21" i="32" l="1"/>
  <c r="S21" i="32"/>
  <c r="T21" i="32" s="1"/>
  <c r="U21" i="32" s="1"/>
  <c r="V21" i="32" s="1"/>
  <c r="W21" i="32" l="1"/>
  <c r="X21" i="32" s="1"/>
  <c r="AB21" i="32"/>
  <c r="AH21" i="32" l="1"/>
  <c r="AF21" i="32" l="1"/>
  <c r="Y21" i="32"/>
  <c r="AJ21" i="32" l="1"/>
  <c r="AI21" i="32" s="1"/>
  <c r="AE22" i="32"/>
  <c r="Z21" i="32"/>
  <c r="AG22" i="32" l="1"/>
  <c r="AD21" i="32"/>
  <c r="Q22" i="32"/>
  <c r="AK21" i="32"/>
  <c r="AA22" i="32" l="1"/>
  <c r="S22" i="32"/>
  <c r="T22" i="32" s="1"/>
  <c r="U22" i="32" s="1"/>
  <c r="V22" i="32" s="1"/>
  <c r="AB22" i="32" l="1"/>
  <c r="W22" i="32"/>
  <c r="X22" i="32" s="1"/>
  <c r="AH22" i="32" l="1"/>
  <c r="AF22" i="32" l="1"/>
  <c r="Y22" i="32"/>
  <c r="AJ22" i="32" l="1"/>
  <c r="AE23" i="32"/>
  <c r="Z22" i="32"/>
  <c r="AI22" i="32" l="1"/>
  <c r="AG23" i="32" l="1"/>
  <c r="AK22" i="32"/>
  <c r="Q23" i="32"/>
  <c r="AD22" i="32"/>
  <c r="S23" i="32" l="1"/>
  <c r="T23" i="32" s="1"/>
  <c r="AA23" i="32"/>
  <c r="U23" i="32" l="1"/>
  <c r="V23" i="32" s="1"/>
  <c r="AB23" i="32" l="1"/>
  <c r="W23" i="32"/>
  <c r="X23" i="32" s="1"/>
  <c r="AH23" i="32" l="1"/>
  <c r="Y23" i="32" l="1"/>
  <c r="AF23" i="32"/>
  <c r="AE24" i="32" l="1"/>
  <c r="Z23" i="32"/>
  <c r="AJ23" i="32"/>
  <c r="AI23" i="32" l="1"/>
  <c r="AG24" i="32" l="1"/>
  <c r="Q24" i="32"/>
  <c r="AD23" i="32"/>
  <c r="AK23" i="32"/>
  <c r="S24" i="32" l="1"/>
  <c r="T24" i="32" s="1"/>
  <c r="AA24" i="32"/>
  <c r="U24" i="32" l="1"/>
  <c r="V24" i="32" s="1"/>
  <c r="W24" i="32" l="1"/>
  <c r="X24" i="32" s="1"/>
  <c r="AB24" i="32"/>
  <c r="AH24" i="32" l="1"/>
  <c r="AF24" i="32" l="1"/>
  <c r="Y24" i="32"/>
  <c r="Z24" i="32" l="1"/>
  <c r="AE25" i="32"/>
  <c r="AJ24" i="32"/>
  <c r="AI24" i="32" l="1"/>
  <c r="AG25" i="32" l="1"/>
  <c r="AD24" i="32"/>
  <c r="Q25" i="32"/>
  <c r="AK24" i="32"/>
  <c r="AA25" i="32" l="1"/>
  <c r="S25" i="32"/>
  <c r="T25" i="32" s="1"/>
  <c r="U25" i="32" s="1"/>
  <c r="V25" i="32" s="1"/>
  <c r="W25" i="32" l="1"/>
  <c r="X25" i="32" s="1"/>
  <c r="AB25" i="32"/>
  <c r="AH25" i="32" l="1"/>
  <c r="AF25" i="32" l="1"/>
  <c r="Y25" i="32"/>
  <c r="Z25" i="32" l="1"/>
  <c r="AE26" i="32"/>
  <c r="AJ25" i="32"/>
  <c r="AI25" i="32" l="1"/>
  <c r="AG26" i="32" l="1"/>
  <c r="Q26" i="32"/>
  <c r="AD25" i="32"/>
  <c r="AK25" i="32"/>
  <c r="AA26" i="32" l="1"/>
  <c r="S26" i="32"/>
  <c r="T26" i="32" s="1"/>
  <c r="U26" i="32" s="1"/>
  <c r="V26" i="32" s="1"/>
  <c r="AB26" i="32" l="1"/>
  <c r="W26" i="32"/>
  <c r="X26" i="32" s="1"/>
  <c r="AH26" i="32" l="1"/>
  <c r="AF26" i="32" l="1"/>
  <c r="Y26" i="32"/>
  <c r="AE27" i="32" l="1"/>
  <c r="Z26" i="32"/>
  <c r="AJ26" i="32"/>
  <c r="AI26" i="32" l="1"/>
  <c r="AG27" i="32" l="1"/>
  <c r="Q27" i="32"/>
  <c r="AD26" i="32"/>
  <c r="AK26" i="32"/>
  <c r="S27" i="32" l="1"/>
  <c r="T27" i="32" s="1"/>
  <c r="U27" i="32" s="1"/>
  <c r="V27" i="32" s="1"/>
  <c r="AA27" i="32"/>
  <c r="AB27" i="32" l="1"/>
  <c r="W27" i="32"/>
  <c r="X27" i="32" s="1"/>
  <c r="AH27" i="32" l="1"/>
  <c r="AF27" i="32" l="1"/>
  <c r="Y27" i="32"/>
  <c r="Z27" i="32" l="1"/>
  <c r="AE28" i="32"/>
  <c r="AJ27" i="32"/>
  <c r="AI27" i="32" l="1"/>
  <c r="AG28" i="32" l="1"/>
  <c r="Q28" i="32"/>
  <c r="AD27" i="32"/>
  <c r="AK27" i="32"/>
  <c r="S28" i="32" l="1"/>
  <c r="T28" i="32" s="1"/>
  <c r="U28" i="32" s="1"/>
  <c r="V28" i="32" s="1"/>
  <c r="AA28" i="32"/>
  <c r="AB28" i="32" l="1"/>
  <c r="W28" i="32"/>
  <c r="X28" i="32" s="1"/>
  <c r="AH28" i="32" l="1"/>
  <c r="AF28" i="32" l="1"/>
  <c r="Y28" i="32"/>
  <c r="Z28" i="32" l="1"/>
  <c r="AE29" i="32"/>
  <c r="AJ28" i="32"/>
  <c r="AI28" i="32" l="1"/>
  <c r="AG29" i="32" l="1"/>
  <c r="AD28" i="32"/>
  <c r="AK28" i="32"/>
  <c r="AA29" i="32" l="1"/>
  <c r="S29" i="32"/>
  <c r="T29" i="32" s="1"/>
  <c r="U29" i="32" s="1"/>
  <c r="V29" i="32" s="1"/>
  <c r="AB29" i="32" l="1"/>
  <c r="W29" i="32"/>
  <c r="X29" i="32" s="1"/>
  <c r="AH29" i="32" l="1"/>
  <c r="AF29" i="32" l="1"/>
  <c r="Y29" i="32"/>
  <c r="AE30" i="32" l="1"/>
  <c r="Z29" i="32"/>
  <c r="AJ29" i="32"/>
  <c r="AI29" i="32" l="1"/>
  <c r="AG30" i="32" l="1"/>
  <c r="AD29" i="32"/>
  <c r="AK29" i="32"/>
  <c r="AA30" i="32" l="1"/>
  <c r="S30" i="32"/>
  <c r="T30" i="32" s="1"/>
  <c r="U30" i="32" s="1"/>
  <c r="V30" i="32" s="1"/>
  <c r="AB30" i="32" l="1"/>
  <c r="W30" i="32"/>
  <c r="X30" i="32" s="1"/>
  <c r="AH30" i="32" l="1"/>
  <c r="AF30" i="32" l="1"/>
  <c r="Y30" i="32"/>
  <c r="AE31" i="32" l="1"/>
  <c r="Z30" i="32"/>
  <c r="AJ30" i="32"/>
  <c r="AI30" i="32" l="1"/>
  <c r="AG31" i="32" l="1"/>
  <c r="AD30" i="32"/>
  <c r="AK30" i="32"/>
  <c r="AA31" i="32" l="1"/>
  <c r="S31" i="32"/>
  <c r="T31" i="32" s="1"/>
  <c r="U31" i="32" s="1"/>
  <c r="V31" i="32" s="1"/>
  <c r="AB31" i="32" l="1"/>
  <c r="W31" i="32"/>
  <c r="X31" i="32" s="1"/>
  <c r="AH31" i="32" l="1"/>
  <c r="AF31" i="32" l="1"/>
  <c r="Y31" i="32"/>
  <c r="Z31" i="32" l="1"/>
  <c r="AE32" i="32"/>
  <c r="AJ31" i="32"/>
  <c r="AI31" i="32" l="1"/>
  <c r="AG32" i="32" l="1"/>
  <c r="AD31" i="32"/>
  <c r="AK31" i="32"/>
  <c r="AA32" i="32" l="1"/>
  <c r="S32" i="32"/>
  <c r="T32" i="32" s="1"/>
  <c r="U32" i="32" s="1"/>
  <c r="V32" i="32" s="1"/>
  <c r="AB32" i="32" l="1"/>
  <c r="W32" i="32"/>
  <c r="X32" i="32" s="1"/>
  <c r="AH32" i="32" l="1"/>
  <c r="AF32" i="32" l="1"/>
  <c r="Y32" i="32"/>
  <c r="Z32" i="32" l="1"/>
  <c r="AE33" i="32"/>
  <c r="AJ32" i="32"/>
  <c r="AI32" i="32" l="1"/>
  <c r="AG33" i="32" l="1"/>
  <c r="AD32" i="32"/>
  <c r="AK32" i="32"/>
  <c r="S33" i="32" l="1"/>
  <c r="T33" i="32" s="1"/>
  <c r="U33" i="32" s="1"/>
  <c r="V33" i="32" s="1"/>
  <c r="AA33" i="32"/>
  <c r="AB33" i="32" l="1"/>
  <c r="W33" i="32"/>
  <c r="X33" i="32" s="1"/>
  <c r="AH33" i="32" l="1"/>
  <c r="AF33" i="32" l="1"/>
  <c r="Y33" i="32"/>
  <c r="Z33" i="32" l="1"/>
  <c r="AE34" i="32"/>
  <c r="AJ33" i="32"/>
  <c r="AI33" i="32" l="1"/>
  <c r="AG34" i="32" l="1"/>
  <c r="AD33" i="32"/>
  <c r="AK33" i="32"/>
  <c r="S34" i="32" l="1"/>
  <c r="T34" i="32" s="1"/>
  <c r="AA34" i="32"/>
  <c r="U34" i="32" l="1"/>
  <c r="V34" i="32" s="1"/>
  <c r="W34" i="32" l="1"/>
  <c r="X34" i="32" s="1"/>
  <c r="AB34" i="32"/>
  <c r="AH34" i="32" l="1"/>
  <c r="AF34" i="32" l="1"/>
  <c r="Y34" i="32"/>
  <c r="AE35" i="32" l="1"/>
  <c r="Z34" i="32"/>
  <c r="AJ34" i="32"/>
  <c r="AI34" i="32" l="1"/>
  <c r="AG35" i="32" l="1"/>
  <c r="AD34" i="32"/>
  <c r="AK34" i="32"/>
  <c r="S35" i="32" l="1"/>
  <c r="T35" i="32" s="1"/>
  <c r="U35" i="32" s="1"/>
  <c r="V35" i="32" s="1"/>
  <c r="AA35" i="32"/>
  <c r="W35" i="32" l="1"/>
  <c r="X35" i="32" s="1"/>
  <c r="AB35" i="32"/>
  <c r="AH35" i="32" l="1"/>
  <c r="AF35" i="32" l="1"/>
  <c r="Y35" i="32"/>
  <c r="AE36" i="32" l="1"/>
  <c r="Z35" i="32"/>
  <c r="AJ35" i="32"/>
  <c r="AI35" i="32" l="1"/>
  <c r="AG36" i="32" l="1"/>
  <c r="AD35" i="32"/>
  <c r="AK35" i="32"/>
  <c r="S36" i="32" l="1"/>
  <c r="T36" i="32" s="1"/>
  <c r="U36" i="32" s="1"/>
  <c r="V36" i="32" s="1"/>
  <c r="AA36" i="32"/>
  <c r="AB36" i="32" l="1"/>
  <c r="W36" i="32"/>
  <c r="X36" i="32" s="1"/>
  <c r="AH36" i="32" l="1"/>
  <c r="AF36" i="32" l="1"/>
  <c r="Y36" i="32"/>
  <c r="AE37" i="32" l="1"/>
  <c r="Z36" i="32"/>
  <c r="AJ36" i="32"/>
  <c r="AI36" i="32" l="1"/>
  <c r="AG37" i="32" l="1"/>
  <c r="AD36" i="32"/>
  <c r="AK36" i="32"/>
  <c r="AA37" i="32" l="1"/>
  <c r="S37" i="32"/>
  <c r="T37" i="32" s="1"/>
  <c r="U37" i="32" s="1"/>
  <c r="V37" i="32" s="1"/>
  <c r="AB37" i="32" l="1"/>
  <c r="W37" i="32"/>
  <c r="X37" i="32" s="1"/>
  <c r="AH37" i="32" l="1"/>
  <c r="AF37" i="32" l="1"/>
  <c r="Y37" i="32"/>
  <c r="AE38" i="32" l="1"/>
  <c r="Z37" i="32"/>
  <c r="AJ37" i="32"/>
  <c r="AI37" i="32" l="1"/>
  <c r="AG38" i="32" l="1"/>
  <c r="AD37" i="32"/>
  <c r="AK37" i="32"/>
  <c r="S38" i="32" l="1"/>
  <c r="T38" i="32" s="1"/>
  <c r="U38" i="32" s="1"/>
  <c r="V38" i="32" s="1"/>
  <c r="AA38" i="32"/>
  <c r="AB38" i="32" l="1"/>
  <c r="W38" i="32"/>
  <c r="X38" i="32" s="1"/>
  <c r="AH38" i="32" l="1"/>
  <c r="AF38" i="32" l="1"/>
  <c r="Y38" i="32"/>
  <c r="Z38" i="32" l="1"/>
  <c r="AE39" i="32"/>
  <c r="AJ38" i="32"/>
  <c r="AI38" i="32" l="1"/>
  <c r="AG39" i="32" l="1"/>
  <c r="AD38" i="32"/>
  <c r="AK38" i="32"/>
  <c r="AA39" i="32" l="1"/>
  <c r="S39" i="32"/>
  <c r="T39" i="32" s="1"/>
  <c r="U39" i="32" s="1"/>
  <c r="V39" i="32" s="1"/>
  <c r="AB39" i="32" l="1"/>
  <c r="W39" i="32"/>
  <c r="X39" i="32" s="1"/>
  <c r="AH39" i="32" l="1"/>
  <c r="AF39" i="32" l="1"/>
  <c r="Y39" i="32"/>
  <c r="Z39" i="32" l="1"/>
  <c r="AE40" i="32"/>
  <c r="AJ39" i="32"/>
  <c r="AI39" i="32" l="1"/>
  <c r="AG40" i="32" l="1"/>
  <c r="AD39" i="32"/>
  <c r="AK39" i="32"/>
  <c r="S40" i="32" l="1"/>
  <c r="T40" i="32" s="1"/>
  <c r="U40" i="32" s="1"/>
  <c r="V40" i="32" s="1"/>
  <c r="AA40" i="32"/>
  <c r="W40" i="32" l="1"/>
  <c r="X40" i="32" s="1"/>
  <c r="AB40" i="32"/>
  <c r="AH40" i="32" l="1"/>
  <c r="AF40" i="32" l="1"/>
  <c r="Y40" i="32"/>
  <c r="AE41" i="32" l="1"/>
  <c r="Z40" i="32"/>
  <c r="AJ40" i="32"/>
  <c r="AI40" i="32" l="1"/>
  <c r="AG41" i="32" l="1"/>
  <c r="AD40" i="32"/>
  <c r="AK40" i="32"/>
  <c r="S41" i="32" l="1"/>
  <c r="T41" i="32" s="1"/>
  <c r="U41" i="32" s="1"/>
  <c r="V41" i="32" s="1"/>
  <c r="AA41" i="32"/>
  <c r="W41" i="32" l="1"/>
  <c r="X41" i="32" s="1"/>
  <c r="AB41" i="32"/>
  <c r="AH41" i="32" l="1"/>
  <c r="AF41" i="32" l="1"/>
  <c r="Y41" i="32"/>
  <c r="Z41" i="32" l="1"/>
  <c r="AE42" i="32"/>
  <c r="AJ41" i="32"/>
  <c r="AI41" i="32" l="1"/>
  <c r="AG42" i="32" l="1"/>
  <c r="AD41" i="32"/>
  <c r="AK41" i="32"/>
  <c r="S42" i="32" l="1"/>
  <c r="T42" i="32" s="1"/>
  <c r="U42" i="32" s="1"/>
  <c r="V42" i="32" s="1"/>
  <c r="AA42" i="32"/>
  <c r="W42" i="32" l="1"/>
  <c r="X42" i="32" s="1"/>
  <c r="AB42" i="32"/>
  <c r="AH42" i="32" l="1"/>
  <c r="AF42" i="32" l="1"/>
  <c r="Y42" i="32"/>
  <c r="Z42" i="32" l="1"/>
  <c r="AE43" i="32"/>
  <c r="AJ42" i="32"/>
  <c r="AI42" i="32" l="1"/>
  <c r="AG43" i="32" l="1"/>
  <c r="AD42" i="32"/>
  <c r="AK42" i="32"/>
  <c r="AA43" i="32" l="1"/>
  <c r="S43" i="32"/>
  <c r="T43" i="32" s="1"/>
  <c r="U43" i="32" s="1"/>
  <c r="V43" i="32" s="1"/>
  <c r="W43" i="32" l="1"/>
  <c r="X43" i="32" s="1"/>
  <c r="AB43" i="32"/>
  <c r="AH43" i="32" l="1"/>
  <c r="AF43" i="32" l="1"/>
  <c r="Y43" i="32"/>
  <c r="Z43" i="32" l="1"/>
  <c r="AE44" i="32"/>
  <c r="AJ43" i="32"/>
  <c r="AI43" i="32" l="1"/>
  <c r="AG44" i="32" l="1"/>
  <c r="AD43" i="32"/>
  <c r="AK43" i="32"/>
  <c r="S44" i="32" l="1"/>
  <c r="T44" i="32" s="1"/>
  <c r="AA44" i="32"/>
  <c r="U44" i="32" l="1"/>
  <c r="V44" i="32" s="1"/>
  <c r="AB44" i="32" s="1"/>
  <c r="W44" i="32" l="1"/>
  <c r="X44" i="32" s="1"/>
  <c r="AH44" i="32" l="1"/>
  <c r="Y44" i="32"/>
  <c r="AF44" i="32" l="1"/>
  <c r="AE45" i="32"/>
  <c r="Z44" i="32"/>
  <c r="AJ44" i="32"/>
  <c r="AI44" i="32" l="1"/>
  <c r="AG45" i="32" l="1"/>
  <c r="AD44" i="32"/>
  <c r="AK44" i="32"/>
  <c r="S45" i="32" l="1"/>
  <c r="T45" i="32" s="1"/>
  <c r="U45" i="32" s="1"/>
  <c r="V45" i="32" s="1"/>
  <c r="AA45" i="32"/>
  <c r="W45" i="32" l="1"/>
  <c r="X45" i="32" s="1"/>
  <c r="AB45" i="32"/>
  <c r="AH45" i="32" l="1"/>
  <c r="AF45" i="32" l="1"/>
  <c r="Y45" i="32"/>
  <c r="Z45" i="32" l="1"/>
  <c r="AE46" i="32"/>
  <c r="AJ45" i="32"/>
  <c r="AI45" i="32" l="1"/>
  <c r="AG46" i="32" l="1"/>
  <c r="AD45" i="32"/>
  <c r="AK45" i="32"/>
  <c r="S46" i="32" l="1"/>
  <c r="T46" i="32" s="1"/>
  <c r="U46" i="32" s="1"/>
  <c r="V46" i="32" s="1"/>
  <c r="AA46" i="32"/>
  <c r="AB46" i="32" l="1"/>
  <c r="W46" i="32"/>
  <c r="X46" i="32" s="1"/>
  <c r="AH46" i="32" l="1"/>
  <c r="AF46" i="32" l="1"/>
  <c r="Y46" i="32"/>
  <c r="Z46" i="32" l="1"/>
  <c r="AE47" i="32"/>
  <c r="AJ46" i="32"/>
  <c r="AI46" i="32" l="1"/>
  <c r="AG47" i="32" l="1"/>
  <c r="AD46" i="32"/>
  <c r="AK46" i="32"/>
  <c r="AA47" i="32" l="1"/>
  <c r="S47" i="32"/>
  <c r="T47" i="32" s="1"/>
  <c r="U47" i="32" s="1"/>
  <c r="V47" i="32" s="1"/>
  <c r="AB47" i="32" l="1"/>
  <c r="W47" i="32"/>
  <c r="X47" i="32" s="1"/>
  <c r="AH47" i="32" l="1"/>
  <c r="AF47" i="32" l="1"/>
  <c r="Y47" i="32"/>
  <c r="AE48" i="32" l="1"/>
  <c r="Z47" i="32"/>
  <c r="AJ47" i="32"/>
  <c r="AI47" i="32" l="1"/>
  <c r="AG48" i="32" l="1"/>
  <c r="AD47" i="32"/>
  <c r="AK47" i="32"/>
  <c r="S48" i="32" l="1"/>
  <c r="T48" i="32" s="1"/>
  <c r="U48" i="32" s="1"/>
  <c r="V48" i="32" s="1"/>
  <c r="AA48" i="32"/>
  <c r="AB48" i="32" l="1"/>
  <c r="W48" i="32"/>
  <c r="X48" i="32" s="1"/>
  <c r="AH48" i="32" l="1"/>
  <c r="AF48" i="32" l="1"/>
  <c r="Y48" i="32"/>
  <c r="AE49" i="32" l="1"/>
  <c r="Z48" i="32"/>
  <c r="AJ48" i="32"/>
  <c r="AI48" i="32" l="1"/>
  <c r="AG49" i="32" l="1"/>
  <c r="AD48" i="32"/>
  <c r="AK48" i="32"/>
  <c r="S49" i="32" l="1"/>
  <c r="T49" i="32" s="1"/>
  <c r="U49" i="32" s="1"/>
  <c r="V49" i="32" s="1"/>
  <c r="AA49" i="32"/>
  <c r="AB49" i="32" l="1"/>
  <c r="W49" i="32"/>
  <c r="X49" i="32" s="1"/>
  <c r="AH49" i="32" l="1"/>
  <c r="AF49" i="32" l="1"/>
  <c r="Y49" i="32"/>
  <c r="AE50" i="32" l="1"/>
  <c r="Z49" i="32"/>
  <c r="AJ49" i="32"/>
  <c r="AI49" i="32" l="1"/>
  <c r="AG50" i="32" l="1"/>
  <c r="AD49" i="32"/>
  <c r="AK49" i="32"/>
  <c r="S50" i="32" l="1"/>
  <c r="T50" i="32" s="1"/>
  <c r="U50" i="32" s="1"/>
  <c r="V50" i="32" s="1"/>
  <c r="AA50" i="32"/>
  <c r="AB50" i="32" l="1"/>
  <c r="W50" i="32"/>
  <c r="X50" i="32" s="1"/>
  <c r="AH50" i="32" l="1"/>
  <c r="AF50" i="32" l="1"/>
  <c r="Y50" i="32"/>
  <c r="AE51" i="32" l="1"/>
  <c r="Z50" i="32"/>
  <c r="AJ50" i="32"/>
  <c r="AI50" i="32" l="1"/>
  <c r="AG51" i="32" l="1"/>
  <c r="AD50" i="32"/>
  <c r="AK50" i="32"/>
  <c r="AA51" i="32" l="1"/>
  <c r="S51" i="32"/>
  <c r="T51" i="32" s="1"/>
  <c r="U51" i="32" s="1"/>
  <c r="V51" i="32" s="1"/>
  <c r="AB51" i="32" l="1"/>
  <c r="W51" i="32"/>
  <c r="X51" i="32" s="1"/>
  <c r="AH51" i="32" l="1"/>
  <c r="AF51" i="32" l="1"/>
  <c r="Y51" i="32"/>
  <c r="Z51" i="32" l="1"/>
  <c r="AE52" i="32"/>
  <c r="AJ51" i="32"/>
  <c r="AI51" i="32" l="1"/>
  <c r="AG52" i="32" l="1"/>
  <c r="AD51" i="32"/>
  <c r="AK51" i="32"/>
  <c r="AA52" i="32" l="1"/>
  <c r="S52" i="32"/>
  <c r="T52" i="32" s="1"/>
  <c r="U52" i="32" s="1"/>
  <c r="V52" i="32" s="1"/>
  <c r="AB52" i="32" l="1"/>
  <c r="W52" i="32"/>
  <c r="X52" i="32" s="1"/>
  <c r="AH52" i="32" l="1"/>
  <c r="AF52" i="32" l="1"/>
  <c r="Y52" i="32"/>
  <c r="Z52" i="32" l="1"/>
  <c r="AE53" i="32"/>
  <c r="AJ52" i="32"/>
  <c r="AI52" i="32" l="1"/>
  <c r="AG53" i="32" l="1"/>
  <c r="AD52" i="32"/>
  <c r="AK52" i="32"/>
  <c r="AA53" i="32" l="1"/>
  <c r="S53" i="32"/>
  <c r="T53" i="32" s="1"/>
  <c r="U53" i="32" s="1"/>
  <c r="V53" i="32" s="1"/>
  <c r="AB53" i="32" l="1"/>
  <c r="W53" i="32"/>
  <c r="X53" i="32" s="1"/>
  <c r="AH53" i="32" l="1"/>
  <c r="AF53" i="32" l="1"/>
  <c r="Y53" i="32"/>
  <c r="Z53" i="32" l="1"/>
  <c r="AE54" i="32"/>
  <c r="AJ53" i="32"/>
  <c r="AI53" i="32" l="1"/>
  <c r="AG54" i="32" l="1"/>
  <c r="AD53" i="32"/>
  <c r="AK53" i="32"/>
  <c r="S54" i="32" l="1"/>
  <c r="T54" i="32" s="1"/>
  <c r="AA54" i="32"/>
  <c r="U54" i="32" l="1"/>
  <c r="V54" i="32" s="1"/>
  <c r="W54" i="32" s="1"/>
  <c r="X54" i="32" s="1"/>
  <c r="AB54" i="32" l="1"/>
  <c r="AH54" i="32"/>
  <c r="AF54" i="32" l="1"/>
  <c r="Y54" i="32"/>
  <c r="AE55" i="32" l="1"/>
  <c r="Z54" i="32"/>
  <c r="AJ54" i="32"/>
  <c r="AI54" i="32" l="1"/>
  <c r="AG55" i="32" l="1"/>
  <c r="AD54" i="32"/>
  <c r="AK54" i="32"/>
  <c r="S55" i="32" l="1"/>
  <c r="T55" i="32" s="1"/>
  <c r="AA55" i="32"/>
  <c r="U55" i="32" l="1"/>
  <c r="V55" i="32" s="1"/>
  <c r="AB55" i="32" l="1"/>
  <c r="W55" i="32"/>
  <c r="X55" i="32" s="1"/>
  <c r="AH55" i="32" l="1"/>
  <c r="AF55" i="32" l="1"/>
  <c r="Y55" i="32"/>
  <c r="Z55" i="32" l="1"/>
  <c r="AE56" i="32"/>
  <c r="AJ55" i="32"/>
  <c r="AI55" i="32" l="1"/>
  <c r="AG56" i="32" l="1"/>
  <c r="AD55" i="32"/>
  <c r="AK55" i="32"/>
  <c r="AA56" i="32" l="1"/>
  <c r="S56" i="32"/>
  <c r="T56" i="32" s="1"/>
  <c r="U56" i="32" s="1"/>
  <c r="V56" i="32" s="1"/>
  <c r="W56" i="32" l="1"/>
  <c r="X56" i="32" s="1"/>
  <c r="AB56" i="32"/>
  <c r="AH56" i="32" l="1"/>
  <c r="AF56" i="32" l="1"/>
  <c r="Y56" i="32"/>
  <c r="Z56" i="32" l="1"/>
  <c r="AE57" i="32"/>
  <c r="AJ56" i="32"/>
  <c r="AI56" i="32" l="1"/>
  <c r="AG57" i="32" l="1"/>
  <c r="AD56" i="32"/>
  <c r="AK56" i="32"/>
  <c r="S57" i="32" l="1"/>
  <c r="T57" i="32" s="1"/>
  <c r="U57" i="32" s="1"/>
  <c r="V57" i="32" s="1"/>
  <c r="AA57" i="32"/>
  <c r="AB57" i="32" l="1"/>
  <c r="W57" i="32"/>
  <c r="X57" i="32" s="1"/>
  <c r="AH57" i="32" l="1"/>
  <c r="AF57" i="32" l="1"/>
  <c r="Y57" i="32"/>
  <c r="AE58" i="32" l="1"/>
  <c r="Z57" i="32"/>
  <c r="AJ57" i="32"/>
  <c r="AI57" i="32" l="1"/>
  <c r="AG58" i="32" l="1"/>
  <c r="AD57" i="32"/>
  <c r="AK57" i="32"/>
  <c r="S58" i="32" l="1"/>
  <c r="T58" i="32" s="1"/>
  <c r="AA58" i="32"/>
  <c r="U58" i="32" l="1"/>
  <c r="V58" i="32" s="1"/>
  <c r="AB58" i="32" l="1"/>
  <c r="W58" i="32"/>
  <c r="X58" i="32" s="1"/>
  <c r="AH58" i="32" l="1"/>
  <c r="Y58" i="32" l="1"/>
  <c r="AF58" i="32"/>
  <c r="Z58" i="32" l="1"/>
  <c r="AE59" i="32"/>
  <c r="AJ58" i="32"/>
  <c r="AI58" i="32" l="1"/>
  <c r="AG59" i="32" l="1"/>
  <c r="AD58" i="32"/>
  <c r="AK58" i="32"/>
  <c r="AA59" i="32" l="1"/>
  <c r="S59" i="32"/>
  <c r="T59" i="32" s="1"/>
  <c r="U59" i="32" s="1"/>
  <c r="V59" i="32" s="1"/>
  <c r="W59" i="32" l="1"/>
  <c r="X59" i="32" s="1"/>
  <c r="AB59" i="32"/>
  <c r="AH59" i="32" l="1"/>
  <c r="AF59" i="32" l="1"/>
  <c r="Y59" i="32"/>
  <c r="Z59" i="32" l="1"/>
  <c r="AE60" i="32"/>
  <c r="AJ59" i="32"/>
  <c r="AI59" i="32" l="1"/>
  <c r="AG60" i="32" l="1"/>
  <c r="AD59" i="32"/>
  <c r="AK59" i="32"/>
  <c r="S60" i="32" l="1"/>
  <c r="T60" i="32" s="1"/>
  <c r="U60" i="32" s="1"/>
  <c r="V60" i="32" s="1"/>
  <c r="AA60" i="32"/>
  <c r="AB60" i="32" l="1"/>
  <c r="W60" i="32"/>
  <c r="X60" i="32" s="1"/>
  <c r="AH60" i="32" l="1"/>
  <c r="AF60" i="32" l="1"/>
  <c r="Y60" i="32"/>
  <c r="AE61" i="32" l="1"/>
  <c r="Z60" i="32"/>
  <c r="AJ60" i="32"/>
  <c r="AI60" i="32" l="1"/>
  <c r="AG61" i="32" l="1"/>
  <c r="AD60" i="32"/>
  <c r="AK60" i="32"/>
  <c r="S61" i="32" l="1"/>
  <c r="T61" i="32" s="1"/>
  <c r="U61" i="32" s="1"/>
  <c r="V61" i="32" s="1"/>
  <c r="AA61" i="32"/>
  <c r="W61" i="32" l="1"/>
  <c r="X61" i="32" s="1"/>
  <c r="AB61" i="32"/>
  <c r="AH61" i="32" l="1"/>
  <c r="AF61" i="32" l="1"/>
  <c r="Y61" i="32"/>
  <c r="Z61" i="32" l="1"/>
  <c r="AE62" i="32"/>
  <c r="AJ61" i="32"/>
  <c r="AI61" i="32" l="1"/>
  <c r="AG62" i="32" l="1"/>
  <c r="AD61" i="32"/>
  <c r="AK61" i="32"/>
  <c r="S62" i="32" l="1"/>
  <c r="T62" i="32" s="1"/>
  <c r="U62" i="32" s="1"/>
  <c r="V62" i="32" s="1"/>
  <c r="AA62" i="32"/>
  <c r="AB62" i="32" l="1"/>
  <c r="W62" i="32"/>
  <c r="X62" i="32" s="1"/>
  <c r="AH62" i="32" l="1"/>
  <c r="AF62" i="32" l="1"/>
  <c r="Y62" i="32"/>
  <c r="AE63" i="32" l="1"/>
  <c r="Z62" i="32"/>
  <c r="AJ62" i="32"/>
  <c r="AI62" i="32" l="1"/>
  <c r="AG63" i="32" l="1"/>
  <c r="AD62" i="32"/>
  <c r="AK62" i="32"/>
  <c r="S63" i="32" l="1"/>
  <c r="T63" i="32" s="1"/>
  <c r="U63" i="32" s="1"/>
  <c r="V63" i="32" s="1"/>
  <c r="AA63" i="32"/>
  <c r="AB63" i="32" l="1"/>
  <c r="W63" i="32"/>
  <c r="X63" i="32" s="1"/>
  <c r="AH63" i="32" l="1"/>
  <c r="AF63" i="32" l="1"/>
  <c r="Y63" i="32"/>
  <c r="Z63" i="32" l="1"/>
  <c r="AE64" i="32"/>
  <c r="AJ63" i="32"/>
  <c r="AI63" i="32" l="1"/>
  <c r="AG64" i="32" l="1"/>
  <c r="AD63" i="32"/>
  <c r="AK63" i="32"/>
  <c r="S64" i="32" l="1"/>
  <c r="T64" i="32" s="1"/>
  <c r="U64" i="32" s="1"/>
  <c r="V64" i="32" s="1"/>
  <c r="AA64" i="32"/>
  <c r="W64" i="32" l="1"/>
  <c r="X64" i="32" s="1"/>
  <c r="AB64" i="32"/>
  <c r="AH64" i="32" l="1"/>
  <c r="AF64" i="32" l="1"/>
  <c r="Y64" i="32"/>
  <c r="Z64" i="32" l="1"/>
  <c r="AJ64" i="32"/>
  <c r="AE65" i="32"/>
  <c r="AI64" i="32" l="1"/>
  <c r="AG65" i="32" l="1"/>
  <c r="AD64" i="32"/>
  <c r="AK64" i="32"/>
  <c r="AA65" i="32" l="1"/>
  <c r="S65" i="32"/>
  <c r="T65" i="32" s="1"/>
  <c r="U65" i="32" s="1"/>
  <c r="V65" i="32" s="1"/>
  <c r="W65" i="32" l="1"/>
  <c r="X65" i="32" s="1"/>
  <c r="AB65" i="32"/>
  <c r="AH65" i="32" l="1"/>
  <c r="AF65" i="32" l="1"/>
  <c r="Y65" i="32"/>
  <c r="AE66" i="32" l="1"/>
  <c r="Z65" i="32"/>
  <c r="AJ65" i="32"/>
  <c r="AI65" i="32" l="1"/>
  <c r="AG66" i="32" l="1"/>
  <c r="AD65" i="32"/>
  <c r="AK65" i="32"/>
  <c r="AA66" i="32" l="1"/>
  <c r="S66" i="32"/>
  <c r="T66" i="32" s="1"/>
  <c r="U66" i="32" s="1"/>
  <c r="V66" i="32" s="1"/>
  <c r="AB66" i="32" l="1"/>
  <c r="W66" i="32"/>
  <c r="X66" i="32" s="1"/>
  <c r="AH66" i="32" l="1"/>
  <c r="AF66" i="32" l="1"/>
  <c r="Y66" i="32"/>
  <c r="AE67" i="32" l="1"/>
  <c r="Z66" i="32"/>
  <c r="AJ66" i="32"/>
  <c r="AI66" i="32" l="1"/>
  <c r="AG67" i="32" l="1"/>
  <c r="AD66" i="32"/>
  <c r="AK66" i="32"/>
  <c r="S67" i="32" l="1"/>
  <c r="T67" i="32" s="1"/>
  <c r="U67" i="32" s="1"/>
  <c r="V67" i="32" s="1"/>
  <c r="AA67" i="32"/>
  <c r="W67" i="32" l="1"/>
  <c r="X67" i="32" s="1"/>
  <c r="AB67" i="32"/>
  <c r="AH67" i="32" l="1"/>
  <c r="AF67" i="32" l="1"/>
  <c r="Y67" i="32"/>
  <c r="AE68" i="32" l="1"/>
  <c r="Z67" i="32"/>
  <c r="AJ67" i="32"/>
  <c r="AI67" i="32" l="1"/>
  <c r="AG68" i="32" l="1"/>
  <c r="AD67" i="32"/>
  <c r="AK67" i="32"/>
  <c r="S68" i="32" l="1"/>
  <c r="T68" i="32" s="1"/>
  <c r="U68" i="32" s="1"/>
  <c r="V68" i="32" s="1"/>
  <c r="AA68" i="32"/>
  <c r="AB68" i="32" l="1"/>
  <c r="W68" i="32"/>
  <c r="X68" i="32" s="1"/>
  <c r="AH68" i="32" l="1"/>
  <c r="AF68" i="32" l="1"/>
  <c r="Y68" i="32"/>
  <c r="Z68" i="32" l="1"/>
  <c r="AE69" i="32"/>
  <c r="AJ68" i="32"/>
  <c r="AI68" i="32" l="1"/>
  <c r="AG69" i="32" l="1"/>
  <c r="AD68" i="32"/>
  <c r="AK68" i="32"/>
  <c r="S69" i="32" l="1"/>
  <c r="T69" i="32" s="1"/>
  <c r="U69" i="32" s="1"/>
  <c r="V69" i="32" s="1"/>
  <c r="AA69" i="32"/>
  <c r="AB69" i="32" l="1"/>
  <c r="W69" i="32"/>
  <c r="X69" i="32" s="1"/>
  <c r="AH69" i="32" l="1"/>
  <c r="AF69" i="32" l="1"/>
  <c r="Y69" i="32"/>
  <c r="AE70" i="32" l="1"/>
  <c r="Z69" i="32"/>
  <c r="AJ69" i="32"/>
  <c r="AI69" i="32" l="1"/>
  <c r="AG70" i="32" l="1"/>
  <c r="AD69" i="32"/>
  <c r="AK69" i="32"/>
  <c r="S70" i="32" l="1"/>
  <c r="T70" i="32" s="1"/>
  <c r="U70" i="32" s="1"/>
  <c r="V70" i="32" s="1"/>
  <c r="AA70" i="32"/>
  <c r="W70" i="32" l="1"/>
  <c r="X70" i="32" s="1"/>
  <c r="AB70" i="32"/>
  <c r="AH70" i="32" l="1"/>
  <c r="AF70" i="32" l="1"/>
  <c r="Y70" i="32"/>
  <c r="Z70" i="32" l="1"/>
  <c r="AE71" i="32"/>
  <c r="AJ70" i="32"/>
  <c r="AI70" i="32" l="1"/>
  <c r="AG71" i="32" l="1"/>
  <c r="AD70" i="32"/>
  <c r="AK70" i="32"/>
  <c r="S71" i="32" l="1"/>
  <c r="T71" i="32" s="1"/>
  <c r="U71" i="32" s="1"/>
  <c r="V71" i="32" s="1"/>
  <c r="AA71" i="32"/>
  <c r="W71" i="32" l="1"/>
  <c r="X71" i="32" s="1"/>
  <c r="AB71" i="32"/>
  <c r="AH71" i="32" l="1"/>
  <c r="AF71" i="32" l="1"/>
  <c r="Y71" i="32"/>
  <c r="Z71" i="32" l="1"/>
  <c r="AE72" i="32"/>
  <c r="AJ71" i="32"/>
  <c r="AI71" i="32" l="1"/>
  <c r="AG72" i="32" l="1"/>
  <c r="AD71" i="32"/>
  <c r="AK71" i="32"/>
  <c r="AA72" i="32" l="1"/>
  <c r="S72" i="32"/>
  <c r="T72" i="32" s="1"/>
  <c r="U72" i="32" s="1"/>
  <c r="V72" i="32" s="1"/>
  <c r="AB72" i="32" l="1"/>
  <c r="W72" i="32"/>
  <c r="X72" i="32" s="1"/>
  <c r="AH72" i="32" l="1"/>
  <c r="AF72" i="32" l="1"/>
  <c r="Y72" i="32"/>
  <c r="AE73" i="32" l="1"/>
  <c r="Z72" i="32"/>
  <c r="AJ72" i="32"/>
  <c r="AI72" i="32" l="1"/>
  <c r="AG73" i="32" l="1"/>
  <c r="AD72" i="32"/>
  <c r="AK72" i="32"/>
  <c r="S73" i="32" l="1"/>
  <c r="T73" i="32" s="1"/>
  <c r="U73" i="32" s="1"/>
  <c r="V73" i="32" s="1"/>
  <c r="AA73" i="32"/>
  <c r="AB73" i="32" l="1"/>
  <c r="W73" i="32"/>
  <c r="X73" i="32" s="1"/>
  <c r="AH73" i="32" l="1"/>
  <c r="AF73" i="32" l="1"/>
  <c r="Y73" i="32"/>
  <c r="Z73" i="32" l="1"/>
  <c r="AE74" i="32"/>
  <c r="AJ73" i="32"/>
  <c r="AI73" i="32" l="1"/>
  <c r="AG74" i="32" l="1"/>
  <c r="AD73" i="32"/>
  <c r="AK73" i="32"/>
  <c r="S74" i="32" l="1"/>
  <c r="T74" i="32" s="1"/>
  <c r="U74" i="32" s="1"/>
  <c r="V74" i="32" s="1"/>
  <c r="AA74" i="32"/>
  <c r="W74" i="32" l="1"/>
  <c r="X74" i="32" s="1"/>
  <c r="AB74" i="32"/>
  <c r="AH74" i="32" l="1"/>
  <c r="AF74" i="32" l="1"/>
  <c r="Y74" i="32"/>
  <c r="Z74" i="32" l="1"/>
  <c r="AE75" i="32"/>
  <c r="AJ74" i="32"/>
  <c r="AI74" i="32" l="1"/>
  <c r="AG75" i="32" l="1"/>
  <c r="AD74" i="32"/>
  <c r="AK74" i="32"/>
  <c r="AA75" i="32" l="1"/>
  <c r="S75" i="32"/>
  <c r="T75" i="32" s="1"/>
  <c r="U75" i="32" s="1"/>
  <c r="V75" i="32" s="1"/>
  <c r="W75" i="32" l="1"/>
  <c r="X75" i="32" s="1"/>
  <c r="AB75" i="32"/>
  <c r="AH75" i="32" l="1"/>
  <c r="AF75" i="32" l="1"/>
  <c r="Y75" i="32"/>
  <c r="AE76" i="32" l="1"/>
  <c r="Z75" i="32"/>
  <c r="AJ75" i="32"/>
  <c r="AI75" i="32" l="1"/>
  <c r="AG76" i="32" l="1"/>
  <c r="AD75" i="32"/>
  <c r="AK75" i="32"/>
  <c r="AA76" i="32" l="1"/>
  <c r="S76" i="32"/>
  <c r="T76" i="32" s="1"/>
  <c r="U76" i="32" s="1"/>
  <c r="V76" i="32" s="1"/>
  <c r="AB76" i="32" l="1"/>
  <c r="W76" i="32"/>
  <c r="X76" i="32" s="1"/>
  <c r="AH76" i="32" l="1"/>
  <c r="AF76" i="32" l="1"/>
  <c r="Y76" i="32"/>
  <c r="Z76" i="32" l="1"/>
  <c r="AE77" i="32"/>
  <c r="AJ76" i="32"/>
  <c r="AI76" i="32" l="1"/>
  <c r="AG77" i="32" l="1"/>
  <c r="AD76" i="32"/>
  <c r="AK76" i="32"/>
  <c r="S77" i="32" l="1"/>
  <c r="T77" i="32" s="1"/>
  <c r="AA77" i="32"/>
  <c r="U77" i="32" l="1"/>
  <c r="V77" i="32" s="1"/>
  <c r="W77" i="32" l="1"/>
  <c r="X77" i="32" s="1"/>
  <c r="AB77" i="32"/>
  <c r="AH77" i="32" l="1"/>
  <c r="AF77" i="32" l="1"/>
  <c r="Y77" i="32"/>
  <c r="AE78" i="32" l="1"/>
  <c r="Z77" i="32"/>
  <c r="AJ77" i="32"/>
  <c r="AI77" i="32" l="1"/>
  <c r="AG78" i="32" l="1"/>
  <c r="AD77" i="32"/>
  <c r="AK77" i="32"/>
  <c r="AA78" i="32" l="1"/>
  <c r="S78" i="32"/>
  <c r="T78" i="32" s="1"/>
  <c r="U78" i="32" s="1"/>
  <c r="V78" i="32" s="1"/>
  <c r="AB78" i="32" l="1"/>
  <c r="W78" i="32"/>
  <c r="X78" i="32" s="1"/>
  <c r="AH78" i="32" l="1"/>
  <c r="AF78" i="32" l="1"/>
  <c r="Y78" i="32"/>
  <c r="AE79" i="32" l="1"/>
  <c r="Z78" i="32"/>
  <c r="AJ78" i="32"/>
  <c r="AI78" i="32" l="1"/>
  <c r="AG79" i="32" l="1"/>
  <c r="AD78" i="32"/>
  <c r="AK78" i="32"/>
  <c r="AA79" i="32" l="1"/>
  <c r="S79" i="32"/>
  <c r="T79" i="32" s="1"/>
  <c r="U79" i="32" s="1"/>
  <c r="V79" i="32" s="1"/>
  <c r="AB79" i="32" l="1"/>
  <c r="W79" i="32"/>
  <c r="X79" i="32" s="1"/>
  <c r="AH79" i="32" l="1"/>
  <c r="AF79" i="32" l="1"/>
  <c r="Y79" i="32"/>
  <c r="Z79" i="32" l="1"/>
  <c r="AE80" i="32"/>
  <c r="AJ79" i="32"/>
  <c r="AI79" i="32" l="1"/>
  <c r="AG80" i="32" l="1"/>
  <c r="AD79" i="32"/>
  <c r="AK79" i="32"/>
  <c r="AA80" i="32" l="1"/>
  <c r="S80" i="32"/>
  <c r="T80" i="32" s="1"/>
  <c r="U80" i="32" s="1"/>
  <c r="V80" i="32" s="1"/>
  <c r="W80" i="32" l="1"/>
  <c r="X80" i="32" s="1"/>
  <c r="AB80" i="32"/>
  <c r="AH80" i="32" l="1"/>
  <c r="AF80" i="32" l="1"/>
  <c r="Y80" i="32"/>
  <c r="AE81" i="32" l="1"/>
  <c r="Z80" i="32"/>
  <c r="AJ80" i="32"/>
  <c r="AI80" i="32" l="1"/>
  <c r="AG81" i="32" l="1"/>
  <c r="AD80" i="32"/>
  <c r="AK80" i="32"/>
  <c r="S81" i="32" l="1"/>
  <c r="T81" i="32" s="1"/>
  <c r="U81" i="32" s="1"/>
  <c r="V81" i="32" s="1"/>
  <c r="AA81" i="32"/>
  <c r="W81" i="32" l="1"/>
  <c r="X81" i="32" s="1"/>
  <c r="AB81" i="32"/>
  <c r="AH81" i="32" l="1"/>
  <c r="AF81" i="32" l="1"/>
  <c r="Y81" i="32"/>
  <c r="Z81" i="32" l="1"/>
  <c r="AE82" i="32"/>
  <c r="AJ81" i="32"/>
  <c r="AI81" i="32" l="1"/>
  <c r="AG82" i="32" l="1"/>
  <c r="AD81" i="32"/>
  <c r="AK81" i="32"/>
  <c r="AA82" i="32" l="1"/>
  <c r="S82" i="32"/>
  <c r="T82" i="32" s="1"/>
  <c r="U82" i="32" s="1"/>
  <c r="V82" i="32" s="1"/>
  <c r="W82" i="32" l="1"/>
  <c r="X82" i="32" s="1"/>
  <c r="AB82" i="32"/>
  <c r="AH82" i="32" l="1"/>
  <c r="AF82" i="32" l="1"/>
  <c r="Y82" i="32"/>
  <c r="Z82" i="32" l="1"/>
  <c r="AE83" i="32"/>
  <c r="AJ82" i="32"/>
  <c r="AI82" i="32" l="1"/>
  <c r="AG83" i="32" l="1"/>
  <c r="AD82" i="32"/>
  <c r="AK82" i="32"/>
  <c r="AA83" i="32" l="1"/>
  <c r="S83" i="32"/>
  <c r="T83" i="32" s="1"/>
  <c r="U83" i="32" s="1"/>
  <c r="V83" i="32" s="1"/>
  <c r="W83" i="32" l="1"/>
  <c r="X83" i="32" s="1"/>
  <c r="AB83" i="32"/>
  <c r="AH83" i="32" l="1"/>
  <c r="AF83" i="32" l="1"/>
  <c r="Y83" i="32"/>
  <c r="Z83" i="32" l="1"/>
  <c r="AE84" i="32"/>
  <c r="AJ83" i="32"/>
  <c r="AI83" i="32" l="1"/>
  <c r="AG84" i="32" l="1"/>
  <c r="AD83" i="32"/>
  <c r="AK83" i="32"/>
  <c r="S84" i="32" l="1"/>
  <c r="T84" i="32" s="1"/>
  <c r="AA84" i="32"/>
  <c r="U84" i="32"/>
  <c r="V84" i="32" s="1"/>
  <c r="W84" i="32" l="1"/>
  <c r="X84" i="32" s="1"/>
  <c r="AB84" i="32"/>
  <c r="AH84" i="32" l="1"/>
  <c r="AF84" i="32" l="1"/>
  <c r="Y84" i="32"/>
  <c r="AE85" i="32" l="1"/>
  <c r="Z84" i="32"/>
  <c r="AJ84" i="32"/>
  <c r="AI84" i="32" l="1"/>
  <c r="AG85" i="32" l="1"/>
  <c r="AD84" i="32"/>
  <c r="AK84" i="32"/>
  <c r="S85" i="32" l="1"/>
  <c r="T85" i="32" s="1"/>
  <c r="U85" i="32" s="1"/>
  <c r="V85" i="32" s="1"/>
  <c r="AA85" i="32"/>
  <c r="W85" i="32" l="1"/>
  <c r="X85" i="32" s="1"/>
  <c r="AB85" i="32"/>
  <c r="AH85" i="32" l="1"/>
  <c r="AF85" i="32" l="1"/>
  <c r="Y85" i="32"/>
  <c r="AE86" i="32" l="1"/>
  <c r="Z85" i="32"/>
  <c r="AJ85" i="32"/>
  <c r="AI85" i="32" l="1"/>
  <c r="AG86" i="32" l="1"/>
  <c r="AD85" i="32"/>
  <c r="AK85" i="32"/>
  <c r="AA86" i="32" l="1"/>
  <c r="S86" i="32"/>
  <c r="T86" i="32" s="1"/>
  <c r="U86" i="32" s="1"/>
  <c r="V86" i="32" s="1"/>
  <c r="W86" i="32" l="1"/>
  <c r="X86" i="32" s="1"/>
  <c r="AB86" i="32"/>
  <c r="AH86" i="32" l="1"/>
  <c r="AF86" i="32" l="1"/>
  <c r="Y86" i="32"/>
  <c r="AE87" i="32" l="1"/>
  <c r="AJ86" i="32"/>
  <c r="AI86" i="32" s="1"/>
  <c r="Z86" i="32"/>
  <c r="AG87" i="32" l="1"/>
  <c r="AD86" i="32"/>
  <c r="AK86" i="32"/>
  <c r="S87" i="32" l="1"/>
  <c r="T87" i="32" s="1"/>
  <c r="U87" i="32" s="1"/>
  <c r="V87" i="32" s="1"/>
  <c r="AA87" i="32"/>
  <c r="AB87" i="32" l="1"/>
  <c r="W87" i="32"/>
  <c r="X87" i="32" s="1"/>
  <c r="AH87" i="32" l="1"/>
  <c r="AF87" i="32" l="1"/>
  <c r="Y87" i="32"/>
  <c r="AJ87" i="32" l="1"/>
  <c r="AI87" i="32" s="1"/>
  <c r="AE88" i="32"/>
  <c r="Z87" i="32"/>
  <c r="AG88" i="32" l="1"/>
  <c r="AK87" i="32"/>
  <c r="AD87" i="32"/>
  <c r="AA88" i="32" l="1"/>
  <c r="S88" i="32"/>
  <c r="T88" i="32" s="1"/>
  <c r="U88" i="32" s="1"/>
  <c r="V88" i="32" s="1"/>
  <c r="AB88" i="32" l="1"/>
  <c r="W88" i="32"/>
  <c r="X88" i="32" s="1"/>
  <c r="AH88" i="32" l="1"/>
  <c r="AF88" i="32" l="1"/>
  <c r="Y88" i="32"/>
  <c r="AJ88" i="32" l="1"/>
  <c r="AI88" i="32" s="1"/>
  <c r="AE89" i="32"/>
  <c r="Z88" i="32"/>
  <c r="AG89" i="32" l="1"/>
  <c r="S89" i="32" s="1"/>
  <c r="T89" i="32" s="1"/>
  <c r="AK88" i="32"/>
  <c r="AD88" i="32"/>
  <c r="U89" i="32" l="1"/>
  <c r="V89" i="32" s="1"/>
  <c r="W89" i="32" s="1"/>
  <c r="X89" i="32" s="1"/>
  <c r="AA89" i="32"/>
  <c r="AB89" i="32" l="1"/>
  <c r="AH89" i="32"/>
  <c r="AF89" i="32" l="1"/>
  <c r="Y89" i="32"/>
  <c r="AE90" i="32" l="1"/>
  <c r="Z89" i="32"/>
  <c r="AJ89" i="32"/>
  <c r="AI89" i="32" l="1"/>
  <c r="AG90" i="32" l="1"/>
  <c r="AD89" i="32"/>
  <c r="AK89" i="32"/>
  <c r="AA90" i="32" l="1"/>
  <c r="S90" i="32"/>
  <c r="T90" i="32" s="1"/>
  <c r="U90" i="32" s="1"/>
  <c r="V90" i="32" s="1"/>
  <c r="AB90" i="32" l="1"/>
  <c r="W90" i="32"/>
  <c r="X90" i="32" s="1"/>
  <c r="AH90" i="32" l="1"/>
  <c r="AF90" i="32" l="1"/>
  <c r="Y90" i="32"/>
  <c r="Z90" i="32" l="1"/>
  <c r="AE91" i="32"/>
  <c r="AJ90" i="32"/>
  <c r="AI90" i="32" l="1"/>
  <c r="AG91" i="32" l="1"/>
  <c r="AD90" i="32"/>
  <c r="AK90" i="32"/>
  <c r="AA91" i="32" l="1"/>
  <c r="S91" i="32"/>
  <c r="T91" i="32" s="1"/>
  <c r="U91" i="32" s="1"/>
  <c r="V91" i="32" s="1"/>
  <c r="AB91" i="32" l="1"/>
  <c r="W91" i="32"/>
  <c r="X91" i="32" s="1"/>
  <c r="AH91" i="32" l="1"/>
  <c r="AF91" i="32" l="1"/>
  <c r="Y91" i="32"/>
  <c r="Z91" i="32" l="1"/>
  <c r="AE92" i="32"/>
  <c r="AJ91" i="32"/>
  <c r="AI91" i="32" l="1"/>
  <c r="AG92" i="32" l="1"/>
  <c r="AK91" i="32"/>
  <c r="AD91" i="32"/>
  <c r="S92" i="32" l="1"/>
  <c r="T92" i="32" s="1"/>
  <c r="U92" i="32" s="1"/>
  <c r="V92" i="32" s="1"/>
  <c r="AA92" i="32"/>
  <c r="W92" i="32" l="1"/>
  <c r="X92" i="32" s="1"/>
  <c r="AB92" i="32"/>
  <c r="AH92" i="32" l="1"/>
  <c r="AF92" i="32" l="1"/>
  <c r="Y92" i="32"/>
  <c r="Z92" i="32" l="1"/>
  <c r="AE93" i="32"/>
  <c r="AJ92" i="32"/>
  <c r="AI92" i="32" l="1"/>
  <c r="AG93" i="32" l="1"/>
  <c r="AD92" i="32"/>
  <c r="AK92" i="32"/>
  <c r="S93" i="32" l="1"/>
  <c r="T93" i="32" s="1"/>
  <c r="U93" i="32" s="1"/>
  <c r="V93" i="32" s="1"/>
  <c r="AA93" i="32"/>
  <c r="AB93" i="32" l="1"/>
  <c r="W93" i="32"/>
  <c r="X93" i="32" s="1"/>
  <c r="AH93" i="32" l="1"/>
  <c r="AF93" i="32" l="1"/>
  <c r="Y93" i="32"/>
  <c r="Z93" i="32" l="1"/>
  <c r="AE94" i="32"/>
  <c r="AJ93" i="32"/>
  <c r="AI93" i="32" l="1"/>
  <c r="AG94" i="32" l="1"/>
  <c r="AD93" i="32"/>
  <c r="AK93" i="32"/>
  <c r="S94" i="32" l="1"/>
  <c r="T94" i="32" s="1"/>
  <c r="U94" i="32" s="1"/>
  <c r="V94" i="32" s="1"/>
  <c r="AA94" i="32"/>
  <c r="AB94" i="32" l="1"/>
  <c r="W94" i="32"/>
  <c r="X94" i="32" s="1"/>
  <c r="AH94" i="32" l="1"/>
  <c r="AF94" i="32" l="1"/>
  <c r="Y94" i="32"/>
  <c r="AE95" i="32" l="1"/>
  <c r="Z94" i="32"/>
  <c r="AJ94" i="32"/>
  <c r="AI94" i="32" l="1"/>
  <c r="AG95" i="32" l="1"/>
  <c r="AD94" i="32"/>
  <c r="AK94" i="32"/>
  <c r="AA95" i="32" l="1"/>
  <c r="S95" i="32"/>
  <c r="T95" i="32" s="1"/>
  <c r="U95" i="32" s="1"/>
  <c r="V95" i="32" s="1"/>
  <c r="W95" i="32" l="1"/>
  <c r="X95" i="32" s="1"/>
  <c r="AB95" i="32"/>
  <c r="AH95" i="32" l="1"/>
  <c r="AF95" i="32" l="1"/>
  <c r="Y95" i="32"/>
  <c r="AE96" i="32" l="1"/>
  <c r="Z95" i="32"/>
  <c r="AJ95" i="32"/>
  <c r="AI95" i="32" l="1"/>
  <c r="AG96" i="32" l="1"/>
  <c r="AD95" i="32"/>
  <c r="AK95" i="32"/>
  <c r="AA96" i="32" l="1"/>
  <c r="S96" i="32"/>
  <c r="T96" i="32" s="1"/>
  <c r="U96" i="32" s="1"/>
  <c r="V96" i="32" s="1"/>
  <c r="W96" i="32" l="1"/>
  <c r="X96" i="32" s="1"/>
  <c r="AB96" i="32"/>
  <c r="AH96" i="32" l="1"/>
  <c r="AF96" i="32" l="1"/>
  <c r="Y96" i="32"/>
  <c r="Z96" i="32" l="1"/>
  <c r="AE97" i="32"/>
  <c r="AJ96" i="32"/>
  <c r="AI96" i="32" l="1"/>
  <c r="AG97" i="32" l="1"/>
  <c r="AD96" i="32"/>
  <c r="AK96" i="32"/>
  <c r="S97" i="32" l="1"/>
  <c r="T97" i="32" s="1"/>
  <c r="U97" i="32" s="1"/>
  <c r="V97" i="32" s="1"/>
  <c r="AA97" i="32"/>
  <c r="AB97" i="32" l="1"/>
  <c r="W97" i="32"/>
  <c r="X97" i="32" s="1"/>
  <c r="AH97" i="32" l="1"/>
  <c r="AF97" i="32" l="1"/>
  <c r="Y97" i="32"/>
  <c r="Z97" i="32" l="1"/>
  <c r="AE98" i="32"/>
  <c r="AJ97" i="32"/>
  <c r="AI97" i="32" l="1"/>
  <c r="AG98" i="32" l="1"/>
  <c r="AD97" i="32"/>
  <c r="AK97" i="32"/>
  <c r="AA98" i="32" l="1"/>
  <c r="S98" i="32"/>
  <c r="T98" i="32" s="1"/>
  <c r="U98" i="32" s="1"/>
  <c r="V98" i="32" s="1"/>
  <c r="AB98" i="32" l="1"/>
  <c r="W98" i="32"/>
  <c r="X98" i="32" s="1"/>
  <c r="AH98" i="32" l="1"/>
  <c r="AF98" i="32" l="1"/>
  <c r="Y98" i="32"/>
  <c r="AE99" i="32" l="1"/>
  <c r="Z98" i="32"/>
  <c r="AJ98" i="32"/>
  <c r="AI98" i="32" l="1"/>
  <c r="AG99" i="32" l="1"/>
  <c r="AD98" i="32"/>
  <c r="AK98" i="32"/>
  <c r="S99" i="32" l="1"/>
  <c r="T99" i="32" s="1"/>
  <c r="U99" i="32" s="1"/>
  <c r="V99" i="32" s="1"/>
  <c r="AA99" i="32"/>
  <c r="AB99" i="32" l="1"/>
  <c r="W99" i="32"/>
  <c r="X99" i="32" s="1"/>
  <c r="AH99" i="32" l="1"/>
  <c r="AF99" i="32" l="1"/>
  <c r="Y99" i="32"/>
  <c r="Z99" i="32" l="1"/>
  <c r="AE100" i="32"/>
  <c r="AJ99" i="32"/>
  <c r="AI99" i="32" l="1"/>
  <c r="AG100" i="32" l="1"/>
  <c r="AD99" i="32"/>
  <c r="AK99" i="32"/>
  <c r="AA100" i="32" l="1"/>
  <c r="S100" i="32"/>
  <c r="T100" i="32" s="1"/>
  <c r="U100" i="32" l="1"/>
  <c r="V100" i="32" s="1"/>
  <c r="W100" i="32" l="1"/>
  <c r="X100" i="32" s="1"/>
  <c r="AB100" i="32"/>
  <c r="AH100" i="32" l="1"/>
  <c r="AF100" i="32" l="1"/>
  <c r="Y100" i="32"/>
  <c r="AE101" i="32" l="1"/>
  <c r="Z100" i="32"/>
  <c r="AJ100" i="32"/>
  <c r="AI100" i="32" l="1"/>
  <c r="AG101" i="32" l="1"/>
  <c r="AD100" i="32"/>
  <c r="AK100" i="32"/>
  <c r="AA101" i="32" l="1"/>
  <c r="S101" i="32"/>
  <c r="T101" i="32" s="1"/>
  <c r="U101" i="32" s="1"/>
  <c r="V101" i="32" s="1"/>
  <c r="W101" i="32" l="1"/>
  <c r="X101" i="32" s="1"/>
  <c r="AB101" i="32"/>
  <c r="AH101" i="32" l="1"/>
  <c r="AF101" i="32" l="1"/>
  <c r="Y101" i="32"/>
  <c r="Z101" i="32" l="1"/>
  <c r="AE102" i="32"/>
  <c r="AJ101" i="32"/>
  <c r="AI101" i="32" l="1"/>
  <c r="AG102" i="32" l="1"/>
  <c r="AD101" i="32"/>
  <c r="AK101" i="32"/>
  <c r="AA102" i="32" l="1"/>
  <c r="S102" i="32"/>
  <c r="T102" i="32" s="1"/>
  <c r="U102" i="32" s="1"/>
  <c r="V102" i="32" s="1"/>
  <c r="AB102" i="32" l="1"/>
  <c r="W102" i="32"/>
  <c r="X102" i="32" s="1"/>
  <c r="AH102" i="32" l="1"/>
  <c r="AF102" i="32" l="1"/>
  <c r="Y102" i="32"/>
  <c r="AE103" i="32" l="1"/>
  <c r="Z102" i="32"/>
  <c r="AJ102" i="32"/>
  <c r="AI102" i="32" l="1"/>
  <c r="AG103" i="32" l="1"/>
  <c r="AD102" i="32"/>
  <c r="AK102" i="32"/>
  <c r="S103" i="32" l="1"/>
  <c r="T103" i="32" s="1"/>
  <c r="U103" i="32" s="1"/>
  <c r="V103" i="32" s="1"/>
  <c r="AA103" i="32"/>
  <c r="W103" i="32" l="1"/>
  <c r="X103" i="32" s="1"/>
  <c r="AB103" i="32"/>
  <c r="AH103" i="32" l="1"/>
  <c r="AF103" i="32" l="1"/>
  <c r="Y103" i="32"/>
  <c r="AE104" i="32" l="1"/>
  <c r="Z103" i="32"/>
  <c r="AJ103" i="32"/>
  <c r="AI103" i="32" l="1"/>
  <c r="AG104" i="32" l="1"/>
  <c r="AD103" i="32"/>
  <c r="AK103" i="32"/>
  <c r="AA104" i="32" l="1"/>
  <c r="S104" i="32"/>
  <c r="T104" i="32" s="1"/>
  <c r="U104" i="32" s="1"/>
  <c r="V104" i="32" s="1"/>
  <c r="W104" i="32" l="1"/>
  <c r="X104" i="32" s="1"/>
  <c r="AB104" i="32"/>
  <c r="AH104" i="32" l="1"/>
  <c r="AF104" i="32" l="1"/>
  <c r="Y104" i="32"/>
  <c r="AE105" i="32" l="1"/>
  <c r="Z104" i="32"/>
  <c r="AJ104" i="32"/>
  <c r="AI104" i="32" l="1"/>
  <c r="AG105" i="32" l="1"/>
  <c r="AD104" i="32"/>
  <c r="AK104" i="32"/>
  <c r="S105" i="32" l="1"/>
  <c r="T105" i="32" s="1"/>
  <c r="U105" i="32" s="1"/>
  <c r="V105" i="32" s="1"/>
  <c r="AA105" i="32"/>
  <c r="W105" i="32" l="1"/>
  <c r="X105" i="32" s="1"/>
  <c r="AB105" i="32"/>
  <c r="AH105" i="32" l="1"/>
  <c r="AF105" i="32" l="1"/>
  <c r="Y105" i="32"/>
  <c r="AE106" i="32" l="1"/>
  <c r="Z105" i="32"/>
  <c r="AJ105" i="32"/>
  <c r="AI105" i="32" l="1"/>
  <c r="AG106" i="32" l="1"/>
  <c r="AD105" i="32"/>
  <c r="AK105" i="32"/>
  <c r="S106" i="32" l="1"/>
  <c r="T106" i="32" s="1"/>
  <c r="U106" i="32" s="1"/>
  <c r="V106" i="32" s="1"/>
  <c r="AA106" i="32"/>
  <c r="W106" i="32" l="1"/>
  <c r="X106" i="32" s="1"/>
  <c r="AB106" i="32"/>
  <c r="AH106" i="32" l="1"/>
  <c r="AF106" i="32" l="1"/>
  <c r="Y106" i="32"/>
  <c r="AE107" i="32" l="1"/>
  <c r="Z106" i="32"/>
  <c r="AJ106" i="32"/>
  <c r="AI106" i="32" l="1"/>
  <c r="AG107" i="32" l="1"/>
  <c r="AD106" i="32"/>
  <c r="AK106" i="32"/>
  <c r="S107" i="32" l="1"/>
  <c r="T107" i="32" s="1"/>
  <c r="U107" i="32" s="1"/>
  <c r="V107" i="32" s="1"/>
  <c r="AA107" i="32"/>
  <c r="W107" i="32" l="1"/>
  <c r="X107" i="32" s="1"/>
  <c r="AB107" i="32"/>
  <c r="AH107" i="32" l="1"/>
  <c r="AF107" i="32" l="1"/>
  <c r="Y107" i="32"/>
  <c r="AE108" i="32" l="1"/>
  <c r="Z107" i="32"/>
  <c r="AJ107" i="32"/>
  <c r="AI107" i="32" l="1"/>
  <c r="AG108" i="32" l="1"/>
  <c r="AD107" i="32"/>
  <c r="AK107" i="32"/>
  <c r="AA108" i="32" l="1"/>
  <c r="S108" i="32"/>
  <c r="T108" i="32" s="1"/>
  <c r="U108" i="32" l="1"/>
  <c r="V108" i="32" s="1"/>
  <c r="AB108" i="32" l="1"/>
  <c r="W108" i="32"/>
  <c r="X108" i="32" s="1"/>
  <c r="AH108" i="32" l="1"/>
  <c r="AF108" i="32" l="1"/>
  <c r="Y108" i="32"/>
  <c r="AE109" i="32" l="1"/>
  <c r="Z108" i="32"/>
  <c r="AJ108" i="32"/>
  <c r="AI108" i="32" l="1"/>
  <c r="AG109" i="32" l="1"/>
  <c r="AD108" i="32"/>
  <c r="AK108" i="32"/>
  <c r="AA109" i="32" l="1"/>
  <c r="S109" i="32"/>
  <c r="T109" i="32" s="1"/>
  <c r="U109" i="32" s="1"/>
  <c r="V109" i="32" s="1"/>
  <c r="AB109" i="32" l="1"/>
  <c r="W109" i="32"/>
  <c r="X109" i="32" s="1"/>
  <c r="AH109" i="32" l="1"/>
  <c r="AF109" i="32" l="1"/>
  <c r="Y109" i="32"/>
  <c r="Z109" i="32" l="1"/>
  <c r="AE110" i="32"/>
  <c r="AJ109" i="32"/>
  <c r="AI109" i="32" l="1"/>
  <c r="AG110" i="32" l="1"/>
  <c r="AD109" i="32"/>
  <c r="AK109" i="32"/>
  <c r="AA110" i="32" l="1"/>
  <c r="S110" i="32"/>
  <c r="T110" i="32" s="1"/>
  <c r="U110" i="32" s="1"/>
  <c r="V110" i="32" s="1"/>
  <c r="AB110" i="32" l="1"/>
  <c r="W110" i="32"/>
  <c r="X110" i="32" s="1"/>
  <c r="AH110" i="32" l="1"/>
  <c r="AF110" i="32" l="1"/>
  <c r="Y110" i="32"/>
  <c r="AE111" i="32" l="1"/>
  <c r="Z110" i="32"/>
  <c r="AJ110" i="32"/>
  <c r="AI110" i="32" l="1"/>
  <c r="AG111" i="32" l="1"/>
  <c r="AD110" i="32"/>
  <c r="AK110" i="32"/>
  <c r="AA111" i="32" l="1"/>
  <c r="S111" i="32"/>
  <c r="T111" i="32" s="1"/>
  <c r="U111" i="32" s="1"/>
  <c r="V111" i="32" s="1"/>
  <c r="W111" i="32" l="1"/>
  <c r="X111" i="32" s="1"/>
  <c r="AB111" i="32"/>
  <c r="AH111" i="32" l="1"/>
  <c r="AF111" i="32" l="1"/>
  <c r="Y111" i="32"/>
  <c r="AE112" i="32" l="1"/>
  <c r="Z111" i="32"/>
  <c r="AJ111" i="32"/>
  <c r="AI111" i="32" l="1"/>
  <c r="AG112" i="32" l="1"/>
  <c r="AD111" i="32"/>
  <c r="AK111" i="32"/>
  <c r="AA112" i="32" l="1"/>
  <c r="S112" i="32"/>
  <c r="T112" i="32" s="1"/>
  <c r="U112" i="32" s="1"/>
  <c r="V112" i="32" s="1"/>
  <c r="W112" i="32" l="1"/>
  <c r="X112" i="32" s="1"/>
  <c r="AB112" i="32"/>
  <c r="AH112" i="32" l="1"/>
  <c r="AF112" i="32" l="1"/>
  <c r="Y112" i="32"/>
  <c r="Z112" i="32" l="1"/>
  <c r="AE113" i="32"/>
  <c r="AJ112" i="32"/>
  <c r="AI112" i="32" l="1"/>
  <c r="AG113" i="32" l="1"/>
  <c r="AD112" i="32"/>
  <c r="AK112" i="32"/>
  <c r="AA113" i="32" l="1"/>
  <c r="S113" i="32"/>
  <c r="T113" i="32" s="1"/>
  <c r="U113" i="32" s="1"/>
  <c r="V113" i="32" s="1"/>
  <c r="W113" i="32" l="1"/>
  <c r="X113" i="32" s="1"/>
  <c r="AB113" i="32"/>
  <c r="AH113" i="32" l="1"/>
  <c r="AF113" i="32" l="1"/>
  <c r="Y113" i="32"/>
  <c r="Z113" i="32" l="1"/>
  <c r="AE114" i="32"/>
  <c r="AJ113" i="32"/>
  <c r="AI113" i="32" l="1"/>
  <c r="AG114" i="32" l="1"/>
  <c r="AD113" i="32"/>
  <c r="AK113" i="32"/>
  <c r="AA114" i="32" l="1"/>
  <c r="S114" i="32"/>
  <c r="T114" i="32" s="1"/>
  <c r="U114" i="32" s="1"/>
  <c r="V114" i="32" s="1"/>
  <c r="W114" i="32" l="1"/>
  <c r="X114" i="32" s="1"/>
  <c r="AB114" i="32"/>
  <c r="AH114" i="32" l="1"/>
  <c r="AF114" i="32" l="1"/>
  <c r="Y114" i="32"/>
  <c r="AE115" i="32" l="1"/>
  <c r="Z114" i="32"/>
  <c r="AJ114" i="32"/>
  <c r="AI114" i="32" l="1"/>
  <c r="AG115" i="32" l="1"/>
  <c r="AD114" i="32"/>
  <c r="AK114" i="32"/>
  <c r="AA115" i="32" l="1"/>
  <c r="S115" i="32"/>
  <c r="T115" i="32" s="1"/>
  <c r="U115" i="32" s="1"/>
  <c r="V115" i="32" s="1"/>
  <c r="W115" i="32" l="1"/>
  <c r="X115" i="32" s="1"/>
  <c r="AB115" i="32"/>
  <c r="AH115" i="32" l="1"/>
  <c r="AF115" i="32" l="1"/>
  <c r="Y115" i="32"/>
  <c r="AE116" i="32" l="1"/>
  <c r="Z115" i="32"/>
  <c r="AJ115" i="32"/>
  <c r="AI115" i="32" l="1"/>
  <c r="AG116" i="32" l="1"/>
  <c r="AD115" i="32"/>
  <c r="AK115" i="32"/>
  <c r="S116" i="32" l="1"/>
  <c r="T116" i="32" s="1"/>
  <c r="U116" i="32" s="1"/>
  <c r="V116" i="32" s="1"/>
  <c r="AA116" i="32"/>
  <c r="W116" i="32" l="1"/>
  <c r="X116" i="32" s="1"/>
  <c r="AB116" i="32"/>
  <c r="AH116" i="32" l="1"/>
  <c r="AF116" i="32" l="1"/>
  <c r="Y116" i="32"/>
  <c r="Z116" i="32" l="1"/>
  <c r="AE117" i="32"/>
  <c r="AJ116" i="32"/>
  <c r="AI116" i="32" l="1"/>
  <c r="AG117" i="32" l="1"/>
  <c r="AD116" i="32"/>
  <c r="AK116" i="32"/>
  <c r="S117" i="32" l="1"/>
  <c r="T117" i="32" s="1"/>
  <c r="U117" i="32" s="1"/>
  <c r="V117" i="32" s="1"/>
  <c r="AA117" i="32"/>
  <c r="W117" i="32" l="1"/>
  <c r="X117" i="32" s="1"/>
  <c r="AB117" i="32"/>
  <c r="AH117" i="32" l="1"/>
  <c r="AF117" i="32" l="1"/>
  <c r="Y117" i="32"/>
  <c r="AE118" i="32" l="1"/>
  <c r="Z117" i="32"/>
  <c r="AJ117" i="32"/>
  <c r="AI117" i="32" l="1"/>
  <c r="AG118" i="32" l="1"/>
  <c r="AD117" i="32"/>
  <c r="AK117" i="32"/>
  <c r="AA118" i="32" l="1"/>
  <c r="S118" i="32"/>
  <c r="T118" i="32" s="1"/>
  <c r="U118" i="32" s="1"/>
  <c r="V118" i="32" s="1"/>
  <c r="W118" i="32" l="1"/>
  <c r="X118" i="32" s="1"/>
  <c r="AB118" i="32"/>
  <c r="AH118" i="32" l="1"/>
  <c r="AF118" i="32" l="1"/>
  <c r="Y118" i="32"/>
  <c r="Z118" i="32" l="1"/>
  <c r="AE119" i="32"/>
  <c r="AJ118" i="32"/>
  <c r="AI118" i="32" l="1"/>
  <c r="AG119" i="32" l="1"/>
  <c r="AD118" i="32"/>
  <c r="AK118" i="32"/>
  <c r="AA119" i="32" l="1"/>
  <c r="S119" i="32"/>
  <c r="T119" i="32" s="1"/>
  <c r="U119" i="32" s="1"/>
  <c r="V119" i="32" s="1"/>
  <c r="W119" i="32" l="1"/>
  <c r="X119" i="32" s="1"/>
  <c r="AB119" i="32"/>
  <c r="AH119" i="32" l="1"/>
  <c r="AF119" i="32" l="1"/>
  <c r="Y119" i="32"/>
  <c r="Z119" i="32" l="1"/>
  <c r="AE120" i="32"/>
  <c r="AJ119" i="32"/>
  <c r="AI119" i="32" l="1"/>
  <c r="AG120" i="32" l="1"/>
  <c r="AD119" i="32"/>
  <c r="AK119" i="32"/>
  <c r="S120" i="32" l="1"/>
  <c r="T120" i="32" s="1"/>
  <c r="U120" i="32" s="1"/>
  <c r="V120" i="32" s="1"/>
  <c r="AA120" i="32"/>
  <c r="W120" i="32" l="1"/>
  <c r="X120" i="32" s="1"/>
  <c r="AB120" i="32"/>
  <c r="AH120" i="32" l="1"/>
  <c r="AF120" i="32" l="1"/>
  <c r="Y120" i="32"/>
  <c r="AE121" i="32" l="1"/>
  <c r="Z120" i="32"/>
  <c r="AJ120" i="32"/>
  <c r="AI120" i="32" l="1"/>
  <c r="AG121" i="32" l="1"/>
  <c r="AD120" i="32"/>
  <c r="AK120" i="32"/>
  <c r="S121" i="32" l="1"/>
  <c r="T121" i="32" s="1"/>
  <c r="U121" i="32" s="1"/>
  <c r="V121" i="32" s="1"/>
  <c r="AA121" i="32"/>
  <c r="W121" i="32" l="1"/>
  <c r="X121" i="32" s="1"/>
  <c r="AB121" i="32"/>
  <c r="AH121" i="32" l="1"/>
  <c r="AF121" i="32" l="1"/>
  <c r="Y121" i="32"/>
  <c r="AE122" i="32" l="1"/>
  <c r="Z121" i="32"/>
  <c r="AJ121" i="32"/>
  <c r="AI121" i="32" l="1"/>
  <c r="AG122" i="32" l="1"/>
  <c r="AD121" i="32"/>
  <c r="AK121" i="32"/>
  <c r="S122" i="32" l="1"/>
  <c r="T122" i="32" s="1"/>
  <c r="AA122" i="32"/>
  <c r="U122" i="32" l="1"/>
  <c r="V122" i="32" s="1"/>
  <c r="AB122" i="32" s="1"/>
  <c r="W122" i="32" l="1"/>
  <c r="X122" i="32" s="1"/>
  <c r="AH122" i="32" l="1"/>
  <c r="AF122" i="32"/>
  <c r="Y122" i="32"/>
  <c r="AE123" i="32" l="1"/>
  <c r="Z122" i="32"/>
  <c r="AJ122" i="32"/>
  <c r="AI122" i="32" l="1"/>
  <c r="AG123" i="32" l="1"/>
  <c r="AD122" i="32"/>
  <c r="AK122" i="32"/>
  <c r="AA123" i="32" l="1"/>
  <c r="S123" i="32"/>
  <c r="T123" i="32" s="1"/>
  <c r="U123" i="32" l="1"/>
  <c r="V123" i="32" s="1"/>
  <c r="AB123" i="32" s="1"/>
  <c r="W123" i="32" l="1"/>
  <c r="X123" i="32" s="1"/>
  <c r="AH123" i="32" l="1"/>
  <c r="AF123" i="32"/>
  <c r="Y123" i="32"/>
  <c r="Z123" i="32" l="1"/>
  <c r="AE124" i="32"/>
  <c r="AJ123" i="32"/>
  <c r="AI123" i="32" l="1"/>
  <c r="AG124" i="32" l="1"/>
  <c r="AD123" i="32"/>
  <c r="AK123" i="32"/>
  <c r="S124" i="32" l="1"/>
  <c r="T124" i="32" s="1"/>
  <c r="U124" i="32" s="1"/>
  <c r="V124" i="32" s="1"/>
  <c r="AA124" i="32"/>
  <c r="AB124" i="32" l="1"/>
  <c r="W124" i="32"/>
  <c r="X124" i="32" s="1"/>
  <c r="AH124" i="32" l="1"/>
  <c r="AF124" i="32" l="1"/>
  <c r="Y124" i="32"/>
  <c r="AE125" i="32" l="1"/>
  <c r="Z124" i="32"/>
  <c r="AJ124" i="32"/>
  <c r="AI124" i="32" l="1"/>
  <c r="AG125" i="32" l="1"/>
  <c r="AD124" i="32"/>
  <c r="AK124" i="32"/>
  <c r="AA125" i="32" l="1"/>
  <c r="S125" i="32"/>
  <c r="T125" i="32" s="1"/>
  <c r="U125" i="32" s="1"/>
  <c r="V125" i="32" s="1"/>
  <c r="AB125" i="32" l="1"/>
  <c r="W125" i="32"/>
  <c r="X125" i="32" s="1"/>
  <c r="AH125" i="32" l="1"/>
  <c r="AF125" i="32" l="1"/>
  <c r="Y125" i="32"/>
  <c r="AE126" i="32" l="1"/>
  <c r="Z125" i="32"/>
  <c r="AJ125" i="32"/>
  <c r="AI125" i="32" l="1"/>
  <c r="AG126" i="32" l="1"/>
  <c r="AD125" i="32"/>
  <c r="AK125" i="32"/>
  <c r="S126" i="32" l="1"/>
  <c r="T126" i="32" s="1"/>
  <c r="U126" i="32" s="1"/>
  <c r="V126" i="32" s="1"/>
  <c r="AA126" i="32"/>
  <c r="AB126" i="32" l="1"/>
  <c r="W126" i="32"/>
  <c r="X126" i="32" s="1"/>
  <c r="AH126" i="32" l="1"/>
  <c r="AF126" i="32" l="1"/>
  <c r="Y126" i="32"/>
  <c r="Z126" i="32" l="1"/>
  <c r="AE127" i="32"/>
  <c r="AJ126" i="32"/>
  <c r="AI126" i="32" l="1"/>
  <c r="AG127" i="32" l="1"/>
  <c r="AD126" i="32"/>
  <c r="AK126" i="32"/>
  <c r="S127" i="32" l="1"/>
  <c r="T127" i="32" s="1"/>
  <c r="U127" i="32" s="1"/>
  <c r="V127" i="32" s="1"/>
  <c r="AA127" i="32"/>
  <c r="AB127" i="32" l="1"/>
  <c r="W127" i="32"/>
  <c r="X127" i="32" s="1"/>
  <c r="AH127" i="32" l="1"/>
  <c r="AF127" i="32" l="1"/>
  <c r="Y127" i="32"/>
  <c r="AE128" i="32" l="1"/>
  <c r="Z127" i="32"/>
  <c r="AJ127" i="32"/>
  <c r="AI127" i="32" l="1"/>
  <c r="AG128" i="32" l="1"/>
  <c r="AD127" i="32"/>
  <c r="AK127" i="32"/>
  <c r="AA128" i="32" l="1"/>
  <c r="S128" i="32"/>
  <c r="T128" i="32" s="1"/>
  <c r="U128" i="32" l="1"/>
  <c r="V128" i="32" s="1"/>
  <c r="AB128" i="32" s="1"/>
  <c r="W128" i="32" l="1"/>
  <c r="X128" i="32" s="1"/>
  <c r="AH128" i="32" l="1"/>
  <c r="AF128" i="32"/>
  <c r="Y128" i="32"/>
  <c r="Z128" i="32" l="1"/>
  <c r="AE129" i="32"/>
  <c r="AJ128" i="32"/>
  <c r="AI128" i="32" l="1"/>
  <c r="AG129" i="32" l="1"/>
  <c r="AD128" i="32"/>
  <c r="AK128" i="32"/>
  <c r="AA129" i="32" l="1"/>
  <c r="S129" i="32"/>
  <c r="T129" i="32" s="1"/>
  <c r="U129" i="32" s="1"/>
  <c r="V129" i="32" s="1"/>
  <c r="AB129" i="32" l="1"/>
  <c r="W129" i="32"/>
  <c r="X129" i="32" s="1"/>
  <c r="AH129" i="32" l="1"/>
  <c r="AF129" i="32" l="1"/>
  <c r="Y129" i="32"/>
  <c r="AE130" i="32" l="1"/>
  <c r="Z129" i="32"/>
  <c r="AJ129" i="32"/>
  <c r="AI129" i="32" l="1"/>
  <c r="AG130" i="32" l="1"/>
  <c r="AD129" i="32"/>
  <c r="AK129" i="32"/>
  <c r="AA130" i="32" l="1"/>
  <c r="S130" i="32"/>
  <c r="T130" i="32" s="1"/>
  <c r="U130" i="32" s="1"/>
  <c r="V130" i="32" s="1"/>
  <c r="AB130" i="32" l="1"/>
  <c r="W130" i="32"/>
  <c r="X130" i="32" s="1"/>
  <c r="AH130" i="32" l="1"/>
  <c r="AF130" i="32" l="1"/>
  <c r="Y130" i="32"/>
  <c r="AE131" i="32" l="1"/>
  <c r="Z130" i="32"/>
  <c r="AJ130" i="32"/>
  <c r="AI130" i="32" l="1"/>
  <c r="AG131" i="32" l="1"/>
  <c r="AD130" i="32"/>
  <c r="AK130" i="32"/>
  <c r="AA131" i="32" l="1"/>
  <c r="S131" i="32"/>
  <c r="T131" i="32" s="1"/>
  <c r="U131" i="32" s="1"/>
  <c r="V131" i="32" s="1"/>
  <c r="AB131" i="32" l="1"/>
  <c r="W131" i="32"/>
  <c r="X131" i="32" s="1"/>
  <c r="AH131" i="32" l="1"/>
  <c r="AF131" i="32" l="1"/>
  <c r="Y131" i="32"/>
  <c r="Z131" i="32" l="1"/>
  <c r="AE132" i="32"/>
  <c r="AJ131" i="32"/>
  <c r="AI131" i="32" l="1"/>
  <c r="AG132" i="32" l="1"/>
  <c r="AD131" i="32"/>
  <c r="AK131" i="32"/>
  <c r="S132" i="32" l="1"/>
  <c r="T132" i="32" s="1"/>
  <c r="U132" i="32" s="1"/>
  <c r="V132" i="32" s="1"/>
  <c r="AA132" i="32"/>
  <c r="AB132" i="32" l="1"/>
  <c r="W132" i="32"/>
  <c r="X132" i="32" s="1"/>
  <c r="AH132" i="32" l="1"/>
  <c r="Y132" i="32" l="1"/>
  <c r="AF132" i="32"/>
  <c r="Z132" i="32" l="1"/>
  <c r="AE133" i="32"/>
  <c r="AJ132" i="32"/>
  <c r="AI132" i="32" l="1"/>
  <c r="AG133" i="32" l="1"/>
  <c r="AD132" i="32"/>
  <c r="AK132" i="32"/>
  <c r="S133" i="32" l="1"/>
  <c r="T133" i="32" s="1"/>
  <c r="AA133" i="32"/>
  <c r="U133" i="32" l="1"/>
  <c r="V133" i="32" s="1"/>
  <c r="AB133" i="32" l="1"/>
  <c r="W133" i="32"/>
  <c r="X133" i="32" s="1"/>
  <c r="AH133" i="32" l="1"/>
  <c r="Y133" i="32" l="1"/>
  <c r="AF133" i="32"/>
  <c r="AE134" i="32" l="1"/>
  <c r="Z133" i="32"/>
  <c r="AJ133" i="32"/>
  <c r="AI133" i="32" l="1"/>
  <c r="AG134" i="32" l="1"/>
  <c r="AD133" i="32"/>
  <c r="AK133" i="32"/>
  <c r="AA134" i="32" l="1"/>
  <c r="S134" i="32"/>
  <c r="T134" i="32" s="1"/>
  <c r="U134" i="32" s="1"/>
  <c r="V134" i="32" s="1"/>
  <c r="AB134" i="32" l="1"/>
  <c r="W134" i="32"/>
  <c r="X134" i="32" s="1"/>
  <c r="AH134" i="32" l="1"/>
  <c r="AF134" i="32" l="1"/>
  <c r="Y134" i="32"/>
  <c r="Z134" i="32" l="1"/>
  <c r="AE135" i="32"/>
  <c r="AJ134" i="32"/>
  <c r="AI134" i="32" l="1"/>
  <c r="AG135" i="32" l="1"/>
  <c r="AD134" i="32"/>
  <c r="AK134" i="32"/>
  <c r="AA135" i="32" l="1"/>
  <c r="S135" i="32"/>
  <c r="T135" i="32" s="1"/>
  <c r="U135" i="32" s="1"/>
  <c r="V135" i="32" s="1"/>
  <c r="AB135" i="32" l="1"/>
  <c r="W135" i="32"/>
  <c r="X135" i="32" s="1"/>
  <c r="AH135" i="32" l="1"/>
  <c r="AF135" i="32" l="1"/>
  <c r="Y135" i="32"/>
  <c r="AE136" i="32" l="1"/>
  <c r="Z135" i="32"/>
  <c r="AJ135" i="32"/>
  <c r="AI135" i="32" l="1"/>
  <c r="AG136" i="32" l="1"/>
  <c r="AD135" i="32"/>
  <c r="AK135" i="32"/>
  <c r="AA136" i="32" l="1"/>
  <c r="S136" i="32"/>
  <c r="T136" i="32" s="1"/>
  <c r="U136" i="32" s="1"/>
  <c r="V136" i="32" s="1"/>
  <c r="AB136" i="32" l="1"/>
  <c r="W136" i="32"/>
  <c r="X136" i="32" s="1"/>
  <c r="AH136" i="32" l="1"/>
  <c r="AF136" i="32" l="1"/>
  <c r="Y136" i="32"/>
  <c r="AE137" i="32" l="1"/>
  <c r="Z136" i="32"/>
  <c r="AJ136" i="32"/>
  <c r="AI136" i="32" l="1"/>
  <c r="AG137" i="32" l="1"/>
  <c r="AD136" i="32"/>
  <c r="AK136" i="32"/>
  <c r="AA137" i="32" l="1"/>
  <c r="S137" i="32"/>
  <c r="T137" i="32" s="1"/>
  <c r="U137" i="32" s="1"/>
  <c r="V137" i="32" s="1"/>
  <c r="AB137" i="32" l="1"/>
  <c r="W137" i="32"/>
  <c r="X137" i="32" s="1"/>
  <c r="AH137" i="32" l="1"/>
  <c r="AF137" i="32" l="1"/>
  <c r="Y137" i="32"/>
  <c r="Z137" i="32" l="1"/>
  <c r="AE138" i="32"/>
  <c r="AJ137" i="32"/>
  <c r="AI137" i="32" l="1"/>
  <c r="AG138" i="32" l="1"/>
  <c r="AD137" i="32"/>
  <c r="AK137" i="32"/>
  <c r="AA138" i="32" l="1"/>
  <c r="S138" i="32"/>
  <c r="T138" i="32" s="1"/>
  <c r="U138" i="32" s="1"/>
  <c r="V138" i="32" s="1"/>
  <c r="AB138" i="32" l="1"/>
  <c r="W138" i="32"/>
  <c r="X138" i="32" s="1"/>
  <c r="AH138" i="32" l="1"/>
  <c r="AF138" i="32" l="1"/>
  <c r="Y138" i="32"/>
  <c r="AE139" i="32" l="1"/>
  <c r="Z138" i="32"/>
  <c r="AJ138" i="32"/>
  <c r="AI138" i="32" l="1"/>
  <c r="AG139" i="32" l="1"/>
  <c r="AD138" i="32"/>
  <c r="AK138" i="32"/>
  <c r="U139" i="32" l="1"/>
  <c r="V139" i="32" s="1"/>
  <c r="AA139" i="32"/>
  <c r="S139" i="32"/>
  <c r="T139" i="32" s="1"/>
  <c r="AB139" i="32" l="1"/>
  <c r="W139" i="32"/>
  <c r="X139" i="32" s="1"/>
  <c r="AH139" i="32" l="1"/>
  <c r="Y139" i="32" l="1"/>
  <c r="AF139" i="32"/>
  <c r="Z139" i="32" l="1"/>
  <c r="AE140" i="32"/>
  <c r="AJ139" i="32"/>
  <c r="AI139" i="32" l="1"/>
  <c r="AG140" i="32" l="1"/>
  <c r="AD139" i="32"/>
  <c r="AK139" i="32"/>
  <c r="AA140" i="32" l="1"/>
  <c r="S140" i="32"/>
  <c r="T140" i="32" s="1"/>
  <c r="U140" i="32" l="1"/>
  <c r="V140" i="32" s="1"/>
  <c r="AB140" i="32" l="1"/>
  <c r="W140" i="32"/>
  <c r="X140" i="32" s="1"/>
  <c r="AH140" i="32" l="1"/>
  <c r="AF140" i="32" l="1"/>
  <c r="Y140" i="32"/>
  <c r="Z140" i="32" l="1"/>
  <c r="AE141" i="32"/>
  <c r="AJ140" i="32"/>
  <c r="AI140" i="32" l="1"/>
  <c r="AG141" i="32" l="1"/>
  <c r="AD140" i="32"/>
  <c r="AK140" i="32"/>
  <c r="AA141" i="32" l="1"/>
  <c r="S141" i="32"/>
  <c r="T141" i="32" s="1"/>
  <c r="U141" i="32" s="1"/>
  <c r="V141" i="32" s="1"/>
  <c r="AB141" i="32" l="1"/>
  <c r="W141" i="32"/>
  <c r="X141" i="32" s="1"/>
  <c r="AH141" i="32" l="1"/>
  <c r="AF141" i="32" l="1"/>
  <c r="Y141" i="32"/>
  <c r="AE142" i="32" l="1"/>
  <c r="Z141" i="32"/>
  <c r="AJ141" i="32"/>
  <c r="AI141" i="32" l="1"/>
  <c r="AG142" i="32" l="1"/>
  <c r="AD141" i="32"/>
  <c r="AK141" i="32"/>
  <c r="S142" i="32" l="1"/>
  <c r="T142" i="32" s="1"/>
  <c r="U142" i="32" s="1"/>
  <c r="V142" i="32" s="1"/>
  <c r="AA142" i="32"/>
  <c r="W142" i="32" l="1"/>
  <c r="X142" i="32" s="1"/>
  <c r="AB142" i="32"/>
  <c r="AH142" i="32" l="1"/>
  <c r="AF142" i="32" l="1"/>
  <c r="Y142" i="32"/>
  <c r="AE143" i="32" l="1"/>
  <c r="Z142" i="32"/>
  <c r="AJ142" i="32"/>
  <c r="AI142" i="32" l="1"/>
  <c r="AG143" i="32" l="1"/>
  <c r="AD142" i="32"/>
  <c r="AK142" i="32"/>
  <c r="S143" i="32" l="1"/>
  <c r="T143" i="32" s="1"/>
  <c r="AA143" i="32"/>
  <c r="U143" i="32" l="1"/>
  <c r="V143" i="32" s="1"/>
  <c r="W143" i="32" s="1"/>
  <c r="X143" i="32" s="1"/>
  <c r="AB143" i="32" l="1"/>
  <c r="AH143" i="32"/>
  <c r="Y143" i="32" l="1"/>
  <c r="AF143" i="32"/>
  <c r="AE144" i="32" l="1"/>
  <c r="Z143" i="32"/>
  <c r="AJ143" i="32"/>
  <c r="AI143" i="32" l="1"/>
  <c r="AG144" i="32" l="1"/>
  <c r="AD143" i="32"/>
  <c r="AK143" i="32"/>
  <c r="AA144" i="32" l="1"/>
  <c r="S144" i="32"/>
  <c r="T144" i="32" s="1"/>
  <c r="U144" i="32" l="1"/>
  <c r="V144" i="32" s="1"/>
  <c r="AB144" i="32" l="1"/>
  <c r="W144" i="32"/>
  <c r="X144" i="32" s="1"/>
  <c r="AH144" i="32" l="1"/>
  <c r="AF144" i="32" l="1"/>
  <c r="Y144" i="32"/>
  <c r="Z144" i="32" l="1"/>
  <c r="AE145" i="32"/>
  <c r="AJ144" i="32"/>
  <c r="AI144" i="32" l="1"/>
  <c r="AG145" i="32" l="1"/>
  <c r="AD144" i="32"/>
  <c r="AK144" i="32"/>
  <c r="S145" i="32" l="1"/>
  <c r="T145" i="32" s="1"/>
  <c r="U145" i="32" s="1"/>
  <c r="V145" i="32" s="1"/>
  <c r="AA145" i="32"/>
  <c r="AB145" i="32" l="1"/>
  <c r="W145" i="32"/>
  <c r="X145" i="32" s="1"/>
  <c r="AH145" i="32" l="1"/>
  <c r="AF145" i="32" l="1"/>
  <c r="Y145" i="32"/>
  <c r="Z145" i="32" l="1"/>
  <c r="AE146" i="32"/>
  <c r="AJ145" i="32"/>
  <c r="AI145" i="32" l="1"/>
  <c r="AG146" i="32" l="1"/>
  <c r="AD145" i="32"/>
  <c r="AK145" i="32"/>
  <c r="S146" i="32" l="1"/>
  <c r="T146" i="32" s="1"/>
  <c r="AA146" i="32"/>
  <c r="U146" i="32"/>
  <c r="V146" i="32" s="1"/>
  <c r="AB146" i="32" l="1"/>
  <c r="W146" i="32"/>
  <c r="X146" i="32" s="1"/>
  <c r="AH146" i="32" l="1"/>
  <c r="AF146" i="32" l="1"/>
  <c r="Y146" i="32"/>
  <c r="Z146" i="32" l="1"/>
  <c r="AE147" i="32"/>
  <c r="AJ146" i="32"/>
  <c r="AI146" i="32" l="1"/>
  <c r="AG147" i="32" l="1"/>
  <c r="AD146" i="32"/>
  <c r="AK146" i="32"/>
  <c r="U147" i="32" l="1"/>
  <c r="V147" i="32" s="1"/>
  <c r="AA147" i="32"/>
  <c r="S147" i="32"/>
  <c r="T147" i="32" s="1"/>
  <c r="AB147" i="32" l="1"/>
  <c r="W147" i="32"/>
  <c r="X147" i="32" s="1"/>
  <c r="AH147" i="32" l="1"/>
  <c r="AF147" i="32" l="1"/>
  <c r="Y147" i="32"/>
  <c r="Z147" i="32" l="1"/>
  <c r="AE148" i="32"/>
  <c r="AJ147" i="32"/>
  <c r="AI147" i="32" l="1"/>
  <c r="AG148" i="32" l="1"/>
  <c r="AD147" i="32"/>
  <c r="AK147" i="32"/>
  <c r="AA148" i="32" l="1"/>
  <c r="S148" i="32"/>
  <c r="T148" i="32" s="1"/>
  <c r="U148" i="32" s="1"/>
  <c r="V148" i="32" s="1"/>
  <c r="AB148" i="32" l="1"/>
  <c r="W148" i="32"/>
  <c r="X148" i="32" s="1"/>
  <c r="AH148" i="32" l="1"/>
  <c r="AF148" i="32" l="1"/>
  <c r="Y148" i="32"/>
  <c r="Z148" i="32" l="1"/>
  <c r="AE149" i="32"/>
  <c r="AJ148" i="32"/>
  <c r="AI148" i="32" l="1"/>
  <c r="AG149" i="32" l="1"/>
  <c r="AD148" i="32"/>
  <c r="AK148" i="32"/>
  <c r="S149" i="32" l="1"/>
  <c r="T149" i="32" s="1"/>
  <c r="U149" i="32" s="1"/>
  <c r="V149" i="32" s="1"/>
  <c r="AA149" i="32"/>
  <c r="AB149" i="32" l="1"/>
  <c r="W149" i="32"/>
  <c r="X149" i="32" s="1"/>
  <c r="AH149" i="32" l="1"/>
  <c r="AF149" i="32" l="1"/>
  <c r="Y149" i="32"/>
  <c r="AE150" i="32" l="1"/>
  <c r="Z149" i="32"/>
  <c r="AJ149" i="32"/>
  <c r="AI149" i="32" l="1"/>
  <c r="AG150" i="32" l="1"/>
  <c r="AD149" i="32"/>
  <c r="AK149" i="32"/>
  <c r="S150" i="32" l="1"/>
  <c r="T150" i="32" s="1"/>
  <c r="U150" i="32" s="1"/>
  <c r="V150" i="32" s="1"/>
  <c r="AA150" i="32"/>
  <c r="AB150" i="32" l="1"/>
  <c r="W150" i="32"/>
  <c r="X150" i="32" s="1"/>
  <c r="AH150" i="32" l="1"/>
  <c r="AF150" i="32" l="1"/>
  <c r="Y150" i="32"/>
  <c r="Z150" i="32" l="1"/>
  <c r="AE151" i="32"/>
  <c r="AJ150" i="32"/>
  <c r="AI150" i="32" l="1"/>
  <c r="AG151" i="32" l="1"/>
  <c r="AD150" i="32"/>
  <c r="AK150" i="32"/>
  <c r="S151" i="32" l="1"/>
  <c r="T151" i="32" s="1"/>
  <c r="U151" i="32" s="1"/>
  <c r="V151" i="32" s="1"/>
  <c r="AA151" i="32"/>
  <c r="AB151" i="32" l="1"/>
  <c r="W151" i="32"/>
  <c r="X151" i="32" s="1"/>
  <c r="AH151" i="32" l="1"/>
  <c r="AF151" i="32" l="1"/>
  <c r="Y151" i="32"/>
  <c r="AE152" i="32" l="1"/>
  <c r="Z151" i="32"/>
  <c r="AJ151" i="32"/>
  <c r="AI151" i="32" l="1"/>
  <c r="AG152" i="32" l="1"/>
  <c r="AD151" i="32"/>
  <c r="AK151" i="32"/>
  <c r="AA152" i="32" l="1"/>
  <c r="S152" i="32"/>
  <c r="T152" i="32" s="1"/>
  <c r="U152" i="32" l="1"/>
  <c r="V152" i="32" s="1"/>
  <c r="AB152" i="32" l="1"/>
  <c r="W152" i="32"/>
  <c r="X152" i="32" s="1"/>
  <c r="AH152" i="32" l="1"/>
  <c r="AF152" i="32" l="1"/>
  <c r="Y152" i="32"/>
  <c r="Z152" i="32" l="1"/>
  <c r="AE153" i="32"/>
  <c r="AJ152" i="32"/>
  <c r="AI152" i="32" l="1"/>
  <c r="AG153" i="32" l="1"/>
  <c r="AD152" i="32"/>
  <c r="AK152" i="32"/>
  <c r="AA153" i="32" l="1"/>
  <c r="S153" i="32"/>
  <c r="T153" i="32" s="1"/>
  <c r="U153" i="32" s="1"/>
  <c r="V153" i="32" s="1"/>
  <c r="AB153" i="32" l="1"/>
  <c r="W153" i="32"/>
  <c r="X153" i="32" s="1"/>
  <c r="AH153" i="32" l="1"/>
  <c r="AF153" i="32" l="1"/>
  <c r="Y153" i="32"/>
  <c r="AE154" i="32" l="1"/>
  <c r="Z153" i="32"/>
  <c r="AJ153" i="32"/>
  <c r="AI153" i="32" l="1"/>
  <c r="AG154" i="32" l="1"/>
  <c r="AD153" i="32"/>
  <c r="AK153" i="32"/>
  <c r="AA154" i="32" l="1"/>
  <c r="S154" i="32"/>
  <c r="T154" i="32" s="1"/>
  <c r="U154" i="32" l="1"/>
  <c r="V154" i="32" s="1"/>
  <c r="AB154" i="32" l="1"/>
  <c r="W154" i="32"/>
  <c r="X154" i="32" s="1"/>
  <c r="AH154" i="32" l="1"/>
  <c r="AF154" i="32" l="1"/>
  <c r="Y154" i="32"/>
  <c r="AE155" i="32" l="1"/>
  <c r="Z154" i="32"/>
  <c r="AJ154" i="32"/>
  <c r="AI154" i="32" l="1"/>
  <c r="AG155" i="32" l="1"/>
  <c r="AD154" i="32"/>
  <c r="AK154" i="32"/>
  <c r="AA155" i="32" l="1"/>
  <c r="S155" i="32"/>
  <c r="T155" i="32" s="1"/>
  <c r="U155" i="32" s="1"/>
  <c r="V155" i="32" s="1"/>
  <c r="W155" i="32" l="1"/>
  <c r="X155" i="32" s="1"/>
  <c r="AB155" i="32"/>
  <c r="AH155" i="32" l="1"/>
  <c r="AF155" i="32" l="1"/>
  <c r="Y155" i="32"/>
  <c r="Z155" i="32" l="1"/>
  <c r="AE156" i="32"/>
  <c r="AJ155" i="32"/>
  <c r="AI155" i="32" l="1"/>
  <c r="AG156" i="32" l="1"/>
  <c r="AD155" i="32"/>
  <c r="AK155" i="32"/>
  <c r="U156" i="32" l="1"/>
  <c r="V156" i="32" s="1"/>
  <c r="AA156" i="32"/>
  <c r="S156" i="32"/>
  <c r="T156" i="32" s="1"/>
  <c r="AB156" i="32" l="1"/>
  <c r="W156" i="32"/>
  <c r="X156" i="32" s="1"/>
  <c r="AH156" i="32" l="1"/>
  <c r="AF156" i="32" l="1"/>
  <c r="Y156" i="32"/>
  <c r="AE157" i="32" l="1"/>
  <c r="Z156" i="32"/>
  <c r="AJ156" i="32"/>
  <c r="AI156" i="32" l="1"/>
  <c r="AG157" i="32" l="1"/>
  <c r="AD156" i="32"/>
  <c r="AK156" i="32"/>
  <c r="AA157" i="32" l="1"/>
  <c r="S157" i="32"/>
  <c r="T157" i="32" s="1"/>
  <c r="U157" i="32" s="1"/>
  <c r="V157" i="32" s="1"/>
  <c r="W157" i="32" l="1"/>
  <c r="X157" i="32" s="1"/>
  <c r="AB157" i="32"/>
  <c r="AH157" i="32" l="1"/>
  <c r="AF157" i="32" l="1"/>
  <c r="Y157" i="32"/>
  <c r="Z157" i="32" l="1"/>
  <c r="AE158" i="32"/>
  <c r="AJ157" i="32"/>
  <c r="AI157" i="32" l="1"/>
  <c r="AG158" i="32" l="1"/>
  <c r="AD157" i="32"/>
  <c r="AK157" i="32"/>
  <c r="AA158" i="32" l="1"/>
  <c r="S158" i="32"/>
  <c r="T158" i="32" s="1"/>
  <c r="U158" i="32" s="1"/>
  <c r="V158" i="32" s="1"/>
  <c r="W158" i="32" l="1"/>
  <c r="X158" i="32" s="1"/>
  <c r="AB158" i="32"/>
  <c r="AH158" i="32" l="1"/>
  <c r="AF158" i="32" l="1"/>
  <c r="Y158" i="32"/>
  <c r="AE159" i="32" l="1"/>
  <c r="Z158" i="32"/>
  <c r="AJ158" i="32"/>
  <c r="AI158" i="32" l="1"/>
  <c r="AG159" i="32" l="1"/>
  <c r="AD158" i="32"/>
  <c r="AK158" i="32"/>
  <c r="AA159" i="32" l="1"/>
  <c r="S159" i="32"/>
  <c r="T159" i="32" s="1"/>
  <c r="U159" i="32" s="1"/>
  <c r="V159" i="32" s="1"/>
  <c r="AB159" i="32" l="1"/>
  <c r="W159" i="32"/>
  <c r="X159" i="32" s="1"/>
  <c r="AH159" i="32" l="1"/>
  <c r="AF159" i="32" l="1"/>
  <c r="Y159" i="32"/>
  <c r="AE160" i="32" l="1"/>
  <c r="Z159" i="32"/>
  <c r="AJ159" i="32"/>
  <c r="AI159" i="32" l="1"/>
  <c r="AG160" i="32" l="1"/>
  <c r="AD159" i="32"/>
  <c r="AK159" i="32"/>
  <c r="AA160" i="32" l="1"/>
  <c r="S160" i="32"/>
  <c r="T160" i="32" s="1"/>
  <c r="U160" i="32" s="1"/>
  <c r="V160" i="32" s="1"/>
  <c r="W160" i="32" l="1"/>
  <c r="X160" i="32" s="1"/>
  <c r="AB160" i="32"/>
  <c r="AH160" i="32" l="1"/>
  <c r="AF160" i="32" l="1"/>
  <c r="Y160" i="32"/>
  <c r="Z160" i="32" l="1"/>
  <c r="AE161" i="32"/>
  <c r="AJ160" i="32"/>
  <c r="AI160" i="32" l="1"/>
  <c r="AG161" i="32" l="1"/>
  <c r="AD160" i="32"/>
  <c r="AK160" i="32"/>
  <c r="AA161" i="32" l="1"/>
  <c r="S161" i="32"/>
  <c r="T161" i="32" s="1"/>
  <c r="U161" i="32" s="1"/>
  <c r="V161" i="32" s="1"/>
  <c r="W161" i="32" l="1"/>
  <c r="X161" i="32" s="1"/>
  <c r="AB161" i="32"/>
  <c r="AH161" i="32" l="1"/>
  <c r="AF161" i="32" l="1"/>
  <c r="Y161" i="32"/>
  <c r="AE162" i="32" l="1"/>
  <c r="Z161" i="32"/>
  <c r="AJ161" i="32"/>
  <c r="AI161" i="32" l="1"/>
  <c r="AG162" i="32" l="1"/>
  <c r="AD161" i="32"/>
  <c r="AK161" i="32"/>
  <c r="S162" i="32" l="1"/>
  <c r="T162" i="32" s="1"/>
  <c r="U162" i="32" s="1"/>
  <c r="V162" i="32" s="1"/>
  <c r="AA162" i="32"/>
  <c r="AB162" i="32" l="1"/>
  <c r="W162" i="32"/>
  <c r="X162" i="32" s="1"/>
  <c r="AH162" i="32" l="1"/>
  <c r="Y162" i="32" l="1"/>
  <c r="AF162" i="32"/>
  <c r="AE163" i="32" l="1"/>
  <c r="Z162" i="32"/>
  <c r="AJ162" i="32"/>
  <c r="AI162" i="32" l="1"/>
  <c r="AG163" i="32" l="1"/>
  <c r="AD162" i="32"/>
  <c r="AK162" i="32"/>
  <c r="AA163" i="32" l="1"/>
  <c r="S163" i="32"/>
  <c r="T163" i="32" s="1"/>
  <c r="U163" i="32" s="1"/>
  <c r="V163" i="32" s="1"/>
  <c r="AB163" i="32" l="1"/>
  <c r="W163" i="32"/>
  <c r="X163" i="32" s="1"/>
  <c r="AH163" i="32" l="1"/>
  <c r="AF163" i="32" l="1"/>
  <c r="Y163" i="32"/>
  <c r="AE164" i="32" l="1"/>
  <c r="Z163" i="32"/>
  <c r="AJ163" i="32"/>
  <c r="AI163" i="32" l="1"/>
  <c r="AG164" i="32" l="1"/>
  <c r="AD163" i="32"/>
  <c r="AK163" i="32"/>
  <c r="S164" i="32" l="1"/>
  <c r="T164" i="32" s="1"/>
  <c r="AA164" i="32"/>
  <c r="U164" i="32" l="1"/>
  <c r="V164" i="32" s="1"/>
  <c r="AB164" i="32" l="1"/>
  <c r="W164" i="32"/>
  <c r="X164" i="32" s="1"/>
  <c r="AH164" i="32" l="1"/>
  <c r="Y164" i="32" l="1"/>
  <c r="AF164" i="32"/>
  <c r="AE165" i="32" l="1"/>
  <c r="Z164" i="32"/>
  <c r="AJ164" i="32"/>
  <c r="AI164" i="32" l="1"/>
  <c r="AG165" i="32" l="1"/>
  <c r="AD164" i="32"/>
  <c r="AK164" i="32"/>
  <c r="AA165" i="32" l="1"/>
  <c r="S165" i="32"/>
  <c r="T165" i="32" s="1"/>
  <c r="U165" i="32" s="1"/>
  <c r="V165" i="32" s="1"/>
  <c r="W165" i="32" l="1"/>
  <c r="X165" i="32" s="1"/>
  <c r="AB165" i="32"/>
  <c r="AH165" i="32" l="1"/>
  <c r="AF165" i="32" l="1"/>
  <c r="Y165" i="32"/>
  <c r="AE166" i="32" l="1"/>
  <c r="Z165" i="32"/>
  <c r="AJ165" i="32"/>
  <c r="AI165" i="32" l="1"/>
  <c r="AG166" i="32" l="1"/>
  <c r="AD165" i="32"/>
  <c r="AK165" i="32"/>
  <c r="S166" i="32" l="1"/>
  <c r="T166" i="32" s="1"/>
  <c r="AA166" i="32"/>
  <c r="U166" i="32" l="1"/>
  <c r="V166" i="32" s="1"/>
  <c r="W166" i="32" s="1"/>
  <c r="X166" i="32" s="1"/>
  <c r="AB166" i="32" l="1"/>
  <c r="AH166" i="32"/>
  <c r="Y166" i="32" l="1"/>
  <c r="AF166" i="32"/>
  <c r="AE167" i="32" l="1"/>
  <c r="Z166" i="32"/>
  <c r="AJ166" i="32"/>
  <c r="AI166" i="32" l="1"/>
  <c r="AG167" i="32" l="1"/>
  <c r="AD166" i="32"/>
  <c r="AK166" i="32"/>
  <c r="S167" i="32" l="1"/>
  <c r="T167" i="32" s="1"/>
  <c r="U167" i="32" s="1"/>
  <c r="V167" i="32" s="1"/>
  <c r="AA167" i="32"/>
  <c r="W167" i="32" l="1"/>
  <c r="X167" i="32" s="1"/>
  <c r="AB167" i="32"/>
  <c r="AH167" i="32" l="1"/>
  <c r="AF167" i="32" l="1"/>
  <c r="Y167" i="32"/>
  <c r="AE168" i="32" l="1"/>
  <c r="Z167" i="32"/>
  <c r="AJ167" i="32"/>
  <c r="AI167" i="32" l="1"/>
  <c r="AG168" i="32" l="1"/>
  <c r="AD167" i="32"/>
  <c r="AK167" i="32"/>
  <c r="AA168" i="32" l="1"/>
  <c r="S168" i="32"/>
  <c r="T168" i="32" s="1"/>
  <c r="U168" i="32" l="1"/>
  <c r="V168" i="32" s="1"/>
  <c r="W168" i="32" l="1"/>
  <c r="X168" i="32" s="1"/>
  <c r="AB168" i="32"/>
  <c r="AH168" i="32" l="1"/>
  <c r="AF168" i="32" l="1"/>
  <c r="Y168" i="32"/>
  <c r="Z168" i="32" l="1"/>
  <c r="AE169" i="32"/>
  <c r="AJ168" i="32"/>
  <c r="AI168" i="32" l="1"/>
  <c r="AG169" i="32" l="1"/>
  <c r="AD168" i="32"/>
  <c r="AK168" i="32"/>
  <c r="AA169" i="32" l="1"/>
  <c r="S169" i="32"/>
  <c r="T169" i="32" s="1"/>
  <c r="U169" i="32" s="1"/>
  <c r="V169" i="32" s="1"/>
  <c r="W169" i="32" l="1"/>
  <c r="X169" i="32" s="1"/>
  <c r="AB169" i="32"/>
  <c r="AH169" i="32" l="1"/>
  <c r="AF169" i="32" l="1"/>
  <c r="Y169" i="32"/>
  <c r="Z169" i="32" l="1"/>
  <c r="AE170" i="32"/>
  <c r="AJ169" i="32"/>
  <c r="AI169" i="32" l="1"/>
  <c r="AG170" i="32" l="1"/>
  <c r="AD169" i="32"/>
  <c r="AK169" i="32"/>
  <c r="S170" i="32" l="1"/>
  <c r="T170" i="32" s="1"/>
  <c r="U170" i="32" s="1"/>
  <c r="V170" i="32" s="1"/>
  <c r="AA170" i="32"/>
  <c r="AB170" i="32" l="1"/>
  <c r="W170" i="32"/>
  <c r="X170" i="32" s="1"/>
  <c r="AH170" i="32" l="1"/>
  <c r="AF170" i="32" l="1"/>
  <c r="Y170" i="32"/>
  <c r="Z170" i="32" l="1"/>
  <c r="AE171" i="32"/>
  <c r="AJ170" i="32"/>
  <c r="AI170" i="32" l="1"/>
  <c r="AG171" i="32" l="1"/>
  <c r="AD170" i="32"/>
  <c r="AK170" i="32"/>
  <c r="AA171" i="32" l="1"/>
  <c r="S171" i="32"/>
  <c r="T171" i="32" s="1"/>
  <c r="U171" i="32" s="1"/>
  <c r="V171" i="32" s="1"/>
  <c r="W171" i="32" l="1"/>
  <c r="X171" i="32" s="1"/>
  <c r="AB171" i="32"/>
  <c r="AH171" i="32" l="1"/>
  <c r="AF171" i="32" l="1"/>
  <c r="Y171" i="32"/>
  <c r="Z171" i="32" l="1"/>
  <c r="AE172" i="32"/>
  <c r="AJ171" i="32"/>
  <c r="AI171" i="32" l="1"/>
  <c r="AG172" i="32" l="1"/>
  <c r="AD171" i="32"/>
  <c r="AK171" i="32"/>
  <c r="AA172" i="32" l="1"/>
  <c r="S172" i="32"/>
  <c r="T172" i="32" s="1"/>
  <c r="U172" i="32" s="1"/>
  <c r="V172" i="32" s="1"/>
  <c r="AB172" i="32" l="1"/>
  <c r="W172" i="32"/>
  <c r="X172" i="32" s="1"/>
  <c r="AH172" i="32" l="1"/>
  <c r="AF172" i="32" l="1"/>
  <c r="Y172" i="32"/>
  <c r="Z172" i="32" l="1"/>
  <c r="AE173" i="32"/>
  <c r="AJ172" i="32"/>
  <c r="AI172" i="32" l="1"/>
  <c r="AG173" i="32" l="1"/>
  <c r="AD172" i="32"/>
  <c r="AK172" i="32"/>
  <c r="S173" i="32" l="1"/>
  <c r="T173" i="32" s="1"/>
  <c r="U173" i="32" s="1"/>
  <c r="V173" i="32" s="1"/>
  <c r="AA173" i="32"/>
  <c r="W173" i="32" l="1"/>
  <c r="X173" i="32" s="1"/>
  <c r="AB173" i="32"/>
  <c r="AH173" i="32" l="1"/>
  <c r="AF173" i="32" l="1"/>
  <c r="Y173" i="32"/>
  <c r="Z173" i="32" l="1"/>
  <c r="AE174" i="32"/>
  <c r="AJ173" i="32"/>
  <c r="AI173" i="32" l="1"/>
  <c r="AG174" i="32" l="1"/>
  <c r="AD173" i="32"/>
  <c r="AK173" i="32"/>
  <c r="AA174" i="32" l="1"/>
  <c r="S174" i="32"/>
  <c r="T174" i="32" s="1"/>
  <c r="U174" i="32" s="1"/>
  <c r="V174" i="32" s="1"/>
  <c r="W174" i="32" l="1"/>
  <c r="X174" i="32" s="1"/>
  <c r="AB174" i="32"/>
  <c r="AH174" i="32" l="1"/>
  <c r="AF174" i="32" l="1"/>
  <c r="Y174" i="32"/>
  <c r="Z174" i="32" l="1"/>
  <c r="AE175" i="32"/>
  <c r="AJ174" i="32"/>
  <c r="AI174" i="32" l="1"/>
  <c r="AG175" i="32" l="1"/>
  <c r="AD174" i="32"/>
  <c r="AK174" i="32"/>
  <c r="AA175" i="32" l="1"/>
  <c r="S175" i="32"/>
  <c r="T175" i="32" s="1"/>
  <c r="U175" i="32" l="1"/>
  <c r="V175" i="32" s="1"/>
  <c r="W175" i="32" l="1"/>
  <c r="X175" i="32" s="1"/>
  <c r="AB175" i="32"/>
  <c r="AH175" i="32" l="1"/>
  <c r="AF175" i="32" l="1"/>
  <c r="Y175" i="32"/>
  <c r="Z175" i="32" l="1"/>
  <c r="AE176" i="32"/>
  <c r="AJ175" i="32"/>
  <c r="AI175" i="32" l="1"/>
  <c r="AG176" i="32" l="1"/>
  <c r="AD175" i="32"/>
  <c r="AK175" i="32"/>
  <c r="S176" i="32" l="1"/>
  <c r="T176" i="32" s="1"/>
  <c r="U176" i="32" s="1"/>
  <c r="V176" i="32" s="1"/>
  <c r="AA176" i="32"/>
  <c r="W176" i="32" l="1"/>
  <c r="X176" i="32" s="1"/>
  <c r="AB176" i="32"/>
  <c r="AH176" i="32" l="1"/>
  <c r="AF176" i="32" l="1"/>
  <c r="Y176" i="32"/>
  <c r="Z176" i="32" l="1"/>
  <c r="AE177" i="32"/>
  <c r="AJ176" i="32"/>
  <c r="AI176" i="32" l="1"/>
  <c r="AG177" i="32" l="1"/>
  <c r="AD176" i="32"/>
  <c r="AK176" i="32"/>
  <c r="S177" i="32" l="1"/>
  <c r="T177" i="32" s="1"/>
  <c r="U177" i="32" s="1"/>
  <c r="V177" i="32" s="1"/>
  <c r="AA177" i="32"/>
  <c r="W177" i="32" l="1"/>
  <c r="X177" i="32" s="1"/>
  <c r="AB177" i="32"/>
  <c r="AH177" i="32" l="1"/>
  <c r="AF177" i="32" l="1"/>
  <c r="Y177" i="32"/>
  <c r="Z177" i="32" l="1"/>
  <c r="AE178" i="32"/>
  <c r="AJ177" i="32"/>
  <c r="AI177" i="32" l="1"/>
  <c r="AG178" i="32" l="1"/>
  <c r="AD177" i="32"/>
  <c r="AK177" i="32"/>
  <c r="S178" i="32" l="1"/>
  <c r="T178" i="32" s="1"/>
  <c r="U178" i="32" s="1"/>
  <c r="V178" i="32" s="1"/>
  <c r="AA178" i="32"/>
  <c r="AB178" i="32" l="1"/>
  <c r="W178" i="32"/>
  <c r="X178" i="32" s="1"/>
  <c r="AH178" i="32" l="1"/>
  <c r="AF178" i="32" l="1"/>
  <c r="Y178" i="32"/>
  <c r="AE179" i="32" l="1"/>
  <c r="Z178" i="32"/>
  <c r="AJ178" i="32"/>
  <c r="AI178" i="32" l="1"/>
  <c r="AG179" i="32" l="1"/>
  <c r="AD178" i="32"/>
  <c r="AK178" i="32"/>
  <c r="AA179" i="32" l="1"/>
  <c r="S179" i="32"/>
  <c r="T179" i="32" s="1"/>
  <c r="U179" i="32" s="1"/>
  <c r="V179" i="32" s="1"/>
  <c r="W179" i="32" l="1"/>
  <c r="X179" i="32" s="1"/>
  <c r="AB179" i="32"/>
  <c r="AH179" i="32" l="1"/>
  <c r="AF179" i="32" l="1"/>
  <c r="Y179" i="32"/>
  <c r="Z179" i="32" l="1"/>
  <c r="AE180" i="32"/>
  <c r="AJ179" i="32"/>
  <c r="AI179" i="32" l="1"/>
  <c r="AG180" i="32" l="1"/>
  <c r="AD179" i="32"/>
  <c r="AK179" i="32"/>
  <c r="S180" i="32" l="1"/>
  <c r="T180" i="32" s="1"/>
  <c r="U180" i="32" s="1"/>
  <c r="V180" i="32" s="1"/>
  <c r="AA180" i="32"/>
  <c r="W180" i="32" l="1"/>
  <c r="X180" i="32" s="1"/>
  <c r="AB180" i="32"/>
  <c r="AH180" i="32" l="1"/>
  <c r="AF180" i="32" l="1"/>
  <c r="Y180" i="32"/>
  <c r="Z180" i="32" l="1"/>
  <c r="AE181" i="32"/>
  <c r="AJ180" i="32"/>
  <c r="AI180" i="32" l="1"/>
  <c r="AG181" i="32" l="1"/>
  <c r="AD180" i="32"/>
  <c r="AK180" i="32"/>
  <c r="AA181" i="32" l="1"/>
  <c r="S181" i="32"/>
  <c r="T181" i="32" s="1"/>
  <c r="U181" i="32" s="1"/>
  <c r="V181" i="32" s="1"/>
  <c r="AB181" i="32" l="1"/>
  <c r="W181" i="32"/>
  <c r="X181" i="32" s="1"/>
  <c r="AH181" i="32" l="1"/>
  <c r="AF181" i="32" l="1"/>
  <c r="Y181" i="32"/>
  <c r="AE182" i="32" l="1"/>
  <c r="Z181" i="32"/>
  <c r="AJ181" i="32"/>
  <c r="AI181" i="32" l="1"/>
  <c r="AG182" i="32" l="1"/>
  <c r="AD181" i="32"/>
  <c r="AK181" i="32"/>
  <c r="AA182" i="32" l="1"/>
  <c r="S182" i="32"/>
  <c r="T182" i="32" s="1"/>
  <c r="U182" i="32" l="1"/>
  <c r="V182" i="32" s="1"/>
  <c r="W182" i="32" l="1"/>
  <c r="X182" i="32" s="1"/>
  <c r="AB182" i="32"/>
  <c r="AH182" i="32" l="1"/>
  <c r="AF182" i="32" l="1"/>
  <c r="Y182" i="32"/>
  <c r="Z182" i="32" l="1"/>
  <c r="AE183" i="32"/>
  <c r="AJ182" i="32"/>
  <c r="AI182" i="32" l="1"/>
  <c r="AG183" i="32" l="1"/>
  <c r="AD182" i="32"/>
  <c r="AK182" i="32"/>
  <c r="S183" i="32" l="1"/>
  <c r="T183" i="32" s="1"/>
  <c r="U183" i="32" s="1"/>
  <c r="V183" i="32" s="1"/>
  <c r="AA183" i="32"/>
  <c r="W183" i="32" l="1"/>
  <c r="X183" i="32" s="1"/>
  <c r="AB183" i="32"/>
  <c r="AH183" i="32" l="1"/>
  <c r="AF183" i="32" l="1"/>
  <c r="Y183" i="32"/>
  <c r="AE184" i="32" l="1"/>
  <c r="Z183" i="32"/>
  <c r="AJ183" i="32"/>
  <c r="AI183" i="32" l="1"/>
  <c r="AG184" i="32" l="1"/>
  <c r="AD183" i="32"/>
  <c r="AK183" i="32"/>
  <c r="AA184" i="32" l="1"/>
  <c r="S184" i="32"/>
  <c r="T184" i="32" s="1"/>
  <c r="U184" i="32" l="1"/>
  <c r="V184" i="32" s="1"/>
  <c r="W184" i="32" l="1"/>
  <c r="X184" i="32" s="1"/>
  <c r="AB184" i="32"/>
  <c r="AH184" i="32" l="1"/>
  <c r="AF184" i="32" l="1"/>
  <c r="Y184" i="32"/>
  <c r="AE185" i="32" l="1"/>
  <c r="Z184" i="32"/>
  <c r="AJ184" i="32"/>
  <c r="AI184" i="32" l="1"/>
  <c r="AG185" i="32" l="1"/>
  <c r="AD184" i="32"/>
  <c r="AK184" i="32"/>
  <c r="AA185" i="32" l="1"/>
  <c r="S185" i="32"/>
  <c r="T185" i="32" s="1"/>
  <c r="U185" i="32" l="1"/>
  <c r="V185" i="32" s="1"/>
  <c r="W185" i="32" l="1"/>
  <c r="X185" i="32" s="1"/>
  <c r="AB185" i="32"/>
  <c r="AH185" i="32" l="1"/>
  <c r="AF185" i="32" l="1"/>
  <c r="Y185" i="32"/>
  <c r="Z185" i="32" l="1"/>
  <c r="AE186" i="32"/>
  <c r="AJ185" i="32"/>
  <c r="AI185" i="32" l="1"/>
  <c r="AG186" i="32" l="1"/>
  <c r="AD185" i="32"/>
  <c r="AK185" i="32"/>
  <c r="AA186" i="32" l="1"/>
  <c r="S186" i="32"/>
  <c r="T186" i="32" s="1"/>
  <c r="U186" i="32" s="1"/>
  <c r="V186" i="32" s="1"/>
  <c r="AB186" i="32" l="1"/>
  <c r="W186" i="32"/>
  <c r="X186" i="32" s="1"/>
  <c r="AH186" i="32" l="1"/>
  <c r="AF186" i="32" l="1"/>
  <c r="Y186" i="32"/>
  <c r="Z186" i="32" l="1"/>
  <c r="AE187" i="32"/>
  <c r="AJ186" i="32"/>
  <c r="AI186" i="32" l="1"/>
  <c r="AG187" i="32" l="1"/>
  <c r="AD186" i="32"/>
  <c r="AK186" i="32"/>
  <c r="AA187" i="32" l="1"/>
  <c r="S187" i="32"/>
  <c r="T187" i="32" s="1"/>
  <c r="U187" i="32" s="1"/>
  <c r="V187" i="32" s="1"/>
  <c r="AB187" i="32" l="1"/>
  <c r="W187" i="32"/>
  <c r="X187" i="32" s="1"/>
  <c r="AH187" i="32" l="1"/>
  <c r="AF187" i="32" l="1"/>
  <c r="Y187" i="32"/>
  <c r="Z187" i="32" l="1"/>
  <c r="AE188" i="32"/>
  <c r="AJ187" i="32"/>
  <c r="AI187" i="32" l="1"/>
  <c r="AG188" i="32" l="1"/>
  <c r="AD187" i="32"/>
  <c r="AK187" i="32"/>
  <c r="U188" i="32" l="1"/>
  <c r="V188" i="32" s="1"/>
  <c r="S188" i="32"/>
  <c r="T188" i="32" s="1"/>
  <c r="AA188" i="32"/>
  <c r="W188" i="32" l="1"/>
  <c r="X188" i="32" s="1"/>
  <c r="AB188" i="32"/>
  <c r="AH188" i="32" l="1"/>
  <c r="AF188" i="32" l="1"/>
  <c r="Y188" i="32"/>
  <c r="AE189" i="32" l="1"/>
  <c r="Z188" i="32"/>
  <c r="AJ188" i="32"/>
  <c r="AI188" i="32" l="1"/>
  <c r="AG189" i="32" l="1"/>
  <c r="AD188" i="32"/>
  <c r="AK188" i="32"/>
  <c r="S189" i="32" l="1"/>
  <c r="T189" i="32" s="1"/>
  <c r="U189" i="32" s="1"/>
  <c r="V189" i="32" s="1"/>
  <c r="AA189" i="32"/>
  <c r="W189" i="32" l="1"/>
  <c r="X189" i="32" s="1"/>
  <c r="AB189" i="32"/>
  <c r="AH189" i="32" l="1"/>
  <c r="AF189" i="32" l="1"/>
  <c r="Y189" i="32"/>
  <c r="Z189" i="32" l="1"/>
  <c r="AE190" i="32"/>
  <c r="AJ189" i="32"/>
  <c r="AI189" i="32" l="1"/>
  <c r="AG190" i="32" l="1"/>
  <c r="AD189" i="32"/>
  <c r="AK189" i="32"/>
  <c r="S190" i="32" l="1"/>
  <c r="T190" i="32" s="1"/>
  <c r="U190" i="32" s="1"/>
  <c r="V190" i="32" s="1"/>
  <c r="AA190" i="32"/>
  <c r="W190" i="32" l="1"/>
  <c r="X190" i="32" s="1"/>
  <c r="AB190" i="32"/>
  <c r="AH190" i="32" l="1"/>
  <c r="AF190" i="32" l="1"/>
  <c r="Y190" i="32"/>
  <c r="AE191" i="32" l="1"/>
  <c r="Z190" i="32"/>
  <c r="AJ190" i="32"/>
  <c r="AI190" i="32" l="1"/>
  <c r="AG191" i="32" l="1"/>
  <c r="AD190" i="32"/>
  <c r="AK190" i="32"/>
  <c r="S191" i="32" l="1"/>
  <c r="T191" i="32" s="1"/>
  <c r="AA191" i="32"/>
  <c r="U191" i="32"/>
  <c r="V191" i="32" s="1"/>
  <c r="AB191" i="32" l="1"/>
  <c r="W191" i="32"/>
  <c r="X191" i="32" s="1"/>
  <c r="AH191" i="32" l="1"/>
  <c r="AF191" i="32" l="1"/>
  <c r="Y191" i="32"/>
  <c r="Z191" i="32" l="1"/>
  <c r="AE192" i="32"/>
  <c r="AJ191" i="32"/>
  <c r="AI191" i="32" l="1"/>
  <c r="AG192" i="32" l="1"/>
  <c r="AD191" i="32"/>
  <c r="AK191" i="32"/>
  <c r="AA192" i="32" l="1"/>
  <c r="S192" i="32"/>
  <c r="T192" i="32" s="1"/>
  <c r="U192" i="32" s="1"/>
  <c r="V192" i="32" s="1"/>
  <c r="AB192" i="32" l="1"/>
  <c r="W192" i="32"/>
  <c r="X192" i="32" s="1"/>
  <c r="AH192" i="32" l="1"/>
  <c r="AF192" i="32" l="1"/>
  <c r="Y192" i="32"/>
  <c r="AE193" i="32" l="1"/>
  <c r="Z192" i="32"/>
  <c r="AJ192" i="32"/>
  <c r="AI192" i="32" l="1"/>
  <c r="AG193" i="32" l="1"/>
  <c r="AD192" i="32"/>
  <c r="AK192" i="32"/>
  <c r="S193" i="32" l="1"/>
  <c r="T193" i="32" s="1"/>
  <c r="AA193" i="32"/>
  <c r="U193" i="32" l="1"/>
  <c r="V193" i="32" s="1"/>
  <c r="W193" i="32" l="1"/>
  <c r="X193" i="32" s="1"/>
  <c r="AB193" i="32"/>
  <c r="AH193" i="32" l="1"/>
  <c r="AF193" i="32" l="1"/>
  <c r="Y193" i="32"/>
  <c r="Z193" i="32" l="1"/>
  <c r="AE194" i="32"/>
  <c r="AJ193" i="32"/>
  <c r="AI193" i="32" l="1"/>
  <c r="AG194" i="32" l="1"/>
  <c r="AD193" i="32"/>
  <c r="AK193" i="32"/>
  <c r="S194" i="32" l="1"/>
  <c r="T194" i="32" s="1"/>
  <c r="U194" i="32" s="1"/>
  <c r="V194" i="32" s="1"/>
  <c r="AA194" i="32"/>
  <c r="W194" i="32" l="1"/>
  <c r="X194" i="32" s="1"/>
  <c r="AB194" i="32"/>
  <c r="AH194" i="32" l="1"/>
  <c r="AF194" i="32" l="1"/>
  <c r="Y194" i="32"/>
  <c r="Z194" i="32" l="1"/>
  <c r="AE195" i="32"/>
  <c r="AJ194" i="32"/>
  <c r="AI194" i="32" l="1"/>
  <c r="AG195" i="32" l="1"/>
  <c r="AD194" i="32"/>
  <c r="AK194" i="32"/>
  <c r="AA195" i="32" l="1"/>
  <c r="S195" i="32"/>
  <c r="T195" i="32" s="1"/>
  <c r="U195" i="32" l="1"/>
  <c r="V195" i="32" s="1"/>
  <c r="W195" i="32" l="1"/>
  <c r="X195" i="32" s="1"/>
  <c r="AB195" i="32"/>
  <c r="AH195" i="32" l="1"/>
  <c r="AF195" i="32" l="1"/>
  <c r="Y195" i="32"/>
  <c r="Z195" i="32" l="1"/>
  <c r="AE196" i="32"/>
  <c r="AJ195" i="32"/>
  <c r="AI195" i="32" l="1"/>
  <c r="AG196" i="32" l="1"/>
  <c r="AD195" i="32"/>
  <c r="AK195" i="32"/>
  <c r="S196" i="32" l="1"/>
  <c r="T196" i="32" s="1"/>
  <c r="U196" i="32" s="1"/>
  <c r="V196" i="32" s="1"/>
  <c r="AA196" i="32"/>
  <c r="W196" i="32" l="1"/>
  <c r="X196" i="32" s="1"/>
  <c r="AB196" i="32"/>
  <c r="AH196" i="32" l="1"/>
  <c r="AF196" i="32" l="1"/>
  <c r="Y196" i="32"/>
  <c r="AE197" i="32" l="1"/>
  <c r="Z196" i="32"/>
  <c r="AJ196" i="32"/>
  <c r="AI196" i="32" l="1"/>
  <c r="AG197" i="32" l="1"/>
  <c r="AD196" i="32"/>
  <c r="AK196" i="32"/>
  <c r="AA197" i="32" l="1"/>
  <c r="S197" i="32"/>
  <c r="T197" i="32" s="1"/>
  <c r="U197" i="32" s="1"/>
  <c r="V197" i="32" s="1"/>
  <c r="W197" i="32" l="1"/>
  <c r="X197" i="32" s="1"/>
  <c r="AB197" i="32"/>
  <c r="AH197" i="32" l="1"/>
  <c r="AF197" i="32" l="1"/>
  <c r="Y197" i="32"/>
  <c r="AE198" i="32" l="1"/>
  <c r="Z197" i="32"/>
  <c r="AJ197" i="32"/>
  <c r="AI197" i="32" l="1"/>
  <c r="AG198" i="32" l="1"/>
  <c r="AD197" i="32"/>
  <c r="AK197" i="32"/>
  <c r="AA198" i="32" l="1"/>
  <c r="S198" i="32"/>
  <c r="T198" i="32" s="1"/>
  <c r="U198" i="32"/>
  <c r="V198" i="32" s="1"/>
  <c r="W198" i="32" l="1"/>
  <c r="X198" i="32" s="1"/>
  <c r="AB198" i="32"/>
  <c r="AH198" i="32" l="1"/>
  <c r="AF198" i="32" l="1"/>
  <c r="Y198" i="32"/>
  <c r="Z198" i="32" l="1"/>
  <c r="AE199" i="32"/>
  <c r="AJ198" i="32"/>
  <c r="AI198" i="32" l="1"/>
  <c r="AG199" i="32" l="1"/>
  <c r="AD198" i="32"/>
  <c r="AK198" i="32"/>
  <c r="S199" i="32" l="1"/>
  <c r="T199" i="32" s="1"/>
  <c r="U199" i="32" s="1"/>
  <c r="V199" i="32" s="1"/>
  <c r="AA199" i="32"/>
  <c r="AB199" i="32" l="1"/>
  <c r="W199" i="32"/>
  <c r="X199" i="32" s="1"/>
  <c r="AH199" i="32" l="1"/>
  <c r="AF199" i="32" l="1"/>
  <c r="Y199" i="32"/>
  <c r="Z199" i="32" l="1"/>
  <c r="AE200" i="32"/>
  <c r="AJ199" i="32"/>
  <c r="AI199" i="32" l="1"/>
  <c r="AG200" i="32" l="1"/>
  <c r="AD199" i="32"/>
  <c r="AK199" i="32"/>
  <c r="AA200" i="32" l="1"/>
  <c r="S200" i="32"/>
  <c r="T200" i="32" s="1"/>
  <c r="U200" i="32" l="1"/>
  <c r="V200" i="32" s="1"/>
  <c r="W200" i="32" l="1"/>
  <c r="X200" i="32" s="1"/>
  <c r="AB200" i="32"/>
  <c r="AH200" i="32" l="1"/>
  <c r="AF200" i="32" l="1"/>
  <c r="Y200" i="32"/>
  <c r="Z200" i="32" l="1"/>
  <c r="AE201" i="32"/>
  <c r="AJ200" i="32"/>
  <c r="AI200" i="32" l="1"/>
  <c r="AG201" i="32" l="1"/>
  <c r="AD200" i="32"/>
  <c r="AK200" i="32"/>
  <c r="AA201" i="32" l="1"/>
  <c r="S201" i="32"/>
  <c r="T201" i="32" s="1"/>
  <c r="U201" i="32" l="1"/>
  <c r="V201" i="32" s="1"/>
  <c r="AB201" i="32" l="1"/>
  <c r="W201" i="32"/>
  <c r="X201" i="32" s="1"/>
  <c r="AH201" i="32" l="1"/>
  <c r="AF201" i="32" l="1"/>
  <c r="Y201" i="32"/>
  <c r="Z201" i="32" l="1"/>
  <c r="AE202" i="32"/>
  <c r="AJ201" i="32"/>
  <c r="AI201" i="32" l="1"/>
  <c r="AG202" i="32" l="1"/>
  <c r="AD201" i="32"/>
  <c r="AK201" i="32"/>
  <c r="S202" i="32" l="1"/>
  <c r="T202" i="32" s="1"/>
  <c r="AA202" i="32"/>
  <c r="U202" i="32" l="1"/>
  <c r="V202" i="32" s="1"/>
  <c r="AB202" i="32" l="1"/>
  <c r="W202" i="32"/>
  <c r="X202" i="32" s="1"/>
  <c r="AH202" i="32" l="1"/>
  <c r="AF202" i="32" l="1"/>
  <c r="Y202" i="32"/>
  <c r="Z202" i="32" l="1"/>
  <c r="AE203" i="32"/>
  <c r="AJ202" i="32"/>
  <c r="AI202" i="32" l="1"/>
  <c r="AG203" i="32" l="1"/>
  <c r="AD202" i="32"/>
  <c r="AK202" i="32"/>
  <c r="S203" i="32" l="1"/>
  <c r="T203" i="32" s="1"/>
  <c r="U203" i="32" s="1"/>
  <c r="V203" i="32" s="1"/>
  <c r="AA203" i="32"/>
  <c r="W203" i="32" l="1"/>
  <c r="X203" i="32" s="1"/>
  <c r="AB203" i="32"/>
  <c r="AH203" i="32" l="1"/>
  <c r="AF203" i="32" l="1"/>
  <c r="Y203" i="32"/>
  <c r="AE204" i="32" l="1"/>
  <c r="Z203" i="32"/>
  <c r="AJ203" i="32"/>
  <c r="AI203" i="32" l="1"/>
  <c r="AE2" i="32"/>
  <c r="AG204" i="32" l="1"/>
  <c r="AC5" i="32"/>
  <c r="AC9" i="32"/>
  <c r="AC13" i="32"/>
  <c r="AC17" i="32"/>
  <c r="AC21" i="32"/>
  <c r="AC25" i="32"/>
  <c r="AC29" i="32"/>
  <c r="AC33" i="32"/>
  <c r="AC37" i="32"/>
  <c r="AC41" i="32"/>
  <c r="AC45" i="32"/>
  <c r="AC49" i="32"/>
  <c r="AC53" i="32"/>
  <c r="AC57" i="32"/>
  <c r="AC61" i="32"/>
  <c r="AC65" i="32"/>
  <c r="AC69" i="32"/>
  <c r="AC73" i="32"/>
  <c r="AC77" i="32"/>
  <c r="AC81" i="32"/>
  <c r="AC85" i="32"/>
  <c r="AC89" i="32"/>
  <c r="AC93" i="32"/>
  <c r="AC97" i="32"/>
  <c r="AC101" i="32"/>
  <c r="AC105" i="32"/>
  <c r="AC109" i="32"/>
  <c r="AC113" i="32"/>
  <c r="AC117" i="32"/>
  <c r="AC121" i="32"/>
  <c r="AC125" i="32"/>
  <c r="AC129" i="32"/>
  <c r="AC133" i="32"/>
  <c r="AC137" i="32"/>
  <c r="AC141" i="32"/>
  <c r="AC145" i="32"/>
  <c r="AC149" i="32"/>
  <c r="AC153" i="32"/>
  <c r="AC157" i="32"/>
  <c r="AC161" i="32"/>
  <c r="AC165" i="32"/>
  <c r="AC169" i="32"/>
  <c r="AC173" i="32"/>
  <c r="AC177" i="32"/>
  <c r="AC181" i="32"/>
  <c r="AC185" i="32"/>
  <c r="AC189" i="32"/>
  <c r="AC193" i="32"/>
  <c r="AC197" i="32"/>
  <c r="E41" i="32"/>
  <c r="AC158" i="32"/>
  <c r="AC166" i="32"/>
  <c r="AC174" i="32"/>
  <c r="AC182" i="32"/>
  <c r="AC190" i="32"/>
  <c r="D47" i="30"/>
  <c r="AC6" i="32"/>
  <c r="AC10" i="32"/>
  <c r="AC14" i="32"/>
  <c r="AC18" i="32"/>
  <c r="AC22" i="32"/>
  <c r="AC26" i="32"/>
  <c r="AC30" i="32"/>
  <c r="AC34" i="32"/>
  <c r="AC38" i="32"/>
  <c r="AC42" i="32"/>
  <c r="AC46" i="32"/>
  <c r="AC50" i="32"/>
  <c r="AC54" i="32"/>
  <c r="AC58" i="32"/>
  <c r="AC62" i="32"/>
  <c r="AC66" i="32"/>
  <c r="AC70" i="32"/>
  <c r="AC74" i="32"/>
  <c r="AC78" i="32"/>
  <c r="AC82" i="32"/>
  <c r="AC86" i="32"/>
  <c r="AC90" i="32"/>
  <c r="AC94" i="32"/>
  <c r="AC98" i="32"/>
  <c r="AC102" i="32"/>
  <c r="AC106" i="32"/>
  <c r="AC110" i="32"/>
  <c r="AC114" i="32"/>
  <c r="AC118" i="32"/>
  <c r="AC122" i="32"/>
  <c r="AC126" i="32"/>
  <c r="AC130" i="32"/>
  <c r="AC134" i="32"/>
  <c r="AC138" i="32"/>
  <c r="AC142" i="32"/>
  <c r="AC146" i="32"/>
  <c r="AC150" i="32"/>
  <c r="AC154" i="32"/>
  <c r="AC162" i="32"/>
  <c r="AC170" i="32"/>
  <c r="AC178" i="32"/>
  <c r="AC186" i="32"/>
  <c r="AC194" i="32"/>
  <c r="AC7" i="32"/>
  <c r="AC11" i="32"/>
  <c r="AC15" i="32"/>
  <c r="AC19" i="32"/>
  <c r="AC23" i="32"/>
  <c r="AC27" i="32"/>
  <c r="AC31" i="32"/>
  <c r="AC35" i="32"/>
  <c r="AC39" i="32"/>
  <c r="AC43" i="32"/>
  <c r="AC47" i="32"/>
  <c r="AC51" i="32"/>
  <c r="AC55" i="32"/>
  <c r="AC59" i="32"/>
  <c r="AC63" i="32"/>
  <c r="AC67" i="32"/>
  <c r="AC71" i="32"/>
  <c r="AC75" i="32"/>
  <c r="AC79" i="32"/>
  <c r="AC83" i="32"/>
  <c r="AC87" i="32"/>
  <c r="AC91" i="32"/>
  <c r="AC95" i="32"/>
  <c r="AC99" i="32"/>
  <c r="AC103" i="32"/>
  <c r="AC107" i="32"/>
  <c r="AC111" i="32"/>
  <c r="AC115" i="32"/>
  <c r="AC119" i="32"/>
  <c r="AC123" i="32"/>
  <c r="AC127" i="32"/>
  <c r="AC131" i="32"/>
  <c r="AC135" i="32"/>
  <c r="AC139" i="32"/>
  <c r="AC143" i="32"/>
  <c r="AC147" i="32"/>
  <c r="AC151" i="32"/>
  <c r="AC155" i="32"/>
  <c r="AC159" i="32"/>
  <c r="AC163" i="32"/>
  <c r="AC167" i="32"/>
  <c r="AC171" i="32"/>
  <c r="AC175" i="32"/>
  <c r="AC179" i="32"/>
  <c r="AC183" i="32"/>
  <c r="AC187" i="32"/>
  <c r="AC191" i="32"/>
  <c r="AC195" i="32"/>
  <c r="AC184" i="32"/>
  <c r="AC192" i="32"/>
  <c r="AC8" i="32"/>
  <c r="AC12" i="32"/>
  <c r="AC16" i="32"/>
  <c r="AC20" i="32"/>
  <c r="AC24" i="32"/>
  <c r="AC28" i="32"/>
  <c r="AC32" i="32"/>
  <c r="AC36" i="32"/>
  <c r="AC40" i="32"/>
  <c r="AC44" i="32"/>
  <c r="AC48" i="32"/>
  <c r="AC52" i="32"/>
  <c r="AC56" i="32"/>
  <c r="AC60" i="32"/>
  <c r="AC64" i="32"/>
  <c r="AC68" i="32"/>
  <c r="AC72" i="32"/>
  <c r="AC76" i="32"/>
  <c r="AC80" i="32"/>
  <c r="AC84" i="32"/>
  <c r="AC88" i="32"/>
  <c r="AC92" i="32"/>
  <c r="AC96" i="32"/>
  <c r="AC100" i="32"/>
  <c r="AC104" i="32"/>
  <c r="AC108" i="32"/>
  <c r="AC112" i="32"/>
  <c r="AC116" i="32"/>
  <c r="AC120" i="32"/>
  <c r="AC124" i="32"/>
  <c r="AC128" i="32"/>
  <c r="AC132" i="32"/>
  <c r="AC136" i="32"/>
  <c r="AC140" i="32"/>
  <c r="AC144" i="32"/>
  <c r="AC148" i="32"/>
  <c r="AC152" i="32"/>
  <c r="AC156" i="32"/>
  <c r="AC160" i="32"/>
  <c r="AC164" i="32"/>
  <c r="AC168" i="32"/>
  <c r="AC172" i="32"/>
  <c r="AC176" i="32"/>
  <c r="AC180" i="32"/>
  <c r="AC188" i="32"/>
  <c r="AC196" i="32"/>
  <c r="AC198" i="32"/>
  <c r="AC199" i="32"/>
  <c r="AC200" i="32"/>
  <c r="AC201" i="32"/>
  <c r="AC202" i="32"/>
  <c r="AC203" i="32"/>
  <c r="AC204" i="32"/>
  <c r="AD203" i="32"/>
  <c r="AK203" i="32"/>
  <c r="S204" i="32" l="1"/>
  <c r="T204" i="32" s="1"/>
  <c r="U204" i="32" s="1"/>
  <c r="V204" i="32" s="1"/>
  <c r="AA204" i="32"/>
  <c r="E56" i="32"/>
  <c r="G61" i="32"/>
  <c r="AC2" i="32"/>
  <c r="AB204" i="32" l="1"/>
  <c r="W204" i="32"/>
  <c r="X204" i="32" s="1"/>
  <c r="D51" i="30"/>
  <c r="E37" i="32"/>
  <c r="E52" i="32" s="1"/>
  <c r="AH204" i="32" l="1"/>
  <c r="Y204" i="32" l="1"/>
  <c r="AF204" i="32"/>
  <c r="AH2" i="32"/>
  <c r="AG2" i="32"/>
  <c r="E39" i="32" l="1"/>
  <c r="E54" i="32" s="1"/>
  <c r="M46" i="30"/>
  <c r="E38" i="32"/>
  <c r="E53" i="32" s="1"/>
  <c r="K61" i="32" s="1"/>
  <c r="L46" i="30"/>
  <c r="Z204" i="32"/>
  <c r="AE205" i="32"/>
  <c r="AJ204" i="32"/>
  <c r="AI204" i="32" s="1"/>
  <c r="AD204" i="32" l="1"/>
  <c r="AK204" i="32"/>
  <c r="AC205" i="32"/>
  <c r="AD205" i="32"/>
  <c r="AD2" i="32"/>
  <c r="F51" i="30" s="1"/>
  <c r="AJ2" i="32"/>
  <c r="G47" i="30" l="1"/>
  <c r="Y2" i="32"/>
  <c r="G51" i="30" s="1"/>
  <c r="E51" i="30" s="1"/>
  <c r="K46" i="30" s="1"/>
  <c r="AK2" i="32"/>
  <c r="AI2" i="32"/>
  <c r="AF2" i="32" l="1"/>
  <c r="E42" i="32" s="1"/>
  <c r="F47" i="30"/>
  <c r="F61" i="32" s="1"/>
  <c r="E36" i="32"/>
  <c r="E51" i="32" s="1"/>
  <c r="E40" i="32"/>
  <c r="E55" i="32" s="1"/>
  <c r="N46" i="30"/>
  <c r="E57" i="32" l="1"/>
  <c r="H61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Jesse Knight</author>
  </authors>
  <commentList>
    <comment ref="G2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% of weight that is in front of the center line between the wheels.
50% means weight is exactly centered between the 2 wheels that touch the floor on one side.</t>
        </r>
      </text>
    </comment>
    <comment ref="G3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Be sure to account for robot length and deceleration length!  Use the "Movement Characteristics" chart on the right.
For example, a 3' long robot should accelerate, move, and decelerate in less than 24 feet in order to traverse the width of the field without slamming into the other side.</t>
        </r>
      </text>
    </comment>
    <comment ref="G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As-read from the D/S.  Reading it there accounts for wire resistance between the Battery &amp; PDB.
You can also tune based upon other things going on in the system (e.g. compressor, elevator, intake, etc).  
12.4-12.7V is a typical start-of-match voltage range (as shown on the Driver's Station)
11.75V is a worst-case conservative estimate for the end of a Finals match.</t>
        </r>
      </text>
    </comment>
    <comment ref="G3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Leave at 1200 if you don't set this in software.</t>
        </r>
      </text>
    </comment>
    <comment ref="G3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If you don't set a current limit, then leave this at 150.</t>
        </r>
      </text>
    </comment>
    <comment ref="G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Somewhere between 0.015 and 0.03.</t>
        </r>
      </text>
    </comment>
    <comment ref="G3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2017 Rules stipulated 18Ah batteries</t>
        </r>
      </text>
    </comment>
    <comment ref="G4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This is a rating of much current can be pulled from the battery at any given instant.  Admittedly, this needs experimentation to understand a battery's health throughout the season.  However, that research is only valuable to teams who push their power engineering to the absolute edge.
Default = 20
Some research and anecdotes indicate new SLA batteries can pull 20C.
Some measurements from FRC teams suggest that new FRC batteries can consistently spike at 15C. (270A for 18Ah)</t>
        </r>
      </text>
    </comment>
    <comment ref="K4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Is the distance for acceleration greater than the target sprint distance?
Is the cruise distance less than the length of the robot?</t>
        </r>
      </text>
    </comment>
    <comment ref="J4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As requested, feel free to use these cells for custom outputs!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Jesse Knight</author>
  </authors>
  <commentList>
    <comment ref="V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Added filtering to smooth it out</t>
        </r>
      </text>
    </comment>
    <comment ref="C2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Jesse Knight:</t>
        </r>
        <r>
          <rPr>
            <sz val="9"/>
            <color indexed="81"/>
            <rFont val="Tahoma"/>
            <family val="2"/>
          </rPr>
          <t xml:space="preserve">
This is applied as a torque loss based upon current speed of the robot.  The faster the robot moves, the more this applies.  
At speed = 0, torque loss = 0.
At speed --&gt; Max Theoretical speed, torque loss = this value.
It's not perfect, but it's close.</t>
        </r>
      </text>
    </comment>
  </commentList>
</comments>
</file>

<file path=xl/sharedStrings.xml><?xml version="1.0" encoding="utf-8"?>
<sst xmlns="http://schemas.openxmlformats.org/spreadsheetml/2006/main" count="781" uniqueCount="206">
  <si>
    <t>Stage 1</t>
  </si>
  <si>
    <t>Stage 2</t>
  </si>
  <si>
    <t>Stage 3</t>
  </si>
  <si>
    <t>Driving</t>
  </si>
  <si>
    <t>Driven</t>
  </si>
  <si>
    <t xml:space="preserve"> Efficiency</t>
  </si>
  <si>
    <t>Free Speed (RPM)</t>
  </si>
  <si>
    <t>Stall Torque (Nm)</t>
  </si>
  <si>
    <t>Stall Current (A)</t>
  </si>
  <si>
    <t>Free Current (A)</t>
  </si>
  <si>
    <t>Spec Voltage (V)</t>
  </si>
  <si>
    <t>Applied Voltage (V)</t>
  </si>
  <si>
    <t>Total # of Motors</t>
  </si>
  <si>
    <t>Gearing</t>
  </si>
  <si>
    <t>Current Draw (A)</t>
  </si>
  <si>
    <t>Time to Goal (s)</t>
  </si>
  <si>
    <t>Intermediary Calculations (useful for debugging, but not presentation)</t>
  </si>
  <si>
    <t>Torque</t>
  </si>
  <si>
    <t>Speed</t>
  </si>
  <si>
    <t>Current</t>
  </si>
  <si>
    <t>M Power</t>
  </si>
  <si>
    <t>E Power</t>
  </si>
  <si>
    <t>Efficiency</t>
  </si>
  <si>
    <t>Norm. Tq</t>
  </si>
  <si>
    <t>Norm. Spd</t>
  </si>
  <si>
    <t>Norm. Cur</t>
  </si>
  <si>
    <t>Norm. Pwr</t>
  </si>
  <si>
    <t>Index</t>
  </si>
  <si>
    <t>Motor Curve Data</t>
  </si>
  <si>
    <t>Motor Curve Load Points</t>
  </si>
  <si>
    <t>Option</t>
  </si>
  <si>
    <t>Start:</t>
  </si>
  <si>
    <t>Step:</t>
  </si>
  <si>
    <t>Radius (m)</t>
  </si>
  <si>
    <t># of Motors</t>
  </si>
  <si>
    <t>End</t>
  </si>
  <si>
    <t>Time</t>
  </si>
  <si>
    <t>Ratio</t>
  </si>
  <si>
    <t>Wheel Diameter (in)</t>
  </si>
  <si>
    <t>Longitude Coefficient of Friction</t>
  </si>
  <si>
    <t>Lateral Coefficient of Friction</t>
  </si>
  <si>
    <t>Weight</t>
  </si>
  <si>
    <t>Wheel Base Length (in)</t>
  </si>
  <si>
    <t>Weight Distribution (left/right)</t>
  </si>
  <si>
    <t>Field &amp; Match Characteristics</t>
  </si>
  <si>
    <t>Motor</t>
  </si>
  <si>
    <t>Theoretical</t>
  </si>
  <si>
    <t>Actual</t>
  </si>
  <si>
    <t>Can Turn?</t>
  </si>
  <si>
    <t>Torque Load (Nm)</t>
  </si>
  <si>
    <t>Speed (RPM)</t>
  </si>
  <si>
    <t>Under-Torqued?</t>
  </si>
  <si>
    <t>Print Boundary</t>
  </si>
  <si>
    <t>Turning Motor Load</t>
  </si>
  <si>
    <t># of Times to do per Match</t>
  </si>
  <si>
    <t>Motor Load While Turning</t>
  </si>
  <si>
    <t>Motor Name</t>
  </si>
  <si>
    <t>Peak Power (W)</t>
  </si>
  <si>
    <t>Stall Torque (N*m)</t>
  </si>
  <si>
    <t>Stall Current (Amp)</t>
  </si>
  <si>
    <t>Free Current (Amp)</t>
  </si>
  <si>
    <t>Motors</t>
  </si>
  <si>
    <t>http://www.chiefdelphi.com/media/papers/1443</t>
  </si>
  <si>
    <t>http://www.chiefdelphi.com/media/papers/1917</t>
  </si>
  <si>
    <t>Mass (kg)</t>
  </si>
  <si>
    <t>Weight Distribution (front)</t>
  </si>
  <si>
    <t>Distance (ft)</t>
  </si>
  <si>
    <t>Speed (ft/s)</t>
  </si>
  <si>
    <t>Robot Inspection Weight (lbs)</t>
  </si>
  <si>
    <t>Distance to Goal (m)</t>
  </si>
  <si>
    <t>Who based his spreadsheet is based upon a whitepaper written by Chris Hibner, Team 51 entitled "Drivetrain Basics (How to Be Sure Your Robot Will Turn)" - 10/2/2003</t>
  </si>
  <si>
    <t>http://www.chiefdelphi.com/media/papers/2470</t>
  </si>
  <si>
    <t>Total Current (mAh)</t>
  </si>
  <si>
    <t>Low Gear (ft/s)</t>
  </si>
  <si>
    <t>High Gear:</t>
  </si>
  <si>
    <t>Turning Current Draw, High Gear (A)</t>
  </si>
  <si>
    <t>Battery Used (mAh)</t>
  </si>
  <si>
    <t>Force Turn Condition</t>
  </si>
  <si>
    <t>Dimension Turn Cond.</t>
  </si>
  <si>
    <t>Force to Turn (N)</t>
  </si>
  <si>
    <t>Total Torque to Turn (Nm)</t>
  </si>
  <si>
    <t>Dist COA-COM (in)</t>
  </si>
  <si>
    <t>Gearing Chart Load Points</t>
  </si>
  <si>
    <t>Spec Voltage</t>
  </si>
  <si>
    <t>Breaker (A)</t>
  </si>
  <si>
    <t>AndyMark 9015 (VP Dyno)</t>
  </si>
  <si>
    <t>AndyMark NeveRest (VP Dyno)</t>
  </si>
  <si>
    <t>AndyMark RS775-125 (VP-Dyno)</t>
  </si>
  <si>
    <t>BaneBots RS-775 18V (VP Dyno)</t>
  </si>
  <si>
    <t>BaneBots RS-550 (VP Dyno)</t>
  </si>
  <si>
    <t>RS-395 (legacy)</t>
  </si>
  <si>
    <t>KOP Window Motor (2012)</t>
  </si>
  <si>
    <t>Bosch Seat Motor (am-3493)</t>
  </si>
  <si>
    <t>Snow Blower Motor (am-2235)</t>
  </si>
  <si>
    <t>Dynamo Brushless (am-3740)</t>
  </si>
  <si>
    <t>AndyMark Redline (am-3775)</t>
  </si>
  <si>
    <t>VEX Mini CIM (VP Dyno)</t>
  </si>
  <si>
    <t>VEX BAG Motor (VP Dyno)</t>
  </si>
  <si>
    <t>VEX 775pro (VP Dyno)</t>
  </si>
  <si>
    <t>Applied Voltage Ratio</t>
  </si>
  <si>
    <t>Motor Speed (RPM)</t>
  </si>
  <si>
    <t>Time (s)</t>
  </si>
  <si>
    <t>Attempted Torque @ Motor (Nm)</t>
  </si>
  <si>
    <t>Attempted Current Draw (A)</t>
  </si>
  <si>
    <t>Actual Applied Torque (Nm)</t>
  </si>
  <si>
    <t>Simulation Time Res (s)</t>
  </si>
  <si>
    <t>Floor Speed (ft/s)</t>
  </si>
  <si>
    <t>Actual Mot. Curr. Limit</t>
  </si>
  <si>
    <t>Gearbox + Wheel Eff.</t>
  </si>
  <si>
    <t>Hit Target?</t>
  </si>
  <si>
    <t>Time To Target</t>
  </si>
  <si>
    <t>Max Voltage</t>
  </si>
  <si>
    <t>Wheels &amp; Wheel Base</t>
  </si>
  <si>
    <t>Wheel Track Width (in)</t>
  </si>
  <si>
    <t>Low Gear:</t>
  </si>
  <si>
    <t>Coulombs (mAh)</t>
  </si>
  <si>
    <t>Max Speed</t>
  </si>
  <si>
    <t>Battery Amp Hour Rating (Ah)</t>
  </si>
  <si>
    <t>Manual Current Limit per Motor (A)</t>
  </si>
  <si>
    <t>Peak Battery Discharge (C-Rating)</t>
  </si>
  <si>
    <t>Applied Voltage Ramp (V/s)</t>
  </si>
  <si>
    <t>Max delta Volts (V)</t>
  </si>
  <si>
    <t>Is at Max Speed?</t>
  </si>
  <si>
    <t>Accel. Distance</t>
  </si>
  <si>
    <t>Avg Speed</t>
  </si>
  <si>
    <t>Min Voltage</t>
  </si>
  <si>
    <t>Battery, Bumper, &amp; Auxilliary Weight (lbs)</t>
  </si>
  <si>
    <t>Battery Voltage at Rest (V)</t>
  </si>
  <si>
    <t>2-Speed Ratio Spread</t>
  </si>
  <si>
    <t>Applied Acceleration (ft/s^2)</t>
  </si>
  <si>
    <t>Limited Curretn Draw (A)</t>
  </si>
  <si>
    <t>System Voltage</t>
  </si>
  <si>
    <t>Acceleration Distance (ft)</t>
  </si>
  <si>
    <t>Power Used (mAh)</t>
  </si>
  <si>
    <t>Max Voltage (V)</t>
  </si>
  <si>
    <t>Min Voltage (V)</t>
  </si>
  <si>
    <t>Average Speed (ft/s)</t>
  </si>
  <si>
    <t>Max Speed (ft/s)</t>
  </si>
  <si>
    <t>Max Th. Speed</t>
  </si>
  <si>
    <t>Geared Stall Torque</t>
  </si>
  <si>
    <t>%Battery</t>
  </si>
  <si>
    <t>Gearbox</t>
  </si>
  <si>
    <t>Current Limit</t>
  </si>
  <si>
    <t>Voltage Ramp</t>
  </si>
  <si>
    <t>Delta Volts</t>
  </si>
  <si>
    <t>Varying Current Limit</t>
  </si>
  <si>
    <t>Design</t>
  </si>
  <si>
    <t>Current Limit (A)</t>
  </si>
  <si>
    <t>Drive Train Calculator</t>
  </si>
  <si>
    <t>Sprint Distance (ft)</t>
  </si>
  <si>
    <r>
      <t xml:space="preserve">Sprint Time (s) and </t>
    </r>
    <r>
      <rPr>
        <b/>
        <sz val="11"/>
        <color rgb="FF7030A0"/>
        <rFont val="Calibri"/>
        <family val="2"/>
        <scheme val="minor"/>
      </rPr>
      <t>Min Voltage (V)</t>
    </r>
  </si>
  <si>
    <r>
      <t xml:space="preserve">Sprint Time (s), </t>
    </r>
    <r>
      <rPr>
        <b/>
        <sz val="11"/>
        <color theme="0" tint="-0.499984740745262"/>
        <rFont val="Calibri"/>
        <family val="2"/>
        <scheme val="minor"/>
      </rPr>
      <t>Peak Speed</t>
    </r>
    <r>
      <rPr>
        <b/>
        <sz val="11"/>
        <rFont val="Calibri"/>
        <family val="2"/>
        <scheme val="minor"/>
      </rPr>
      <t>, &amp;</t>
    </r>
    <r>
      <rPr>
        <b/>
        <sz val="11"/>
        <color rgb="FF7030A0"/>
        <rFont val="Calibri"/>
        <family val="2"/>
        <scheme val="minor"/>
      </rPr>
      <t xml:space="preserve"> Average Speed (ft/s)</t>
    </r>
  </si>
  <si>
    <t>Per-Motor Current (A)</t>
  </si>
  <si>
    <t>Rio Brownout (V)</t>
  </si>
  <si>
    <t>CIM (VP Dyno)</t>
  </si>
  <si>
    <t>Jesse Knight
Drive Coach, 1885</t>
  </si>
  <si>
    <t>Estimated torque loss from rolling friction</t>
  </si>
  <si>
    <t>CL Start</t>
  </si>
  <si>
    <t>CL End</t>
  </si>
  <si>
    <t>CL Step</t>
  </si>
  <si>
    <t>Simulation Time Resolution (adjust if there is oscillation in the charts, or if the time charts go to 6 seconds prematurely.  Default: 0.03 sec)</t>
  </si>
  <si>
    <t>Ether, an unaffiliated Systems Engineer, provided some incredible insights into the Physics of minibot races, which got me started down the path of solving for t based upon a range of gear ratios.</t>
  </si>
  <si>
    <t>CREDITS &amp; ACKNOWLEDGEMENTS</t>
  </si>
  <si>
    <t xml:space="preserve">  Remember, these are estimations! It is a bad idea to design up to the edge of constraints based upon a simulation.</t>
  </si>
  <si>
    <t>Estimated Battery used for Turning (mAh)</t>
  </si>
  <si>
    <r>
      <t xml:space="preserve">Battery Used per Match (mAh) and </t>
    </r>
    <r>
      <rPr>
        <b/>
        <sz val="10"/>
        <color rgb="FFFF0000"/>
        <rFont val="Calibri"/>
        <family val="2"/>
        <scheme val="minor"/>
      </rPr>
      <t>Turning Current (A)</t>
    </r>
  </si>
  <si>
    <t>Min Gear Ratio</t>
  </si>
  <si>
    <t>Max Gear Ratio</t>
  </si>
  <si>
    <t>Battery Resistance (ohm)</t>
  </si>
  <si>
    <t>Expected voltage loss from wiring post-PDB wiring (V)</t>
  </si>
  <si>
    <t>Electrical System Characteristics (Advanced)</t>
  </si>
  <si>
    <t>Filtering</t>
  </si>
  <si>
    <t>Set this to somewhere betweeon 0.5 and 0.8 to smooth the voltage &amp; current curves to the right</t>
  </si>
  <si>
    <t>NEO (Preliminary)</t>
  </si>
  <si>
    <t>NEO + MiniCIM</t>
  </si>
  <si>
    <t>Weight * CoF (N)</t>
  </si>
  <si>
    <t>Max torque @ wheel (Nm)</t>
  </si>
  <si>
    <t>Max mot tq (Nm)</t>
  </si>
  <si>
    <t>Is finished decellerating?</t>
  </si>
  <si>
    <t>https://www.chiefdelphi.com/media/papers/2750</t>
  </si>
  <si>
    <r>
      <rPr>
        <i/>
        <sz val="10"/>
        <color theme="1"/>
        <rFont val="Calibri"/>
        <family val="2"/>
        <scheme val="minor"/>
      </rPr>
      <t>Robot Turning Forces</t>
    </r>
    <r>
      <rPr>
        <sz val="10"/>
        <color theme="1"/>
        <rFont val="Calibri"/>
        <family val="2"/>
        <scheme val="minor"/>
      </rPr>
      <t xml:space="preserve"> by Mark Kramarczyk, Team 1189 "The Gearheads"</t>
    </r>
  </si>
  <si>
    <t>http://www.chiefdelphi.com/media/papers/2059</t>
  </si>
  <si>
    <t>https://www.chiefdelphi.com/media/papers/3407</t>
  </si>
  <si>
    <r>
      <rPr>
        <i/>
        <sz val="10"/>
        <color theme="1"/>
        <rFont val="Calibri"/>
        <family val="2"/>
        <scheme val="minor"/>
      </rPr>
      <t>Cyber Blue FRC 234 Motor Test Report 12-8-2017</t>
    </r>
    <r>
      <rPr>
        <sz val="10"/>
        <color theme="1"/>
        <rFont val="Calibri"/>
        <family val="1"/>
        <scheme val="minor"/>
      </rPr>
      <t>, uploaded by Chris Fultz</t>
    </r>
  </si>
  <si>
    <t>Thanks to John V-Neun who kept up with these over the years.  See his quicker calculator for multiple types of mechanisms here:</t>
  </si>
  <si>
    <t>Decel. Distance</t>
  </si>
  <si>
    <t>Decel. Dist (ft)</t>
  </si>
  <si>
    <t>Total Time (s)</t>
  </si>
  <si>
    <t>Cruise Dist (ft)</t>
  </si>
  <si>
    <t>Max Distance</t>
  </si>
  <si>
    <t>Total Dist. (ft)</t>
  </si>
  <si>
    <t>Total Time</t>
  </si>
  <si>
    <t>Wheels slipping?</t>
  </si>
  <si>
    <t>Modes of deceleration</t>
  </si>
  <si>
    <t>Coast</t>
  </si>
  <si>
    <t>Deceleration Method</t>
  </si>
  <si>
    <t>Reverse</t>
  </si>
  <si>
    <t>Brake</t>
  </si>
  <si>
    <t>Deceleration Mode`</t>
  </si>
  <si>
    <t>Accel. Dist. (ft)</t>
  </si>
  <si>
    <t>ABS(Applied Voltage) (V)</t>
  </si>
  <si>
    <t>ABS(Acceleration) (ft/s^2)</t>
  </si>
  <si>
    <t>Is Current-Limiting?</t>
  </si>
  <si>
    <t>2 NEO + 1 Mini SupaMota</t>
  </si>
  <si>
    <t>Current Limit Max</t>
  </si>
  <si>
    <r>
      <rPr>
        <i/>
        <sz val="10"/>
        <color theme="1"/>
        <rFont val="Calibri"/>
        <family val="2"/>
        <scheme val="minor"/>
      </rPr>
      <t>Battery Voltage in Robot Drivetrain Simulation and Modeling</t>
    </r>
    <r>
      <rPr>
        <sz val="10"/>
        <color theme="1"/>
        <rFont val="Calibri"/>
        <family val="2"/>
        <scheme val="minor"/>
      </rPr>
      <t xml:space="preserve"> by Andrew Palardy &amp; Bryan Culver, FRC 33.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</si>
</sst>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%"/>
    <numFmt numFmtId="167" formatCode="0\ &quot;: 1&quot;"/>
  </numFmts>
  <fonts count="41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20"/>
      <color theme="7" tint="-0.249977111117893"/>
      <name val="Arial Black"/>
      <family val="2"/>
    </font>
    <font>
      <sz val="8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0"/>
      <name val="Arial Black"/>
      <family val="2"/>
    </font>
    <font>
      <u/>
      <sz val="10"/>
      <color indexed="12"/>
      <name val="Arial"/>
      <family val="2"/>
    </font>
    <font>
      <b/>
      <sz val="18"/>
      <color rgb="FFFF0000"/>
      <name val="Aharoni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 tint="0.34998626667073579"/>
      <name val="Calibri"/>
      <family val="1"/>
      <scheme val="minor"/>
    </font>
    <font>
      <b/>
      <sz val="18"/>
      <name val="Cambria"/>
      <family val="2"/>
      <scheme val="major"/>
    </font>
    <font>
      <b/>
      <sz val="1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haroni"/>
    </font>
    <font>
      <i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327">
    <xf numFmtId="0" fontId="0" fillId="0" borderId="0" xfId="0"/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2" borderId="0" xfId="0" applyFont="1" applyFill="1"/>
    <xf numFmtId="0" fontId="6" fillId="0" borderId="0" xfId="0" applyFont="1" applyFill="1"/>
    <xf numFmtId="0" fontId="6" fillId="0" borderId="0" xfId="0" applyFont="1" applyBorder="1"/>
    <xf numFmtId="0" fontId="6" fillId="0" borderId="5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7" xfId="0" applyFont="1" applyBorder="1"/>
    <xf numFmtId="0" fontId="6" fillId="2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/>
    </xf>
    <xf numFmtId="9" fontId="6" fillId="5" borderId="10" xfId="1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9" fontId="6" fillId="5" borderId="14" xfId="1" applyFont="1" applyFill="1" applyBorder="1" applyAlignment="1">
      <alignment horizontal="center"/>
    </xf>
    <xf numFmtId="0" fontId="6" fillId="0" borderId="2" xfId="0" applyFont="1" applyBorder="1"/>
    <xf numFmtId="0" fontId="6" fillId="0" borderId="11" xfId="0" applyFont="1" applyBorder="1"/>
    <xf numFmtId="0" fontId="6" fillId="0" borderId="9" xfId="0" applyFont="1" applyBorder="1"/>
    <xf numFmtId="164" fontId="6" fillId="0" borderId="9" xfId="0" applyNumberFormat="1" applyFont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0" fontId="6" fillId="0" borderId="0" xfId="0" applyFont="1" applyAlignment="1"/>
    <xf numFmtId="0" fontId="0" fillId="5" borderId="9" xfId="0" applyFill="1" applyBorder="1" applyAlignment="1">
      <alignment horizontal="center"/>
    </xf>
    <xf numFmtId="0" fontId="6" fillId="0" borderId="0" xfId="0" applyFont="1" applyBorder="1" applyAlignment="1"/>
    <xf numFmtId="0" fontId="1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Border="1" applyAlignment="1"/>
    <xf numFmtId="164" fontId="6" fillId="0" borderId="9" xfId="0" applyNumberFormat="1" applyFont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2" xfId="0" applyFont="1" applyBorder="1" applyAlignment="1"/>
    <xf numFmtId="2" fontId="6" fillId="0" borderId="9" xfId="0" applyNumberFormat="1" applyFont="1" applyBorder="1" applyAlignment="1">
      <alignment horizontal="center"/>
    </xf>
    <xf numFmtId="0" fontId="14" fillId="0" borderId="6" xfId="8" applyFont="1" applyBorder="1" applyAlignment="1" applyProtection="1"/>
    <xf numFmtId="0" fontId="0" fillId="0" borderId="7" xfId="0" applyBorder="1" applyAlignment="1">
      <alignment horizontal="right"/>
    </xf>
    <xf numFmtId="0" fontId="8" fillId="0" borderId="0" xfId="0" applyFont="1" applyBorder="1" applyAlignment="1"/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right"/>
    </xf>
    <xf numFmtId="0" fontId="12" fillId="0" borderId="7" xfId="8" applyBorder="1" applyAlignment="1" applyProtection="1"/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1" fontId="8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wrapText="1"/>
    </xf>
    <xf numFmtId="0" fontId="6" fillId="11" borderId="5" xfId="0" applyFont="1" applyFill="1" applyBorder="1"/>
    <xf numFmtId="0" fontId="6" fillId="11" borderId="5" xfId="0" applyFont="1" applyFill="1" applyBorder="1" applyAlignment="1"/>
    <xf numFmtId="0" fontId="6" fillId="11" borderId="4" xfId="0" applyFont="1" applyFill="1" applyBorder="1"/>
    <xf numFmtId="0" fontId="6" fillId="11" borderId="4" xfId="0" applyFont="1" applyFill="1" applyBorder="1" applyAlignment="1"/>
    <xf numFmtId="0" fontId="6" fillId="11" borderId="6" xfId="0" applyFont="1" applyFill="1" applyBorder="1"/>
    <xf numFmtId="0" fontId="6" fillId="11" borderId="0" xfId="0" applyFont="1" applyFill="1" applyBorder="1" applyAlignment="1">
      <alignment horizontal="center"/>
    </xf>
    <xf numFmtId="9" fontId="6" fillId="11" borderId="0" xfId="1" applyFont="1" applyFill="1" applyBorder="1" applyAlignment="1">
      <alignment horizontal="center"/>
    </xf>
    <xf numFmtId="0" fontId="6" fillId="11" borderId="7" xfId="0" applyFont="1" applyFill="1" applyBorder="1"/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/>
    <xf numFmtId="2" fontId="6" fillId="11" borderId="0" xfId="0" applyNumberFormat="1" applyFont="1" applyFill="1" applyBorder="1" applyAlignment="1">
      <alignment horizontal="center"/>
    </xf>
    <xf numFmtId="164" fontId="6" fillId="11" borderId="7" xfId="0" applyNumberFormat="1" applyFont="1" applyFill="1" applyBorder="1" applyAlignment="1">
      <alignment horizontal="center"/>
    </xf>
    <xf numFmtId="0" fontId="6" fillId="11" borderId="0" xfId="0" applyFont="1" applyFill="1" applyBorder="1"/>
    <xf numFmtId="0" fontId="5" fillId="11" borderId="0" xfId="0" applyFont="1" applyFill="1" applyBorder="1" applyAlignment="1">
      <alignment horizontal="right"/>
    </xf>
    <xf numFmtId="0" fontId="6" fillId="11" borderId="7" xfId="0" applyFont="1" applyFill="1" applyBorder="1" applyAlignment="1">
      <alignment horizontal="right"/>
    </xf>
    <xf numFmtId="0" fontId="6" fillId="11" borderId="3" xfId="0" applyFont="1" applyFill="1" applyBorder="1"/>
    <xf numFmtId="0" fontId="6" fillId="11" borderId="0" xfId="0" applyFont="1" applyFill="1" applyBorder="1" applyAlignment="1"/>
    <xf numFmtId="0" fontId="0" fillId="11" borderId="7" xfId="0" applyFill="1" applyBorder="1" applyAlignment="1">
      <alignment horizontal="center"/>
    </xf>
    <xf numFmtId="0" fontId="6" fillId="11" borderId="0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5" fillId="11" borderId="4" xfId="0" applyFont="1" applyFill="1" applyBorder="1" applyAlignment="1">
      <alignment vertical="center" textRotation="90"/>
    </xf>
    <xf numFmtId="165" fontId="9" fillId="10" borderId="16" xfId="6" applyNumberFormat="1" applyFont="1" applyFill="1" applyBorder="1" applyAlignment="1">
      <alignment horizontal="center"/>
    </xf>
    <xf numFmtId="165" fontId="20" fillId="10" borderId="9" xfId="5" applyNumberFormat="1" applyFont="1" applyFill="1" applyBorder="1" applyAlignment="1">
      <alignment horizontal="center"/>
    </xf>
    <xf numFmtId="1" fontId="9" fillId="10" borderId="16" xfId="6" applyNumberFormat="1" applyFont="1" applyFill="1" applyBorder="1" applyAlignment="1">
      <alignment horizontal="center"/>
    </xf>
    <xf numFmtId="0" fontId="22" fillId="11" borderId="4" xfId="0" applyFont="1" applyFill="1" applyBorder="1"/>
    <xf numFmtId="0" fontId="22" fillId="11" borderId="4" xfId="0" applyFont="1" applyFill="1" applyBorder="1" applyAlignment="1">
      <alignment vertical="center"/>
    </xf>
    <xf numFmtId="0" fontId="0" fillId="11" borderId="0" xfId="0" applyFill="1" applyBorder="1" applyAlignment="1"/>
    <xf numFmtId="0" fontId="0" fillId="11" borderId="7" xfId="0" applyFill="1" applyBorder="1" applyAlignment="1"/>
    <xf numFmtId="0" fontId="0" fillId="11" borderId="5" xfId="0" applyFill="1" applyBorder="1" applyAlignment="1"/>
    <xf numFmtId="0" fontId="0" fillId="11" borderId="8" xfId="0" applyFill="1" applyBorder="1" applyAlignment="1"/>
    <xf numFmtId="0" fontId="0" fillId="11" borderId="4" xfId="0" applyFill="1" applyBorder="1" applyAlignment="1"/>
    <xf numFmtId="0" fontId="0" fillId="11" borderId="6" xfId="0" applyFill="1" applyBorder="1" applyAlignment="1"/>
    <xf numFmtId="0" fontId="23" fillId="11" borderId="0" xfId="0" applyFont="1" applyFill="1" applyBorder="1" applyAlignment="1">
      <alignment horizontal="right"/>
    </xf>
    <xf numFmtId="165" fontId="9" fillId="11" borderId="6" xfId="6" applyNumberFormat="1" applyFont="1" applyFill="1" applyBorder="1" applyAlignment="1">
      <alignment horizontal="center"/>
    </xf>
    <xf numFmtId="1" fontId="9" fillId="11" borderId="8" xfId="6" applyNumberFormat="1" applyFont="1" applyFill="1" applyBorder="1" applyAlignment="1">
      <alignment horizontal="center"/>
    </xf>
    <xf numFmtId="2" fontId="9" fillId="10" borderId="15" xfId="6" applyNumberFormat="1" applyFont="1" applyFill="1" applyBorder="1" applyAlignment="1">
      <alignment horizontal="center"/>
    </xf>
    <xf numFmtId="166" fontId="9" fillId="10" borderId="14" xfId="6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5" fontId="6" fillId="5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9" fillId="0" borderId="1" xfId="3" applyFont="1" applyBorder="1" applyAlignment="1"/>
    <xf numFmtId="0" fontId="19" fillId="0" borderId="2" xfId="3" applyFont="1" applyBorder="1" applyAlignment="1"/>
    <xf numFmtId="0" fontId="19" fillId="0" borderId="3" xfId="3" applyFont="1" applyBorder="1" applyAlignment="1"/>
    <xf numFmtId="0" fontId="19" fillId="0" borderId="1" xfId="3" applyFont="1" applyBorder="1" applyAlignment="1">
      <alignment vertical="center"/>
    </xf>
    <xf numFmtId="0" fontId="19" fillId="0" borderId="2" xfId="3" applyFont="1" applyBorder="1" applyAlignment="1">
      <alignment vertical="center"/>
    </xf>
    <xf numFmtId="0" fontId="19" fillId="0" borderId="3" xfId="3" applyFont="1" applyBorder="1" applyAlignment="1">
      <alignment vertical="center"/>
    </xf>
    <xf numFmtId="2" fontId="6" fillId="5" borderId="9" xfId="0" applyNumberFormat="1" applyFont="1" applyFill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9" fillId="11" borderId="0" xfId="0" applyFont="1" applyFill="1" applyAlignment="1"/>
    <xf numFmtId="0" fontId="25" fillId="11" borderId="1" xfId="3" applyFont="1" applyFill="1" applyBorder="1" applyAlignment="1"/>
    <xf numFmtId="0" fontId="25" fillId="11" borderId="2" xfId="3" applyFont="1" applyFill="1" applyBorder="1" applyAlignment="1"/>
    <xf numFmtId="0" fontId="25" fillId="11" borderId="3" xfId="3" applyFont="1" applyFill="1" applyBorder="1" applyAlignment="1"/>
    <xf numFmtId="164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65" fontId="1" fillId="11" borderId="7" xfId="1" applyNumberFormat="1" applyFont="1" applyFill="1" applyBorder="1" applyAlignment="1">
      <alignment horizontal="left" vertical="center"/>
    </xf>
    <xf numFmtId="0" fontId="0" fillId="11" borderId="7" xfId="0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12" borderId="0" xfId="0" applyFont="1" applyFill="1" applyAlignment="1">
      <alignment horizontal="center"/>
    </xf>
    <xf numFmtId="0" fontId="6" fillId="12" borderId="0" xfId="0" applyFont="1" applyFill="1" applyAlignment="1">
      <alignment horizontal="center" wrapText="1"/>
    </xf>
    <xf numFmtId="164" fontId="6" fillId="12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 vertical="center" wrapText="1"/>
    </xf>
    <xf numFmtId="9" fontId="0" fillId="0" borderId="9" xfId="1" applyFont="1" applyBorder="1" applyAlignment="1">
      <alignment horizontal="center"/>
    </xf>
    <xf numFmtId="0" fontId="18" fillId="11" borderId="0" xfId="3" applyFont="1" applyFill="1" applyBorder="1" applyAlignment="1"/>
    <xf numFmtId="0" fontId="18" fillId="11" borderId="4" xfId="3" applyFont="1" applyFill="1" applyBorder="1" applyAlignment="1"/>
    <xf numFmtId="0" fontId="18" fillId="11" borderId="5" xfId="3" applyFont="1" applyFill="1" applyBorder="1" applyAlignment="1"/>
    <xf numFmtId="0" fontId="22" fillId="11" borderId="6" xfId="0" applyFont="1" applyFill="1" applyBorder="1"/>
    <xf numFmtId="0" fontId="11" fillId="11" borderId="7" xfId="0" applyFont="1" applyFill="1" applyBorder="1" applyAlignment="1"/>
    <xf numFmtId="0" fontId="11" fillId="11" borderId="8" xfId="0" applyFont="1" applyFill="1" applyBorder="1" applyAlignment="1"/>
    <xf numFmtId="0" fontId="6" fillId="11" borderId="4" xfId="0" applyFont="1" applyFill="1" applyBorder="1" applyAlignment="1">
      <alignment vertical="center" textRotation="90"/>
    </xf>
    <xf numFmtId="164" fontId="30" fillId="10" borderId="9" xfId="7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/>
    <xf numFmtId="0" fontId="6" fillId="0" borderId="5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9" fontId="6" fillId="0" borderId="9" xfId="1" applyFont="1" applyFill="1" applyBorder="1" applyAlignment="1">
      <alignment horizontal="center"/>
    </xf>
    <xf numFmtId="0" fontId="6" fillId="13" borderId="0" xfId="0" applyFont="1" applyFill="1" applyAlignment="1">
      <alignment horizontal="right" vertical="center"/>
    </xf>
    <xf numFmtId="0" fontId="6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/>
    </xf>
    <xf numFmtId="164" fontId="6" fillId="13" borderId="0" xfId="0" applyNumberFormat="1" applyFont="1" applyFill="1" applyAlignment="1">
      <alignment horizontal="center" vertical="center" wrapText="1"/>
    </xf>
    <xf numFmtId="165" fontId="6" fillId="13" borderId="0" xfId="0" applyNumberFormat="1" applyFont="1" applyFill="1" applyAlignment="1">
      <alignment horizontal="center" vertical="center" wrapText="1"/>
    </xf>
    <xf numFmtId="165" fontId="6" fillId="13" borderId="0" xfId="0" applyNumberFormat="1" applyFont="1" applyFill="1" applyAlignment="1">
      <alignment horizontal="center"/>
    </xf>
    <xf numFmtId="1" fontId="6" fillId="13" borderId="0" xfId="0" applyNumberFormat="1" applyFont="1" applyFill="1" applyAlignment="1">
      <alignment horizontal="center"/>
    </xf>
    <xf numFmtId="0" fontId="8" fillId="13" borderId="0" xfId="0" applyFont="1" applyFill="1" applyAlignment="1">
      <alignment horizontal="center" wrapText="1"/>
    </xf>
    <xf numFmtId="0" fontId="6" fillId="13" borderId="0" xfId="0" applyFont="1" applyFill="1" applyAlignment="1">
      <alignment horizontal="center" wrapText="1"/>
    </xf>
    <xf numFmtId="0" fontId="6" fillId="0" borderId="9" xfId="0" applyFont="1" applyBorder="1" applyAlignment="1"/>
    <xf numFmtId="0" fontId="6" fillId="0" borderId="0" xfId="0" applyFont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0" xfId="0" applyFont="1" applyFill="1" applyAlignment="1"/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0" fillId="0" borderId="0" xfId="0" applyBorder="1" applyAlignment="1">
      <alignment horizontal="right"/>
    </xf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0" fontId="15" fillId="0" borderId="0" xfId="0" applyFont="1" applyBorder="1" applyAlignment="1">
      <alignment wrapText="1"/>
    </xf>
    <xf numFmtId="164" fontId="35" fillId="5" borderId="35" xfId="0" applyNumberFormat="1" applyFont="1" applyFill="1" applyBorder="1" applyAlignment="1"/>
    <xf numFmtId="0" fontId="6" fillId="14" borderId="0" xfId="0" applyFont="1" applyFill="1" applyAlignment="1">
      <alignment horizontal="center"/>
    </xf>
    <xf numFmtId="0" fontId="6" fillId="14" borderId="0" xfId="0" applyFont="1" applyFill="1" applyAlignment="1">
      <alignment horizontal="right" vertical="center"/>
    </xf>
    <xf numFmtId="0" fontId="6" fillId="14" borderId="0" xfId="0" applyFont="1" applyFill="1" applyAlignment="1">
      <alignment horizontal="center" vertical="center" wrapText="1"/>
    </xf>
    <xf numFmtId="164" fontId="6" fillId="14" borderId="0" xfId="0" applyNumberFormat="1" applyFont="1" applyFill="1" applyAlignment="1">
      <alignment horizontal="center" vertical="center" wrapText="1"/>
    </xf>
    <xf numFmtId="165" fontId="6" fillId="14" borderId="0" xfId="0" applyNumberFormat="1" applyFont="1" applyFill="1" applyAlignment="1">
      <alignment horizontal="center" vertical="center" wrapText="1"/>
    </xf>
    <xf numFmtId="165" fontId="6" fillId="14" borderId="0" xfId="0" applyNumberFormat="1" applyFont="1" applyFill="1" applyAlignment="1">
      <alignment horizontal="center"/>
    </xf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 wrapText="1"/>
    </xf>
    <xf numFmtId="0" fontId="0" fillId="0" borderId="0" xfId="0" applyFont="1" applyBorder="1"/>
    <xf numFmtId="0" fontId="0" fillId="5" borderId="9" xfId="0" applyFont="1" applyFill="1" applyBorder="1" applyAlignment="1">
      <alignment horizontal="center"/>
    </xf>
    <xf numFmtId="0" fontId="0" fillId="0" borderId="0" xfId="0" applyFont="1"/>
    <xf numFmtId="0" fontId="36" fillId="0" borderId="0" xfId="8" applyFont="1" applyAlignment="1" applyProtection="1"/>
    <xf numFmtId="1" fontId="0" fillId="0" borderId="0" xfId="0" applyNumberFormat="1" applyFont="1" applyAlignment="1">
      <alignment horizontal="center"/>
    </xf>
    <xf numFmtId="49" fontId="18" fillId="0" borderId="38" xfId="0" applyNumberFormat="1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/>
    </xf>
    <xf numFmtId="49" fontId="18" fillId="0" borderId="39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6" xfId="0" applyFont="1" applyBorder="1" applyAlignment="1">
      <alignment horizontal="center"/>
    </xf>
    <xf numFmtId="1" fontId="0" fillId="0" borderId="16" xfId="0" applyNumberFormat="1" applyFont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0" fontId="39" fillId="0" borderId="0" xfId="0" applyFont="1" applyBorder="1" applyAlignment="1">
      <alignment horizontal="right" vertical="center"/>
    </xf>
    <xf numFmtId="2" fontId="35" fillId="5" borderId="35" xfId="0" applyNumberFormat="1" applyFont="1" applyFill="1" applyBorder="1" applyAlignment="1"/>
    <xf numFmtId="167" fontId="35" fillId="5" borderId="35" xfId="0" applyNumberFormat="1" applyFont="1" applyFill="1" applyBorder="1" applyAlignment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0" fillId="0" borderId="1" xfId="0" applyFont="1" applyBorder="1"/>
    <xf numFmtId="0" fontId="6" fillId="0" borderId="3" xfId="0" applyFont="1" applyBorder="1"/>
    <xf numFmtId="0" fontId="12" fillId="0" borderId="6" xfId="8" applyBorder="1" applyAlignment="1" applyProtection="1"/>
    <xf numFmtId="0" fontId="9" fillId="11" borderId="0" xfId="0" applyFont="1" applyFill="1" applyBorder="1" applyAlignment="1">
      <alignment horizontal="right"/>
    </xf>
    <xf numFmtId="0" fontId="24" fillId="11" borderId="1" xfId="2" applyFont="1" applyFill="1" applyBorder="1" applyAlignment="1">
      <alignment vertical="center"/>
    </xf>
    <xf numFmtId="0" fontId="24" fillId="11" borderId="2" xfId="2" applyFont="1" applyFill="1" applyBorder="1" applyAlignment="1">
      <alignment vertical="center"/>
    </xf>
    <xf numFmtId="0" fontId="24" fillId="11" borderId="3" xfId="2" applyFont="1" applyFill="1" applyBorder="1" applyAlignment="1">
      <alignment vertical="center"/>
    </xf>
    <xf numFmtId="0" fontId="6" fillId="11" borderId="41" xfId="0" applyFont="1" applyFill="1" applyBorder="1"/>
    <xf numFmtId="165" fontId="9" fillId="10" borderId="9" xfId="6" applyNumberFormat="1" applyFont="1" applyFill="1" applyBorder="1" applyAlignment="1">
      <alignment horizontal="center"/>
    </xf>
    <xf numFmtId="0" fontId="9" fillId="11" borderId="18" xfId="0" applyFont="1" applyFill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9" xfId="0" applyFont="1" applyFill="1" applyBorder="1" applyAlignment="1">
      <alignment horizontal="right"/>
    </xf>
    <xf numFmtId="0" fontId="0" fillId="0" borderId="9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11" borderId="7" xfId="0" applyNumberFormat="1" applyFont="1" applyFill="1" applyBorder="1" applyAlignment="1">
      <alignment horizontal="left" vertical="center"/>
    </xf>
    <xf numFmtId="1" fontId="35" fillId="5" borderId="35" xfId="0" applyNumberFormat="1" applyFont="1" applyFill="1" applyBorder="1" applyAlignment="1"/>
    <xf numFmtId="0" fontId="12" fillId="0" borderId="6" xfId="8" applyBorder="1" applyAlignment="1" applyProtection="1">
      <alignment horizontal="left" vertical="center" wrapText="1"/>
    </xf>
    <xf numFmtId="0" fontId="12" fillId="0" borderId="7" xfId="8" applyBorder="1" applyAlignment="1" applyProtection="1">
      <alignment horizontal="left" vertical="center" wrapText="1"/>
    </xf>
    <xf numFmtId="0" fontId="12" fillId="0" borderId="8" xfId="8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4" fillId="10" borderId="9" xfId="4" applyFill="1" applyBorder="1" applyAlignment="1">
      <alignment horizontal="center" wrapText="1"/>
    </xf>
    <xf numFmtId="0" fontId="26" fillId="10" borderId="9" xfId="4" applyFont="1" applyFill="1" applyBorder="1" applyAlignment="1">
      <alignment horizontal="center" wrapText="1"/>
    </xf>
    <xf numFmtId="0" fontId="4" fillId="3" borderId="9" xfId="4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16" fillId="9" borderId="4" xfId="0" applyFont="1" applyFill="1" applyBorder="1" applyAlignment="1">
      <alignment horizontal="center" vertical="top"/>
    </xf>
    <xf numFmtId="0" fontId="16" fillId="9" borderId="0" xfId="0" applyFont="1" applyFill="1" applyBorder="1" applyAlignment="1">
      <alignment horizontal="center" vertical="top"/>
    </xf>
    <xf numFmtId="0" fontId="16" fillId="9" borderId="5" xfId="0" applyFont="1" applyFill="1" applyBorder="1" applyAlignment="1">
      <alignment horizontal="center" vertical="top"/>
    </xf>
    <xf numFmtId="0" fontId="29" fillId="0" borderId="31" xfId="0" applyFont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18" fillId="11" borderId="1" xfId="3" applyFont="1" applyFill="1" applyBorder="1" applyAlignment="1">
      <alignment horizontal="center" vertical="top"/>
    </xf>
    <xf numFmtId="0" fontId="18" fillId="11" borderId="2" xfId="3" applyFont="1" applyFill="1" applyBorder="1" applyAlignment="1">
      <alignment horizontal="center" vertical="top"/>
    </xf>
    <xf numFmtId="0" fontId="18" fillId="11" borderId="3" xfId="3" applyFont="1" applyFill="1" applyBorder="1" applyAlignment="1">
      <alignment horizontal="center" vertical="top"/>
    </xf>
    <xf numFmtId="0" fontId="18" fillId="11" borderId="4" xfId="3" applyFont="1" applyFill="1" applyBorder="1" applyAlignment="1">
      <alignment horizontal="center" vertical="top"/>
    </xf>
    <xf numFmtId="0" fontId="18" fillId="11" borderId="0" xfId="3" applyFont="1" applyFill="1" applyBorder="1" applyAlignment="1">
      <alignment horizontal="center" vertical="top"/>
    </xf>
    <xf numFmtId="0" fontId="18" fillId="11" borderId="5" xfId="3" applyFont="1" applyFill="1" applyBorder="1" applyAlignment="1">
      <alignment horizontal="center" vertical="top"/>
    </xf>
    <xf numFmtId="0" fontId="3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5" fillId="11" borderId="1" xfId="3" applyFont="1" applyFill="1" applyBorder="1" applyAlignment="1">
      <alignment horizontal="center"/>
    </xf>
    <xf numFmtId="0" fontId="25" fillId="11" borderId="2" xfId="3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25" fillId="11" borderId="1" xfId="3" applyFont="1" applyFill="1" applyBorder="1" applyAlignment="1">
      <alignment horizontal="center" vertical="top"/>
    </xf>
    <xf numFmtId="0" fontId="25" fillId="11" borderId="2" xfId="3" applyFont="1" applyFill="1" applyBorder="1" applyAlignment="1">
      <alignment horizontal="center" vertical="top"/>
    </xf>
    <xf numFmtId="0" fontId="25" fillId="11" borderId="3" xfId="3" applyFont="1" applyFill="1" applyBorder="1" applyAlignment="1">
      <alignment horizontal="center" vertical="top"/>
    </xf>
    <xf numFmtId="0" fontId="13" fillId="9" borderId="2" xfId="0" applyFont="1" applyFill="1" applyBorder="1" applyAlignment="1">
      <alignment horizontal="center" vertical="center" textRotation="90" wrapText="1"/>
    </xf>
    <xf numFmtId="0" fontId="13" fillId="9" borderId="0" xfId="0" applyFont="1" applyFill="1" applyBorder="1" applyAlignment="1">
      <alignment horizontal="center" vertical="center" textRotation="90" wrapText="1"/>
    </xf>
    <xf numFmtId="0" fontId="32" fillId="0" borderId="7" xfId="2" applyFont="1" applyBorder="1" applyAlignment="1">
      <alignment horizontal="right" vertical="center" wrapText="1"/>
    </xf>
    <xf numFmtId="0" fontId="7" fillId="0" borderId="0" xfId="2" applyFont="1" applyAlignment="1">
      <alignment horizontal="center" vertical="center"/>
    </xf>
    <xf numFmtId="0" fontId="4" fillId="3" borderId="25" xfId="4" applyBorder="1" applyAlignment="1">
      <alignment horizontal="center" wrapText="1"/>
    </xf>
    <xf numFmtId="0" fontId="4" fillId="3" borderId="19" xfId="4" applyBorder="1" applyAlignment="1">
      <alignment horizontal="center" wrapText="1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wrapText="1"/>
    </xf>
    <xf numFmtId="0" fontId="0" fillId="5" borderId="9" xfId="0" applyFill="1" applyBorder="1" applyAlignment="1">
      <alignment horizontal="center"/>
    </xf>
    <xf numFmtId="0" fontId="4" fillId="11" borderId="5" xfId="4" applyFill="1" applyBorder="1" applyAlignment="1">
      <alignment horizontal="center" wrapText="1"/>
    </xf>
    <xf numFmtId="0" fontId="9" fillId="11" borderId="33" xfId="0" applyFont="1" applyFill="1" applyBorder="1" applyAlignment="1">
      <alignment horizontal="right"/>
    </xf>
    <xf numFmtId="0" fontId="9" fillId="11" borderId="34" xfId="0" applyFont="1" applyFill="1" applyBorder="1" applyAlignment="1">
      <alignment horizontal="right"/>
    </xf>
    <xf numFmtId="0" fontId="4" fillId="3" borderId="22" xfId="4" applyBorder="1" applyAlignment="1">
      <alignment horizontal="center" wrapText="1"/>
    </xf>
    <xf numFmtId="0" fontId="4" fillId="3" borderId="24" xfId="4" applyBorder="1" applyAlignment="1">
      <alignment horizontal="center" wrapText="1"/>
    </xf>
    <xf numFmtId="0" fontId="25" fillId="11" borderId="3" xfId="3" applyFont="1" applyFill="1" applyBorder="1" applyAlignment="1">
      <alignment horizontal="center"/>
    </xf>
    <xf numFmtId="0" fontId="4" fillId="11" borderId="4" xfId="4" applyFill="1" applyBorder="1" applyAlignment="1">
      <alignment horizontal="center" wrapText="1"/>
    </xf>
    <xf numFmtId="0" fontId="4" fillId="3" borderId="21" xfId="4" applyBorder="1" applyAlignment="1">
      <alignment horizontal="center" wrapText="1"/>
    </xf>
    <xf numFmtId="0" fontId="4" fillId="3" borderId="23" xfId="4" applyBorder="1" applyAlignment="1">
      <alignment horizontal="center" wrapText="1"/>
    </xf>
    <xf numFmtId="0" fontId="4" fillId="3" borderId="20" xfId="4" applyBorder="1" applyAlignment="1">
      <alignment horizontal="center" wrapText="1"/>
    </xf>
    <xf numFmtId="0" fontId="9" fillId="0" borderId="2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65" fontId="9" fillId="10" borderId="9" xfId="6" applyNumberFormat="1" applyFont="1" applyFill="1" applyBorder="1" applyAlignment="1">
      <alignment horizontal="center" vertical="center"/>
    </xf>
    <xf numFmtId="165" fontId="9" fillId="10" borderId="16" xfId="6" applyNumberFormat="1" applyFont="1" applyFill="1" applyBorder="1" applyAlignment="1">
      <alignment horizontal="center" vertical="center"/>
    </xf>
    <xf numFmtId="165" fontId="9" fillId="10" borderId="25" xfId="6" applyNumberFormat="1" applyFont="1" applyFill="1" applyBorder="1" applyAlignment="1">
      <alignment horizontal="center" vertical="center"/>
    </xf>
    <xf numFmtId="165" fontId="9" fillId="10" borderId="30" xfId="6" applyNumberFormat="1" applyFont="1" applyFill="1" applyBorder="1" applyAlignment="1">
      <alignment horizontal="center" vertical="center"/>
    </xf>
    <xf numFmtId="1" fontId="9" fillId="10" borderId="25" xfId="6" applyNumberFormat="1" applyFont="1" applyFill="1" applyBorder="1" applyAlignment="1">
      <alignment horizontal="center" vertical="center"/>
    </xf>
    <xf numFmtId="1" fontId="9" fillId="10" borderId="30" xfId="6" applyNumberFormat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8" fillId="11" borderId="1" xfId="3" applyFont="1" applyFill="1" applyBorder="1" applyAlignment="1">
      <alignment horizontal="center" vertical="center"/>
    </xf>
    <xf numFmtId="0" fontId="18" fillId="11" borderId="2" xfId="3" applyFont="1" applyFill="1" applyBorder="1" applyAlignment="1">
      <alignment horizontal="center" vertical="center"/>
    </xf>
    <xf numFmtId="0" fontId="18" fillId="11" borderId="3" xfId="3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18" xfId="0" applyFont="1" applyFill="1" applyBorder="1" applyAlignment="1">
      <alignment horizontal="right" vertical="center"/>
    </xf>
    <xf numFmtId="0" fontId="31" fillId="11" borderId="1" xfId="3" applyFont="1" applyFill="1" applyBorder="1" applyAlignment="1">
      <alignment horizontal="center"/>
    </xf>
    <xf numFmtId="0" fontId="31" fillId="11" borderId="2" xfId="3" applyFont="1" applyFill="1" applyBorder="1" applyAlignment="1">
      <alignment horizontal="center"/>
    </xf>
    <xf numFmtId="0" fontId="31" fillId="11" borderId="3" xfId="3" applyFont="1" applyFill="1" applyBorder="1" applyAlignment="1">
      <alignment horizontal="center"/>
    </xf>
    <xf numFmtId="0" fontId="6" fillId="0" borderId="6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2" fillId="0" borderId="6" xfId="8" applyBorder="1" applyAlignment="1" applyProtection="1">
      <alignment horizontal="left" wrapText="1"/>
    </xf>
    <xf numFmtId="0" fontId="12" fillId="0" borderId="7" xfId="8" applyBorder="1" applyAlignment="1" applyProtection="1">
      <alignment horizontal="left"/>
    </xf>
    <xf numFmtId="0" fontId="12" fillId="0" borderId="8" xfId="8" applyBorder="1" applyAlignment="1" applyProtection="1">
      <alignment horizontal="left"/>
    </xf>
    <xf numFmtId="0" fontId="15" fillId="0" borderId="1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6" fillId="3" borderId="25" xfId="4" applyFont="1" applyBorder="1" applyAlignment="1">
      <alignment horizontal="center" wrapText="1"/>
    </xf>
    <xf numFmtId="0" fontId="26" fillId="3" borderId="19" xfId="4" applyFont="1" applyBorder="1" applyAlignment="1">
      <alignment horizontal="center" wrapText="1"/>
    </xf>
    <xf numFmtId="49" fontId="37" fillId="8" borderId="40" xfId="0" applyNumberFormat="1" applyFont="1" applyFill="1" applyBorder="1" applyAlignment="1">
      <alignment horizontal="center" vertical="center" wrapText="1"/>
    </xf>
    <xf numFmtId="49" fontId="37" fillId="8" borderId="9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164" fontId="0" fillId="5" borderId="9" xfId="0" applyNumberFormat="1" applyFont="1" applyFill="1" applyBorder="1" applyAlignment="1">
      <alignment horizontal="center"/>
    </xf>
  </cellXfs>
  <cellStyles count="9">
    <cellStyle name="20% - Accent4" xfId="5" builtinId="42"/>
    <cellStyle name="40% - Accent4" xfId="6" builtinId="43"/>
    <cellStyle name="Accent4" xfId="4" builtinId="41"/>
    <cellStyle name="Heading 4" xfId="3" builtinId="19"/>
    <cellStyle name="Hyperlink" xfId="8" builtinId="8"/>
    <cellStyle name="Neutral" xfId="7" builtinId="28"/>
    <cellStyle name="Normal" xfId="0" builtinId="0"/>
    <cellStyle name="Percent" xfId="1" builtinId="5"/>
    <cellStyle name="Title" xfId="2" builtinId="15"/>
  </cellStyles>
  <dxfs count="7">
    <dxf>
      <font>
        <b/>
        <i val="0"/>
        <color auto="1"/>
      </font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878134402387011E-3"/>
          <c:y val="7.3053883292602956E-2"/>
          <c:w val="0.99502413877387075"/>
          <c:h val="0.74030125117178902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2700"/>
          </c:spPr>
          <c:marker>
            <c:symbol val="none"/>
          </c:marker>
          <c:xVal>
            <c:numRef>
              <c:f>'DT-Prelim Calcs'!$K$5:$K$30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0.19999999999999998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0.79999999999999993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'DT-Prelim Calcs'!$L$5:$L$30</c:f>
              <c:numCache>
                <c:formatCode>General</c:formatCode>
                <c:ptCount val="26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0.88</c:v>
                </c:pt>
                <c:pt idx="4">
                  <c:v>0.83999999999999986</c:v>
                </c:pt>
                <c:pt idx="5">
                  <c:v>0.8</c:v>
                </c:pt>
                <c:pt idx="6">
                  <c:v>0.7599999999999999</c:v>
                </c:pt>
                <c:pt idx="7">
                  <c:v>0.72000000000000008</c:v>
                </c:pt>
                <c:pt idx="8">
                  <c:v>0.67999999999999994</c:v>
                </c:pt>
                <c:pt idx="9">
                  <c:v>0.64</c:v>
                </c:pt>
                <c:pt idx="10">
                  <c:v>0.60000000000000009</c:v>
                </c:pt>
                <c:pt idx="11">
                  <c:v>0.56000000000000005</c:v>
                </c:pt>
                <c:pt idx="12">
                  <c:v>0.52</c:v>
                </c:pt>
                <c:pt idx="13">
                  <c:v>0.48</c:v>
                </c:pt>
                <c:pt idx="14">
                  <c:v>0.44</c:v>
                </c:pt>
                <c:pt idx="15">
                  <c:v>0.4</c:v>
                </c:pt>
                <c:pt idx="16">
                  <c:v>0.36000000000000004</c:v>
                </c:pt>
                <c:pt idx="17">
                  <c:v>0.31999999999999995</c:v>
                </c:pt>
                <c:pt idx="18">
                  <c:v>0.28000000000000003</c:v>
                </c:pt>
                <c:pt idx="19">
                  <c:v>0.24</c:v>
                </c:pt>
                <c:pt idx="20">
                  <c:v>0.20000000000000007</c:v>
                </c:pt>
                <c:pt idx="21">
                  <c:v>0.16000000000000003</c:v>
                </c:pt>
                <c:pt idx="22">
                  <c:v>0.12</c:v>
                </c:pt>
                <c:pt idx="23">
                  <c:v>7.999999999999996E-2</c:v>
                </c:pt>
                <c:pt idx="24">
                  <c:v>4.0000000000000036E-2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5-473D-865C-34720926D293}"/>
            </c:ext>
          </c:extLst>
        </c:ser>
        <c:ser>
          <c:idx val="1"/>
          <c:order val="1"/>
          <c:tx>
            <c:v>Current</c:v>
          </c:tx>
          <c:spPr>
            <a:ln w="12700"/>
          </c:spPr>
          <c:marker>
            <c:symbol val="none"/>
          </c:marker>
          <c:xVal>
            <c:numRef>
              <c:f>'DT-Prelim Calcs'!$K$5:$K$30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0.19999999999999998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0.79999999999999993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'DT-Prelim Calcs'!$M$5:$M$30</c:f>
              <c:numCache>
                <c:formatCode>General</c:formatCode>
                <c:ptCount val="26"/>
                <c:pt idx="0">
                  <c:v>3.3707865168539325E-2</c:v>
                </c:pt>
                <c:pt idx="1">
                  <c:v>7.2359550561797742E-2</c:v>
                </c:pt>
                <c:pt idx="2">
                  <c:v>0.11101123595505617</c:v>
                </c:pt>
                <c:pt idx="3">
                  <c:v>0.1496629213483146</c:v>
                </c:pt>
                <c:pt idx="4">
                  <c:v>0.18831460674157302</c:v>
                </c:pt>
                <c:pt idx="5">
                  <c:v>0.22696629213483147</c:v>
                </c:pt>
                <c:pt idx="6">
                  <c:v>0.26561797752808991</c:v>
                </c:pt>
                <c:pt idx="7">
                  <c:v>0.30426966292134827</c:v>
                </c:pt>
                <c:pt idx="8">
                  <c:v>0.34292134831460674</c:v>
                </c:pt>
                <c:pt idx="9">
                  <c:v>0.38157303370786516</c:v>
                </c:pt>
                <c:pt idx="10">
                  <c:v>0.42022471910112358</c:v>
                </c:pt>
                <c:pt idx="11">
                  <c:v>0.45887640449438205</c:v>
                </c:pt>
                <c:pt idx="12">
                  <c:v>0.49752808988764047</c:v>
                </c:pt>
                <c:pt idx="13">
                  <c:v>0.53617977528089888</c:v>
                </c:pt>
                <c:pt idx="14">
                  <c:v>0.57483146067415725</c:v>
                </c:pt>
                <c:pt idx="15">
                  <c:v>0.61348314606741572</c:v>
                </c:pt>
                <c:pt idx="16">
                  <c:v>0.65213483146067419</c:v>
                </c:pt>
                <c:pt idx="17">
                  <c:v>0.69078651685393266</c:v>
                </c:pt>
                <c:pt idx="18">
                  <c:v>0.72943820224719103</c:v>
                </c:pt>
                <c:pt idx="19">
                  <c:v>0.76808988764044939</c:v>
                </c:pt>
                <c:pt idx="20">
                  <c:v>0.80674157303370786</c:v>
                </c:pt>
                <c:pt idx="21">
                  <c:v>0.84539325842696622</c:v>
                </c:pt>
                <c:pt idx="22">
                  <c:v>0.8840449438202248</c:v>
                </c:pt>
                <c:pt idx="23">
                  <c:v>0.92269662921348305</c:v>
                </c:pt>
                <c:pt idx="24">
                  <c:v>0.96134831460674164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5-473D-865C-34720926D293}"/>
            </c:ext>
          </c:extLst>
        </c:ser>
        <c:ser>
          <c:idx val="2"/>
          <c:order val="2"/>
          <c:tx>
            <c:v>Power</c:v>
          </c:tx>
          <c:spPr>
            <a:ln w="12700"/>
          </c:spPr>
          <c:marker>
            <c:symbol val="none"/>
          </c:marker>
          <c:xVal>
            <c:numRef>
              <c:f>'DT-Prelim Calcs'!$K$5:$K$30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0.19999999999999998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0.79999999999999993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'DT-Prelim Calcs'!$N$5:$N$30</c:f>
              <c:numCache>
                <c:formatCode>General</c:formatCode>
                <c:ptCount val="26"/>
                <c:pt idx="0">
                  <c:v>0</c:v>
                </c:pt>
                <c:pt idx="1">
                  <c:v>0.15384615384615383</c:v>
                </c:pt>
                <c:pt idx="2">
                  <c:v>0.29487179487179488</c:v>
                </c:pt>
                <c:pt idx="3">
                  <c:v>0.42307692307692307</c:v>
                </c:pt>
                <c:pt idx="4">
                  <c:v>0.53846153846153832</c:v>
                </c:pt>
                <c:pt idx="5">
                  <c:v>0.64102564102564097</c:v>
                </c:pt>
                <c:pt idx="6">
                  <c:v>0.73076923076923062</c:v>
                </c:pt>
                <c:pt idx="7">
                  <c:v>0.80769230769230782</c:v>
                </c:pt>
                <c:pt idx="8">
                  <c:v>0.87179487179487181</c:v>
                </c:pt>
                <c:pt idx="9">
                  <c:v>0.92307692307692291</c:v>
                </c:pt>
                <c:pt idx="10">
                  <c:v>0.96153846153846168</c:v>
                </c:pt>
                <c:pt idx="11">
                  <c:v>0.98717948717948711</c:v>
                </c:pt>
                <c:pt idx="12">
                  <c:v>1</c:v>
                </c:pt>
                <c:pt idx="13">
                  <c:v>1</c:v>
                </c:pt>
                <c:pt idx="14">
                  <c:v>0.98717948717948711</c:v>
                </c:pt>
                <c:pt idx="15">
                  <c:v>0.96153846153846156</c:v>
                </c:pt>
                <c:pt idx="16">
                  <c:v>0.92307692307692302</c:v>
                </c:pt>
                <c:pt idx="17">
                  <c:v>0.8717948717948717</c:v>
                </c:pt>
                <c:pt idx="18">
                  <c:v>0.80769230769230782</c:v>
                </c:pt>
                <c:pt idx="19">
                  <c:v>0.73076923076923062</c:v>
                </c:pt>
                <c:pt idx="20">
                  <c:v>0.64102564102564119</c:v>
                </c:pt>
                <c:pt idx="21">
                  <c:v>0.53846153846153855</c:v>
                </c:pt>
                <c:pt idx="22">
                  <c:v>0.42307692307692307</c:v>
                </c:pt>
                <c:pt idx="23">
                  <c:v>0.29487179487179471</c:v>
                </c:pt>
                <c:pt idx="24">
                  <c:v>0.15384615384615397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85-473D-865C-34720926D293}"/>
            </c:ext>
          </c:extLst>
        </c:ser>
        <c:ser>
          <c:idx val="3"/>
          <c:order val="3"/>
          <c:tx>
            <c:v>Efficiency</c:v>
          </c:tx>
          <c:spPr>
            <a:ln w="25400"/>
          </c:spPr>
          <c:marker>
            <c:symbol val="none"/>
          </c:marker>
          <c:xVal>
            <c:numRef>
              <c:f>'DT-Prelim Calcs'!$K$5:$K$30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0.19999999999999998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0.79999999999999993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'DT-Prelim Calcs'!$O$5:$O$30</c:f>
              <c:numCache>
                <c:formatCode>General</c:formatCode>
                <c:ptCount val="26"/>
                <c:pt idx="0">
                  <c:v>0</c:v>
                </c:pt>
                <c:pt idx="1">
                  <c:v>0.42847421195395091</c:v>
                </c:pt>
                <c:pt idx="2">
                  <c:v>0.53530364604098535</c:v>
                </c:pt>
                <c:pt idx="3">
                  <c:v>0.56969056259042583</c:v>
                </c:pt>
                <c:pt idx="4">
                  <c:v>0.5762415714464233</c:v>
                </c:pt>
                <c:pt idx="5">
                  <c:v>0.5691777898068161</c:v>
                </c:pt>
                <c:pt idx="6">
                  <c:v>0.55444273027374602</c:v>
                </c:pt>
                <c:pt idx="7">
                  <c:v>0.53495986359538716</c:v>
                </c:pt>
                <c:pt idx="8">
                  <c:v>0.51233460817735421</c:v>
                </c:pt>
                <c:pt idx="9">
                  <c:v>0.48752189487340003</c:v>
                </c:pt>
                <c:pt idx="10">
                  <c:v>0.46112532168840992</c:v>
                </c:pt>
                <c:pt idx="11">
                  <c:v>0.43354511962072556</c:v>
                </c:pt>
                <c:pt idx="12">
                  <c:v>0.40505714797634118</c:v>
                </c:pt>
                <c:pt idx="13">
                  <c:v>0.37585772238877596</c:v>
                </c:pt>
                <c:pt idx="14">
                  <c:v>0.34609035741419925</c:v>
                </c:pt>
                <c:pt idx="15">
                  <c:v>0.31586239983784847</c:v>
                </c:pt>
                <c:pt idx="16">
                  <c:v>0.28525574689697908</c:v>
                </c:pt>
                <c:pt idx="17">
                  <c:v>0.25433396619344256</c:v>
                </c:pt>
                <c:pt idx="18">
                  <c:v>0.22314715197416951</c:v>
                </c:pt>
                <c:pt idx="19">
                  <c:v>0.19173531515025394</c:v>
                </c:pt>
                <c:pt idx="20">
                  <c:v>0.16013079880358899</c:v>
                </c:pt>
                <c:pt idx="21">
                  <c:v>0.12836003106648136</c:v>
                </c:pt>
                <c:pt idx="22">
                  <c:v>9.6444818171129529E-2</c:v>
                </c:pt>
                <c:pt idx="23">
                  <c:v>6.4403312504687449E-2</c:v>
                </c:pt>
                <c:pt idx="24">
                  <c:v>3.2250747136318911E-2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85-473D-865C-34720926D293}"/>
            </c:ext>
          </c:extLst>
        </c:ser>
        <c:ser>
          <c:idx val="4"/>
          <c:order val="4"/>
          <c:tx>
            <c:v>Load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'DT-Prelim Calcs'!$B$14:$B$15</c:f>
              <c:numCache>
                <c:formatCode>0.000</c:formatCode>
                <c:ptCount val="2"/>
                <c:pt idx="0">
                  <c:v>0.10344483728490675</c:v>
                </c:pt>
                <c:pt idx="1">
                  <c:v>0.10344483728490675</c:v>
                </c:pt>
              </c:numCache>
            </c:numRef>
          </c:xVal>
          <c:yVal>
            <c:numRef>
              <c:f>'DT-Prelim Calcs'!$C$14:$C$15</c:f>
              <c:numCache>
                <c:formatCode>General</c:formatCode>
                <c:ptCount val="2"/>
                <c:pt idx="0">
                  <c:v>-1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85-473D-865C-34720926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13856"/>
        <c:axId val="201915392"/>
      </c:scatterChart>
      <c:valAx>
        <c:axId val="201913856"/>
        <c:scaling>
          <c:orientation val="minMax"/>
          <c:max val="1"/>
          <c:min val="0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one"/>
        <c:crossAx val="201915392"/>
        <c:crosses val="autoZero"/>
        <c:crossBetween val="midCat"/>
      </c:valAx>
      <c:valAx>
        <c:axId val="20191539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1913856"/>
        <c:crosses val="autoZero"/>
        <c:crossBetween val="midCat"/>
        <c:majorUnit val="0.2"/>
      </c:valAx>
      <c:spPr>
        <a:ln w="12700"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5411277881211956"/>
          <c:w val="1"/>
          <c:h val="0.1090975166565717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8298471001395"/>
          <c:y val="3.1381972079866448E-2"/>
          <c:w val="0.76819110038990879"/>
          <c:h val="0.72916570298812322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Calcs'!$F$36:$O$36</c:f>
              <c:numCache>
                <c:formatCode>0.0</c:formatCode>
                <c:ptCount val="10"/>
                <c:pt idx="0">
                  <c:v>2.2000000000000011</c:v>
                </c:pt>
                <c:pt idx="1">
                  <c:v>1.880000000000001</c:v>
                </c:pt>
                <c:pt idx="2">
                  <c:v>1.8000000000000009</c:v>
                </c:pt>
                <c:pt idx="3">
                  <c:v>1.840000000000001</c:v>
                </c:pt>
                <c:pt idx="4">
                  <c:v>1.9600000000000011</c:v>
                </c:pt>
                <c:pt idx="5">
                  <c:v>2.120000000000001</c:v>
                </c:pt>
                <c:pt idx="6">
                  <c:v>2.3600000000000012</c:v>
                </c:pt>
                <c:pt idx="7">
                  <c:v>2.6000000000000014</c:v>
                </c:pt>
                <c:pt idx="8">
                  <c:v>2.8400000000000016</c:v>
                </c:pt>
                <c:pt idx="9">
                  <c:v>3.0800000000000018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6-408A-BFC7-9D797E98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65568"/>
        <c:axId val="201967104"/>
      </c:scatterChart>
      <c:scatterChart>
        <c:scatterStyle val="smoothMarker"/>
        <c:varyColors val="0"/>
        <c:ser>
          <c:idx val="1"/>
          <c:order val="1"/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'DT-Prelim Calcs'!$E$60:$E$61</c:f>
              <c:numCache>
                <c:formatCode>0.000</c:formatCode>
                <c:ptCount val="2"/>
                <c:pt idx="0">
                  <c:v>6.666666666666667</c:v>
                </c:pt>
                <c:pt idx="1">
                  <c:v>6.666666666666667</c:v>
                </c:pt>
              </c:numCache>
            </c:numRef>
          </c:xVal>
          <c:yVal>
            <c:numRef>
              <c:f>'DT-Prelim Calcs'!$H$60:$H$61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9.9999999999999964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6-408A-BFC7-9D797E98EDDD}"/>
            </c:ext>
          </c:extLst>
        </c:ser>
        <c:ser>
          <c:idx val="2"/>
          <c:order val="2"/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Calcs'!$F$41:$O$41</c:f>
              <c:numCache>
                <c:formatCode>0.0</c:formatCode>
                <c:ptCount val="10"/>
                <c:pt idx="0">
                  <c:v>36.27361796440595</c:v>
                </c:pt>
                <c:pt idx="1">
                  <c:v>26.272159582575025</c:v>
                </c:pt>
                <c:pt idx="2">
                  <c:v>19.427320530920635</c:v>
                </c:pt>
                <c:pt idx="3">
                  <c:v>15.380284136273323</c:v>
                </c:pt>
                <c:pt idx="4">
                  <c:v>12.728511291125344</c:v>
                </c:pt>
                <c:pt idx="5">
                  <c:v>10.856671395411901</c:v>
                </c:pt>
                <c:pt idx="6">
                  <c:v>9.4647904472821693</c:v>
                </c:pt>
                <c:pt idx="7">
                  <c:v>8.3892460782728335</c:v>
                </c:pt>
                <c:pt idx="8">
                  <c:v>7.5332005600817276</c:v>
                </c:pt>
                <c:pt idx="9">
                  <c:v>6.8356819897037893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F-43C8-BD92-393B9C47D0E4}"/>
            </c:ext>
          </c:extLst>
        </c:ser>
        <c:ser>
          <c:idx val="3"/>
          <c:order val="3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Calcs'!$F$42:$O$42</c:f>
              <c:numCache>
                <c:formatCode>0.0</c:formatCode>
                <c:ptCount val="10"/>
                <c:pt idx="0">
                  <c:v>9.0909090909090864</c:v>
                </c:pt>
                <c:pt idx="1">
                  <c:v>10.63829787234042</c:v>
                </c:pt>
                <c:pt idx="2">
                  <c:v>11.111111111111105</c:v>
                </c:pt>
                <c:pt idx="3">
                  <c:v>10.869565217391299</c:v>
                </c:pt>
                <c:pt idx="4">
                  <c:v>10.204081632653056</c:v>
                </c:pt>
                <c:pt idx="5">
                  <c:v>9.4339622641509386</c:v>
                </c:pt>
                <c:pt idx="6">
                  <c:v>8.4745762711864359</c:v>
                </c:pt>
                <c:pt idx="7">
                  <c:v>7.6923076923076881</c:v>
                </c:pt>
                <c:pt idx="8">
                  <c:v>7.0422535211267565</c:v>
                </c:pt>
                <c:pt idx="9">
                  <c:v>6.4935064935064899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F-43C8-BD92-393B9C47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0432"/>
        <c:axId val="201968640"/>
      </c:scatterChart>
      <c:valAx>
        <c:axId val="2019655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\ &quot;: 1&quot;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1967104"/>
        <c:crosses val="autoZero"/>
        <c:crossBetween val="midCat"/>
      </c:valAx>
      <c:valAx>
        <c:axId val="201967104"/>
        <c:scaling>
          <c:orientation val="minMax"/>
          <c:max val="5"/>
          <c:min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01965568"/>
        <c:crosses val="autoZero"/>
        <c:crossBetween val="midCat"/>
      </c:valAx>
      <c:valAx>
        <c:axId val="201968640"/>
        <c:scaling>
          <c:orientation val="minMax"/>
          <c:max val="24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7030A0"/>
                </a:solidFill>
              </a:defRPr>
            </a:pPr>
            <a:endParaRPr lang="en-US"/>
          </a:p>
        </c:txPr>
        <c:crossAx val="201970432"/>
        <c:crosses val="max"/>
        <c:crossBetween val="midCat"/>
        <c:majorUnit val="6"/>
      </c:valAx>
      <c:valAx>
        <c:axId val="20197043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0196864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559325901124378E-2"/>
          <c:y val="5.1363615562078094E-2"/>
          <c:w val="0.9853431553509544"/>
          <c:h val="0.71451965898170089"/>
        </c:manualLayout>
      </c:layout>
      <c:scatterChart>
        <c:scatterStyle val="smoothMarker"/>
        <c:varyColors val="0"/>
        <c:ser>
          <c:idx val="0"/>
          <c:order val="0"/>
          <c:tx>
            <c:v>Current Draw (mAh)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Calcs'!$F$40:$O$40</c:f>
              <c:numCache>
                <c:formatCode>0</c:formatCode>
                <c:ptCount val="10"/>
                <c:pt idx="0">
                  <c:v>353.39149487666532</c:v>
                </c:pt>
                <c:pt idx="1">
                  <c:v>265.21231770469365</c:v>
                </c:pt>
                <c:pt idx="2">
                  <c:v>214.55355161090284</c:v>
                </c:pt>
                <c:pt idx="3">
                  <c:v>183.45863650909735</c:v>
                </c:pt>
                <c:pt idx="4">
                  <c:v>168.53698986078081</c:v>
                </c:pt>
                <c:pt idx="5">
                  <c:v>164.74015842052395</c:v>
                </c:pt>
                <c:pt idx="6">
                  <c:v>170.7596109060151</c:v>
                </c:pt>
                <c:pt idx="7">
                  <c:v>179.57647907885578</c:v>
                </c:pt>
                <c:pt idx="8">
                  <c:v>189.94443091563727</c:v>
                </c:pt>
                <c:pt idx="9">
                  <c:v>201.29059061437243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C-4A89-9401-8C8A527F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2912"/>
        <c:axId val="202024448"/>
      </c:scatterChart>
      <c:scatterChart>
        <c:scatterStyle val="smoothMarker"/>
        <c:varyColors val="0"/>
        <c:ser>
          <c:idx val="1"/>
          <c:order val="1"/>
          <c:tx>
            <c:v>Design</c:v>
          </c:tx>
          <c:spPr>
            <a:ln w="317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'DT-Prelim Calcs'!$E$60:$E$61</c:f>
              <c:numCache>
                <c:formatCode>0.000</c:formatCode>
                <c:ptCount val="2"/>
                <c:pt idx="0">
                  <c:v>6.666666666666667</c:v>
                </c:pt>
                <c:pt idx="1">
                  <c:v>6.666666666666667</c:v>
                </c:pt>
              </c:numCache>
            </c:numRef>
          </c:xVal>
          <c:yVal>
            <c:numRef>
              <c:f>'DT-Prelim Calcs'!$I$60:$I$61</c:f>
              <c:numCache>
                <c:formatCode>0</c:formatCode>
                <c:ptCount val="2"/>
                <c:pt idx="0" formatCode="General">
                  <c:v>0</c:v>
                </c:pt>
                <c:pt idx="1">
                  <c:v>71.377536039011886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C-4A89-9401-8C8A527FECB2}"/>
            </c:ext>
          </c:extLst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Calcs'!$F$44:$O$44</c:f>
              <c:numCache>
                <c:formatCode>0</c:formatCode>
                <c:ptCount val="10"/>
                <c:pt idx="0">
                  <c:v>195.92512013003966</c:v>
                </c:pt>
                <c:pt idx="1">
                  <c:v>132.38043436931119</c:v>
                </c:pt>
                <c:pt idx="2">
                  <c:v>102.28032006159771</c:v>
                </c:pt>
                <c:pt idx="3">
                  <c:v>84.721920048764844</c:v>
                </c:pt>
                <c:pt idx="4">
                  <c:v>73.218140730012294</c:v>
                </c:pt>
                <c:pt idx="5">
                  <c:v>65.097825916775207</c:v>
                </c:pt>
                <c:pt idx="6">
                  <c:v>59.059643106932221</c:v>
                </c:pt>
                <c:pt idx="7">
                  <c:v>54.393774572053559</c:v>
                </c:pt>
                <c:pt idx="8">
                  <c:v>50.680124105517478</c:v>
                </c:pt>
                <c:pt idx="9">
                  <c:v>47.654186688339941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9-4AB8-8357-3E7D8921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40064"/>
        <c:axId val="202025984"/>
      </c:scatterChart>
      <c:valAx>
        <c:axId val="2020229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\ &quot;: 1&quot;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02024448"/>
        <c:crosses val="autoZero"/>
        <c:crossBetween val="midCat"/>
      </c:valAx>
      <c:valAx>
        <c:axId val="20202444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022912"/>
        <c:crosses val="autoZero"/>
        <c:crossBetween val="midCat"/>
      </c:valAx>
      <c:valAx>
        <c:axId val="202025984"/>
        <c:scaling>
          <c:orientation val="minMax"/>
          <c:max val="12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202040064"/>
        <c:crosses val="max"/>
        <c:crossBetween val="midCat"/>
        <c:majorUnit val="30"/>
      </c:valAx>
      <c:valAx>
        <c:axId val="20204006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0202598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0"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7660563513888"/>
          <c:y val="0.17753347261581054"/>
          <c:w val="0.82698478955190846"/>
          <c:h val="0.75878476980838305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'DT-Prelim Calcs'!$F$50:$O$50</c:f>
              <c:numCache>
                <c:formatCode>0.0</c:formatCode>
                <c:ptCount val="10"/>
                <c:pt idx="0">
                  <c:v>29.999999999999982</c:v>
                </c:pt>
                <c:pt idx="1">
                  <c:v>33.333333333333314</c:v>
                </c:pt>
                <c:pt idx="2">
                  <c:v>36.66666666666665</c:v>
                </c:pt>
                <c:pt idx="3">
                  <c:v>39.999999999999986</c:v>
                </c:pt>
                <c:pt idx="4">
                  <c:v>43.333333333333321</c:v>
                </c:pt>
                <c:pt idx="5">
                  <c:v>46.666666666666657</c:v>
                </c:pt>
                <c:pt idx="6">
                  <c:v>49.999999999999993</c:v>
                </c:pt>
                <c:pt idx="7">
                  <c:v>53.333333333333329</c:v>
                </c:pt>
                <c:pt idx="8">
                  <c:v>56.666666666666664</c:v>
                </c:pt>
                <c:pt idx="9">
                  <c:v>60</c:v>
                </c:pt>
              </c:numCache>
            </c:numRef>
          </c:xVal>
          <c:yVal>
            <c:numRef>
              <c:f>'DT-Prelim Calcs'!$F$51:$O$51</c:f>
              <c:numCache>
                <c:formatCode>0.0</c:formatCode>
                <c:ptCount val="10"/>
                <c:pt idx="0">
                  <c:v>2.120000000000001</c:v>
                </c:pt>
                <c:pt idx="1">
                  <c:v>2.080000000000001</c:v>
                </c:pt>
                <c:pt idx="2">
                  <c:v>2.0400000000000009</c:v>
                </c:pt>
                <c:pt idx="3">
                  <c:v>2.0000000000000009</c:v>
                </c:pt>
                <c:pt idx="4">
                  <c:v>2.0000000000000009</c:v>
                </c:pt>
                <c:pt idx="5">
                  <c:v>2.0000000000000009</c:v>
                </c:pt>
                <c:pt idx="6">
                  <c:v>2.0000000000000009</c:v>
                </c:pt>
                <c:pt idx="7">
                  <c:v>2.0000000000000009</c:v>
                </c:pt>
                <c:pt idx="8">
                  <c:v>2.0000000000000009</c:v>
                </c:pt>
                <c:pt idx="9">
                  <c:v>2.0000000000000009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C-4C59-B1E2-972D9642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1376"/>
        <c:axId val="202982912"/>
      </c:scatterChart>
      <c:scatterChart>
        <c:scatterStyle val="smoothMarker"/>
        <c:varyColors val="0"/>
        <c:ser>
          <c:idx val="1"/>
          <c:order val="1"/>
          <c:spPr>
            <a:ln w="317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'DT-Prelim Calcs'!$J$60:$J$61</c:f>
              <c:numCache>
                <c:formatCode>General</c:formatCode>
                <c:ptCount val="2"/>
                <c:pt idx="0">
                  <c:v>63.5</c:v>
                </c:pt>
                <c:pt idx="1">
                  <c:v>63.5</c:v>
                </c:pt>
              </c:numCache>
            </c:numRef>
          </c:xVal>
          <c:yVal>
            <c:numRef>
              <c:f>'DT-Prelim Calcs'!$K$60:$K$61</c:f>
              <c:numCache>
                <c:formatCode>General</c:formatCode>
                <c:ptCount val="2"/>
                <c:pt idx="0">
                  <c:v>0</c:v>
                </c:pt>
                <c:pt idx="1">
                  <c:v>7.9598204724409438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C-4C59-B1E2-972D9642F2AB}"/>
            </c:ext>
          </c:extLst>
        </c:ser>
        <c:ser>
          <c:idx val="2"/>
          <c:order val="2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'DT-Prelim Calcs'!$F$50:$O$50</c:f>
              <c:numCache>
                <c:formatCode>0.0</c:formatCode>
                <c:ptCount val="10"/>
                <c:pt idx="0">
                  <c:v>29.999999999999982</c:v>
                </c:pt>
                <c:pt idx="1">
                  <c:v>33.333333333333314</c:v>
                </c:pt>
                <c:pt idx="2">
                  <c:v>36.66666666666665</c:v>
                </c:pt>
                <c:pt idx="3">
                  <c:v>39.999999999999986</c:v>
                </c:pt>
                <c:pt idx="4">
                  <c:v>43.333333333333321</c:v>
                </c:pt>
                <c:pt idx="5">
                  <c:v>46.666666666666657</c:v>
                </c:pt>
                <c:pt idx="6">
                  <c:v>49.999999999999993</c:v>
                </c:pt>
                <c:pt idx="7">
                  <c:v>53.333333333333329</c:v>
                </c:pt>
                <c:pt idx="8">
                  <c:v>56.666666666666664</c:v>
                </c:pt>
                <c:pt idx="9">
                  <c:v>60</c:v>
                </c:pt>
              </c:numCache>
            </c:numRef>
          </c:xVal>
          <c:yVal>
            <c:numRef>
              <c:f>'DT-Prelim Calcs'!$F$53:$O$53</c:f>
              <c:numCache>
                <c:formatCode>0.0</c:formatCode>
                <c:ptCount val="10"/>
                <c:pt idx="0">
                  <c:v>10</c:v>
                </c:pt>
                <c:pt idx="1">
                  <c:v>9.7000000000000011</c:v>
                </c:pt>
                <c:pt idx="2">
                  <c:v>9.4000000000000021</c:v>
                </c:pt>
                <c:pt idx="3">
                  <c:v>9.1000000000000014</c:v>
                </c:pt>
                <c:pt idx="4">
                  <c:v>8.8000000000000007</c:v>
                </c:pt>
                <c:pt idx="5">
                  <c:v>8.5</c:v>
                </c:pt>
                <c:pt idx="6">
                  <c:v>8.1999999999999993</c:v>
                </c:pt>
                <c:pt idx="7">
                  <c:v>7.8999999999999995</c:v>
                </c:pt>
                <c:pt idx="8">
                  <c:v>7.6</c:v>
                </c:pt>
                <c:pt idx="9">
                  <c:v>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53-4D0F-86A5-D2324A3F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2624"/>
        <c:axId val="202984448"/>
      </c:scatterChart>
      <c:valAx>
        <c:axId val="202981376"/>
        <c:scaling>
          <c:orientation val="minMax"/>
          <c:max val="60"/>
          <c:min val="3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982912"/>
        <c:crosses val="autoZero"/>
        <c:crossBetween val="midCat"/>
        <c:majorUnit val="5"/>
      </c:valAx>
      <c:valAx>
        <c:axId val="202982912"/>
        <c:scaling>
          <c:orientation val="minMax"/>
          <c:max val="4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202981376"/>
        <c:crosses val="autoZero"/>
        <c:crossBetween val="midCat"/>
        <c:majorUnit val="1"/>
      </c:valAx>
      <c:valAx>
        <c:axId val="202984448"/>
        <c:scaling>
          <c:orientation val="minMax"/>
          <c:max val="12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7030A0"/>
                </a:solidFill>
              </a:defRPr>
            </a:pPr>
            <a:endParaRPr lang="en-US"/>
          </a:p>
        </c:txPr>
        <c:crossAx val="203002624"/>
        <c:crosses val="max"/>
        <c:crossBetween val="midCat"/>
        <c:majorUnit val="1.5"/>
      </c:valAx>
      <c:valAx>
        <c:axId val="20300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844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Movement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5662573853887"/>
          <c:y val="0.14503984219393204"/>
          <c:w val="0.7726867485229223"/>
          <c:h val="0.67089408816687524"/>
        </c:manualLayout>
      </c:layout>
      <c:scatterChart>
        <c:scatterStyle val="smoothMarker"/>
        <c:varyColors val="0"/>
        <c:ser>
          <c:idx val="0"/>
          <c:order val="3"/>
          <c:tx>
            <c:strRef>
              <c:f>'DT-Prelim Calcs'!$AE$3</c:f>
              <c:strCache>
                <c:ptCount val="1"/>
                <c:pt idx="0">
                  <c:v>Floor Speed (ft/s)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'DT-Prelim Calcs'!$R$4:$R$204</c:f>
              <c:numCache>
                <c:formatCode>0.000</c:formatCode>
                <c:ptCount val="201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</c:numCache>
            </c:numRef>
          </c:xVal>
          <c:yVal>
            <c:numRef>
              <c:f>'DT-Prelim Calcs'!$AE$4:$AE$204</c:f>
              <c:numCache>
                <c:formatCode>0.0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1.0830433582010586</c:v>
                </c:pt>
                <c:pt idx="3">
                  <c:v>2.1660867164021171</c:v>
                </c:pt>
                <c:pt idx="4">
                  <c:v>3.2469341258144113</c:v>
                </c:pt>
                <c:pt idx="5">
                  <c:v>4.2354542839307578</c:v>
                </c:pt>
                <c:pt idx="6">
                  <c:v>5.1356407111037923</c:v>
                </c:pt>
                <c:pt idx="7">
                  <c:v>5.952231870996318</c:v>
                </c:pt>
                <c:pt idx="8">
                  <c:v>6.6901765871540624</c:v>
                </c:pt>
                <c:pt idx="9">
                  <c:v>7.3545344923698117</c:v>
                </c:pt>
                <c:pt idx="10">
                  <c:v>7.9504176043840458</c:v>
                </c:pt>
                <c:pt idx="11">
                  <c:v>8.4829352231046151</c:v>
                </c:pt>
                <c:pt idx="12">
                  <c:v>8.9571395566762728</c:v>
                </c:pt>
                <c:pt idx="13">
                  <c:v>9.3779736721005573</c:v>
                </c:pt>
                <c:pt idx="14">
                  <c:v>9.7502237367163378</c:v>
                </c:pt>
                <c:pt idx="15">
                  <c:v>10.078477235999655</c:v>
                </c:pt>
                <c:pt idx="16">
                  <c:v>10.367088393043042</c:v>
                </c:pt>
                <c:pt idx="17">
                  <c:v>10.620151496518581</c:v>
                </c:pt>
                <c:pt idx="18">
                  <c:v>10.841482332409511</c:v>
                </c:pt>
                <c:pt idx="19">
                  <c:v>11.034607458213094</c:v>
                </c:pt>
                <c:pt idx="20">
                  <c:v>11.202760689482023</c:v>
                </c:pt>
                <c:pt idx="21">
                  <c:v>11.348885904592295</c:v>
                </c:pt>
                <c:pt idx="22">
                  <c:v>11.475645116998702</c:v>
                </c:pt>
                <c:pt idx="23">
                  <c:v>11.585430705758322</c:v>
                </c:pt>
                <c:pt idx="24">
                  <c:v>11.680380717769143</c:v>
                </c:pt>
                <c:pt idx="25">
                  <c:v>11.762396238207611</c:v>
                </c:pt>
                <c:pt idx="26">
                  <c:v>11.833159947928596</c:v>
                </c:pt>
                <c:pt idx="27">
                  <c:v>11.894155129114321</c:v>
                </c:pt>
                <c:pt idx="28">
                  <c:v>11.946684527791088</c:v>
                </c:pt>
                <c:pt idx="29">
                  <c:v>11.99188862263621</c:v>
                </c:pt>
                <c:pt idx="30">
                  <c:v>12.030762976382839</c:v>
                </c:pt>
                <c:pt idx="31">
                  <c:v>12.064174455095163</c:v>
                </c:pt>
                <c:pt idx="32">
                  <c:v>12.092876190263546</c:v>
                </c:pt>
                <c:pt idx="33">
                  <c:v>12.117521229555379</c:v>
                </c:pt>
                <c:pt idx="34">
                  <c:v>12.138674875824837</c:v>
                </c:pt>
                <c:pt idx="35">
                  <c:v>12.15682575292813</c:v>
                </c:pt>
                <c:pt idx="36">
                  <c:v>12.172395663520392</c:v>
                </c:pt>
                <c:pt idx="37">
                  <c:v>12.185748320778405</c:v>
                </c:pt>
                <c:pt idx="38">
                  <c:v>12.197197045130999</c:v>
                </c:pt>
                <c:pt idx="39">
                  <c:v>12.207011520514309</c:v>
                </c:pt>
                <c:pt idx="40">
                  <c:v>12.215423704003042</c:v>
                </c:pt>
                <c:pt idx="41">
                  <c:v>12.2226329791865</c:v>
                </c:pt>
                <c:pt idx="42">
                  <c:v>12.22881063836034</c:v>
                </c:pt>
                <c:pt idx="43">
                  <c:v>12.234103772249492</c:v>
                </c:pt>
                <c:pt idx="44">
                  <c:v>12.238638639121159</c:v>
                </c:pt>
                <c:pt idx="45">
                  <c:v>12.242523578185541</c:v>
                </c:pt>
                <c:pt idx="46">
                  <c:v>12.245851525387062</c:v>
                </c:pt>
                <c:pt idx="47">
                  <c:v>12.248702183236237</c:v>
                </c:pt>
                <c:pt idx="48">
                  <c:v>12.251143890327263</c:v>
                </c:pt>
                <c:pt idx="49">
                  <c:v>12.25323523068317</c:v>
                </c:pt>
                <c:pt idx="50">
                  <c:v>12.255026418086947</c:v>
                </c:pt>
                <c:pt idx="51">
                  <c:v>12.256560486087308</c:v>
                </c:pt>
                <c:pt idx="52">
                  <c:v>11.821150155896165</c:v>
                </c:pt>
                <c:pt idx="53">
                  <c:v>11.312528100611546</c:v>
                </c:pt>
                <c:pt idx="54">
                  <c:v>10.784344054959893</c:v>
                </c:pt>
                <c:pt idx="55">
                  <c:v>10.257775273724377</c:v>
                </c:pt>
                <c:pt idx="56">
                  <c:v>9.7410182360363411</c:v>
                </c:pt>
                <c:pt idx="57">
                  <c:v>9.2370850882431039</c:v>
                </c:pt>
                <c:pt idx="58">
                  <c:v>8.7469219891496444</c:v>
                </c:pt>
                <c:pt idx="59">
                  <c:v>8.2706562229513381</c:v>
                </c:pt>
                <c:pt idx="60">
                  <c:v>7.8080948257886327</c:v>
                </c:pt>
                <c:pt idx="61">
                  <c:v>7.3589238241057453</c:v>
                </c:pt>
                <c:pt idx="62">
                  <c:v>6.922787723901461</c:v>
                </c:pt>
                <c:pt idx="63">
                  <c:v>6.4993211063278906</c:v>
                </c:pt>
                <c:pt idx="64">
                  <c:v>6.0881610716453736</c:v>
                </c:pt>
                <c:pt idx="65">
                  <c:v>5.68895202816769</c:v>
                </c:pt>
                <c:pt idx="66">
                  <c:v>5.3013474246870773</c:v>
                </c:pt>
                <c:pt idx="67">
                  <c:v>4.9250102656154287</c:v>
                </c:pt>
                <c:pt idx="68">
                  <c:v>4.5596131443814523</c:v>
                </c:pt>
                <c:pt idx="69">
                  <c:v>4.2048380891494306</c:v>
                </c:pt>
                <c:pt idx="70">
                  <c:v>3.8603763383399121</c:v>
                </c:pt>
                <c:pt idx="71">
                  <c:v>3.5259280928028192</c:v>
                </c:pt>
                <c:pt idx="72">
                  <c:v>3.2012022632456043</c:v>
                </c:pt>
                <c:pt idx="73">
                  <c:v>2.885916220223963</c:v>
                </c:pt>
                <c:pt idx="74">
                  <c:v>2.5797955494884377</c:v>
                </c:pt>
                <c:pt idx="75">
                  <c:v>2.2825738136783462</c:v>
                </c:pt>
                <c:pt idx="76">
                  <c:v>1.9939923206373724</c:v>
                </c:pt>
                <c:pt idx="77">
                  <c:v>1.7137998983418687</c:v>
                </c:pt>
                <c:pt idx="78">
                  <c:v>1.441752676323051</c:v>
                </c:pt>
                <c:pt idx="79">
                  <c:v>1.1776138734236805</c:v>
                </c:pt>
                <c:pt idx="80">
                  <c:v>0.92115359171683064</c:v>
                </c:pt>
                <c:pt idx="81">
                  <c:v>0.67214861641230961</c:v>
                </c:pt>
                <c:pt idx="82">
                  <c:v>0.43038222157855377</c:v>
                </c:pt>
                <c:pt idx="83">
                  <c:v>0.19564398151168921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5-4D0E-A330-31762EE5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8720"/>
        <c:axId val="203040640"/>
      </c:scatterChart>
      <c:scatterChart>
        <c:scatterStyle val="smoothMarker"/>
        <c:varyColors val="0"/>
        <c:ser>
          <c:idx val="1"/>
          <c:order val="0"/>
          <c:tx>
            <c:strRef>
              <c:f>'DT-Prelim Calcs'!$AJ$3</c:f>
              <c:strCache>
                <c:ptCount val="1"/>
                <c:pt idx="0">
                  <c:v>Distance (ft)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'DT-Prelim Calcs'!$R$4:$R$204</c:f>
              <c:numCache>
                <c:formatCode>0.000</c:formatCode>
                <c:ptCount val="201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</c:numCache>
            </c:numRef>
          </c:xVal>
          <c:yVal>
            <c:numRef>
              <c:f>'DT-Prelim Calcs'!$AJ$4:$AJ$204</c:f>
              <c:numCache>
                <c:formatCode>0.0</c:formatCode>
                <c:ptCount val="201"/>
                <c:pt idx="0">
                  <c:v>0</c:v>
                </c:pt>
                <c:pt idx="1">
                  <c:v>2.1660867164021172E-2</c:v>
                </c:pt>
                <c:pt idx="2">
                  <c:v>8.6643468656084688E-2</c:v>
                </c:pt>
                <c:pt idx="3">
                  <c:v>0.19490388550041526</c:v>
                </c:pt>
                <c:pt idx="4">
                  <c:v>0.34455165369531865</c:v>
                </c:pt>
                <c:pt idx="5">
                  <c:v>0.53197355359600973</c:v>
                </c:pt>
                <c:pt idx="6">
                  <c:v>0.75373100523801195</c:v>
                </c:pt>
                <c:pt idx="7">
                  <c:v>1.0065791744010195</c:v>
                </c:pt>
                <c:pt idx="8">
                  <c:v>1.287473395991497</c:v>
                </c:pt>
                <c:pt idx="9">
                  <c:v>1.5935724379265743</c:v>
                </c:pt>
                <c:pt idx="10">
                  <c:v>1.9222394944763477</c:v>
                </c:pt>
                <c:pt idx="11">
                  <c:v>2.2710409900719655</c:v>
                </c:pt>
                <c:pt idx="12">
                  <c:v>2.6377432546475021</c:v>
                </c:pt>
                <c:pt idx="13">
                  <c:v>3.0203072028238402</c:v>
                </c:pt>
                <c:pt idx="14">
                  <c:v>3.4168812222781599</c:v>
                </c:pt>
                <c:pt idx="15">
                  <c:v>3.8257925348590138</c:v>
                </c:pt>
                <c:pt idx="16">
                  <c:v>4.2455373326502466</c:v>
                </c:pt>
                <c:pt idx="17">
                  <c:v>4.6747700092288085</c:v>
                </c:pt>
                <c:pt idx="18">
                  <c:v>5.1122918050412602</c:v>
                </c:pt>
                <c:pt idx="19">
                  <c:v>5.5570391679951623</c:v>
                </c:pt>
                <c:pt idx="20">
                  <c:v>6.0080720998766486</c:v>
                </c:pt>
                <c:pt idx="21">
                  <c:v>6.4645627203084679</c:v>
                </c:pt>
                <c:pt idx="22">
                  <c:v>6.925784236763608</c:v>
                </c:pt>
                <c:pt idx="23">
                  <c:v>7.3911004652341576</c:v>
                </c:pt>
                <c:pt idx="24">
                  <c:v>7.859956004353692</c:v>
                </c:pt>
                <c:pt idx="25">
                  <c:v>8.3318671280764161</c:v>
                </c:pt>
                <c:pt idx="26">
                  <c:v>8.806413429617276</c:v>
                </c:pt>
                <c:pt idx="27">
                  <c:v>9.2832302227553853</c:v>
                </c:pt>
                <c:pt idx="28">
                  <c:v>9.7620016857639307</c:v>
                </c:pt>
                <c:pt idx="29">
                  <c:v>10.242454717744312</c:v>
                </c:pt>
                <c:pt idx="30">
                  <c:v>10.724353466373874</c:v>
                </c:pt>
                <c:pt idx="31">
                  <c:v>11.207494479281047</c:v>
                </c:pt>
                <c:pt idx="32">
                  <c:v>11.691702427677425</c:v>
                </c:pt>
                <c:pt idx="33">
                  <c:v>12.17682634978503</c:v>
                </c:pt>
                <c:pt idx="34">
                  <c:v>12.662736362360089</c:v>
                </c:pt>
                <c:pt idx="35">
                  <c:v>13.14932079068906</c:v>
                </c:pt>
                <c:pt idx="36">
                  <c:v>13.636483670375036</c:v>
                </c:pt>
                <c:pt idx="37">
                  <c:v>14.124142577693224</c:v>
                </c:pt>
                <c:pt idx="38">
                  <c:v>14.61222674900613</c:v>
                </c:pt>
                <c:pt idx="39">
                  <c:v>15.100675453496477</c:v>
                </c:pt>
                <c:pt idx="40">
                  <c:v>15.589436587160268</c:v>
                </c:pt>
                <c:pt idx="41">
                  <c:v>16.078465459511204</c:v>
                </c:pt>
                <c:pt idx="42">
                  <c:v>16.567723747723402</c:v>
                </c:pt>
                <c:pt idx="43">
                  <c:v>17.057178595950816</c:v>
                </c:pt>
                <c:pt idx="44">
                  <c:v>17.546801840296951</c:v>
                </c:pt>
                <c:pt idx="45">
                  <c:v>18.036569342368402</c:v>
                </c:pt>
                <c:pt idx="46">
                  <c:v>18.526460416540868</c:v>
                </c:pt>
                <c:pt idx="47">
                  <c:v>19.016457338012138</c:v>
                </c:pt>
                <c:pt idx="48">
                  <c:v>19.506544920432344</c:v>
                </c:pt>
                <c:pt idx="49">
                  <c:v>19.996710153407744</c:v>
                </c:pt>
                <c:pt idx="50">
                  <c:v>20.486941891491227</c:v>
                </c:pt>
                <c:pt idx="51">
                  <c:v>20.968496104330896</c:v>
                </c:pt>
                <c:pt idx="52">
                  <c:v>21.431169669461053</c:v>
                </c:pt>
                <c:pt idx="53">
                  <c:v>21.87310711257248</c:v>
                </c:pt>
                <c:pt idx="54">
                  <c:v>22.293949499146166</c:v>
                </c:pt>
                <c:pt idx="55">
                  <c:v>22.693925369341379</c:v>
                </c:pt>
                <c:pt idx="56">
                  <c:v>23.073487435826966</c:v>
                </c:pt>
                <c:pt idx="57">
                  <c:v>23.433167577374821</c:v>
                </c:pt>
                <c:pt idx="58">
                  <c:v>23.773519141616841</c:v>
                </c:pt>
                <c:pt idx="59">
                  <c:v>24.095094162591643</c:v>
                </c:pt>
                <c:pt idx="60">
                  <c:v>24.39843453558953</c:v>
                </c:pt>
                <c:pt idx="61">
                  <c:v>24.684068766549672</c:v>
                </c:pt>
                <c:pt idx="62">
                  <c:v>24.952510943154259</c:v>
                </c:pt>
                <c:pt idx="63">
                  <c:v>25.204260586713726</c:v>
                </c:pt>
                <c:pt idx="64">
                  <c:v>25.439802848709988</c:v>
                </c:pt>
                <c:pt idx="65">
                  <c:v>25.659608837767085</c:v>
                </c:pt>
                <c:pt idx="66">
                  <c:v>25.864135991573136</c:v>
                </c:pt>
                <c:pt idx="67">
                  <c:v>26.053828459773076</c:v>
                </c:pt>
                <c:pt idx="68">
                  <c:v>26.229117484443695</c:v>
                </c:pt>
                <c:pt idx="69">
                  <c:v>26.390421772993484</c:v>
                </c:pt>
                <c:pt idx="70">
                  <c:v>26.538147861616341</c:v>
                </c:pt>
                <c:pt idx="71">
                  <c:v>26.672690468737311</c:v>
                </c:pt>
                <c:pt idx="72">
                  <c:v>26.794432838406703</c:v>
                </c:pt>
                <c:pt idx="73">
                  <c:v>26.90374707380095</c:v>
                </c:pt>
                <c:pt idx="74">
                  <c:v>27.000994461064284</c:v>
                </c:pt>
                <c:pt idx="75">
                  <c:v>27.086525783750599</c:v>
                </c:pt>
                <c:pt idx="76">
                  <c:v>27.160681628130181</c:v>
                </c:pt>
                <c:pt idx="77">
                  <c:v>27.223792679623479</c:v>
                </c:pt>
                <c:pt idx="78">
                  <c:v>27.276180010618411</c:v>
                </c:pt>
                <c:pt idx="79">
                  <c:v>27.318155359921221</c:v>
                </c:pt>
                <c:pt idx="80">
                  <c:v>27.350021404083801</c:v>
                </c:pt>
                <c:pt idx="81">
                  <c:v>27.372072020843618</c:v>
                </c:pt>
                <c:pt idx="82">
                  <c:v>27.384592544905423</c:v>
                </c:pt>
                <c:pt idx="83">
                  <c:v>27.387860016287416</c:v>
                </c:pt>
                <c:pt idx="84">
                  <c:v>27.383415475911544</c:v>
                </c:pt>
                <c:pt idx="85">
                  <c:v>27.383415475911544</c:v>
                </c:pt>
                <c:pt idx="86">
                  <c:v>27.383415475911544</c:v>
                </c:pt>
                <c:pt idx="87">
                  <c:v>27.383415475911544</c:v>
                </c:pt>
                <c:pt idx="88">
                  <c:v>27.383415475911544</c:v>
                </c:pt>
                <c:pt idx="89">
                  <c:v>27.383415475911544</c:v>
                </c:pt>
                <c:pt idx="90">
                  <c:v>27.383415475911544</c:v>
                </c:pt>
                <c:pt idx="91">
                  <c:v>27.383415475911544</c:v>
                </c:pt>
                <c:pt idx="92">
                  <c:v>27.383415475911544</c:v>
                </c:pt>
                <c:pt idx="93">
                  <c:v>27.383415475911544</c:v>
                </c:pt>
                <c:pt idx="94">
                  <c:v>27.383415475911544</c:v>
                </c:pt>
                <c:pt idx="95">
                  <c:v>27.383415475911544</c:v>
                </c:pt>
                <c:pt idx="96">
                  <c:v>27.383415475911544</c:v>
                </c:pt>
                <c:pt idx="97">
                  <c:v>27.383415475911544</c:v>
                </c:pt>
                <c:pt idx="98">
                  <c:v>27.383415475911544</c:v>
                </c:pt>
                <c:pt idx="99">
                  <c:v>27.383415475911544</c:v>
                </c:pt>
                <c:pt idx="100">
                  <c:v>27.383415475911544</c:v>
                </c:pt>
                <c:pt idx="101">
                  <c:v>27.383415475911544</c:v>
                </c:pt>
                <c:pt idx="102">
                  <c:v>27.383415475911544</c:v>
                </c:pt>
                <c:pt idx="103">
                  <c:v>27.383415475911544</c:v>
                </c:pt>
                <c:pt idx="104">
                  <c:v>27.383415475911544</c:v>
                </c:pt>
                <c:pt idx="105">
                  <c:v>27.383415475911544</c:v>
                </c:pt>
                <c:pt idx="106">
                  <c:v>27.383415475911544</c:v>
                </c:pt>
                <c:pt idx="107">
                  <c:v>27.383415475911544</c:v>
                </c:pt>
                <c:pt idx="108">
                  <c:v>27.383415475911544</c:v>
                </c:pt>
                <c:pt idx="109">
                  <c:v>27.383415475911544</c:v>
                </c:pt>
                <c:pt idx="110">
                  <c:v>27.383415475911544</c:v>
                </c:pt>
                <c:pt idx="111">
                  <c:v>27.383415475911544</c:v>
                </c:pt>
                <c:pt idx="112">
                  <c:v>27.383415475911544</c:v>
                </c:pt>
                <c:pt idx="113">
                  <c:v>27.383415475911544</c:v>
                </c:pt>
                <c:pt idx="114">
                  <c:v>27.383415475911544</c:v>
                </c:pt>
                <c:pt idx="115">
                  <c:v>27.383415475911544</c:v>
                </c:pt>
                <c:pt idx="116">
                  <c:v>27.383415475911544</c:v>
                </c:pt>
                <c:pt idx="117">
                  <c:v>27.383415475911544</c:v>
                </c:pt>
                <c:pt idx="118">
                  <c:v>27.383415475911544</c:v>
                </c:pt>
                <c:pt idx="119">
                  <c:v>27.383415475911544</c:v>
                </c:pt>
                <c:pt idx="120">
                  <c:v>27.383415475911544</c:v>
                </c:pt>
                <c:pt idx="121">
                  <c:v>27.383415475911544</c:v>
                </c:pt>
                <c:pt idx="122">
                  <c:v>27.383415475911544</c:v>
                </c:pt>
                <c:pt idx="123">
                  <c:v>27.383415475911544</c:v>
                </c:pt>
                <c:pt idx="124">
                  <c:v>27.383415475911544</c:v>
                </c:pt>
                <c:pt idx="125">
                  <c:v>27.383415475911544</c:v>
                </c:pt>
                <c:pt idx="126">
                  <c:v>27.383415475911544</c:v>
                </c:pt>
                <c:pt idx="127">
                  <c:v>27.383415475911544</c:v>
                </c:pt>
                <c:pt idx="128">
                  <c:v>27.383415475911544</c:v>
                </c:pt>
                <c:pt idx="129">
                  <c:v>27.383415475911544</c:v>
                </c:pt>
                <c:pt idx="130">
                  <c:v>27.383415475911544</c:v>
                </c:pt>
                <c:pt idx="131">
                  <c:v>27.383415475911544</c:v>
                </c:pt>
                <c:pt idx="132">
                  <c:v>27.383415475911544</c:v>
                </c:pt>
                <c:pt idx="133">
                  <c:v>27.383415475911544</c:v>
                </c:pt>
                <c:pt idx="134">
                  <c:v>27.383415475911544</c:v>
                </c:pt>
                <c:pt idx="135">
                  <c:v>27.383415475911544</c:v>
                </c:pt>
                <c:pt idx="136">
                  <c:v>27.383415475911544</c:v>
                </c:pt>
                <c:pt idx="137">
                  <c:v>27.383415475911544</c:v>
                </c:pt>
                <c:pt idx="138">
                  <c:v>27.383415475911544</c:v>
                </c:pt>
                <c:pt idx="139">
                  <c:v>27.383415475911544</c:v>
                </c:pt>
                <c:pt idx="140">
                  <c:v>27.383415475911544</c:v>
                </c:pt>
                <c:pt idx="141">
                  <c:v>27.383415475911544</c:v>
                </c:pt>
                <c:pt idx="142">
                  <c:v>27.383415475911544</c:v>
                </c:pt>
                <c:pt idx="143">
                  <c:v>27.383415475911544</c:v>
                </c:pt>
                <c:pt idx="144">
                  <c:v>27.383415475911544</c:v>
                </c:pt>
                <c:pt idx="145">
                  <c:v>27.383415475911544</c:v>
                </c:pt>
                <c:pt idx="146">
                  <c:v>27.383415475911544</c:v>
                </c:pt>
                <c:pt idx="147">
                  <c:v>27.383415475911544</c:v>
                </c:pt>
                <c:pt idx="148">
                  <c:v>27.383415475911544</c:v>
                </c:pt>
                <c:pt idx="149">
                  <c:v>27.383415475911544</c:v>
                </c:pt>
                <c:pt idx="150">
                  <c:v>27.383415475911544</c:v>
                </c:pt>
                <c:pt idx="151">
                  <c:v>27.383415475911544</c:v>
                </c:pt>
                <c:pt idx="152">
                  <c:v>27.383415475911544</c:v>
                </c:pt>
                <c:pt idx="153">
                  <c:v>27.383415475911544</c:v>
                </c:pt>
                <c:pt idx="154">
                  <c:v>27.383415475911544</c:v>
                </c:pt>
                <c:pt idx="155">
                  <c:v>27.383415475911544</c:v>
                </c:pt>
                <c:pt idx="156">
                  <c:v>27.383415475911544</c:v>
                </c:pt>
                <c:pt idx="157">
                  <c:v>27.383415475911544</c:v>
                </c:pt>
                <c:pt idx="158">
                  <c:v>27.383415475911544</c:v>
                </c:pt>
                <c:pt idx="159">
                  <c:v>27.383415475911544</c:v>
                </c:pt>
                <c:pt idx="160">
                  <c:v>27.383415475911544</c:v>
                </c:pt>
                <c:pt idx="161">
                  <c:v>27.383415475911544</c:v>
                </c:pt>
                <c:pt idx="162">
                  <c:v>27.383415475911544</c:v>
                </c:pt>
                <c:pt idx="163">
                  <c:v>27.383415475911544</c:v>
                </c:pt>
                <c:pt idx="164">
                  <c:v>27.383415475911544</c:v>
                </c:pt>
                <c:pt idx="165">
                  <c:v>27.383415475911544</c:v>
                </c:pt>
                <c:pt idx="166">
                  <c:v>27.383415475911544</c:v>
                </c:pt>
                <c:pt idx="167">
                  <c:v>27.383415475911544</c:v>
                </c:pt>
                <c:pt idx="168">
                  <c:v>27.383415475911544</c:v>
                </c:pt>
                <c:pt idx="169">
                  <c:v>27.383415475911544</c:v>
                </c:pt>
                <c:pt idx="170">
                  <c:v>27.383415475911544</c:v>
                </c:pt>
                <c:pt idx="171">
                  <c:v>27.383415475911544</c:v>
                </c:pt>
                <c:pt idx="172">
                  <c:v>27.383415475911544</c:v>
                </c:pt>
                <c:pt idx="173">
                  <c:v>27.383415475911544</c:v>
                </c:pt>
                <c:pt idx="174">
                  <c:v>27.383415475911544</c:v>
                </c:pt>
                <c:pt idx="175">
                  <c:v>27.383415475911544</c:v>
                </c:pt>
                <c:pt idx="176">
                  <c:v>27.383415475911544</c:v>
                </c:pt>
                <c:pt idx="177">
                  <c:v>27.383415475911544</c:v>
                </c:pt>
                <c:pt idx="178">
                  <c:v>27.383415475911544</c:v>
                </c:pt>
                <c:pt idx="179">
                  <c:v>27.383415475911544</c:v>
                </c:pt>
                <c:pt idx="180">
                  <c:v>27.383415475911544</c:v>
                </c:pt>
                <c:pt idx="181">
                  <c:v>27.383415475911544</c:v>
                </c:pt>
                <c:pt idx="182">
                  <c:v>27.383415475911544</c:v>
                </c:pt>
                <c:pt idx="183">
                  <c:v>27.383415475911544</c:v>
                </c:pt>
                <c:pt idx="184">
                  <c:v>27.383415475911544</c:v>
                </c:pt>
                <c:pt idx="185">
                  <c:v>27.383415475911544</c:v>
                </c:pt>
                <c:pt idx="186">
                  <c:v>27.383415475911544</c:v>
                </c:pt>
                <c:pt idx="187">
                  <c:v>27.383415475911544</c:v>
                </c:pt>
                <c:pt idx="188">
                  <c:v>27.383415475911544</c:v>
                </c:pt>
                <c:pt idx="189">
                  <c:v>27.383415475911544</c:v>
                </c:pt>
                <c:pt idx="190">
                  <c:v>27.383415475911544</c:v>
                </c:pt>
                <c:pt idx="191">
                  <c:v>27.383415475911544</c:v>
                </c:pt>
                <c:pt idx="192">
                  <c:v>27.383415475911544</c:v>
                </c:pt>
                <c:pt idx="193">
                  <c:v>27.383415475911544</c:v>
                </c:pt>
                <c:pt idx="194">
                  <c:v>27.383415475911544</c:v>
                </c:pt>
                <c:pt idx="195">
                  <c:v>27.383415475911544</c:v>
                </c:pt>
                <c:pt idx="196">
                  <c:v>27.383415475911544</c:v>
                </c:pt>
                <c:pt idx="197">
                  <c:v>27.383415475911544</c:v>
                </c:pt>
                <c:pt idx="198">
                  <c:v>27.383415475911544</c:v>
                </c:pt>
                <c:pt idx="199">
                  <c:v>27.383415475911544</c:v>
                </c:pt>
                <c:pt idx="200">
                  <c:v>27.383415475911544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E5-4D0E-A330-31762EE54760}"/>
            </c:ext>
          </c:extLst>
        </c:ser>
        <c:ser>
          <c:idx val="2"/>
          <c:order val="2"/>
          <c:tx>
            <c:strRef>
              <c:f>'DT-Prelim Calcs'!$Z$3</c:f>
              <c:strCache>
                <c:ptCount val="1"/>
                <c:pt idx="0">
                  <c:v>ABS(Acceleration) (ft/s^2)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'DT-Prelim Calcs'!$R$4:$R$205</c:f>
              <c:numCache>
                <c:formatCode>0.000</c:formatCode>
                <c:ptCount val="202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 formatCode="General">
                  <c:v>6</c:v>
                </c:pt>
              </c:numCache>
            </c:numRef>
          </c:xVal>
          <c:yVal>
            <c:numRef>
              <c:f>'DT-Prelim Calcs'!$Z$4:$Z$204</c:f>
              <c:numCache>
                <c:formatCode>0.0</c:formatCode>
                <c:ptCount val="201"/>
                <c:pt idx="0">
                  <c:v>0</c:v>
                </c:pt>
                <c:pt idx="1">
                  <c:v>27.076083955026462</c:v>
                </c:pt>
                <c:pt idx="2">
                  <c:v>27.076083955026462</c:v>
                </c:pt>
                <c:pt idx="3">
                  <c:v>27.021185235307353</c:v>
                </c:pt>
                <c:pt idx="4">
                  <c:v>24.713003952908668</c:v>
                </c:pt>
                <c:pt idx="5">
                  <c:v>22.504660679325863</c:v>
                </c:pt>
                <c:pt idx="6">
                  <c:v>20.414778997313149</c:v>
                </c:pt>
                <c:pt idx="7">
                  <c:v>18.448617903943614</c:v>
                </c:pt>
                <c:pt idx="8">
                  <c:v>16.608947630393729</c:v>
                </c:pt>
                <c:pt idx="9">
                  <c:v>14.89707780035585</c:v>
                </c:pt>
                <c:pt idx="10">
                  <c:v>13.312940468014244</c:v>
                </c:pt>
                <c:pt idx="11">
                  <c:v>11.855108339291428</c:v>
                </c:pt>
                <c:pt idx="12">
                  <c:v>10.520852885607095</c:v>
                </c:pt>
                <c:pt idx="13">
                  <c:v>9.3062516153945296</c:v>
                </c:pt>
                <c:pt idx="14">
                  <c:v>8.2063374820829473</c:v>
                </c:pt>
                <c:pt idx="15">
                  <c:v>7.2152789260846806</c:v>
                </c:pt>
                <c:pt idx="16">
                  <c:v>6.3265775868884493</c:v>
                </c:pt>
                <c:pt idx="17">
                  <c:v>5.5332708972732263</c:v>
                </c:pt>
                <c:pt idx="18">
                  <c:v>4.8281281450895674</c:v>
                </c:pt>
                <c:pt idx="19">
                  <c:v>4.2038307817232292</c:v>
                </c:pt>
                <c:pt idx="20">
                  <c:v>3.6531303777567889</c:v>
                </c:pt>
                <c:pt idx="21">
                  <c:v>3.1689803101601601</c:v>
                </c:pt>
                <c:pt idx="22">
                  <c:v>2.7446397189904732</c:v>
                </c:pt>
                <c:pt idx="23">
                  <c:v>2.3737503002705562</c:v>
                </c:pt>
                <c:pt idx="24">
                  <c:v>2.0503880109616719</c:v>
                </c:pt>
                <c:pt idx="25">
                  <c:v>1.7690927430246266</c:v>
                </c:pt>
                <c:pt idx="26">
                  <c:v>1.5248795296431115</c:v>
                </c:pt>
                <c:pt idx="27">
                  <c:v>1.3132349669191972</c:v>
                </c:pt>
                <c:pt idx="28">
                  <c:v>1.1301023711280493</c:v>
                </c:pt>
                <c:pt idx="29">
                  <c:v>0.97185884366572639</c:v>
                </c:pt>
                <c:pt idx="30">
                  <c:v>0.83528696780809064</c:v>
                </c:pt>
                <c:pt idx="31">
                  <c:v>0.71754337920956368</c:v>
                </c:pt>
                <c:pt idx="32">
                  <c:v>0.61612598229583648</c:v>
                </c:pt>
                <c:pt idx="33">
                  <c:v>0.52884115673645238</c:v>
                </c:pt>
                <c:pt idx="34">
                  <c:v>0.45377192758233026</c:v>
                </c:pt>
                <c:pt idx="35">
                  <c:v>0.38924776480654816</c:v>
                </c:pt>
                <c:pt idx="36">
                  <c:v>0.3338164314503243</c:v>
                </c:pt>
                <c:pt idx="37">
                  <c:v>0.28621810881482029</c:v>
                </c:pt>
                <c:pt idx="38">
                  <c:v>0.24536188458273156</c:v>
                </c:pt>
                <c:pt idx="39">
                  <c:v>0.21030458721832671</c:v>
                </c:pt>
                <c:pt idx="40">
                  <c:v>0.18023187958645409</c:v>
                </c:pt>
                <c:pt idx="41">
                  <c:v>0.15444147934598035</c:v>
                </c:pt>
                <c:pt idx="42">
                  <c:v>0.13232834722881112</c:v>
                </c:pt>
                <c:pt idx="43">
                  <c:v>0.11337167179167691</c:v>
                </c:pt>
                <c:pt idx="44">
                  <c:v>9.7123476609529191E-2</c:v>
                </c:pt>
                <c:pt idx="45">
                  <c:v>8.3198680038024816E-2</c:v>
                </c:pt>
                <c:pt idx="46">
                  <c:v>7.1266446229384217E-2</c:v>
                </c:pt>
                <c:pt idx="47">
                  <c:v>6.1042677275684978E-2</c:v>
                </c:pt>
                <c:pt idx="48">
                  <c:v>5.2283508897662256E-2</c:v>
                </c:pt>
                <c:pt idx="49">
                  <c:v>4.4779685094415066E-2</c:v>
                </c:pt>
                <c:pt idx="50">
                  <c:v>3.8351700008987903E-2</c:v>
                </c:pt>
                <c:pt idx="51">
                  <c:v>10.885258254778588</c:v>
                </c:pt>
                <c:pt idx="52">
                  <c:v>12.715551382115459</c:v>
                </c:pt>
                <c:pt idx="53">
                  <c:v>13.204601141291329</c:v>
                </c:pt>
                <c:pt idx="54">
                  <c:v>13.164219530887911</c:v>
                </c:pt>
                <c:pt idx="55">
                  <c:v>12.9189259422009</c:v>
                </c:pt>
                <c:pt idx="56">
                  <c:v>12.598328694830922</c:v>
                </c:pt>
                <c:pt idx="57">
                  <c:v>12.254077477336477</c:v>
                </c:pt>
                <c:pt idx="58">
                  <c:v>11.906644154957661</c:v>
                </c:pt>
                <c:pt idx="59">
                  <c:v>11.564034929067637</c:v>
                </c:pt>
                <c:pt idx="60">
                  <c:v>11.229275042072185</c:v>
                </c:pt>
                <c:pt idx="61">
                  <c:v>10.903402505107113</c:v>
                </c:pt>
                <c:pt idx="62">
                  <c:v>10.586665439339251</c:v>
                </c:pt>
                <c:pt idx="63">
                  <c:v>10.279000867062919</c:v>
                </c:pt>
                <c:pt idx="64">
                  <c:v>9.980226086942082</c:v>
                </c:pt>
                <c:pt idx="65">
                  <c:v>9.6901150870153145</c:v>
                </c:pt>
                <c:pt idx="66">
                  <c:v>9.4084289767912246</c:v>
                </c:pt>
                <c:pt idx="67">
                  <c:v>9.1349280308494016</c:v>
                </c:pt>
                <c:pt idx="68">
                  <c:v>8.8693763808005386</c:v>
                </c:pt>
                <c:pt idx="69">
                  <c:v>8.6115437702379616</c:v>
                </c:pt>
                <c:pt idx="70">
                  <c:v>8.3612061384273222</c:v>
                </c:pt>
                <c:pt idx="71">
                  <c:v>8.1181457389303713</c:v>
                </c:pt>
                <c:pt idx="72">
                  <c:v>7.8821510755410289</c:v>
                </c:pt>
                <c:pt idx="73">
                  <c:v>7.6530167683881363</c:v>
                </c:pt>
                <c:pt idx="74">
                  <c:v>7.4305433952522923</c:v>
                </c:pt>
                <c:pt idx="75">
                  <c:v>7.2145373260243444</c:v>
                </c:pt>
                <c:pt idx="76">
                  <c:v>7.0048105573875938</c:v>
                </c:pt>
                <c:pt idx="77">
                  <c:v>6.8011805504704412</c:v>
                </c:pt>
                <c:pt idx="78">
                  <c:v>6.6034700724842663</c:v>
                </c:pt>
                <c:pt idx="79">
                  <c:v>6.4115070426712464</c:v>
                </c:pt>
                <c:pt idx="80">
                  <c:v>6.2251243826130267</c:v>
                </c:pt>
                <c:pt idx="81">
                  <c:v>6.0441598708438962</c:v>
                </c:pt>
                <c:pt idx="82">
                  <c:v>5.8684560016716141</c:v>
                </c:pt>
                <c:pt idx="83">
                  <c:v>5.69785984809476</c:v>
                </c:pt>
                <c:pt idx="84">
                  <c:v>5.5556754698402884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D-4F99-9999-0F1676BC2631}"/>
            </c:ext>
          </c:extLst>
        </c:ser>
        <c:ser>
          <c:idx val="4"/>
          <c:order val="4"/>
          <c:tx>
            <c:v>Current Limit</c:v>
          </c:tx>
          <c:spPr>
            <a:ln w="508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'DT-Prelim Calcs'!$R$4:$R$205</c:f>
              <c:numCache>
                <c:formatCode>0.000</c:formatCode>
                <c:ptCount val="202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 formatCode="General">
                  <c:v>6</c:v>
                </c:pt>
              </c:numCache>
            </c:numRef>
          </c:xVal>
          <c:yVal>
            <c:numRef>
              <c:f>'DT-Prelim Calcs'!$AB$4:$AB$205</c:f>
              <c:numCache>
                <c:formatCode>0.0</c:formatCode>
                <c:ptCount val="20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D-4716-A02D-D9DCE194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7024"/>
        <c:axId val="203055104"/>
      </c:scatterChart>
      <c:scatterChart>
        <c:scatterStyle val="lineMarker"/>
        <c:varyColors val="0"/>
        <c:ser>
          <c:idx val="3"/>
          <c:order val="1"/>
          <c:tx>
            <c:v>Wheel Slip</c:v>
          </c:tx>
          <c:spPr>
            <a:ln w="508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9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765-4F4E-BC6C-8F50BC5C0A24}"/>
              </c:ext>
            </c:extLst>
          </c:dPt>
          <c:xVal>
            <c:numRef>
              <c:f>'DT-Prelim Calcs'!$R$4:$R$205</c:f>
              <c:numCache>
                <c:formatCode>0.000</c:formatCode>
                <c:ptCount val="202"/>
                <c:pt idx="0" formatCode="General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 formatCode="General">
                  <c:v>6</c:v>
                </c:pt>
              </c:numCache>
            </c:numRef>
          </c:xVal>
          <c:yVal>
            <c:numRef>
              <c:f>'DT-Prelim Calcs'!$AF$4:$AF$205</c:f>
              <c:numCache>
                <c:formatCode>0.0</c:formatCode>
                <c:ptCount val="202"/>
                <c:pt idx="0">
                  <c:v>#N/A</c:v>
                </c:pt>
                <c:pt idx="1">
                  <c:v>3</c:v>
                </c:pt>
                <c:pt idx="2">
                  <c:v>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65-4F4E-BC6C-8F50BC5C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7024"/>
        <c:axId val="203055104"/>
      </c:scatterChart>
      <c:valAx>
        <c:axId val="20303872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1.9239946000390095E-2"/>
              <c:y val="0.87325724424784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0640"/>
        <c:crosses val="autoZero"/>
        <c:crossBetween val="midCat"/>
        <c:majorUnit val="0.25"/>
      </c:valAx>
      <c:valAx>
        <c:axId val="20304064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Speed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720"/>
        <c:crosses val="autoZero"/>
        <c:crossBetween val="midCat"/>
      </c:valAx>
      <c:valAx>
        <c:axId val="203055104"/>
        <c:scaling>
          <c:orientation val="minMax"/>
          <c:max val="5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rgbClr val="00B050"/>
                    </a:solidFill>
                  </a:rPr>
                  <a:t> </a:t>
                </a:r>
                <a:r>
                  <a:rPr lang="en-US" sz="1100" b="1">
                    <a:solidFill>
                      <a:schemeClr val="accent3">
                        <a:lumMod val="50000"/>
                      </a:schemeClr>
                    </a:solidFill>
                  </a:rPr>
                  <a:t>Acceleration (ft/s^2)</a:t>
                </a:r>
                <a:r>
                  <a:rPr lang="en-US" sz="1100" b="1" baseline="0">
                    <a:solidFill>
                      <a:schemeClr val="accent3">
                        <a:lumMod val="50000"/>
                      </a:schemeClr>
                    </a:solidFill>
                  </a:rPr>
                  <a:t> </a:t>
                </a:r>
                <a:r>
                  <a:rPr lang="en-US" sz="1100" b="1" baseline="0">
                    <a:solidFill>
                      <a:srgbClr val="7030A0"/>
                    </a:solidFill>
                  </a:rPr>
                  <a:t>&amp; </a:t>
                </a:r>
                <a:r>
                  <a:rPr lang="en-US" sz="1100" b="1">
                    <a:solidFill>
                      <a:srgbClr val="7030A0"/>
                    </a:solidFill>
                  </a:rPr>
                  <a:t>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7024"/>
        <c:crosses val="max"/>
        <c:crossBetween val="midCat"/>
        <c:majorUnit val="13.5"/>
      </c:valAx>
      <c:valAx>
        <c:axId val="2030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055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22440177840073"/>
          <c:y val="0.91785039146246727"/>
          <c:w val="0.88777559822159924"/>
          <c:h val="8.2149719989662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Electrical</a:t>
            </a:r>
            <a:r>
              <a:rPr lang="en-US" sz="1800" b="1" baseline="0">
                <a:solidFill>
                  <a:sysClr val="windowText" lastClr="000000"/>
                </a:solidFill>
              </a:rPr>
              <a:t> Characteristics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5662573853887"/>
          <c:y val="0.13633528580417079"/>
          <c:w val="0.7726867485229223"/>
          <c:h val="0.582381054867314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'DT-Prelim Calcs'!$AH$3</c:f>
              <c:strCache>
                <c:ptCount val="1"/>
                <c:pt idx="0">
                  <c:v>System Voltage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'DT-Prelim Calcs'!$R$5:$R$204</c:f>
              <c:numCache>
                <c:formatCode>0.000</c:formatCode>
                <c:ptCount val="2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  <c:pt idx="49">
                  <c:v>2.0000000000000009</c:v>
                </c:pt>
                <c:pt idx="50">
                  <c:v>2.0400000000000009</c:v>
                </c:pt>
                <c:pt idx="51">
                  <c:v>2.080000000000001</c:v>
                </c:pt>
                <c:pt idx="52">
                  <c:v>2.120000000000001</c:v>
                </c:pt>
                <c:pt idx="53">
                  <c:v>2.160000000000001</c:v>
                </c:pt>
                <c:pt idx="54">
                  <c:v>2.2000000000000011</c:v>
                </c:pt>
                <c:pt idx="55">
                  <c:v>2.2400000000000011</c:v>
                </c:pt>
                <c:pt idx="56">
                  <c:v>2.2800000000000011</c:v>
                </c:pt>
                <c:pt idx="57">
                  <c:v>2.3200000000000012</c:v>
                </c:pt>
                <c:pt idx="58">
                  <c:v>2.3600000000000012</c:v>
                </c:pt>
                <c:pt idx="59">
                  <c:v>2.4000000000000012</c:v>
                </c:pt>
                <c:pt idx="60">
                  <c:v>2.4400000000000013</c:v>
                </c:pt>
                <c:pt idx="61">
                  <c:v>2.4800000000000013</c:v>
                </c:pt>
                <c:pt idx="62">
                  <c:v>2.5200000000000014</c:v>
                </c:pt>
                <c:pt idx="63">
                  <c:v>2.5600000000000014</c:v>
                </c:pt>
                <c:pt idx="64">
                  <c:v>2.6000000000000014</c:v>
                </c:pt>
                <c:pt idx="65">
                  <c:v>2.6400000000000015</c:v>
                </c:pt>
                <c:pt idx="66">
                  <c:v>2.6800000000000015</c:v>
                </c:pt>
                <c:pt idx="67">
                  <c:v>2.7200000000000015</c:v>
                </c:pt>
                <c:pt idx="68">
                  <c:v>2.7600000000000016</c:v>
                </c:pt>
                <c:pt idx="69">
                  <c:v>2.8000000000000016</c:v>
                </c:pt>
                <c:pt idx="70">
                  <c:v>2.8400000000000016</c:v>
                </c:pt>
                <c:pt idx="71">
                  <c:v>2.8800000000000017</c:v>
                </c:pt>
                <c:pt idx="72">
                  <c:v>2.9200000000000017</c:v>
                </c:pt>
                <c:pt idx="73">
                  <c:v>2.9600000000000017</c:v>
                </c:pt>
                <c:pt idx="74">
                  <c:v>3.0000000000000018</c:v>
                </c:pt>
                <c:pt idx="75">
                  <c:v>3.0400000000000018</c:v>
                </c:pt>
                <c:pt idx="76">
                  <c:v>3.0800000000000018</c:v>
                </c:pt>
                <c:pt idx="77">
                  <c:v>3.1200000000000019</c:v>
                </c:pt>
                <c:pt idx="78">
                  <c:v>3.1600000000000019</c:v>
                </c:pt>
                <c:pt idx="79">
                  <c:v>3.200000000000002</c:v>
                </c:pt>
                <c:pt idx="80">
                  <c:v>3.240000000000002</c:v>
                </c:pt>
                <c:pt idx="81">
                  <c:v>3.280000000000002</c:v>
                </c:pt>
                <c:pt idx="82">
                  <c:v>3.3200000000000021</c:v>
                </c:pt>
                <c:pt idx="83">
                  <c:v>3.3600000000000021</c:v>
                </c:pt>
                <c:pt idx="84">
                  <c:v>3.4000000000000021</c:v>
                </c:pt>
                <c:pt idx="85">
                  <c:v>3.4400000000000022</c:v>
                </c:pt>
                <c:pt idx="86">
                  <c:v>3.4800000000000022</c:v>
                </c:pt>
                <c:pt idx="87">
                  <c:v>3.5200000000000022</c:v>
                </c:pt>
                <c:pt idx="88">
                  <c:v>3.5600000000000023</c:v>
                </c:pt>
                <c:pt idx="89">
                  <c:v>3.6000000000000023</c:v>
                </c:pt>
                <c:pt idx="90">
                  <c:v>3.6400000000000023</c:v>
                </c:pt>
                <c:pt idx="91">
                  <c:v>3.6800000000000024</c:v>
                </c:pt>
                <c:pt idx="92">
                  <c:v>3.7200000000000024</c:v>
                </c:pt>
                <c:pt idx="93">
                  <c:v>3.7600000000000025</c:v>
                </c:pt>
                <c:pt idx="94">
                  <c:v>3.8000000000000025</c:v>
                </c:pt>
                <c:pt idx="95">
                  <c:v>3.8400000000000025</c:v>
                </c:pt>
                <c:pt idx="96">
                  <c:v>3.8800000000000026</c:v>
                </c:pt>
                <c:pt idx="97">
                  <c:v>3.9200000000000026</c:v>
                </c:pt>
                <c:pt idx="98">
                  <c:v>3.9600000000000026</c:v>
                </c:pt>
                <c:pt idx="99">
                  <c:v>4.0000000000000027</c:v>
                </c:pt>
                <c:pt idx="100">
                  <c:v>4.0400000000000027</c:v>
                </c:pt>
                <c:pt idx="101">
                  <c:v>4.0800000000000027</c:v>
                </c:pt>
                <c:pt idx="102">
                  <c:v>4.1200000000000028</c:v>
                </c:pt>
                <c:pt idx="103">
                  <c:v>4.1600000000000028</c:v>
                </c:pt>
                <c:pt idx="104">
                  <c:v>4.2000000000000028</c:v>
                </c:pt>
                <c:pt idx="105">
                  <c:v>4.2400000000000029</c:v>
                </c:pt>
                <c:pt idx="106">
                  <c:v>4.2800000000000029</c:v>
                </c:pt>
                <c:pt idx="107">
                  <c:v>4.3200000000000029</c:v>
                </c:pt>
                <c:pt idx="108">
                  <c:v>4.360000000000003</c:v>
                </c:pt>
                <c:pt idx="109">
                  <c:v>4.400000000000003</c:v>
                </c:pt>
                <c:pt idx="110">
                  <c:v>4.4400000000000031</c:v>
                </c:pt>
                <c:pt idx="111">
                  <c:v>4.4800000000000031</c:v>
                </c:pt>
                <c:pt idx="112">
                  <c:v>4.5200000000000031</c:v>
                </c:pt>
                <c:pt idx="113">
                  <c:v>4.5600000000000032</c:v>
                </c:pt>
                <c:pt idx="114">
                  <c:v>4.6000000000000032</c:v>
                </c:pt>
                <c:pt idx="115">
                  <c:v>4.6400000000000032</c:v>
                </c:pt>
                <c:pt idx="116">
                  <c:v>4.6800000000000033</c:v>
                </c:pt>
                <c:pt idx="117">
                  <c:v>4.7200000000000033</c:v>
                </c:pt>
                <c:pt idx="118">
                  <c:v>4.7600000000000033</c:v>
                </c:pt>
                <c:pt idx="119">
                  <c:v>4.8000000000000034</c:v>
                </c:pt>
                <c:pt idx="120">
                  <c:v>4.8400000000000034</c:v>
                </c:pt>
                <c:pt idx="121">
                  <c:v>4.8800000000000034</c:v>
                </c:pt>
                <c:pt idx="122">
                  <c:v>4.9200000000000035</c:v>
                </c:pt>
                <c:pt idx="123">
                  <c:v>4.9600000000000035</c:v>
                </c:pt>
                <c:pt idx="124">
                  <c:v>5.0000000000000036</c:v>
                </c:pt>
                <c:pt idx="125">
                  <c:v>5.0400000000000036</c:v>
                </c:pt>
                <c:pt idx="126">
                  <c:v>5.0800000000000036</c:v>
                </c:pt>
                <c:pt idx="127">
                  <c:v>5.1200000000000037</c:v>
                </c:pt>
                <c:pt idx="128">
                  <c:v>5.1600000000000037</c:v>
                </c:pt>
                <c:pt idx="129">
                  <c:v>5.2000000000000037</c:v>
                </c:pt>
                <c:pt idx="130">
                  <c:v>5.2400000000000038</c:v>
                </c:pt>
                <c:pt idx="131">
                  <c:v>5.2800000000000038</c:v>
                </c:pt>
                <c:pt idx="132">
                  <c:v>5.3200000000000038</c:v>
                </c:pt>
                <c:pt idx="133">
                  <c:v>5.3600000000000039</c:v>
                </c:pt>
                <c:pt idx="134">
                  <c:v>5.4000000000000039</c:v>
                </c:pt>
                <c:pt idx="135">
                  <c:v>5.4400000000000039</c:v>
                </c:pt>
                <c:pt idx="136">
                  <c:v>5.480000000000004</c:v>
                </c:pt>
                <c:pt idx="137">
                  <c:v>5.520000000000004</c:v>
                </c:pt>
                <c:pt idx="138">
                  <c:v>5.5600000000000041</c:v>
                </c:pt>
                <c:pt idx="139">
                  <c:v>5.6000000000000041</c:v>
                </c:pt>
                <c:pt idx="140">
                  <c:v>5.6400000000000041</c:v>
                </c:pt>
                <c:pt idx="141">
                  <c:v>5.6800000000000042</c:v>
                </c:pt>
                <c:pt idx="142">
                  <c:v>5.7200000000000042</c:v>
                </c:pt>
                <c:pt idx="143">
                  <c:v>5.7600000000000042</c:v>
                </c:pt>
                <c:pt idx="144">
                  <c:v>5.8000000000000043</c:v>
                </c:pt>
                <c:pt idx="145">
                  <c:v>5.8400000000000043</c:v>
                </c:pt>
                <c:pt idx="146">
                  <c:v>5.8800000000000043</c:v>
                </c:pt>
                <c:pt idx="147">
                  <c:v>5.9200000000000044</c:v>
                </c:pt>
                <c:pt idx="148">
                  <c:v>5.9600000000000044</c:v>
                </c:pt>
                <c:pt idx="149">
                  <c:v>6.0000000000000044</c:v>
                </c:pt>
                <c:pt idx="150">
                  <c:v>6.0400000000000045</c:v>
                </c:pt>
                <c:pt idx="151">
                  <c:v>6.0800000000000045</c:v>
                </c:pt>
                <c:pt idx="152">
                  <c:v>6.1200000000000045</c:v>
                </c:pt>
                <c:pt idx="153">
                  <c:v>6.1600000000000046</c:v>
                </c:pt>
                <c:pt idx="154">
                  <c:v>6.2000000000000046</c:v>
                </c:pt>
                <c:pt idx="155">
                  <c:v>6.2400000000000047</c:v>
                </c:pt>
                <c:pt idx="156">
                  <c:v>6.2800000000000047</c:v>
                </c:pt>
                <c:pt idx="157">
                  <c:v>6.3200000000000047</c:v>
                </c:pt>
                <c:pt idx="158">
                  <c:v>6.3600000000000048</c:v>
                </c:pt>
                <c:pt idx="159">
                  <c:v>6.4000000000000048</c:v>
                </c:pt>
                <c:pt idx="160">
                  <c:v>6.4400000000000048</c:v>
                </c:pt>
                <c:pt idx="161">
                  <c:v>6.4800000000000049</c:v>
                </c:pt>
                <c:pt idx="162">
                  <c:v>6.5200000000000049</c:v>
                </c:pt>
                <c:pt idx="163">
                  <c:v>6.5600000000000049</c:v>
                </c:pt>
                <c:pt idx="164">
                  <c:v>6.600000000000005</c:v>
                </c:pt>
                <c:pt idx="165">
                  <c:v>6.640000000000005</c:v>
                </c:pt>
                <c:pt idx="166">
                  <c:v>6.680000000000005</c:v>
                </c:pt>
                <c:pt idx="167">
                  <c:v>6.7200000000000051</c:v>
                </c:pt>
                <c:pt idx="168">
                  <c:v>6.7600000000000051</c:v>
                </c:pt>
                <c:pt idx="169">
                  <c:v>6.8000000000000052</c:v>
                </c:pt>
                <c:pt idx="170">
                  <c:v>6.8400000000000052</c:v>
                </c:pt>
                <c:pt idx="171">
                  <c:v>6.8800000000000052</c:v>
                </c:pt>
                <c:pt idx="172">
                  <c:v>6.9200000000000053</c:v>
                </c:pt>
                <c:pt idx="173">
                  <c:v>6.9600000000000053</c:v>
                </c:pt>
                <c:pt idx="174">
                  <c:v>7.0000000000000053</c:v>
                </c:pt>
                <c:pt idx="175">
                  <c:v>7.0400000000000054</c:v>
                </c:pt>
                <c:pt idx="176">
                  <c:v>7.0800000000000054</c:v>
                </c:pt>
                <c:pt idx="177">
                  <c:v>7.1200000000000054</c:v>
                </c:pt>
                <c:pt idx="178">
                  <c:v>7.1600000000000055</c:v>
                </c:pt>
                <c:pt idx="179">
                  <c:v>7.2000000000000055</c:v>
                </c:pt>
                <c:pt idx="180">
                  <c:v>7.2400000000000055</c:v>
                </c:pt>
                <c:pt idx="181">
                  <c:v>7.2800000000000056</c:v>
                </c:pt>
                <c:pt idx="182">
                  <c:v>7.3200000000000056</c:v>
                </c:pt>
                <c:pt idx="183">
                  <c:v>7.3600000000000056</c:v>
                </c:pt>
                <c:pt idx="184">
                  <c:v>7.4000000000000057</c:v>
                </c:pt>
                <c:pt idx="185">
                  <c:v>7.4400000000000057</c:v>
                </c:pt>
                <c:pt idx="186">
                  <c:v>7.4800000000000058</c:v>
                </c:pt>
                <c:pt idx="187">
                  <c:v>7.5200000000000058</c:v>
                </c:pt>
                <c:pt idx="188">
                  <c:v>7.5600000000000058</c:v>
                </c:pt>
                <c:pt idx="189">
                  <c:v>7.6000000000000059</c:v>
                </c:pt>
                <c:pt idx="190">
                  <c:v>7.6400000000000059</c:v>
                </c:pt>
                <c:pt idx="191">
                  <c:v>7.6800000000000059</c:v>
                </c:pt>
                <c:pt idx="192">
                  <c:v>7.720000000000006</c:v>
                </c:pt>
                <c:pt idx="193">
                  <c:v>7.760000000000006</c:v>
                </c:pt>
                <c:pt idx="194">
                  <c:v>7.800000000000006</c:v>
                </c:pt>
                <c:pt idx="195">
                  <c:v>7.8400000000000061</c:v>
                </c:pt>
                <c:pt idx="196">
                  <c:v>7.8800000000000061</c:v>
                </c:pt>
                <c:pt idx="197">
                  <c:v>7.9200000000000061</c:v>
                </c:pt>
                <c:pt idx="198">
                  <c:v>7.9600000000000062</c:v>
                </c:pt>
                <c:pt idx="199">
                  <c:v>8.0000000000000053</c:v>
                </c:pt>
              </c:numCache>
            </c:numRef>
          </c:xVal>
          <c:yVal>
            <c:numRef>
              <c:f>'DT-Prelim Calcs'!$AH$5:$AH$204</c:f>
              <c:numCache>
                <c:formatCode>0.0</c:formatCode>
                <c:ptCount val="200"/>
                <c:pt idx="0">
                  <c:v>7.9598204724409438</c:v>
                </c:pt>
                <c:pt idx="1">
                  <c:v>7.9986087363301666</c:v>
                </c:pt>
                <c:pt idx="2">
                  <c:v>8.2034718288975466</c:v>
                </c:pt>
                <c:pt idx="3">
                  <c:v>8.428530060532518</c:v>
                </c:pt>
                <c:pt idx="4">
                  <c:v>8.6487493012256493</c:v>
                </c:pt>
                <c:pt idx="5">
                  <c:v>8.8609479289991651</c:v>
                </c:pt>
                <c:pt idx="6">
                  <c:v>9.0638396485781776</c:v>
                </c:pt>
                <c:pt idx="7">
                  <c:v>9.2564834193268481</c:v>
                </c:pt>
                <c:pt idx="8">
                  <c:v>9.4381421822113847</c:v>
                </c:pt>
                <c:pt idx="9">
                  <c:v>9.6082768621756856</c:v>
                </c:pt>
                <c:pt idx="10">
                  <c:v>9.7665495939355225</c:v>
                </c:pt>
                <c:pt idx="11">
                  <c:v>9.9128209731877845</c:v>
                </c:pt>
                <c:pt idx="12">
                  <c:v>10.047139792384195</c:v>
                </c:pt>
                <c:pt idx="13">
                  <c:v>10.169726087633022</c:v>
                </c:pt>
                <c:pt idx="14">
                  <c:v>10.280949015797638</c:v>
                </c:pt>
                <c:pt idx="15">
                  <c:v>10.38130134629036</c:v>
                </c:pt>
                <c:pt idx="16">
                  <c:v>10.471372381760926</c:v>
                </c:pt>
                <c:pt idx="17">
                  <c:v>10.55182097382534</c:v>
                </c:pt>
                <c:pt idx="18">
                  <c:v>10.623350024791508</c:v>
                </c:pt>
                <c:pt idx="19">
                  <c:v>10.686683518502234</c:v>
                </c:pt>
                <c:pt idx="20">
                  <c:v>10.742546755092157</c:v>
                </c:pt>
                <c:pt idx="21">
                  <c:v>10.791650118618923</c:v>
                </c:pt>
                <c:pt idx="22">
                  <c:v>10.834676412961427</c:v>
                </c:pt>
                <c:pt idx="23">
                  <c:v>10.872271575869615</c:v>
                </c:pt>
                <c:pt idx="24">
                  <c:v>10.905038427123085</c:v>
                </c:pt>
                <c:pt idx="25">
                  <c:v>10.933533018819725</c:v>
                </c:pt>
                <c:pt idx="26">
                  <c:v>10.958263122735024</c:v>
                </c:pt>
                <c:pt idx="27">
                  <c:v>10.979688397991534</c:v>
                </c:pt>
                <c:pt idx="28">
                  <c:v>10.998221818582532</c:v>
                </c:pt>
                <c:pt idx="29">
                  <c:v>11.014231992882905</c:v>
                </c:pt>
                <c:pt idx="30">
                  <c:v>11.028046066845445</c:v>
                </c:pt>
                <c:pt idx="31">
                  <c:v>11.039952962382703</c:v>
                </c:pt>
                <c:pt idx="32">
                  <c:v>11.050206758075797</c:v>
                </c:pt>
                <c:pt idx="33">
                  <c:v>11.059030068352488</c:v>
                </c:pt>
                <c:pt idx="34">
                  <c:v>11.066617318594863</c:v>
                </c:pt>
                <c:pt idx="35">
                  <c:v>11.073137847215623</c:v>
                </c:pt>
                <c:pt idx="36">
                  <c:v>11.078738792136225</c:v>
                </c:pt>
                <c:pt idx="37">
                  <c:v>11.083547739189106</c:v>
                </c:pt>
                <c:pt idx="38">
                  <c:v>11.087675124752362</c:v>
                </c:pt>
                <c:pt idx="39">
                  <c:v>11.091216395403467</c:v>
                </c:pt>
                <c:pt idx="40">
                  <c:v>11.09425393446079</c:v>
                </c:pt>
                <c:pt idx="41">
                  <c:v>11.096858769759322</c:v>
                </c:pt>
                <c:pt idx="42">
                  <c:v>11.099092079540844</c:v>
                </c:pt>
                <c:pt idx="43">
                  <c:v>11.101006514462235</c:v>
                </c:pt>
                <c:pt idx="44">
                  <c:v>11.102647353858753</c:v>
                </c:pt>
                <c:pt idx="45">
                  <c:v>11.104053513864262</c:v>
                </c:pt>
                <c:pt idx="46">
                  <c:v>11.105258424029547</c:v>
                </c:pt>
                <c:pt idx="47">
                  <c:v>11.10629078787097</c:v>
                </c:pt>
                <c:pt idx="48">
                  <c:v>11.10717524145163</c:v>
                </c:pt>
                <c:pt idx="49">
                  <c:v>11.107932922734916</c:v>
                </c:pt>
                <c:pt idx="50">
                  <c:v>11.901173169093965</c:v>
                </c:pt>
                <c:pt idx="51">
                  <c:v>12.218469267637586</c:v>
                </c:pt>
                <c:pt idx="52">
                  <c:v>12.345387707055034</c:v>
                </c:pt>
                <c:pt idx="53">
                  <c:v>12.396155082822013</c:v>
                </c:pt>
                <c:pt idx="54">
                  <c:v>12.416462033128806</c:v>
                </c:pt>
                <c:pt idx="55">
                  <c:v>12.424584813251521</c:v>
                </c:pt>
                <c:pt idx="56">
                  <c:v>12.427833925300607</c:v>
                </c:pt>
                <c:pt idx="57">
                  <c:v>12.429133570120243</c:v>
                </c:pt>
                <c:pt idx="58">
                  <c:v>12.429653428048097</c:v>
                </c:pt>
                <c:pt idx="59">
                  <c:v>12.429861371219239</c:v>
                </c:pt>
                <c:pt idx="60">
                  <c:v>12.429944548487695</c:v>
                </c:pt>
                <c:pt idx="61">
                  <c:v>12.429977819395077</c:v>
                </c:pt>
                <c:pt idx="62">
                  <c:v>12.429991127758031</c:v>
                </c:pt>
                <c:pt idx="63">
                  <c:v>12.429996451103213</c:v>
                </c:pt>
                <c:pt idx="64">
                  <c:v>12.429998580441284</c:v>
                </c:pt>
                <c:pt idx="65">
                  <c:v>12.429999432176514</c:v>
                </c:pt>
                <c:pt idx="66">
                  <c:v>12.429999772870605</c:v>
                </c:pt>
                <c:pt idx="67">
                  <c:v>12.429999909148242</c:v>
                </c:pt>
                <c:pt idx="68">
                  <c:v>12.429999963659297</c:v>
                </c:pt>
                <c:pt idx="69">
                  <c:v>12.429999985463718</c:v>
                </c:pt>
                <c:pt idx="70">
                  <c:v>12.429999994185486</c:v>
                </c:pt>
                <c:pt idx="71">
                  <c:v>12.429999997674194</c:v>
                </c:pt>
                <c:pt idx="72">
                  <c:v>12.429999999069677</c:v>
                </c:pt>
                <c:pt idx="73">
                  <c:v>12.429999999627871</c:v>
                </c:pt>
                <c:pt idx="74">
                  <c:v>12.429999999851148</c:v>
                </c:pt>
                <c:pt idx="75">
                  <c:v>12.429999999940458</c:v>
                </c:pt>
                <c:pt idx="76">
                  <c:v>12.429999999976182</c:v>
                </c:pt>
                <c:pt idx="77">
                  <c:v>12.429999999990473</c:v>
                </c:pt>
                <c:pt idx="78">
                  <c:v>12.429999999996189</c:v>
                </c:pt>
                <c:pt idx="79">
                  <c:v>12.429999999998476</c:v>
                </c:pt>
                <c:pt idx="80">
                  <c:v>12.42999999999939</c:v>
                </c:pt>
                <c:pt idx="81">
                  <c:v>12.429999999999755</c:v>
                </c:pt>
                <c:pt idx="82">
                  <c:v>12.429999999999902</c:v>
                </c:pt>
                <c:pt idx="83">
                  <c:v>12.429999999999961</c:v>
                </c:pt>
                <c:pt idx="84">
                  <c:v>12.7</c:v>
                </c:pt>
                <c:pt idx="85">
                  <c:v>12.7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12.7</c:v>
                </c:pt>
                <c:pt idx="96">
                  <c:v>12.7</c:v>
                </c:pt>
                <c:pt idx="97">
                  <c:v>12.7</c:v>
                </c:pt>
                <c:pt idx="98">
                  <c:v>12.7</c:v>
                </c:pt>
                <c:pt idx="99">
                  <c:v>12.7</c:v>
                </c:pt>
                <c:pt idx="100">
                  <c:v>12.7</c:v>
                </c:pt>
                <c:pt idx="101">
                  <c:v>12.7</c:v>
                </c:pt>
                <c:pt idx="102">
                  <c:v>12.7</c:v>
                </c:pt>
                <c:pt idx="103">
                  <c:v>12.7</c:v>
                </c:pt>
                <c:pt idx="104">
                  <c:v>12.7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12.7</c:v>
                </c:pt>
                <c:pt idx="109">
                  <c:v>12.7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12.7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12.7</c:v>
                </c:pt>
                <c:pt idx="122">
                  <c:v>12.7</c:v>
                </c:pt>
                <c:pt idx="123">
                  <c:v>12.7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12.7</c:v>
                </c:pt>
                <c:pt idx="128">
                  <c:v>12.7</c:v>
                </c:pt>
                <c:pt idx="129">
                  <c:v>12.7</c:v>
                </c:pt>
                <c:pt idx="130">
                  <c:v>12.7</c:v>
                </c:pt>
                <c:pt idx="131">
                  <c:v>12.7</c:v>
                </c:pt>
                <c:pt idx="132">
                  <c:v>12.7</c:v>
                </c:pt>
                <c:pt idx="133">
                  <c:v>12.7</c:v>
                </c:pt>
                <c:pt idx="134">
                  <c:v>12.7</c:v>
                </c:pt>
                <c:pt idx="135">
                  <c:v>12.7</c:v>
                </c:pt>
                <c:pt idx="136">
                  <c:v>12.7</c:v>
                </c:pt>
                <c:pt idx="137">
                  <c:v>12.7</c:v>
                </c:pt>
                <c:pt idx="138">
                  <c:v>12.7</c:v>
                </c:pt>
                <c:pt idx="139">
                  <c:v>12.7</c:v>
                </c:pt>
                <c:pt idx="140">
                  <c:v>12.7</c:v>
                </c:pt>
                <c:pt idx="141">
                  <c:v>12.7</c:v>
                </c:pt>
                <c:pt idx="142">
                  <c:v>12.7</c:v>
                </c:pt>
                <c:pt idx="143">
                  <c:v>12.7</c:v>
                </c:pt>
                <c:pt idx="144">
                  <c:v>12.7</c:v>
                </c:pt>
                <c:pt idx="145">
                  <c:v>12.7</c:v>
                </c:pt>
                <c:pt idx="146">
                  <c:v>12.7</c:v>
                </c:pt>
                <c:pt idx="147">
                  <c:v>12.7</c:v>
                </c:pt>
                <c:pt idx="148">
                  <c:v>12.7</c:v>
                </c:pt>
                <c:pt idx="149">
                  <c:v>12.7</c:v>
                </c:pt>
                <c:pt idx="150">
                  <c:v>12.7</c:v>
                </c:pt>
                <c:pt idx="151">
                  <c:v>12.7</c:v>
                </c:pt>
                <c:pt idx="152">
                  <c:v>12.7</c:v>
                </c:pt>
                <c:pt idx="153">
                  <c:v>12.7</c:v>
                </c:pt>
                <c:pt idx="154">
                  <c:v>12.7</c:v>
                </c:pt>
                <c:pt idx="155">
                  <c:v>12.7</c:v>
                </c:pt>
                <c:pt idx="156">
                  <c:v>12.7</c:v>
                </c:pt>
                <c:pt idx="157">
                  <c:v>12.7</c:v>
                </c:pt>
                <c:pt idx="158">
                  <c:v>12.7</c:v>
                </c:pt>
                <c:pt idx="159">
                  <c:v>12.7</c:v>
                </c:pt>
                <c:pt idx="160">
                  <c:v>12.7</c:v>
                </c:pt>
                <c:pt idx="161">
                  <c:v>12.7</c:v>
                </c:pt>
                <c:pt idx="162">
                  <c:v>12.7</c:v>
                </c:pt>
                <c:pt idx="163">
                  <c:v>12.7</c:v>
                </c:pt>
                <c:pt idx="164">
                  <c:v>12.7</c:v>
                </c:pt>
                <c:pt idx="165">
                  <c:v>12.7</c:v>
                </c:pt>
                <c:pt idx="166">
                  <c:v>12.7</c:v>
                </c:pt>
                <c:pt idx="167">
                  <c:v>12.7</c:v>
                </c:pt>
                <c:pt idx="168">
                  <c:v>12.7</c:v>
                </c:pt>
                <c:pt idx="169">
                  <c:v>12.7</c:v>
                </c:pt>
                <c:pt idx="170">
                  <c:v>12.7</c:v>
                </c:pt>
                <c:pt idx="171">
                  <c:v>12.7</c:v>
                </c:pt>
                <c:pt idx="172">
                  <c:v>12.7</c:v>
                </c:pt>
                <c:pt idx="173">
                  <c:v>12.7</c:v>
                </c:pt>
                <c:pt idx="174">
                  <c:v>12.7</c:v>
                </c:pt>
                <c:pt idx="175">
                  <c:v>12.7</c:v>
                </c:pt>
                <c:pt idx="176">
                  <c:v>12.7</c:v>
                </c:pt>
                <c:pt idx="177">
                  <c:v>12.7</c:v>
                </c:pt>
                <c:pt idx="178">
                  <c:v>12.7</c:v>
                </c:pt>
                <c:pt idx="179">
                  <c:v>12.7</c:v>
                </c:pt>
                <c:pt idx="180">
                  <c:v>12.7</c:v>
                </c:pt>
                <c:pt idx="181">
                  <c:v>12.7</c:v>
                </c:pt>
                <c:pt idx="182">
                  <c:v>12.7</c:v>
                </c:pt>
                <c:pt idx="183">
                  <c:v>12.7</c:v>
                </c:pt>
                <c:pt idx="184">
                  <c:v>12.7</c:v>
                </c:pt>
                <c:pt idx="185">
                  <c:v>12.7</c:v>
                </c:pt>
                <c:pt idx="186">
                  <c:v>12.7</c:v>
                </c:pt>
                <c:pt idx="187">
                  <c:v>12.7</c:v>
                </c:pt>
                <c:pt idx="188">
                  <c:v>12.7</c:v>
                </c:pt>
                <c:pt idx="189">
                  <c:v>12.7</c:v>
                </c:pt>
                <c:pt idx="190">
                  <c:v>12.7</c:v>
                </c:pt>
                <c:pt idx="191">
                  <c:v>12.7</c:v>
                </c:pt>
                <c:pt idx="192">
                  <c:v>12.7</c:v>
                </c:pt>
                <c:pt idx="193">
                  <c:v>12.7</c:v>
                </c:pt>
                <c:pt idx="194">
                  <c:v>12.7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0-4C69-ACDC-674D0D3B0D3D}"/>
            </c:ext>
          </c:extLst>
        </c:ser>
        <c:ser>
          <c:idx val="0"/>
          <c:order val="2"/>
          <c:tx>
            <c:strRef>
              <c:f>'DT-Prelim Calcs'!$AA$3</c:f>
              <c:strCache>
                <c:ptCount val="1"/>
                <c:pt idx="0">
                  <c:v>ABS(Applied Voltage) (V)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'DT-Prelim Calcs'!$R$5:$R$204</c:f>
              <c:numCache>
                <c:formatCode>0.000</c:formatCode>
                <c:ptCount val="2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  <c:pt idx="49">
                  <c:v>2.0000000000000009</c:v>
                </c:pt>
                <c:pt idx="50">
                  <c:v>2.0400000000000009</c:v>
                </c:pt>
                <c:pt idx="51">
                  <c:v>2.080000000000001</c:v>
                </c:pt>
                <c:pt idx="52">
                  <c:v>2.120000000000001</c:v>
                </c:pt>
                <c:pt idx="53">
                  <c:v>2.160000000000001</c:v>
                </c:pt>
                <c:pt idx="54">
                  <c:v>2.2000000000000011</c:v>
                </c:pt>
                <c:pt idx="55">
                  <c:v>2.2400000000000011</c:v>
                </c:pt>
                <c:pt idx="56">
                  <c:v>2.2800000000000011</c:v>
                </c:pt>
                <c:pt idx="57">
                  <c:v>2.3200000000000012</c:v>
                </c:pt>
                <c:pt idx="58">
                  <c:v>2.3600000000000012</c:v>
                </c:pt>
                <c:pt idx="59">
                  <c:v>2.4000000000000012</c:v>
                </c:pt>
                <c:pt idx="60">
                  <c:v>2.4400000000000013</c:v>
                </c:pt>
                <c:pt idx="61">
                  <c:v>2.4800000000000013</c:v>
                </c:pt>
                <c:pt idx="62">
                  <c:v>2.5200000000000014</c:v>
                </c:pt>
                <c:pt idx="63">
                  <c:v>2.5600000000000014</c:v>
                </c:pt>
                <c:pt idx="64">
                  <c:v>2.6000000000000014</c:v>
                </c:pt>
                <c:pt idx="65">
                  <c:v>2.6400000000000015</c:v>
                </c:pt>
                <c:pt idx="66">
                  <c:v>2.6800000000000015</c:v>
                </c:pt>
                <c:pt idx="67">
                  <c:v>2.7200000000000015</c:v>
                </c:pt>
                <c:pt idx="68">
                  <c:v>2.7600000000000016</c:v>
                </c:pt>
                <c:pt idx="69">
                  <c:v>2.8000000000000016</c:v>
                </c:pt>
                <c:pt idx="70">
                  <c:v>2.8400000000000016</c:v>
                </c:pt>
                <c:pt idx="71">
                  <c:v>2.8800000000000017</c:v>
                </c:pt>
                <c:pt idx="72">
                  <c:v>2.9200000000000017</c:v>
                </c:pt>
                <c:pt idx="73">
                  <c:v>2.9600000000000017</c:v>
                </c:pt>
                <c:pt idx="74">
                  <c:v>3.0000000000000018</c:v>
                </c:pt>
                <c:pt idx="75">
                  <c:v>3.0400000000000018</c:v>
                </c:pt>
                <c:pt idx="76">
                  <c:v>3.0800000000000018</c:v>
                </c:pt>
                <c:pt idx="77">
                  <c:v>3.1200000000000019</c:v>
                </c:pt>
                <c:pt idx="78">
                  <c:v>3.1600000000000019</c:v>
                </c:pt>
                <c:pt idx="79">
                  <c:v>3.200000000000002</c:v>
                </c:pt>
                <c:pt idx="80">
                  <c:v>3.240000000000002</c:v>
                </c:pt>
                <c:pt idx="81">
                  <c:v>3.280000000000002</c:v>
                </c:pt>
                <c:pt idx="82">
                  <c:v>3.3200000000000021</c:v>
                </c:pt>
                <c:pt idx="83">
                  <c:v>3.3600000000000021</c:v>
                </c:pt>
                <c:pt idx="84">
                  <c:v>3.4000000000000021</c:v>
                </c:pt>
                <c:pt idx="85">
                  <c:v>3.4400000000000022</c:v>
                </c:pt>
                <c:pt idx="86">
                  <c:v>3.4800000000000022</c:v>
                </c:pt>
                <c:pt idx="87">
                  <c:v>3.5200000000000022</c:v>
                </c:pt>
                <c:pt idx="88">
                  <c:v>3.5600000000000023</c:v>
                </c:pt>
                <c:pt idx="89">
                  <c:v>3.6000000000000023</c:v>
                </c:pt>
                <c:pt idx="90">
                  <c:v>3.6400000000000023</c:v>
                </c:pt>
                <c:pt idx="91">
                  <c:v>3.6800000000000024</c:v>
                </c:pt>
                <c:pt idx="92">
                  <c:v>3.7200000000000024</c:v>
                </c:pt>
                <c:pt idx="93">
                  <c:v>3.7600000000000025</c:v>
                </c:pt>
                <c:pt idx="94">
                  <c:v>3.8000000000000025</c:v>
                </c:pt>
                <c:pt idx="95">
                  <c:v>3.8400000000000025</c:v>
                </c:pt>
                <c:pt idx="96">
                  <c:v>3.8800000000000026</c:v>
                </c:pt>
                <c:pt idx="97">
                  <c:v>3.9200000000000026</c:v>
                </c:pt>
                <c:pt idx="98">
                  <c:v>3.9600000000000026</c:v>
                </c:pt>
                <c:pt idx="99">
                  <c:v>4.0000000000000027</c:v>
                </c:pt>
                <c:pt idx="100">
                  <c:v>4.0400000000000027</c:v>
                </c:pt>
                <c:pt idx="101">
                  <c:v>4.0800000000000027</c:v>
                </c:pt>
                <c:pt idx="102">
                  <c:v>4.1200000000000028</c:v>
                </c:pt>
                <c:pt idx="103">
                  <c:v>4.1600000000000028</c:v>
                </c:pt>
                <c:pt idx="104">
                  <c:v>4.2000000000000028</c:v>
                </c:pt>
                <c:pt idx="105">
                  <c:v>4.2400000000000029</c:v>
                </c:pt>
                <c:pt idx="106">
                  <c:v>4.2800000000000029</c:v>
                </c:pt>
                <c:pt idx="107">
                  <c:v>4.3200000000000029</c:v>
                </c:pt>
                <c:pt idx="108">
                  <c:v>4.360000000000003</c:v>
                </c:pt>
                <c:pt idx="109">
                  <c:v>4.400000000000003</c:v>
                </c:pt>
                <c:pt idx="110">
                  <c:v>4.4400000000000031</c:v>
                </c:pt>
                <c:pt idx="111">
                  <c:v>4.4800000000000031</c:v>
                </c:pt>
                <c:pt idx="112">
                  <c:v>4.5200000000000031</c:v>
                </c:pt>
                <c:pt idx="113">
                  <c:v>4.5600000000000032</c:v>
                </c:pt>
                <c:pt idx="114">
                  <c:v>4.6000000000000032</c:v>
                </c:pt>
                <c:pt idx="115">
                  <c:v>4.6400000000000032</c:v>
                </c:pt>
                <c:pt idx="116">
                  <c:v>4.6800000000000033</c:v>
                </c:pt>
                <c:pt idx="117">
                  <c:v>4.7200000000000033</c:v>
                </c:pt>
                <c:pt idx="118">
                  <c:v>4.7600000000000033</c:v>
                </c:pt>
                <c:pt idx="119">
                  <c:v>4.8000000000000034</c:v>
                </c:pt>
                <c:pt idx="120">
                  <c:v>4.8400000000000034</c:v>
                </c:pt>
                <c:pt idx="121">
                  <c:v>4.8800000000000034</c:v>
                </c:pt>
                <c:pt idx="122">
                  <c:v>4.9200000000000035</c:v>
                </c:pt>
                <c:pt idx="123">
                  <c:v>4.9600000000000035</c:v>
                </c:pt>
                <c:pt idx="124">
                  <c:v>5.0000000000000036</c:v>
                </c:pt>
                <c:pt idx="125">
                  <c:v>5.0400000000000036</c:v>
                </c:pt>
                <c:pt idx="126">
                  <c:v>5.0800000000000036</c:v>
                </c:pt>
                <c:pt idx="127">
                  <c:v>5.1200000000000037</c:v>
                </c:pt>
                <c:pt idx="128">
                  <c:v>5.1600000000000037</c:v>
                </c:pt>
                <c:pt idx="129">
                  <c:v>5.2000000000000037</c:v>
                </c:pt>
                <c:pt idx="130">
                  <c:v>5.2400000000000038</c:v>
                </c:pt>
                <c:pt idx="131">
                  <c:v>5.2800000000000038</c:v>
                </c:pt>
                <c:pt idx="132">
                  <c:v>5.3200000000000038</c:v>
                </c:pt>
                <c:pt idx="133">
                  <c:v>5.3600000000000039</c:v>
                </c:pt>
                <c:pt idx="134">
                  <c:v>5.4000000000000039</c:v>
                </c:pt>
                <c:pt idx="135">
                  <c:v>5.4400000000000039</c:v>
                </c:pt>
                <c:pt idx="136">
                  <c:v>5.480000000000004</c:v>
                </c:pt>
                <c:pt idx="137">
                  <c:v>5.520000000000004</c:v>
                </c:pt>
                <c:pt idx="138">
                  <c:v>5.5600000000000041</c:v>
                </c:pt>
                <c:pt idx="139">
                  <c:v>5.6000000000000041</c:v>
                </c:pt>
                <c:pt idx="140">
                  <c:v>5.6400000000000041</c:v>
                </c:pt>
                <c:pt idx="141">
                  <c:v>5.6800000000000042</c:v>
                </c:pt>
                <c:pt idx="142">
                  <c:v>5.7200000000000042</c:v>
                </c:pt>
                <c:pt idx="143">
                  <c:v>5.7600000000000042</c:v>
                </c:pt>
                <c:pt idx="144">
                  <c:v>5.8000000000000043</c:v>
                </c:pt>
                <c:pt idx="145">
                  <c:v>5.8400000000000043</c:v>
                </c:pt>
                <c:pt idx="146">
                  <c:v>5.8800000000000043</c:v>
                </c:pt>
                <c:pt idx="147">
                  <c:v>5.9200000000000044</c:v>
                </c:pt>
                <c:pt idx="148">
                  <c:v>5.9600000000000044</c:v>
                </c:pt>
                <c:pt idx="149">
                  <c:v>6.0000000000000044</c:v>
                </c:pt>
                <c:pt idx="150">
                  <c:v>6.0400000000000045</c:v>
                </c:pt>
                <c:pt idx="151">
                  <c:v>6.0800000000000045</c:v>
                </c:pt>
                <c:pt idx="152">
                  <c:v>6.1200000000000045</c:v>
                </c:pt>
                <c:pt idx="153">
                  <c:v>6.1600000000000046</c:v>
                </c:pt>
                <c:pt idx="154">
                  <c:v>6.2000000000000046</c:v>
                </c:pt>
                <c:pt idx="155">
                  <c:v>6.2400000000000047</c:v>
                </c:pt>
                <c:pt idx="156">
                  <c:v>6.2800000000000047</c:v>
                </c:pt>
                <c:pt idx="157">
                  <c:v>6.3200000000000047</c:v>
                </c:pt>
                <c:pt idx="158">
                  <c:v>6.3600000000000048</c:v>
                </c:pt>
                <c:pt idx="159">
                  <c:v>6.4000000000000048</c:v>
                </c:pt>
                <c:pt idx="160">
                  <c:v>6.4400000000000048</c:v>
                </c:pt>
                <c:pt idx="161">
                  <c:v>6.4800000000000049</c:v>
                </c:pt>
                <c:pt idx="162">
                  <c:v>6.5200000000000049</c:v>
                </c:pt>
                <c:pt idx="163">
                  <c:v>6.5600000000000049</c:v>
                </c:pt>
                <c:pt idx="164">
                  <c:v>6.600000000000005</c:v>
                </c:pt>
                <c:pt idx="165">
                  <c:v>6.640000000000005</c:v>
                </c:pt>
                <c:pt idx="166">
                  <c:v>6.680000000000005</c:v>
                </c:pt>
                <c:pt idx="167">
                  <c:v>6.7200000000000051</c:v>
                </c:pt>
                <c:pt idx="168">
                  <c:v>6.7600000000000051</c:v>
                </c:pt>
                <c:pt idx="169">
                  <c:v>6.8000000000000052</c:v>
                </c:pt>
                <c:pt idx="170">
                  <c:v>6.8400000000000052</c:v>
                </c:pt>
                <c:pt idx="171">
                  <c:v>6.8800000000000052</c:v>
                </c:pt>
                <c:pt idx="172">
                  <c:v>6.9200000000000053</c:v>
                </c:pt>
                <c:pt idx="173">
                  <c:v>6.9600000000000053</c:v>
                </c:pt>
                <c:pt idx="174">
                  <c:v>7.0000000000000053</c:v>
                </c:pt>
                <c:pt idx="175">
                  <c:v>7.0400000000000054</c:v>
                </c:pt>
                <c:pt idx="176">
                  <c:v>7.0800000000000054</c:v>
                </c:pt>
                <c:pt idx="177">
                  <c:v>7.1200000000000054</c:v>
                </c:pt>
                <c:pt idx="178">
                  <c:v>7.1600000000000055</c:v>
                </c:pt>
                <c:pt idx="179">
                  <c:v>7.2000000000000055</c:v>
                </c:pt>
                <c:pt idx="180">
                  <c:v>7.2400000000000055</c:v>
                </c:pt>
                <c:pt idx="181">
                  <c:v>7.2800000000000056</c:v>
                </c:pt>
                <c:pt idx="182">
                  <c:v>7.3200000000000056</c:v>
                </c:pt>
                <c:pt idx="183">
                  <c:v>7.3600000000000056</c:v>
                </c:pt>
                <c:pt idx="184">
                  <c:v>7.4000000000000057</c:v>
                </c:pt>
                <c:pt idx="185">
                  <c:v>7.4400000000000057</c:v>
                </c:pt>
                <c:pt idx="186">
                  <c:v>7.4800000000000058</c:v>
                </c:pt>
                <c:pt idx="187">
                  <c:v>7.5200000000000058</c:v>
                </c:pt>
                <c:pt idx="188">
                  <c:v>7.5600000000000058</c:v>
                </c:pt>
                <c:pt idx="189">
                  <c:v>7.6000000000000059</c:v>
                </c:pt>
                <c:pt idx="190">
                  <c:v>7.6400000000000059</c:v>
                </c:pt>
                <c:pt idx="191">
                  <c:v>7.6800000000000059</c:v>
                </c:pt>
                <c:pt idx="192">
                  <c:v>7.720000000000006</c:v>
                </c:pt>
                <c:pt idx="193">
                  <c:v>7.760000000000006</c:v>
                </c:pt>
                <c:pt idx="194">
                  <c:v>7.800000000000006</c:v>
                </c:pt>
                <c:pt idx="195">
                  <c:v>7.8400000000000061</c:v>
                </c:pt>
                <c:pt idx="196">
                  <c:v>7.8800000000000061</c:v>
                </c:pt>
                <c:pt idx="197">
                  <c:v>7.9200000000000061</c:v>
                </c:pt>
                <c:pt idx="198">
                  <c:v>7.9600000000000062</c:v>
                </c:pt>
                <c:pt idx="199">
                  <c:v>8.0000000000000053</c:v>
                </c:pt>
              </c:numCache>
            </c:numRef>
          </c:xVal>
          <c:yVal>
            <c:numRef>
              <c:f>'DT-Prelim Calcs'!$AA$5:$AA$204</c:f>
              <c:numCache>
                <c:formatCode>0.0</c:formatCode>
                <c:ptCount val="200"/>
                <c:pt idx="0">
                  <c:v>12.52</c:v>
                </c:pt>
                <c:pt idx="1">
                  <c:v>7.7798204724409441</c:v>
                </c:pt>
                <c:pt idx="2">
                  <c:v>7.8186087363301668</c:v>
                </c:pt>
                <c:pt idx="3">
                  <c:v>8.0234718288975468</c:v>
                </c:pt>
                <c:pt idx="4">
                  <c:v>8.2485300605325182</c:v>
                </c:pt>
                <c:pt idx="5">
                  <c:v>8.4687493012256496</c:v>
                </c:pt>
                <c:pt idx="6">
                  <c:v>8.6809479289991653</c:v>
                </c:pt>
                <c:pt idx="7">
                  <c:v>8.8838396485781779</c:v>
                </c:pt>
                <c:pt idx="8">
                  <c:v>9.0764834193268484</c:v>
                </c:pt>
                <c:pt idx="9">
                  <c:v>9.258142182211385</c:v>
                </c:pt>
                <c:pt idx="10">
                  <c:v>9.4282768621756858</c:v>
                </c:pt>
                <c:pt idx="11">
                  <c:v>9.5865495939355228</c:v>
                </c:pt>
                <c:pt idx="12">
                  <c:v>9.7328209731877848</c:v>
                </c:pt>
                <c:pt idx="13">
                  <c:v>9.8671397923841955</c:v>
                </c:pt>
                <c:pt idx="14">
                  <c:v>9.9897260876330218</c:v>
                </c:pt>
                <c:pt idx="15">
                  <c:v>10.100949015797639</c:v>
                </c:pt>
                <c:pt idx="16">
                  <c:v>10.201301346290361</c:v>
                </c:pt>
                <c:pt idx="17">
                  <c:v>10.291372381760926</c:v>
                </c:pt>
                <c:pt idx="18">
                  <c:v>10.37182097382534</c:v>
                </c:pt>
                <c:pt idx="19">
                  <c:v>10.443350024791508</c:v>
                </c:pt>
                <c:pt idx="20">
                  <c:v>10.506683518502234</c:v>
                </c:pt>
                <c:pt idx="21">
                  <c:v>10.562546755092157</c:v>
                </c:pt>
                <c:pt idx="22">
                  <c:v>10.611650118618924</c:v>
                </c:pt>
                <c:pt idx="23">
                  <c:v>10.654676412961427</c:v>
                </c:pt>
                <c:pt idx="24">
                  <c:v>10.692271575869615</c:v>
                </c:pt>
                <c:pt idx="25">
                  <c:v>10.725038427123085</c:v>
                </c:pt>
                <c:pt idx="26">
                  <c:v>10.753533018819725</c:v>
                </c:pt>
                <c:pt idx="27">
                  <c:v>10.778263122735025</c:v>
                </c:pt>
                <c:pt idx="28">
                  <c:v>10.799688397991535</c:v>
                </c:pt>
                <c:pt idx="29">
                  <c:v>10.818221818582533</c:v>
                </c:pt>
                <c:pt idx="30">
                  <c:v>10.834231992882906</c:v>
                </c:pt>
                <c:pt idx="31">
                  <c:v>10.848046066845445</c:v>
                </c:pt>
                <c:pt idx="32">
                  <c:v>10.859952962382703</c:v>
                </c:pt>
                <c:pt idx="33">
                  <c:v>10.870206758075797</c:v>
                </c:pt>
                <c:pt idx="34">
                  <c:v>10.879030068352488</c:v>
                </c:pt>
                <c:pt idx="35">
                  <c:v>10.886617318594864</c:v>
                </c:pt>
                <c:pt idx="36">
                  <c:v>10.893137847215623</c:v>
                </c:pt>
                <c:pt idx="37">
                  <c:v>10.898738792136225</c:v>
                </c:pt>
                <c:pt idx="38">
                  <c:v>10.903547739189106</c:v>
                </c:pt>
                <c:pt idx="39">
                  <c:v>10.907675124752362</c:v>
                </c:pt>
                <c:pt idx="40">
                  <c:v>10.911216395403468</c:v>
                </c:pt>
                <c:pt idx="41">
                  <c:v>10.91425393446079</c:v>
                </c:pt>
                <c:pt idx="42">
                  <c:v>10.916858769759322</c:v>
                </c:pt>
                <c:pt idx="43">
                  <c:v>10.919092079540844</c:v>
                </c:pt>
                <c:pt idx="44">
                  <c:v>10.921006514462235</c:v>
                </c:pt>
                <c:pt idx="45">
                  <c:v>10.922647353858753</c:v>
                </c:pt>
                <c:pt idx="46">
                  <c:v>10.924053513864262</c:v>
                </c:pt>
                <c:pt idx="47">
                  <c:v>10.925258424029547</c:v>
                </c:pt>
                <c:pt idx="48">
                  <c:v>10.92629078787097</c:v>
                </c:pt>
                <c:pt idx="49">
                  <c:v>10.92717524145163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0-4C69-ACDC-674D0D3B0D3D}"/>
            </c:ext>
          </c:extLst>
        </c:ser>
        <c:ser>
          <c:idx val="3"/>
          <c:order val="3"/>
          <c:tx>
            <c:strRef>
              <c:f>'DT-Prelim Calcs'!$L$59:$M$59</c:f>
              <c:strCache>
                <c:ptCount val="1"/>
                <c:pt idx="0">
                  <c:v>Rio Brownout (V)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'DT-Prelim Calcs'!$L$60:$L$61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'DT-Prelim Calcs'!$M$60:$M$61</c:f>
              <c:numCache>
                <c:formatCode>General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A0-4C69-ACDC-674D0D3B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1216"/>
        <c:axId val="203083136"/>
      </c:scatterChart>
      <c:scatterChart>
        <c:scatterStyle val="smoothMarker"/>
        <c:varyColors val="0"/>
        <c:ser>
          <c:idx val="2"/>
          <c:order val="1"/>
          <c:tx>
            <c:strRef>
              <c:f>'DT-Prelim Calcs'!$W$3</c:f>
              <c:strCache>
                <c:ptCount val="1"/>
                <c:pt idx="0">
                  <c:v>Per-Motor Current (A)</c:v>
                </c:pt>
              </c:strCache>
            </c:strRef>
          </c:tx>
          <c:spPr>
            <a:ln w="381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'DT-Prelim Calcs'!$R$5:$R$204</c:f>
              <c:numCache>
                <c:formatCode>0.000</c:formatCode>
                <c:ptCount val="20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0.24000000000000002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0.39999999999999997</c:v>
                </c:pt>
                <c:pt idx="10">
                  <c:v>0.43999999999999995</c:v>
                </c:pt>
                <c:pt idx="11">
                  <c:v>0.47999999999999993</c:v>
                </c:pt>
                <c:pt idx="12">
                  <c:v>0.51999999999999991</c:v>
                </c:pt>
                <c:pt idx="13">
                  <c:v>0.55999999999999994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0.72000000000000008</c:v>
                </c:pt>
                <c:pt idx="18">
                  <c:v>0.76000000000000012</c:v>
                </c:pt>
                <c:pt idx="19">
                  <c:v>0.80000000000000016</c:v>
                </c:pt>
                <c:pt idx="20">
                  <c:v>0.84000000000000019</c:v>
                </c:pt>
                <c:pt idx="21">
                  <c:v>0.88000000000000023</c:v>
                </c:pt>
                <c:pt idx="22">
                  <c:v>0.92000000000000026</c:v>
                </c:pt>
                <c:pt idx="23">
                  <c:v>0.9600000000000003</c:v>
                </c:pt>
                <c:pt idx="24">
                  <c:v>1.0000000000000002</c:v>
                </c:pt>
                <c:pt idx="25">
                  <c:v>1.0400000000000003</c:v>
                </c:pt>
                <c:pt idx="26">
                  <c:v>1.0800000000000003</c:v>
                </c:pt>
                <c:pt idx="27">
                  <c:v>1.1200000000000003</c:v>
                </c:pt>
                <c:pt idx="28">
                  <c:v>1.1600000000000004</c:v>
                </c:pt>
                <c:pt idx="29">
                  <c:v>1.2000000000000004</c:v>
                </c:pt>
                <c:pt idx="30">
                  <c:v>1.2400000000000004</c:v>
                </c:pt>
                <c:pt idx="31">
                  <c:v>1.2800000000000005</c:v>
                </c:pt>
                <c:pt idx="32">
                  <c:v>1.3200000000000005</c:v>
                </c:pt>
                <c:pt idx="33">
                  <c:v>1.3600000000000005</c:v>
                </c:pt>
                <c:pt idx="34">
                  <c:v>1.4000000000000006</c:v>
                </c:pt>
                <c:pt idx="35">
                  <c:v>1.4400000000000006</c:v>
                </c:pt>
                <c:pt idx="36">
                  <c:v>1.4800000000000006</c:v>
                </c:pt>
                <c:pt idx="37">
                  <c:v>1.5200000000000007</c:v>
                </c:pt>
                <c:pt idx="38">
                  <c:v>1.5600000000000007</c:v>
                </c:pt>
                <c:pt idx="39">
                  <c:v>1.6000000000000008</c:v>
                </c:pt>
                <c:pt idx="40">
                  <c:v>1.6400000000000008</c:v>
                </c:pt>
                <c:pt idx="41">
                  <c:v>1.6800000000000008</c:v>
                </c:pt>
                <c:pt idx="42">
                  <c:v>1.7200000000000009</c:v>
                </c:pt>
                <c:pt idx="43">
                  <c:v>1.7600000000000009</c:v>
                </c:pt>
                <c:pt idx="44">
                  <c:v>1.8000000000000009</c:v>
                </c:pt>
                <c:pt idx="45">
                  <c:v>1.840000000000001</c:v>
                </c:pt>
                <c:pt idx="46">
                  <c:v>1.880000000000001</c:v>
                </c:pt>
                <c:pt idx="47">
                  <c:v>1.920000000000001</c:v>
                </c:pt>
                <c:pt idx="48">
                  <c:v>1.9600000000000011</c:v>
                </c:pt>
                <c:pt idx="49">
                  <c:v>2.0000000000000009</c:v>
                </c:pt>
                <c:pt idx="50">
                  <c:v>2.0400000000000009</c:v>
                </c:pt>
                <c:pt idx="51">
                  <c:v>2.080000000000001</c:v>
                </c:pt>
                <c:pt idx="52">
                  <c:v>2.120000000000001</c:v>
                </c:pt>
                <c:pt idx="53">
                  <c:v>2.160000000000001</c:v>
                </c:pt>
                <c:pt idx="54">
                  <c:v>2.2000000000000011</c:v>
                </c:pt>
                <c:pt idx="55">
                  <c:v>2.2400000000000011</c:v>
                </c:pt>
                <c:pt idx="56">
                  <c:v>2.2800000000000011</c:v>
                </c:pt>
                <c:pt idx="57">
                  <c:v>2.3200000000000012</c:v>
                </c:pt>
                <c:pt idx="58">
                  <c:v>2.3600000000000012</c:v>
                </c:pt>
                <c:pt idx="59">
                  <c:v>2.4000000000000012</c:v>
                </c:pt>
                <c:pt idx="60">
                  <c:v>2.4400000000000013</c:v>
                </c:pt>
                <c:pt idx="61">
                  <c:v>2.4800000000000013</c:v>
                </c:pt>
                <c:pt idx="62">
                  <c:v>2.5200000000000014</c:v>
                </c:pt>
                <c:pt idx="63">
                  <c:v>2.5600000000000014</c:v>
                </c:pt>
                <c:pt idx="64">
                  <c:v>2.6000000000000014</c:v>
                </c:pt>
                <c:pt idx="65">
                  <c:v>2.6400000000000015</c:v>
                </c:pt>
                <c:pt idx="66">
                  <c:v>2.6800000000000015</c:v>
                </c:pt>
                <c:pt idx="67">
                  <c:v>2.7200000000000015</c:v>
                </c:pt>
                <c:pt idx="68">
                  <c:v>2.7600000000000016</c:v>
                </c:pt>
                <c:pt idx="69">
                  <c:v>2.8000000000000016</c:v>
                </c:pt>
                <c:pt idx="70">
                  <c:v>2.8400000000000016</c:v>
                </c:pt>
                <c:pt idx="71">
                  <c:v>2.8800000000000017</c:v>
                </c:pt>
                <c:pt idx="72">
                  <c:v>2.9200000000000017</c:v>
                </c:pt>
                <c:pt idx="73">
                  <c:v>2.9600000000000017</c:v>
                </c:pt>
                <c:pt idx="74">
                  <c:v>3.0000000000000018</c:v>
                </c:pt>
                <c:pt idx="75">
                  <c:v>3.0400000000000018</c:v>
                </c:pt>
                <c:pt idx="76">
                  <c:v>3.0800000000000018</c:v>
                </c:pt>
                <c:pt idx="77">
                  <c:v>3.1200000000000019</c:v>
                </c:pt>
                <c:pt idx="78">
                  <c:v>3.1600000000000019</c:v>
                </c:pt>
                <c:pt idx="79">
                  <c:v>3.200000000000002</c:v>
                </c:pt>
                <c:pt idx="80">
                  <c:v>3.240000000000002</c:v>
                </c:pt>
                <c:pt idx="81">
                  <c:v>3.280000000000002</c:v>
                </c:pt>
                <c:pt idx="82">
                  <c:v>3.3200000000000021</c:v>
                </c:pt>
                <c:pt idx="83">
                  <c:v>3.3600000000000021</c:v>
                </c:pt>
                <c:pt idx="84">
                  <c:v>3.4000000000000021</c:v>
                </c:pt>
                <c:pt idx="85">
                  <c:v>3.4400000000000022</c:v>
                </c:pt>
                <c:pt idx="86">
                  <c:v>3.4800000000000022</c:v>
                </c:pt>
                <c:pt idx="87">
                  <c:v>3.5200000000000022</c:v>
                </c:pt>
                <c:pt idx="88">
                  <c:v>3.5600000000000023</c:v>
                </c:pt>
                <c:pt idx="89">
                  <c:v>3.6000000000000023</c:v>
                </c:pt>
                <c:pt idx="90">
                  <c:v>3.6400000000000023</c:v>
                </c:pt>
                <c:pt idx="91">
                  <c:v>3.6800000000000024</c:v>
                </c:pt>
                <c:pt idx="92">
                  <c:v>3.7200000000000024</c:v>
                </c:pt>
                <c:pt idx="93">
                  <c:v>3.7600000000000025</c:v>
                </c:pt>
                <c:pt idx="94">
                  <c:v>3.8000000000000025</c:v>
                </c:pt>
                <c:pt idx="95">
                  <c:v>3.8400000000000025</c:v>
                </c:pt>
                <c:pt idx="96">
                  <c:v>3.8800000000000026</c:v>
                </c:pt>
                <c:pt idx="97">
                  <c:v>3.9200000000000026</c:v>
                </c:pt>
                <c:pt idx="98">
                  <c:v>3.9600000000000026</c:v>
                </c:pt>
                <c:pt idx="99">
                  <c:v>4.0000000000000027</c:v>
                </c:pt>
                <c:pt idx="100">
                  <c:v>4.0400000000000027</c:v>
                </c:pt>
                <c:pt idx="101">
                  <c:v>4.0800000000000027</c:v>
                </c:pt>
                <c:pt idx="102">
                  <c:v>4.1200000000000028</c:v>
                </c:pt>
                <c:pt idx="103">
                  <c:v>4.1600000000000028</c:v>
                </c:pt>
                <c:pt idx="104">
                  <c:v>4.2000000000000028</c:v>
                </c:pt>
                <c:pt idx="105">
                  <c:v>4.2400000000000029</c:v>
                </c:pt>
                <c:pt idx="106">
                  <c:v>4.2800000000000029</c:v>
                </c:pt>
                <c:pt idx="107">
                  <c:v>4.3200000000000029</c:v>
                </c:pt>
                <c:pt idx="108">
                  <c:v>4.360000000000003</c:v>
                </c:pt>
                <c:pt idx="109">
                  <c:v>4.400000000000003</c:v>
                </c:pt>
                <c:pt idx="110">
                  <c:v>4.4400000000000031</c:v>
                </c:pt>
                <c:pt idx="111">
                  <c:v>4.4800000000000031</c:v>
                </c:pt>
                <c:pt idx="112">
                  <c:v>4.5200000000000031</c:v>
                </c:pt>
                <c:pt idx="113">
                  <c:v>4.5600000000000032</c:v>
                </c:pt>
                <c:pt idx="114">
                  <c:v>4.6000000000000032</c:v>
                </c:pt>
                <c:pt idx="115">
                  <c:v>4.6400000000000032</c:v>
                </c:pt>
                <c:pt idx="116">
                  <c:v>4.6800000000000033</c:v>
                </c:pt>
                <c:pt idx="117">
                  <c:v>4.7200000000000033</c:v>
                </c:pt>
                <c:pt idx="118">
                  <c:v>4.7600000000000033</c:v>
                </c:pt>
                <c:pt idx="119">
                  <c:v>4.8000000000000034</c:v>
                </c:pt>
                <c:pt idx="120">
                  <c:v>4.8400000000000034</c:v>
                </c:pt>
                <c:pt idx="121">
                  <c:v>4.8800000000000034</c:v>
                </c:pt>
                <c:pt idx="122">
                  <c:v>4.9200000000000035</c:v>
                </c:pt>
                <c:pt idx="123">
                  <c:v>4.9600000000000035</c:v>
                </c:pt>
                <c:pt idx="124">
                  <c:v>5.0000000000000036</c:v>
                </c:pt>
                <c:pt idx="125">
                  <c:v>5.0400000000000036</c:v>
                </c:pt>
                <c:pt idx="126">
                  <c:v>5.0800000000000036</c:v>
                </c:pt>
                <c:pt idx="127">
                  <c:v>5.1200000000000037</c:v>
                </c:pt>
                <c:pt idx="128">
                  <c:v>5.1600000000000037</c:v>
                </c:pt>
                <c:pt idx="129">
                  <c:v>5.2000000000000037</c:v>
                </c:pt>
                <c:pt idx="130">
                  <c:v>5.2400000000000038</c:v>
                </c:pt>
                <c:pt idx="131">
                  <c:v>5.2800000000000038</c:v>
                </c:pt>
                <c:pt idx="132">
                  <c:v>5.3200000000000038</c:v>
                </c:pt>
                <c:pt idx="133">
                  <c:v>5.3600000000000039</c:v>
                </c:pt>
                <c:pt idx="134">
                  <c:v>5.4000000000000039</c:v>
                </c:pt>
                <c:pt idx="135">
                  <c:v>5.4400000000000039</c:v>
                </c:pt>
                <c:pt idx="136">
                  <c:v>5.480000000000004</c:v>
                </c:pt>
                <c:pt idx="137">
                  <c:v>5.520000000000004</c:v>
                </c:pt>
                <c:pt idx="138">
                  <c:v>5.5600000000000041</c:v>
                </c:pt>
                <c:pt idx="139">
                  <c:v>5.6000000000000041</c:v>
                </c:pt>
                <c:pt idx="140">
                  <c:v>5.6400000000000041</c:v>
                </c:pt>
                <c:pt idx="141">
                  <c:v>5.6800000000000042</c:v>
                </c:pt>
                <c:pt idx="142">
                  <c:v>5.7200000000000042</c:v>
                </c:pt>
                <c:pt idx="143">
                  <c:v>5.7600000000000042</c:v>
                </c:pt>
                <c:pt idx="144">
                  <c:v>5.8000000000000043</c:v>
                </c:pt>
                <c:pt idx="145">
                  <c:v>5.8400000000000043</c:v>
                </c:pt>
                <c:pt idx="146">
                  <c:v>5.8800000000000043</c:v>
                </c:pt>
                <c:pt idx="147">
                  <c:v>5.9200000000000044</c:v>
                </c:pt>
                <c:pt idx="148">
                  <c:v>5.9600000000000044</c:v>
                </c:pt>
                <c:pt idx="149">
                  <c:v>6.0000000000000044</c:v>
                </c:pt>
                <c:pt idx="150">
                  <c:v>6.0400000000000045</c:v>
                </c:pt>
                <c:pt idx="151">
                  <c:v>6.0800000000000045</c:v>
                </c:pt>
                <c:pt idx="152">
                  <c:v>6.1200000000000045</c:v>
                </c:pt>
                <c:pt idx="153">
                  <c:v>6.1600000000000046</c:v>
                </c:pt>
                <c:pt idx="154">
                  <c:v>6.2000000000000046</c:v>
                </c:pt>
                <c:pt idx="155">
                  <c:v>6.2400000000000047</c:v>
                </c:pt>
                <c:pt idx="156">
                  <c:v>6.2800000000000047</c:v>
                </c:pt>
                <c:pt idx="157">
                  <c:v>6.3200000000000047</c:v>
                </c:pt>
                <c:pt idx="158">
                  <c:v>6.3600000000000048</c:v>
                </c:pt>
                <c:pt idx="159">
                  <c:v>6.4000000000000048</c:v>
                </c:pt>
                <c:pt idx="160">
                  <c:v>6.4400000000000048</c:v>
                </c:pt>
                <c:pt idx="161">
                  <c:v>6.4800000000000049</c:v>
                </c:pt>
                <c:pt idx="162">
                  <c:v>6.5200000000000049</c:v>
                </c:pt>
                <c:pt idx="163">
                  <c:v>6.5600000000000049</c:v>
                </c:pt>
                <c:pt idx="164">
                  <c:v>6.600000000000005</c:v>
                </c:pt>
                <c:pt idx="165">
                  <c:v>6.640000000000005</c:v>
                </c:pt>
                <c:pt idx="166">
                  <c:v>6.680000000000005</c:v>
                </c:pt>
                <c:pt idx="167">
                  <c:v>6.7200000000000051</c:v>
                </c:pt>
                <c:pt idx="168">
                  <c:v>6.7600000000000051</c:v>
                </c:pt>
                <c:pt idx="169">
                  <c:v>6.8000000000000052</c:v>
                </c:pt>
                <c:pt idx="170">
                  <c:v>6.8400000000000052</c:v>
                </c:pt>
                <c:pt idx="171">
                  <c:v>6.8800000000000052</c:v>
                </c:pt>
                <c:pt idx="172">
                  <c:v>6.9200000000000053</c:v>
                </c:pt>
                <c:pt idx="173">
                  <c:v>6.9600000000000053</c:v>
                </c:pt>
                <c:pt idx="174">
                  <c:v>7.0000000000000053</c:v>
                </c:pt>
                <c:pt idx="175">
                  <c:v>7.0400000000000054</c:v>
                </c:pt>
                <c:pt idx="176">
                  <c:v>7.0800000000000054</c:v>
                </c:pt>
                <c:pt idx="177">
                  <c:v>7.1200000000000054</c:v>
                </c:pt>
                <c:pt idx="178">
                  <c:v>7.1600000000000055</c:v>
                </c:pt>
                <c:pt idx="179">
                  <c:v>7.2000000000000055</c:v>
                </c:pt>
                <c:pt idx="180">
                  <c:v>7.2400000000000055</c:v>
                </c:pt>
                <c:pt idx="181">
                  <c:v>7.2800000000000056</c:v>
                </c:pt>
                <c:pt idx="182">
                  <c:v>7.3200000000000056</c:v>
                </c:pt>
                <c:pt idx="183">
                  <c:v>7.3600000000000056</c:v>
                </c:pt>
                <c:pt idx="184">
                  <c:v>7.4000000000000057</c:v>
                </c:pt>
                <c:pt idx="185">
                  <c:v>7.4400000000000057</c:v>
                </c:pt>
                <c:pt idx="186">
                  <c:v>7.4800000000000058</c:v>
                </c:pt>
                <c:pt idx="187">
                  <c:v>7.5200000000000058</c:v>
                </c:pt>
                <c:pt idx="188">
                  <c:v>7.5600000000000058</c:v>
                </c:pt>
                <c:pt idx="189">
                  <c:v>7.6000000000000059</c:v>
                </c:pt>
                <c:pt idx="190">
                  <c:v>7.6400000000000059</c:v>
                </c:pt>
                <c:pt idx="191">
                  <c:v>7.6800000000000059</c:v>
                </c:pt>
                <c:pt idx="192">
                  <c:v>7.720000000000006</c:v>
                </c:pt>
                <c:pt idx="193">
                  <c:v>7.760000000000006</c:v>
                </c:pt>
                <c:pt idx="194">
                  <c:v>7.800000000000006</c:v>
                </c:pt>
                <c:pt idx="195">
                  <c:v>7.8400000000000061</c:v>
                </c:pt>
                <c:pt idx="196">
                  <c:v>7.8800000000000061</c:v>
                </c:pt>
                <c:pt idx="197">
                  <c:v>7.9200000000000061</c:v>
                </c:pt>
                <c:pt idx="198">
                  <c:v>7.9600000000000062</c:v>
                </c:pt>
                <c:pt idx="199">
                  <c:v>8.0000000000000053</c:v>
                </c:pt>
              </c:numCache>
            </c:numRef>
          </c:xVal>
          <c:yVal>
            <c:numRef>
              <c:f>'DT-Prelim Calcs'!$W$5:$W$204</c:f>
              <c:numCache>
                <c:formatCode>0.0</c:formatCode>
                <c:ptCount val="200"/>
                <c:pt idx="0">
                  <c:v>52.668661417322838</c:v>
                </c:pt>
                <c:pt idx="1">
                  <c:v>52.237680707442593</c:v>
                </c:pt>
                <c:pt idx="2">
                  <c:v>49.961424123360587</c:v>
                </c:pt>
                <c:pt idx="3">
                  <c:v>47.460777105194239</c:v>
                </c:pt>
                <c:pt idx="4">
                  <c:v>45.013896653048334</c:v>
                </c:pt>
                <c:pt idx="5">
                  <c:v>42.656134122231492</c:v>
                </c:pt>
                <c:pt idx="6">
                  <c:v>40.401781682464694</c:v>
                </c:pt>
                <c:pt idx="7">
                  <c:v>38.261295340812801</c:v>
                </c:pt>
                <c:pt idx="8">
                  <c:v>36.242864642095725</c:v>
                </c:pt>
                <c:pt idx="9">
                  <c:v>34.352479309159051</c:v>
                </c:pt>
                <c:pt idx="10">
                  <c:v>32.593893400716404</c:v>
                </c:pt>
                <c:pt idx="11">
                  <c:v>30.968655853469055</c:v>
                </c:pt>
                <c:pt idx="12">
                  <c:v>29.476224529064496</c:v>
                </c:pt>
                <c:pt idx="13">
                  <c:v>28.114154581855303</c:v>
                </c:pt>
                <c:pt idx="14">
                  <c:v>26.878344268915122</c:v>
                </c:pt>
                <c:pt idx="15">
                  <c:v>25.763318374551538</c:v>
                </c:pt>
                <c:pt idx="16">
                  <c:v>24.762529091545275</c:v>
                </c:pt>
                <c:pt idx="17">
                  <c:v>23.868655846385096</c:v>
                </c:pt>
                <c:pt idx="18">
                  <c:v>23.073888613427677</c:v>
                </c:pt>
                <c:pt idx="19">
                  <c:v>22.370183127752952</c:v>
                </c:pt>
                <c:pt idx="20">
                  <c:v>21.749480498976034</c:v>
                </c:pt>
                <c:pt idx="21">
                  <c:v>21.203887570900836</c:v>
                </c:pt>
                <c:pt idx="22">
                  <c:v>20.725817633761924</c:v>
                </c:pt>
                <c:pt idx="23">
                  <c:v>20.308093601448707</c:v>
                </c:pt>
                <c:pt idx="24">
                  <c:v>19.944017476410171</c:v>
                </c:pt>
                <c:pt idx="25">
                  <c:v>19.627410902003042</c:v>
                </c:pt>
                <c:pt idx="26">
                  <c:v>19.352631969610837</c:v>
                </c:pt>
                <c:pt idx="27">
                  <c:v>19.114573355649615</c:v>
                </c:pt>
                <c:pt idx="28">
                  <c:v>18.90864646019407</c:v>
                </c:pt>
                <c:pt idx="29">
                  <c:v>18.730755634634377</c:v>
                </c:pt>
                <c:pt idx="30">
                  <c:v>18.5772659239395</c:v>
                </c:pt>
                <c:pt idx="31">
                  <c:v>18.444967084636623</c:v>
                </c:pt>
                <c:pt idx="32">
                  <c:v>18.331036021380029</c:v>
                </c:pt>
                <c:pt idx="33">
                  <c:v>18.232999240527903</c:v>
                </c:pt>
                <c:pt idx="34">
                  <c:v>18.148696460057071</c:v>
                </c:pt>
                <c:pt idx="35">
                  <c:v>18.076246142048635</c:v>
                </c:pt>
                <c:pt idx="36">
                  <c:v>18.014013420708615</c:v>
                </c:pt>
                <c:pt idx="37">
                  <c:v>17.960580675676603</c:v>
                </c:pt>
                <c:pt idx="38">
                  <c:v>17.914720836084868</c:v>
                </c:pt>
                <c:pt idx="39">
                  <c:v>17.875373384405911</c:v>
                </c:pt>
                <c:pt idx="40">
                  <c:v>17.841622950435656</c:v>
                </c:pt>
                <c:pt idx="41">
                  <c:v>17.812680336007517</c:v>
                </c:pt>
                <c:pt idx="42">
                  <c:v>17.787865782879503</c:v>
                </c:pt>
                <c:pt idx="43">
                  <c:v>17.766594283752951</c:v>
                </c:pt>
                <c:pt idx="44">
                  <c:v>17.748362734902731</c:v>
                </c:pt>
                <c:pt idx="45">
                  <c:v>17.732738734841536</c:v>
                </c:pt>
                <c:pt idx="46">
                  <c:v>17.719350844116136</c:v>
                </c:pt>
                <c:pt idx="47">
                  <c:v>17.707880134767002</c:v>
                </c:pt>
                <c:pt idx="48">
                  <c:v>17.698052872759661</c:v>
                </c:pt>
                <c:pt idx="49">
                  <c:v>17.689634191834269</c:v>
                </c:pt>
                <c:pt idx="50">
                  <c:v>8.8758536767337084</c:v>
                </c:pt>
                <c:pt idx="51">
                  <c:v>5.3503414706934835</c:v>
                </c:pt>
                <c:pt idx="52">
                  <c:v>3.9401365882773933</c:v>
                </c:pt>
                <c:pt idx="53">
                  <c:v>3.3760546353109575</c:v>
                </c:pt>
                <c:pt idx="54">
                  <c:v>3.1504218541243829</c:v>
                </c:pt>
                <c:pt idx="55">
                  <c:v>3.0601687416497532</c:v>
                </c:pt>
                <c:pt idx="56">
                  <c:v>3.0240674966599013</c:v>
                </c:pt>
                <c:pt idx="57">
                  <c:v>3.0096269986639603</c:v>
                </c:pt>
                <c:pt idx="58">
                  <c:v>3.0038507994655843</c:v>
                </c:pt>
                <c:pt idx="59">
                  <c:v>3.0015403197862334</c:v>
                </c:pt>
                <c:pt idx="60">
                  <c:v>3.0006161279144932</c:v>
                </c:pt>
                <c:pt idx="61">
                  <c:v>3.0002464511657969</c:v>
                </c:pt>
                <c:pt idx="62">
                  <c:v>3.0000985804663189</c:v>
                </c:pt>
                <c:pt idx="63">
                  <c:v>3.0000394321865276</c:v>
                </c:pt>
                <c:pt idx="64">
                  <c:v>3.0000157728746109</c:v>
                </c:pt>
                <c:pt idx="65">
                  <c:v>3.0000063091498443</c:v>
                </c:pt>
                <c:pt idx="66">
                  <c:v>3.0000025236599379</c:v>
                </c:pt>
                <c:pt idx="67">
                  <c:v>3.0000010094639751</c:v>
                </c:pt>
                <c:pt idx="68">
                  <c:v>3.0000004037855899</c:v>
                </c:pt>
                <c:pt idx="69">
                  <c:v>3.0000001615142358</c:v>
                </c:pt>
                <c:pt idx="70">
                  <c:v>3.0000000646056941</c:v>
                </c:pt>
                <c:pt idx="71">
                  <c:v>3.0000000258422777</c:v>
                </c:pt>
                <c:pt idx="72">
                  <c:v>3.0000000103369109</c:v>
                </c:pt>
                <c:pt idx="73">
                  <c:v>3.0000000041347645</c:v>
                </c:pt>
                <c:pt idx="74">
                  <c:v>3.0000000016539055</c:v>
                </c:pt>
                <c:pt idx="75">
                  <c:v>3.0000000006615624</c:v>
                </c:pt>
                <c:pt idx="76">
                  <c:v>3.0000000002646248</c:v>
                </c:pt>
                <c:pt idx="77">
                  <c:v>3.0000000001058496</c:v>
                </c:pt>
                <c:pt idx="78">
                  <c:v>3.0000000000423395</c:v>
                </c:pt>
                <c:pt idx="79">
                  <c:v>3.0000000000169358</c:v>
                </c:pt>
                <c:pt idx="80">
                  <c:v>3.0000000000067741</c:v>
                </c:pt>
                <c:pt idx="81">
                  <c:v>3.0000000000027098</c:v>
                </c:pt>
                <c:pt idx="82">
                  <c:v>3.0000000000010836</c:v>
                </c:pt>
                <c:pt idx="83">
                  <c:v>3.0000000000004334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0-4C69-ACDC-674D0D3B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1328"/>
        <c:axId val="203089408"/>
      </c:scatterChart>
      <c:valAx>
        <c:axId val="203081216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5927336392627116"/>
              <c:y val="0.83092080295527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3136"/>
        <c:crosses val="autoZero"/>
        <c:crossBetween val="midCat"/>
        <c:majorUnit val="0.25"/>
      </c:valAx>
      <c:valAx>
        <c:axId val="203083136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System &amp;</a:t>
                </a:r>
                <a:r>
                  <a:rPr lang="en-US" sz="1200" b="1">
                    <a:solidFill>
                      <a:srgbClr val="0070C0"/>
                    </a:solidFill>
                  </a:rPr>
                  <a:t> Applied Voltage</a:t>
                </a:r>
                <a:r>
                  <a:rPr lang="en-US" sz="1200" b="1" baseline="0">
                    <a:solidFill>
                      <a:srgbClr val="0070C0"/>
                    </a:solidFill>
                  </a:rPr>
                  <a:t> (V)</a:t>
                </a:r>
                <a:endParaRPr lang="en-US" sz="1200" b="1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1216"/>
        <c:crosses val="autoZero"/>
        <c:crossBetween val="midCat"/>
      </c:valAx>
      <c:valAx>
        <c:axId val="203089408"/>
        <c:scaling>
          <c:orientation val="minMax"/>
          <c:max val="6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7030A0"/>
                    </a:solidFill>
                  </a:rPr>
                  <a:t>Current Draw Per</a:t>
                </a:r>
                <a:r>
                  <a:rPr lang="en-US" sz="1200" b="1" baseline="0">
                    <a:solidFill>
                      <a:srgbClr val="7030A0"/>
                    </a:solidFill>
                  </a:rPr>
                  <a:t> Motor (A)</a:t>
                </a:r>
                <a:endParaRPr lang="en-US" sz="1200" b="1">
                  <a:solidFill>
                    <a:srgbClr val="7030A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5663248673651025"/>
              <c:y val="0.12173938969407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328"/>
        <c:crosses val="max"/>
        <c:crossBetween val="midCat"/>
      </c:valAx>
      <c:valAx>
        <c:axId val="2030913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030894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791708645591402E-2"/>
          <c:y val="0.90540653136475957"/>
          <c:w val="0.96820829135440845"/>
          <c:h val="6.7614543546700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8298471001395"/>
          <c:y val="0.12886619125439508"/>
          <c:w val="0.72518034036068069"/>
          <c:h val="0.71658718367751206"/>
        </c:manualLayout>
      </c:layout>
      <c:scatterChart>
        <c:scatterStyle val="smoothMarker"/>
        <c:varyColors val="0"/>
        <c:ser>
          <c:idx val="0"/>
          <c:order val="0"/>
          <c:tx>
            <c:v>Time to Target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Calcs'!$F$36:$O$36</c:f>
              <c:numCache>
                <c:formatCode>0.0</c:formatCode>
                <c:ptCount val="10"/>
                <c:pt idx="0">
                  <c:v>2.2000000000000011</c:v>
                </c:pt>
                <c:pt idx="1">
                  <c:v>1.880000000000001</c:v>
                </c:pt>
                <c:pt idx="2">
                  <c:v>1.8000000000000009</c:v>
                </c:pt>
                <c:pt idx="3">
                  <c:v>1.840000000000001</c:v>
                </c:pt>
                <c:pt idx="4">
                  <c:v>1.9600000000000011</c:v>
                </c:pt>
                <c:pt idx="5">
                  <c:v>2.120000000000001</c:v>
                </c:pt>
                <c:pt idx="6">
                  <c:v>2.3600000000000012</c:v>
                </c:pt>
                <c:pt idx="7">
                  <c:v>2.6000000000000014</c:v>
                </c:pt>
                <c:pt idx="8">
                  <c:v>2.8400000000000016</c:v>
                </c:pt>
                <c:pt idx="9">
                  <c:v>3.0800000000000018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9-428E-9E47-98D55F9F0799}"/>
            </c:ext>
          </c:extLst>
        </c:ser>
        <c:ser>
          <c:idx val="1"/>
          <c:order val="2"/>
          <c:tx>
            <c:v>Design Gear Ratio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'DT-Prelim Calcs'!$E$60:$E$61</c:f>
              <c:numCache>
                <c:formatCode>0.000</c:formatCode>
                <c:ptCount val="2"/>
                <c:pt idx="0">
                  <c:v>6.666666666666667</c:v>
                </c:pt>
                <c:pt idx="1">
                  <c:v>6.666666666666667</c:v>
                </c:pt>
              </c:numCache>
            </c:numRef>
          </c:xVal>
          <c:yVal>
            <c:numRef>
              <c:f>'DT-Prelim Calcs'!$H$60:$H$61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9.9999999999999964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39-428E-9E47-98D55F9F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1920"/>
        <c:axId val="203208192"/>
      </c:scatterChart>
      <c:scatterChart>
        <c:scatterStyle val="smoothMarker"/>
        <c:varyColors val="0"/>
        <c:ser>
          <c:idx val="3"/>
          <c:order val="1"/>
          <c:tx>
            <c:v>Average Speed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'DT-Prelim Calcs'!$F$34:$O$34</c:f>
              <c:numCache>
                <c:formatCode>0.0</c:formatCode>
                <c:ptCount val="10"/>
                <c:pt idx="0">
                  <c:v>2</c:v>
                </c:pt>
                <c:pt idx="1">
                  <c:v>3.1111111111111112</c:v>
                </c:pt>
                <c:pt idx="2">
                  <c:v>4.2222222222222223</c:v>
                </c:pt>
                <c:pt idx="3">
                  <c:v>5.3333333333333339</c:v>
                </c:pt>
                <c:pt idx="4">
                  <c:v>6.4444444444444446</c:v>
                </c:pt>
                <c:pt idx="5">
                  <c:v>7.5555555555555554</c:v>
                </c:pt>
                <c:pt idx="6">
                  <c:v>8.6666666666666661</c:v>
                </c:pt>
                <c:pt idx="7">
                  <c:v>9.7777777777777768</c:v>
                </c:pt>
                <c:pt idx="8">
                  <c:v>10.888888888888888</c:v>
                </c:pt>
                <c:pt idx="9">
                  <c:v>11.999999999999998</c:v>
                </c:pt>
              </c:numCache>
            </c:numRef>
          </c:xVal>
          <c:yVal>
            <c:numRef>
              <c:f>'DT-Prelim Calcs'!$F$42:$O$42</c:f>
              <c:numCache>
                <c:formatCode>0.0</c:formatCode>
                <c:ptCount val="10"/>
                <c:pt idx="0">
                  <c:v>9.0909090909090864</c:v>
                </c:pt>
                <c:pt idx="1">
                  <c:v>10.63829787234042</c:v>
                </c:pt>
                <c:pt idx="2">
                  <c:v>11.111111111111105</c:v>
                </c:pt>
                <c:pt idx="3">
                  <c:v>10.869565217391299</c:v>
                </c:pt>
                <c:pt idx="4">
                  <c:v>10.204081632653056</c:v>
                </c:pt>
                <c:pt idx="5">
                  <c:v>9.4339622641509386</c:v>
                </c:pt>
                <c:pt idx="6">
                  <c:v>8.4745762711864359</c:v>
                </c:pt>
                <c:pt idx="7">
                  <c:v>7.6923076923076881</c:v>
                </c:pt>
                <c:pt idx="8">
                  <c:v>7.0422535211267565</c:v>
                </c:pt>
                <c:pt idx="9">
                  <c:v>6.4935064935064899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39-428E-9E47-98D55F9F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2288"/>
        <c:axId val="203210112"/>
      </c:scatterChart>
      <c:valAx>
        <c:axId val="2032019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Gear</a:t>
                </a:r>
                <a:r>
                  <a:rPr lang="en-US" sz="1800" baseline="0"/>
                  <a:t> Ratio</a:t>
                </a:r>
                <a:endParaRPr lang="en-US" sz="1800"/>
              </a:p>
            </c:rich>
          </c:tx>
          <c:overlay val="0"/>
        </c:title>
        <c:numFmt formatCode="0\ &quot;: 1&quot;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3208192"/>
        <c:crosses val="autoZero"/>
        <c:crossBetween val="midCat"/>
      </c:valAx>
      <c:valAx>
        <c:axId val="203208192"/>
        <c:scaling>
          <c:orientation val="minMax"/>
          <c:max val="4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 To Target (s)</a:t>
                </a:r>
              </a:p>
            </c:rich>
          </c:tx>
          <c:layout>
            <c:manualLayout>
              <c:xMode val="edge"/>
              <c:yMode val="edge"/>
              <c:x val="2.6950582790054464E-2"/>
              <c:y val="0.2753357599168028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US"/>
          </a:p>
        </c:txPr>
        <c:crossAx val="203201920"/>
        <c:crosses val="autoZero"/>
        <c:crossBetween val="midCat"/>
        <c:majorUnit val="0.5"/>
      </c:valAx>
      <c:valAx>
        <c:axId val="203210112"/>
        <c:scaling>
          <c:orientation val="minMax"/>
          <c:max val="2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Speed (ft/s)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7030A0"/>
                </a:solidFill>
              </a:defRPr>
            </a:pPr>
            <a:endParaRPr lang="en-US"/>
          </a:p>
        </c:txPr>
        <c:crossAx val="203212288"/>
        <c:crosses val="max"/>
        <c:crossBetween val="midCat"/>
        <c:majorUnit val="2.5"/>
      </c:valAx>
      <c:valAx>
        <c:axId val="20321228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032101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4.6415770609318993E-2"/>
          <c:y val="0"/>
          <c:w val="0.8999999292687878"/>
          <c:h val="8.7742146504002264E-2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38100">
      <a:solidFill>
        <a:schemeClr val="tx1"/>
      </a:solidFill>
    </a:ln>
  </c:sp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1</xdr:row>
      <xdr:rowOff>152401</xdr:rowOff>
    </xdr:from>
    <xdr:to>
      <xdr:col>14</xdr:col>
      <xdr:colOff>504825</xdr:colOff>
      <xdr:row>9</xdr:row>
      <xdr:rowOff>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92528</xdr:colOff>
      <xdr:row>13</xdr:row>
      <xdr:rowOff>23532</xdr:rowOff>
    </xdr:from>
    <xdr:to>
      <xdr:col>14</xdr:col>
      <xdr:colOff>462643</xdr:colOff>
      <xdr:row>21</xdr:row>
      <xdr:rowOff>14008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11207</xdr:colOff>
      <xdr:row>22</xdr:row>
      <xdr:rowOff>21772</xdr:rowOff>
    </xdr:from>
    <xdr:to>
      <xdr:col>14</xdr:col>
      <xdr:colOff>549521</xdr:colOff>
      <xdr:row>29</xdr:row>
      <xdr:rowOff>32658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29</xdr:row>
      <xdr:rowOff>47626</xdr:rowOff>
    </xdr:from>
    <xdr:to>
      <xdr:col>14</xdr:col>
      <xdr:colOff>560294</xdr:colOff>
      <xdr:row>39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122604</xdr:colOff>
      <xdr:row>0</xdr:row>
      <xdr:rowOff>9525</xdr:rowOff>
    </xdr:from>
    <xdr:to>
      <xdr:col>13</xdr:col>
      <xdr:colOff>133349</xdr:colOff>
      <xdr:row>1</xdr:row>
      <xdr:rowOff>862</xdr:rowOff>
    </xdr:to>
    <xdr:pic>
      <xdr:nvPicPr>
        <xdr:cNvPr id="8" name="Picture 7" descr="Custom Avatar">
          <a:extLst>
            <a:ext uri="{FF2B5EF4-FFF2-40B4-BE49-F238E27FC236}">
              <a16:creationId xmlns:a16="http://schemas.microsoft.com/office/drawing/2014/main" id="{14B5F430-4701-467F-A3B5-5D021C038C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000"/>
        <a:stretch/>
      </xdr:blipFill>
      <xdr:spPr bwMode="auto">
        <a:xfrm>
          <a:off x="5317392" y="9525"/>
          <a:ext cx="582245" cy="327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259458</xdr:colOff>
      <xdr:row>1</xdr:row>
      <xdr:rowOff>125677</xdr:rowOff>
    </xdr:from>
    <xdr:to>
      <xdr:col>29</xdr:col>
      <xdr:colOff>4309</xdr:colOff>
      <xdr:row>17</xdr:row>
      <xdr:rowOff>38789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C06DE-C83D-4724-B80A-D6C3AF00F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257735</xdr:colOff>
      <xdr:row>17</xdr:row>
      <xdr:rowOff>89647</xdr:rowOff>
    </xdr:from>
    <xdr:to>
      <xdr:col>29</xdr:col>
      <xdr:colOff>5603</xdr:colOff>
      <xdr:row>37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0A4074-C14E-4064-806D-2A357A80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257175</xdr:colOff>
      <xdr:row>38</xdr:row>
      <xdr:rowOff>95250</xdr:rowOff>
    </xdr:from>
    <xdr:to>
      <xdr:col>29</xdr:col>
      <xdr:colOff>28575</xdr:colOff>
      <xdr:row>66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E0D068-B5AD-4141-8CB3-2BBB59EB9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hiefdelphi.com/media/papers/2470" TargetMode="External"/><Relationship Id="rId7" Type="http://schemas.openxmlformats.org/officeDocument/2006/relationships/hyperlink" Target="https://www.chiefdelphi.com/media/papers/3407" TargetMode="External"/><Relationship Id="rId2" Type="http://schemas.openxmlformats.org/officeDocument/2006/relationships/hyperlink" Target="http://www.chiefdelphi.com/media/papers/1917" TargetMode="External"/><Relationship Id="rId1" Type="http://schemas.openxmlformats.org/officeDocument/2006/relationships/hyperlink" Target="http://www.chiefdelphi.com/media/papers/1443" TargetMode="External"/><Relationship Id="rId6" Type="http://schemas.openxmlformats.org/officeDocument/2006/relationships/hyperlink" Target="http://www.chiefdelphi.com/media/papers/2059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chiefdelphi.com/media/papers/2750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chiefdelphi.com/media/papers/2750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81"/>
  <sheetViews>
    <sheetView showGridLines="0" tabSelected="1" zoomScaleNormal="100" zoomScaleSheetLayoutView="85" workbookViewId="0">
      <selection activeCell="F12" sqref="F12"/>
    </sheetView>
  </sheetViews>
  <sheetFormatPr defaultRowHeight="12.75" x14ac:dyDescent="0.2"/>
  <cols>
    <col min="1" max="1" width="2.85546875" style="1" customWidth="1"/>
    <col min="2" max="2" width="1.42578125" style="1" customWidth="1"/>
    <col min="3" max="6" width="9" style="1" customWidth="1"/>
    <col min="7" max="7" width="9" style="92" customWidth="1"/>
    <col min="8" max="9" width="1.42578125" style="1" customWidth="1"/>
    <col min="10" max="15" width="8.5703125" style="1" customWidth="1"/>
    <col min="16" max="16" width="2.85546875" style="1" customWidth="1"/>
    <col min="17" max="17" width="3.5703125" style="1" customWidth="1"/>
    <col min="34" max="34" width="5" style="41" customWidth="1"/>
    <col min="351" max="16384" width="9.140625" style="1"/>
  </cols>
  <sheetData>
    <row r="1" spans="1:34" ht="26.25" customHeight="1" thickBot="1" x14ac:dyDescent="0.25">
      <c r="A1" s="6"/>
      <c r="B1" s="259" t="s">
        <v>148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8" t="s">
        <v>155</v>
      </c>
      <c r="N1" s="258"/>
      <c r="O1" s="258"/>
      <c r="P1" s="6"/>
      <c r="Q1" s="256" t="s">
        <v>52</v>
      </c>
      <c r="R1" s="248" t="s">
        <v>163</v>
      </c>
      <c r="S1" s="248"/>
      <c r="T1" s="248"/>
      <c r="U1" s="248"/>
      <c r="V1" s="248"/>
      <c r="W1" s="248"/>
      <c r="X1" s="248"/>
      <c r="Y1" s="248"/>
      <c r="Z1" s="248"/>
      <c r="AA1" s="248"/>
    </row>
    <row r="2" spans="1:34" ht="15.75" x14ac:dyDescent="0.25">
      <c r="A2" s="6"/>
      <c r="B2" s="250"/>
      <c r="C2" s="251"/>
      <c r="D2" s="251"/>
      <c r="E2" s="251"/>
      <c r="F2" s="252"/>
      <c r="G2" s="252"/>
      <c r="H2" s="66"/>
      <c r="I2" s="6"/>
      <c r="J2" s="253" t="s">
        <v>55</v>
      </c>
      <c r="K2" s="254"/>
      <c r="L2" s="254"/>
      <c r="M2" s="254"/>
      <c r="N2" s="254"/>
      <c r="O2" s="255"/>
      <c r="P2" s="6"/>
      <c r="Q2" s="257"/>
    </row>
    <row r="3" spans="1:34" ht="33.75" customHeight="1" x14ac:dyDescent="0.35">
      <c r="A3" s="6"/>
      <c r="B3" s="53"/>
      <c r="C3" s="265" t="s">
        <v>45</v>
      </c>
      <c r="D3" s="265"/>
      <c r="E3" s="265"/>
      <c r="F3" s="265"/>
      <c r="G3" s="130" t="s">
        <v>12</v>
      </c>
      <c r="H3" s="51"/>
      <c r="I3" s="6"/>
      <c r="J3" s="54"/>
      <c r="K3" s="67"/>
      <c r="L3" s="67"/>
      <c r="M3" s="67"/>
      <c r="N3" s="67"/>
      <c r="O3" s="52"/>
      <c r="P3" s="6"/>
      <c r="Q3" s="257"/>
      <c r="AH3" s="92"/>
    </row>
    <row r="4" spans="1:34" x14ac:dyDescent="0.2">
      <c r="A4" s="6"/>
      <c r="B4" s="53"/>
      <c r="C4" s="266" t="s">
        <v>96</v>
      </c>
      <c r="D4" s="266"/>
      <c r="E4" s="266"/>
      <c r="F4" s="266"/>
      <c r="G4" s="28">
        <v>6</v>
      </c>
      <c r="H4" s="51"/>
      <c r="I4" s="6"/>
      <c r="J4" s="54"/>
      <c r="K4" s="67"/>
      <c r="L4" s="67"/>
      <c r="M4" s="67"/>
      <c r="N4" s="67"/>
      <c r="O4" s="52"/>
      <c r="P4" s="6"/>
      <c r="Q4" s="257"/>
      <c r="AH4" s="92"/>
    </row>
    <row r="5" spans="1:34" ht="13.5" thickBot="1" x14ac:dyDescent="0.25">
      <c r="A5" s="6"/>
      <c r="B5" s="55"/>
      <c r="C5" s="58"/>
      <c r="D5" s="58"/>
      <c r="E5" s="58"/>
      <c r="F5" s="65"/>
      <c r="G5" s="68"/>
      <c r="H5" s="60"/>
      <c r="I5" s="6"/>
      <c r="J5" s="54"/>
      <c r="K5" s="67"/>
      <c r="L5" s="67"/>
      <c r="M5" s="67"/>
      <c r="N5" s="67"/>
      <c r="O5" s="52"/>
      <c r="P5" s="6"/>
      <c r="Q5" s="257"/>
      <c r="AH5" s="92"/>
    </row>
    <row r="6" spans="1:34" ht="7.5" customHeight="1" thickBot="1" x14ac:dyDescent="0.25">
      <c r="A6" s="6"/>
      <c r="G6" s="93"/>
      <c r="I6" s="6"/>
      <c r="J6" s="54"/>
      <c r="K6" s="67"/>
      <c r="L6" s="67"/>
      <c r="M6" s="67"/>
      <c r="N6" s="67"/>
      <c r="O6" s="52"/>
      <c r="P6" s="6"/>
      <c r="Q6" s="257"/>
      <c r="AH6" s="42"/>
    </row>
    <row r="7" spans="1:34" ht="15.75" x14ac:dyDescent="0.25">
      <c r="A7" s="6"/>
      <c r="B7" s="250" t="s">
        <v>141</v>
      </c>
      <c r="C7" s="251"/>
      <c r="D7" s="251"/>
      <c r="E7" s="251"/>
      <c r="F7" s="251"/>
      <c r="G7" s="251"/>
      <c r="H7" s="272"/>
      <c r="I7" s="6"/>
      <c r="J7" s="54"/>
      <c r="K7" s="67"/>
      <c r="L7" s="67"/>
      <c r="M7" s="67"/>
      <c r="N7" s="67"/>
      <c r="O7" s="52"/>
      <c r="P7" s="6"/>
      <c r="Q7" s="257"/>
      <c r="AH7" s="249"/>
    </row>
    <row r="8" spans="1:34" x14ac:dyDescent="0.2">
      <c r="A8" s="6"/>
      <c r="B8" s="53"/>
      <c r="C8" s="63"/>
      <c r="D8" s="56" t="s">
        <v>3</v>
      </c>
      <c r="E8" s="56" t="s">
        <v>4</v>
      </c>
      <c r="F8" s="56" t="s">
        <v>5</v>
      </c>
      <c r="G8" s="56" t="s">
        <v>37</v>
      </c>
      <c r="H8" s="51"/>
      <c r="I8" s="6"/>
      <c r="J8" s="54"/>
      <c r="K8" s="67"/>
      <c r="L8" s="67"/>
      <c r="M8" s="67"/>
      <c r="N8" s="67"/>
      <c r="O8" s="52"/>
      <c r="P8" s="6"/>
      <c r="Q8" s="257"/>
      <c r="AH8" s="249"/>
    </row>
    <row r="9" spans="1:34" ht="13.5" thickBot="1" x14ac:dyDescent="0.25">
      <c r="A9" s="6"/>
      <c r="B9" s="53"/>
      <c r="C9" s="64" t="s">
        <v>0</v>
      </c>
      <c r="D9" s="14">
        <v>12</v>
      </c>
      <c r="E9" s="14">
        <v>40</v>
      </c>
      <c r="F9" s="57">
        <f>IF(D9=1,1,0.95)</f>
        <v>0.95</v>
      </c>
      <c r="G9" s="61">
        <f>IF(AND(D9&lt;&gt;0,E9&lt;&gt;0),D9/E9,1)</f>
        <v>0.3</v>
      </c>
      <c r="H9" s="51"/>
      <c r="I9" s="6"/>
      <c r="J9" s="54"/>
      <c r="K9" s="67"/>
      <c r="L9" s="67"/>
      <c r="M9" s="67"/>
      <c r="N9" s="67"/>
      <c r="O9" s="52"/>
      <c r="P9" s="6"/>
      <c r="Q9" s="257"/>
      <c r="AH9" s="92"/>
    </row>
    <row r="10" spans="1:34" x14ac:dyDescent="0.2">
      <c r="A10" s="6"/>
      <c r="B10" s="53"/>
      <c r="C10" s="64" t="s">
        <v>1</v>
      </c>
      <c r="D10" s="14">
        <v>20</v>
      </c>
      <c r="E10" s="14">
        <v>40</v>
      </c>
      <c r="F10" s="57">
        <f>IF(D10=1,1,0.95)</f>
        <v>0.95</v>
      </c>
      <c r="G10" s="61">
        <f>IF(AND(D10&lt;&gt;0,E10&lt;&gt;0),D10/E10,1)</f>
        <v>0.5</v>
      </c>
      <c r="H10" s="51"/>
      <c r="I10" s="6"/>
      <c r="J10" s="273"/>
      <c r="K10" s="274" t="s">
        <v>49</v>
      </c>
      <c r="L10" s="276" t="s">
        <v>50</v>
      </c>
      <c r="M10" s="276" t="s">
        <v>14</v>
      </c>
      <c r="N10" s="270" t="s">
        <v>22</v>
      </c>
      <c r="O10" s="267"/>
      <c r="P10" s="6"/>
      <c r="Q10" s="257"/>
      <c r="AH10" s="2"/>
    </row>
    <row r="11" spans="1:34" ht="13.5" customHeight="1" x14ac:dyDescent="0.2">
      <c r="A11" s="6"/>
      <c r="B11" s="53"/>
      <c r="C11" s="64" t="s">
        <v>2</v>
      </c>
      <c r="D11" s="14">
        <v>1</v>
      </c>
      <c r="E11" s="14">
        <v>1</v>
      </c>
      <c r="F11" s="57">
        <f>IF(D11=1,1,0.95)</f>
        <v>1</v>
      </c>
      <c r="G11" s="61">
        <f>IF(AND(D11&lt;&gt;0,E11&lt;&gt;0),D11/E11,1)</f>
        <v>1</v>
      </c>
      <c r="H11" s="51"/>
      <c r="I11" s="6"/>
      <c r="J11" s="273"/>
      <c r="K11" s="275"/>
      <c r="L11" s="261"/>
      <c r="M11" s="261"/>
      <c r="N11" s="271"/>
      <c r="O11" s="267"/>
      <c r="P11" s="6"/>
      <c r="Q11" s="257"/>
      <c r="AH11" s="2"/>
    </row>
    <row r="12" spans="1:34" ht="13.5" customHeight="1" thickBot="1" x14ac:dyDescent="0.25">
      <c r="A12" s="6"/>
      <c r="B12" s="53"/>
      <c r="C12" s="104"/>
      <c r="D12" s="268" t="s">
        <v>128</v>
      </c>
      <c r="E12" s="269"/>
      <c r="F12" s="102"/>
      <c r="G12" s="61"/>
      <c r="H12" s="51"/>
      <c r="I12" s="6"/>
      <c r="J12" s="84"/>
      <c r="K12" s="86">
        <f>'DT-Prelim Calcs'!E45</f>
        <v>0.14585722057171852</v>
      </c>
      <c r="L12" s="74">
        <f>(1-K12/'DT-Prelim Calcs'!C7)*'DT-Prelim Calcs'!C6</f>
        <v>5235.882150256145</v>
      </c>
      <c r="M12" s="72">
        <f>('DT-Prelim Calcs'!C8-'DT-Prelim Calcs'!C9)*K12/'DT-Prelim Calcs'!C7+'DT-Prelim Calcs'!C9</f>
        <v>11.89625600650198</v>
      </c>
      <c r="N12" s="87">
        <f>(K12*L12*2*PI()/60)/(M12*G35)</f>
        <v>0.52933717068594677</v>
      </c>
      <c r="O12" s="85"/>
      <c r="P12" s="6"/>
      <c r="Q12" s="257"/>
      <c r="AH12" s="2"/>
    </row>
    <row r="13" spans="1:34" ht="13.5" customHeight="1" thickBot="1" x14ac:dyDescent="0.25">
      <c r="A13" s="6"/>
      <c r="B13" s="55"/>
      <c r="C13" s="113" t="s">
        <v>74</v>
      </c>
      <c r="D13" s="215" t="str">
        <f>CONCATENATE(ROUND(1/G13,1), " : 1")</f>
        <v>6.7 : 1</v>
      </c>
      <c r="E13" s="113" t="s">
        <v>114</v>
      </c>
      <c r="F13" s="112" t="str">
        <f>IF(ISBLANK(F12),"N/A",CONCATENATE(ROUND(1/G13*F12,1), " : 1"))</f>
        <v>N/A</v>
      </c>
      <c r="G13" s="62">
        <f>G9*G10*G11</f>
        <v>0.15</v>
      </c>
      <c r="H13" s="60"/>
      <c r="I13" s="6"/>
      <c r="J13" s="242" t="s">
        <v>151</v>
      </c>
      <c r="K13" s="243"/>
      <c r="L13" s="243"/>
      <c r="M13" s="243"/>
      <c r="N13" s="243"/>
      <c r="O13" s="244"/>
      <c r="P13" s="35"/>
      <c r="Q13" s="257"/>
      <c r="AH13" s="2"/>
    </row>
    <row r="14" spans="1:34" ht="7.5" customHeight="1" thickBot="1" x14ac:dyDescent="0.25">
      <c r="A14" s="6"/>
      <c r="I14" s="6"/>
      <c r="J14" s="245"/>
      <c r="K14" s="246"/>
      <c r="L14" s="246"/>
      <c r="M14" s="246"/>
      <c r="N14" s="246"/>
      <c r="O14" s="247"/>
      <c r="P14" s="6"/>
      <c r="Q14" s="257"/>
      <c r="AH14" s="2"/>
    </row>
    <row r="15" spans="1:34" ht="13.5" customHeight="1" thickBot="1" x14ac:dyDescent="0.3">
      <c r="A15" s="6"/>
      <c r="B15" s="105"/>
      <c r="C15" s="106"/>
      <c r="D15" s="106"/>
      <c r="E15" s="106"/>
      <c r="F15" s="106"/>
      <c r="G15" s="106"/>
      <c r="H15" s="107"/>
      <c r="I15" s="6"/>
      <c r="J15" s="71"/>
      <c r="K15" s="69"/>
      <c r="L15" s="69"/>
      <c r="M15" s="69"/>
      <c r="N15" s="69"/>
      <c r="O15" s="70"/>
      <c r="P15" s="6"/>
      <c r="Q15" s="257"/>
      <c r="AH15" s="2"/>
    </row>
    <row r="16" spans="1:34" x14ac:dyDescent="0.2">
      <c r="A16" s="6"/>
      <c r="B16" s="53"/>
      <c r="C16" s="99" t="s">
        <v>112</v>
      </c>
      <c r="D16" s="100"/>
      <c r="E16" s="100"/>
      <c r="F16" s="100"/>
      <c r="G16" s="101"/>
      <c r="H16" s="51"/>
      <c r="I16" s="6"/>
      <c r="J16" s="71"/>
      <c r="K16" s="69"/>
      <c r="L16" s="69"/>
      <c r="M16" s="69"/>
      <c r="N16" s="69"/>
      <c r="O16" s="70"/>
      <c r="P16" s="6"/>
      <c r="Q16" s="257"/>
      <c r="AH16" s="2"/>
    </row>
    <row r="17" spans="1:34" x14ac:dyDescent="0.2">
      <c r="A17" s="6"/>
      <c r="B17" s="53"/>
      <c r="C17" s="239" t="s">
        <v>38</v>
      </c>
      <c r="D17" s="240"/>
      <c r="E17" s="240"/>
      <c r="F17" s="241"/>
      <c r="G17" s="15">
        <v>4</v>
      </c>
      <c r="H17" s="51"/>
      <c r="I17" s="6"/>
      <c r="J17" s="71"/>
      <c r="K17" s="69"/>
      <c r="L17" s="69"/>
      <c r="M17" s="69"/>
      <c r="N17" s="69"/>
      <c r="O17" s="70"/>
      <c r="P17" s="6"/>
      <c r="Q17" s="257"/>
      <c r="AH17" s="2"/>
    </row>
    <row r="18" spans="1:34" x14ac:dyDescent="0.2">
      <c r="B18" s="53"/>
      <c r="C18" s="239" t="s">
        <v>39</v>
      </c>
      <c r="D18" s="240"/>
      <c r="E18" s="240"/>
      <c r="F18" s="241"/>
      <c r="G18" s="43">
        <v>1</v>
      </c>
      <c r="H18" s="51"/>
      <c r="J18" s="71"/>
      <c r="K18" s="69"/>
      <c r="L18" s="69"/>
      <c r="M18" s="69"/>
      <c r="N18" s="69"/>
      <c r="O18" s="70"/>
      <c r="P18" s="6"/>
      <c r="Q18" s="257"/>
      <c r="AH18" s="2"/>
    </row>
    <row r="19" spans="1:34" ht="13.5" customHeight="1" x14ac:dyDescent="0.2">
      <c r="B19" s="53"/>
      <c r="C19" s="239" t="s">
        <v>40</v>
      </c>
      <c r="D19" s="240"/>
      <c r="E19" s="240"/>
      <c r="F19" s="241"/>
      <c r="G19" s="91">
        <v>1</v>
      </c>
      <c r="H19" s="51"/>
      <c r="J19" s="71"/>
      <c r="K19" s="69"/>
      <c r="L19" s="69"/>
      <c r="M19" s="69"/>
      <c r="N19" s="69"/>
      <c r="O19" s="70"/>
      <c r="P19" s="6"/>
      <c r="Q19" s="257"/>
      <c r="AH19" s="2"/>
    </row>
    <row r="20" spans="1:34" ht="12.75" customHeight="1" x14ac:dyDescent="0.2">
      <c r="B20" s="53"/>
      <c r="C20" s="239" t="s">
        <v>42</v>
      </c>
      <c r="D20" s="240"/>
      <c r="E20" s="240"/>
      <c r="F20" s="241"/>
      <c r="G20" s="15">
        <v>13</v>
      </c>
      <c r="H20" s="51"/>
      <c r="J20" s="71"/>
      <c r="K20" s="69"/>
      <c r="L20" s="69"/>
      <c r="M20" s="69"/>
      <c r="N20" s="69"/>
      <c r="O20" s="70"/>
      <c r="P20" s="6"/>
      <c r="Q20" s="257"/>
      <c r="AF20" s="137"/>
      <c r="AH20" s="2"/>
    </row>
    <row r="21" spans="1:34" ht="13.5" thickBot="1" x14ac:dyDescent="0.25">
      <c r="B21" s="54"/>
      <c r="C21" s="239" t="s">
        <v>113</v>
      </c>
      <c r="D21" s="240"/>
      <c r="E21" s="240"/>
      <c r="F21" s="241"/>
      <c r="G21" s="15">
        <v>26</v>
      </c>
      <c r="H21" s="52"/>
      <c r="J21" s="53"/>
      <c r="K21" s="69"/>
      <c r="L21" s="69"/>
      <c r="M21" s="69"/>
      <c r="N21" s="69"/>
      <c r="O21" s="70"/>
      <c r="P21" s="6"/>
      <c r="Q21" s="257"/>
      <c r="AH21" s="2"/>
    </row>
    <row r="22" spans="1:34" ht="12.75" customHeight="1" x14ac:dyDescent="0.2">
      <c r="B22" s="53"/>
      <c r="C22" s="239" t="s">
        <v>65</v>
      </c>
      <c r="D22" s="240"/>
      <c r="E22" s="240"/>
      <c r="F22" s="241"/>
      <c r="G22" s="16">
        <v>0.5</v>
      </c>
      <c r="H22" s="51"/>
      <c r="J22" s="297" t="s">
        <v>165</v>
      </c>
      <c r="K22" s="298"/>
      <c r="L22" s="298"/>
      <c r="M22" s="298"/>
      <c r="N22" s="298"/>
      <c r="O22" s="299"/>
      <c r="P22" s="6"/>
      <c r="Q22" s="257"/>
      <c r="AH22" s="2"/>
    </row>
    <row r="23" spans="1:34" ht="13.5" thickBot="1" x14ac:dyDescent="0.25">
      <c r="B23" s="53"/>
      <c r="C23" s="262" t="s">
        <v>43</v>
      </c>
      <c r="D23" s="263"/>
      <c r="E23" s="263"/>
      <c r="F23" s="264"/>
      <c r="G23" s="18">
        <v>0.5</v>
      </c>
      <c r="H23" s="51"/>
      <c r="J23" s="76"/>
      <c r="K23" s="69"/>
      <c r="L23" s="69"/>
      <c r="M23" s="69"/>
      <c r="N23" s="69"/>
      <c r="O23" s="70"/>
      <c r="P23" s="6"/>
      <c r="Q23" s="257"/>
      <c r="AH23" s="2"/>
    </row>
    <row r="24" spans="1:34" ht="13.5" thickBot="1" x14ac:dyDescent="0.25">
      <c r="B24" s="53"/>
      <c r="C24" s="67"/>
      <c r="D24" s="67"/>
      <c r="E24" s="67"/>
      <c r="F24" s="67"/>
      <c r="G24" s="57"/>
      <c r="H24" s="51"/>
      <c r="J24" s="76"/>
      <c r="K24" s="69"/>
      <c r="L24" s="69"/>
      <c r="M24" s="69"/>
      <c r="N24" s="69"/>
      <c r="O24" s="70"/>
      <c r="P24" s="6"/>
      <c r="Q24" s="257"/>
      <c r="AH24" s="2"/>
    </row>
    <row r="25" spans="1:34" ht="13.5" customHeight="1" x14ac:dyDescent="0.2">
      <c r="B25" s="53"/>
      <c r="C25" s="96" t="s">
        <v>41</v>
      </c>
      <c r="D25" s="97"/>
      <c r="E25" s="97"/>
      <c r="F25" s="97"/>
      <c r="G25" s="98"/>
      <c r="H25" s="51"/>
      <c r="J25" s="76"/>
      <c r="K25" s="69"/>
      <c r="L25" s="69"/>
      <c r="M25" s="69"/>
      <c r="N25" s="69"/>
      <c r="O25" s="70"/>
      <c r="P25" s="6"/>
      <c r="Q25" s="257"/>
      <c r="AH25" s="2"/>
    </row>
    <row r="26" spans="1:34" x14ac:dyDescent="0.2">
      <c r="B26" s="53"/>
      <c r="C26" s="239" t="s">
        <v>68</v>
      </c>
      <c r="D26" s="240"/>
      <c r="E26" s="240"/>
      <c r="F26" s="241"/>
      <c r="G26" s="15">
        <v>120</v>
      </c>
      <c r="H26" s="51"/>
      <c r="J26" s="76"/>
      <c r="K26" s="63"/>
      <c r="L26" s="63"/>
      <c r="M26" s="63"/>
      <c r="N26" s="63"/>
      <c r="O26" s="51"/>
      <c r="P26" s="6"/>
      <c r="Q26" s="257"/>
      <c r="AH26" s="2"/>
    </row>
    <row r="27" spans="1:34" ht="13.5" thickBot="1" x14ac:dyDescent="0.25">
      <c r="B27" s="53"/>
      <c r="C27" s="262" t="s">
        <v>126</v>
      </c>
      <c r="D27" s="263"/>
      <c r="E27" s="263"/>
      <c r="F27" s="264"/>
      <c r="G27" s="17">
        <v>23</v>
      </c>
      <c r="H27" s="51"/>
      <c r="J27" s="76"/>
      <c r="K27" s="69"/>
      <c r="L27" s="69"/>
      <c r="M27" s="69"/>
      <c r="N27" s="69"/>
      <c r="O27" s="70"/>
      <c r="P27" s="6"/>
      <c r="Q27" s="257"/>
      <c r="AH27" s="2"/>
    </row>
    <row r="28" spans="1:34" ht="13.5" customHeight="1" thickBot="1" x14ac:dyDescent="0.3">
      <c r="B28" s="53"/>
      <c r="C28" s="67"/>
      <c r="D28" s="67"/>
      <c r="E28" s="67"/>
      <c r="F28" s="67"/>
      <c r="G28" s="57"/>
      <c r="H28" s="51"/>
      <c r="J28" s="123"/>
      <c r="K28" s="122"/>
      <c r="L28" s="122"/>
      <c r="M28" s="122"/>
      <c r="N28" s="122"/>
      <c r="O28" s="124"/>
      <c r="P28" s="6"/>
      <c r="Q28" s="257"/>
      <c r="AH28" s="2"/>
    </row>
    <row r="29" spans="1:34" ht="13.5" customHeight="1" thickBot="1" x14ac:dyDescent="0.3">
      <c r="B29" s="53"/>
      <c r="C29" s="99" t="s">
        <v>44</v>
      </c>
      <c r="D29" s="100"/>
      <c r="E29" s="100"/>
      <c r="F29" s="100"/>
      <c r="G29" s="101"/>
      <c r="H29" s="51"/>
      <c r="J29" s="125"/>
      <c r="K29" s="126"/>
      <c r="L29" s="126"/>
      <c r="M29" s="126"/>
      <c r="N29" s="126"/>
      <c r="O29" s="127"/>
      <c r="P29" s="6"/>
      <c r="Q29" s="257"/>
      <c r="AH29" s="2"/>
    </row>
    <row r="30" spans="1:34" ht="13.5" customHeight="1" x14ac:dyDescent="0.2">
      <c r="B30" s="53"/>
      <c r="C30" s="239" t="s">
        <v>149</v>
      </c>
      <c r="D30" s="240"/>
      <c r="E30" s="240"/>
      <c r="F30" s="241"/>
      <c r="G30" s="111">
        <v>20</v>
      </c>
      <c r="H30" s="51"/>
      <c r="J30" s="291" t="s">
        <v>150</v>
      </c>
      <c r="K30" s="292"/>
      <c r="L30" s="292"/>
      <c r="M30" s="292"/>
      <c r="N30" s="292"/>
      <c r="O30" s="293"/>
      <c r="P30" s="6"/>
      <c r="Q30" s="257"/>
      <c r="AH30" s="2"/>
    </row>
    <row r="31" spans="1:34" ht="13.5" customHeight="1" x14ac:dyDescent="0.2">
      <c r="B31" s="53"/>
      <c r="C31" s="239" t="s">
        <v>54</v>
      </c>
      <c r="D31" s="240"/>
      <c r="E31" s="240"/>
      <c r="F31" s="241"/>
      <c r="G31" s="15">
        <v>12</v>
      </c>
      <c r="H31" s="51"/>
      <c r="J31" s="75"/>
      <c r="K31" s="63"/>
      <c r="L31" s="63"/>
      <c r="M31" s="63"/>
      <c r="N31" s="63"/>
      <c r="O31" s="51"/>
      <c r="P31" s="6"/>
      <c r="Q31" s="257"/>
      <c r="AH31" s="2"/>
    </row>
    <row r="32" spans="1:34" ht="13.5" customHeight="1" thickBot="1" x14ac:dyDescent="0.25">
      <c r="B32" s="53"/>
      <c r="C32" s="262" t="s">
        <v>195</v>
      </c>
      <c r="D32" s="263"/>
      <c r="E32" s="263"/>
      <c r="F32" s="264"/>
      <c r="G32" s="34" t="s">
        <v>197</v>
      </c>
      <c r="H32" s="51"/>
      <c r="J32" s="75"/>
      <c r="K32" s="63"/>
      <c r="L32" s="63"/>
      <c r="M32" s="63"/>
      <c r="N32" s="63"/>
      <c r="O32" s="51"/>
      <c r="P32" s="6"/>
      <c r="Q32" s="257"/>
      <c r="AH32" s="2"/>
    </row>
    <row r="33" spans="1:350" ht="13.5" customHeight="1" thickBot="1" x14ac:dyDescent="0.25">
      <c r="B33" s="53"/>
      <c r="C33" s="67"/>
      <c r="D33" s="67"/>
      <c r="E33" s="67"/>
      <c r="F33" s="67"/>
      <c r="G33" s="57"/>
      <c r="H33" s="51"/>
      <c r="J33" s="75"/>
      <c r="K33" s="63"/>
      <c r="L33" s="63"/>
      <c r="M33" s="63"/>
      <c r="N33" s="63"/>
      <c r="O33" s="51"/>
      <c r="P33" s="6"/>
      <c r="Q33" s="257"/>
      <c r="AH33" s="2"/>
    </row>
    <row r="34" spans="1:350" ht="13.5" customHeight="1" x14ac:dyDescent="0.2">
      <c r="B34" s="53"/>
      <c r="C34" s="99" t="s">
        <v>170</v>
      </c>
      <c r="D34" s="36"/>
      <c r="E34" s="36"/>
      <c r="F34" s="36"/>
      <c r="G34" s="13"/>
      <c r="H34" s="51"/>
      <c r="J34" s="75"/>
      <c r="K34" s="63"/>
      <c r="L34" s="63"/>
      <c r="M34" s="63"/>
      <c r="N34" s="63"/>
      <c r="O34" s="51"/>
      <c r="P34" s="6"/>
      <c r="Q34" s="257"/>
      <c r="AH34" s="2"/>
    </row>
    <row r="35" spans="1:350" ht="13.5" customHeight="1" x14ac:dyDescent="0.2">
      <c r="B35" s="53"/>
      <c r="C35" s="294" t="s">
        <v>127</v>
      </c>
      <c r="D35" s="295"/>
      <c r="E35" s="295"/>
      <c r="F35" s="296"/>
      <c r="G35" s="15">
        <v>12.7</v>
      </c>
      <c r="H35" s="51"/>
      <c r="J35" s="128"/>
      <c r="K35" s="63"/>
      <c r="L35" s="63"/>
      <c r="M35" s="63"/>
      <c r="N35" s="63"/>
      <c r="O35" s="51"/>
      <c r="P35" s="6"/>
      <c r="Q35" s="257"/>
      <c r="AH35" s="2"/>
    </row>
    <row r="36" spans="1:350" ht="13.5" customHeight="1" x14ac:dyDescent="0.2">
      <c r="B36" s="53"/>
      <c r="C36" s="294" t="s">
        <v>120</v>
      </c>
      <c r="D36" s="295"/>
      <c r="E36" s="295"/>
      <c r="F36" s="296"/>
      <c r="G36" s="15">
        <v>1500</v>
      </c>
      <c r="H36" s="51"/>
      <c r="J36" s="128"/>
      <c r="K36" s="63"/>
      <c r="L36" s="63"/>
      <c r="M36" s="63"/>
      <c r="N36" s="63"/>
      <c r="O36" s="51"/>
      <c r="P36" s="35"/>
      <c r="Q36" s="257"/>
      <c r="AH36" s="2"/>
    </row>
    <row r="37" spans="1:350" ht="13.5" customHeight="1" x14ac:dyDescent="0.2">
      <c r="B37" s="53"/>
      <c r="C37" s="294" t="s">
        <v>118</v>
      </c>
      <c r="D37" s="295"/>
      <c r="E37" s="295"/>
      <c r="F37" s="296"/>
      <c r="G37" s="15">
        <v>150</v>
      </c>
      <c r="H37" s="51"/>
      <c r="J37" s="128"/>
      <c r="K37" s="63"/>
      <c r="L37" s="63"/>
      <c r="M37" s="63"/>
      <c r="N37" s="63"/>
      <c r="O37" s="51"/>
      <c r="P37" s="6"/>
      <c r="Q37" s="257"/>
      <c r="AH37" s="2"/>
    </row>
    <row r="38" spans="1:350" ht="13.5" customHeight="1" x14ac:dyDescent="0.2">
      <c r="B38" s="53"/>
      <c r="C38" s="294" t="s">
        <v>168</v>
      </c>
      <c r="D38" s="295"/>
      <c r="E38" s="295"/>
      <c r="F38" s="296"/>
      <c r="G38" s="15">
        <v>1.4999999999999999E-2</v>
      </c>
      <c r="H38" s="51"/>
      <c r="J38" s="128"/>
      <c r="K38" s="63"/>
      <c r="L38" s="63"/>
      <c r="M38" s="63"/>
      <c r="N38" s="63"/>
      <c r="O38" s="51"/>
      <c r="P38" s="6"/>
      <c r="Q38" s="257"/>
      <c r="AH38" s="2"/>
    </row>
    <row r="39" spans="1:350" x14ac:dyDescent="0.2">
      <c r="B39" s="53"/>
      <c r="C39" s="294" t="s">
        <v>117</v>
      </c>
      <c r="D39" s="295"/>
      <c r="E39" s="295"/>
      <c r="F39" s="296"/>
      <c r="G39" s="15">
        <v>18</v>
      </c>
      <c r="H39" s="51"/>
      <c r="J39" s="128"/>
      <c r="K39" s="63"/>
      <c r="L39" s="63"/>
      <c r="M39" s="63"/>
      <c r="N39" s="63"/>
      <c r="O39" s="51"/>
      <c r="P39" s="6"/>
      <c r="Q39" s="257"/>
      <c r="AH39" s="2"/>
    </row>
    <row r="40" spans="1:350" ht="13.5" thickBot="1" x14ac:dyDescent="0.25">
      <c r="B40" s="53"/>
      <c r="C40" s="300" t="s">
        <v>119</v>
      </c>
      <c r="D40" s="301"/>
      <c r="E40" s="301"/>
      <c r="F40" s="302"/>
      <c r="G40" s="17">
        <v>20</v>
      </c>
      <c r="H40" s="51"/>
      <c r="J40" s="285" t="s">
        <v>147</v>
      </c>
      <c r="K40" s="286"/>
      <c r="L40" s="286"/>
      <c r="M40" s="286"/>
      <c r="N40" s="286"/>
      <c r="O40" s="287"/>
      <c r="P40" s="6"/>
      <c r="Q40" s="257"/>
      <c r="AH40" s="2"/>
    </row>
    <row r="41" spans="1:350" ht="7.5" customHeight="1" thickBot="1" x14ac:dyDescent="0.25">
      <c r="B41" s="55"/>
      <c r="C41" s="58"/>
      <c r="D41" s="58"/>
      <c r="E41" s="58"/>
      <c r="F41" s="58"/>
      <c r="G41" s="59"/>
      <c r="H41" s="60"/>
      <c r="J41" s="288"/>
      <c r="K41" s="289"/>
      <c r="L41" s="289"/>
      <c r="M41" s="289"/>
      <c r="N41" s="289"/>
      <c r="O41" s="290"/>
      <c r="P41" s="6"/>
      <c r="Q41" s="257"/>
      <c r="AH41" s="2"/>
    </row>
    <row r="42" spans="1:350" ht="7.5" customHeight="1" thickBot="1" x14ac:dyDescent="0.25">
      <c r="A42" s="7"/>
      <c r="B42" s="50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257"/>
      <c r="AH42" s="2"/>
    </row>
    <row r="43" spans="1:350" ht="7.5" customHeight="1" x14ac:dyDescent="0.2">
      <c r="A43" s="7"/>
      <c r="B43" s="203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5"/>
      <c r="P43" s="35"/>
      <c r="Q43" s="257"/>
      <c r="AH43" s="2"/>
    </row>
    <row r="44" spans="1:350" ht="12.75" customHeight="1" x14ac:dyDescent="0.2">
      <c r="A44" s="7"/>
      <c r="B44" s="81"/>
      <c r="C44" s="67"/>
      <c r="D44" s="260" t="s">
        <v>67</v>
      </c>
      <c r="E44" s="260" t="s">
        <v>73</v>
      </c>
      <c r="F44" s="260" t="s">
        <v>15</v>
      </c>
      <c r="G44" s="230" t="s">
        <v>187</v>
      </c>
      <c r="H44" s="63"/>
      <c r="I44" s="77"/>
      <c r="J44" s="260" t="s">
        <v>48</v>
      </c>
      <c r="K44" s="260" t="s">
        <v>51</v>
      </c>
      <c r="L44" s="260" t="s">
        <v>125</v>
      </c>
      <c r="M44" s="260" t="s">
        <v>111</v>
      </c>
      <c r="N44" s="317" t="s">
        <v>76</v>
      </c>
      <c r="O44" s="79"/>
      <c r="P44" s="35"/>
      <c r="Q44" s="257"/>
      <c r="AH44" s="2"/>
    </row>
    <row r="45" spans="1:350" x14ac:dyDescent="0.2">
      <c r="A45" s="7"/>
      <c r="B45" s="81"/>
      <c r="C45" s="67"/>
      <c r="D45" s="261"/>
      <c r="E45" s="261"/>
      <c r="F45" s="261"/>
      <c r="G45" s="230"/>
      <c r="H45" s="63"/>
      <c r="I45" s="77"/>
      <c r="J45" s="261"/>
      <c r="K45" s="261"/>
      <c r="L45" s="261"/>
      <c r="M45" s="261"/>
      <c r="N45" s="318"/>
      <c r="O45" s="79"/>
      <c r="P45" s="35"/>
      <c r="Q45" s="257"/>
      <c r="AH45" s="2"/>
    </row>
    <row r="46" spans="1:350" x14ac:dyDescent="0.2">
      <c r="A46" s="7"/>
      <c r="B46" s="81"/>
      <c r="C46" s="83" t="s">
        <v>46</v>
      </c>
      <c r="D46" s="73">
        <f>'DT-Prelim Calcs'!C6*G13*G17*PI()/12/60</f>
        <v>15.289084247470328</v>
      </c>
      <c r="E46" s="73" t="e">
        <f>IF($F$12&gt;0,D46/$F$12,NA())</f>
        <v>#N/A</v>
      </c>
      <c r="F46" s="73">
        <f>G30/D46</f>
        <v>1.3081228199333863</v>
      </c>
      <c r="G46" s="73">
        <f>G30/D46</f>
        <v>1.3081228199333863</v>
      </c>
      <c r="H46" s="63"/>
      <c r="I46" s="77"/>
      <c r="J46" s="277" t="str">
        <f>IF(AND(K12&lt;0.5*'DT-Prelim Calcs'!C7,M12&lt;'DT-Prelim Calcs'!C10,M12*G4&lt;G4*'DT-Prelim Calcs'!C10,'DT-Prelim Calcs'!C24=TRUE,'DT-Prelim Calcs'!C25=TRUE),"YES","NO")</f>
        <v>YES</v>
      </c>
      <c r="K46" s="277" t="str">
        <f>IF(OR(D51/G30&gt;1,E51&lt;G20*2/12),"YES","NO")</f>
        <v>NO</v>
      </c>
      <c r="L46" s="279">
        <f>'DT-Prelim Calcs'!AH2</f>
        <v>7.9598204724409438</v>
      </c>
      <c r="M46" s="281">
        <f>'DT-Prelim Calcs'!AG2</f>
        <v>12.7</v>
      </c>
      <c r="N46" s="283">
        <f>'DT-Prelim Calcs'!AK2*G31</f>
        <v>166.42442743444448</v>
      </c>
      <c r="O46" s="79"/>
      <c r="P46" s="7"/>
      <c r="Q46" s="257"/>
      <c r="AH46" s="2"/>
    </row>
    <row r="47" spans="1:350" ht="13.5" thickBot="1" x14ac:dyDescent="0.25">
      <c r="A47" s="7"/>
      <c r="B47" s="81"/>
      <c r="C47" s="208" t="s">
        <v>47</v>
      </c>
      <c r="D47" s="207">
        <f>'DT-Prelim Calcs'!AE2</f>
        <v>12.256560486087308</v>
      </c>
      <c r="E47" s="207" t="e">
        <f>IF($F$12&gt;0,D47/$F$12,NA())</f>
        <v>#N/A</v>
      </c>
      <c r="F47" s="207">
        <f>'DT-Prelim Calcs'!AI2</f>
        <v>2.0000000000000009</v>
      </c>
      <c r="G47" s="207">
        <f>'DT-Prelim Calcs'!AJ2</f>
        <v>3.3600000000000021</v>
      </c>
      <c r="H47" s="206"/>
      <c r="I47" s="77"/>
      <c r="J47" s="278"/>
      <c r="K47" s="278"/>
      <c r="L47" s="280"/>
      <c r="M47" s="282"/>
      <c r="N47" s="284"/>
      <c r="O47" s="79"/>
      <c r="P47" s="7"/>
      <c r="Q47" s="257"/>
      <c r="AH47" s="2"/>
    </row>
    <row r="48" spans="1:350" ht="7.5" customHeight="1" x14ac:dyDescent="0.2">
      <c r="A48" s="7"/>
      <c r="B48" s="81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9"/>
      <c r="P48" s="7"/>
      <c r="Q48" s="25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2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37"/>
      <c r="DL48" s="137"/>
      <c r="DM48" s="137"/>
      <c r="DN48" s="137"/>
      <c r="DO48" s="137"/>
      <c r="DP48" s="137"/>
      <c r="DQ48" s="137"/>
      <c r="DR48" s="137"/>
      <c r="DS48" s="137"/>
      <c r="DT48" s="137"/>
      <c r="DU48" s="137"/>
      <c r="DV48" s="137"/>
      <c r="DW48" s="137"/>
      <c r="DX48" s="137"/>
      <c r="DY48" s="137"/>
      <c r="DZ48" s="137"/>
      <c r="EA48" s="137"/>
      <c r="EB48" s="137"/>
      <c r="EC48" s="137"/>
      <c r="ED48" s="137"/>
      <c r="EE48" s="137"/>
      <c r="EF48" s="137"/>
      <c r="EG48" s="137"/>
      <c r="EH48" s="137"/>
      <c r="EI48" s="137"/>
      <c r="EJ48" s="137"/>
      <c r="EK48" s="137"/>
      <c r="EL48" s="137"/>
      <c r="EM48" s="137"/>
      <c r="EN48" s="137"/>
      <c r="EO48" s="137"/>
      <c r="EP48" s="137"/>
      <c r="EQ48" s="137"/>
      <c r="ER48" s="137"/>
      <c r="ES48" s="137"/>
      <c r="ET48" s="137"/>
      <c r="EU48" s="137"/>
      <c r="EV48" s="137"/>
      <c r="EW48" s="137"/>
      <c r="EX48" s="137"/>
      <c r="EY48" s="137"/>
      <c r="EZ48" s="137"/>
      <c r="FA48" s="137"/>
      <c r="FB48" s="137"/>
      <c r="FC48" s="137"/>
      <c r="FD48" s="137"/>
      <c r="FE48" s="137"/>
      <c r="FF48" s="137"/>
      <c r="FG48" s="137"/>
      <c r="FH48" s="137"/>
      <c r="FI48" s="137"/>
      <c r="FJ48" s="137"/>
      <c r="FK48" s="137"/>
      <c r="FL48" s="137"/>
      <c r="FM48" s="137"/>
      <c r="FN48" s="137"/>
      <c r="FO48" s="137"/>
      <c r="FP48" s="137"/>
      <c r="FQ48" s="137"/>
      <c r="FR48" s="137"/>
      <c r="FS48" s="137"/>
      <c r="FT48" s="137"/>
      <c r="FU48" s="137"/>
      <c r="FV48" s="137"/>
      <c r="FW48" s="137"/>
      <c r="FX48" s="137"/>
      <c r="FY48" s="137"/>
      <c r="FZ48" s="137"/>
      <c r="GA48" s="137"/>
      <c r="GB48" s="137"/>
      <c r="GC48" s="137"/>
      <c r="GD48" s="137"/>
      <c r="GE48" s="137"/>
      <c r="GF48" s="137"/>
      <c r="GG48" s="137"/>
      <c r="GH48" s="137"/>
      <c r="GI48" s="137"/>
      <c r="GJ48" s="137"/>
      <c r="GK48" s="137"/>
      <c r="GL48" s="137"/>
      <c r="GM48" s="137"/>
      <c r="GN48" s="137"/>
      <c r="GO48" s="137"/>
      <c r="GP48" s="137"/>
      <c r="GQ48" s="137"/>
      <c r="GR48" s="137"/>
      <c r="GS48" s="137"/>
      <c r="GT48" s="137"/>
      <c r="GU48" s="137"/>
      <c r="GV48" s="137"/>
      <c r="GW48" s="137"/>
      <c r="GX48" s="137"/>
      <c r="GY48" s="137"/>
      <c r="GZ48" s="137"/>
      <c r="HA48" s="137"/>
      <c r="HB48" s="137"/>
      <c r="HC48" s="137"/>
      <c r="HD48" s="137"/>
      <c r="HE48" s="137"/>
      <c r="HF48" s="137"/>
      <c r="HG48" s="137"/>
      <c r="HH48" s="137"/>
      <c r="HI48" s="137"/>
      <c r="HJ48" s="137"/>
      <c r="HK48" s="137"/>
      <c r="HL48" s="137"/>
      <c r="HM48" s="137"/>
      <c r="HN48" s="137"/>
      <c r="HO48" s="137"/>
      <c r="HP48" s="137"/>
      <c r="HQ48" s="137"/>
      <c r="HR48" s="137"/>
      <c r="HS48" s="137"/>
      <c r="HT48" s="137"/>
      <c r="HU48" s="137"/>
      <c r="HV48" s="137"/>
      <c r="HW48" s="137"/>
      <c r="HX48" s="137"/>
      <c r="HY48" s="137"/>
      <c r="HZ48" s="137"/>
      <c r="IA48" s="137"/>
      <c r="IB48" s="137"/>
      <c r="IC48" s="137"/>
      <c r="ID48" s="137"/>
      <c r="IE48" s="137"/>
      <c r="IF48" s="137"/>
      <c r="IG48" s="137"/>
      <c r="IH48" s="137"/>
      <c r="II48" s="137"/>
      <c r="IJ48" s="137"/>
      <c r="IK48" s="137"/>
      <c r="IL48" s="137"/>
      <c r="IM48" s="137"/>
      <c r="IN48" s="137"/>
      <c r="IO48" s="137"/>
      <c r="IP48" s="137"/>
      <c r="IQ48" s="137"/>
      <c r="IR48" s="137"/>
      <c r="IS48" s="137"/>
      <c r="IT48" s="137"/>
      <c r="IU48" s="137"/>
      <c r="IV48" s="137"/>
      <c r="IW48" s="137"/>
      <c r="IX48" s="137"/>
      <c r="IY48" s="137"/>
      <c r="IZ48" s="137"/>
      <c r="JA48" s="137"/>
      <c r="JB48" s="137"/>
      <c r="JC48" s="137"/>
      <c r="JD48" s="137"/>
      <c r="JE48" s="137"/>
      <c r="JF48" s="137"/>
      <c r="JG48" s="137"/>
      <c r="JH48" s="137"/>
      <c r="JI48" s="137"/>
      <c r="JJ48" s="137"/>
      <c r="JK48" s="137"/>
      <c r="JL48" s="137"/>
      <c r="JM48" s="137"/>
      <c r="JN48" s="137"/>
      <c r="JO48" s="137"/>
      <c r="JP48" s="137"/>
      <c r="JQ48" s="137"/>
      <c r="JR48" s="137"/>
      <c r="JS48" s="137"/>
      <c r="JT48" s="137"/>
      <c r="JU48" s="137"/>
      <c r="JV48" s="137"/>
      <c r="JW48" s="137"/>
      <c r="JX48" s="137"/>
      <c r="JY48" s="137"/>
      <c r="JZ48" s="137"/>
      <c r="KA48" s="137"/>
      <c r="KB48" s="137"/>
      <c r="KC48" s="137"/>
      <c r="KD48" s="137"/>
      <c r="KE48" s="137"/>
      <c r="KF48" s="137"/>
      <c r="KG48" s="137"/>
      <c r="KH48" s="137"/>
      <c r="KI48" s="137"/>
      <c r="KJ48" s="137"/>
      <c r="KK48" s="137"/>
      <c r="KL48" s="137"/>
      <c r="KM48" s="137"/>
      <c r="KN48" s="137"/>
      <c r="KO48" s="137"/>
      <c r="KP48" s="137"/>
      <c r="KQ48" s="137"/>
      <c r="KR48" s="137"/>
      <c r="KS48" s="137"/>
      <c r="KT48" s="137"/>
      <c r="KU48" s="137"/>
      <c r="KV48" s="137"/>
      <c r="KW48" s="137"/>
      <c r="KX48" s="137"/>
      <c r="KY48" s="137"/>
      <c r="KZ48" s="137"/>
      <c r="LA48" s="137"/>
      <c r="LB48" s="137"/>
      <c r="LC48" s="137"/>
      <c r="LD48" s="137"/>
      <c r="LE48" s="137"/>
      <c r="LF48" s="137"/>
      <c r="LG48" s="137"/>
      <c r="LH48" s="137"/>
      <c r="LI48" s="137"/>
      <c r="LJ48" s="137"/>
      <c r="LK48" s="137"/>
      <c r="LL48" s="137"/>
      <c r="LM48" s="137"/>
      <c r="LN48" s="137"/>
      <c r="LO48" s="137"/>
      <c r="LP48" s="137"/>
      <c r="LQ48" s="137"/>
      <c r="LR48" s="137"/>
      <c r="LS48" s="137"/>
      <c r="LT48" s="137"/>
      <c r="LU48" s="137"/>
      <c r="LV48" s="137"/>
      <c r="LW48" s="137"/>
      <c r="LX48" s="137"/>
      <c r="LY48" s="137"/>
      <c r="LZ48" s="137"/>
      <c r="MA48" s="137"/>
      <c r="MB48" s="137"/>
      <c r="MC48" s="137"/>
      <c r="MD48" s="137"/>
      <c r="ME48" s="137"/>
      <c r="MF48" s="137"/>
      <c r="MG48" s="137"/>
      <c r="MH48" s="137"/>
      <c r="MI48" s="137"/>
      <c r="MJ48" s="137"/>
      <c r="MK48" s="137"/>
      <c r="ML48" s="137"/>
    </row>
    <row r="49" spans="1:350" ht="12.75" customHeight="1" x14ac:dyDescent="0.2">
      <c r="A49" s="7"/>
      <c r="B49" s="81"/>
      <c r="C49" s="202"/>
      <c r="D49" s="230" t="s">
        <v>199</v>
      </c>
      <c r="E49" s="230" t="s">
        <v>188</v>
      </c>
      <c r="F49" s="230" t="s">
        <v>186</v>
      </c>
      <c r="G49" s="230" t="s">
        <v>190</v>
      </c>
      <c r="H49" s="77"/>
      <c r="I49" s="77"/>
      <c r="J49" s="228"/>
      <c r="K49" s="228"/>
      <c r="L49" s="228"/>
      <c r="M49" s="228"/>
      <c r="N49" s="229"/>
      <c r="O49" s="79"/>
      <c r="P49" s="7"/>
      <c r="Q49" s="25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2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37"/>
      <c r="DL49" s="137"/>
      <c r="DM49" s="137"/>
      <c r="DN49" s="137"/>
      <c r="DO49" s="137"/>
      <c r="DP49" s="137"/>
      <c r="DQ49" s="137"/>
      <c r="DR49" s="137"/>
      <c r="DS49" s="137"/>
      <c r="DT49" s="137"/>
      <c r="DU49" s="137"/>
      <c r="DV49" s="137"/>
      <c r="DW49" s="137"/>
      <c r="DX49" s="137"/>
      <c r="DY49" s="137"/>
      <c r="DZ49" s="137"/>
      <c r="EA49" s="137"/>
      <c r="EB49" s="137"/>
      <c r="EC49" s="137"/>
      <c r="ED49" s="137"/>
      <c r="EE49" s="137"/>
      <c r="EF49" s="137"/>
      <c r="EG49" s="137"/>
      <c r="EH49" s="137"/>
      <c r="EI49" s="137"/>
      <c r="EJ49" s="137"/>
      <c r="EK49" s="137"/>
      <c r="EL49" s="137"/>
      <c r="EM49" s="137"/>
      <c r="EN49" s="137"/>
      <c r="EO49" s="137"/>
      <c r="EP49" s="137"/>
      <c r="EQ49" s="137"/>
      <c r="ER49" s="137"/>
      <c r="ES49" s="137"/>
      <c r="ET49" s="137"/>
      <c r="EU49" s="137"/>
      <c r="EV49" s="137"/>
      <c r="EW49" s="137"/>
      <c r="EX49" s="137"/>
      <c r="EY49" s="137"/>
      <c r="EZ49" s="137"/>
      <c r="FA49" s="137"/>
      <c r="FB49" s="137"/>
      <c r="FC49" s="137"/>
      <c r="FD49" s="137"/>
      <c r="FE49" s="137"/>
      <c r="FF49" s="137"/>
      <c r="FG49" s="137"/>
      <c r="FH49" s="137"/>
      <c r="FI49" s="137"/>
      <c r="FJ49" s="137"/>
      <c r="FK49" s="137"/>
      <c r="FL49" s="137"/>
      <c r="FM49" s="137"/>
      <c r="FN49" s="137"/>
      <c r="FO49" s="137"/>
      <c r="FP49" s="137"/>
      <c r="FQ49" s="137"/>
      <c r="FR49" s="137"/>
      <c r="FS49" s="137"/>
      <c r="FT49" s="137"/>
      <c r="FU49" s="137"/>
      <c r="FV49" s="137"/>
      <c r="FW49" s="137"/>
      <c r="FX49" s="137"/>
      <c r="FY49" s="137"/>
      <c r="FZ49" s="137"/>
      <c r="GA49" s="137"/>
      <c r="GB49" s="137"/>
      <c r="GC49" s="137"/>
      <c r="GD49" s="137"/>
      <c r="GE49" s="137"/>
      <c r="GF49" s="137"/>
      <c r="GG49" s="137"/>
      <c r="GH49" s="137"/>
      <c r="GI49" s="137"/>
      <c r="GJ49" s="137"/>
      <c r="GK49" s="137"/>
      <c r="GL49" s="137"/>
      <c r="GM49" s="137"/>
      <c r="GN49" s="137"/>
      <c r="GO49" s="137"/>
      <c r="GP49" s="137"/>
      <c r="GQ49" s="137"/>
      <c r="GR49" s="137"/>
      <c r="GS49" s="137"/>
      <c r="GT49" s="137"/>
      <c r="GU49" s="137"/>
      <c r="GV49" s="137"/>
      <c r="GW49" s="137"/>
      <c r="GX49" s="137"/>
      <c r="GY49" s="137"/>
      <c r="GZ49" s="137"/>
      <c r="HA49" s="137"/>
      <c r="HB49" s="137"/>
      <c r="HC49" s="137"/>
      <c r="HD49" s="137"/>
      <c r="HE49" s="137"/>
      <c r="HF49" s="137"/>
      <c r="HG49" s="137"/>
      <c r="HH49" s="137"/>
      <c r="HI49" s="137"/>
      <c r="HJ49" s="137"/>
      <c r="HK49" s="137"/>
      <c r="HL49" s="137"/>
      <c r="HM49" s="137"/>
      <c r="HN49" s="137"/>
      <c r="HO49" s="137"/>
      <c r="HP49" s="137"/>
      <c r="HQ49" s="137"/>
      <c r="HR49" s="137"/>
      <c r="HS49" s="137"/>
      <c r="HT49" s="137"/>
      <c r="HU49" s="137"/>
      <c r="HV49" s="137"/>
      <c r="HW49" s="137"/>
      <c r="HX49" s="137"/>
      <c r="HY49" s="137"/>
      <c r="HZ49" s="137"/>
      <c r="IA49" s="137"/>
      <c r="IB49" s="137"/>
      <c r="IC49" s="137"/>
      <c r="ID49" s="137"/>
      <c r="IE49" s="137"/>
      <c r="IF49" s="137"/>
      <c r="IG49" s="137"/>
      <c r="IH49" s="137"/>
      <c r="II49" s="137"/>
      <c r="IJ49" s="137"/>
      <c r="IK49" s="137"/>
      <c r="IL49" s="137"/>
      <c r="IM49" s="137"/>
      <c r="IN49" s="137"/>
      <c r="IO49" s="137"/>
      <c r="IP49" s="137"/>
      <c r="IQ49" s="137"/>
      <c r="IR49" s="137"/>
      <c r="IS49" s="137"/>
      <c r="IT49" s="137"/>
      <c r="IU49" s="137"/>
      <c r="IV49" s="137"/>
      <c r="IW49" s="137"/>
      <c r="IX49" s="137"/>
      <c r="IY49" s="137"/>
      <c r="IZ49" s="137"/>
      <c r="JA49" s="137"/>
      <c r="JB49" s="137"/>
      <c r="JC49" s="137"/>
      <c r="JD49" s="137"/>
      <c r="JE49" s="137"/>
      <c r="JF49" s="137"/>
      <c r="JG49" s="137"/>
      <c r="JH49" s="137"/>
      <c r="JI49" s="137"/>
      <c r="JJ49" s="137"/>
      <c r="JK49" s="137"/>
      <c r="JL49" s="137"/>
      <c r="JM49" s="137"/>
      <c r="JN49" s="137"/>
      <c r="JO49" s="137"/>
      <c r="JP49" s="137"/>
      <c r="JQ49" s="137"/>
      <c r="JR49" s="137"/>
      <c r="JS49" s="137"/>
      <c r="JT49" s="137"/>
      <c r="JU49" s="137"/>
      <c r="JV49" s="137"/>
      <c r="JW49" s="137"/>
      <c r="JX49" s="137"/>
      <c r="JY49" s="137"/>
      <c r="JZ49" s="137"/>
      <c r="KA49" s="137"/>
      <c r="KB49" s="137"/>
      <c r="KC49" s="137"/>
      <c r="KD49" s="137"/>
      <c r="KE49" s="137"/>
      <c r="KF49" s="137"/>
      <c r="KG49" s="137"/>
      <c r="KH49" s="137"/>
      <c r="KI49" s="137"/>
      <c r="KJ49" s="137"/>
      <c r="KK49" s="137"/>
      <c r="KL49" s="137"/>
      <c r="KM49" s="137"/>
      <c r="KN49" s="137"/>
      <c r="KO49" s="137"/>
      <c r="KP49" s="137"/>
      <c r="KQ49" s="137"/>
      <c r="KR49" s="137"/>
      <c r="KS49" s="137"/>
      <c r="KT49" s="137"/>
      <c r="KU49" s="137"/>
      <c r="KV49" s="137"/>
      <c r="KW49" s="137"/>
      <c r="KX49" s="137"/>
      <c r="KY49" s="137"/>
      <c r="KZ49" s="137"/>
      <c r="LA49" s="137"/>
      <c r="LB49" s="137"/>
      <c r="LC49" s="137"/>
      <c r="LD49" s="137"/>
      <c r="LE49" s="137"/>
      <c r="LF49" s="137"/>
      <c r="LG49" s="137"/>
      <c r="LH49" s="137"/>
      <c r="LI49" s="137"/>
      <c r="LJ49" s="137"/>
      <c r="LK49" s="137"/>
      <c r="LL49" s="137"/>
      <c r="LM49" s="137"/>
      <c r="LN49" s="137"/>
      <c r="LO49" s="137"/>
      <c r="LP49" s="137"/>
      <c r="LQ49" s="137"/>
      <c r="LR49" s="137"/>
      <c r="LS49" s="137"/>
      <c r="LT49" s="137"/>
      <c r="LU49" s="137"/>
      <c r="LV49" s="137"/>
      <c r="LW49" s="137"/>
      <c r="LX49" s="137"/>
      <c r="LY49" s="137"/>
      <c r="LZ49" s="137"/>
      <c r="MA49" s="137"/>
      <c r="MB49" s="137"/>
      <c r="MC49" s="137"/>
      <c r="MD49" s="137"/>
      <c r="ME49" s="137"/>
      <c r="MF49" s="137"/>
      <c r="MG49" s="137"/>
      <c r="MH49" s="137"/>
      <c r="MI49" s="137"/>
      <c r="MJ49" s="137"/>
      <c r="MK49" s="137"/>
      <c r="ML49" s="137"/>
    </row>
    <row r="50" spans="1:350" x14ac:dyDescent="0.2">
      <c r="A50" s="7"/>
      <c r="B50" s="81"/>
      <c r="C50" s="202"/>
      <c r="D50" s="230"/>
      <c r="E50" s="230"/>
      <c r="F50" s="230"/>
      <c r="G50" s="230"/>
      <c r="H50" s="77"/>
      <c r="I50" s="77"/>
      <c r="J50" s="228"/>
      <c r="K50" s="228"/>
      <c r="L50" s="228"/>
      <c r="M50" s="228"/>
      <c r="N50" s="229"/>
      <c r="O50" s="79"/>
      <c r="P50" s="7"/>
      <c r="Q50" s="25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2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37"/>
      <c r="DL50" s="137"/>
      <c r="DM50" s="137"/>
      <c r="DN50" s="137"/>
      <c r="DO50" s="137"/>
      <c r="DP50" s="137"/>
      <c r="DQ50" s="137"/>
      <c r="DR50" s="137"/>
      <c r="DS50" s="137"/>
      <c r="DT50" s="137"/>
      <c r="DU50" s="137"/>
      <c r="DV50" s="137"/>
      <c r="DW50" s="137"/>
      <c r="DX50" s="137"/>
      <c r="DY50" s="137"/>
      <c r="DZ50" s="137"/>
      <c r="EA50" s="137"/>
      <c r="EB50" s="137"/>
      <c r="EC50" s="137"/>
      <c r="ED50" s="137"/>
      <c r="EE50" s="137"/>
      <c r="EF50" s="137"/>
      <c r="EG50" s="137"/>
      <c r="EH50" s="137"/>
      <c r="EI50" s="137"/>
      <c r="EJ50" s="137"/>
      <c r="EK50" s="137"/>
      <c r="EL50" s="137"/>
      <c r="EM50" s="137"/>
      <c r="EN50" s="137"/>
      <c r="EO50" s="137"/>
      <c r="EP50" s="137"/>
      <c r="EQ50" s="137"/>
      <c r="ER50" s="137"/>
      <c r="ES50" s="137"/>
      <c r="ET50" s="137"/>
      <c r="EU50" s="137"/>
      <c r="EV50" s="137"/>
      <c r="EW50" s="137"/>
      <c r="EX50" s="137"/>
      <c r="EY50" s="137"/>
      <c r="EZ50" s="137"/>
      <c r="FA50" s="137"/>
      <c r="FB50" s="137"/>
      <c r="FC50" s="137"/>
      <c r="FD50" s="137"/>
      <c r="FE50" s="137"/>
      <c r="FF50" s="137"/>
      <c r="FG50" s="137"/>
      <c r="FH50" s="137"/>
      <c r="FI50" s="137"/>
      <c r="FJ50" s="137"/>
      <c r="FK50" s="137"/>
      <c r="FL50" s="137"/>
      <c r="FM50" s="137"/>
      <c r="FN50" s="137"/>
      <c r="FO50" s="137"/>
      <c r="FP50" s="137"/>
      <c r="FQ50" s="137"/>
      <c r="FR50" s="137"/>
      <c r="FS50" s="137"/>
      <c r="FT50" s="137"/>
      <c r="FU50" s="137"/>
      <c r="FV50" s="137"/>
      <c r="FW50" s="137"/>
      <c r="FX50" s="137"/>
      <c r="FY50" s="137"/>
      <c r="FZ50" s="137"/>
      <c r="GA50" s="137"/>
      <c r="GB50" s="137"/>
      <c r="GC50" s="137"/>
      <c r="GD50" s="137"/>
      <c r="GE50" s="137"/>
      <c r="GF50" s="137"/>
      <c r="GG50" s="137"/>
      <c r="GH50" s="137"/>
      <c r="GI50" s="137"/>
      <c r="GJ50" s="137"/>
      <c r="GK50" s="137"/>
      <c r="GL50" s="137"/>
      <c r="GM50" s="137"/>
      <c r="GN50" s="137"/>
      <c r="GO50" s="137"/>
      <c r="GP50" s="137"/>
      <c r="GQ50" s="137"/>
      <c r="GR50" s="137"/>
      <c r="GS50" s="137"/>
      <c r="GT50" s="137"/>
      <c r="GU50" s="137"/>
      <c r="GV50" s="137"/>
      <c r="GW50" s="137"/>
      <c r="GX50" s="137"/>
      <c r="GY50" s="137"/>
      <c r="GZ50" s="137"/>
      <c r="HA50" s="137"/>
      <c r="HB50" s="137"/>
      <c r="HC50" s="137"/>
      <c r="HD50" s="137"/>
      <c r="HE50" s="137"/>
      <c r="HF50" s="137"/>
      <c r="HG50" s="137"/>
      <c r="HH50" s="137"/>
      <c r="HI50" s="137"/>
      <c r="HJ50" s="137"/>
      <c r="HK50" s="137"/>
      <c r="HL50" s="137"/>
      <c r="HM50" s="137"/>
      <c r="HN50" s="137"/>
      <c r="HO50" s="137"/>
      <c r="HP50" s="137"/>
      <c r="HQ50" s="137"/>
      <c r="HR50" s="137"/>
      <c r="HS50" s="137"/>
      <c r="HT50" s="137"/>
      <c r="HU50" s="137"/>
      <c r="HV50" s="137"/>
      <c r="HW50" s="137"/>
      <c r="HX50" s="137"/>
      <c r="HY50" s="137"/>
      <c r="HZ50" s="137"/>
      <c r="IA50" s="137"/>
      <c r="IB50" s="137"/>
      <c r="IC50" s="137"/>
      <c r="ID50" s="137"/>
      <c r="IE50" s="137"/>
      <c r="IF50" s="137"/>
      <c r="IG50" s="137"/>
      <c r="IH50" s="137"/>
      <c r="II50" s="137"/>
      <c r="IJ50" s="137"/>
      <c r="IK50" s="137"/>
      <c r="IL50" s="137"/>
      <c r="IM50" s="137"/>
      <c r="IN50" s="137"/>
      <c r="IO50" s="137"/>
      <c r="IP50" s="137"/>
      <c r="IQ50" s="137"/>
      <c r="IR50" s="137"/>
      <c r="IS50" s="137"/>
      <c r="IT50" s="137"/>
      <c r="IU50" s="137"/>
      <c r="IV50" s="137"/>
      <c r="IW50" s="137"/>
      <c r="IX50" s="137"/>
      <c r="IY50" s="137"/>
      <c r="IZ50" s="137"/>
      <c r="JA50" s="137"/>
      <c r="JB50" s="137"/>
      <c r="JC50" s="137"/>
      <c r="JD50" s="137"/>
      <c r="JE50" s="137"/>
      <c r="JF50" s="137"/>
      <c r="JG50" s="137"/>
      <c r="JH50" s="137"/>
      <c r="JI50" s="137"/>
      <c r="JJ50" s="137"/>
      <c r="JK50" s="137"/>
      <c r="JL50" s="137"/>
      <c r="JM50" s="137"/>
      <c r="JN50" s="137"/>
      <c r="JO50" s="137"/>
      <c r="JP50" s="137"/>
      <c r="JQ50" s="137"/>
      <c r="JR50" s="137"/>
      <c r="JS50" s="137"/>
      <c r="JT50" s="137"/>
      <c r="JU50" s="137"/>
      <c r="JV50" s="137"/>
      <c r="JW50" s="137"/>
      <c r="JX50" s="137"/>
      <c r="JY50" s="137"/>
      <c r="JZ50" s="137"/>
      <c r="KA50" s="137"/>
      <c r="KB50" s="137"/>
      <c r="KC50" s="137"/>
      <c r="KD50" s="137"/>
      <c r="KE50" s="137"/>
      <c r="KF50" s="137"/>
      <c r="KG50" s="137"/>
      <c r="KH50" s="137"/>
      <c r="KI50" s="137"/>
      <c r="KJ50" s="137"/>
      <c r="KK50" s="137"/>
      <c r="KL50" s="137"/>
      <c r="KM50" s="137"/>
      <c r="KN50" s="137"/>
      <c r="KO50" s="137"/>
      <c r="KP50" s="137"/>
      <c r="KQ50" s="137"/>
      <c r="KR50" s="137"/>
      <c r="KS50" s="137"/>
      <c r="KT50" s="137"/>
      <c r="KU50" s="137"/>
      <c r="KV50" s="137"/>
      <c r="KW50" s="137"/>
      <c r="KX50" s="137"/>
      <c r="KY50" s="137"/>
      <c r="KZ50" s="137"/>
      <c r="LA50" s="137"/>
      <c r="LB50" s="137"/>
      <c r="LC50" s="137"/>
      <c r="LD50" s="137"/>
      <c r="LE50" s="137"/>
      <c r="LF50" s="137"/>
      <c r="LG50" s="137"/>
      <c r="LH50" s="137"/>
      <c r="LI50" s="137"/>
      <c r="LJ50" s="137"/>
      <c r="LK50" s="137"/>
      <c r="LL50" s="137"/>
      <c r="LM50" s="137"/>
      <c r="LN50" s="137"/>
      <c r="LO50" s="137"/>
      <c r="LP50" s="137"/>
      <c r="LQ50" s="137"/>
      <c r="LR50" s="137"/>
      <c r="LS50" s="137"/>
      <c r="LT50" s="137"/>
      <c r="LU50" s="137"/>
      <c r="LV50" s="137"/>
      <c r="LW50" s="137"/>
      <c r="LX50" s="137"/>
      <c r="LY50" s="137"/>
      <c r="LZ50" s="137"/>
      <c r="MA50" s="137"/>
      <c r="MB50" s="137"/>
      <c r="MC50" s="137"/>
      <c r="MD50" s="137"/>
      <c r="ME50" s="137"/>
      <c r="MF50" s="137"/>
      <c r="MG50" s="137"/>
      <c r="MH50" s="137"/>
      <c r="MI50" s="137"/>
      <c r="MJ50" s="137"/>
      <c r="MK50" s="137"/>
      <c r="ML50" s="137"/>
    </row>
    <row r="51" spans="1:350" x14ac:dyDescent="0.2">
      <c r="A51" s="7"/>
      <c r="B51" s="81"/>
      <c r="C51" s="202"/>
      <c r="D51" s="207">
        <f>'DT-Prelim Calcs'!AC2</f>
        <v>10.724353466373874</v>
      </c>
      <c r="E51" s="207">
        <f>G51-D51-F51</f>
        <v>9.7670329654932253</v>
      </c>
      <c r="F51" s="207">
        <f>'DT-Prelim Calcs'!AD2</f>
        <v>6.8964735844203169</v>
      </c>
      <c r="G51" s="207">
        <f>'DT-Prelim Calcs'!Y2</f>
        <v>27.387860016287416</v>
      </c>
      <c r="H51" s="63"/>
      <c r="I51" s="77"/>
      <c r="J51" s="207"/>
      <c r="K51" s="207"/>
      <c r="L51" s="21"/>
      <c r="M51" s="207"/>
      <c r="N51" s="207"/>
      <c r="O51" s="79"/>
      <c r="P51" s="7"/>
      <c r="Q51" s="25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2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  <c r="FD51" s="137"/>
      <c r="FE51" s="137"/>
      <c r="FF51" s="137"/>
      <c r="FG51" s="137"/>
      <c r="FH51" s="137"/>
      <c r="FI51" s="137"/>
      <c r="FJ51" s="137"/>
      <c r="FK51" s="137"/>
      <c r="FL51" s="137"/>
      <c r="FM51" s="137"/>
      <c r="FN51" s="137"/>
      <c r="FO51" s="137"/>
      <c r="FP51" s="137"/>
      <c r="FQ51" s="137"/>
      <c r="FR51" s="137"/>
      <c r="FS51" s="137"/>
      <c r="FT51" s="137"/>
      <c r="FU51" s="137"/>
      <c r="FV51" s="137"/>
      <c r="FW51" s="137"/>
      <c r="FX51" s="137"/>
      <c r="FY51" s="137"/>
      <c r="FZ51" s="137"/>
      <c r="GA51" s="137"/>
      <c r="GB51" s="137"/>
      <c r="GC51" s="137"/>
      <c r="GD51" s="137"/>
      <c r="GE51" s="137"/>
      <c r="GF51" s="137"/>
      <c r="GG51" s="137"/>
      <c r="GH51" s="137"/>
      <c r="GI51" s="137"/>
      <c r="GJ51" s="137"/>
      <c r="GK51" s="137"/>
      <c r="GL51" s="137"/>
      <c r="GM51" s="137"/>
      <c r="GN51" s="137"/>
      <c r="GO51" s="137"/>
      <c r="GP51" s="137"/>
      <c r="GQ51" s="137"/>
      <c r="GR51" s="137"/>
      <c r="GS51" s="137"/>
      <c r="GT51" s="137"/>
      <c r="GU51" s="137"/>
      <c r="GV51" s="137"/>
      <c r="GW51" s="137"/>
      <c r="GX51" s="137"/>
      <c r="GY51" s="137"/>
      <c r="GZ51" s="137"/>
      <c r="HA51" s="137"/>
      <c r="HB51" s="137"/>
      <c r="HC51" s="137"/>
      <c r="HD51" s="137"/>
      <c r="HE51" s="137"/>
      <c r="HF51" s="137"/>
      <c r="HG51" s="137"/>
      <c r="HH51" s="137"/>
      <c r="HI51" s="137"/>
      <c r="HJ51" s="137"/>
      <c r="HK51" s="137"/>
      <c r="HL51" s="137"/>
      <c r="HM51" s="137"/>
      <c r="HN51" s="137"/>
      <c r="HO51" s="137"/>
      <c r="HP51" s="137"/>
      <c r="HQ51" s="137"/>
      <c r="HR51" s="137"/>
      <c r="HS51" s="137"/>
      <c r="HT51" s="137"/>
      <c r="HU51" s="137"/>
      <c r="HV51" s="137"/>
      <c r="HW51" s="137"/>
      <c r="HX51" s="137"/>
      <c r="HY51" s="137"/>
      <c r="HZ51" s="137"/>
      <c r="IA51" s="137"/>
      <c r="IB51" s="137"/>
      <c r="IC51" s="137"/>
      <c r="ID51" s="137"/>
      <c r="IE51" s="137"/>
      <c r="IF51" s="137"/>
      <c r="IG51" s="137"/>
      <c r="IH51" s="137"/>
      <c r="II51" s="137"/>
      <c r="IJ51" s="137"/>
      <c r="IK51" s="137"/>
      <c r="IL51" s="137"/>
      <c r="IM51" s="137"/>
      <c r="IN51" s="137"/>
      <c r="IO51" s="137"/>
      <c r="IP51" s="137"/>
      <c r="IQ51" s="137"/>
      <c r="IR51" s="137"/>
      <c r="IS51" s="137"/>
      <c r="IT51" s="137"/>
      <c r="IU51" s="137"/>
      <c r="IV51" s="137"/>
      <c r="IW51" s="137"/>
      <c r="IX51" s="137"/>
      <c r="IY51" s="137"/>
      <c r="IZ51" s="137"/>
      <c r="JA51" s="137"/>
      <c r="JB51" s="137"/>
      <c r="JC51" s="137"/>
      <c r="JD51" s="137"/>
      <c r="JE51" s="137"/>
      <c r="JF51" s="137"/>
      <c r="JG51" s="137"/>
      <c r="JH51" s="137"/>
      <c r="JI51" s="137"/>
      <c r="JJ51" s="137"/>
      <c r="JK51" s="137"/>
      <c r="JL51" s="137"/>
      <c r="JM51" s="137"/>
      <c r="JN51" s="137"/>
      <c r="JO51" s="137"/>
      <c r="JP51" s="137"/>
      <c r="JQ51" s="137"/>
      <c r="JR51" s="137"/>
      <c r="JS51" s="137"/>
      <c r="JT51" s="137"/>
      <c r="JU51" s="137"/>
      <c r="JV51" s="137"/>
      <c r="JW51" s="137"/>
      <c r="JX51" s="137"/>
      <c r="JY51" s="137"/>
      <c r="JZ51" s="137"/>
      <c r="KA51" s="137"/>
      <c r="KB51" s="137"/>
      <c r="KC51" s="137"/>
      <c r="KD51" s="137"/>
      <c r="KE51" s="137"/>
      <c r="KF51" s="137"/>
      <c r="KG51" s="137"/>
      <c r="KH51" s="137"/>
      <c r="KI51" s="137"/>
      <c r="KJ51" s="137"/>
      <c r="KK51" s="137"/>
      <c r="KL51" s="137"/>
      <c r="KM51" s="137"/>
      <c r="KN51" s="137"/>
      <c r="KO51" s="137"/>
      <c r="KP51" s="137"/>
      <c r="KQ51" s="137"/>
      <c r="KR51" s="137"/>
      <c r="KS51" s="137"/>
      <c r="KT51" s="137"/>
      <c r="KU51" s="137"/>
      <c r="KV51" s="137"/>
      <c r="KW51" s="137"/>
      <c r="KX51" s="137"/>
      <c r="KY51" s="137"/>
      <c r="KZ51" s="137"/>
      <c r="LA51" s="137"/>
      <c r="LB51" s="137"/>
      <c r="LC51" s="137"/>
      <c r="LD51" s="137"/>
      <c r="LE51" s="137"/>
      <c r="LF51" s="137"/>
      <c r="LG51" s="137"/>
      <c r="LH51" s="137"/>
      <c r="LI51" s="137"/>
      <c r="LJ51" s="137"/>
      <c r="LK51" s="137"/>
      <c r="LL51" s="137"/>
      <c r="LM51" s="137"/>
      <c r="LN51" s="137"/>
      <c r="LO51" s="137"/>
      <c r="LP51" s="137"/>
      <c r="LQ51" s="137"/>
      <c r="LR51" s="137"/>
      <c r="LS51" s="137"/>
      <c r="LT51" s="137"/>
      <c r="LU51" s="137"/>
      <c r="LV51" s="137"/>
      <c r="LW51" s="137"/>
      <c r="LX51" s="137"/>
      <c r="LY51" s="137"/>
      <c r="LZ51" s="137"/>
      <c r="MA51" s="137"/>
      <c r="MB51" s="137"/>
      <c r="MC51" s="137"/>
      <c r="MD51" s="137"/>
      <c r="ME51" s="137"/>
      <c r="MF51" s="137"/>
      <c r="MG51" s="137"/>
      <c r="MH51" s="137"/>
      <c r="MI51" s="137"/>
      <c r="MJ51" s="137"/>
      <c r="MK51" s="137"/>
      <c r="ML51" s="137"/>
    </row>
    <row r="52" spans="1:350" ht="7.5" customHeight="1" thickBot="1" x14ac:dyDescent="0.25">
      <c r="A52" s="7"/>
      <c r="B52" s="82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80"/>
      <c r="P52" s="7"/>
      <c r="Q52" s="25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2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37"/>
      <c r="DL52" s="137"/>
      <c r="DM52" s="137"/>
      <c r="DN52" s="137"/>
      <c r="DO52" s="137"/>
      <c r="DP52" s="137"/>
      <c r="DQ52" s="137"/>
      <c r="DR52" s="137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/>
      <c r="ED52" s="137"/>
      <c r="EE52" s="137"/>
      <c r="EF52" s="137"/>
      <c r="EG52" s="137"/>
      <c r="EH52" s="137"/>
      <c r="EI52" s="137"/>
      <c r="EJ52" s="137"/>
      <c r="EK52" s="137"/>
      <c r="EL52" s="137"/>
      <c r="EM52" s="137"/>
      <c r="EN52" s="137"/>
      <c r="EO52" s="137"/>
      <c r="EP52" s="137"/>
      <c r="EQ52" s="137"/>
      <c r="ER52" s="137"/>
      <c r="ES52" s="137"/>
      <c r="ET52" s="137"/>
      <c r="EU52" s="137"/>
      <c r="EV52" s="137"/>
      <c r="EW52" s="137"/>
      <c r="EX52" s="137"/>
      <c r="EY52" s="137"/>
      <c r="EZ52" s="137"/>
      <c r="FA52" s="137"/>
      <c r="FB52" s="137"/>
      <c r="FC52" s="137"/>
      <c r="FD52" s="137"/>
      <c r="FE52" s="137"/>
      <c r="FF52" s="137"/>
      <c r="FG52" s="137"/>
      <c r="FH52" s="137"/>
      <c r="FI52" s="137"/>
      <c r="FJ52" s="137"/>
      <c r="FK52" s="137"/>
      <c r="FL52" s="137"/>
      <c r="FM52" s="137"/>
      <c r="FN52" s="137"/>
      <c r="FO52" s="137"/>
      <c r="FP52" s="137"/>
      <c r="FQ52" s="137"/>
      <c r="FR52" s="137"/>
      <c r="FS52" s="137"/>
      <c r="FT52" s="137"/>
      <c r="FU52" s="137"/>
      <c r="FV52" s="137"/>
      <c r="FW52" s="137"/>
      <c r="FX52" s="137"/>
      <c r="FY52" s="137"/>
      <c r="FZ52" s="137"/>
      <c r="GA52" s="137"/>
      <c r="GB52" s="137"/>
      <c r="GC52" s="137"/>
      <c r="GD52" s="137"/>
      <c r="GE52" s="137"/>
      <c r="GF52" s="137"/>
      <c r="GG52" s="137"/>
      <c r="GH52" s="137"/>
      <c r="GI52" s="137"/>
      <c r="GJ52" s="137"/>
      <c r="GK52" s="137"/>
      <c r="GL52" s="137"/>
      <c r="GM52" s="137"/>
      <c r="GN52" s="137"/>
      <c r="GO52" s="137"/>
      <c r="GP52" s="137"/>
      <c r="GQ52" s="137"/>
      <c r="GR52" s="137"/>
      <c r="GS52" s="137"/>
      <c r="GT52" s="137"/>
      <c r="GU52" s="137"/>
      <c r="GV52" s="137"/>
      <c r="GW52" s="137"/>
      <c r="GX52" s="137"/>
      <c r="GY52" s="137"/>
      <c r="GZ52" s="137"/>
      <c r="HA52" s="137"/>
      <c r="HB52" s="137"/>
      <c r="HC52" s="137"/>
      <c r="HD52" s="137"/>
      <c r="HE52" s="137"/>
      <c r="HF52" s="137"/>
      <c r="HG52" s="137"/>
      <c r="HH52" s="137"/>
      <c r="HI52" s="137"/>
      <c r="HJ52" s="137"/>
      <c r="HK52" s="137"/>
      <c r="HL52" s="137"/>
      <c r="HM52" s="137"/>
      <c r="HN52" s="137"/>
      <c r="HO52" s="137"/>
      <c r="HP52" s="137"/>
      <c r="HQ52" s="137"/>
      <c r="HR52" s="137"/>
      <c r="HS52" s="137"/>
      <c r="HT52" s="137"/>
      <c r="HU52" s="137"/>
      <c r="HV52" s="137"/>
      <c r="HW52" s="137"/>
      <c r="HX52" s="137"/>
      <c r="HY52" s="137"/>
      <c r="HZ52" s="137"/>
      <c r="IA52" s="137"/>
      <c r="IB52" s="137"/>
      <c r="IC52" s="137"/>
      <c r="ID52" s="137"/>
      <c r="IE52" s="137"/>
      <c r="IF52" s="137"/>
      <c r="IG52" s="137"/>
      <c r="IH52" s="137"/>
      <c r="II52" s="137"/>
      <c r="IJ52" s="137"/>
      <c r="IK52" s="137"/>
      <c r="IL52" s="137"/>
      <c r="IM52" s="137"/>
      <c r="IN52" s="137"/>
      <c r="IO52" s="137"/>
      <c r="IP52" s="137"/>
      <c r="IQ52" s="137"/>
      <c r="IR52" s="137"/>
      <c r="IS52" s="137"/>
      <c r="IT52" s="137"/>
      <c r="IU52" s="137"/>
      <c r="IV52" s="137"/>
      <c r="IW52" s="137"/>
      <c r="IX52" s="137"/>
      <c r="IY52" s="137"/>
      <c r="IZ52" s="137"/>
      <c r="JA52" s="137"/>
      <c r="JB52" s="137"/>
      <c r="JC52" s="137"/>
      <c r="JD52" s="137"/>
      <c r="JE52" s="137"/>
      <c r="JF52" s="137"/>
      <c r="JG52" s="137"/>
      <c r="JH52" s="137"/>
      <c r="JI52" s="137"/>
      <c r="JJ52" s="137"/>
      <c r="JK52" s="137"/>
      <c r="JL52" s="137"/>
      <c r="JM52" s="137"/>
      <c r="JN52" s="137"/>
      <c r="JO52" s="137"/>
      <c r="JP52" s="137"/>
      <c r="JQ52" s="137"/>
      <c r="JR52" s="137"/>
      <c r="JS52" s="137"/>
      <c r="JT52" s="137"/>
      <c r="JU52" s="137"/>
      <c r="JV52" s="137"/>
      <c r="JW52" s="137"/>
      <c r="JX52" s="137"/>
      <c r="JY52" s="137"/>
      <c r="JZ52" s="137"/>
      <c r="KA52" s="137"/>
      <c r="KB52" s="137"/>
      <c r="KC52" s="137"/>
      <c r="KD52" s="137"/>
      <c r="KE52" s="137"/>
      <c r="KF52" s="137"/>
      <c r="KG52" s="137"/>
      <c r="KH52" s="137"/>
      <c r="KI52" s="137"/>
      <c r="KJ52" s="137"/>
      <c r="KK52" s="137"/>
      <c r="KL52" s="137"/>
      <c r="KM52" s="137"/>
      <c r="KN52" s="137"/>
      <c r="KO52" s="137"/>
      <c r="KP52" s="137"/>
      <c r="KQ52" s="137"/>
      <c r="KR52" s="137"/>
      <c r="KS52" s="137"/>
      <c r="KT52" s="137"/>
      <c r="KU52" s="137"/>
      <c r="KV52" s="137"/>
      <c r="KW52" s="137"/>
      <c r="KX52" s="137"/>
      <c r="KY52" s="137"/>
      <c r="KZ52" s="137"/>
      <c r="LA52" s="137"/>
      <c r="LB52" s="137"/>
      <c r="LC52" s="137"/>
      <c r="LD52" s="137"/>
      <c r="LE52" s="137"/>
      <c r="LF52" s="137"/>
      <c r="LG52" s="137"/>
      <c r="LH52" s="137"/>
      <c r="LI52" s="137"/>
      <c r="LJ52" s="137"/>
      <c r="LK52" s="137"/>
      <c r="LL52" s="137"/>
      <c r="LM52" s="137"/>
      <c r="LN52" s="137"/>
      <c r="LO52" s="137"/>
      <c r="LP52" s="137"/>
      <c r="LQ52" s="137"/>
      <c r="LR52" s="137"/>
      <c r="LS52" s="137"/>
      <c r="LT52" s="137"/>
      <c r="LU52" s="137"/>
      <c r="LV52" s="137"/>
      <c r="LW52" s="137"/>
      <c r="LX52" s="137"/>
      <c r="LY52" s="137"/>
      <c r="LZ52" s="137"/>
      <c r="MA52" s="137"/>
      <c r="MB52" s="137"/>
      <c r="MC52" s="137"/>
      <c r="MD52" s="137"/>
      <c r="ME52" s="137"/>
      <c r="MF52" s="137"/>
      <c r="MG52" s="137"/>
      <c r="MH52" s="137"/>
      <c r="MI52" s="137"/>
      <c r="MJ52" s="137"/>
      <c r="MK52" s="137"/>
      <c r="ML52" s="137"/>
    </row>
    <row r="53" spans="1:350" ht="13.5" thickBot="1" x14ac:dyDescent="0.25">
      <c r="B53" s="235" t="s">
        <v>52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7"/>
      <c r="P53" s="7"/>
      <c r="Q53" s="257"/>
      <c r="AH53" s="2"/>
    </row>
    <row r="54" spans="1:350" ht="22.5" customHeight="1" thickBot="1" x14ac:dyDescent="0.4">
      <c r="B54" s="316" t="s">
        <v>160</v>
      </c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164">
        <v>0.04</v>
      </c>
      <c r="AH54" s="2"/>
    </row>
    <row r="55" spans="1:350" ht="22.5" customHeight="1" thickBot="1" x14ac:dyDescent="0.4">
      <c r="B55" s="27"/>
      <c r="C55" s="306" t="s">
        <v>172</v>
      </c>
      <c r="D55" s="306"/>
      <c r="E55" s="306"/>
      <c r="F55" s="306"/>
      <c r="G55" s="306"/>
      <c r="I55" s="163"/>
      <c r="J55" s="189" t="s">
        <v>171</v>
      </c>
      <c r="K55" s="190">
        <v>0.6</v>
      </c>
      <c r="L55" s="163"/>
      <c r="M55" s="163"/>
      <c r="N55" s="189" t="s">
        <v>166</v>
      </c>
      <c r="O55" s="191">
        <v>2</v>
      </c>
      <c r="AH55" s="2"/>
    </row>
    <row r="56" spans="1:350" ht="22.5" customHeight="1" thickBot="1" x14ac:dyDescent="0.4">
      <c r="B56" s="27"/>
      <c r="C56" s="163"/>
      <c r="D56" s="163"/>
      <c r="E56" s="163"/>
      <c r="F56" s="163"/>
      <c r="G56" s="163"/>
      <c r="H56" s="163"/>
      <c r="I56" s="163"/>
      <c r="J56" s="189" t="s">
        <v>204</v>
      </c>
      <c r="K56" s="216">
        <v>60</v>
      </c>
      <c r="L56" s="163"/>
      <c r="M56" s="163"/>
      <c r="N56" s="189" t="s">
        <v>167</v>
      </c>
      <c r="O56" s="191">
        <v>12</v>
      </c>
      <c r="AH56" s="2"/>
    </row>
    <row r="57" spans="1:350" ht="24" thickBot="1" x14ac:dyDescent="0.4">
      <c r="B57" s="27"/>
      <c r="C57" s="313" t="s">
        <v>162</v>
      </c>
      <c r="D57" s="314"/>
      <c r="E57" s="314"/>
      <c r="F57" s="314"/>
      <c r="G57" s="314"/>
      <c r="H57" s="314"/>
      <c r="I57" s="314"/>
      <c r="J57" s="314"/>
      <c r="K57" s="314"/>
      <c r="L57" s="314"/>
      <c r="M57" s="314"/>
      <c r="N57" s="314"/>
      <c r="O57" s="315"/>
      <c r="AH57" s="2"/>
    </row>
    <row r="58" spans="1:350" ht="12.75" customHeight="1" x14ac:dyDescent="0.2">
      <c r="B58" s="27"/>
      <c r="C58" s="303">
        <v>1</v>
      </c>
      <c r="D58" s="195" t="s">
        <v>205</v>
      </c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2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37"/>
      <c r="DL58" s="137"/>
      <c r="DM58" s="137"/>
      <c r="DN58" s="137"/>
      <c r="DO58" s="137"/>
      <c r="DP58" s="137"/>
      <c r="DQ58" s="137"/>
      <c r="DR58" s="137"/>
      <c r="DS58" s="137"/>
      <c r="DT58" s="137"/>
      <c r="DU58" s="137"/>
      <c r="DV58" s="137"/>
      <c r="DW58" s="137"/>
      <c r="DX58" s="137"/>
      <c r="DY58" s="137"/>
      <c r="DZ58" s="137"/>
      <c r="EA58" s="137"/>
      <c r="EB58" s="137"/>
      <c r="EC58" s="137"/>
      <c r="ED58" s="137"/>
      <c r="EE58" s="137"/>
      <c r="EF58" s="137"/>
      <c r="EG58" s="137"/>
      <c r="EH58" s="137"/>
      <c r="EI58" s="137"/>
      <c r="EJ58" s="137"/>
      <c r="EK58" s="137"/>
      <c r="EL58" s="137"/>
      <c r="EM58" s="137"/>
      <c r="EN58" s="137"/>
      <c r="EO58" s="137"/>
      <c r="EP58" s="137"/>
      <c r="EQ58" s="137"/>
      <c r="ER58" s="137"/>
      <c r="ES58" s="137"/>
      <c r="ET58" s="137"/>
      <c r="EU58" s="137"/>
      <c r="EV58" s="137"/>
      <c r="EW58" s="137"/>
      <c r="EX58" s="137"/>
      <c r="EY58" s="137"/>
      <c r="EZ58" s="137"/>
      <c r="FA58" s="137"/>
      <c r="FB58" s="137"/>
      <c r="FC58" s="137"/>
      <c r="FD58" s="137"/>
      <c r="FE58" s="137"/>
      <c r="FF58" s="137"/>
      <c r="FG58" s="137"/>
      <c r="FH58" s="137"/>
      <c r="FI58" s="137"/>
      <c r="FJ58" s="137"/>
      <c r="FK58" s="137"/>
      <c r="FL58" s="137"/>
      <c r="FM58" s="137"/>
      <c r="FN58" s="137"/>
      <c r="FO58" s="137"/>
      <c r="FP58" s="137"/>
      <c r="FQ58" s="137"/>
      <c r="FR58" s="137"/>
      <c r="FS58" s="137"/>
      <c r="FT58" s="137"/>
      <c r="FU58" s="137"/>
      <c r="FV58" s="137"/>
      <c r="FW58" s="137"/>
      <c r="FX58" s="137"/>
      <c r="FY58" s="137"/>
      <c r="FZ58" s="137"/>
      <c r="GA58" s="137"/>
      <c r="GB58" s="137"/>
      <c r="GC58" s="137"/>
      <c r="GD58" s="137"/>
      <c r="GE58" s="137"/>
      <c r="GF58" s="137"/>
      <c r="GG58" s="137"/>
      <c r="GH58" s="137"/>
      <c r="GI58" s="137"/>
      <c r="GJ58" s="137"/>
      <c r="GK58" s="137"/>
      <c r="GL58" s="137"/>
      <c r="GM58" s="137"/>
      <c r="GN58" s="137"/>
      <c r="GO58" s="137"/>
      <c r="GP58" s="137"/>
      <c r="GQ58" s="137"/>
      <c r="GR58" s="137"/>
      <c r="GS58" s="137"/>
      <c r="GT58" s="137"/>
      <c r="GU58" s="137"/>
      <c r="GV58" s="137"/>
      <c r="GW58" s="137"/>
      <c r="GX58" s="137"/>
      <c r="GY58" s="137"/>
      <c r="GZ58" s="137"/>
      <c r="HA58" s="137"/>
      <c r="HB58" s="137"/>
      <c r="HC58" s="137"/>
      <c r="HD58" s="137"/>
      <c r="HE58" s="137"/>
      <c r="HF58" s="137"/>
      <c r="HG58" s="137"/>
      <c r="HH58" s="137"/>
      <c r="HI58" s="137"/>
      <c r="HJ58" s="137"/>
      <c r="HK58" s="137"/>
      <c r="HL58" s="137"/>
      <c r="HM58" s="137"/>
      <c r="HN58" s="137"/>
      <c r="HO58" s="137"/>
      <c r="HP58" s="137"/>
      <c r="HQ58" s="137"/>
      <c r="HR58" s="137"/>
      <c r="HS58" s="137"/>
      <c r="HT58" s="137"/>
      <c r="HU58" s="137"/>
      <c r="HV58" s="137"/>
      <c r="HW58" s="137"/>
      <c r="HX58" s="137"/>
      <c r="HY58" s="137"/>
      <c r="HZ58" s="137"/>
      <c r="IA58" s="137"/>
      <c r="IB58" s="137"/>
      <c r="IC58" s="137"/>
      <c r="ID58" s="137"/>
      <c r="IE58" s="137"/>
      <c r="IF58" s="137"/>
      <c r="IG58" s="137"/>
      <c r="IH58" s="137"/>
      <c r="II58" s="137"/>
      <c r="IJ58" s="137"/>
      <c r="IK58" s="137"/>
      <c r="IL58" s="137"/>
      <c r="IM58" s="137"/>
      <c r="IN58" s="137"/>
      <c r="IO58" s="137"/>
      <c r="IP58" s="137"/>
      <c r="IQ58" s="137"/>
      <c r="IR58" s="137"/>
      <c r="IS58" s="137"/>
      <c r="IT58" s="137"/>
      <c r="IU58" s="137"/>
      <c r="IV58" s="137"/>
      <c r="IW58" s="137"/>
      <c r="IX58" s="137"/>
      <c r="IY58" s="137"/>
      <c r="IZ58" s="137"/>
      <c r="JA58" s="137"/>
      <c r="JB58" s="137"/>
      <c r="JC58" s="137"/>
      <c r="JD58" s="137"/>
      <c r="JE58" s="137"/>
      <c r="JF58" s="137"/>
      <c r="JG58" s="137"/>
      <c r="JH58" s="137"/>
      <c r="JI58" s="137"/>
      <c r="JJ58" s="137"/>
      <c r="JK58" s="137"/>
      <c r="JL58" s="137"/>
      <c r="JM58" s="137"/>
      <c r="JN58" s="137"/>
      <c r="JO58" s="137"/>
      <c r="JP58" s="137"/>
      <c r="JQ58" s="137"/>
      <c r="JR58" s="137"/>
      <c r="JS58" s="137"/>
      <c r="JT58" s="137"/>
      <c r="JU58" s="137"/>
      <c r="JV58" s="137"/>
      <c r="JW58" s="137"/>
      <c r="JX58" s="137"/>
      <c r="JY58" s="137"/>
      <c r="JZ58" s="137"/>
      <c r="KA58" s="137"/>
      <c r="KB58" s="137"/>
      <c r="KC58" s="137"/>
      <c r="KD58" s="137"/>
      <c r="KE58" s="137"/>
      <c r="KF58" s="137"/>
      <c r="KG58" s="137"/>
      <c r="KH58" s="137"/>
      <c r="KI58" s="137"/>
      <c r="KJ58" s="137"/>
      <c r="KK58" s="137"/>
      <c r="KL58" s="137"/>
      <c r="KM58" s="137"/>
      <c r="KN58" s="137"/>
      <c r="KO58" s="137"/>
      <c r="KP58" s="137"/>
      <c r="KQ58" s="137"/>
      <c r="KR58" s="137"/>
      <c r="KS58" s="137"/>
      <c r="KT58" s="137"/>
      <c r="KU58" s="137"/>
      <c r="KV58" s="137"/>
      <c r="KW58" s="137"/>
      <c r="KX58" s="137"/>
      <c r="KY58" s="137"/>
      <c r="KZ58" s="137"/>
      <c r="LA58" s="137"/>
      <c r="LB58" s="137"/>
      <c r="LC58" s="137"/>
      <c r="LD58" s="137"/>
      <c r="LE58" s="137"/>
      <c r="LF58" s="137"/>
      <c r="LG58" s="137"/>
      <c r="LH58" s="137"/>
      <c r="LI58" s="137"/>
      <c r="LJ58" s="137"/>
      <c r="LK58" s="137"/>
      <c r="LL58" s="137"/>
      <c r="LM58" s="137"/>
      <c r="LN58" s="137"/>
      <c r="LO58" s="137"/>
      <c r="LP58" s="137"/>
      <c r="LQ58" s="137"/>
      <c r="LR58" s="137"/>
      <c r="LS58" s="137"/>
      <c r="LT58" s="137"/>
      <c r="LU58" s="137"/>
      <c r="LV58" s="137"/>
      <c r="LW58" s="137"/>
      <c r="LX58" s="137"/>
      <c r="LY58" s="137"/>
      <c r="LZ58" s="137"/>
      <c r="MA58" s="137"/>
      <c r="MB58" s="137"/>
      <c r="MC58" s="137"/>
      <c r="MD58" s="137"/>
      <c r="ME58" s="137"/>
      <c r="MF58" s="137"/>
      <c r="MG58" s="137"/>
      <c r="MH58" s="137"/>
      <c r="MI58" s="137"/>
      <c r="MJ58" s="137"/>
      <c r="MK58" s="137"/>
      <c r="ML58" s="137"/>
    </row>
    <row r="59" spans="1:350" ht="12.75" customHeight="1" thickBot="1" x14ac:dyDescent="0.25">
      <c r="C59" s="305"/>
      <c r="D59" s="310" t="s">
        <v>179</v>
      </c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2"/>
      <c r="AH59" s="2"/>
    </row>
    <row r="60" spans="1:350" x14ac:dyDescent="0.2">
      <c r="C60" s="238">
        <v>2</v>
      </c>
      <c r="D60" s="136" t="s">
        <v>180</v>
      </c>
      <c r="E60" s="157"/>
      <c r="F60" s="7"/>
      <c r="G60" s="135"/>
      <c r="H60" s="7"/>
      <c r="I60" s="7"/>
      <c r="J60" s="7"/>
      <c r="K60" s="7"/>
      <c r="L60" s="7"/>
      <c r="M60" s="7"/>
      <c r="N60" s="7"/>
      <c r="O60" s="8"/>
      <c r="AH60" s="2"/>
    </row>
    <row r="61" spans="1:350" ht="13.5" thickBot="1" x14ac:dyDescent="0.25">
      <c r="C61" s="227"/>
      <c r="D61" s="45" t="s">
        <v>63</v>
      </c>
      <c r="E61" s="39"/>
      <c r="F61" s="11"/>
      <c r="G61" s="31"/>
      <c r="H61" s="11"/>
      <c r="I61" s="11"/>
      <c r="J61" s="11"/>
      <c r="K61" s="11"/>
      <c r="L61" s="11"/>
      <c r="M61" s="11"/>
      <c r="N61" s="11"/>
      <c r="O61" s="10"/>
      <c r="AH61" s="2"/>
    </row>
    <row r="62" spans="1:350" x14ac:dyDescent="0.2">
      <c r="C62" s="238">
        <v>3</v>
      </c>
      <c r="D62" s="307" t="s">
        <v>70</v>
      </c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9"/>
      <c r="AH62" s="92"/>
    </row>
    <row r="63" spans="1:350" ht="13.5" customHeight="1" thickBot="1" x14ac:dyDescent="0.25">
      <c r="C63" s="227"/>
      <c r="D63" s="38" t="s">
        <v>62</v>
      </c>
      <c r="E63" s="39"/>
      <c r="F63" s="11"/>
      <c r="G63" s="31"/>
      <c r="H63" s="11"/>
      <c r="I63" s="11"/>
      <c r="J63" s="11"/>
      <c r="K63" s="11"/>
      <c r="L63" s="11"/>
      <c r="M63" s="11"/>
      <c r="N63" s="11"/>
      <c r="O63" s="10"/>
      <c r="AH63" s="92"/>
    </row>
    <row r="64" spans="1:350" ht="12.75" customHeight="1" x14ac:dyDescent="0.2">
      <c r="C64" s="226">
        <v>4</v>
      </c>
      <c r="D64" s="231" t="s">
        <v>161</v>
      </c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2"/>
      <c r="AH64" s="92"/>
    </row>
    <row r="65" spans="3:34" ht="12.75" customHeight="1" x14ac:dyDescent="0.2">
      <c r="C65" s="238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4"/>
      <c r="AH65" s="92"/>
    </row>
    <row r="66" spans="3:34" ht="13.5" thickBot="1" x14ac:dyDescent="0.25">
      <c r="C66" s="227"/>
      <c r="D66" s="45" t="s">
        <v>71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7"/>
      <c r="AH66" s="92"/>
    </row>
    <row r="67" spans="3:34" ht="12.75" customHeight="1" x14ac:dyDescent="0.2">
      <c r="C67" s="303">
        <v>5</v>
      </c>
      <c r="D67" s="220" t="s">
        <v>184</v>
      </c>
      <c r="E67" s="221"/>
      <c r="F67" s="221"/>
      <c r="G67" s="221"/>
      <c r="H67" s="221"/>
      <c r="I67" s="221"/>
      <c r="J67" s="221"/>
      <c r="K67" s="221"/>
      <c r="L67" s="221"/>
      <c r="M67" s="221"/>
      <c r="N67" s="221"/>
      <c r="O67" s="222"/>
      <c r="AH67" s="92"/>
    </row>
    <row r="68" spans="3:34" x14ac:dyDescent="0.2">
      <c r="C68" s="304"/>
      <c r="D68" s="223"/>
      <c r="E68" s="224"/>
      <c r="F68" s="224"/>
      <c r="G68" s="224"/>
      <c r="H68" s="224"/>
      <c r="I68" s="224"/>
      <c r="J68" s="224"/>
      <c r="K68" s="224"/>
      <c r="L68" s="224"/>
      <c r="M68" s="224"/>
      <c r="N68" s="224"/>
      <c r="O68" s="225"/>
      <c r="AH68" s="92"/>
    </row>
    <row r="69" spans="3:34" ht="13.5" thickBot="1" x14ac:dyDescent="0.25">
      <c r="C69" s="305"/>
      <c r="D69" s="217" t="s">
        <v>181</v>
      </c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9"/>
      <c r="AH69" s="92"/>
    </row>
    <row r="70" spans="3:34" x14ac:dyDescent="0.2">
      <c r="C70" s="226">
        <v>6</v>
      </c>
      <c r="D70" s="199" t="s">
        <v>183</v>
      </c>
      <c r="E70" s="19"/>
      <c r="F70" s="19"/>
      <c r="G70" s="198"/>
      <c r="H70" s="19"/>
      <c r="I70" s="19"/>
      <c r="J70" s="19"/>
      <c r="K70" s="19"/>
      <c r="L70" s="19"/>
      <c r="M70" s="19"/>
      <c r="N70" s="19"/>
      <c r="O70" s="200"/>
      <c r="AH70" s="92"/>
    </row>
    <row r="71" spans="3:34" ht="13.5" thickBot="1" x14ac:dyDescent="0.25">
      <c r="C71" s="227"/>
      <c r="D71" s="201" t="s">
        <v>182</v>
      </c>
      <c r="E71" s="11"/>
      <c r="F71" s="11"/>
      <c r="G71" s="31"/>
      <c r="H71" s="11"/>
      <c r="I71" s="11"/>
      <c r="J71" s="11"/>
      <c r="K71" s="11"/>
      <c r="L71" s="11"/>
      <c r="M71" s="11"/>
      <c r="N71" s="11"/>
      <c r="O71" s="10"/>
      <c r="AH71" s="92"/>
    </row>
    <row r="72" spans="3:34" x14ac:dyDescent="0.2">
      <c r="AH72" s="92"/>
    </row>
    <row r="73" spans="3:34" x14ac:dyDescent="0.2">
      <c r="AH73" s="92"/>
    </row>
    <row r="74" spans="3:34" x14ac:dyDescent="0.2">
      <c r="AH74" s="92"/>
    </row>
    <row r="75" spans="3:34" x14ac:dyDescent="0.2">
      <c r="AH75" s="92"/>
    </row>
    <row r="76" spans="3:34" x14ac:dyDescent="0.2">
      <c r="AH76" s="92"/>
    </row>
    <row r="77" spans="3:34" x14ac:dyDescent="0.2">
      <c r="AH77" s="92"/>
    </row>
    <row r="78" spans="3:34" x14ac:dyDescent="0.2">
      <c r="AH78" s="92"/>
    </row>
    <row r="79" spans="3:34" x14ac:dyDescent="0.2">
      <c r="AH79" s="92"/>
    </row>
    <row r="80" spans="3:34" x14ac:dyDescent="0.2">
      <c r="AH80" s="92"/>
    </row>
    <row r="81" spans="34:34" x14ac:dyDescent="0.2">
      <c r="AH81" s="92"/>
    </row>
  </sheetData>
  <mergeCells count="78">
    <mergeCell ref="K44:K45"/>
    <mergeCell ref="M44:M45"/>
    <mergeCell ref="N44:N45"/>
    <mergeCell ref="D44:D45"/>
    <mergeCell ref="E44:E45"/>
    <mergeCell ref="C40:F40"/>
    <mergeCell ref="C39:F39"/>
    <mergeCell ref="C38:F38"/>
    <mergeCell ref="C30:F30"/>
    <mergeCell ref="C67:C69"/>
    <mergeCell ref="C37:F37"/>
    <mergeCell ref="C36:F36"/>
    <mergeCell ref="C55:G55"/>
    <mergeCell ref="C64:C66"/>
    <mergeCell ref="D49:D50"/>
    <mergeCell ref="D62:O62"/>
    <mergeCell ref="D59:O59"/>
    <mergeCell ref="C57:O57"/>
    <mergeCell ref="B54:N54"/>
    <mergeCell ref="C58:C59"/>
    <mergeCell ref="J46:J47"/>
    <mergeCell ref="K46:K47"/>
    <mergeCell ref="L46:L47"/>
    <mergeCell ref="M46:M47"/>
    <mergeCell ref="N46:N47"/>
    <mergeCell ref="C20:F20"/>
    <mergeCell ref="J44:J45"/>
    <mergeCell ref="J40:O41"/>
    <mergeCell ref="C21:F21"/>
    <mergeCell ref="G44:G45"/>
    <mergeCell ref="C26:F26"/>
    <mergeCell ref="C23:F23"/>
    <mergeCell ref="C22:F22"/>
    <mergeCell ref="J30:O30"/>
    <mergeCell ref="C35:F35"/>
    <mergeCell ref="J22:O22"/>
    <mergeCell ref="C32:F32"/>
    <mergeCell ref="C3:F3"/>
    <mergeCell ref="C4:F4"/>
    <mergeCell ref="O10:O11"/>
    <mergeCell ref="D12:E12"/>
    <mergeCell ref="N10:N11"/>
    <mergeCell ref="B7:H7"/>
    <mergeCell ref="J10:J11"/>
    <mergeCell ref="K10:K11"/>
    <mergeCell ref="L10:L11"/>
    <mergeCell ref="M10:M11"/>
    <mergeCell ref="C17:F17"/>
    <mergeCell ref="J13:O14"/>
    <mergeCell ref="C19:F19"/>
    <mergeCell ref="R1:AA1"/>
    <mergeCell ref="AH7:AH8"/>
    <mergeCell ref="B2:E2"/>
    <mergeCell ref="F2:G2"/>
    <mergeCell ref="J2:O2"/>
    <mergeCell ref="Q1:Q53"/>
    <mergeCell ref="M1:O1"/>
    <mergeCell ref="B1:L1"/>
    <mergeCell ref="C31:F31"/>
    <mergeCell ref="L44:L45"/>
    <mergeCell ref="C27:F27"/>
    <mergeCell ref="C18:F18"/>
    <mergeCell ref="F44:F45"/>
    <mergeCell ref="D69:O69"/>
    <mergeCell ref="D67:O68"/>
    <mergeCell ref="C70:C71"/>
    <mergeCell ref="J49:J50"/>
    <mergeCell ref="K49:K50"/>
    <mergeCell ref="L49:L50"/>
    <mergeCell ref="M49:M50"/>
    <mergeCell ref="N49:N50"/>
    <mergeCell ref="E49:E50"/>
    <mergeCell ref="F49:F50"/>
    <mergeCell ref="G49:G50"/>
    <mergeCell ref="D64:O65"/>
    <mergeCell ref="B53:O53"/>
    <mergeCell ref="C60:C61"/>
    <mergeCell ref="C62:C63"/>
  </mergeCells>
  <conditionalFormatting sqref="K46">
    <cfRule type="containsText" dxfId="6" priority="10" operator="containsText" text="NO">
      <formula>NOT(ISERROR(SEARCH("NO",K46)))</formula>
    </cfRule>
    <cfRule type="containsText" dxfId="5" priority="11" operator="containsText" text="YES">
      <formula>NOT(ISERROR(SEARCH("YES",K46)))</formula>
    </cfRule>
  </conditionalFormatting>
  <conditionalFormatting sqref="J46">
    <cfRule type="containsText" dxfId="4" priority="8" operator="containsText" text="YES">
      <formula>NOT(ISERROR(SEARCH("YES",J46)))</formula>
    </cfRule>
    <cfRule type="containsText" dxfId="3" priority="9" operator="containsText" text="NO">
      <formula>NOT(ISERROR(SEARCH("NO",J46)))</formula>
    </cfRule>
  </conditionalFormatting>
  <conditionalFormatting sqref="M12">
    <cfRule type="cellIs" dxfId="2" priority="7" operator="greaterThan">
      <formula>40</formula>
    </cfRule>
  </conditionalFormatting>
  <conditionalFormatting sqref="L46:L47">
    <cfRule type="cellIs" dxfId="1" priority="1" stopIfTrue="1" operator="lessThan">
      <formula>6.85</formula>
    </cfRule>
    <cfRule type="cellIs" dxfId="0" priority="2" operator="between">
      <formula>6.85</formula>
      <formula>7.5</formula>
    </cfRule>
  </conditionalFormatting>
  <hyperlinks>
    <hyperlink ref="D63" r:id="rId1" xr:uid="{00000000-0004-0000-0000-000000000000}"/>
    <hyperlink ref="D61" r:id="rId2" xr:uid="{00000000-0004-0000-0000-000001000000}"/>
    <hyperlink ref="D66" r:id="rId3" xr:uid="{00000000-0004-0000-0000-000002000000}"/>
    <hyperlink ref="D59:O59" r:id="rId4" display="https://www.chiefdelphi.com/media/papers/2750" xr:uid="{00000000-0004-0000-0000-000003000000}"/>
    <hyperlink ref="D59" r:id="rId5" xr:uid="{00000000-0004-0000-0000-000004000000}"/>
    <hyperlink ref="D69:O69" r:id="rId6" display="http://www.chiefdelphi.com/media/papers/2059" xr:uid="{00000000-0004-0000-0000-000005000000}"/>
    <hyperlink ref="D71" r:id="rId7" xr:uid="{00000000-0004-0000-0000-000006000000}"/>
  </hyperlinks>
  <pageMargins left="0.45" right="0.45" top="0.5" bottom="0.5" header="0.3" footer="0.3"/>
  <pageSetup orientation="portrait" r:id="rId8"/>
  <drawing r:id="rId9"/>
  <legacyDrawing r:id="rId1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Motors!$B$6:$B$23</xm:f>
          </x14:formula1>
          <xm:sqref>C4:F4</xm:sqref>
        </x14:dataValidation>
        <x14:dataValidation type="list" allowBlank="1" showInputMessage="1" showErrorMessage="1" xr:uid="{00000000-0002-0000-0000-000001000000}">
          <x14:formula1>
            <xm:f>Motors!$C$26:$C$28</xm:f>
          </x14:formula1>
          <xm:sqref>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8"/>
  <sheetViews>
    <sheetView zoomScale="130" zoomScaleNormal="130" workbookViewId="0">
      <selection activeCell="G6" sqref="G6"/>
    </sheetView>
  </sheetViews>
  <sheetFormatPr defaultRowHeight="12.75" x14ac:dyDescent="0.2"/>
  <cols>
    <col min="1" max="1" width="9.140625" style="160"/>
    <col min="2" max="2" width="48.7109375" style="175" bestFit="1" customWidth="1"/>
    <col min="3" max="3" width="9.140625" style="175" customWidth="1"/>
    <col min="4" max="4" width="7.42578125" style="175" customWidth="1"/>
    <col min="5" max="6" width="8.5703125" style="175" bestFit="1" customWidth="1"/>
    <col min="7" max="8" width="9" style="175" bestFit="1" customWidth="1"/>
    <col min="9" max="9" width="9" style="175" customWidth="1"/>
    <col min="10" max="16384" width="9.140625" style="175"/>
  </cols>
  <sheetData>
    <row r="3" spans="1:10" ht="13.5" thickBot="1" x14ac:dyDescent="0.25">
      <c r="C3" s="176"/>
    </row>
    <row r="4" spans="1:10" ht="45" x14ac:dyDescent="0.2">
      <c r="A4" s="175"/>
      <c r="B4" s="178" t="s">
        <v>56</v>
      </c>
      <c r="C4" s="179" t="s">
        <v>84</v>
      </c>
      <c r="D4" s="180" t="s">
        <v>57</v>
      </c>
      <c r="E4" s="180" t="s">
        <v>6</v>
      </c>
      <c r="F4" s="180" t="s">
        <v>58</v>
      </c>
      <c r="G4" s="180" t="s">
        <v>59</v>
      </c>
      <c r="H4" s="180" t="s">
        <v>60</v>
      </c>
      <c r="I4" s="180" t="s">
        <v>83</v>
      </c>
    </row>
    <row r="5" spans="1:10" ht="18.75" x14ac:dyDescent="0.2">
      <c r="A5" s="175"/>
      <c r="B5" s="319" t="s">
        <v>61</v>
      </c>
      <c r="C5" s="320"/>
      <c r="D5" s="320"/>
      <c r="E5" s="320"/>
      <c r="F5" s="320"/>
      <c r="G5" s="320"/>
      <c r="H5" s="320"/>
      <c r="I5" s="320"/>
    </row>
    <row r="6" spans="1:10" x14ac:dyDescent="0.2">
      <c r="A6" s="175"/>
      <c r="B6" s="181" t="s">
        <v>173</v>
      </c>
      <c r="C6" s="161">
        <v>40</v>
      </c>
      <c r="D6" s="162">
        <f t="shared" ref="D6" si="0">E6/2*F6/2*2*PI()/60</f>
        <v>391.07234931473209</v>
      </c>
      <c r="E6" s="174">
        <v>5778</v>
      </c>
      <c r="F6" s="326">
        <f>0.0251*(G6-H6)</f>
        <v>2.5853000000000002</v>
      </c>
      <c r="G6" s="174">
        <v>105</v>
      </c>
      <c r="H6" s="174">
        <v>2</v>
      </c>
      <c r="I6" s="174">
        <v>12</v>
      </c>
    </row>
    <row r="7" spans="1:10" x14ac:dyDescent="0.2">
      <c r="A7" s="175"/>
      <c r="B7" s="181" t="s">
        <v>174</v>
      </c>
      <c r="C7" s="161">
        <v>80</v>
      </c>
      <c r="D7" s="162">
        <v>616</v>
      </c>
      <c r="E7" s="174">
        <f>AVERAGE(E6,E10)</f>
        <v>5809</v>
      </c>
      <c r="F7" s="174">
        <f>SUM(F10,F6)</f>
        <v>3.9953000000000003</v>
      </c>
      <c r="G7" s="174">
        <f>SUM(G6,G10)</f>
        <v>194</v>
      </c>
      <c r="H7" s="174">
        <f>SUM(H6,H10)</f>
        <v>5</v>
      </c>
      <c r="I7" s="174">
        <v>12</v>
      </c>
    </row>
    <row r="8" spans="1:10" x14ac:dyDescent="0.2">
      <c r="A8" s="175"/>
      <c r="B8" s="181" t="s">
        <v>203</v>
      </c>
      <c r="C8" s="161">
        <f>2*C6+1*C10</f>
        <v>120</v>
      </c>
      <c r="D8" s="161">
        <f t="shared" ref="D8:H8" si="1">2*D6+1*D10</f>
        <v>997.72078651879576</v>
      </c>
      <c r="E8" s="174">
        <f>AVERAGE(E6,E6,E10)</f>
        <v>5798.666666666667</v>
      </c>
      <c r="F8" s="174">
        <f t="shared" si="1"/>
        <v>6.5806000000000004</v>
      </c>
      <c r="G8" s="174">
        <f t="shared" si="1"/>
        <v>299</v>
      </c>
      <c r="H8" s="174">
        <f t="shared" si="1"/>
        <v>7</v>
      </c>
      <c r="I8" s="174">
        <v>12</v>
      </c>
    </row>
    <row r="9" spans="1:10" x14ac:dyDescent="0.2">
      <c r="A9" s="175"/>
      <c r="B9" s="181" t="s">
        <v>154</v>
      </c>
      <c r="C9" s="161">
        <f t="shared" ref="C9:C23" si="2">IF(G9/2&gt;40,40,IF(G9/2&gt;30,30,IF(G9/2&gt;20,20,IF(G9/2&gt;10,10,5))))</f>
        <v>40</v>
      </c>
      <c r="D9" s="162">
        <f>E9/2*F9/2*2*PI()/60</f>
        <v>336.28916760964142</v>
      </c>
      <c r="E9" s="174">
        <v>5330</v>
      </c>
      <c r="F9" s="174">
        <v>2.41</v>
      </c>
      <c r="G9" s="174">
        <v>131</v>
      </c>
      <c r="H9" s="174">
        <v>2.7</v>
      </c>
      <c r="I9" s="174">
        <v>12</v>
      </c>
      <c r="J9" s="177"/>
    </row>
    <row r="10" spans="1:10" x14ac:dyDescent="0.2">
      <c r="A10" s="175"/>
      <c r="B10" s="181" t="s">
        <v>96</v>
      </c>
      <c r="C10" s="161">
        <f t="shared" si="2"/>
        <v>40</v>
      </c>
      <c r="D10" s="162">
        <f t="shared" ref="D10:D23" si="3">E10/2*F10/2*2*PI()/60</f>
        <v>215.5760878893316</v>
      </c>
      <c r="E10" s="174">
        <v>5840</v>
      </c>
      <c r="F10" s="174">
        <v>1.41</v>
      </c>
      <c r="G10" s="174">
        <v>89</v>
      </c>
      <c r="H10" s="174">
        <v>3</v>
      </c>
      <c r="I10" s="174">
        <f t="shared" ref="I10:I11" si="4">I9</f>
        <v>12</v>
      </c>
      <c r="J10" s="177"/>
    </row>
    <row r="11" spans="1:10" x14ac:dyDescent="0.2">
      <c r="A11" s="175"/>
      <c r="B11" s="181" t="s">
        <v>97</v>
      </c>
      <c r="C11" s="161">
        <f t="shared" si="2"/>
        <v>20</v>
      </c>
      <c r="D11" s="162">
        <f t="shared" si="3"/>
        <v>148.37218504128992</v>
      </c>
      <c r="E11" s="174">
        <v>13180</v>
      </c>
      <c r="F11" s="174">
        <v>0.43</v>
      </c>
      <c r="G11" s="174">
        <v>53</v>
      </c>
      <c r="H11" s="174">
        <v>1.8</v>
      </c>
      <c r="I11" s="174">
        <f t="shared" si="4"/>
        <v>12</v>
      </c>
      <c r="J11" s="177"/>
    </row>
    <row r="12" spans="1:10" x14ac:dyDescent="0.2">
      <c r="A12" s="175"/>
      <c r="B12" s="181" t="s">
        <v>98</v>
      </c>
      <c r="C12" s="161">
        <f t="shared" si="2"/>
        <v>40</v>
      </c>
      <c r="D12" s="162">
        <f t="shared" si="3"/>
        <v>348.14867987694288</v>
      </c>
      <c r="E12" s="174">
        <v>18730</v>
      </c>
      <c r="F12" s="174">
        <v>0.71</v>
      </c>
      <c r="G12" s="174">
        <v>134</v>
      </c>
      <c r="H12" s="174">
        <v>0.7</v>
      </c>
      <c r="I12" s="174">
        <f>I11</f>
        <v>12</v>
      </c>
      <c r="J12" s="177"/>
    </row>
    <row r="13" spans="1:10" x14ac:dyDescent="0.2">
      <c r="A13" s="175"/>
      <c r="B13" s="181" t="s">
        <v>85</v>
      </c>
      <c r="C13" s="161">
        <f t="shared" si="2"/>
        <v>30</v>
      </c>
      <c r="D13" s="162">
        <f t="shared" ref="D13:D17" si="5">E13/2*F13/2*2*PI()/60</f>
        <v>134.49158150017902</v>
      </c>
      <c r="E13" s="174">
        <v>14270</v>
      </c>
      <c r="F13" s="174">
        <v>0.36</v>
      </c>
      <c r="G13" s="174">
        <v>71</v>
      </c>
      <c r="H13" s="174">
        <v>3.7</v>
      </c>
      <c r="I13" s="174">
        <v>12</v>
      </c>
      <c r="J13" s="177"/>
    </row>
    <row r="14" spans="1:10" x14ac:dyDescent="0.2">
      <c r="A14" s="175"/>
      <c r="B14" s="181" t="s">
        <v>86</v>
      </c>
      <c r="C14" s="161">
        <f t="shared" si="2"/>
        <v>5</v>
      </c>
      <c r="D14" s="162">
        <f t="shared" si="5"/>
        <v>24.389230967368761</v>
      </c>
      <c r="E14" s="174">
        <v>5480</v>
      </c>
      <c r="F14" s="174">
        <v>0.17</v>
      </c>
      <c r="G14" s="174">
        <v>10</v>
      </c>
      <c r="H14" s="174">
        <v>0.4</v>
      </c>
      <c r="I14" s="174">
        <v>12</v>
      </c>
      <c r="J14" s="177"/>
    </row>
    <row r="15" spans="1:10" x14ac:dyDescent="0.2">
      <c r="A15" s="175"/>
      <c r="B15" s="181" t="s">
        <v>87</v>
      </c>
      <c r="C15" s="161">
        <f t="shared" si="2"/>
        <v>5</v>
      </c>
      <c r="D15" s="162">
        <f t="shared" si="5"/>
        <v>42.516220578581873</v>
      </c>
      <c r="E15" s="174">
        <v>5800</v>
      </c>
      <c r="F15" s="174">
        <v>0.28000000000000003</v>
      </c>
      <c r="G15" s="174">
        <v>18</v>
      </c>
      <c r="H15" s="174">
        <v>1.6</v>
      </c>
      <c r="I15" s="174">
        <v>12</v>
      </c>
      <c r="J15" s="177"/>
    </row>
    <row r="16" spans="1:10" x14ac:dyDescent="0.2">
      <c r="A16" s="175"/>
      <c r="B16" s="181" t="s">
        <v>88</v>
      </c>
      <c r="C16" s="161">
        <f t="shared" si="2"/>
        <v>40</v>
      </c>
      <c r="D16" s="162">
        <f t="shared" si="5"/>
        <v>245.98670477608081</v>
      </c>
      <c r="E16" s="174">
        <v>13050</v>
      </c>
      <c r="F16" s="174">
        <v>0.72</v>
      </c>
      <c r="G16" s="174">
        <v>97</v>
      </c>
      <c r="H16" s="174">
        <v>2.7</v>
      </c>
      <c r="I16" s="174">
        <v>12</v>
      </c>
      <c r="J16" s="177"/>
    </row>
    <row r="17" spans="1:10" x14ac:dyDescent="0.2">
      <c r="A17" s="175"/>
      <c r="B17" s="181" t="s">
        <v>89</v>
      </c>
      <c r="C17" s="161">
        <f t="shared" si="2"/>
        <v>40</v>
      </c>
      <c r="D17" s="162">
        <f t="shared" si="5"/>
        <v>189.01915799098589</v>
      </c>
      <c r="E17" s="174">
        <v>19000</v>
      </c>
      <c r="F17" s="174">
        <v>0.38</v>
      </c>
      <c r="G17" s="174">
        <v>84</v>
      </c>
      <c r="H17" s="174">
        <v>0.4</v>
      </c>
      <c r="I17" s="174">
        <v>12</v>
      </c>
      <c r="J17" s="177"/>
    </row>
    <row r="18" spans="1:10" x14ac:dyDescent="0.2">
      <c r="A18" s="175"/>
      <c r="B18" s="181" t="s">
        <v>95</v>
      </c>
      <c r="C18" s="161">
        <f t="shared" si="2"/>
        <v>40</v>
      </c>
      <c r="D18" s="162">
        <f t="shared" si="3"/>
        <v>324.07805876452574</v>
      </c>
      <c r="E18" s="174">
        <v>19649</v>
      </c>
      <c r="F18" s="174">
        <v>0.63</v>
      </c>
      <c r="G18" s="174">
        <v>107</v>
      </c>
      <c r="H18" s="174">
        <v>3.1</v>
      </c>
      <c r="I18" s="174">
        <v>12</v>
      </c>
      <c r="J18" s="177"/>
    </row>
    <row r="19" spans="1:10" x14ac:dyDescent="0.2">
      <c r="A19" s="175"/>
      <c r="B19" s="181" t="s">
        <v>94</v>
      </c>
      <c r="C19" s="161">
        <f t="shared" si="2"/>
        <v>5</v>
      </c>
      <c r="D19" s="162">
        <f t="shared" ref="D19:D21" si="6">E19/2*F19/2*2*PI()/60</f>
        <v>22.463958269493819</v>
      </c>
      <c r="E19" s="174">
        <v>2700</v>
      </c>
      <c r="F19" s="174">
        <v>0.31780000000000003</v>
      </c>
      <c r="G19" s="174">
        <v>6.5</v>
      </c>
      <c r="H19" s="174">
        <v>0.28000000000000003</v>
      </c>
      <c r="I19" s="174">
        <v>12</v>
      </c>
      <c r="J19" s="177"/>
    </row>
    <row r="20" spans="1:10" x14ac:dyDescent="0.2">
      <c r="A20" s="175"/>
      <c r="B20" s="181" t="s">
        <v>92</v>
      </c>
      <c r="C20" s="161">
        <f t="shared" si="2"/>
        <v>5</v>
      </c>
      <c r="D20" s="162">
        <f t="shared" si="6"/>
        <v>13.82300767579509</v>
      </c>
      <c r="E20" s="174">
        <v>24</v>
      </c>
      <c r="F20" s="174">
        <v>22</v>
      </c>
      <c r="G20" s="174">
        <v>12</v>
      </c>
      <c r="H20" s="174">
        <v>2.9</v>
      </c>
      <c r="I20" s="174">
        <v>12</v>
      </c>
      <c r="J20" s="177"/>
    </row>
    <row r="21" spans="1:10" x14ac:dyDescent="0.2">
      <c r="A21" s="175"/>
      <c r="B21" s="181" t="s">
        <v>93</v>
      </c>
      <c r="C21" s="161">
        <f t="shared" si="2"/>
        <v>10</v>
      </c>
      <c r="D21" s="162">
        <f t="shared" si="6"/>
        <v>20.705713581034729</v>
      </c>
      <c r="E21" s="174">
        <v>100</v>
      </c>
      <c r="F21" s="174">
        <v>7.9089999999999998</v>
      </c>
      <c r="G21" s="174">
        <v>24</v>
      </c>
      <c r="H21" s="174">
        <v>5</v>
      </c>
      <c r="I21" s="174">
        <v>12</v>
      </c>
      <c r="J21" s="177"/>
    </row>
    <row r="22" spans="1:10" x14ac:dyDescent="0.2">
      <c r="A22" s="175"/>
      <c r="B22" s="181" t="s">
        <v>91</v>
      </c>
      <c r="C22" s="161">
        <f t="shared" si="2"/>
        <v>10</v>
      </c>
      <c r="D22" s="162">
        <f t="shared" si="3"/>
        <v>23.310617489636265</v>
      </c>
      <c r="E22" s="174">
        <v>84</v>
      </c>
      <c r="F22" s="174">
        <v>10.6</v>
      </c>
      <c r="G22" s="174">
        <v>21</v>
      </c>
      <c r="H22" s="174">
        <v>1.8</v>
      </c>
      <c r="I22" s="174">
        <v>12</v>
      </c>
      <c r="J22" s="177"/>
    </row>
    <row r="23" spans="1:10" ht="13.5" thickBot="1" x14ac:dyDescent="0.25">
      <c r="A23" s="175"/>
      <c r="B23" s="182" t="s">
        <v>90</v>
      </c>
      <c r="C23" s="183">
        <f t="shared" si="2"/>
        <v>5</v>
      </c>
      <c r="D23" s="184">
        <f t="shared" si="3"/>
        <v>47.720792408028956</v>
      </c>
      <c r="E23" s="185">
        <v>15500</v>
      </c>
      <c r="F23" s="185">
        <v>0.1176</v>
      </c>
      <c r="G23" s="185">
        <v>15</v>
      </c>
      <c r="H23" s="185">
        <v>0.5</v>
      </c>
      <c r="I23" s="185">
        <v>12</v>
      </c>
      <c r="J23" s="177"/>
    </row>
    <row r="24" spans="1:10" x14ac:dyDescent="0.2">
      <c r="B24" s="321"/>
      <c r="C24" s="321"/>
      <c r="D24" s="321"/>
      <c r="E24" s="321"/>
      <c r="F24" s="321"/>
      <c r="G24" s="321"/>
      <c r="H24" s="321"/>
      <c r="I24" s="321"/>
      <c r="J24" s="177"/>
    </row>
    <row r="25" spans="1:10" x14ac:dyDescent="0.2">
      <c r="B25" s="173"/>
      <c r="C25" s="173"/>
      <c r="D25" s="173"/>
      <c r="E25" s="173"/>
      <c r="F25" s="173"/>
      <c r="G25" s="173"/>
      <c r="H25" s="173"/>
      <c r="I25" s="173"/>
    </row>
    <row r="26" spans="1:10" x14ac:dyDescent="0.2">
      <c r="B26" s="211" t="s">
        <v>193</v>
      </c>
      <c r="C26" s="212" t="s">
        <v>196</v>
      </c>
    </row>
    <row r="27" spans="1:10" x14ac:dyDescent="0.2">
      <c r="B27" s="212"/>
      <c r="C27" s="212" t="s">
        <v>194</v>
      </c>
    </row>
    <row r="28" spans="1:10" x14ac:dyDescent="0.2">
      <c r="B28" s="212"/>
      <c r="C28" s="212" t="s">
        <v>197</v>
      </c>
    </row>
  </sheetData>
  <mergeCells count="2">
    <mergeCell ref="B5:I5"/>
    <mergeCell ref="B2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Z205"/>
  <sheetViews>
    <sheetView zoomScaleNormal="100" workbookViewId="0">
      <pane xSplit="4" ySplit="3" topLeftCell="S25" activePane="bottomRight" state="frozen"/>
      <selection pane="topRight" activeCell="E1" sqref="E1"/>
      <selection pane="bottomLeft" activeCell="A4" sqref="A4"/>
      <selection pane="bottomRight" activeCell="X54" sqref="X54"/>
    </sheetView>
  </sheetViews>
  <sheetFormatPr defaultRowHeight="12.75" x14ac:dyDescent="0.2"/>
  <cols>
    <col min="1" max="1" width="2.85546875" style="1" customWidth="1"/>
    <col min="2" max="2" width="35.140625" style="3" customWidth="1"/>
    <col min="3" max="3" width="9.140625" style="132"/>
    <col min="4" max="4" width="1.42578125" style="1" customWidth="1"/>
    <col min="5" max="5" width="10" style="1" customWidth="1"/>
    <col min="6" max="15" width="10" style="132" customWidth="1"/>
    <col min="16" max="16" width="1.42578125" style="1" customWidth="1"/>
    <col min="17" max="17" width="10.42578125" bestFit="1" customWidth="1"/>
    <col min="18" max="18" width="6.42578125" style="117" customWidth="1"/>
    <col min="19" max="19" width="6.42578125" style="94" customWidth="1"/>
    <col min="20" max="20" width="8.42578125" style="93" customWidth="1"/>
    <col min="21" max="22" width="8.85546875" style="93" customWidth="1"/>
    <col min="23" max="23" width="8.85546875" style="94" customWidth="1"/>
    <col min="24" max="24" width="7" style="93" customWidth="1"/>
    <col min="25" max="25" width="9.140625" style="93" customWidth="1"/>
    <col min="26" max="27" width="9.140625" style="213" customWidth="1"/>
    <col min="28" max="28" width="9.140625" style="214" customWidth="1"/>
    <col min="29" max="29" width="9.140625" style="94" customWidth="1"/>
    <col min="30" max="30" width="9.140625" style="194" customWidth="1"/>
    <col min="31" max="31" width="6.42578125" style="93" customWidth="1"/>
    <col min="32" max="32" width="7.85546875" style="93" customWidth="1"/>
    <col min="33" max="33" width="7" style="93" customWidth="1"/>
    <col min="34" max="34" width="7" style="94" customWidth="1"/>
    <col min="35" max="36" width="9.140625" style="1" customWidth="1"/>
    <col min="37" max="37" width="11.28515625" style="94" customWidth="1"/>
    <col min="38" max="38" width="6" style="117" customWidth="1"/>
    <col min="39" max="39" width="6.42578125" style="94" customWidth="1"/>
    <col min="40" max="40" width="8.42578125" style="94" customWidth="1"/>
    <col min="41" max="43" width="8.85546875" style="94" customWidth="1"/>
    <col min="44" max="44" width="7" style="193" customWidth="1"/>
    <col min="45" max="46" width="9.140625" style="94" customWidth="1"/>
    <col min="47" max="47" width="6.42578125" style="94" customWidth="1"/>
    <col min="48" max="48" width="7.85546875" style="94" customWidth="1"/>
    <col min="49" max="50" width="7" style="94" customWidth="1"/>
    <col min="51" max="51" width="9.140625" style="1" customWidth="1"/>
    <col min="52" max="52" width="11.28515625" style="186" customWidth="1"/>
    <col min="53" max="53" width="6" style="117" customWidth="1"/>
    <col min="54" max="54" width="6.42578125" style="94" customWidth="1"/>
    <col min="55" max="55" width="8.42578125" style="94" customWidth="1"/>
    <col min="56" max="58" width="8.85546875" style="94" customWidth="1"/>
    <col min="59" max="59" width="7" style="193" customWidth="1"/>
    <col min="60" max="61" width="9.140625" style="94" customWidth="1"/>
    <col min="62" max="62" width="6.42578125" style="94" customWidth="1"/>
    <col min="63" max="63" width="7.85546875" style="94" customWidth="1"/>
    <col min="64" max="65" width="7" style="94" customWidth="1"/>
    <col min="66" max="66" width="9.140625" style="1" customWidth="1"/>
    <col min="67" max="67" width="11.28515625" style="186" customWidth="1"/>
    <col min="68" max="68" width="6" style="117" customWidth="1"/>
    <col min="69" max="69" width="6.42578125" style="94" customWidth="1"/>
    <col min="70" max="70" width="8.42578125" style="94" customWidth="1"/>
    <col min="71" max="73" width="8.85546875" style="94" customWidth="1"/>
    <col min="74" max="74" width="7" style="193" customWidth="1"/>
    <col min="75" max="76" width="9.140625" style="94" customWidth="1"/>
    <col min="77" max="77" width="6.42578125" style="94" customWidth="1"/>
    <col min="78" max="78" width="7.85546875" style="94" customWidth="1"/>
    <col min="79" max="80" width="7" style="94" customWidth="1"/>
    <col min="81" max="81" width="9.140625" style="1" customWidth="1"/>
    <col min="82" max="82" width="11.28515625" style="186" customWidth="1"/>
    <col min="83" max="83" width="6" style="117" customWidth="1"/>
    <col min="84" max="84" width="6.42578125" style="94" customWidth="1"/>
    <col min="85" max="85" width="8.42578125" style="94" customWidth="1"/>
    <col min="86" max="88" width="8.85546875" style="94" customWidth="1"/>
    <col min="89" max="89" width="7" style="193" customWidth="1"/>
    <col min="90" max="91" width="9.140625" style="94" customWidth="1"/>
    <col min="92" max="92" width="6.42578125" style="94" customWidth="1"/>
    <col min="93" max="93" width="7.85546875" style="94" customWidth="1"/>
    <col min="94" max="95" width="7" style="94" customWidth="1"/>
    <col min="96" max="96" width="9.140625" style="1" customWidth="1"/>
    <col min="97" max="97" width="11.28515625" style="186" customWidth="1"/>
    <col min="98" max="98" width="6" style="117" customWidth="1"/>
    <col min="99" max="99" width="6.42578125" style="94" customWidth="1"/>
    <col min="100" max="100" width="8.42578125" style="94" customWidth="1"/>
    <col min="101" max="103" width="8.85546875" style="94" customWidth="1"/>
    <col min="104" max="104" width="7" style="193" customWidth="1"/>
    <col min="105" max="106" width="9.140625" style="94" customWidth="1"/>
    <col min="107" max="107" width="6.42578125" style="94" customWidth="1"/>
    <col min="108" max="108" width="7.85546875" style="94" customWidth="1"/>
    <col min="109" max="110" width="7" style="94" customWidth="1"/>
    <col min="111" max="111" width="9.140625" style="1" customWidth="1"/>
    <col min="112" max="112" width="11.28515625" style="186" customWidth="1"/>
    <col min="113" max="113" width="6" style="117" customWidth="1"/>
    <col min="114" max="114" width="6.42578125" style="94" customWidth="1"/>
    <col min="115" max="115" width="8.42578125" style="94" customWidth="1"/>
    <col min="116" max="118" width="8.85546875" style="94" customWidth="1"/>
    <col min="119" max="119" width="7" style="193" customWidth="1"/>
    <col min="120" max="121" width="9.140625" style="94" customWidth="1"/>
    <col min="122" max="122" width="6.42578125" style="94" customWidth="1"/>
    <col min="123" max="123" width="7.85546875" style="94" customWidth="1"/>
    <col min="124" max="125" width="7" style="94" customWidth="1"/>
    <col min="126" max="126" width="9.140625" style="1" customWidth="1"/>
    <col min="127" max="127" width="11.28515625" style="186" customWidth="1"/>
    <col min="128" max="128" width="6" style="117" customWidth="1"/>
    <col min="129" max="129" width="6.42578125" style="94" customWidth="1"/>
    <col min="130" max="130" width="8.42578125" style="94" customWidth="1"/>
    <col min="131" max="133" width="8.85546875" style="94" customWidth="1"/>
    <col min="134" max="134" width="7" style="193" customWidth="1"/>
    <col min="135" max="136" width="9.140625" style="94" customWidth="1"/>
    <col min="137" max="137" width="6.42578125" style="94" customWidth="1"/>
    <col min="138" max="138" width="7.85546875" style="94" customWidth="1"/>
    <col min="139" max="140" width="7" style="94" customWidth="1"/>
    <col min="141" max="141" width="9.140625" style="1" customWidth="1"/>
    <col min="142" max="142" width="11.28515625" style="186" customWidth="1"/>
    <col min="143" max="143" width="6" style="117" customWidth="1"/>
    <col min="144" max="144" width="6.42578125" style="94" customWidth="1"/>
    <col min="145" max="145" width="8.42578125" style="94" customWidth="1"/>
    <col min="146" max="148" width="8.85546875" style="94" customWidth="1"/>
    <col min="149" max="149" width="7" style="193" customWidth="1"/>
    <col min="150" max="151" width="9.140625" style="94" customWidth="1"/>
    <col min="152" max="152" width="6.42578125" style="94" customWidth="1"/>
    <col min="153" max="153" width="7.85546875" style="94" customWidth="1"/>
    <col min="154" max="155" width="7" style="94" customWidth="1"/>
    <col min="156" max="156" width="9.140625" style="1" customWidth="1"/>
    <col min="157" max="157" width="11.28515625" style="186" customWidth="1"/>
    <col min="158" max="158" width="6" style="117" customWidth="1"/>
    <col min="159" max="159" width="6.42578125" style="94" customWidth="1"/>
    <col min="160" max="160" width="8.42578125" style="94" customWidth="1"/>
    <col min="161" max="163" width="8.85546875" style="94" customWidth="1"/>
    <col min="164" max="164" width="7" style="193" customWidth="1"/>
    <col min="165" max="166" width="9.140625" style="94" customWidth="1"/>
    <col min="167" max="167" width="6.42578125" style="94" customWidth="1"/>
    <col min="168" max="168" width="7.85546875" style="94" customWidth="1"/>
    <col min="169" max="170" width="7" style="94" customWidth="1"/>
    <col min="171" max="171" width="9.140625" style="1" customWidth="1"/>
    <col min="172" max="172" width="11.28515625" style="186" customWidth="1"/>
    <col min="173" max="173" width="6" style="117" customWidth="1"/>
    <col min="174" max="174" width="6.42578125" style="94" customWidth="1"/>
    <col min="175" max="175" width="8.42578125" style="94" customWidth="1"/>
    <col min="176" max="178" width="8.85546875" style="94" customWidth="1"/>
    <col min="179" max="179" width="7" style="193" customWidth="1"/>
    <col min="180" max="181" width="9.140625" style="94" customWidth="1"/>
    <col min="182" max="182" width="6.42578125" style="94" customWidth="1"/>
    <col min="183" max="183" width="7.85546875" style="94" customWidth="1"/>
    <col min="184" max="185" width="7" style="94" customWidth="1"/>
    <col min="186" max="186" width="9.140625" style="1" customWidth="1"/>
    <col min="187" max="187" width="11.28515625" style="186" customWidth="1"/>
    <col min="188" max="188" width="6" style="117" customWidth="1"/>
    <col min="189" max="189" width="6.42578125" style="132" customWidth="1"/>
    <col min="190" max="190" width="8.42578125" style="132" customWidth="1"/>
    <col min="191" max="193" width="8.85546875" style="132" customWidth="1"/>
    <col min="194" max="194" width="7" style="193" customWidth="1"/>
    <col min="195" max="196" width="9.140625" style="132" customWidth="1"/>
    <col min="197" max="197" width="6.42578125" style="132" customWidth="1"/>
    <col min="198" max="198" width="7.85546875" style="132" customWidth="1"/>
    <col min="199" max="200" width="7" style="132" customWidth="1"/>
    <col min="201" max="201" width="9.140625" style="1" customWidth="1"/>
    <col min="202" max="202" width="11.28515625" style="186" customWidth="1"/>
    <col min="203" max="203" width="6" style="117" customWidth="1"/>
    <col min="204" max="204" width="6.42578125" style="132" customWidth="1"/>
    <col min="205" max="205" width="8.42578125" style="132" customWidth="1"/>
    <col min="206" max="208" width="8.85546875" style="132" customWidth="1"/>
    <col min="209" max="209" width="7" style="193" customWidth="1"/>
    <col min="210" max="211" width="9.140625" style="132" customWidth="1"/>
    <col min="212" max="212" width="6.42578125" style="132" customWidth="1"/>
    <col min="213" max="213" width="7.85546875" style="132" customWidth="1"/>
    <col min="214" max="215" width="7" style="132" customWidth="1"/>
    <col min="216" max="216" width="9.140625" style="1" customWidth="1"/>
    <col min="217" max="217" width="11.28515625" style="186" customWidth="1"/>
    <col min="218" max="218" width="6" style="117" customWidth="1"/>
    <col min="219" max="219" width="6.42578125" style="132" customWidth="1"/>
    <col min="220" max="220" width="8.42578125" style="132" customWidth="1"/>
    <col min="221" max="223" width="8.85546875" style="132" customWidth="1"/>
    <col min="224" max="224" width="7" style="193" customWidth="1"/>
    <col min="225" max="226" width="9.140625" style="132" customWidth="1"/>
    <col min="227" max="227" width="6.42578125" style="132" customWidth="1"/>
    <col min="228" max="228" width="7.85546875" style="132" customWidth="1"/>
    <col min="229" max="230" width="7" style="132" customWidth="1"/>
    <col min="231" max="231" width="9.140625" style="1" customWidth="1"/>
    <col min="232" max="232" width="11.28515625" style="186" customWidth="1"/>
    <col min="233" max="233" width="6" style="117" customWidth="1"/>
    <col min="234" max="234" width="6.42578125" style="132" customWidth="1"/>
    <col min="235" max="235" width="8.42578125" style="132" customWidth="1"/>
    <col min="236" max="238" width="8.85546875" style="132" customWidth="1"/>
    <col min="239" max="239" width="7" style="193" customWidth="1"/>
    <col min="240" max="241" width="9.140625" style="132" customWidth="1"/>
    <col min="242" max="242" width="6.42578125" style="132" customWidth="1"/>
    <col min="243" max="243" width="7.85546875" style="132" customWidth="1"/>
    <col min="244" max="245" width="7" style="132" customWidth="1"/>
    <col min="246" max="246" width="9.140625" style="1" customWidth="1"/>
    <col min="247" max="247" width="11.28515625" style="186" customWidth="1"/>
    <col min="248" max="248" width="6" style="117" customWidth="1"/>
    <col min="249" max="249" width="6.42578125" style="132" customWidth="1"/>
    <col min="250" max="250" width="8.42578125" style="132" customWidth="1"/>
    <col min="251" max="253" width="8.85546875" style="132" customWidth="1"/>
    <col min="254" max="254" width="7" style="193" customWidth="1"/>
    <col min="255" max="256" width="9.140625" style="132" customWidth="1"/>
    <col min="257" max="257" width="6.42578125" style="132" customWidth="1"/>
    <col min="258" max="258" width="7.85546875" style="132" customWidth="1"/>
    <col min="259" max="260" width="7" style="132" customWidth="1"/>
    <col min="261" max="261" width="9.140625" style="1" customWidth="1"/>
    <col min="262" max="262" width="11.28515625" style="186" customWidth="1"/>
    <col min="263" max="263" width="6" style="117" customWidth="1"/>
    <col min="264" max="264" width="6.42578125" style="132" customWidth="1"/>
    <col min="265" max="265" width="8.42578125" style="132" customWidth="1"/>
    <col min="266" max="268" width="8.85546875" style="132" customWidth="1"/>
    <col min="269" max="269" width="7" style="193" customWidth="1"/>
    <col min="270" max="271" width="9.140625" style="132"/>
    <col min="272" max="272" width="6.42578125" style="132" customWidth="1"/>
    <col min="273" max="273" width="7.85546875" style="132" customWidth="1"/>
    <col min="274" max="275" width="7" style="132" customWidth="1"/>
    <col min="276" max="276" width="9.140625" style="1"/>
    <col min="277" max="277" width="11.28515625" style="132" customWidth="1"/>
    <col min="278" max="278" width="6" style="117" customWidth="1"/>
    <col min="279" max="279" width="6.42578125" style="132" customWidth="1"/>
    <col min="280" max="280" width="8.42578125" style="132" customWidth="1"/>
    <col min="281" max="283" width="8.85546875" style="132" customWidth="1"/>
    <col min="284" max="284" width="7" style="193" customWidth="1"/>
    <col min="285" max="286" width="9.140625" style="132"/>
    <col min="287" max="287" width="6.42578125" style="132" customWidth="1"/>
    <col min="288" max="288" width="7.85546875" style="132" customWidth="1"/>
    <col min="289" max="290" width="7" style="132" customWidth="1"/>
    <col min="291" max="291" width="9.140625" style="1"/>
    <col min="292" max="292" width="11.28515625" style="186" customWidth="1"/>
    <col min="293" max="293" width="6" style="117" customWidth="1"/>
    <col min="294" max="294" width="6.42578125" style="132" customWidth="1"/>
    <col min="295" max="295" width="8.42578125" style="132" customWidth="1"/>
    <col min="296" max="298" width="8.85546875" style="132" customWidth="1"/>
    <col min="299" max="299" width="7" style="193" customWidth="1"/>
    <col min="300" max="301" width="9.140625" style="132"/>
    <col min="302" max="302" width="6.42578125" style="132" customWidth="1"/>
    <col min="303" max="303" width="7.85546875" style="132" customWidth="1"/>
    <col min="304" max="305" width="7" style="132" customWidth="1"/>
    <col min="306" max="306" width="9.140625" style="1"/>
    <col min="307" max="307" width="11.28515625" style="186" customWidth="1"/>
    <col min="308" max="308" width="6" style="117" customWidth="1"/>
    <col min="309" max="309" width="6.42578125" style="132" customWidth="1"/>
    <col min="310" max="310" width="8.42578125" style="132" customWidth="1"/>
    <col min="311" max="313" width="8.85546875" style="132" customWidth="1"/>
    <col min="314" max="314" width="7" style="193" customWidth="1"/>
    <col min="315" max="316" width="9.140625" style="132"/>
    <col min="317" max="317" width="6.42578125" style="132" customWidth="1"/>
    <col min="318" max="318" width="7.85546875" style="132" customWidth="1"/>
    <col min="319" max="320" width="7" style="132" customWidth="1"/>
    <col min="321" max="321" width="9.140625" style="1"/>
    <col min="322" max="322" width="11.28515625" style="186" customWidth="1"/>
    <col min="323" max="323" width="6" style="117" customWidth="1"/>
    <col min="324" max="324" width="6.42578125" style="132" customWidth="1"/>
    <col min="325" max="325" width="8.42578125" style="132" customWidth="1"/>
    <col min="326" max="328" width="8.85546875" style="132" customWidth="1"/>
    <col min="329" max="329" width="7" style="193" customWidth="1"/>
    <col min="330" max="331" width="9.140625" style="132"/>
    <col min="332" max="332" width="6.42578125" style="132" customWidth="1"/>
    <col min="333" max="333" width="7.85546875" style="132" customWidth="1"/>
    <col min="334" max="335" width="7" style="132" customWidth="1"/>
    <col min="336" max="336" width="9.140625" style="1"/>
    <col min="337" max="337" width="11.28515625" style="186" customWidth="1"/>
    <col min="338" max="338" width="6" style="117" customWidth="1"/>
  </cols>
  <sheetData>
    <row r="1" spans="1:338" ht="39" thickBot="1" x14ac:dyDescent="0.25">
      <c r="A1" s="20"/>
      <c r="B1" s="155" t="s">
        <v>16</v>
      </c>
      <c r="C1" s="156"/>
      <c r="D1" s="5"/>
      <c r="E1" s="6"/>
      <c r="P1" s="5"/>
      <c r="S1" s="142" t="s">
        <v>13</v>
      </c>
      <c r="T1" s="143" t="s">
        <v>138</v>
      </c>
      <c r="U1" s="143" t="s">
        <v>142</v>
      </c>
      <c r="V1" s="143" t="s">
        <v>143</v>
      </c>
      <c r="W1" s="144" t="s">
        <v>144</v>
      </c>
      <c r="X1" s="143" t="s">
        <v>177</v>
      </c>
      <c r="Y1" s="143" t="s">
        <v>189</v>
      </c>
      <c r="Z1" s="143"/>
      <c r="AA1" s="143"/>
      <c r="AB1" s="143"/>
      <c r="AC1" s="143" t="s">
        <v>123</v>
      </c>
      <c r="AD1" s="143" t="s">
        <v>185</v>
      </c>
      <c r="AE1" s="143" t="s">
        <v>116</v>
      </c>
      <c r="AF1" s="144" t="s">
        <v>124</v>
      </c>
      <c r="AG1" s="143" t="s">
        <v>111</v>
      </c>
      <c r="AH1" s="143" t="s">
        <v>125</v>
      </c>
      <c r="AI1" s="143" t="s">
        <v>110</v>
      </c>
      <c r="AJ1" s="143" t="s">
        <v>191</v>
      </c>
      <c r="AK1" s="143" t="s">
        <v>72</v>
      </c>
      <c r="AM1" s="142" t="s">
        <v>13</v>
      </c>
      <c r="AN1" s="143" t="s">
        <v>138</v>
      </c>
      <c r="AO1" s="143" t="s">
        <v>142</v>
      </c>
      <c r="AP1" s="143" t="s">
        <v>143</v>
      </c>
      <c r="AQ1" s="144" t="s">
        <v>144</v>
      </c>
      <c r="AR1" s="143" t="s">
        <v>177</v>
      </c>
      <c r="AS1" s="143"/>
      <c r="AT1" s="143" t="s">
        <v>123</v>
      </c>
      <c r="AU1" s="143" t="s">
        <v>116</v>
      </c>
      <c r="AV1" s="144" t="s">
        <v>124</v>
      </c>
      <c r="AW1" s="143" t="s">
        <v>111</v>
      </c>
      <c r="AX1" s="143" t="s">
        <v>125</v>
      </c>
      <c r="AY1" s="143" t="s">
        <v>110</v>
      </c>
      <c r="AZ1" s="143" t="s">
        <v>72</v>
      </c>
      <c r="BB1" s="142" t="s">
        <v>13</v>
      </c>
      <c r="BC1" s="143" t="s">
        <v>138</v>
      </c>
      <c r="BD1" s="143" t="s">
        <v>142</v>
      </c>
      <c r="BE1" s="143" t="s">
        <v>143</v>
      </c>
      <c r="BF1" s="144" t="s">
        <v>144</v>
      </c>
      <c r="BG1" s="143" t="s">
        <v>177</v>
      </c>
      <c r="BH1" s="143"/>
      <c r="BI1" s="143" t="s">
        <v>123</v>
      </c>
      <c r="BJ1" s="143" t="s">
        <v>116</v>
      </c>
      <c r="BK1" s="144" t="s">
        <v>124</v>
      </c>
      <c r="BL1" s="143" t="s">
        <v>111</v>
      </c>
      <c r="BM1" s="143" t="s">
        <v>125</v>
      </c>
      <c r="BN1" s="143" t="s">
        <v>110</v>
      </c>
      <c r="BO1" s="143" t="s">
        <v>72</v>
      </c>
      <c r="BQ1" s="142" t="s">
        <v>13</v>
      </c>
      <c r="BR1" s="143" t="s">
        <v>138</v>
      </c>
      <c r="BS1" s="143" t="s">
        <v>142</v>
      </c>
      <c r="BT1" s="143" t="s">
        <v>143</v>
      </c>
      <c r="BU1" s="144" t="s">
        <v>144</v>
      </c>
      <c r="BV1" s="143" t="s">
        <v>177</v>
      </c>
      <c r="BW1" s="143"/>
      <c r="BX1" s="143" t="s">
        <v>123</v>
      </c>
      <c r="BY1" s="143" t="s">
        <v>116</v>
      </c>
      <c r="BZ1" s="144" t="s">
        <v>124</v>
      </c>
      <c r="CA1" s="143" t="s">
        <v>111</v>
      </c>
      <c r="CB1" s="143" t="s">
        <v>125</v>
      </c>
      <c r="CC1" s="143" t="s">
        <v>110</v>
      </c>
      <c r="CD1" s="143" t="s">
        <v>72</v>
      </c>
      <c r="CF1" s="142" t="s">
        <v>13</v>
      </c>
      <c r="CG1" s="143" t="s">
        <v>138</v>
      </c>
      <c r="CH1" s="143" t="s">
        <v>142</v>
      </c>
      <c r="CI1" s="143" t="s">
        <v>143</v>
      </c>
      <c r="CJ1" s="144" t="s">
        <v>144</v>
      </c>
      <c r="CK1" s="143" t="s">
        <v>177</v>
      </c>
      <c r="CL1" s="143"/>
      <c r="CM1" s="143" t="s">
        <v>123</v>
      </c>
      <c r="CN1" s="143" t="s">
        <v>116</v>
      </c>
      <c r="CO1" s="144" t="s">
        <v>124</v>
      </c>
      <c r="CP1" s="143" t="s">
        <v>111</v>
      </c>
      <c r="CQ1" s="143" t="s">
        <v>125</v>
      </c>
      <c r="CR1" s="143" t="s">
        <v>110</v>
      </c>
      <c r="CS1" s="143" t="s">
        <v>72</v>
      </c>
      <c r="CU1" s="142" t="s">
        <v>13</v>
      </c>
      <c r="CV1" s="143" t="s">
        <v>138</v>
      </c>
      <c r="CW1" s="143" t="s">
        <v>142</v>
      </c>
      <c r="CX1" s="143" t="s">
        <v>143</v>
      </c>
      <c r="CY1" s="144" t="s">
        <v>144</v>
      </c>
      <c r="CZ1" s="143" t="s">
        <v>177</v>
      </c>
      <c r="DA1" s="143"/>
      <c r="DB1" s="143" t="s">
        <v>123</v>
      </c>
      <c r="DC1" s="143" t="s">
        <v>116</v>
      </c>
      <c r="DD1" s="144" t="s">
        <v>124</v>
      </c>
      <c r="DE1" s="143" t="s">
        <v>111</v>
      </c>
      <c r="DF1" s="143" t="s">
        <v>125</v>
      </c>
      <c r="DG1" s="143" t="s">
        <v>110</v>
      </c>
      <c r="DH1" s="143" t="s">
        <v>72</v>
      </c>
      <c r="DJ1" s="142" t="s">
        <v>13</v>
      </c>
      <c r="DK1" s="143" t="s">
        <v>138</v>
      </c>
      <c r="DL1" s="143" t="s">
        <v>142</v>
      </c>
      <c r="DM1" s="143" t="s">
        <v>143</v>
      </c>
      <c r="DN1" s="144" t="s">
        <v>144</v>
      </c>
      <c r="DO1" s="143" t="s">
        <v>177</v>
      </c>
      <c r="DP1" s="143"/>
      <c r="DQ1" s="143" t="s">
        <v>123</v>
      </c>
      <c r="DR1" s="143" t="s">
        <v>116</v>
      </c>
      <c r="DS1" s="144" t="s">
        <v>124</v>
      </c>
      <c r="DT1" s="143" t="s">
        <v>111</v>
      </c>
      <c r="DU1" s="143" t="s">
        <v>125</v>
      </c>
      <c r="DV1" s="143" t="s">
        <v>110</v>
      </c>
      <c r="DW1" s="143" t="s">
        <v>72</v>
      </c>
      <c r="DY1" s="142" t="s">
        <v>13</v>
      </c>
      <c r="DZ1" s="143" t="s">
        <v>138</v>
      </c>
      <c r="EA1" s="143" t="s">
        <v>142</v>
      </c>
      <c r="EB1" s="143" t="s">
        <v>143</v>
      </c>
      <c r="EC1" s="144" t="s">
        <v>144</v>
      </c>
      <c r="ED1" s="143" t="s">
        <v>177</v>
      </c>
      <c r="EE1" s="143"/>
      <c r="EF1" s="143" t="s">
        <v>123</v>
      </c>
      <c r="EG1" s="143" t="s">
        <v>116</v>
      </c>
      <c r="EH1" s="144" t="s">
        <v>124</v>
      </c>
      <c r="EI1" s="143" t="s">
        <v>111</v>
      </c>
      <c r="EJ1" s="143" t="s">
        <v>125</v>
      </c>
      <c r="EK1" s="143" t="s">
        <v>110</v>
      </c>
      <c r="EL1" s="143" t="s">
        <v>72</v>
      </c>
      <c r="EN1" s="142" t="s">
        <v>13</v>
      </c>
      <c r="EO1" s="143" t="s">
        <v>138</v>
      </c>
      <c r="EP1" s="143" t="s">
        <v>142</v>
      </c>
      <c r="EQ1" s="143" t="s">
        <v>143</v>
      </c>
      <c r="ER1" s="144" t="s">
        <v>144</v>
      </c>
      <c r="ES1" s="143" t="s">
        <v>177</v>
      </c>
      <c r="ET1" s="143"/>
      <c r="EU1" s="143" t="s">
        <v>123</v>
      </c>
      <c r="EV1" s="143" t="s">
        <v>116</v>
      </c>
      <c r="EW1" s="144" t="s">
        <v>124</v>
      </c>
      <c r="EX1" s="143" t="s">
        <v>111</v>
      </c>
      <c r="EY1" s="143" t="s">
        <v>125</v>
      </c>
      <c r="EZ1" s="143" t="s">
        <v>110</v>
      </c>
      <c r="FA1" s="143" t="s">
        <v>72</v>
      </c>
      <c r="FC1" s="142" t="s">
        <v>13</v>
      </c>
      <c r="FD1" s="143" t="s">
        <v>138</v>
      </c>
      <c r="FE1" s="143" t="s">
        <v>142</v>
      </c>
      <c r="FF1" s="143" t="s">
        <v>143</v>
      </c>
      <c r="FG1" s="144" t="s">
        <v>144</v>
      </c>
      <c r="FH1" s="143" t="s">
        <v>177</v>
      </c>
      <c r="FI1" s="143"/>
      <c r="FJ1" s="143" t="s">
        <v>123</v>
      </c>
      <c r="FK1" s="143" t="s">
        <v>116</v>
      </c>
      <c r="FL1" s="144" t="s">
        <v>124</v>
      </c>
      <c r="FM1" s="143" t="s">
        <v>111</v>
      </c>
      <c r="FN1" s="143" t="s">
        <v>125</v>
      </c>
      <c r="FO1" s="143" t="s">
        <v>110</v>
      </c>
      <c r="FP1" s="143" t="s">
        <v>72</v>
      </c>
      <c r="FR1" s="142" t="s">
        <v>13</v>
      </c>
      <c r="FS1" s="143" t="s">
        <v>138</v>
      </c>
      <c r="FT1" s="143" t="s">
        <v>142</v>
      </c>
      <c r="FU1" s="143" t="s">
        <v>143</v>
      </c>
      <c r="FV1" s="144" t="s">
        <v>144</v>
      </c>
      <c r="FW1" s="143" t="s">
        <v>177</v>
      </c>
      <c r="FX1" s="143"/>
      <c r="FY1" s="143" t="s">
        <v>123</v>
      </c>
      <c r="FZ1" s="143" t="s">
        <v>116</v>
      </c>
      <c r="GA1" s="144" t="s">
        <v>124</v>
      </c>
      <c r="GB1" s="143" t="s">
        <v>111</v>
      </c>
      <c r="GC1" s="143" t="s">
        <v>125</v>
      </c>
      <c r="GD1" s="143" t="s">
        <v>110</v>
      </c>
      <c r="GE1" s="143" t="s">
        <v>72</v>
      </c>
      <c r="GG1" s="116" t="s">
        <v>13</v>
      </c>
      <c r="GH1" s="131" t="s">
        <v>138</v>
      </c>
      <c r="GI1" s="131" t="s">
        <v>142</v>
      </c>
      <c r="GJ1" s="131" t="s">
        <v>143</v>
      </c>
      <c r="GK1" s="132" t="s">
        <v>144</v>
      </c>
      <c r="GL1" s="143" t="s">
        <v>177</v>
      </c>
      <c r="GM1" s="131"/>
      <c r="GN1" s="131" t="s">
        <v>123</v>
      </c>
      <c r="GO1" s="131" t="s">
        <v>116</v>
      </c>
      <c r="GP1" s="132" t="s">
        <v>124</v>
      </c>
      <c r="GQ1" s="131" t="s">
        <v>111</v>
      </c>
      <c r="GR1" s="131" t="s">
        <v>125</v>
      </c>
      <c r="GS1" s="131" t="s">
        <v>110</v>
      </c>
      <c r="GT1" s="143" t="s">
        <v>72</v>
      </c>
      <c r="GV1" s="116" t="s">
        <v>13</v>
      </c>
      <c r="GW1" s="131" t="s">
        <v>138</v>
      </c>
      <c r="GX1" s="131" t="s">
        <v>142</v>
      </c>
      <c r="GY1" s="131" t="s">
        <v>143</v>
      </c>
      <c r="GZ1" s="132" t="s">
        <v>144</v>
      </c>
      <c r="HA1" s="143" t="s">
        <v>177</v>
      </c>
      <c r="HB1" s="131"/>
      <c r="HC1" s="131" t="s">
        <v>123</v>
      </c>
      <c r="HD1" s="131" t="s">
        <v>116</v>
      </c>
      <c r="HE1" s="132" t="s">
        <v>124</v>
      </c>
      <c r="HF1" s="131" t="s">
        <v>111</v>
      </c>
      <c r="HG1" s="131" t="s">
        <v>125</v>
      </c>
      <c r="HH1" s="131" t="s">
        <v>110</v>
      </c>
      <c r="HI1" s="143" t="s">
        <v>72</v>
      </c>
      <c r="HK1" s="116" t="s">
        <v>13</v>
      </c>
      <c r="HL1" s="131" t="s">
        <v>138</v>
      </c>
      <c r="HM1" s="131" t="s">
        <v>142</v>
      </c>
      <c r="HN1" s="131" t="s">
        <v>143</v>
      </c>
      <c r="HO1" s="132" t="s">
        <v>144</v>
      </c>
      <c r="HP1" s="143" t="s">
        <v>177</v>
      </c>
      <c r="HQ1" s="131"/>
      <c r="HR1" s="131" t="s">
        <v>123</v>
      </c>
      <c r="HS1" s="131" t="s">
        <v>116</v>
      </c>
      <c r="HT1" s="132" t="s">
        <v>124</v>
      </c>
      <c r="HU1" s="131" t="s">
        <v>111</v>
      </c>
      <c r="HV1" s="131" t="s">
        <v>125</v>
      </c>
      <c r="HW1" s="131" t="s">
        <v>110</v>
      </c>
      <c r="HX1" s="143" t="s">
        <v>72</v>
      </c>
      <c r="HZ1" s="116" t="s">
        <v>13</v>
      </c>
      <c r="IA1" s="131" t="s">
        <v>138</v>
      </c>
      <c r="IB1" s="131" t="s">
        <v>142</v>
      </c>
      <c r="IC1" s="131" t="s">
        <v>143</v>
      </c>
      <c r="ID1" s="132" t="s">
        <v>144</v>
      </c>
      <c r="IE1" s="143" t="s">
        <v>177</v>
      </c>
      <c r="IF1" s="131"/>
      <c r="IG1" s="131" t="s">
        <v>123</v>
      </c>
      <c r="IH1" s="131" t="s">
        <v>116</v>
      </c>
      <c r="II1" s="132" t="s">
        <v>124</v>
      </c>
      <c r="IJ1" s="131" t="s">
        <v>111</v>
      </c>
      <c r="IK1" s="131" t="s">
        <v>125</v>
      </c>
      <c r="IL1" s="131" t="s">
        <v>110</v>
      </c>
      <c r="IM1" s="143" t="s">
        <v>72</v>
      </c>
      <c r="IO1" s="116" t="s">
        <v>13</v>
      </c>
      <c r="IP1" s="131" t="s">
        <v>138</v>
      </c>
      <c r="IQ1" s="131" t="s">
        <v>142</v>
      </c>
      <c r="IR1" s="131" t="s">
        <v>143</v>
      </c>
      <c r="IS1" s="132" t="s">
        <v>144</v>
      </c>
      <c r="IT1" s="143" t="s">
        <v>177</v>
      </c>
      <c r="IU1" s="131"/>
      <c r="IV1" s="131" t="s">
        <v>123</v>
      </c>
      <c r="IW1" s="131" t="s">
        <v>116</v>
      </c>
      <c r="IX1" s="132" t="s">
        <v>124</v>
      </c>
      <c r="IY1" s="131" t="s">
        <v>111</v>
      </c>
      <c r="IZ1" s="131" t="s">
        <v>125</v>
      </c>
      <c r="JA1" s="131" t="s">
        <v>110</v>
      </c>
      <c r="JB1" s="143" t="s">
        <v>72</v>
      </c>
      <c r="JD1" s="166" t="s">
        <v>13</v>
      </c>
      <c r="JE1" s="167" t="s">
        <v>138</v>
      </c>
      <c r="JF1" s="167" t="s">
        <v>142</v>
      </c>
      <c r="JG1" s="167" t="s">
        <v>143</v>
      </c>
      <c r="JH1" s="165" t="s">
        <v>144</v>
      </c>
      <c r="JI1" s="143" t="s">
        <v>177</v>
      </c>
      <c r="JJ1" s="167"/>
      <c r="JK1" s="167" t="s">
        <v>123</v>
      </c>
      <c r="JL1" s="167" t="s">
        <v>116</v>
      </c>
      <c r="JM1" s="165" t="s">
        <v>124</v>
      </c>
      <c r="JN1" s="167" t="s">
        <v>111</v>
      </c>
      <c r="JO1" s="167" t="s">
        <v>125</v>
      </c>
      <c r="JP1" s="167" t="s">
        <v>110</v>
      </c>
      <c r="JQ1" s="167" t="s">
        <v>72</v>
      </c>
      <c r="JR1" s="165"/>
      <c r="JS1" s="166" t="s">
        <v>13</v>
      </c>
      <c r="JT1" s="167" t="s">
        <v>138</v>
      </c>
      <c r="JU1" s="167" t="s">
        <v>142</v>
      </c>
      <c r="JV1" s="167" t="s">
        <v>143</v>
      </c>
      <c r="JW1" s="165" t="s">
        <v>144</v>
      </c>
      <c r="JX1" s="143" t="s">
        <v>177</v>
      </c>
      <c r="JY1" s="167"/>
      <c r="JZ1" s="167" t="s">
        <v>123</v>
      </c>
      <c r="KA1" s="167" t="s">
        <v>116</v>
      </c>
      <c r="KB1" s="165" t="s">
        <v>124</v>
      </c>
      <c r="KC1" s="167" t="s">
        <v>111</v>
      </c>
      <c r="KD1" s="167" t="s">
        <v>125</v>
      </c>
      <c r="KE1" s="167" t="s">
        <v>110</v>
      </c>
      <c r="KF1" s="167" t="s">
        <v>72</v>
      </c>
      <c r="KG1" s="165"/>
      <c r="KH1" s="166" t="s">
        <v>13</v>
      </c>
      <c r="KI1" s="167" t="s">
        <v>138</v>
      </c>
      <c r="KJ1" s="167" t="s">
        <v>142</v>
      </c>
      <c r="KK1" s="167" t="s">
        <v>143</v>
      </c>
      <c r="KL1" s="165" t="s">
        <v>144</v>
      </c>
      <c r="KM1" s="143" t="s">
        <v>177</v>
      </c>
      <c r="KN1" s="167"/>
      <c r="KO1" s="167" t="s">
        <v>123</v>
      </c>
      <c r="KP1" s="167" t="s">
        <v>116</v>
      </c>
      <c r="KQ1" s="165" t="s">
        <v>124</v>
      </c>
      <c r="KR1" s="167" t="s">
        <v>111</v>
      </c>
      <c r="KS1" s="167" t="s">
        <v>125</v>
      </c>
      <c r="KT1" s="167" t="s">
        <v>110</v>
      </c>
      <c r="KU1" s="167" t="s">
        <v>72</v>
      </c>
      <c r="KW1" s="166" t="s">
        <v>13</v>
      </c>
      <c r="KX1" s="167" t="s">
        <v>138</v>
      </c>
      <c r="KY1" s="167" t="s">
        <v>142</v>
      </c>
      <c r="KZ1" s="167" t="s">
        <v>143</v>
      </c>
      <c r="LA1" s="165" t="s">
        <v>144</v>
      </c>
      <c r="LB1" s="143" t="s">
        <v>177</v>
      </c>
      <c r="LC1" s="167"/>
      <c r="LD1" s="167" t="s">
        <v>123</v>
      </c>
      <c r="LE1" s="167" t="s">
        <v>116</v>
      </c>
      <c r="LF1" s="165" t="s">
        <v>124</v>
      </c>
      <c r="LG1" s="167" t="s">
        <v>111</v>
      </c>
      <c r="LH1" s="167" t="s">
        <v>125</v>
      </c>
      <c r="LI1" s="167" t="s">
        <v>110</v>
      </c>
      <c r="LJ1" s="167" t="s">
        <v>72</v>
      </c>
      <c r="LL1" s="166" t="s">
        <v>13</v>
      </c>
      <c r="LM1" s="167" t="s">
        <v>138</v>
      </c>
      <c r="LN1" s="167" t="s">
        <v>142</v>
      </c>
      <c r="LO1" s="167" t="s">
        <v>143</v>
      </c>
      <c r="LP1" s="165" t="s">
        <v>144</v>
      </c>
      <c r="LQ1" s="143" t="s">
        <v>177</v>
      </c>
      <c r="LR1" s="167"/>
      <c r="LS1" s="167" t="s">
        <v>123</v>
      </c>
      <c r="LT1" s="167" t="s">
        <v>116</v>
      </c>
      <c r="LU1" s="165" t="s">
        <v>124</v>
      </c>
      <c r="LV1" s="167" t="s">
        <v>111</v>
      </c>
      <c r="LW1" s="167" t="s">
        <v>125</v>
      </c>
      <c r="LX1" s="167" t="s">
        <v>110</v>
      </c>
      <c r="LY1" s="167" t="s">
        <v>72</v>
      </c>
    </row>
    <row r="2" spans="1:338" x14ac:dyDescent="0.2">
      <c r="A2" s="137"/>
      <c r="B2" s="137"/>
      <c r="C2" s="137"/>
      <c r="D2" s="5"/>
      <c r="E2" s="6"/>
      <c r="P2" s="5"/>
      <c r="S2" s="145">
        <f>'DT-Prelim Calcs'!E35</f>
        <v>0.15</v>
      </c>
      <c r="T2" s="146">
        <f>'DT-Prelim Calcs'!$C$6*S2*'Drive Train'!$G$17*PI()/12/60</f>
        <v>15.289084247470328</v>
      </c>
      <c r="U2" s="144">
        <f>'DT-Prelim Calcs'!$C$10</f>
        <v>63.5</v>
      </c>
      <c r="V2" s="144">
        <f>'Drive Train'!$G$36</f>
        <v>1500</v>
      </c>
      <c r="W2" s="144">
        <f>V2*'DT-Prelim Calcs'!$C$11</f>
        <v>60</v>
      </c>
      <c r="X2" s="144">
        <f>$C$31/$C$21*S2*$C$20</f>
        <v>0.72904065520000016</v>
      </c>
      <c r="Y2" s="147">
        <f>MAX(AJ:AJ)</f>
        <v>27.387860016287416</v>
      </c>
      <c r="Z2" s="147"/>
      <c r="AA2" s="147"/>
      <c r="AB2" s="147"/>
      <c r="AC2" s="147">
        <f>VLOOKUP(1,AC4:AJ205,8,FALSE)</f>
        <v>10.724353466373874</v>
      </c>
      <c r="AD2" s="147">
        <f>VLOOKUP(1,AD4:AJ205,7,FALSE)-VLOOKUP(1,AI10:AJ205,2,FALSE)</f>
        <v>6.8964735844203169</v>
      </c>
      <c r="AE2" s="147">
        <f>MAX(AE4:AE204)</f>
        <v>12.256560486087308</v>
      </c>
      <c r="AF2" s="147">
        <f>'Drive Train'!$G$30/AI2</f>
        <v>9.9999999999999964</v>
      </c>
      <c r="AG2" s="147">
        <f>MAX(AH10:AH204)</f>
        <v>12.7</v>
      </c>
      <c r="AH2" s="147">
        <f>MIN(AH4:AH204)</f>
        <v>7.9598204724409438</v>
      </c>
      <c r="AI2" s="144">
        <f>VLOOKUP(1,AI4:AL205,4,FALSE)</f>
        <v>2.0000000000000009</v>
      </c>
      <c r="AJ2" s="147">
        <f>VLOOKUP(1,AD4:AL205,9,FALSE)</f>
        <v>3.3600000000000021</v>
      </c>
      <c r="AK2" s="148">
        <f>SUM(AK4:AK204)</f>
        <v>13.868702286203707</v>
      </c>
      <c r="AM2" s="145">
        <f>'DT-Prelim Calcs'!F35</f>
        <v>0.5</v>
      </c>
      <c r="AN2" s="146">
        <f>'DT-Prelim Calcs'!$C$6*AM2*'Drive Train'!$G$17*PI()/12/60</f>
        <v>50.963614158234428</v>
      </c>
      <c r="AO2" s="144">
        <f>'DT-Prelim Calcs'!$C$10</f>
        <v>63.5</v>
      </c>
      <c r="AP2" s="144">
        <f>'Drive Train'!$G$36</f>
        <v>1500</v>
      </c>
      <c r="AQ2" s="144">
        <f>AP2*'DT-Prelim Calcs'!$C$11</f>
        <v>60</v>
      </c>
      <c r="AR2" s="144">
        <f>$C$31/$C$21*AM2*$C$20</f>
        <v>2.4301355173333339</v>
      </c>
      <c r="AS2" s="144"/>
      <c r="AT2" s="147">
        <f>VLOOKUP(1,AT4:AV205,3,FALSE)</f>
        <v>179.96834306032611</v>
      </c>
      <c r="AU2" s="147">
        <f>MAX(AU4:AU204)</f>
        <v>36.27361796440595</v>
      </c>
      <c r="AV2" s="147">
        <f>'Drive Train'!$G$30/AY2</f>
        <v>9.0909090909090864</v>
      </c>
      <c r="AW2" s="147">
        <f>MAX(AX5:AX204)</f>
        <v>10.573595529195815</v>
      </c>
      <c r="AX2" s="147">
        <f>MIN(AX4:AX204)</f>
        <v>6.9849999999999994</v>
      </c>
      <c r="AY2" s="144">
        <f>VLOOKUP(1,AY4:BA205,3,FALSE)</f>
        <v>2.2000000000000011</v>
      </c>
      <c r="AZ2" s="148">
        <f>SUM(AZ4:AZ204)</f>
        <v>29.449291239722111</v>
      </c>
      <c r="BB2" s="145">
        <f>'DT-Prelim Calcs'!G35</f>
        <v>0.3214285714285714</v>
      </c>
      <c r="BC2" s="146">
        <f>'DT-Prelim Calcs'!$C$6*BB2*'Drive Train'!$G$17*PI()/12/60</f>
        <v>32.76232338743641</v>
      </c>
      <c r="BD2" s="144">
        <f>'DT-Prelim Calcs'!$C$10</f>
        <v>63.5</v>
      </c>
      <c r="BE2" s="144">
        <f>'Drive Train'!$G$36</f>
        <v>1500</v>
      </c>
      <c r="BF2" s="144">
        <f>BE2*'DT-Prelim Calcs'!$C$11</f>
        <v>60</v>
      </c>
      <c r="BG2" s="144">
        <f>$C$31/$C$21*BB2*$C$20</f>
        <v>1.5622299754285716</v>
      </c>
      <c r="BH2" s="144"/>
      <c r="BI2" s="147">
        <f>VLOOKUP(1,BI4:BK205,3,FALSE)</f>
        <v>124.04071448116878</v>
      </c>
      <c r="BJ2" s="147">
        <f>MAX(BJ4:BJ204)</f>
        <v>26.272159582575025</v>
      </c>
      <c r="BK2" s="147">
        <f>'Drive Train'!$G$30/BN2</f>
        <v>10.63829787234042</v>
      </c>
      <c r="BL2" s="147">
        <f>MAX(BM5:BM204)</f>
        <v>11.091033651717472</v>
      </c>
      <c r="BM2" s="147">
        <f>MIN(BM4:BM204)</f>
        <v>6.9849999999999994</v>
      </c>
      <c r="BN2" s="144">
        <f>VLOOKUP(1,BN4:BP205,3,FALSE)</f>
        <v>1.880000000000001</v>
      </c>
      <c r="BO2" s="148">
        <f>SUM(BO4:BO204)</f>
        <v>22.101026475391137</v>
      </c>
      <c r="BQ2" s="145">
        <f>'DT-Prelim Calcs'!H35</f>
        <v>0.23684210526315788</v>
      </c>
      <c r="BR2" s="146">
        <f>'DT-Prelim Calcs'!$C$6*BQ2*'Drive Train'!$G$17*PI()/12/60</f>
        <v>24.140659338111043</v>
      </c>
      <c r="BS2" s="144">
        <f>'DT-Prelim Calcs'!$C$10</f>
        <v>63.5</v>
      </c>
      <c r="BT2" s="144">
        <f>'Drive Train'!$G$36</f>
        <v>1500</v>
      </c>
      <c r="BU2" s="144">
        <f>BT2*'DT-Prelim Calcs'!$C$11</f>
        <v>60</v>
      </c>
      <c r="BV2" s="144">
        <f>$C$31/$C$21*BQ2*$C$20</f>
        <v>1.151116824</v>
      </c>
      <c r="BW2" s="144"/>
      <c r="BX2" s="147">
        <f>VLOOKUP(1,BX4:BZ205,3,FALSE)</f>
        <v>53.825445898633475</v>
      </c>
      <c r="BY2" s="147">
        <f>MAX(BY4:BY204)</f>
        <v>19.427320530920635</v>
      </c>
      <c r="BZ2" s="147">
        <f>'Drive Train'!$G$30/CC2</f>
        <v>11.111111111111105</v>
      </c>
      <c r="CA2" s="147">
        <f>MAX(CB5:CB204)</f>
        <v>11.108214996609528</v>
      </c>
      <c r="CB2" s="147">
        <f>MIN(CB4:CB204)</f>
        <v>6.9849999999999994</v>
      </c>
      <c r="CC2" s="144">
        <f>VLOOKUP(1,CC4:CE205,3,FALSE)</f>
        <v>1.8000000000000009</v>
      </c>
      <c r="CD2" s="148">
        <f>SUM(CD4:CD204)</f>
        <v>17.879462634241904</v>
      </c>
      <c r="CF2" s="145">
        <f>'DT-Prelim Calcs'!I35</f>
        <v>0.18749999999999997</v>
      </c>
      <c r="CG2" s="146">
        <f>'DT-Prelim Calcs'!$C$6*CF2*'Drive Train'!$G$17*PI()/12/60</f>
        <v>19.111355309337906</v>
      </c>
      <c r="CH2" s="144">
        <f>'DT-Prelim Calcs'!$C$10</f>
        <v>63.5</v>
      </c>
      <c r="CI2" s="144">
        <f>'Drive Train'!$G$36</f>
        <v>1500</v>
      </c>
      <c r="CJ2" s="144">
        <f>CI2*'DT-Prelim Calcs'!$C$11</f>
        <v>60</v>
      </c>
      <c r="CK2" s="144">
        <f>$C$31/$C$21*CF2*$C$20</f>
        <v>0.91130081899999993</v>
      </c>
      <c r="CL2" s="144"/>
      <c r="CM2" s="147">
        <f>VLOOKUP(1,CM4:CO205,3,FALSE)</f>
        <v>26.48491091724873</v>
      </c>
      <c r="CN2" s="147">
        <f>MAX(CN4:CN204)</f>
        <v>15.380284136273323</v>
      </c>
      <c r="CO2" s="147">
        <f>'Drive Train'!$G$30/CR2</f>
        <v>10.869565217391299</v>
      </c>
      <c r="CP2" s="147">
        <f>MAX(CQ5:CQ204)</f>
        <v>11.108316328206074</v>
      </c>
      <c r="CQ2" s="147">
        <f>MIN(CQ4:CQ204)</f>
        <v>6.9849999999999994</v>
      </c>
      <c r="CR2" s="144">
        <f>VLOOKUP(1,CR4:CT204,3,FALSE)</f>
        <v>1.840000000000001</v>
      </c>
      <c r="CS2" s="148">
        <f>SUM(CS4:CS204)</f>
        <v>15.288219709091445</v>
      </c>
      <c r="CU2" s="145">
        <f>'DT-Prelim Calcs'!J35</f>
        <v>0.15517241379310345</v>
      </c>
      <c r="CV2" s="146">
        <f>'DT-Prelim Calcs'!$C$6*CU2*'Drive Train'!$G$17*PI()/12/60</f>
        <v>15.816294049107235</v>
      </c>
      <c r="CW2" s="144">
        <f>'DT-Prelim Calcs'!$C$10</f>
        <v>63.5</v>
      </c>
      <c r="CX2" s="144">
        <f>'Drive Train'!$G$36</f>
        <v>1500</v>
      </c>
      <c r="CY2" s="144">
        <f>CX2*'DT-Prelim Calcs'!$C$11</f>
        <v>60</v>
      </c>
      <c r="CZ2" s="144">
        <f>$C$31/$C$21*CU2*$C$20</f>
        <v>0.75417998813793119</v>
      </c>
      <c r="DA2" s="144"/>
      <c r="DB2" s="147">
        <f>VLOOKUP(1,DB4:DD205,3,FALSE)</f>
        <v>15.277556481899882</v>
      </c>
      <c r="DC2" s="147">
        <f>MAX(DC4:DC204)</f>
        <v>12.728511291125344</v>
      </c>
      <c r="DD2" s="147">
        <f>'Drive Train'!$G$30/DG2</f>
        <v>10.204081632653056</v>
      </c>
      <c r="DE2" s="147">
        <f>MAX(DF5:DF204)</f>
        <v>11.108316434925616</v>
      </c>
      <c r="DF2" s="147">
        <f>MIN(DF4:DF204)</f>
        <v>6.9849999999999994</v>
      </c>
      <c r="DG2" s="144">
        <f>VLOOKUP(1,DG4:DI205,3,FALSE)</f>
        <v>1.9600000000000011</v>
      </c>
      <c r="DH2" s="148">
        <f>SUM(DH4:DH204)</f>
        <v>14.044749155065068</v>
      </c>
      <c r="DJ2" s="145">
        <f>'DT-Prelim Calcs'!K35</f>
        <v>0.13235294117647059</v>
      </c>
      <c r="DK2" s="146">
        <f>'DT-Prelim Calcs'!$C$6*DJ2*'Drive Train'!$G$17*PI()/12/60</f>
        <v>13.490368453650291</v>
      </c>
      <c r="DL2" s="144">
        <f>'DT-Prelim Calcs'!$C$10</f>
        <v>63.5</v>
      </c>
      <c r="DM2" s="144">
        <f>'Drive Train'!$G$36</f>
        <v>1500</v>
      </c>
      <c r="DN2" s="144">
        <f>DM2*'DT-Prelim Calcs'!$C$11</f>
        <v>60</v>
      </c>
      <c r="DO2" s="144">
        <f>$C$31/$C$21*DJ2*$C$20</f>
        <v>0.64327116635294124</v>
      </c>
      <c r="DP2" s="144"/>
      <c r="DQ2" s="147">
        <f>VLOOKUP(1,DQ4:DS205,3,FALSE)</f>
        <v>9.643320870839629</v>
      </c>
      <c r="DR2" s="147">
        <f>MAX(DR4:DR204)</f>
        <v>10.856671395411901</v>
      </c>
      <c r="DS2" s="147">
        <f>'Drive Train'!$G$30/DV2</f>
        <v>9.4339622641509386</v>
      </c>
      <c r="DT2" s="147">
        <f>MAX(DU5:DU204)</f>
        <v>11.10831643494341</v>
      </c>
      <c r="DU2" s="147">
        <f>MIN(DU4:DU204)</f>
        <v>6.9849999999999994</v>
      </c>
      <c r="DV2" s="144">
        <f>VLOOKUP(1,DV4:DX205,3,FALSE)</f>
        <v>2.120000000000001</v>
      </c>
      <c r="DW2" s="148">
        <f>SUM(DW4:DW204)</f>
        <v>13.728346535043663</v>
      </c>
      <c r="DY2" s="145">
        <f>'DT-Prelim Calcs'!L35</f>
        <v>0.11538461538461539</v>
      </c>
      <c r="DZ2" s="146">
        <f>'DT-Prelim Calcs'!$C$6*DY2*'Drive Train'!$G$17*PI()/12/60</f>
        <v>11.760834036515636</v>
      </c>
      <c r="EA2" s="144">
        <f>'DT-Prelim Calcs'!$C$10</f>
        <v>63.5</v>
      </c>
      <c r="EB2" s="144">
        <f>'Drive Train'!$G$36</f>
        <v>1500</v>
      </c>
      <c r="EC2" s="144">
        <f>EB2*'DT-Prelim Calcs'!$C$11</f>
        <v>60</v>
      </c>
      <c r="ED2" s="144">
        <f>$C$31/$C$21*DY2*$C$20</f>
        <v>0.56080050400000014</v>
      </c>
      <c r="EE2" s="144"/>
      <c r="EF2" s="147">
        <f>VLOOKUP(1,EF4:EH205,3,FALSE)</f>
        <v>6.2634366657130176</v>
      </c>
      <c r="EG2" s="147">
        <f>MAX(EG4:EG204)</f>
        <v>9.4647904472821693</v>
      </c>
      <c r="EH2" s="147">
        <f>'Drive Train'!$G$30/EK2</f>
        <v>8.4745762711864359</v>
      </c>
      <c r="EI2" s="147">
        <f>MAX(EJ5:EJ204)</f>
        <v>11.10831643494341</v>
      </c>
      <c r="EJ2" s="147">
        <f>MIN(EJ4:EJ204)</f>
        <v>6.9849999999999994</v>
      </c>
      <c r="EK2" s="144">
        <f>VLOOKUP(1,EK4:EM205,3,FALSE)</f>
        <v>2.3600000000000012</v>
      </c>
      <c r="EL2" s="148">
        <f>SUM(EL4:EL204)</f>
        <v>14.229967575501258</v>
      </c>
      <c r="EN2" s="145">
        <f>'DT-Prelim Calcs'!M35</f>
        <v>0.10227272727272728</v>
      </c>
      <c r="EO2" s="146">
        <f>'DT-Prelim Calcs'!$C$6*EN2*'Drive Train'!$G$17*PI()/12/60</f>
        <v>10.424375623275223</v>
      </c>
      <c r="EP2" s="144">
        <f>'DT-Prelim Calcs'!$C$10</f>
        <v>63.5</v>
      </c>
      <c r="EQ2" s="144">
        <f>'Drive Train'!$G$36</f>
        <v>1500</v>
      </c>
      <c r="ER2" s="144">
        <f>EQ2*'DT-Prelim Calcs'!$C$11</f>
        <v>60</v>
      </c>
      <c r="ES2" s="144">
        <f>$C$31/$C$21*EN2*$C$20</f>
        <v>0.49707317400000006</v>
      </c>
      <c r="ET2" s="144"/>
      <c r="EU2" s="147">
        <f>VLOOKUP(1,EU4:EW204,3,FALSE)</f>
        <v>4.5027017415535964</v>
      </c>
      <c r="EV2" s="147">
        <f>MAX(EV4:EV204)</f>
        <v>8.3892460782728335</v>
      </c>
      <c r="EW2" s="147">
        <f>'Drive Train'!$G$30/EZ2</f>
        <v>7.6923076923076881</v>
      </c>
      <c r="EX2" s="147">
        <f>MAX(EY5:EY204)</f>
        <v>11.10831643494341</v>
      </c>
      <c r="EY2" s="147">
        <f>MIN(EY4:EY204)</f>
        <v>6.9849999999999994</v>
      </c>
      <c r="EZ2" s="144">
        <f>VLOOKUP(1,EZ4:FB205,3,FALSE)</f>
        <v>2.6000000000000014</v>
      </c>
      <c r="FA2" s="148">
        <f>SUM(FA4:FA204)</f>
        <v>14.964706589904649</v>
      </c>
      <c r="FC2" s="145">
        <f>'DT-Prelim Calcs'!N35</f>
        <v>9.1836734693877556E-2</v>
      </c>
      <c r="FD2" s="146">
        <f>'DT-Prelim Calcs'!$C$6*FC2*'Drive Train'!$G$17*PI()/12/60</f>
        <v>9.3606638249818328</v>
      </c>
      <c r="FE2" s="144">
        <f>'DT-Prelim Calcs'!$C$10</f>
        <v>63.5</v>
      </c>
      <c r="FF2" s="144">
        <f>'Drive Train'!$G$36</f>
        <v>1500</v>
      </c>
      <c r="FG2" s="144">
        <f>FF2*'DT-Prelim Calcs'!$C$11</f>
        <v>60</v>
      </c>
      <c r="FH2" s="144">
        <f>$C$31/$C$21*FC2*$C$20</f>
        <v>0.44635142155102048</v>
      </c>
      <c r="FI2" s="144"/>
      <c r="FJ2" s="147">
        <f>VLOOKUP(1,FJ4:FL204,3,FALSE)</f>
        <v>3.3274968625425316</v>
      </c>
      <c r="FK2" s="147">
        <f>MAX(FK4:FK204)</f>
        <v>7.5332005600817276</v>
      </c>
      <c r="FL2" s="147">
        <f>'Drive Train'!$G$30/FO2</f>
        <v>7.0422535211267565</v>
      </c>
      <c r="FM2" s="147">
        <f>MAX(FN5:FN204)</f>
        <v>11.10831643494341</v>
      </c>
      <c r="FN2" s="147">
        <f>MIN(FN4:FN204)</f>
        <v>6.9849999999999994</v>
      </c>
      <c r="FO2" s="144">
        <f>VLOOKUP(1,FO4:FQ205,3,FALSE)</f>
        <v>2.8400000000000016</v>
      </c>
      <c r="FP2" s="148">
        <f>SUM(FP4:FP204)</f>
        <v>15.828702576303105</v>
      </c>
      <c r="FR2" s="145">
        <f>'DT-Prelim Calcs'!O35</f>
        <v>8.3333333333333343E-2</v>
      </c>
      <c r="FS2" s="146">
        <f>'DT-Prelim Calcs'!$C$6*FR2*'Drive Train'!$G$17*PI()/12/60</f>
        <v>8.4939356930390719</v>
      </c>
      <c r="FT2" s="144">
        <f>'DT-Prelim Calcs'!$C$10</f>
        <v>63.5</v>
      </c>
      <c r="FU2" s="144">
        <f>'Drive Train'!$G$36</f>
        <v>1500</v>
      </c>
      <c r="FV2" s="144">
        <f>FU2*'DT-Prelim Calcs'!$C$11</f>
        <v>60</v>
      </c>
      <c r="FW2" s="144">
        <f>$C$31/$C$21*FR2*$C$20</f>
        <v>0.40502258622222237</v>
      </c>
      <c r="FX2" s="144"/>
      <c r="FY2" s="147">
        <f>VLOOKUP(1,FY4:GA205,3,FALSE)</f>
        <v>2.599875793509971</v>
      </c>
      <c r="FZ2" s="147">
        <f>MAX(FZ4:FZ204)</f>
        <v>6.8356819897037893</v>
      </c>
      <c r="GA2" s="147">
        <f>'Drive Train'!$G$30/GD2</f>
        <v>6.4935064935064899</v>
      </c>
      <c r="GB2" s="147">
        <f>MAX(GC5:GC204)</f>
        <v>11.10831643494341</v>
      </c>
      <c r="GC2" s="147">
        <f>MIN(GC4:GC204)</f>
        <v>6.9849999999999994</v>
      </c>
      <c r="GD2" s="144">
        <f>VLOOKUP(1,GD4:GF205,3,FALSE)</f>
        <v>3.0800000000000018</v>
      </c>
      <c r="GE2" s="148">
        <f>SUM(GE4:GE204)</f>
        <v>16.774215884531035</v>
      </c>
      <c r="GG2" s="115">
        <f>'DT-Prelim Calcs'!E35</f>
        <v>0.15</v>
      </c>
      <c r="GH2" s="120">
        <f>'DT-Prelim Calcs'!$C$6*GG2*'Drive Train'!$G$17*PI()/12/60</f>
        <v>15.289084247470328</v>
      </c>
      <c r="GI2" s="110">
        <f>'DT-Prelim Calcs'!F50</f>
        <v>29.999999999999982</v>
      </c>
      <c r="GJ2" s="132">
        <f>'Drive Train'!$G$36</f>
        <v>1500</v>
      </c>
      <c r="GK2" s="132">
        <f>GJ2*'DT-Prelim Calcs'!$C$11</f>
        <v>60</v>
      </c>
      <c r="GL2" s="144">
        <f>$C$31/$C$21*GG2*$C$20</f>
        <v>0.72904065520000016</v>
      </c>
      <c r="GN2" s="110">
        <f>VLOOKUP(1,GN4:GP205,3,FALSE)</f>
        <v>14.621423970720279</v>
      </c>
      <c r="GO2" s="110">
        <f>MAX(GO4:GO204)</f>
        <v>12.304227581451988</v>
      </c>
      <c r="GP2" s="110">
        <f>'Drive Train'!$G$30/GS2</f>
        <v>9.4339622641509386</v>
      </c>
      <c r="GQ2" s="110">
        <f>MAX(GR5:GR204)</f>
        <v>11.108316434937635</v>
      </c>
      <c r="GR2" s="110">
        <f>MIN(GR4:GR204)</f>
        <v>10</v>
      </c>
      <c r="GS2" s="132">
        <f>VLOOKUP(1,GS4:GU205,3,FALSE)</f>
        <v>2.120000000000001</v>
      </c>
      <c r="GT2" s="148">
        <f>SUM(GT4:GT204)</f>
        <v>13.725779779463782</v>
      </c>
      <c r="GV2" s="115">
        <f>GG2</f>
        <v>0.15</v>
      </c>
      <c r="GW2" s="120">
        <f>'DT-Prelim Calcs'!$C$6*GV2*'Drive Train'!$G$17*PI()/12/60</f>
        <v>15.289084247470328</v>
      </c>
      <c r="GX2" s="110">
        <f>'DT-Prelim Calcs'!G50</f>
        <v>33.333333333333314</v>
      </c>
      <c r="GY2" s="132">
        <f>'Drive Train'!$G$36</f>
        <v>1500</v>
      </c>
      <c r="GZ2" s="132">
        <f>GY2*'DT-Prelim Calcs'!$C$11</f>
        <v>60</v>
      </c>
      <c r="HA2" s="144">
        <f>$C$31/$C$21*GV2*$C$20</f>
        <v>0.72904065520000016</v>
      </c>
      <c r="HC2" s="110">
        <f>VLOOKUP(1,HC4:HE205,3,FALSE)</f>
        <v>14.303390394144836</v>
      </c>
      <c r="HD2" s="110">
        <f>MAX(HD4:HD204)</f>
        <v>12.304227581456217</v>
      </c>
      <c r="HE2" s="110">
        <f>'Drive Train'!$G$30/HH2</f>
        <v>9.6153846153846114</v>
      </c>
      <c r="HF2" s="110">
        <f>MAX(HG5:HG204)</f>
        <v>11.10831643493928</v>
      </c>
      <c r="HG2" s="110">
        <f>MIN(HG4:HG204)</f>
        <v>9.7000000000000011</v>
      </c>
      <c r="HH2" s="132">
        <f>VLOOKUP(1,HH4:HJ205,3,FALSE)</f>
        <v>2.080000000000001</v>
      </c>
      <c r="HI2" s="148">
        <f>SUM(HI4:HI204)</f>
        <v>13.752129633069428</v>
      </c>
      <c r="HK2" s="115">
        <f>GV2</f>
        <v>0.15</v>
      </c>
      <c r="HL2" s="120">
        <f>'DT-Prelim Calcs'!$C$6*HK2*'Drive Train'!$G$17*PI()/12/60</f>
        <v>15.289084247470328</v>
      </c>
      <c r="HM2" s="110">
        <f>'DT-Prelim Calcs'!H50</f>
        <v>36.66666666666665</v>
      </c>
      <c r="HN2" s="132">
        <f>'Drive Train'!$G$36</f>
        <v>1500</v>
      </c>
      <c r="HO2" s="132">
        <f>HN2*'DT-Prelim Calcs'!$C$11</f>
        <v>60</v>
      </c>
      <c r="HP2" s="144">
        <f>$C$31/$C$21*HK2*$C$20</f>
        <v>0.72904065520000016</v>
      </c>
      <c r="HR2" s="110">
        <f>VLOOKUP(1,HR4:HT204,3,FALSE)</f>
        <v>13.789866100632537</v>
      </c>
      <c r="HS2" s="110">
        <f>MAX(HS4:HS204)</f>
        <v>12.304227581458266</v>
      </c>
      <c r="HT2" s="110">
        <f>'Drive Train'!$G$30/HW2</f>
        <v>9.8039215686274463</v>
      </c>
      <c r="HU2" s="110">
        <f>MAX(HV5:HV204)</f>
        <v>11.108316434940079</v>
      </c>
      <c r="HV2" s="110">
        <f>MIN(HV4:HV204)</f>
        <v>9.4000000000000021</v>
      </c>
      <c r="HW2" s="132">
        <f>VLOOKUP(1,HW4:HY205,3,FALSE)</f>
        <v>2.0400000000000009</v>
      </c>
      <c r="HX2" s="148">
        <f>SUM(HX4:HX204)</f>
        <v>13.7115121863173</v>
      </c>
      <c r="HZ2" s="115">
        <f>HK2</f>
        <v>0.15</v>
      </c>
      <c r="IA2" s="120">
        <f>'DT-Prelim Calcs'!$C$6*HZ2*'Drive Train'!$G$17*PI()/12/60</f>
        <v>15.289084247470328</v>
      </c>
      <c r="IB2" s="110">
        <f>'DT-Prelim Calcs'!I50</f>
        <v>39.999999999999986</v>
      </c>
      <c r="IC2" s="132">
        <f>'Drive Train'!$G$36</f>
        <v>1500</v>
      </c>
      <c r="ID2" s="132">
        <f>IC2*'DT-Prelim Calcs'!$C$11</f>
        <v>60</v>
      </c>
      <c r="IE2" s="144">
        <f>$C$31/$C$21*HZ2*$C$20</f>
        <v>0.72904065520000016</v>
      </c>
      <c r="IG2" s="110">
        <f>VLOOKUP(1,IG4:II204,3,FALSE)</f>
        <v>13.626951005291186</v>
      </c>
      <c r="IH2" s="110">
        <f>MAX(IH4:IH204)</f>
        <v>12.30422758145937</v>
      </c>
      <c r="II2" s="110">
        <f>'Drive Train'!$G$30/IL2</f>
        <v>9.9999999999999964</v>
      </c>
      <c r="IJ2" s="110">
        <f>MAX(IK5:IK204)</f>
        <v>11.108316434940509</v>
      </c>
      <c r="IK2" s="110">
        <f>MIN(IK4:IK204)</f>
        <v>9.1000000000000014</v>
      </c>
      <c r="IL2" s="132">
        <f>VLOOKUP(1,IL4:IN205,3,FALSE)</f>
        <v>2.0000000000000009</v>
      </c>
      <c r="IM2" s="148">
        <f>SUM(IM4:IM204)</f>
        <v>13.624061338714348</v>
      </c>
      <c r="IO2" s="115">
        <f>HZ2</f>
        <v>0.15</v>
      </c>
      <c r="IP2" s="120">
        <f>'DT-Prelim Calcs'!$C$6*IO2*'Drive Train'!$G$17*PI()/12/60</f>
        <v>15.289084247470328</v>
      </c>
      <c r="IQ2" s="110">
        <f>'DT-Prelim Calcs'!J50</f>
        <v>43.333333333333321</v>
      </c>
      <c r="IR2" s="132">
        <f>'Drive Train'!$G$36</f>
        <v>1500</v>
      </c>
      <c r="IS2" s="132">
        <f>IR2*'DT-Prelim Calcs'!$C$11</f>
        <v>60</v>
      </c>
      <c r="IT2" s="144">
        <f>$C$31/$C$21*IO2*$C$20</f>
        <v>0.72904065520000016</v>
      </c>
      <c r="IV2" s="110">
        <f>VLOOKUP(1,IV4:IX205,3,FALSE)</f>
        <v>13.857103523566034</v>
      </c>
      <c r="IW2" s="110">
        <f>MAX(IW4:IW204)</f>
        <v>12.304227581460015</v>
      </c>
      <c r="IX2" s="110">
        <f>'Drive Train'!$G$30/JA2</f>
        <v>9.9999999999999964</v>
      </c>
      <c r="IY2" s="110">
        <f>MAX(IZ5:IZ204)</f>
        <v>11.108316434940759</v>
      </c>
      <c r="IZ2" s="110">
        <f>MIN(IZ4:IZ204)</f>
        <v>8.8000000000000007</v>
      </c>
      <c r="JA2" s="132">
        <f>VLOOKUP(1,JA4:JC205,3,FALSE)</f>
        <v>2.0000000000000009</v>
      </c>
      <c r="JB2" s="148">
        <f>SUM(JB4:JB204)</f>
        <v>13.701800930732041</v>
      </c>
      <c r="JD2" s="168">
        <f>IO2</f>
        <v>0.15</v>
      </c>
      <c r="JE2" s="169">
        <f>'DT-Prelim Calcs'!$C$6*JD2*'Drive Train'!$G$17*PI()/12/60</f>
        <v>15.289084247470328</v>
      </c>
      <c r="JF2" s="170">
        <f>'DT-Prelim Calcs'!K50</f>
        <v>46.666666666666657</v>
      </c>
      <c r="JG2" s="170">
        <f>'Drive Train'!$G$36</f>
        <v>1500</v>
      </c>
      <c r="JH2" s="165">
        <f>JG2*'DT-Prelim Calcs'!$C$11</f>
        <v>60</v>
      </c>
      <c r="JI2" s="144">
        <f>$C$31/$C$21*JD2*$C$20</f>
        <v>0.72904065520000016</v>
      </c>
      <c r="JJ2" s="165"/>
      <c r="JK2" s="170">
        <f>VLOOKUP(1,JK4:JM205,3,FALSE)</f>
        <v>13.525021204914996</v>
      </c>
      <c r="JL2" s="170">
        <f>MAX(JL4:JL204)</f>
        <v>12.304227581460395</v>
      </c>
      <c r="JM2" s="170">
        <f>'Drive Train'!$G$30/JP2</f>
        <v>9.9999999999999964</v>
      </c>
      <c r="JN2" s="170">
        <f>MAX(JO5:JO204)</f>
        <v>11.108316434940908</v>
      </c>
      <c r="JO2" s="170">
        <f>MIN(JO4:JO204)</f>
        <v>8.5</v>
      </c>
      <c r="JP2" s="165">
        <f>VLOOKUP(1,JP4:JR205,3,FALSE)</f>
        <v>2.0000000000000009</v>
      </c>
      <c r="JQ2" s="171">
        <f>SUM(JQ4:JQ204)</f>
        <v>14.142721691326193</v>
      </c>
      <c r="JR2" s="165"/>
      <c r="JS2" s="168">
        <f>JD2</f>
        <v>0.15</v>
      </c>
      <c r="JT2" s="169">
        <f>'DT-Prelim Calcs'!$C$6*JS2*'Drive Train'!$G$17*PI()/12/60</f>
        <v>15.289084247470328</v>
      </c>
      <c r="JU2" s="170">
        <f>'DT-Prelim Calcs'!L50</f>
        <v>49.999999999999993</v>
      </c>
      <c r="JV2" s="170">
        <f>'Drive Train'!$G$36</f>
        <v>1500</v>
      </c>
      <c r="JW2" s="165">
        <f>JV2*'DT-Prelim Calcs'!$C$11</f>
        <v>60</v>
      </c>
      <c r="JX2" s="144">
        <f>$C$31/$C$21*JS2*$C$20</f>
        <v>0.72904065520000016</v>
      </c>
      <c r="JY2" s="165"/>
      <c r="JZ2" s="170">
        <f>VLOOKUP(1,JZ4:KB205,3,FALSE)</f>
        <v>13.586472911483996</v>
      </c>
      <c r="KA2" s="170">
        <f>MAX(KA4:KA204)</f>
        <v>12.304227581460536</v>
      </c>
      <c r="KB2" s="170">
        <f>'Drive Train'!$G$30/KE2</f>
        <v>9.9999999999999964</v>
      </c>
      <c r="KC2" s="170">
        <f>MAX(KD5:KD204)</f>
        <v>11.108316434940962</v>
      </c>
      <c r="KD2" s="170">
        <f>MIN(KD4:KD204)</f>
        <v>8.1999999999999993</v>
      </c>
      <c r="KE2" s="165">
        <f>VLOOKUP(1,KE4:KG205,3,FALSE)</f>
        <v>2.0000000000000009</v>
      </c>
      <c r="KF2" s="171">
        <f>SUM(KF4:KF204)</f>
        <v>14.025443850885619</v>
      </c>
      <c r="KG2" s="165"/>
      <c r="KH2" s="168">
        <f>JS2</f>
        <v>0.15</v>
      </c>
      <c r="KI2" s="169">
        <f>'DT-Prelim Calcs'!$C$6*KH2*'Drive Train'!$G$17*PI()/12/60</f>
        <v>15.289084247470328</v>
      </c>
      <c r="KJ2" s="170">
        <f>'DT-Prelim Calcs'!M50</f>
        <v>53.333333333333329</v>
      </c>
      <c r="KK2" s="170">
        <f>'Drive Train'!$G$36</f>
        <v>1500</v>
      </c>
      <c r="KL2" s="165">
        <f>KK2*'DT-Prelim Calcs'!$C$11</f>
        <v>60</v>
      </c>
      <c r="KM2" s="144">
        <f>$C$31/$C$21*KH2*$C$20</f>
        <v>0.72904065520000016</v>
      </c>
      <c r="KN2" s="165"/>
      <c r="KO2" s="170">
        <f>VLOOKUP(1,KO4:KQ205,3,FALSE)</f>
        <v>13.581964948301664</v>
      </c>
      <c r="KP2" s="170">
        <f>MAX(KP4:KP204)</f>
        <v>12.304227581460523</v>
      </c>
      <c r="KQ2" s="170">
        <f>'Drive Train'!$G$30/KT2</f>
        <v>9.9999999999999964</v>
      </c>
      <c r="KR2" s="170">
        <f>MAX(KS5:KS204)</f>
        <v>11.108316434940958</v>
      </c>
      <c r="KS2" s="170">
        <f>MIN(KS4:KS204)</f>
        <v>7.8999999999999995</v>
      </c>
      <c r="KT2" s="165">
        <f>VLOOKUP(1,KT4:KV205,3,FALSE)</f>
        <v>2.0000000000000009</v>
      </c>
      <c r="KU2" s="171">
        <f>SUM(KU4:KU204)</f>
        <v>13.99561017320649</v>
      </c>
      <c r="KW2" s="168">
        <f>KH2</f>
        <v>0.15</v>
      </c>
      <c r="KX2" s="169">
        <f>'DT-Prelim Calcs'!$C$6*KW2*'Drive Train'!$G$17*PI()/12/60</f>
        <v>15.289084247470328</v>
      </c>
      <c r="KY2" s="170">
        <f>'DT-Prelim Calcs'!N50</f>
        <v>56.666666666666664</v>
      </c>
      <c r="KZ2" s="170">
        <f>'Drive Train'!$G$36</f>
        <v>1500</v>
      </c>
      <c r="LA2" s="165">
        <f>KZ2*'DT-Prelim Calcs'!$C$11</f>
        <v>60</v>
      </c>
      <c r="LB2" s="144">
        <f>$C$31/$C$21*KW2*$C$20</f>
        <v>0.72904065520000016</v>
      </c>
      <c r="LC2" s="165"/>
      <c r="LD2" s="170">
        <f>VLOOKUP(1,LD4:LF205,3,FALSE)</f>
        <v>13.586260730456965</v>
      </c>
      <c r="LE2" s="170">
        <f>MAX(LE4:LE204)</f>
        <v>12.304227581460536</v>
      </c>
      <c r="LF2" s="170">
        <f>'Drive Train'!$G$30/LI2</f>
        <v>9.9999999999999964</v>
      </c>
      <c r="LG2" s="170">
        <f>MAX(LH5:LH204)</f>
        <v>11.108316434940962</v>
      </c>
      <c r="LH2" s="170">
        <f>MIN(LH4:LH204)</f>
        <v>7.6</v>
      </c>
      <c r="LI2" s="165">
        <f>VLOOKUP(1,LI4:LK205,3,FALSE)</f>
        <v>2.0000000000000009</v>
      </c>
      <c r="LJ2" s="171">
        <f>SUM(LJ4:LJ204)</f>
        <v>13.978092508641941</v>
      </c>
      <c r="LL2" s="168">
        <f>KW2</f>
        <v>0.15</v>
      </c>
      <c r="LM2" s="169">
        <f>'DT-Prelim Calcs'!$C$6*LL2*'Drive Train'!$G$17*PI()/12/60</f>
        <v>15.289084247470328</v>
      </c>
      <c r="LN2" s="170">
        <f>'DT-Prelim Calcs'!O50</f>
        <v>60</v>
      </c>
      <c r="LO2" s="170">
        <f>'Drive Train'!$G$36</f>
        <v>1500</v>
      </c>
      <c r="LP2" s="165">
        <f>LO2*'DT-Prelim Calcs'!$C$11</f>
        <v>60</v>
      </c>
      <c r="LQ2" s="144">
        <f>$C$31/$C$21*LL2*$C$20</f>
        <v>0.72904065520000016</v>
      </c>
      <c r="LR2" s="165"/>
      <c r="LS2" s="170">
        <f>VLOOKUP(1,LS4:LU205,3,FALSE)</f>
        <v>13.58341873054874</v>
      </c>
      <c r="LT2" s="170">
        <f>MAX(LT4:LT204)</f>
        <v>12.304227581460527</v>
      </c>
      <c r="LU2" s="170">
        <f>'Drive Train'!$G$30/LX2</f>
        <v>9.9999999999999964</v>
      </c>
      <c r="LV2" s="170">
        <f>MAX(LW5:LW204)</f>
        <v>11.10831643494096</v>
      </c>
      <c r="LW2" s="170">
        <f>MIN(LW4:LW204)</f>
        <v>7.3</v>
      </c>
      <c r="LX2" s="165">
        <f>VLOOKUP(1,LX4:LZ205,3,FALSE)</f>
        <v>2.0000000000000009</v>
      </c>
      <c r="LY2" s="171">
        <f>SUM(LY4:LY204)</f>
        <v>13.967130491689449</v>
      </c>
    </row>
    <row r="3" spans="1:338" ht="51.75" thickBot="1" x14ac:dyDescent="0.25">
      <c r="B3" s="192" t="s">
        <v>169</v>
      </c>
      <c r="C3" s="132">
        <v>0.18</v>
      </c>
      <c r="D3" s="5"/>
      <c r="E3" s="154" t="s">
        <v>28</v>
      </c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5"/>
      <c r="R3" s="118" t="s">
        <v>101</v>
      </c>
      <c r="S3" s="149" t="s">
        <v>99</v>
      </c>
      <c r="T3" s="149" t="s">
        <v>100</v>
      </c>
      <c r="U3" s="149" t="s">
        <v>102</v>
      </c>
      <c r="V3" s="149" t="s">
        <v>103</v>
      </c>
      <c r="W3" s="149" t="s">
        <v>152</v>
      </c>
      <c r="X3" s="149" t="s">
        <v>104</v>
      </c>
      <c r="Y3" s="149" t="s">
        <v>129</v>
      </c>
      <c r="Z3" s="149" t="s">
        <v>201</v>
      </c>
      <c r="AA3" s="149" t="s">
        <v>200</v>
      </c>
      <c r="AB3" s="149" t="s">
        <v>202</v>
      </c>
      <c r="AC3" s="149" t="s">
        <v>122</v>
      </c>
      <c r="AD3" s="149" t="s">
        <v>178</v>
      </c>
      <c r="AE3" s="149" t="s">
        <v>106</v>
      </c>
      <c r="AF3" s="149" t="s">
        <v>192</v>
      </c>
      <c r="AG3" s="149" t="s">
        <v>11</v>
      </c>
      <c r="AH3" s="149" t="s">
        <v>131</v>
      </c>
      <c r="AI3" s="149" t="s">
        <v>109</v>
      </c>
      <c r="AJ3" s="149" t="s">
        <v>66</v>
      </c>
      <c r="AK3" s="149" t="s">
        <v>115</v>
      </c>
      <c r="AL3" s="118" t="s">
        <v>101</v>
      </c>
      <c r="AM3" s="150" t="s">
        <v>99</v>
      </c>
      <c r="AN3" s="150" t="s">
        <v>100</v>
      </c>
      <c r="AO3" s="150" t="s">
        <v>102</v>
      </c>
      <c r="AP3" s="150" t="s">
        <v>103</v>
      </c>
      <c r="AQ3" s="150" t="s">
        <v>130</v>
      </c>
      <c r="AR3" s="149" t="s">
        <v>104</v>
      </c>
      <c r="AS3" s="150" t="s">
        <v>129</v>
      </c>
      <c r="AT3" s="150" t="s">
        <v>122</v>
      </c>
      <c r="AU3" s="150" t="s">
        <v>106</v>
      </c>
      <c r="AV3" s="150" t="s">
        <v>66</v>
      </c>
      <c r="AW3" s="150" t="s">
        <v>11</v>
      </c>
      <c r="AX3" s="150" t="s">
        <v>131</v>
      </c>
      <c r="AY3" s="150" t="s">
        <v>109</v>
      </c>
      <c r="AZ3" s="149" t="s">
        <v>115</v>
      </c>
      <c r="BA3" s="118" t="s">
        <v>101</v>
      </c>
      <c r="BB3" s="150" t="s">
        <v>99</v>
      </c>
      <c r="BC3" s="150" t="s">
        <v>100</v>
      </c>
      <c r="BD3" s="150" t="s">
        <v>102</v>
      </c>
      <c r="BE3" s="150" t="s">
        <v>103</v>
      </c>
      <c r="BF3" s="150" t="s">
        <v>130</v>
      </c>
      <c r="BG3" s="149" t="s">
        <v>104</v>
      </c>
      <c r="BH3" s="150" t="s">
        <v>129</v>
      </c>
      <c r="BI3" s="150" t="s">
        <v>122</v>
      </c>
      <c r="BJ3" s="150" t="s">
        <v>106</v>
      </c>
      <c r="BK3" s="150" t="s">
        <v>66</v>
      </c>
      <c r="BL3" s="150" t="s">
        <v>11</v>
      </c>
      <c r="BM3" s="150" t="s">
        <v>131</v>
      </c>
      <c r="BN3" s="150" t="s">
        <v>109</v>
      </c>
      <c r="BO3" s="149" t="s">
        <v>115</v>
      </c>
      <c r="BP3" s="118" t="s">
        <v>101</v>
      </c>
      <c r="BQ3" s="150" t="s">
        <v>99</v>
      </c>
      <c r="BR3" s="150" t="s">
        <v>100</v>
      </c>
      <c r="BS3" s="150" t="s">
        <v>102</v>
      </c>
      <c r="BT3" s="150" t="s">
        <v>103</v>
      </c>
      <c r="BU3" s="150" t="s">
        <v>130</v>
      </c>
      <c r="BV3" s="149" t="s">
        <v>104</v>
      </c>
      <c r="BW3" s="150" t="s">
        <v>129</v>
      </c>
      <c r="BX3" s="150" t="s">
        <v>122</v>
      </c>
      <c r="BY3" s="150" t="s">
        <v>106</v>
      </c>
      <c r="BZ3" s="150" t="s">
        <v>66</v>
      </c>
      <c r="CA3" s="150" t="s">
        <v>11</v>
      </c>
      <c r="CB3" s="150" t="s">
        <v>131</v>
      </c>
      <c r="CC3" s="150" t="s">
        <v>109</v>
      </c>
      <c r="CD3" s="149" t="s">
        <v>115</v>
      </c>
      <c r="CE3" s="118" t="s">
        <v>101</v>
      </c>
      <c r="CF3" s="150" t="s">
        <v>99</v>
      </c>
      <c r="CG3" s="150" t="s">
        <v>100</v>
      </c>
      <c r="CH3" s="150" t="s">
        <v>102</v>
      </c>
      <c r="CI3" s="150" t="s">
        <v>103</v>
      </c>
      <c r="CJ3" s="150" t="s">
        <v>130</v>
      </c>
      <c r="CK3" s="149" t="s">
        <v>104</v>
      </c>
      <c r="CL3" s="150" t="s">
        <v>129</v>
      </c>
      <c r="CM3" s="150" t="s">
        <v>122</v>
      </c>
      <c r="CN3" s="150" t="s">
        <v>106</v>
      </c>
      <c r="CO3" s="150" t="s">
        <v>66</v>
      </c>
      <c r="CP3" s="150" t="s">
        <v>11</v>
      </c>
      <c r="CQ3" s="150" t="s">
        <v>131</v>
      </c>
      <c r="CR3" s="150" t="s">
        <v>109</v>
      </c>
      <c r="CS3" s="149" t="s">
        <v>115</v>
      </c>
      <c r="CT3" s="118" t="s">
        <v>101</v>
      </c>
      <c r="CU3" s="150" t="s">
        <v>99</v>
      </c>
      <c r="CV3" s="150" t="s">
        <v>100</v>
      </c>
      <c r="CW3" s="150" t="s">
        <v>102</v>
      </c>
      <c r="CX3" s="150" t="s">
        <v>103</v>
      </c>
      <c r="CY3" s="150" t="s">
        <v>130</v>
      </c>
      <c r="CZ3" s="149" t="s">
        <v>104</v>
      </c>
      <c r="DA3" s="150" t="s">
        <v>129</v>
      </c>
      <c r="DB3" s="150" t="s">
        <v>122</v>
      </c>
      <c r="DC3" s="150" t="s">
        <v>106</v>
      </c>
      <c r="DD3" s="150" t="s">
        <v>66</v>
      </c>
      <c r="DE3" s="150" t="s">
        <v>11</v>
      </c>
      <c r="DF3" s="150" t="s">
        <v>131</v>
      </c>
      <c r="DG3" s="150" t="s">
        <v>109</v>
      </c>
      <c r="DH3" s="149" t="s">
        <v>115</v>
      </c>
      <c r="DI3" s="118" t="s">
        <v>101</v>
      </c>
      <c r="DJ3" s="150" t="s">
        <v>99</v>
      </c>
      <c r="DK3" s="150" t="s">
        <v>100</v>
      </c>
      <c r="DL3" s="150" t="s">
        <v>102</v>
      </c>
      <c r="DM3" s="150" t="s">
        <v>103</v>
      </c>
      <c r="DN3" s="150" t="s">
        <v>130</v>
      </c>
      <c r="DO3" s="149" t="s">
        <v>104</v>
      </c>
      <c r="DP3" s="150" t="s">
        <v>129</v>
      </c>
      <c r="DQ3" s="150" t="s">
        <v>122</v>
      </c>
      <c r="DR3" s="150" t="s">
        <v>106</v>
      </c>
      <c r="DS3" s="150" t="s">
        <v>66</v>
      </c>
      <c r="DT3" s="150" t="s">
        <v>11</v>
      </c>
      <c r="DU3" s="150" t="s">
        <v>131</v>
      </c>
      <c r="DV3" s="150" t="s">
        <v>109</v>
      </c>
      <c r="DW3" s="149" t="s">
        <v>115</v>
      </c>
      <c r="DX3" s="118" t="s">
        <v>101</v>
      </c>
      <c r="DY3" s="150" t="s">
        <v>99</v>
      </c>
      <c r="DZ3" s="150" t="s">
        <v>100</v>
      </c>
      <c r="EA3" s="150" t="s">
        <v>102</v>
      </c>
      <c r="EB3" s="150" t="s">
        <v>103</v>
      </c>
      <c r="EC3" s="150" t="s">
        <v>130</v>
      </c>
      <c r="ED3" s="149" t="s">
        <v>104</v>
      </c>
      <c r="EE3" s="150" t="s">
        <v>129</v>
      </c>
      <c r="EF3" s="150" t="s">
        <v>122</v>
      </c>
      <c r="EG3" s="150" t="s">
        <v>106</v>
      </c>
      <c r="EH3" s="150" t="s">
        <v>66</v>
      </c>
      <c r="EI3" s="150" t="s">
        <v>11</v>
      </c>
      <c r="EJ3" s="150" t="s">
        <v>131</v>
      </c>
      <c r="EK3" s="150" t="s">
        <v>109</v>
      </c>
      <c r="EL3" s="149" t="s">
        <v>115</v>
      </c>
      <c r="EM3" s="118" t="s">
        <v>101</v>
      </c>
      <c r="EN3" s="150" t="s">
        <v>99</v>
      </c>
      <c r="EO3" s="150" t="s">
        <v>100</v>
      </c>
      <c r="EP3" s="150" t="s">
        <v>102</v>
      </c>
      <c r="EQ3" s="150" t="s">
        <v>103</v>
      </c>
      <c r="ER3" s="150" t="s">
        <v>130</v>
      </c>
      <c r="ES3" s="149" t="s">
        <v>104</v>
      </c>
      <c r="ET3" s="150" t="s">
        <v>129</v>
      </c>
      <c r="EU3" s="150" t="s">
        <v>122</v>
      </c>
      <c r="EV3" s="150" t="s">
        <v>106</v>
      </c>
      <c r="EW3" s="150" t="s">
        <v>66</v>
      </c>
      <c r="EX3" s="150" t="s">
        <v>11</v>
      </c>
      <c r="EY3" s="150" t="s">
        <v>131</v>
      </c>
      <c r="EZ3" s="150" t="s">
        <v>109</v>
      </c>
      <c r="FA3" s="149" t="s">
        <v>115</v>
      </c>
      <c r="FB3" s="118" t="s">
        <v>101</v>
      </c>
      <c r="FC3" s="150" t="s">
        <v>99</v>
      </c>
      <c r="FD3" s="150" t="s">
        <v>100</v>
      </c>
      <c r="FE3" s="150" t="s">
        <v>102</v>
      </c>
      <c r="FF3" s="150" t="s">
        <v>103</v>
      </c>
      <c r="FG3" s="150" t="s">
        <v>130</v>
      </c>
      <c r="FH3" s="149" t="s">
        <v>104</v>
      </c>
      <c r="FI3" s="150" t="s">
        <v>129</v>
      </c>
      <c r="FJ3" s="150" t="s">
        <v>122</v>
      </c>
      <c r="FK3" s="150" t="s">
        <v>106</v>
      </c>
      <c r="FL3" s="150" t="s">
        <v>66</v>
      </c>
      <c r="FM3" s="150" t="s">
        <v>11</v>
      </c>
      <c r="FN3" s="150" t="s">
        <v>131</v>
      </c>
      <c r="FO3" s="150" t="s">
        <v>109</v>
      </c>
      <c r="FP3" s="149" t="s">
        <v>115</v>
      </c>
      <c r="FQ3" s="118" t="s">
        <v>101</v>
      </c>
      <c r="FR3" s="150" t="s">
        <v>99</v>
      </c>
      <c r="FS3" s="150" t="s">
        <v>100</v>
      </c>
      <c r="FT3" s="150" t="s">
        <v>102</v>
      </c>
      <c r="FU3" s="150" t="s">
        <v>103</v>
      </c>
      <c r="FV3" s="150" t="s">
        <v>130</v>
      </c>
      <c r="FW3" s="149" t="s">
        <v>104</v>
      </c>
      <c r="FX3" s="150" t="s">
        <v>129</v>
      </c>
      <c r="FY3" s="150" t="s">
        <v>122</v>
      </c>
      <c r="FZ3" s="150" t="s">
        <v>106</v>
      </c>
      <c r="GA3" s="150" t="s">
        <v>66</v>
      </c>
      <c r="GB3" s="150" t="s">
        <v>11</v>
      </c>
      <c r="GC3" s="150" t="s">
        <v>131</v>
      </c>
      <c r="GD3" s="150" t="s">
        <v>109</v>
      </c>
      <c r="GE3" s="149" t="s">
        <v>115</v>
      </c>
      <c r="GF3" s="118" t="s">
        <v>101</v>
      </c>
      <c r="GG3" s="95" t="s">
        <v>99</v>
      </c>
      <c r="GH3" s="95" t="s">
        <v>100</v>
      </c>
      <c r="GI3" s="95" t="s">
        <v>102</v>
      </c>
      <c r="GJ3" s="95" t="s">
        <v>103</v>
      </c>
      <c r="GK3" s="95" t="s">
        <v>130</v>
      </c>
      <c r="GL3" s="149" t="s">
        <v>104</v>
      </c>
      <c r="GM3" s="95" t="s">
        <v>129</v>
      </c>
      <c r="GN3" s="95" t="s">
        <v>122</v>
      </c>
      <c r="GO3" s="95" t="s">
        <v>106</v>
      </c>
      <c r="GP3" s="95" t="s">
        <v>66</v>
      </c>
      <c r="GQ3" s="95" t="s">
        <v>11</v>
      </c>
      <c r="GR3" s="95" t="s">
        <v>131</v>
      </c>
      <c r="GS3" s="95" t="s">
        <v>109</v>
      </c>
      <c r="GT3" s="149" t="s">
        <v>115</v>
      </c>
      <c r="GU3" s="118" t="s">
        <v>101</v>
      </c>
      <c r="GV3" s="95" t="s">
        <v>99</v>
      </c>
      <c r="GW3" s="95" t="s">
        <v>100</v>
      </c>
      <c r="GX3" s="95" t="s">
        <v>102</v>
      </c>
      <c r="GY3" s="95" t="s">
        <v>103</v>
      </c>
      <c r="GZ3" s="95" t="s">
        <v>130</v>
      </c>
      <c r="HA3" s="149" t="s">
        <v>104</v>
      </c>
      <c r="HB3" s="95" t="s">
        <v>129</v>
      </c>
      <c r="HC3" s="95" t="s">
        <v>122</v>
      </c>
      <c r="HD3" s="95" t="s">
        <v>106</v>
      </c>
      <c r="HE3" s="95" t="s">
        <v>66</v>
      </c>
      <c r="HF3" s="95" t="s">
        <v>11</v>
      </c>
      <c r="HG3" s="95" t="s">
        <v>131</v>
      </c>
      <c r="HH3" s="95" t="s">
        <v>109</v>
      </c>
      <c r="HI3" s="149" t="s">
        <v>115</v>
      </c>
      <c r="HJ3" s="118" t="s">
        <v>101</v>
      </c>
      <c r="HK3" s="95" t="s">
        <v>99</v>
      </c>
      <c r="HL3" s="95" t="s">
        <v>100</v>
      </c>
      <c r="HM3" s="95" t="s">
        <v>102</v>
      </c>
      <c r="HN3" s="95" t="s">
        <v>103</v>
      </c>
      <c r="HO3" s="95" t="s">
        <v>130</v>
      </c>
      <c r="HP3" s="149" t="s">
        <v>104</v>
      </c>
      <c r="HQ3" s="95" t="s">
        <v>129</v>
      </c>
      <c r="HR3" s="95" t="s">
        <v>122</v>
      </c>
      <c r="HS3" s="95" t="s">
        <v>106</v>
      </c>
      <c r="HT3" s="95" t="s">
        <v>66</v>
      </c>
      <c r="HU3" s="95" t="s">
        <v>11</v>
      </c>
      <c r="HV3" s="95" t="s">
        <v>131</v>
      </c>
      <c r="HW3" s="95" t="s">
        <v>109</v>
      </c>
      <c r="HX3" s="149" t="s">
        <v>115</v>
      </c>
      <c r="HY3" s="118" t="s">
        <v>101</v>
      </c>
      <c r="HZ3" s="95" t="s">
        <v>99</v>
      </c>
      <c r="IA3" s="95" t="s">
        <v>100</v>
      </c>
      <c r="IB3" s="95" t="s">
        <v>102</v>
      </c>
      <c r="IC3" s="95" t="s">
        <v>103</v>
      </c>
      <c r="ID3" s="95" t="s">
        <v>130</v>
      </c>
      <c r="IE3" s="149" t="s">
        <v>104</v>
      </c>
      <c r="IF3" s="95" t="s">
        <v>129</v>
      </c>
      <c r="IG3" s="95" t="s">
        <v>122</v>
      </c>
      <c r="IH3" s="95" t="s">
        <v>106</v>
      </c>
      <c r="II3" s="95" t="s">
        <v>66</v>
      </c>
      <c r="IJ3" s="95" t="s">
        <v>11</v>
      </c>
      <c r="IK3" s="95" t="s">
        <v>131</v>
      </c>
      <c r="IL3" s="95" t="s">
        <v>109</v>
      </c>
      <c r="IM3" s="149" t="s">
        <v>115</v>
      </c>
      <c r="IN3" s="118" t="s">
        <v>101</v>
      </c>
      <c r="IO3" s="95" t="s">
        <v>99</v>
      </c>
      <c r="IP3" s="95" t="s">
        <v>100</v>
      </c>
      <c r="IQ3" s="95" t="s">
        <v>102</v>
      </c>
      <c r="IR3" s="95" t="s">
        <v>103</v>
      </c>
      <c r="IS3" s="95" t="s">
        <v>130</v>
      </c>
      <c r="IT3" s="149" t="s">
        <v>104</v>
      </c>
      <c r="IU3" s="95" t="s">
        <v>129</v>
      </c>
      <c r="IV3" s="95" t="s">
        <v>122</v>
      </c>
      <c r="IW3" s="95" t="s">
        <v>106</v>
      </c>
      <c r="IX3" s="95" t="s">
        <v>66</v>
      </c>
      <c r="IY3" s="95" t="s">
        <v>11</v>
      </c>
      <c r="IZ3" s="95" t="s">
        <v>131</v>
      </c>
      <c r="JA3" s="95" t="s">
        <v>109</v>
      </c>
      <c r="JB3" s="149" t="s">
        <v>115</v>
      </c>
      <c r="JC3" s="118" t="s">
        <v>101</v>
      </c>
      <c r="JD3" s="172" t="s">
        <v>99</v>
      </c>
      <c r="JE3" s="172" t="s">
        <v>100</v>
      </c>
      <c r="JF3" s="172" t="s">
        <v>102</v>
      </c>
      <c r="JG3" s="172" t="s">
        <v>103</v>
      </c>
      <c r="JH3" s="172" t="s">
        <v>130</v>
      </c>
      <c r="JI3" s="149" t="s">
        <v>104</v>
      </c>
      <c r="JJ3" s="172" t="s">
        <v>129</v>
      </c>
      <c r="JK3" s="172" t="s">
        <v>122</v>
      </c>
      <c r="JL3" s="172" t="s">
        <v>106</v>
      </c>
      <c r="JM3" s="172" t="s">
        <v>66</v>
      </c>
      <c r="JN3" s="172" t="s">
        <v>11</v>
      </c>
      <c r="JO3" s="172" t="s">
        <v>131</v>
      </c>
      <c r="JP3" s="172" t="s">
        <v>109</v>
      </c>
      <c r="JQ3" s="172" t="s">
        <v>115</v>
      </c>
      <c r="JR3" s="172" t="s">
        <v>101</v>
      </c>
      <c r="JS3" s="172" t="s">
        <v>99</v>
      </c>
      <c r="JT3" s="172" t="s">
        <v>100</v>
      </c>
      <c r="JU3" s="172" t="s">
        <v>102</v>
      </c>
      <c r="JV3" s="172" t="s">
        <v>103</v>
      </c>
      <c r="JW3" s="172" t="s">
        <v>130</v>
      </c>
      <c r="JX3" s="149" t="s">
        <v>104</v>
      </c>
      <c r="JY3" s="172" t="s">
        <v>129</v>
      </c>
      <c r="JZ3" s="172" t="s">
        <v>122</v>
      </c>
      <c r="KA3" s="172" t="s">
        <v>106</v>
      </c>
      <c r="KB3" s="172" t="s">
        <v>66</v>
      </c>
      <c r="KC3" s="172" t="s">
        <v>11</v>
      </c>
      <c r="KD3" s="172" t="s">
        <v>131</v>
      </c>
      <c r="KE3" s="172" t="s">
        <v>109</v>
      </c>
      <c r="KF3" s="172" t="s">
        <v>115</v>
      </c>
      <c r="KG3" s="172" t="s">
        <v>101</v>
      </c>
      <c r="KH3" s="172" t="s">
        <v>99</v>
      </c>
      <c r="KI3" s="172" t="s">
        <v>100</v>
      </c>
      <c r="KJ3" s="172" t="s">
        <v>102</v>
      </c>
      <c r="KK3" s="172" t="s">
        <v>103</v>
      </c>
      <c r="KL3" s="172" t="s">
        <v>130</v>
      </c>
      <c r="KM3" s="149" t="s">
        <v>104</v>
      </c>
      <c r="KN3" s="172" t="s">
        <v>129</v>
      </c>
      <c r="KO3" s="172" t="s">
        <v>122</v>
      </c>
      <c r="KP3" s="172" t="s">
        <v>106</v>
      </c>
      <c r="KQ3" s="172" t="s">
        <v>66</v>
      </c>
      <c r="KR3" s="172" t="s">
        <v>11</v>
      </c>
      <c r="KS3" s="172" t="s">
        <v>131</v>
      </c>
      <c r="KT3" s="172" t="s">
        <v>109</v>
      </c>
      <c r="KU3" s="172" t="s">
        <v>115</v>
      </c>
      <c r="KV3" s="118" t="s">
        <v>101</v>
      </c>
      <c r="KW3" s="172" t="s">
        <v>99</v>
      </c>
      <c r="KX3" s="172" t="s">
        <v>100</v>
      </c>
      <c r="KY3" s="172" t="s">
        <v>102</v>
      </c>
      <c r="KZ3" s="172" t="s">
        <v>103</v>
      </c>
      <c r="LA3" s="172" t="s">
        <v>130</v>
      </c>
      <c r="LB3" s="149" t="s">
        <v>104</v>
      </c>
      <c r="LC3" s="172" t="s">
        <v>129</v>
      </c>
      <c r="LD3" s="172" t="s">
        <v>122</v>
      </c>
      <c r="LE3" s="172" t="s">
        <v>106</v>
      </c>
      <c r="LF3" s="172" t="s">
        <v>66</v>
      </c>
      <c r="LG3" s="172" t="s">
        <v>11</v>
      </c>
      <c r="LH3" s="172" t="s">
        <v>131</v>
      </c>
      <c r="LI3" s="172" t="s">
        <v>109</v>
      </c>
      <c r="LJ3" s="172" t="s">
        <v>115</v>
      </c>
      <c r="LK3" s="118" t="s">
        <v>101</v>
      </c>
      <c r="LL3" s="172" t="s">
        <v>99</v>
      </c>
      <c r="LM3" s="172" t="s">
        <v>100</v>
      </c>
      <c r="LN3" s="172" t="s">
        <v>102</v>
      </c>
      <c r="LO3" s="172" t="s">
        <v>103</v>
      </c>
      <c r="LP3" s="172" t="s">
        <v>130</v>
      </c>
      <c r="LQ3" s="149" t="s">
        <v>104</v>
      </c>
      <c r="LR3" s="172" t="s">
        <v>129</v>
      </c>
      <c r="LS3" s="172" t="s">
        <v>122</v>
      </c>
      <c r="LT3" s="172" t="s">
        <v>106</v>
      </c>
      <c r="LU3" s="172" t="s">
        <v>66</v>
      </c>
      <c r="LV3" s="172" t="s">
        <v>11</v>
      </c>
      <c r="LW3" s="172" t="s">
        <v>131</v>
      </c>
      <c r="LX3" s="172" t="s">
        <v>109</v>
      </c>
      <c r="LY3" s="172" t="s">
        <v>115</v>
      </c>
      <c r="LZ3" s="118" t="s">
        <v>101</v>
      </c>
    </row>
    <row r="4" spans="1:338" x14ac:dyDescent="0.2">
      <c r="A4" s="19"/>
      <c r="B4" s="3" t="s">
        <v>10</v>
      </c>
      <c r="C4" s="132">
        <f>VLOOKUP('Drive Train'!C4,Motors!B6:I23,8,FALSE)</f>
        <v>12</v>
      </c>
      <c r="D4" s="5"/>
      <c r="E4" s="6" t="s">
        <v>27</v>
      </c>
      <c r="F4" s="132" t="s">
        <v>17</v>
      </c>
      <c r="G4" s="132" t="s">
        <v>18</v>
      </c>
      <c r="H4" s="132" t="s">
        <v>19</v>
      </c>
      <c r="I4" s="132" t="s">
        <v>20</v>
      </c>
      <c r="J4" s="132" t="s">
        <v>21</v>
      </c>
      <c r="K4" s="132" t="s">
        <v>23</v>
      </c>
      <c r="L4" s="132" t="s">
        <v>24</v>
      </c>
      <c r="M4" s="132" t="s">
        <v>25</v>
      </c>
      <c r="N4" s="132" t="s">
        <v>26</v>
      </c>
      <c r="O4" s="132" t="s">
        <v>22</v>
      </c>
      <c r="P4" s="5"/>
      <c r="R4" s="117">
        <v>0</v>
      </c>
      <c r="S4" s="2">
        <f>AG4/'Drive Train'!$G$35</f>
        <v>0</v>
      </c>
      <c r="T4" s="88">
        <v>0</v>
      </c>
      <c r="U4" s="2">
        <f>'DT-Prelim Calcs'!$C$7*S4</f>
        <v>0</v>
      </c>
      <c r="V4" s="110">
        <v>0</v>
      </c>
      <c r="W4" s="110">
        <f>MIN(V4,'DT-Prelim Calcs'!$C$10)</f>
        <v>0</v>
      </c>
      <c r="X4" s="2">
        <v>0</v>
      </c>
      <c r="Y4" s="110">
        <f>X4*'DT-Prelim Calcs'!$C$21/S$2/'DT-Prelim Calcs'!$C$19/'DT-Prelim Calcs'!$C$18*3.39*'DT-Prelim Calcs'!$C$20</f>
        <v>0</v>
      </c>
      <c r="Z4" s="110">
        <f>ABS(Y4)</f>
        <v>0</v>
      </c>
      <c r="AA4" s="110">
        <f>ABS(AG4)</f>
        <v>0</v>
      </c>
      <c r="AB4" s="110" t="e">
        <f>IF(ABS(V4)&gt;=$U$2,6,NA())</f>
        <v>#N/A</v>
      </c>
      <c r="AC4" s="88">
        <v>0</v>
      </c>
      <c r="AD4" s="1">
        <f>IF(AI4=1,1,0)</f>
        <v>0</v>
      </c>
      <c r="AE4" s="110">
        <v>0</v>
      </c>
      <c r="AF4" s="110" t="e">
        <f>IF(ABS(X4)=$X$2,3,NA())</f>
        <v>#N/A</v>
      </c>
      <c r="AG4" s="110">
        <v>0</v>
      </c>
      <c r="AH4" s="110">
        <f>'Drive Train'!$G$35-W4*'DT-Prelim Calcs'!$C$21*'Drive Train'!$G$38</f>
        <v>12.7</v>
      </c>
      <c r="AI4" s="1">
        <f>IF(AJ4&gt;='Drive Train'!$G$30,1,0)</f>
        <v>0</v>
      </c>
      <c r="AJ4" s="110">
        <v>0</v>
      </c>
      <c r="AK4" s="110">
        <f>MIN(V4,'DT-Prelim Calcs'!$C$10)*'DT-Prelim Calcs'!$C$11*1000/60*(1-AI4)</f>
        <v>0</v>
      </c>
      <c r="AL4" s="117">
        <v>0</v>
      </c>
      <c r="AM4" s="2">
        <f>AW4/'Drive Train'!$G$35</f>
        <v>0</v>
      </c>
      <c r="AN4" s="88">
        <v>0</v>
      </c>
      <c r="AO4" s="2">
        <f>'DT-Prelim Calcs'!$C$7*AM4</f>
        <v>0</v>
      </c>
      <c r="AP4" s="110">
        <v>0</v>
      </c>
      <c r="AQ4" s="110">
        <f>MIN(AP4,'DT-Prelim Calcs'!$C$10)</f>
        <v>0</v>
      </c>
      <c r="AR4" s="2">
        <v>0</v>
      </c>
      <c r="AS4" s="110">
        <f>AR4*'DT-Prelim Calcs'!$C$21/AM$2/'DT-Prelim Calcs'!$C$19/'DT-Prelim Calcs'!$C$18*3.39*'DT-Prelim Calcs'!$C$20</f>
        <v>0</v>
      </c>
      <c r="AT4" s="88">
        <v>0</v>
      </c>
      <c r="AU4" s="110">
        <v>0</v>
      </c>
      <c r="AV4" s="110">
        <v>0</v>
      </c>
      <c r="AW4" s="110">
        <v>0</v>
      </c>
      <c r="AX4" s="110">
        <f>'Drive Train'!$G$35-AQ4*'DT-Prelim Calcs'!$C$21*'Drive Train'!$G$38</f>
        <v>12.7</v>
      </c>
      <c r="AY4" s="1">
        <f>IF(AV4&gt;='Drive Train'!$G$30,1,0)</f>
        <v>0</v>
      </c>
      <c r="AZ4" s="110">
        <f>MIN(AP4,'DT-Prelim Calcs'!$C$10)*'DT-Prelim Calcs'!$C$11*1000/60*(1-AY4)</f>
        <v>0</v>
      </c>
      <c r="BA4" s="117">
        <v>0</v>
      </c>
      <c r="BB4" s="2">
        <f>BL4/'Drive Train'!$G$35</f>
        <v>0</v>
      </c>
      <c r="BC4" s="88">
        <v>0</v>
      </c>
      <c r="BD4" s="2">
        <f>'DT-Prelim Calcs'!$C$7*BB4</f>
        <v>0</v>
      </c>
      <c r="BE4" s="110">
        <v>0</v>
      </c>
      <c r="BF4" s="110">
        <f>MIN(BE4,'DT-Prelim Calcs'!$C$10)</f>
        <v>0</v>
      </c>
      <c r="BG4" s="2">
        <v>0</v>
      </c>
      <c r="BH4" s="110">
        <f>BG4*'DT-Prelim Calcs'!$C$21/BB$2/'DT-Prelim Calcs'!$C$19/'DT-Prelim Calcs'!$C$18*3.39*'DT-Prelim Calcs'!$C$20</f>
        <v>0</v>
      </c>
      <c r="BI4" s="88">
        <v>0</v>
      </c>
      <c r="BJ4" s="110">
        <v>0</v>
      </c>
      <c r="BK4" s="110">
        <v>0</v>
      </c>
      <c r="BL4" s="110">
        <v>0</v>
      </c>
      <c r="BM4" s="110">
        <f>'Drive Train'!$G$35-BF4*'DT-Prelim Calcs'!$C$21*'Drive Train'!$G$38</f>
        <v>12.7</v>
      </c>
      <c r="BN4" s="1">
        <f>IF(BK4&gt;='Drive Train'!$G$30,1,0)</f>
        <v>0</v>
      </c>
      <c r="BO4" s="110">
        <f>MIN(BE4,'DT-Prelim Calcs'!$C$10)*'DT-Prelim Calcs'!$C$11*1000/60*(1-BN4)</f>
        <v>0</v>
      </c>
      <c r="BP4" s="117">
        <v>0</v>
      </c>
      <c r="BQ4" s="2">
        <f>CA4/'Drive Train'!$G$35</f>
        <v>0</v>
      </c>
      <c r="BR4" s="88">
        <v>0</v>
      </c>
      <c r="BS4" s="2">
        <f>'DT-Prelim Calcs'!$C$7*BQ4</f>
        <v>0</v>
      </c>
      <c r="BT4" s="110">
        <v>0</v>
      </c>
      <c r="BU4" s="110">
        <f>MIN(BT4,'DT-Prelim Calcs'!$C$10)</f>
        <v>0</v>
      </c>
      <c r="BV4" s="2">
        <v>0</v>
      </c>
      <c r="BW4" s="110">
        <f>BV4*'DT-Prelim Calcs'!$C$21/BQ$2/'DT-Prelim Calcs'!$C$19/'DT-Prelim Calcs'!$C$18*3.39*'DT-Prelim Calcs'!$C$20</f>
        <v>0</v>
      </c>
      <c r="BX4" s="88">
        <v>0</v>
      </c>
      <c r="BY4" s="110">
        <v>0</v>
      </c>
      <c r="BZ4" s="110">
        <v>0</v>
      </c>
      <c r="CA4" s="110">
        <v>0</v>
      </c>
      <c r="CB4" s="110">
        <f>'Drive Train'!$G$35-BU4*'DT-Prelim Calcs'!$C$21*'Drive Train'!$G$38</f>
        <v>12.7</v>
      </c>
      <c r="CC4" s="1">
        <f>IF(BZ4&gt;='Drive Train'!$G$30,1,0)</f>
        <v>0</v>
      </c>
      <c r="CD4" s="110">
        <f>MIN(BT4,'DT-Prelim Calcs'!$C$10)*'DT-Prelim Calcs'!$C$11*1000/60*(1-CC4)</f>
        <v>0</v>
      </c>
      <c r="CE4" s="117">
        <v>0</v>
      </c>
      <c r="CF4" s="2">
        <f>CP4/'Drive Train'!$G$35</f>
        <v>0</v>
      </c>
      <c r="CG4" s="88">
        <v>0</v>
      </c>
      <c r="CH4" s="2">
        <f>'DT-Prelim Calcs'!$C$7*CF4</f>
        <v>0</v>
      </c>
      <c r="CI4" s="110">
        <v>0</v>
      </c>
      <c r="CJ4" s="110">
        <f>MIN(CI4,'DT-Prelim Calcs'!$C$10)</f>
        <v>0</v>
      </c>
      <c r="CK4" s="2">
        <v>0</v>
      </c>
      <c r="CL4" s="110">
        <f>CK4*'DT-Prelim Calcs'!$C$21/CF$2/'DT-Prelim Calcs'!$C$19/'DT-Prelim Calcs'!$C$18*3.39*'DT-Prelim Calcs'!$C$20</f>
        <v>0</v>
      </c>
      <c r="CM4" s="88">
        <v>0</v>
      </c>
      <c r="CN4" s="110">
        <v>0</v>
      </c>
      <c r="CO4" s="110">
        <v>0</v>
      </c>
      <c r="CP4" s="110">
        <v>0</v>
      </c>
      <c r="CQ4" s="110">
        <f>'Drive Train'!$G$35-CJ4*'DT-Prelim Calcs'!$C$21*'Drive Train'!$G$38</f>
        <v>12.7</v>
      </c>
      <c r="CR4" s="1">
        <f>IF(CO4&gt;='Drive Train'!$G$30,1,0)</f>
        <v>0</v>
      </c>
      <c r="CS4" s="110">
        <f>MIN(CI4,'DT-Prelim Calcs'!$C$10)*'DT-Prelim Calcs'!$C$11*1000/60*(1-CR4)</f>
        <v>0</v>
      </c>
      <c r="CT4" s="117">
        <v>0</v>
      </c>
      <c r="CU4" s="2">
        <f>DE4/'Drive Train'!$G$35</f>
        <v>0</v>
      </c>
      <c r="CV4" s="88">
        <v>0</v>
      </c>
      <c r="CW4" s="2">
        <f>'DT-Prelim Calcs'!$C$7*CU4</f>
        <v>0</v>
      </c>
      <c r="CX4" s="110">
        <v>0</v>
      </c>
      <c r="CY4" s="110">
        <f>MIN(CX4,'DT-Prelim Calcs'!$C$10)</f>
        <v>0</v>
      </c>
      <c r="CZ4" s="2">
        <v>0</v>
      </c>
      <c r="DA4" s="110">
        <f>CZ4*'DT-Prelim Calcs'!$C$21/CU$2/'DT-Prelim Calcs'!$C$19/'DT-Prelim Calcs'!$C$18*3.39*'DT-Prelim Calcs'!$C$20</f>
        <v>0</v>
      </c>
      <c r="DB4" s="88">
        <v>0</v>
      </c>
      <c r="DC4" s="110">
        <v>0</v>
      </c>
      <c r="DD4" s="110">
        <v>0</v>
      </c>
      <c r="DE4" s="110">
        <v>0</v>
      </c>
      <c r="DF4" s="110">
        <f>'Drive Train'!$G$35-CY4*'DT-Prelim Calcs'!$C$21*'Drive Train'!$G$38</f>
        <v>12.7</v>
      </c>
      <c r="DG4" s="1">
        <f>IF(DD4&gt;='Drive Train'!$G$30,1,0)</f>
        <v>0</v>
      </c>
      <c r="DH4" s="110">
        <f>MIN(CX4,'DT-Prelim Calcs'!$C$10)*'DT-Prelim Calcs'!$C$11*1000/60*(1-DG4)</f>
        <v>0</v>
      </c>
      <c r="DI4" s="117">
        <v>0</v>
      </c>
      <c r="DJ4" s="2">
        <f>DT4/'Drive Train'!$G$35</f>
        <v>0</v>
      </c>
      <c r="DK4" s="88">
        <v>0</v>
      </c>
      <c r="DL4" s="2">
        <f>'DT-Prelim Calcs'!$C$7*DJ4</f>
        <v>0</v>
      </c>
      <c r="DM4" s="110">
        <v>0</v>
      </c>
      <c r="DN4" s="110">
        <f>MIN(DM4,'DT-Prelim Calcs'!$C$10)</f>
        <v>0</v>
      </c>
      <c r="DO4" s="2">
        <v>0</v>
      </c>
      <c r="DP4" s="110">
        <f>DO4*'DT-Prelim Calcs'!$C$21/DJ$2/'DT-Prelim Calcs'!$C$19/'DT-Prelim Calcs'!$C$18*3.39*'DT-Prelim Calcs'!$C$20</f>
        <v>0</v>
      </c>
      <c r="DQ4" s="88">
        <v>0</v>
      </c>
      <c r="DR4" s="110">
        <v>0</v>
      </c>
      <c r="DS4" s="110">
        <v>0</v>
      </c>
      <c r="DT4" s="110">
        <v>0</v>
      </c>
      <c r="DU4" s="110">
        <f>'Drive Train'!$G$35-DN4*'DT-Prelim Calcs'!$C$21*'Drive Train'!$G$38</f>
        <v>12.7</v>
      </c>
      <c r="DV4" s="1">
        <f>IF(DS4&gt;='Drive Train'!$G$30,1,0)</f>
        <v>0</v>
      </c>
      <c r="DW4" s="110">
        <f>MIN(DM4,'DT-Prelim Calcs'!$C$10)*'DT-Prelim Calcs'!$C$11*1000/60*(1-DV4)</f>
        <v>0</v>
      </c>
      <c r="DX4" s="117">
        <v>0</v>
      </c>
      <c r="DY4" s="2">
        <f>EI4/'Drive Train'!$G$35</f>
        <v>0</v>
      </c>
      <c r="DZ4" s="88">
        <v>0</v>
      </c>
      <c r="EA4" s="2">
        <f>'DT-Prelim Calcs'!$C$7*DY4</f>
        <v>0</v>
      </c>
      <c r="EB4" s="110">
        <v>0</v>
      </c>
      <c r="EC4" s="110">
        <f>MIN(EB4,'DT-Prelim Calcs'!$C$10)</f>
        <v>0</v>
      </c>
      <c r="ED4" s="2">
        <v>0</v>
      </c>
      <c r="EE4" s="110">
        <f>ED4*'DT-Prelim Calcs'!$C$21/DY$2/'DT-Prelim Calcs'!$C$19/'DT-Prelim Calcs'!$C$18*3.39*'DT-Prelim Calcs'!$C$20</f>
        <v>0</v>
      </c>
      <c r="EF4" s="88">
        <v>0</v>
      </c>
      <c r="EG4" s="110">
        <v>0</v>
      </c>
      <c r="EH4" s="110">
        <v>0</v>
      </c>
      <c r="EI4" s="110">
        <v>0</v>
      </c>
      <c r="EJ4" s="110">
        <f>'Drive Train'!$G$35-EC4*'DT-Prelim Calcs'!$C$21*'Drive Train'!$G$38</f>
        <v>12.7</v>
      </c>
      <c r="EK4" s="1">
        <f>IF(EH4&gt;='Drive Train'!$G$30,1,0)</f>
        <v>0</v>
      </c>
      <c r="EL4" s="110">
        <f>MIN(EB4,'DT-Prelim Calcs'!$C$10)*'DT-Prelim Calcs'!$C$11*1000/60*(1-EK4)</f>
        <v>0</v>
      </c>
      <c r="EM4" s="117">
        <v>0</v>
      </c>
      <c r="EN4" s="2">
        <f>EX4/'Drive Train'!$G$35</f>
        <v>0</v>
      </c>
      <c r="EO4" s="88">
        <v>0</v>
      </c>
      <c r="EP4" s="2">
        <f>'DT-Prelim Calcs'!$C$7*EN4</f>
        <v>0</v>
      </c>
      <c r="EQ4" s="110">
        <v>0</v>
      </c>
      <c r="ER4" s="110">
        <f>MIN(EQ4,'DT-Prelim Calcs'!$C$10)</f>
        <v>0</v>
      </c>
      <c r="ES4" s="2">
        <v>0</v>
      </c>
      <c r="ET4" s="110">
        <f>ES4*'DT-Prelim Calcs'!$C$21/EN$2/'DT-Prelim Calcs'!$C$19/'DT-Prelim Calcs'!$C$18*3.39*'DT-Prelim Calcs'!$C$20</f>
        <v>0</v>
      </c>
      <c r="EU4" s="88">
        <v>0</v>
      </c>
      <c r="EV4" s="110">
        <v>0</v>
      </c>
      <c r="EW4" s="110">
        <v>0</v>
      </c>
      <c r="EX4" s="110">
        <v>0</v>
      </c>
      <c r="EY4" s="110">
        <f>'Drive Train'!$G$35-ER4*'DT-Prelim Calcs'!$C$21*'Drive Train'!$G$38</f>
        <v>12.7</v>
      </c>
      <c r="EZ4" s="1">
        <f>IF(EW4&gt;='Drive Train'!$G$30,1,0)</f>
        <v>0</v>
      </c>
      <c r="FA4" s="110">
        <f>MIN(EQ4,'DT-Prelim Calcs'!$C$10)*'DT-Prelim Calcs'!$C$11*1000/60*(1-EZ4)</f>
        <v>0</v>
      </c>
      <c r="FB4" s="117">
        <v>0</v>
      </c>
      <c r="FC4" s="2">
        <f>FM4/'Drive Train'!$G$35</f>
        <v>0</v>
      </c>
      <c r="FD4" s="88">
        <v>0</v>
      </c>
      <c r="FE4" s="2">
        <f>'DT-Prelim Calcs'!$C$7*FC4</f>
        <v>0</v>
      </c>
      <c r="FF4" s="110">
        <v>0</v>
      </c>
      <c r="FG4" s="110">
        <f>MIN(FF4,'DT-Prelim Calcs'!$C$10)</f>
        <v>0</v>
      </c>
      <c r="FH4" s="2">
        <v>0</v>
      </c>
      <c r="FI4" s="110">
        <f>FH4*'DT-Prelim Calcs'!$C$21/FC$2/'DT-Prelim Calcs'!$C$19/'DT-Prelim Calcs'!$C$18*3.39*'DT-Prelim Calcs'!$C$20</f>
        <v>0</v>
      </c>
      <c r="FJ4" s="88">
        <v>0</v>
      </c>
      <c r="FK4" s="110">
        <v>0</v>
      </c>
      <c r="FL4" s="110">
        <v>0</v>
      </c>
      <c r="FM4" s="110">
        <v>0</v>
      </c>
      <c r="FN4" s="110">
        <f>'Drive Train'!$G$35-FG4*'DT-Prelim Calcs'!$C$21*'Drive Train'!$G$38</f>
        <v>12.7</v>
      </c>
      <c r="FO4" s="1">
        <f>IF(FL4&gt;='Drive Train'!$G$30,1,0)</f>
        <v>0</v>
      </c>
      <c r="FP4" s="110">
        <f>MIN(FF4,'DT-Prelim Calcs'!$C$10)*'DT-Prelim Calcs'!$C$11*1000/60*(1-FO4)</f>
        <v>0</v>
      </c>
      <c r="FQ4" s="117">
        <v>0</v>
      </c>
      <c r="FR4" s="2">
        <f>GB4/'Drive Train'!$G$35</f>
        <v>0</v>
      </c>
      <c r="FS4" s="88">
        <v>0</v>
      </c>
      <c r="FT4" s="2">
        <f>'DT-Prelim Calcs'!$C$7*FR4</f>
        <v>0</v>
      </c>
      <c r="FU4" s="110">
        <v>0</v>
      </c>
      <c r="FV4" s="110">
        <f>MIN(FU4,'DT-Prelim Calcs'!$C$10)</f>
        <v>0</v>
      </c>
      <c r="FW4" s="2">
        <v>0</v>
      </c>
      <c r="FX4" s="110">
        <f>FW4*'DT-Prelim Calcs'!$C$21/FR$2/'DT-Prelim Calcs'!$C$19/'DT-Prelim Calcs'!$C$18*3.39*'DT-Prelim Calcs'!$C$20</f>
        <v>0</v>
      </c>
      <c r="FY4" s="88">
        <v>0</v>
      </c>
      <c r="FZ4" s="110">
        <v>0</v>
      </c>
      <c r="GA4" s="110">
        <v>0</v>
      </c>
      <c r="GB4" s="110">
        <v>0</v>
      </c>
      <c r="GC4" s="110">
        <f>'Drive Train'!$G$35-FV4*'DT-Prelim Calcs'!$C$21*'Drive Train'!$G$38</f>
        <v>12.7</v>
      </c>
      <c r="GD4" s="1">
        <f>IF(GA4&gt;='Drive Train'!$G$30,1,0)</f>
        <v>0</v>
      </c>
      <c r="GE4" s="110">
        <f>MIN(FU4,'DT-Prelim Calcs'!$C$10)*'DT-Prelim Calcs'!$C$11*1000/60*(1-GD4)</f>
        <v>0</v>
      </c>
      <c r="GF4" s="117">
        <v>0</v>
      </c>
      <c r="GG4" s="2">
        <f>GQ4/'Drive Train'!$G$35</f>
        <v>0</v>
      </c>
      <c r="GH4" s="88">
        <v>0</v>
      </c>
      <c r="GI4" s="2">
        <f>'DT-Prelim Calcs'!$C$7*GG4</f>
        <v>0</v>
      </c>
      <c r="GJ4" s="110">
        <v>0</v>
      </c>
      <c r="GK4" s="110">
        <f>MIN(GJ4,'DT-Prelim Calcs'!$C$10)</f>
        <v>0</v>
      </c>
      <c r="GL4" s="2">
        <v>0</v>
      </c>
      <c r="GM4" s="110">
        <f>GL4*'DT-Prelim Calcs'!$C$21/GG$2/'DT-Prelim Calcs'!$C$19/'DT-Prelim Calcs'!$C$18*3.39*'DT-Prelim Calcs'!$C$20</f>
        <v>0</v>
      </c>
      <c r="GN4" s="88">
        <v>0</v>
      </c>
      <c r="GO4" s="110">
        <v>0</v>
      </c>
      <c r="GP4" s="110">
        <v>0</v>
      </c>
      <c r="GQ4" s="110">
        <v>0</v>
      </c>
      <c r="GR4" s="110">
        <f>'Drive Train'!$G$35-GK4*'DT-Prelim Calcs'!$C$21*'Drive Train'!$G$38</f>
        <v>12.7</v>
      </c>
      <c r="GS4" s="1">
        <f>IF(GP4&gt;='Drive Train'!$G$30,1,0)</f>
        <v>0</v>
      </c>
      <c r="GT4" s="110">
        <f>MIN(GJ4,'DT-Prelim Calcs'!$C$10)*'DT-Prelim Calcs'!$C$11*1000/60*(1-GS4)</f>
        <v>0</v>
      </c>
      <c r="GU4" s="117">
        <v>0</v>
      </c>
      <c r="GV4" s="2">
        <f>HF4/'Drive Train'!$G$35</f>
        <v>0</v>
      </c>
      <c r="GW4" s="88">
        <v>0</v>
      </c>
      <c r="GX4" s="2">
        <f>'DT-Prelim Calcs'!$C$7*GV4</f>
        <v>0</v>
      </c>
      <c r="GY4" s="110">
        <v>0</v>
      </c>
      <c r="GZ4" s="110">
        <f>MIN(GY4,'DT-Prelim Calcs'!$C$10)</f>
        <v>0</v>
      </c>
      <c r="HA4" s="2">
        <v>0</v>
      </c>
      <c r="HB4" s="110">
        <f>HA4*'DT-Prelim Calcs'!$C$21/GV$2/'DT-Prelim Calcs'!$C$19/'DT-Prelim Calcs'!$C$18*3.39*'DT-Prelim Calcs'!$C$20</f>
        <v>0</v>
      </c>
      <c r="HC4" s="88">
        <v>0</v>
      </c>
      <c r="HD4" s="110">
        <v>0</v>
      </c>
      <c r="HE4" s="110">
        <v>0</v>
      </c>
      <c r="HF4" s="110">
        <v>0</v>
      </c>
      <c r="HG4" s="110">
        <f>'Drive Train'!$G$35-GZ4*'DT-Prelim Calcs'!$C$21*'Drive Train'!$G$38</f>
        <v>12.7</v>
      </c>
      <c r="HH4" s="1">
        <f>IF(HE4&gt;='Drive Train'!$G$30,1,0)</f>
        <v>0</v>
      </c>
      <c r="HI4" s="110">
        <f>MIN(GY4,'DT-Prelim Calcs'!$C$10)*'DT-Prelim Calcs'!$C$11*1000/60*(1-HH4)</f>
        <v>0</v>
      </c>
      <c r="HJ4" s="117">
        <v>0</v>
      </c>
      <c r="HK4" s="2">
        <f>HU4/'Drive Train'!$G$35</f>
        <v>0</v>
      </c>
      <c r="HL4" s="88">
        <v>0</v>
      </c>
      <c r="HM4" s="2">
        <f>'DT-Prelim Calcs'!$C$7*HK4</f>
        <v>0</v>
      </c>
      <c r="HN4" s="110">
        <v>0</v>
      </c>
      <c r="HO4" s="110">
        <f>MIN(HN4,'DT-Prelim Calcs'!$C$10)</f>
        <v>0</v>
      </c>
      <c r="HP4" s="2">
        <v>0</v>
      </c>
      <c r="HQ4" s="110">
        <f>HP4*'DT-Prelim Calcs'!$C$21/HK$2/'DT-Prelim Calcs'!$C$19/'DT-Prelim Calcs'!$C$18*3.39*'DT-Prelim Calcs'!$C$20</f>
        <v>0</v>
      </c>
      <c r="HR4" s="88">
        <v>0</v>
      </c>
      <c r="HS4" s="110">
        <v>0</v>
      </c>
      <c r="HT4" s="110">
        <v>0</v>
      </c>
      <c r="HU4" s="110">
        <v>0</v>
      </c>
      <c r="HV4" s="110">
        <f>'Drive Train'!$G$35-HO4*'DT-Prelim Calcs'!$C$21*'Drive Train'!$G$38</f>
        <v>12.7</v>
      </c>
      <c r="HW4" s="1">
        <f>IF(HT4&gt;='Drive Train'!$G$30,1,0)</f>
        <v>0</v>
      </c>
      <c r="HX4" s="110">
        <f>MIN(HN4,'DT-Prelim Calcs'!$C$10)*'DT-Prelim Calcs'!$C$11*1000/60*(1-HW4)</f>
        <v>0</v>
      </c>
      <c r="HY4" s="117">
        <v>0</v>
      </c>
      <c r="HZ4" s="2">
        <f>IJ4/'Drive Train'!$G$35</f>
        <v>0</v>
      </c>
      <c r="IA4" s="88">
        <v>0</v>
      </c>
      <c r="IB4" s="2">
        <f>'DT-Prelim Calcs'!$C$7*HZ4</f>
        <v>0</v>
      </c>
      <c r="IC4" s="110">
        <v>0</v>
      </c>
      <c r="ID4" s="110">
        <f>MIN(IC4,'DT-Prelim Calcs'!$C$10)</f>
        <v>0</v>
      </c>
      <c r="IE4" s="2">
        <v>0</v>
      </c>
      <c r="IF4" s="110">
        <f>IE4*'DT-Prelim Calcs'!$C$21/HZ$2/'DT-Prelim Calcs'!$C$19/'DT-Prelim Calcs'!$C$18*3.39*'DT-Prelim Calcs'!$C$20</f>
        <v>0</v>
      </c>
      <c r="IG4" s="88">
        <v>0</v>
      </c>
      <c r="IH4" s="110">
        <v>0</v>
      </c>
      <c r="II4" s="110">
        <v>0</v>
      </c>
      <c r="IJ4" s="110">
        <v>0</v>
      </c>
      <c r="IK4" s="110">
        <f>'Drive Train'!$G$35-ID4*'DT-Prelim Calcs'!$C$21*'Drive Train'!$G$38</f>
        <v>12.7</v>
      </c>
      <c r="IL4" s="1">
        <f>IF(II4&gt;='Drive Train'!$G$30,1,0)</f>
        <v>0</v>
      </c>
      <c r="IM4" s="110">
        <f>MIN(IC4,'DT-Prelim Calcs'!$C$10)*'DT-Prelim Calcs'!$C$11*1000/60*(1-IL4)</f>
        <v>0</v>
      </c>
      <c r="IN4" s="117">
        <v>0</v>
      </c>
      <c r="IO4" s="2">
        <f>IY4/'Drive Train'!$G$35</f>
        <v>0</v>
      </c>
      <c r="IP4" s="88">
        <v>0</v>
      </c>
      <c r="IQ4" s="2">
        <f>'DT-Prelim Calcs'!$C$7*IO4</f>
        <v>0</v>
      </c>
      <c r="IR4" s="110">
        <v>0</v>
      </c>
      <c r="IS4" s="110">
        <f>MIN(IR4,'DT-Prelim Calcs'!$C$10)</f>
        <v>0</v>
      </c>
      <c r="IT4" s="2">
        <v>0</v>
      </c>
      <c r="IU4" s="110">
        <f>IT4*'DT-Prelim Calcs'!$C$21/IO$2/'DT-Prelim Calcs'!$C$19/'DT-Prelim Calcs'!$C$18*3.39*'DT-Prelim Calcs'!$C$20</f>
        <v>0</v>
      </c>
      <c r="IV4" s="88">
        <v>0</v>
      </c>
      <c r="IW4" s="110">
        <v>0</v>
      </c>
      <c r="IX4" s="110">
        <v>0</v>
      </c>
      <c r="IY4" s="110">
        <v>0</v>
      </c>
      <c r="IZ4" s="110">
        <f>'Drive Train'!$G$35-IS4*'DT-Prelim Calcs'!$C$21*'Drive Train'!$G$38</f>
        <v>12.7</v>
      </c>
      <c r="JA4" s="1">
        <f>IF(IX4&gt;='Drive Train'!$G$30,1,0)</f>
        <v>0</v>
      </c>
      <c r="JB4" s="110">
        <f>MIN(IR4,'DT-Prelim Calcs'!$C$10)*'DT-Prelim Calcs'!$C$11*1000/60*(1-JA4)</f>
        <v>0</v>
      </c>
      <c r="JC4" s="117">
        <v>0</v>
      </c>
      <c r="JD4" s="2">
        <f>JN4/'Drive Train'!$G$35</f>
        <v>0</v>
      </c>
      <c r="JE4" s="88">
        <v>0</v>
      </c>
      <c r="JF4" s="2">
        <f>'DT-Prelim Calcs'!$C$7*JD4</f>
        <v>0</v>
      </c>
      <c r="JG4" s="110">
        <v>0</v>
      </c>
      <c r="JH4" s="110">
        <f>MIN(JG4,'DT-Prelim Calcs'!$C$10)</f>
        <v>0</v>
      </c>
      <c r="JI4" s="2">
        <v>0</v>
      </c>
      <c r="JJ4" s="110">
        <f>JI4*'DT-Prelim Calcs'!$C$21/JD$2/'DT-Prelim Calcs'!$C$19/'DT-Prelim Calcs'!$C$18*3.39*'DT-Prelim Calcs'!$C$20</f>
        <v>0</v>
      </c>
      <c r="JK4" s="88">
        <v>0</v>
      </c>
      <c r="JL4" s="110">
        <v>0</v>
      </c>
      <c r="JM4" s="110">
        <v>0</v>
      </c>
      <c r="JN4" s="110">
        <v>0</v>
      </c>
      <c r="JO4" s="110">
        <f>'Drive Train'!$G$35-JH4*'DT-Prelim Calcs'!$C$21*'Drive Train'!$G$38</f>
        <v>12.7</v>
      </c>
      <c r="JP4" s="1">
        <f>IF(JM4&gt;='Drive Train'!$G$30,1,0)</f>
        <v>0</v>
      </c>
      <c r="JQ4" s="110">
        <f>MIN(JG4,'DT-Prelim Calcs'!$C$10)*'DT-Prelim Calcs'!$C$11*1000/60*(1-JP4)</f>
        <v>0</v>
      </c>
      <c r="JR4" s="117">
        <v>0</v>
      </c>
      <c r="JS4" s="2">
        <f>KC4/'Drive Train'!$G$35</f>
        <v>0</v>
      </c>
      <c r="JT4" s="88">
        <v>0</v>
      </c>
      <c r="JU4" s="2">
        <f>'DT-Prelim Calcs'!$C$7*JS4</f>
        <v>0</v>
      </c>
      <c r="JV4" s="110">
        <v>0</v>
      </c>
      <c r="JW4" s="110">
        <f>MIN(JV4,'DT-Prelim Calcs'!$C$10)</f>
        <v>0</v>
      </c>
      <c r="JX4" s="2">
        <v>0</v>
      </c>
      <c r="JY4" s="110">
        <f>JX4*'DT-Prelim Calcs'!$C$21/JS$2/'DT-Prelim Calcs'!$C$19/'DT-Prelim Calcs'!$C$18*3.39*'DT-Prelim Calcs'!$C$20</f>
        <v>0</v>
      </c>
      <c r="JZ4" s="88">
        <v>0</v>
      </c>
      <c r="KA4" s="110">
        <v>0</v>
      </c>
      <c r="KB4" s="110">
        <v>0</v>
      </c>
      <c r="KC4" s="110">
        <v>0</v>
      </c>
      <c r="KD4" s="110">
        <f>'Drive Train'!$G$35-JW4*'DT-Prelim Calcs'!$C$21*'Drive Train'!$G$38</f>
        <v>12.7</v>
      </c>
      <c r="KE4" s="1">
        <f>IF(KB4&gt;='Drive Train'!$G$30,1,0)</f>
        <v>0</v>
      </c>
      <c r="KF4" s="110">
        <f>MIN(JV4,'DT-Prelim Calcs'!$C$10)*'DT-Prelim Calcs'!$C$11*1000/60*(1-KE4)</f>
        <v>0</v>
      </c>
      <c r="KG4" s="117">
        <v>0</v>
      </c>
      <c r="KH4" s="2">
        <f>KR4/'Drive Train'!$G$35</f>
        <v>0</v>
      </c>
      <c r="KI4" s="88">
        <v>0</v>
      </c>
      <c r="KJ4" s="2">
        <f>'DT-Prelim Calcs'!$C$7*KH4</f>
        <v>0</v>
      </c>
      <c r="KK4" s="110">
        <v>0</v>
      </c>
      <c r="KL4" s="110">
        <f>MIN(KK4,'DT-Prelim Calcs'!$C$10)</f>
        <v>0</v>
      </c>
      <c r="KM4" s="2">
        <v>0</v>
      </c>
      <c r="KN4" s="110">
        <f>KM4*'DT-Prelim Calcs'!$C$21/KH$2/'DT-Prelim Calcs'!$C$19/'DT-Prelim Calcs'!$C$18*3.39*'DT-Prelim Calcs'!$C$20</f>
        <v>0</v>
      </c>
      <c r="KO4" s="88">
        <v>0</v>
      </c>
      <c r="KP4" s="110">
        <v>0</v>
      </c>
      <c r="KQ4" s="110">
        <v>0</v>
      </c>
      <c r="KR4" s="110">
        <v>0</v>
      </c>
      <c r="KS4" s="110">
        <f>'Drive Train'!$G$35-KL4*'DT-Prelim Calcs'!$C$21*'Drive Train'!$G$38</f>
        <v>12.7</v>
      </c>
      <c r="KT4" s="1">
        <f>IF(KQ4&gt;='Drive Train'!$G$30,1,0)</f>
        <v>0</v>
      </c>
      <c r="KU4" s="110">
        <f>MIN(KK4,'DT-Prelim Calcs'!$C$10)*'DT-Prelim Calcs'!$C$11*1000/60*(1-KT4)</f>
        <v>0</v>
      </c>
      <c r="KV4" s="117">
        <v>0</v>
      </c>
      <c r="KW4" s="2">
        <f>LG4/'Drive Train'!$G$35</f>
        <v>0</v>
      </c>
      <c r="KX4" s="88">
        <v>0</v>
      </c>
      <c r="KY4" s="2">
        <f>'DT-Prelim Calcs'!$C$7*KW4</f>
        <v>0</v>
      </c>
      <c r="KZ4" s="110">
        <v>0</v>
      </c>
      <c r="LA4" s="110">
        <f>MIN(KZ4,'DT-Prelim Calcs'!$C$10)</f>
        <v>0</v>
      </c>
      <c r="LB4" s="2">
        <v>0</v>
      </c>
      <c r="LC4" s="110">
        <f>LB4*'DT-Prelim Calcs'!$C$21/KW$2/'DT-Prelim Calcs'!$C$19/'DT-Prelim Calcs'!$C$18*3.39*'DT-Prelim Calcs'!$C$20</f>
        <v>0</v>
      </c>
      <c r="LD4" s="88">
        <v>0</v>
      </c>
      <c r="LE4" s="110">
        <v>0</v>
      </c>
      <c r="LF4" s="110">
        <v>0</v>
      </c>
      <c r="LG4" s="110">
        <v>0</v>
      </c>
      <c r="LH4" s="110">
        <f>'Drive Train'!$G$35-LA4*'DT-Prelim Calcs'!$C$21*'Drive Train'!$G$38</f>
        <v>12.7</v>
      </c>
      <c r="LI4" s="1">
        <f>IF(LF4&gt;='Drive Train'!$G$30,1,0)</f>
        <v>0</v>
      </c>
      <c r="LJ4" s="110">
        <f>MIN(KZ4,'DT-Prelim Calcs'!$C$10)*'DT-Prelim Calcs'!$C$11*1000/60*(1-LI4)</f>
        <v>0</v>
      </c>
      <c r="LK4" s="117">
        <v>0</v>
      </c>
      <c r="LL4" s="2">
        <f>LV4/'Drive Train'!$G$35</f>
        <v>0</v>
      </c>
      <c r="LM4" s="88">
        <v>0</v>
      </c>
      <c r="LN4" s="2">
        <f>'DT-Prelim Calcs'!$C$7*LL4</f>
        <v>0</v>
      </c>
      <c r="LO4" s="110">
        <v>0</v>
      </c>
      <c r="LP4" s="110">
        <f>MIN(LO4,'DT-Prelim Calcs'!$C$10)</f>
        <v>0</v>
      </c>
      <c r="LQ4" s="2">
        <v>0</v>
      </c>
      <c r="LR4" s="110">
        <f>LQ4*'DT-Prelim Calcs'!$C$21/LL$2/'DT-Prelim Calcs'!$C$19/'DT-Prelim Calcs'!$C$18*3.39*'DT-Prelim Calcs'!$C$20</f>
        <v>0</v>
      </c>
      <c r="LS4" s="88">
        <v>0</v>
      </c>
      <c r="LT4" s="110">
        <v>0</v>
      </c>
      <c r="LU4" s="110">
        <v>0</v>
      </c>
      <c r="LV4" s="110">
        <v>0</v>
      </c>
      <c r="LW4" s="110">
        <f>'Drive Train'!$G$35-LP4*'DT-Prelim Calcs'!$C$21*'Drive Train'!$G$38</f>
        <v>12.7</v>
      </c>
      <c r="LX4" s="1">
        <f>IF(LU4&gt;='Drive Train'!$G$30,1,0)</f>
        <v>0</v>
      </c>
      <c r="LY4" s="110">
        <f>MIN(LO4,'DT-Prelim Calcs'!$C$10)*'DT-Prelim Calcs'!$C$11*1000/60*(1-LX4)</f>
        <v>0</v>
      </c>
      <c r="LZ4" s="117">
        <v>0</v>
      </c>
    </row>
    <row r="5" spans="1:338" x14ac:dyDescent="0.2">
      <c r="A5" s="7"/>
      <c r="B5" s="134" t="s">
        <v>99</v>
      </c>
      <c r="C5" s="135">
        <f>('Drive Train'!G35-C3)/C4</f>
        <v>1.0433333333333332</v>
      </c>
      <c r="D5" s="5"/>
      <c r="E5" s="6">
        <v>0</v>
      </c>
      <c r="F5" s="132">
        <f>E5*$C$7/25</f>
        <v>0</v>
      </c>
      <c r="G5" s="132">
        <f t="shared" ref="G5:G30" si="0">(1-F5/$C$7)*$C$6</f>
        <v>5840</v>
      </c>
      <c r="H5" s="132">
        <f t="shared" ref="H5:H30" si="1">($C$8-$C$9)*F5/$C$7+$C$9</f>
        <v>3</v>
      </c>
      <c r="I5" s="132">
        <f>F5*G5*2*PI()/60</f>
        <v>0</v>
      </c>
      <c r="J5" s="132">
        <f>H5*$C$4</f>
        <v>36</v>
      </c>
      <c r="K5" s="132">
        <f t="shared" ref="K5:K30" si="2">F5/MAX(F$5:F$30)</f>
        <v>0</v>
      </c>
      <c r="L5" s="132">
        <f t="shared" ref="L5:L30" si="3">G5/MAX(G$5:G$30)</f>
        <v>1</v>
      </c>
      <c r="M5" s="132">
        <f t="shared" ref="M5:M30" si="4">H5/MAX(H$5:H$30)</f>
        <v>3.3707865168539325E-2</v>
      </c>
      <c r="N5" s="132">
        <f t="shared" ref="N5:N30" si="5">I5/MAX(I$5:I$30)</f>
        <v>0</v>
      </c>
      <c r="O5" s="132">
        <f t="shared" ref="O5:O30" si="6">I5/J5</f>
        <v>0</v>
      </c>
      <c r="P5" s="5"/>
      <c r="R5" s="119">
        <f>R4+'DT-Prelim Calcs'!$C$11</f>
        <v>0.04</v>
      </c>
      <c r="S5" s="2">
        <f>AG5/'Drive Train'!$G$35</f>
        <v>0.98582677165354338</v>
      </c>
      <c r="T5" s="88">
        <f>AE5*12*60/(PI() * 'Drive Train'!$G$17)/S$2*ABS(S5)</f>
        <v>0</v>
      </c>
      <c r="U5" s="2">
        <f>IF(OR(AD4=1,AND($C$32=Motors!$C$28,'DT-Prelim Calcs'!AI4=1)),0,IF(AG5=0,-(V4+$C$9)/($C$8-$C$9)*$C$7,($C$6*S5-T5)/($C$6*S5)*$C$7*S5))</f>
        <v>1.3900157480314961</v>
      </c>
      <c r="V5" s="110">
        <f>IF(AND(AD4=1,AI4=1),0,ABS(U5/$C$7*($C$8-$C$9)+$C$9) *'Drive Train'!$K$55 + V4*(1-'Drive Train'!$K$55))</f>
        <v>52.668661417322838</v>
      </c>
      <c r="W5" s="110">
        <f t="shared" ref="W5:W68" si="7">MIN(ABS(V5),U$2) * SIGN(V5)</f>
        <v>52.668661417322838</v>
      </c>
      <c r="X5" s="2">
        <f>MAX(MIN(IF(AND(AI4=1,AG5&lt;0),-1,1)*(W5-$C$9)/($C$8-$C$9)*$C$7-$C$29*AE5/T$2 -  AI4*$C$29/2,X$2),MAX(X$4:X4)*-1)</f>
        <v>0.72904065520000016</v>
      </c>
      <c r="Y5" s="110">
        <f t="shared" ref="Y5:Y68" si="8">IF(AND(AD4=1,AI4=1),0,X5*$C$21/S$2/$C$19/$C$18*3.39*$C$20)</f>
        <v>27.076083955026462</v>
      </c>
      <c r="Z5" s="110">
        <f t="shared" ref="Z5:Z68" si="9">ABS(Y5)</f>
        <v>27.076083955026462</v>
      </c>
      <c r="AA5" s="110">
        <f t="shared" ref="AA5:AA68" si="10">ABS(AG5)</f>
        <v>12.52</v>
      </c>
      <c r="AB5" s="110" t="e">
        <f t="shared" ref="AB5:AB68" si="11">IF(ABS(V5)&gt;=$U$2,6,NA())</f>
        <v>#N/A</v>
      </c>
      <c r="AC5" s="88">
        <f>IF(AE5/AE$2&gt;0.98,1,0)</f>
        <v>0</v>
      </c>
      <c r="AD5" s="1">
        <f t="shared" ref="AD5:AD68" si="12">IF(AND(AI5=1,AE5&lt;=0),1,0)</f>
        <v>0</v>
      </c>
      <c r="AE5" s="110">
        <f t="shared" ref="AE5:AE68" si="13">MAX(Y4*$C$11+AE4,0)</f>
        <v>0</v>
      </c>
      <c r="AF5" s="110">
        <f t="shared" ref="AF5:AF68" si="14">IF(ABS(X5)=$X$2,3,NA())</f>
        <v>3</v>
      </c>
      <c r="AG5" s="110">
        <f>IF(AI4=0,MIN('Drive Train'!$G$35-W4*$C$21*'Drive Train'!$G$38,AG4+W$2)-$C$3,IF(AE4-1&lt;=0,0,IF($C$32=Motors!$C$26,MAX(MAX(AG$4:AG4)*-1,AG4-W$2),MAX(0,MAX(AG$4:AG4)*-1,AG4-W$2))))</f>
        <v>12.52</v>
      </c>
      <c r="AH5" s="110">
        <f>'Drive Train'!$G$35-ABS(W5)*'DT-Prelim Calcs'!$C$21*'Drive Train'!$G$38</f>
        <v>7.9598204724409438</v>
      </c>
      <c r="AI5" s="1">
        <f>IF(AJ5&gt;='Drive Train'!$G$30,1,0)</f>
        <v>0</v>
      </c>
      <c r="AJ5" s="110">
        <f>AJ4+0.5*Y5*'DT-Prelim Calcs'!$C$11^2+AE5*'DT-Prelim Calcs'!$C$11</f>
        <v>2.1660867164021172E-2</v>
      </c>
      <c r="AK5" s="110">
        <f t="shared" ref="AK5:AK36" si="15">MIN(W5,$C$10)*$C$11*1000/60/60*(1-AI5)</f>
        <v>0.58520734908136485</v>
      </c>
      <c r="AL5" s="119">
        <f>AL4+'DT-Prelim Calcs'!$C$11</f>
        <v>0.04</v>
      </c>
      <c r="AM5" s="2">
        <f>AW5/'Drive Train'!$G$35</f>
        <v>1</v>
      </c>
      <c r="AN5" s="88">
        <f>AU5*12*60/(PI() * 'Drive Train'!$G$17)/AM$2*AM5</f>
        <v>0</v>
      </c>
      <c r="AO5" s="2">
        <f>('DT-Prelim Calcs'!$C$6*AM5-AN5)/('DT-Prelim Calcs'!$C$6*AM5)*'DT-Prelim Calcs'!$C$7*AM5</f>
        <v>1.41</v>
      </c>
      <c r="AP5" s="110">
        <f>AO5/'DT-Prelim Calcs'!$C$7*('DT-Prelim Calcs'!$C$8-'DT-Prelim Calcs'!$C$9)+'DT-Prelim Calcs'!$C$9</f>
        <v>89</v>
      </c>
      <c r="AQ5" s="110">
        <f t="shared" ref="AQ5:AQ68" si="16">MIN(AP5,AO$2)</f>
        <v>63.5</v>
      </c>
      <c r="AR5" s="2">
        <f>MIN((AQ5-$C$9)/($C$8-$C$9)*$C$7-$C$29*AU5/AN$2,AR$2)</f>
        <v>0.99191860465116277</v>
      </c>
      <c r="AS5" s="110">
        <f>AR5*'DT-Prelim Calcs'!$C$21/AM$2/'DT-Prelim Calcs'!$C$19/'DT-Prelim Calcs'!$C$18*3.39*'DT-Prelim Calcs'!$C$20</f>
        <v>11.05175872889547</v>
      </c>
      <c r="AT5" s="88">
        <f t="shared" ref="AT5:AT68" si="17">IF(AU5/AU$2&gt;0.99,1,0)</f>
        <v>0</v>
      </c>
      <c r="AU5" s="110">
        <f>AS4*'DT-Prelim Calcs'!$C$11+AU4</f>
        <v>0</v>
      </c>
      <c r="AV5" s="110">
        <f>AV4+0.5*AS5*'DT-Prelim Calcs'!$C$11^2+AU5*'DT-Prelim Calcs'!$C$11</f>
        <v>8.8414069831163761E-3</v>
      </c>
      <c r="AW5" s="110">
        <f>MIN('Drive Train'!$G$35-AQ4*'DT-Prelim Calcs'!$C$21*'Drive Train'!$G$38,AW4+AQ$2)</f>
        <v>12.7</v>
      </c>
      <c r="AX5" s="110">
        <f>'Drive Train'!$G$35-AQ5*'DT-Prelim Calcs'!$C$21*'Drive Train'!$G$38</f>
        <v>6.9849999999999994</v>
      </c>
      <c r="AY5" s="1">
        <f>IF(AV5&gt;='Drive Train'!$G$30,1,0)</f>
        <v>0</v>
      </c>
      <c r="AZ5" s="110">
        <f>MIN(AQ5,$C$10)*$C$11*1000/60/60*(1-AY5)</f>
        <v>0.7055555555555556</v>
      </c>
      <c r="BA5" s="119">
        <f>BA4+'DT-Prelim Calcs'!$C$11</f>
        <v>0.04</v>
      </c>
      <c r="BB5" s="2">
        <f>BL5/'Drive Train'!$G$35</f>
        <v>1</v>
      </c>
      <c r="BC5" s="88">
        <f>BJ5*12*60/(PI() * 'Drive Train'!$G$17)/BB$2*BB5</f>
        <v>0</v>
      </c>
      <c r="BD5" s="2">
        <f>('DT-Prelim Calcs'!$C$6*BB5-BC5)/('DT-Prelim Calcs'!$C$6*BB5)*'DT-Prelim Calcs'!$C$7*BB5</f>
        <v>1.41</v>
      </c>
      <c r="BE5" s="110">
        <f>BD5/'DT-Prelim Calcs'!$C$7*('DT-Prelim Calcs'!$C$8-'DT-Prelim Calcs'!$C$9)+'DT-Prelim Calcs'!$C$9</f>
        <v>89</v>
      </c>
      <c r="BF5" s="110">
        <f t="shared" ref="BF5:BF68" si="18">MIN(BE5,BD$2)</f>
        <v>63.5</v>
      </c>
      <c r="BG5" s="2">
        <f>MIN((BF5-$C$9)/($C$8-$C$9)*$C$7-$C$29*BJ5/BC$2,BG$2)</f>
        <v>0.99191860465116277</v>
      </c>
      <c r="BH5" s="110">
        <f>BG5*'DT-Prelim Calcs'!$C$21/BB$2/'DT-Prelim Calcs'!$C$19/'DT-Prelim Calcs'!$C$18*3.39*'DT-Prelim Calcs'!$C$20</f>
        <v>17.191624689392953</v>
      </c>
      <c r="BI5" s="88">
        <f t="shared" ref="BI5:BI68" si="19">IF(BJ5/BJ$2&gt;0.99,1,0)</f>
        <v>0</v>
      </c>
      <c r="BJ5" s="110">
        <f>BH4*'DT-Prelim Calcs'!$C$11+BJ4</f>
        <v>0</v>
      </c>
      <c r="BK5" s="110">
        <f>BK4+0.5*BH5*'DT-Prelim Calcs'!$C$11^2+BJ5*'DT-Prelim Calcs'!$C$11</f>
        <v>1.3753299751514363E-2</v>
      </c>
      <c r="BL5" s="110">
        <f>MIN('Drive Train'!$G$35-BF4*'DT-Prelim Calcs'!$C$21*'Drive Train'!$G$38,BL4+BF$2)</f>
        <v>12.7</v>
      </c>
      <c r="BM5" s="110">
        <f>'Drive Train'!$G$35-BF5*'DT-Prelim Calcs'!$C$21*'Drive Train'!$G$38</f>
        <v>6.9849999999999994</v>
      </c>
      <c r="BN5" s="1">
        <f>IF(BK5&gt;='Drive Train'!$G$30,1,0)</f>
        <v>0</v>
      </c>
      <c r="BO5" s="110">
        <f>MIN(BF5,$C$10)*$C$11*1000/60/60*(1-BN5)</f>
        <v>0.7055555555555556</v>
      </c>
      <c r="BP5" s="119">
        <f>BP4+'DT-Prelim Calcs'!$C$11</f>
        <v>0.04</v>
      </c>
      <c r="BQ5" s="2">
        <f>CA5/'Drive Train'!$G$35</f>
        <v>1</v>
      </c>
      <c r="BR5" s="88">
        <f>BY5*12*60/(PI() * 'Drive Train'!$G$17)/BQ$2*BQ5</f>
        <v>0</v>
      </c>
      <c r="BS5" s="2">
        <f>('DT-Prelim Calcs'!$C$6*BQ5-BR5)/('DT-Prelim Calcs'!$C$6*BQ5)*'DT-Prelim Calcs'!$C$7*BQ5</f>
        <v>1.41</v>
      </c>
      <c r="BT5" s="110">
        <f>BS5/'DT-Prelim Calcs'!$C$7*('DT-Prelim Calcs'!$C$8-'DT-Prelim Calcs'!$C$9)+'DT-Prelim Calcs'!$C$9</f>
        <v>89</v>
      </c>
      <c r="BU5" s="110">
        <f t="shared" ref="BU5:BU68" si="20">MIN(BT5,BS$2)</f>
        <v>63.5</v>
      </c>
      <c r="BV5" s="2">
        <f>MIN((BU5-$C$9)/($C$8-$C$9)*$C$7-$C$29*BY5/BR$2,BV$2)</f>
        <v>0.99191860465116277</v>
      </c>
      <c r="BW5" s="110">
        <f>BV5*'DT-Prelim Calcs'!$C$21/BQ$2/'DT-Prelim Calcs'!$C$19/'DT-Prelim Calcs'!$C$18*3.39*'DT-Prelim Calcs'!$C$20</f>
        <v>23.331490649890437</v>
      </c>
      <c r="BX5" s="88">
        <f t="shared" ref="BX5:BX68" si="21">IF(BY5/BY$2&gt;0.99,1,0)</f>
        <v>0</v>
      </c>
      <c r="BY5" s="110">
        <f>BW4*'DT-Prelim Calcs'!$C$11+BY4</f>
        <v>0</v>
      </c>
      <c r="BZ5" s="110">
        <f>BZ4+0.5*BW5*'DT-Prelim Calcs'!$C$11^2+BY5*'DT-Prelim Calcs'!$C$11</f>
        <v>1.866519251991235E-2</v>
      </c>
      <c r="CA5" s="110">
        <f>MIN('Drive Train'!$G$35-BU4*'DT-Prelim Calcs'!$C$21*'Drive Train'!$G$38,CA4+BU$2)</f>
        <v>12.7</v>
      </c>
      <c r="CB5" s="110">
        <f>'Drive Train'!$G$35-BU5*'DT-Prelim Calcs'!$C$21*'Drive Train'!$G$38</f>
        <v>6.9849999999999994</v>
      </c>
      <c r="CC5" s="1">
        <f>IF(BZ5&gt;='Drive Train'!$G$30,1,0)</f>
        <v>0</v>
      </c>
      <c r="CD5" s="110">
        <f>MIN(BU5,$C$10)*$C$11*1000/60/60*(1-CC5)</f>
        <v>0.7055555555555556</v>
      </c>
      <c r="CE5" s="119">
        <f>CE4+'DT-Prelim Calcs'!$C$11</f>
        <v>0.04</v>
      </c>
      <c r="CF5" s="2">
        <f>CP5/'Drive Train'!$G$35</f>
        <v>1</v>
      </c>
      <c r="CG5" s="88">
        <f>CN5*12*60/(PI() * 'Drive Train'!$G$17)/CF$2*CF5</f>
        <v>0</v>
      </c>
      <c r="CH5" s="2">
        <f>('DT-Prelim Calcs'!$C$6*CF5-CG5)/('DT-Prelim Calcs'!$C$6*CF5)*'DT-Prelim Calcs'!$C$7*CF5</f>
        <v>1.41</v>
      </c>
      <c r="CI5" s="110">
        <f>CH5/'DT-Prelim Calcs'!$C$7*('DT-Prelim Calcs'!$C$8-'DT-Prelim Calcs'!$C$9)+'DT-Prelim Calcs'!$C$9</f>
        <v>89</v>
      </c>
      <c r="CJ5" s="110">
        <f t="shared" ref="CJ5:CJ68" si="22">MIN(CI5,CH$2)</f>
        <v>63.5</v>
      </c>
      <c r="CK5" s="2">
        <f>MIN((CJ5-$C$9)/($C$8-$C$9)*$C$7-$C$29*CN5/CG$2,CK$2)</f>
        <v>0.91130081899999993</v>
      </c>
      <c r="CL5" s="110">
        <f>CK5*'DT-Prelim Calcs'!$C$21/CF$2/'DT-Prelim Calcs'!$C$19/'DT-Prelim Calcs'!$C$18*3.39*'DT-Prelim Calcs'!$C$20</f>
        <v>27.076083955026458</v>
      </c>
      <c r="CM5" s="88">
        <f t="shared" ref="CM5:CM68" si="23">IF(CN5/CN$2&gt;0.99,1,0)</f>
        <v>0</v>
      </c>
      <c r="CN5" s="110">
        <f>CL4*'DT-Prelim Calcs'!$C$11+CN4</f>
        <v>0</v>
      </c>
      <c r="CO5" s="110">
        <f>CO4+0.5*CL5*'DT-Prelim Calcs'!$C$11^2+CN5*'DT-Prelim Calcs'!$C$11</f>
        <v>2.1660867164021168E-2</v>
      </c>
      <c r="CP5" s="110">
        <f>MIN('Drive Train'!$G$35-CJ4*'DT-Prelim Calcs'!$C$21*'Drive Train'!$G$38,CP4+CJ$2)</f>
        <v>12.7</v>
      </c>
      <c r="CQ5" s="110">
        <f>'Drive Train'!$G$35-CJ5*'DT-Prelim Calcs'!$C$21*'Drive Train'!$G$38</f>
        <v>6.9849999999999994</v>
      </c>
      <c r="CR5" s="1">
        <f>IF(CO5&gt;='Drive Train'!$G$30,1,0)</f>
        <v>0</v>
      </c>
      <c r="CS5" s="110">
        <f>MIN(CJ5,$C$10)*$C$11*1000/60/60*(1-CR5)</f>
        <v>0.7055555555555556</v>
      </c>
      <c r="CT5" s="119">
        <f>CT4+'DT-Prelim Calcs'!$C$11</f>
        <v>0.04</v>
      </c>
      <c r="CU5" s="2">
        <f>DE5/'Drive Train'!$G$35</f>
        <v>1</v>
      </c>
      <c r="CV5" s="88">
        <f>DC5*12*60/(PI() * 'Drive Train'!$G$17)/CU$2*CU5</f>
        <v>0</v>
      </c>
      <c r="CW5" s="2">
        <f>('DT-Prelim Calcs'!$C$6*CU5-CV5)/('DT-Prelim Calcs'!$C$6*CU5)*'DT-Prelim Calcs'!$C$7*CU5</f>
        <v>1.41</v>
      </c>
      <c r="CX5" s="110">
        <f>CW5/'DT-Prelim Calcs'!$C$7*('DT-Prelim Calcs'!$C$8-'DT-Prelim Calcs'!$C$9)+'DT-Prelim Calcs'!$C$9</f>
        <v>89</v>
      </c>
      <c r="CY5" s="110">
        <f t="shared" ref="CY5:CY68" si="24">MIN(CX5,CW$2)</f>
        <v>63.5</v>
      </c>
      <c r="CZ5" s="2">
        <f>MIN((CY5-$C$9)/($C$8-$C$9)*$C$7-$C$29*DC5/CV$2,CZ$2)</f>
        <v>0.75417998813793119</v>
      </c>
      <c r="DA5" s="110">
        <f>CZ5*'DT-Prelim Calcs'!$C$21/CU$2/'DT-Prelim Calcs'!$C$19/'DT-Prelim Calcs'!$C$18*3.39*'DT-Prelim Calcs'!$C$20</f>
        <v>27.076083955026462</v>
      </c>
      <c r="DB5" s="88">
        <f t="shared" ref="DB5:DB68" si="25">IF(DC5/DC$2&gt;0.99,1,0)</f>
        <v>0</v>
      </c>
      <c r="DC5" s="110">
        <f>DA4*'DT-Prelim Calcs'!$C$11+DC4</f>
        <v>0</v>
      </c>
      <c r="DD5" s="110">
        <f>DD4+0.5*DA5*'DT-Prelim Calcs'!$C$11^2+DC5*'DT-Prelim Calcs'!$C$11</f>
        <v>2.1660867164021172E-2</v>
      </c>
      <c r="DE5" s="110">
        <f>MIN('Drive Train'!$G$35-CY4*'DT-Prelim Calcs'!$C$21*'Drive Train'!$G$38,DE4+CY$2)</f>
        <v>12.7</v>
      </c>
      <c r="DF5" s="110">
        <f>'Drive Train'!$G$35-CY5*'DT-Prelim Calcs'!$C$21*'Drive Train'!$G$38</f>
        <v>6.9849999999999994</v>
      </c>
      <c r="DG5" s="1">
        <f>IF(DD5&gt;='Drive Train'!$G$30,1,0)</f>
        <v>0</v>
      </c>
      <c r="DH5" s="110">
        <f>MIN(CY5,$C$10)*$C$11*1000/60/60*(1-DG5)</f>
        <v>0.7055555555555556</v>
      </c>
      <c r="DI5" s="119">
        <f>DI4+'DT-Prelim Calcs'!$C$11</f>
        <v>0.04</v>
      </c>
      <c r="DJ5" s="2">
        <f>DT5/'Drive Train'!$G$35</f>
        <v>1</v>
      </c>
      <c r="DK5" s="88">
        <f>DR5*12*60/(PI() * 'Drive Train'!$G$17)/DJ$2*DJ5</f>
        <v>0</v>
      </c>
      <c r="DL5" s="2">
        <f>('DT-Prelim Calcs'!$C$6*DJ5-DK5)/('DT-Prelim Calcs'!$C$6*DJ5)*'DT-Prelim Calcs'!$C$7*DJ5</f>
        <v>1.41</v>
      </c>
      <c r="DM5" s="110">
        <f>DL5/'DT-Prelim Calcs'!$C$7*('DT-Prelim Calcs'!$C$8-'DT-Prelim Calcs'!$C$9)+'DT-Prelim Calcs'!$C$9</f>
        <v>89</v>
      </c>
      <c r="DN5" s="110">
        <f t="shared" ref="DN5:DN68" si="26">MIN(DM5,DL$2)</f>
        <v>63.5</v>
      </c>
      <c r="DO5" s="2">
        <f>MIN((DN5-$C$9)/($C$8-$C$9)*$C$7-$C$29*DR5/DK$2,DO$2)</f>
        <v>0.64327116635294124</v>
      </c>
      <c r="DP5" s="110">
        <f>DO5*'DT-Prelim Calcs'!$C$21/DJ$2/'DT-Prelim Calcs'!$C$19/'DT-Prelim Calcs'!$C$18*3.39*'DT-Prelim Calcs'!$C$20</f>
        <v>27.076083955026462</v>
      </c>
      <c r="DQ5" s="88">
        <f t="shared" ref="DQ5:DQ68" si="27">IF(DR5/DR$2&gt;0.99,1,0)</f>
        <v>0</v>
      </c>
      <c r="DR5" s="110">
        <f>DP4*'DT-Prelim Calcs'!$C$11+DR4</f>
        <v>0</v>
      </c>
      <c r="DS5" s="110">
        <f>DS4+0.5*DP5*'DT-Prelim Calcs'!$C$11^2+DR5*'DT-Prelim Calcs'!$C$11</f>
        <v>2.1660867164021172E-2</v>
      </c>
      <c r="DT5" s="110">
        <f>MIN('Drive Train'!$G$35-DN4*'DT-Prelim Calcs'!$C$21*'Drive Train'!$G$38,DT4+DN$2)</f>
        <v>12.7</v>
      </c>
      <c r="DU5" s="110">
        <f>'Drive Train'!$G$35-DN5*'DT-Prelim Calcs'!$C$21*'Drive Train'!$G$38</f>
        <v>6.9849999999999994</v>
      </c>
      <c r="DV5" s="1">
        <f>IF(DS5&gt;='Drive Train'!$G$30,1,0)</f>
        <v>0</v>
      </c>
      <c r="DW5" s="110">
        <f>MIN(DN5,$C$10)*$C$11*1000/60/60*(1-DV5)</f>
        <v>0.7055555555555556</v>
      </c>
      <c r="DX5" s="119">
        <f>DX4+'DT-Prelim Calcs'!$C$11</f>
        <v>0.04</v>
      </c>
      <c r="DY5" s="2">
        <f>EI5/'Drive Train'!$G$35</f>
        <v>1</v>
      </c>
      <c r="DZ5" s="88">
        <f>EG5*12*60/(PI() * 'Drive Train'!$G$17)/DY$2*DY5</f>
        <v>0</v>
      </c>
      <c r="EA5" s="2">
        <f>('DT-Prelim Calcs'!$C$6*DY5-DZ5)/('DT-Prelim Calcs'!$C$6*DY5)*'DT-Prelim Calcs'!$C$7*DY5</f>
        <v>1.41</v>
      </c>
      <c r="EB5" s="110">
        <f>EA5/'DT-Prelim Calcs'!$C$7*('DT-Prelim Calcs'!$C$8-'DT-Prelim Calcs'!$C$9)+'DT-Prelim Calcs'!$C$9</f>
        <v>89</v>
      </c>
      <c r="EC5" s="110">
        <f t="shared" ref="EC5:EC68" si="28">MIN(EB5,EA$2)</f>
        <v>63.5</v>
      </c>
      <c r="ED5" s="2">
        <f>MIN((EC5-$C$9)/($C$8-$C$9)*$C$7-$C$29*EG5/DZ$2,ED$2)</f>
        <v>0.56080050400000014</v>
      </c>
      <c r="EE5" s="110">
        <f>ED5*'DT-Prelim Calcs'!$C$21/DY$2/'DT-Prelim Calcs'!$C$19/'DT-Prelim Calcs'!$C$18*3.39*'DT-Prelim Calcs'!$C$20</f>
        <v>27.076083955026462</v>
      </c>
      <c r="EF5" s="88">
        <f t="shared" ref="EF5:EF68" si="29">IF(EG5/EG$2&gt;0.99,1,0)</f>
        <v>0</v>
      </c>
      <c r="EG5" s="110">
        <f>EE4*'DT-Prelim Calcs'!$C$11+EG4</f>
        <v>0</v>
      </c>
      <c r="EH5" s="110">
        <f>EH4+0.5*EE5*'DT-Prelim Calcs'!$C$11^2+EG5*'DT-Prelim Calcs'!$C$11</f>
        <v>2.1660867164021172E-2</v>
      </c>
      <c r="EI5" s="110">
        <f>MIN('Drive Train'!$G$35-EC4*'DT-Prelim Calcs'!$C$21*'Drive Train'!$G$38,EI4+EC$2)</f>
        <v>12.7</v>
      </c>
      <c r="EJ5" s="110">
        <f>'Drive Train'!$G$35-EC5*'DT-Prelim Calcs'!$C$21*'Drive Train'!$G$38</f>
        <v>6.9849999999999994</v>
      </c>
      <c r="EK5" s="1">
        <f>IF(EH5&gt;='Drive Train'!$G$30,1,0)</f>
        <v>0</v>
      </c>
      <c r="EL5" s="110">
        <f>MIN(EC5,$C$10)*$C$11*1000/60/60*(1-EK5)</f>
        <v>0.7055555555555556</v>
      </c>
      <c r="EM5" s="119">
        <f>EM4+'DT-Prelim Calcs'!$C$11</f>
        <v>0.04</v>
      </c>
      <c r="EN5" s="2">
        <f>EX5/'Drive Train'!$G$35</f>
        <v>1</v>
      </c>
      <c r="EO5" s="88">
        <f>EV5*12*60/(PI() * 'Drive Train'!$G$17)/EN$2*EN5</f>
        <v>0</v>
      </c>
      <c r="EP5" s="2">
        <f>('DT-Prelim Calcs'!$C$6*EN5-EO5)/('DT-Prelim Calcs'!$C$6*EN5)*'DT-Prelim Calcs'!$C$7*EN5</f>
        <v>1.41</v>
      </c>
      <c r="EQ5" s="110">
        <f>EP5/'DT-Prelim Calcs'!$C$7*('DT-Prelim Calcs'!$C$8-'DT-Prelim Calcs'!$C$9)+'DT-Prelim Calcs'!$C$9</f>
        <v>89</v>
      </c>
      <c r="ER5" s="110">
        <f t="shared" ref="ER5:ER68" si="30">MIN(EQ5,EP$2)</f>
        <v>63.5</v>
      </c>
      <c r="ES5" s="2">
        <f>MIN((ER5-$C$9)/($C$8-$C$9)*$C$7-$C$29*EV5/EO$2,ES$2)</f>
        <v>0.49707317400000006</v>
      </c>
      <c r="ET5" s="110">
        <f>ES5*'DT-Prelim Calcs'!$C$21/EN$2/'DT-Prelim Calcs'!$C$19/'DT-Prelim Calcs'!$C$18*3.39*'DT-Prelim Calcs'!$C$20</f>
        <v>27.076083955026458</v>
      </c>
      <c r="EU5" s="88">
        <f t="shared" ref="EU5:EU68" si="31">IF(EV5/EV$2&gt;0.99,1,0)</f>
        <v>0</v>
      </c>
      <c r="EV5" s="110">
        <f>ET4*'DT-Prelim Calcs'!$C$11+EV4</f>
        <v>0</v>
      </c>
      <c r="EW5" s="110">
        <f>EW4+0.5*ET5*'DT-Prelim Calcs'!$C$11^2+EV5*'DT-Prelim Calcs'!$C$11</f>
        <v>2.1660867164021168E-2</v>
      </c>
      <c r="EX5" s="110">
        <f>MIN('Drive Train'!$G$35-ER4*'DT-Prelim Calcs'!$C$21*'Drive Train'!$G$38,EX4+ER$2)</f>
        <v>12.7</v>
      </c>
      <c r="EY5" s="110">
        <f>'Drive Train'!$G$35-ER5*'DT-Prelim Calcs'!$C$21*'Drive Train'!$G$38</f>
        <v>6.9849999999999994</v>
      </c>
      <c r="EZ5" s="1">
        <f>IF(EW5&gt;='Drive Train'!$G$30,1,0)</f>
        <v>0</v>
      </c>
      <c r="FA5" s="110">
        <f>MIN(ER5,$C$10)*$C$11*1000/60/60*(1-EZ5)</f>
        <v>0.7055555555555556</v>
      </c>
      <c r="FB5" s="119">
        <f>FB4+'DT-Prelim Calcs'!$C$11</f>
        <v>0.04</v>
      </c>
      <c r="FC5" s="2">
        <f>FM5/'Drive Train'!$G$35</f>
        <v>1</v>
      </c>
      <c r="FD5" s="88">
        <f>FK5*12*60/(PI() * 'Drive Train'!$G$17)/FC$2*FC5</f>
        <v>0</v>
      </c>
      <c r="FE5" s="2">
        <f>('DT-Prelim Calcs'!$C$6*FC5-FD5)/('DT-Prelim Calcs'!$C$6*FC5)*'DT-Prelim Calcs'!$C$7*FC5</f>
        <v>1.41</v>
      </c>
      <c r="FF5" s="110">
        <f>FE5/'DT-Prelim Calcs'!$C$7*('DT-Prelim Calcs'!$C$8-'DT-Prelim Calcs'!$C$9)+'DT-Prelim Calcs'!$C$9</f>
        <v>89</v>
      </c>
      <c r="FG5" s="110">
        <f t="shared" ref="FG5:FG68" si="32">MIN(FF5,FE$2)</f>
        <v>63.5</v>
      </c>
      <c r="FH5" s="2">
        <f>MIN((FG5-$C$9)/($C$8-$C$9)*$C$7-$C$29*FK5/FD$2,FH$2)</f>
        <v>0.44635142155102048</v>
      </c>
      <c r="FI5" s="110">
        <f>FH5*'DT-Prelim Calcs'!$C$21/FC$2/'DT-Prelim Calcs'!$C$19/'DT-Prelim Calcs'!$C$18*3.39*'DT-Prelim Calcs'!$C$20</f>
        <v>27.076083955026458</v>
      </c>
      <c r="FJ5" s="88">
        <f t="shared" ref="FJ5:FJ68" si="33">IF(FK5/FK$2&gt;0.99,1,0)</f>
        <v>0</v>
      </c>
      <c r="FK5" s="110">
        <f>FI4*'DT-Prelim Calcs'!$C$11+FK4</f>
        <v>0</v>
      </c>
      <c r="FL5" s="110">
        <f>FL4+0.5*FI5*'DT-Prelim Calcs'!$C$11^2+FK5*'DT-Prelim Calcs'!$C$11</f>
        <v>2.1660867164021168E-2</v>
      </c>
      <c r="FM5" s="110">
        <f>MIN('Drive Train'!$G$35-FG4*'DT-Prelim Calcs'!$C$21*'Drive Train'!$G$38,FM4+FG$2)</f>
        <v>12.7</v>
      </c>
      <c r="FN5" s="110">
        <f>'Drive Train'!$G$35-FG5*'DT-Prelim Calcs'!$C$21*'Drive Train'!$G$38</f>
        <v>6.9849999999999994</v>
      </c>
      <c r="FO5" s="1">
        <f>IF(FL5&gt;='Drive Train'!$G$30,1,0)</f>
        <v>0</v>
      </c>
      <c r="FP5" s="110">
        <f>MIN(FG5,$C$10)*$C$11*1000/60/60*(1-FO5)</f>
        <v>0.7055555555555556</v>
      </c>
      <c r="FQ5" s="119">
        <f>FQ4+'DT-Prelim Calcs'!$C$11</f>
        <v>0.04</v>
      </c>
      <c r="FR5" s="2">
        <f>GB5/'Drive Train'!$G$35</f>
        <v>1</v>
      </c>
      <c r="FS5" s="88">
        <f>FZ5*12*60/(PI() * 'Drive Train'!$G$17)/FR$2*FR5</f>
        <v>0</v>
      </c>
      <c r="FT5" s="2">
        <f>('DT-Prelim Calcs'!$C$6*FR5-FS5)/('DT-Prelim Calcs'!$C$6*FR5)*'DT-Prelim Calcs'!$C$7*FR5</f>
        <v>1.41</v>
      </c>
      <c r="FU5" s="110">
        <f>FT5/'DT-Prelim Calcs'!$C$7*('DT-Prelim Calcs'!$C$8-'DT-Prelim Calcs'!$C$9)+'DT-Prelim Calcs'!$C$9</f>
        <v>89</v>
      </c>
      <c r="FV5" s="110">
        <f t="shared" ref="FV5:FV68" si="34">MIN(FU5,FT$2)</f>
        <v>63.5</v>
      </c>
      <c r="FW5" s="2">
        <f>MIN((FV5-$C$9)/($C$8-$C$9)*$C$7-$C$29*FZ5/FS$2,FW$2)</f>
        <v>0.40502258622222237</v>
      </c>
      <c r="FX5" s="110">
        <f>FW5*'DT-Prelim Calcs'!$C$21/FR$2/'DT-Prelim Calcs'!$C$19/'DT-Prelim Calcs'!$C$18*3.39*'DT-Prelim Calcs'!$C$20</f>
        <v>27.076083955026462</v>
      </c>
      <c r="FY5" s="88">
        <f t="shared" ref="FY5:FY68" si="35">IF(FZ5/FZ$2&gt;0.99,1,0)</f>
        <v>0</v>
      </c>
      <c r="FZ5" s="110">
        <f>FX4*'DT-Prelim Calcs'!$C$11+FZ4</f>
        <v>0</v>
      </c>
      <c r="GA5" s="110">
        <f>GA4+0.5*FX5*'DT-Prelim Calcs'!$C$11^2+FZ5*'DT-Prelim Calcs'!$C$11</f>
        <v>2.1660867164021172E-2</v>
      </c>
      <c r="GB5" s="110">
        <f>MIN('Drive Train'!$G$35-FV4*'DT-Prelim Calcs'!$C$21*'Drive Train'!$G$38,GB4+FV$2)</f>
        <v>12.7</v>
      </c>
      <c r="GC5" s="110">
        <f>'Drive Train'!$G$35-FV5*'DT-Prelim Calcs'!$C$21*'Drive Train'!$G$38</f>
        <v>6.9849999999999994</v>
      </c>
      <c r="GD5" s="1">
        <f>IF(GA5&gt;='Drive Train'!$G$30,1,0)</f>
        <v>0</v>
      </c>
      <c r="GE5" s="110">
        <f>MIN(FV5,$C$10)*$C$11*1000/60/60*(1-GD5)</f>
        <v>0.7055555555555556</v>
      </c>
      <c r="GF5" s="119">
        <f>GF4+'DT-Prelim Calcs'!$C$11</f>
        <v>0.04</v>
      </c>
      <c r="GG5" s="2">
        <f>GQ5/'Drive Train'!$G$35</f>
        <v>1</v>
      </c>
      <c r="GH5" s="88">
        <f>GO5*12*60/(PI() * 'Drive Train'!$G$17)/GG$2*GG5</f>
        <v>0</v>
      </c>
      <c r="GI5" s="2">
        <f>('DT-Prelim Calcs'!$C$6*GG5-GH5)/('DT-Prelim Calcs'!$C$6*GG5)*'DT-Prelim Calcs'!$C$7*GG5</f>
        <v>1.41</v>
      </c>
      <c r="GJ5" s="110">
        <f>GI5/'DT-Prelim Calcs'!$C$7*('DT-Prelim Calcs'!$C$8-'DT-Prelim Calcs'!$C$9)+'DT-Prelim Calcs'!$C$9</f>
        <v>89</v>
      </c>
      <c r="GK5" s="110">
        <f t="shared" ref="GK5" si="36">MIN(GJ5,GI$2)</f>
        <v>29.999999999999982</v>
      </c>
      <c r="GL5" s="2">
        <f>MIN((GK5-$C$9)/($C$8-$C$9)*$C$7-$C$29*GO5/GH$2,GL$2)</f>
        <v>0.44267441860465084</v>
      </c>
      <c r="GM5" s="110">
        <f>GL5*'DT-Prelim Calcs'!$C$21/GG$2/'DT-Prelim Calcs'!$C$19/'DT-Prelim Calcs'!$C$18*3.39*'DT-Prelim Calcs'!$C$20</f>
        <v>16.440632819844495</v>
      </c>
      <c r="GN5" s="88">
        <f t="shared" ref="GN5:GN68" si="37">IF(GO5/GO$2&gt;0.99,1,0)</f>
        <v>0</v>
      </c>
      <c r="GO5" s="110">
        <f>GM4*'DT-Prelim Calcs'!$C$11+GO4</f>
        <v>0</v>
      </c>
      <c r="GP5" s="110">
        <f>GP4+0.5*GM5*'DT-Prelim Calcs'!$C$11^2+GO5*'DT-Prelim Calcs'!$C$11</f>
        <v>1.3152506255875596E-2</v>
      </c>
      <c r="GQ5" s="110">
        <f>MIN('Drive Train'!$G$35-GK4*'DT-Prelim Calcs'!$C$21*'Drive Train'!$G$38,GQ4+GK$2)</f>
        <v>12.7</v>
      </c>
      <c r="GR5" s="110">
        <f>'Drive Train'!$G$35-GK5*'DT-Prelim Calcs'!$C$21*'Drive Train'!$G$38</f>
        <v>10</v>
      </c>
      <c r="GS5" s="1">
        <f>IF(GP5&gt;='Drive Train'!$G$30,1,0)</f>
        <v>0</v>
      </c>
      <c r="GT5" s="110">
        <f>MIN(GK5,$C$10)*$C$11*1000/60/60*(1-GS5)</f>
        <v>0.33333333333333315</v>
      </c>
      <c r="GU5" s="119">
        <f>GU4+'DT-Prelim Calcs'!$C$11</f>
        <v>0.04</v>
      </c>
      <c r="GV5" s="2">
        <f>HF5/'Drive Train'!$G$35</f>
        <v>1</v>
      </c>
      <c r="GW5" s="88">
        <f>HD5*12*60/(PI() * 'Drive Train'!$G$17)/GV$2*GV5</f>
        <v>0</v>
      </c>
      <c r="GX5" s="2">
        <f>('DT-Prelim Calcs'!$C$6*GV5-GW5)/('DT-Prelim Calcs'!$C$6*GV5)*'DT-Prelim Calcs'!$C$7*GV5</f>
        <v>1.41</v>
      </c>
      <c r="GY5" s="110">
        <f>GX5/'DT-Prelim Calcs'!$C$7*('DT-Prelim Calcs'!$C$8-'DT-Prelim Calcs'!$C$9)+'DT-Prelim Calcs'!$C$9</f>
        <v>89</v>
      </c>
      <c r="GZ5" s="110">
        <f t="shared" ref="GZ5:GZ68" si="38">MIN(GY5,GX$2)</f>
        <v>33.333333333333314</v>
      </c>
      <c r="HA5" s="2">
        <f>MIN((GZ5-$C$9)/($C$8-$C$9)*$C$7-$C$29*HD5/GW$2,HA$2)</f>
        <v>0.49732558139534849</v>
      </c>
      <c r="HB5" s="110">
        <f>HA5*'DT-Prelim Calcs'!$C$21/GV$2/'DT-Prelim Calcs'!$C$19/'DT-Prelim Calcs'!$C$18*3.39*'DT-Prelim Calcs'!$C$20</f>
        <v>18.470340575380849</v>
      </c>
      <c r="HC5" s="88">
        <f t="shared" ref="HC5:HC68" si="39">IF(HD5/HD$2&gt;0.99,1,0)</f>
        <v>0</v>
      </c>
      <c r="HD5" s="110">
        <f>HB4*'DT-Prelim Calcs'!$C$11+HD4</f>
        <v>0</v>
      </c>
      <c r="HE5" s="110">
        <f>HE4+0.5*HB5*'DT-Prelim Calcs'!$C$11^2+HD5*'DT-Prelim Calcs'!$C$11</f>
        <v>1.477627246030468E-2</v>
      </c>
      <c r="HF5" s="110">
        <f>MIN('Drive Train'!$G$35-GZ4*'DT-Prelim Calcs'!$C$21*'Drive Train'!$G$38,HF4+GZ$2)</f>
        <v>12.7</v>
      </c>
      <c r="HG5" s="110">
        <f>'Drive Train'!$G$35-GZ5*'DT-Prelim Calcs'!$C$21*'Drive Train'!$G$38</f>
        <v>9.7000000000000011</v>
      </c>
      <c r="HH5" s="1">
        <f>IF(HE5&gt;='Drive Train'!$G$30,1,0)</f>
        <v>0</v>
      </c>
      <c r="HI5" s="110">
        <f>MIN(GZ5,$C$10)*$C$11*1000/60/60*(1-HH5)</f>
        <v>0.37037037037037018</v>
      </c>
      <c r="HJ5" s="119">
        <f>HJ4+'DT-Prelim Calcs'!$C$11</f>
        <v>0.04</v>
      </c>
      <c r="HK5" s="2">
        <f>HU5/'Drive Train'!$G$35</f>
        <v>1</v>
      </c>
      <c r="HL5" s="88">
        <f>HS5*12*60/(PI() * 'Drive Train'!$G$17)/HK$2*HK5</f>
        <v>0</v>
      </c>
      <c r="HM5" s="2">
        <f>('DT-Prelim Calcs'!$C$6*HK5-HL5)/('DT-Prelim Calcs'!$C$6*HK5)*'DT-Prelim Calcs'!$C$7*HK5</f>
        <v>1.41</v>
      </c>
      <c r="HN5" s="110">
        <f>HM5/'DT-Prelim Calcs'!$C$7*('DT-Prelim Calcs'!$C$8-'DT-Prelim Calcs'!$C$9)+'DT-Prelim Calcs'!$C$9</f>
        <v>89</v>
      </c>
      <c r="HO5" s="110">
        <f t="shared" ref="HO5:HO68" si="40">MIN(HN5,HM$2)</f>
        <v>36.66666666666665</v>
      </c>
      <c r="HP5" s="2">
        <f>MIN((HO5-$C$9)/($C$8-$C$9)*$C$7-$C$29*HS5/HL$2,HP$2)</f>
        <v>0.55197674418604625</v>
      </c>
      <c r="HQ5" s="110">
        <f>HP5*'DT-Prelim Calcs'!$C$21/HK$2/'DT-Prelim Calcs'!$C$19/'DT-Prelim Calcs'!$C$18*3.39*'DT-Prelim Calcs'!$C$20</f>
        <v>20.500048330917213</v>
      </c>
      <c r="HR5" s="88">
        <f t="shared" ref="HR5:HR68" si="41">IF(HS5/HS$2&gt;0.99,1,0)</f>
        <v>0</v>
      </c>
      <c r="HS5" s="110">
        <f>HQ4*'DT-Prelim Calcs'!$C$11+HS4</f>
        <v>0</v>
      </c>
      <c r="HT5" s="110">
        <f>HT4+0.5*HQ5*'DT-Prelim Calcs'!$C$11^2+HS5*'DT-Prelim Calcs'!$C$11</f>
        <v>1.640003866473377E-2</v>
      </c>
      <c r="HU5" s="110">
        <f>MIN('Drive Train'!$G$35-HO4*'DT-Prelim Calcs'!$C$21*'Drive Train'!$G$38,HU4+HO$2)</f>
        <v>12.7</v>
      </c>
      <c r="HV5" s="110">
        <f>'Drive Train'!$G$35-HO5*'DT-Prelim Calcs'!$C$21*'Drive Train'!$G$38</f>
        <v>9.4000000000000021</v>
      </c>
      <c r="HW5" s="1">
        <f>IF(HT5&gt;='Drive Train'!$G$30,1,0)</f>
        <v>0</v>
      </c>
      <c r="HX5" s="110">
        <f>MIN(HO5,$C$10)*$C$11*1000/60/60*(1-HW5)</f>
        <v>0.40740740740740727</v>
      </c>
      <c r="HY5" s="119">
        <f>HY4+'DT-Prelim Calcs'!$C$11</f>
        <v>0.04</v>
      </c>
      <c r="HZ5" s="2">
        <f>IJ5/'Drive Train'!$G$35</f>
        <v>1</v>
      </c>
      <c r="IA5" s="88">
        <f>IH5*12*60/(PI() * 'Drive Train'!$G$17)/HZ$2*HZ5</f>
        <v>0</v>
      </c>
      <c r="IB5" s="2">
        <f>('DT-Prelim Calcs'!$C$6*HZ5-IA5)/('DT-Prelim Calcs'!$C$6*HZ5)*'DT-Prelim Calcs'!$C$7*HZ5</f>
        <v>1.41</v>
      </c>
      <c r="IC5" s="110">
        <f>IB5/'DT-Prelim Calcs'!$C$7*('DT-Prelim Calcs'!$C$8-'DT-Prelim Calcs'!$C$9)+'DT-Prelim Calcs'!$C$9</f>
        <v>89</v>
      </c>
      <c r="ID5" s="110">
        <f t="shared" ref="ID5:ID68" si="42">MIN(IC5,IB$2)</f>
        <v>39.999999999999986</v>
      </c>
      <c r="IE5" s="2">
        <f>MIN((ID5-$C$9)/($C$8-$C$9)*$C$7-$C$29*IH5/IA$2,IE$2)</f>
        <v>0.60662790697674385</v>
      </c>
      <c r="IF5" s="110">
        <f>IE5*'DT-Prelim Calcs'!$C$21/HZ$2/'DT-Prelim Calcs'!$C$19/'DT-Prelim Calcs'!$C$18*3.39*'DT-Prelim Calcs'!$C$20</f>
        <v>22.529756086453567</v>
      </c>
      <c r="IG5" s="88">
        <f t="shared" ref="IG5:IG68" si="43">IF(IH5/IH$2&gt;0.99,1,0)</f>
        <v>0</v>
      </c>
      <c r="IH5" s="110">
        <f>IF4*'DT-Prelim Calcs'!$C$11+IH4</f>
        <v>0</v>
      </c>
      <c r="II5" s="110">
        <f>II4+0.5*IF5*'DT-Prelim Calcs'!$C$11^2+IH5*'DT-Prelim Calcs'!$C$11</f>
        <v>1.8023804869162854E-2</v>
      </c>
      <c r="IJ5" s="110">
        <f>MIN('Drive Train'!$G$35-ID4*'DT-Prelim Calcs'!$C$21*'Drive Train'!$G$38,IJ4+ID$2)</f>
        <v>12.7</v>
      </c>
      <c r="IK5" s="110">
        <f>'Drive Train'!$G$35-ID5*'DT-Prelim Calcs'!$C$21*'Drive Train'!$G$38</f>
        <v>9.1000000000000014</v>
      </c>
      <c r="IL5" s="1">
        <f>IF(II5&gt;='Drive Train'!$G$30,1,0)</f>
        <v>0</v>
      </c>
      <c r="IM5" s="110">
        <f>MIN(ID5,$C$10)*$C$11*1000/60/60*(1-IL5)</f>
        <v>0.44444444444444425</v>
      </c>
      <c r="IN5" s="119">
        <f>IN4+'DT-Prelim Calcs'!$C$11</f>
        <v>0.04</v>
      </c>
      <c r="IO5" s="2">
        <f>IY5/'Drive Train'!$G$35</f>
        <v>1</v>
      </c>
      <c r="IP5" s="88">
        <f>IW5*12*60/(PI() * 'Drive Train'!$G$17)/IO$2*IO5</f>
        <v>0</v>
      </c>
      <c r="IQ5" s="2">
        <f>('DT-Prelim Calcs'!$C$6*IO5-IP5)/('DT-Prelim Calcs'!$C$6*IO5)*'DT-Prelim Calcs'!$C$7*IO5</f>
        <v>1.41</v>
      </c>
      <c r="IR5" s="110">
        <f>IQ5/'DT-Prelim Calcs'!$C$7*('DT-Prelim Calcs'!$C$8-'DT-Prelim Calcs'!$C$9)+'DT-Prelim Calcs'!$C$9</f>
        <v>89</v>
      </c>
      <c r="IS5" s="110">
        <f t="shared" ref="IS5:IS68" si="44">MIN(IR5,IQ$2)</f>
        <v>43.333333333333321</v>
      </c>
      <c r="IT5" s="2">
        <f>MIN((IS5-$C$9)/($C$8-$C$9)*$C$7-$C$29*IW5/IP$2,IT$2)</f>
        <v>0.66127906976744166</v>
      </c>
      <c r="IU5" s="110">
        <f>IT5*'DT-Prelim Calcs'!$C$21/IO$2/'DT-Prelim Calcs'!$C$19/'DT-Prelim Calcs'!$C$18*3.39*'DT-Prelim Calcs'!$C$20</f>
        <v>24.559463841989931</v>
      </c>
      <c r="IV5" s="88">
        <f t="shared" ref="IV5:IV68" si="45">IF(IW5/IW$2&gt;0.99,1,0)</f>
        <v>0</v>
      </c>
      <c r="IW5" s="110">
        <f>IU4*'DT-Prelim Calcs'!$C$11+IW4</f>
        <v>0</v>
      </c>
      <c r="IX5" s="110">
        <f>IX4+0.5*IU5*'DT-Prelim Calcs'!$C$11^2+IW5*'DT-Prelim Calcs'!$C$11</f>
        <v>1.9647571073591948E-2</v>
      </c>
      <c r="IY5" s="110">
        <f>MIN('Drive Train'!$G$35-IS4*'DT-Prelim Calcs'!$C$21*'Drive Train'!$G$38,IY4+IS$2)</f>
        <v>12.7</v>
      </c>
      <c r="IZ5" s="110">
        <f>'Drive Train'!$G$35-IS5*'DT-Prelim Calcs'!$C$21*'Drive Train'!$G$38</f>
        <v>8.8000000000000007</v>
      </c>
      <c r="JA5" s="1">
        <f>IF(IX5&gt;='Drive Train'!$G$30,1,0)</f>
        <v>0</v>
      </c>
      <c r="JB5" s="110">
        <f>MIN(IS5,$C$10)*$C$11*1000/60/60*(1-JA5)</f>
        <v>0.48148148148148134</v>
      </c>
      <c r="JC5" s="119">
        <f>JC4+'DT-Prelim Calcs'!$C$11</f>
        <v>0.04</v>
      </c>
      <c r="JD5" s="2">
        <f>JN5/'Drive Train'!$G$35</f>
        <v>1</v>
      </c>
      <c r="JE5" s="88">
        <f>JL5*12*60/(PI() * 'Drive Train'!$G$17)/JD$2*JD5</f>
        <v>0</v>
      </c>
      <c r="JF5" s="2">
        <f>('DT-Prelim Calcs'!$C$6*JD5-JE5)/('DT-Prelim Calcs'!$C$6*JD5)*'DT-Prelim Calcs'!$C$7*JD5</f>
        <v>1.41</v>
      </c>
      <c r="JG5" s="110">
        <f>JF5/'DT-Prelim Calcs'!$C$7*('DT-Prelim Calcs'!$C$8-'DT-Prelim Calcs'!$C$9)+'DT-Prelim Calcs'!$C$9</f>
        <v>89</v>
      </c>
      <c r="JH5" s="110">
        <f t="shared" ref="JH5:JH68" si="46">MIN(JG5,JF$2)</f>
        <v>46.666666666666657</v>
      </c>
      <c r="JI5" s="2">
        <f>MIN((JH5-$C$9)/($C$8-$C$9)*$C$7-$C$29*JL5/JE$2,JI$2)</f>
        <v>0.71593023255813937</v>
      </c>
      <c r="JJ5" s="110">
        <f>JI5*'DT-Prelim Calcs'!$C$21/JD$2/'DT-Prelim Calcs'!$C$19/'DT-Prelim Calcs'!$C$18*3.39*'DT-Prelim Calcs'!$C$20</f>
        <v>26.589171597526292</v>
      </c>
      <c r="JK5" s="88">
        <f t="shared" ref="JK5:JK68" si="47">IF(JL5/JL$2&gt;0.99,1,0)</f>
        <v>0</v>
      </c>
      <c r="JL5" s="110">
        <f>JJ4*'DT-Prelim Calcs'!$C$11+JL4</f>
        <v>0</v>
      </c>
      <c r="JM5" s="110">
        <f>JM4+0.5*JJ5*'DT-Prelim Calcs'!$C$11^2+JL5*'DT-Prelim Calcs'!$C$11</f>
        <v>2.1271337278021035E-2</v>
      </c>
      <c r="JN5" s="110">
        <f>MIN('Drive Train'!$G$35-JH4*'DT-Prelim Calcs'!$C$21*'Drive Train'!$G$38,JN4+JH$2)</f>
        <v>12.7</v>
      </c>
      <c r="JO5" s="110">
        <f>'Drive Train'!$G$35-JH5*'DT-Prelim Calcs'!$C$21*'Drive Train'!$G$38</f>
        <v>8.5</v>
      </c>
      <c r="JP5" s="1">
        <f>IF(JM5&gt;='Drive Train'!$G$30,1,0)</f>
        <v>0</v>
      </c>
      <c r="JQ5" s="110">
        <f>MIN(JG5,'DT-Prelim Calcs'!$C$10)*'DT-Prelim Calcs'!$C$11*1000/60/60*(1-JP5)</f>
        <v>0.7055555555555556</v>
      </c>
      <c r="JR5" s="119">
        <f>JR4+'DT-Prelim Calcs'!$C$11</f>
        <v>0.04</v>
      </c>
      <c r="JS5" s="2">
        <f>KC5/'Drive Train'!$G$35</f>
        <v>1</v>
      </c>
      <c r="JT5" s="88">
        <f>KA5*12*60/(PI() * 'Drive Train'!$G$17)/JS$2*JS5</f>
        <v>0</v>
      </c>
      <c r="JU5" s="2">
        <f>('DT-Prelim Calcs'!$C$6*JS5-JT5)/('DT-Prelim Calcs'!$C$6*JS5)*'DT-Prelim Calcs'!$C$7*JS5</f>
        <v>1.41</v>
      </c>
      <c r="JV5" s="110">
        <f>JU5/'DT-Prelim Calcs'!$C$7*('DT-Prelim Calcs'!$C$8-'DT-Prelim Calcs'!$C$9)+'DT-Prelim Calcs'!$C$9</f>
        <v>89</v>
      </c>
      <c r="JW5" s="110">
        <f t="shared" ref="JW5:JW68" si="48">MIN(JV5,JU$2)</f>
        <v>49.999999999999993</v>
      </c>
      <c r="JX5" s="2">
        <f>MIN((JW5-$C$9)/($C$8-$C$9)*$C$7-$C$29*KA5/JT$2,JX$2)</f>
        <v>0.72904065520000016</v>
      </c>
      <c r="JY5" s="110">
        <f>JX5*'DT-Prelim Calcs'!$C$21/JS$2/'DT-Prelim Calcs'!$C$19/'DT-Prelim Calcs'!$C$18*3.39*'DT-Prelim Calcs'!$C$20</f>
        <v>27.076083955026462</v>
      </c>
      <c r="JZ5" s="88">
        <f t="shared" ref="JZ5:JZ68" si="49">IF(KA5/KA$2&gt;0.99,1,0)</f>
        <v>0</v>
      </c>
      <c r="KA5" s="110">
        <f>JY4*'DT-Prelim Calcs'!$C$11+KA4</f>
        <v>0</v>
      </c>
      <c r="KB5" s="110">
        <f>KB4+0.5*JY5*'DT-Prelim Calcs'!$C$11^2+KA5*'DT-Prelim Calcs'!$C$11</f>
        <v>2.1660867164021172E-2</v>
      </c>
      <c r="KC5" s="110">
        <f>MIN('Drive Train'!$G$35-JW4*'DT-Prelim Calcs'!$C$21*'Drive Train'!$G$38,KC4+JW$2)</f>
        <v>12.7</v>
      </c>
      <c r="KD5" s="110">
        <f>'Drive Train'!$G$35-JW5*'DT-Prelim Calcs'!$C$21*'Drive Train'!$G$38</f>
        <v>8.1999999999999993</v>
      </c>
      <c r="KE5" s="1">
        <f>IF(KB5&gt;='Drive Train'!$G$30,1,0)</f>
        <v>0</v>
      </c>
      <c r="KF5" s="110">
        <f>MIN(JV5,'DT-Prelim Calcs'!$C$10)*'DT-Prelim Calcs'!$C$11*1000/60/60*(1-KE5)</f>
        <v>0.7055555555555556</v>
      </c>
      <c r="KG5" s="119">
        <f>KG4+'DT-Prelim Calcs'!$C$11</f>
        <v>0.04</v>
      </c>
      <c r="KH5" s="2">
        <f>KR5/'Drive Train'!$G$35</f>
        <v>1</v>
      </c>
      <c r="KI5" s="88">
        <f>KP5*12*60/(PI() * 'Drive Train'!$G$17)/KH$2*KH5</f>
        <v>0</v>
      </c>
      <c r="KJ5" s="2">
        <f>('DT-Prelim Calcs'!$C$6*KH5-KI5)/('DT-Prelim Calcs'!$C$6*KH5)*'DT-Prelim Calcs'!$C$7*KH5</f>
        <v>1.41</v>
      </c>
      <c r="KK5" s="110">
        <f>KJ5/'DT-Prelim Calcs'!$C$7*('DT-Prelim Calcs'!$C$8-'DT-Prelim Calcs'!$C$9)+'DT-Prelim Calcs'!$C$9</f>
        <v>89</v>
      </c>
      <c r="KL5" s="110">
        <f t="shared" ref="KL5:KL68" si="50">MIN(KK5,KJ$2)</f>
        <v>53.333333333333329</v>
      </c>
      <c r="KM5" s="2">
        <f>MIN((KL5-$C$9)/($C$8-$C$9)*$C$7-$C$29*KP5/KI$2,KM$2)</f>
        <v>0.72904065520000016</v>
      </c>
      <c r="KN5" s="110">
        <f>KM5*'DT-Prelim Calcs'!$C$21/KH$2/'DT-Prelim Calcs'!$C$19/'DT-Prelim Calcs'!$C$18*3.39*'DT-Prelim Calcs'!$C$20</f>
        <v>27.076083955026462</v>
      </c>
      <c r="KO5" s="88">
        <f t="shared" ref="KO5:KO68" si="51">IF(KP5/KP$2&gt;0.99,1,0)</f>
        <v>0</v>
      </c>
      <c r="KP5" s="110">
        <f>KN4*'DT-Prelim Calcs'!$C$11+KP4</f>
        <v>0</v>
      </c>
      <c r="KQ5" s="110">
        <f>KQ4+0.5*KN5*'DT-Prelim Calcs'!$C$11^2+KP5*'DT-Prelim Calcs'!$C$11</f>
        <v>2.1660867164021172E-2</v>
      </c>
      <c r="KR5" s="110">
        <f>MIN('Drive Train'!$G$35-KL4*'DT-Prelim Calcs'!$C$21*'Drive Train'!$G$38,KR4+KL$2)</f>
        <v>12.7</v>
      </c>
      <c r="KS5" s="110">
        <f>'Drive Train'!$G$35-KL5*'DT-Prelim Calcs'!$C$21*'Drive Train'!$G$38</f>
        <v>7.8999999999999995</v>
      </c>
      <c r="KT5" s="1">
        <f>IF(KQ5&gt;='Drive Train'!$G$30,1,0)</f>
        <v>0</v>
      </c>
      <c r="KU5" s="110">
        <f>MIN(KK5,'DT-Prelim Calcs'!$C$10)*'DT-Prelim Calcs'!$C$11*1000/60/60*(1-KT5)</f>
        <v>0.7055555555555556</v>
      </c>
      <c r="KV5" s="119">
        <f>KV4+'DT-Prelim Calcs'!$C$11</f>
        <v>0.04</v>
      </c>
      <c r="KW5" s="2">
        <f>LG5/'Drive Train'!$G$35</f>
        <v>1</v>
      </c>
      <c r="KX5" s="88">
        <f>LE5*12*60/(PI() * 'Drive Train'!$G$17)/KW$2*KW5</f>
        <v>0</v>
      </c>
      <c r="KY5" s="2">
        <f>('DT-Prelim Calcs'!$C$6*KW5-KX5)/('DT-Prelim Calcs'!$C$6*KW5)*'DT-Prelim Calcs'!$C$7*KW5</f>
        <v>1.41</v>
      </c>
      <c r="KZ5" s="110">
        <f>KY5/'DT-Prelim Calcs'!$C$7*('DT-Prelim Calcs'!$C$8-'DT-Prelim Calcs'!$C$9)+'DT-Prelim Calcs'!$C$9</f>
        <v>89</v>
      </c>
      <c r="LA5" s="110">
        <f t="shared" ref="LA5:LA68" si="52">MIN(KZ5,KY$2)</f>
        <v>56.666666666666664</v>
      </c>
      <c r="LB5" s="2">
        <f>MIN((LA5-$C$9)/($C$8-$C$9)*$C$7-$C$29*LE5/KX$2,LB$2)</f>
        <v>0.72904065520000016</v>
      </c>
      <c r="LC5" s="110">
        <f>LB5*'DT-Prelim Calcs'!$C$21/KW$2/'DT-Prelim Calcs'!$C$19/'DT-Prelim Calcs'!$C$18*3.39*'DT-Prelim Calcs'!$C$20</f>
        <v>27.076083955026462</v>
      </c>
      <c r="LD5" s="88">
        <f t="shared" ref="LD5:LD68" si="53">IF(LE5/LE$2&gt;0.99,1,0)</f>
        <v>0</v>
      </c>
      <c r="LE5" s="110">
        <f>LC4*'DT-Prelim Calcs'!$C$11+LE4</f>
        <v>0</v>
      </c>
      <c r="LF5" s="110">
        <f>LF4+0.5*LC5*'DT-Prelim Calcs'!$C$11^2+LE5*'DT-Prelim Calcs'!$C$11</f>
        <v>2.1660867164021172E-2</v>
      </c>
      <c r="LG5" s="110">
        <f>MIN('Drive Train'!$G$35-LA4*'DT-Prelim Calcs'!$C$21*'Drive Train'!$G$38,LG4+LA$2)</f>
        <v>12.7</v>
      </c>
      <c r="LH5" s="110">
        <f>'Drive Train'!$G$35-LA5*'DT-Prelim Calcs'!$C$21*'Drive Train'!$G$38</f>
        <v>7.6</v>
      </c>
      <c r="LI5" s="1">
        <f>IF(LF5&gt;='Drive Train'!$G$30,1,0)</f>
        <v>0</v>
      </c>
      <c r="LJ5" s="110">
        <f>MIN(KZ5,'DT-Prelim Calcs'!$C$10)*'DT-Prelim Calcs'!$C$11*1000/60/60*(1-LI5)</f>
        <v>0.7055555555555556</v>
      </c>
      <c r="LK5" s="119">
        <f>LK4+'DT-Prelim Calcs'!$C$11</f>
        <v>0.04</v>
      </c>
      <c r="LL5" s="2">
        <f>LV5/'Drive Train'!$G$35</f>
        <v>1</v>
      </c>
      <c r="LM5" s="88">
        <f>LT5*12*60/(PI() * 'Drive Train'!$G$17)/LL$2*LL5</f>
        <v>0</v>
      </c>
      <c r="LN5" s="2">
        <f>('DT-Prelim Calcs'!$C$6*LL5-LM5)/('DT-Prelim Calcs'!$C$6*LL5)*'DT-Prelim Calcs'!$C$7*LL5</f>
        <v>1.41</v>
      </c>
      <c r="LO5" s="110">
        <f>LN5/'DT-Prelim Calcs'!$C$7*('DT-Prelim Calcs'!$C$8-'DT-Prelim Calcs'!$C$9)+'DT-Prelim Calcs'!$C$9</f>
        <v>89</v>
      </c>
      <c r="LP5" s="110">
        <f t="shared" ref="LP5:LP68" si="54">MIN(LO5,LN$2)</f>
        <v>60</v>
      </c>
      <c r="LQ5" s="2">
        <f>MIN((LP5-$C$9)/($C$8-$C$9)*$C$7-$C$29*LT5/LM$2,LQ$2)</f>
        <v>0.72904065520000016</v>
      </c>
      <c r="LR5" s="110">
        <f>LQ5*'DT-Prelim Calcs'!$C$21/LL$2/'DT-Prelim Calcs'!$C$19/'DT-Prelim Calcs'!$C$18*3.39*'DT-Prelim Calcs'!$C$20</f>
        <v>27.076083955026462</v>
      </c>
      <c r="LS5" s="88">
        <f t="shared" ref="LS5:LS68" si="55">IF(LT5/LT$2&gt;0.99,1,0)</f>
        <v>0</v>
      </c>
      <c r="LT5" s="110">
        <f>LR4*'DT-Prelim Calcs'!$C$11+LT4</f>
        <v>0</v>
      </c>
      <c r="LU5" s="110">
        <f>LU4+0.5*LR5*'DT-Prelim Calcs'!$C$11^2+LT5*'DT-Prelim Calcs'!$C$11</f>
        <v>2.1660867164021172E-2</v>
      </c>
      <c r="LV5" s="110">
        <f>MIN('Drive Train'!$G$35-LP4*'DT-Prelim Calcs'!$C$21*'Drive Train'!$G$38,LV4+LP$2)</f>
        <v>12.7</v>
      </c>
      <c r="LW5" s="110">
        <f>'Drive Train'!$G$35-LP5*'DT-Prelim Calcs'!$C$21*'Drive Train'!$G$38</f>
        <v>7.3</v>
      </c>
      <c r="LX5" s="1">
        <f>IF(LU5&gt;='Drive Train'!$G$30,1,0)</f>
        <v>0</v>
      </c>
      <c r="LY5" s="110">
        <f>MIN(LO5,'DT-Prelim Calcs'!$C$10)*'DT-Prelim Calcs'!$C$11*1000/60/60*(1-LX5)</f>
        <v>0.7055555555555556</v>
      </c>
      <c r="LZ5" s="119">
        <f>LZ4+'DT-Prelim Calcs'!$C$11</f>
        <v>0.04</v>
      </c>
    </row>
    <row r="6" spans="1:338" x14ac:dyDescent="0.2">
      <c r="A6" s="7"/>
      <c r="B6" s="134" t="s">
        <v>6</v>
      </c>
      <c r="C6" s="138">
        <f>(VLOOKUP('Drive Train'!$C$4,Motors!$B$6:$I$23,4,FALSE))</f>
        <v>5840</v>
      </c>
      <c r="D6" s="5"/>
      <c r="E6" s="6">
        <f t="shared" ref="E6:E30" si="56">E5+1</f>
        <v>1</v>
      </c>
      <c r="F6" s="132">
        <f t="shared" ref="F6:F30" si="57">E6*$C$7/25</f>
        <v>5.6399999999999999E-2</v>
      </c>
      <c r="G6" s="132">
        <f t="shared" si="0"/>
        <v>5606.4</v>
      </c>
      <c r="H6" s="132">
        <f t="shared" si="1"/>
        <v>6.4399999999999995</v>
      </c>
      <c r="I6" s="132">
        <f t="shared" ref="I6:I30" si="58">F6*G6*2*PI()/60</f>
        <v>33.112487099801328</v>
      </c>
      <c r="J6" s="132">
        <f t="shared" ref="J6:J30" si="59">H6*$C$4</f>
        <v>77.28</v>
      </c>
      <c r="K6" s="132">
        <f t="shared" si="2"/>
        <v>0.04</v>
      </c>
      <c r="L6" s="132">
        <f t="shared" si="3"/>
        <v>0.96</v>
      </c>
      <c r="M6" s="132">
        <f t="shared" si="4"/>
        <v>7.2359550561797742E-2</v>
      </c>
      <c r="N6" s="132">
        <f t="shared" si="5"/>
        <v>0.15384615384615383</v>
      </c>
      <c r="O6" s="132">
        <f t="shared" si="6"/>
        <v>0.42847421195395091</v>
      </c>
      <c r="P6" s="5"/>
      <c r="R6" s="119">
        <f>R5+'DT-Prelim Calcs'!$C$11</f>
        <v>0.08</v>
      </c>
      <c r="S6" s="2">
        <f>AG6/'Drive Train'!$G$35</f>
        <v>0.61258428916857832</v>
      </c>
      <c r="T6" s="88">
        <f>AE6*12*60/(PI() * 'Drive Train'!$G$17)/S$2*ABS(S6)</f>
        <v>253.42127470188876</v>
      </c>
      <c r="U6" s="2">
        <f>IF(OR(AD5=1,AND($C$32=Motors!$C$28,'DT-Prelim Calcs'!AI5=1)),0,IF(AG6=0,-(V5+$C$9)/($C$8-$C$9)*$C$7,($C$6*S6-T6)/($C$6*S6)*$C$7*S6))</f>
        <v>0.8025582317465888</v>
      </c>
      <c r="V6" s="110">
        <f>IF(AND(AD5=1,AI5=1),0,ABS(U6/$C$7*($C$8-$C$9)+$C$9) *'Drive Train'!$K$55 + V5*(1-'Drive Train'!$K$55))</f>
        <v>52.237680707442593</v>
      </c>
      <c r="W6" s="110">
        <f t="shared" si="7"/>
        <v>52.237680707442593</v>
      </c>
      <c r="X6" s="2">
        <f>MAX(MIN(IF(AND(AI5=1,AG6&lt;0),-1,1)*(W6-$C$9)/($C$8-$C$9)*$C$7-$C$29*AE6/T$2 -  AI5*$C$29/2,X$2),MAX(X$4:X5)*-1)</f>
        <v>0.72904065520000016</v>
      </c>
      <c r="Y6" s="110">
        <f t="shared" si="8"/>
        <v>27.076083955026462</v>
      </c>
      <c r="Z6" s="110">
        <f t="shared" si="9"/>
        <v>27.076083955026462</v>
      </c>
      <c r="AA6" s="110">
        <f t="shared" si="10"/>
        <v>7.7798204724409441</v>
      </c>
      <c r="AB6" s="110" t="e">
        <f t="shared" si="11"/>
        <v>#N/A</v>
      </c>
      <c r="AC6" s="88">
        <f t="shared" ref="AC6:AC69" si="60">IF(AE6/AE$2&gt;0.98,1,0)</f>
        <v>0</v>
      </c>
      <c r="AD6" s="1">
        <f t="shared" si="12"/>
        <v>0</v>
      </c>
      <c r="AE6" s="110">
        <f t="shared" si="13"/>
        <v>1.0830433582010586</v>
      </c>
      <c r="AF6" s="110">
        <f t="shared" si="14"/>
        <v>3</v>
      </c>
      <c r="AG6" s="110">
        <f>IF(AI5=0,MIN('Drive Train'!$G$35-W5*$C$21*'Drive Train'!$G$38,AG5+W$2)-$C$3,IF(AE5-1&lt;=0,0,IF($C$32=Motors!$C$26,MAX(MAX(AG$4:AG5)*-1,AG5-W$2),MAX(0,MAX(AG$4:AG5)*-1,AG5-W$2))))</f>
        <v>7.7798204724409441</v>
      </c>
      <c r="AH6" s="110">
        <f>'Drive Train'!$G$35-ABS(W6)*'DT-Prelim Calcs'!$C$21*'Drive Train'!$G$38</f>
        <v>7.9986087363301666</v>
      </c>
      <c r="AI6" s="1">
        <f>IF(AJ6&gt;='Drive Train'!$G$30,1,0)</f>
        <v>0</v>
      </c>
      <c r="AJ6" s="110">
        <f>AJ5+0.5*Y6*'DT-Prelim Calcs'!$C$11^2+AE6*'DT-Prelim Calcs'!$C$11</f>
        <v>8.6643468656084688E-2</v>
      </c>
      <c r="AK6" s="110">
        <f t="shared" si="15"/>
        <v>0.5804186745271398</v>
      </c>
      <c r="AL6" s="119">
        <f>AL5+'DT-Prelim Calcs'!$C$11</f>
        <v>0.08</v>
      </c>
      <c r="AM6" s="2">
        <f>AW6/'Drive Train'!$G$35</f>
        <v>0.54999999999999993</v>
      </c>
      <c r="AN6" s="88">
        <f>AU6*12*60/(PI() * 'Drive Train'!$G$17)/AM$2*AM6</f>
        <v>27.861641779953423</v>
      </c>
      <c r="AO6" s="2">
        <f>('DT-Prelim Calcs'!$C$6*AM6-AN6)/('DT-Prelim Calcs'!$C$6*AM6)*'DT-Prelim Calcs'!$C$7*AM6</f>
        <v>0.768773131008607</v>
      </c>
      <c r="AP6" s="110">
        <f>AO6/'DT-Prelim Calcs'!$C$7*('DT-Prelim Calcs'!$C$8-'DT-Prelim Calcs'!$C$9)+'DT-Prelim Calcs'!$C$9</f>
        <v>49.889708699815749</v>
      </c>
      <c r="AQ6" s="110">
        <f t="shared" si="16"/>
        <v>49.889708699815749</v>
      </c>
      <c r="AR6" s="2">
        <f t="shared" ref="AR6:AR69" si="61">MIN((AQ6-$C$9)/($C$8-$C$9)*$C$7-$C$29*AU6/AN$2,AR$2)</f>
        <v>0.76617797226990592</v>
      </c>
      <c r="AS6" s="110">
        <f>AR6*'DT-Prelim Calcs'!$C$21/AM$2/'DT-Prelim Calcs'!$C$19/'DT-Prelim Calcs'!$C$18*3.39*'DT-Prelim Calcs'!$C$20</f>
        <v>8.5366017465709785</v>
      </c>
      <c r="AT6" s="88">
        <f t="shared" si="17"/>
        <v>0</v>
      </c>
      <c r="AU6" s="110">
        <f>AS5*'DT-Prelim Calcs'!$C$11+AU5</f>
        <v>0.44207034915581878</v>
      </c>
      <c r="AV6" s="110">
        <f>AV5+0.5*AS6*'DT-Prelim Calcs'!$C$11^2+AU6*'DT-Prelim Calcs'!$C$11</f>
        <v>3.3353502346605911E-2</v>
      </c>
      <c r="AW6" s="110">
        <f>MIN('Drive Train'!$G$35-AQ5*'DT-Prelim Calcs'!$C$21*'Drive Train'!$G$38,AW5+AQ$2)</f>
        <v>6.9849999999999994</v>
      </c>
      <c r="AX6" s="110">
        <f>'Drive Train'!$G$35-AQ6*'DT-Prelim Calcs'!$C$21*'Drive Train'!$G$38</f>
        <v>8.2099262170165819</v>
      </c>
      <c r="AY6" s="1">
        <f>IF(AV6&gt;='Drive Train'!$G$30,1,0)</f>
        <v>0</v>
      </c>
      <c r="AZ6" s="110">
        <f t="shared" ref="AZ6:AZ69" si="62">MIN(AQ6,$C$10)*$C$11*1000/60/60*(1-AY6)</f>
        <v>0.55433009666461941</v>
      </c>
      <c r="BA6" s="119">
        <f>BA5+'DT-Prelim Calcs'!$C$11</f>
        <v>0.08</v>
      </c>
      <c r="BB6" s="2">
        <f>BL6/'Drive Train'!$G$35</f>
        <v>0.54999999999999993</v>
      </c>
      <c r="BC6" s="88">
        <f>BJ6*12*60/(PI() * 'Drive Train'!$G$17)/BB$2*BB6</f>
        <v>67.418293689763843</v>
      </c>
      <c r="BD6" s="2">
        <f>('DT-Prelim Calcs'!$C$6*BB6-BC6)/('DT-Prelim Calcs'!$C$6*BB6)*'DT-Prelim Calcs'!$C$7*BB6</f>
        <v>0.75922263799613565</v>
      </c>
      <c r="BE6" s="110">
        <f>BD6/'DT-Prelim Calcs'!$C$7*('DT-Prelim Calcs'!$C$8-'DT-Prelim Calcs'!$C$9)+'DT-Prelim Calcs'!$C$9</f>
        <v>49.307196360047996</v>
      </c>
      <c r="BF6" s="110">
        <f t="shared" si="18"/>
        <v>49.307196360047996</v>
      </c>
      <c r="BG6" s="2">
        <f t="shared" ref="BG6:BG69" si="63">MIN((BF6-$C$9)/($C$8-$C$9)*$C$7-$C$29*BJ6/BC$2,BG$2)</f>
        <v>0.75294299462841441</v>
      </c>
      <c r="BH6" s="110">
        <f>BG6*'DT-Prelim Calcs'!$C$21/BB$2/'DT-Prelim Calcs'!$C$19/'DT-Prelim Calcs'!$C$18*3.39*'DT-Prelim Calcs'!$C$20</f>
        <v>13.049773757103353</v>
      </c>
      <c r="BI6" s="88">
        <f t="shared" si="19"/>
        <v>0</v>
      </c>
      <c r="BJ6" s="110">
        <f>BH5*'DT-Prelim Calcs'!$C$11+BJ5</f>
        <v>0.68766498757571815</v>
      </c>
      <c r="BK6" s="110">
        <f>BK5+0.5*BH6*'DT-Prelim Calcs'!$C$11^2+BJ6*'DT-Prelim Calcs'!$C$11</f>
        <v>5.1699718260225777E-2</v>
      </c>
      <c r="BL6" s="110">
        <f>MIN('Drive Train'!$G$35-BF5*'DT-Prelim Calcs'!$C$21*'Drive Train'!$G$38,BL5+BF$2)</f>
        <v>6.9849999999999994</v>
      </c>
      <c r="BM6" s="110">
        <f>'Drive Train'!$G$35-BF6*'DT-Prelim Calcs'!$C$21*'Drive Train'!$G$38</f>
        <v>8.2623523275956803</v>
      </c>
      <c r="BN6" s="1">
        <f>IF(BK6&gt;='Drive Train'!$G$30,1,0)</f>
        <v>0</v>
      </c>
      <c r="BO6" s="110">
        <f t="shared" ref="BO6:BO69" si="64">MIN(BF6,$C$10)*$C$11*1000/60/60*(1-BN6)</f>
        <v>0.54785773733386667</v>
      </c>
      <c r="BP6" s="119">
        <f>BP5+'DT-Prelim Calcs'!$C$11</f>
        <v>0.08</v>
      </c>
      <c r="BQ6" s="2">
        <f>CA6/'Drive Train'!$G$35</f>
        <v>0.54999999999999993</v>
      </c>
      <c r="BR6" s="88">
        <f>BY6*12*60/(PI() * 'Drive Train'!$G$17)/BQ$2*BQ6</f>
        <v>124.17348990818746</v>
      </c>
      <c r="BS6" s="2">
        <f>('DT-Prelim Calcs'!$C$6*BQ6-BR6)/('DT-Prelim Calcs'!$C$6*BQ6)*'DT-Prelim Calcs'!$C$7*BQ6</f>
        <v>0.74551975671737247</v>
      </c>
      <c r="BT6" s="110">
        <f>BS6/'DT-Prelim Calcs'!$C$7*('DT-Prelim Calcs'!$C$8-'DT-Prelim Calcs'!$C$9)+'DT-Prelim Calcs'!$C$9</f>
        <v>48.471417785598611</v>
      </c>
      <c r="BU6" s="110">
        <f t="shared" si="20"/>
        <v>48.471417785598611</v>
      </c>
      <c r="BV6" s="2">
        <f t="shared" ref="BV6:BV69" si="65">MIN((BU6-$C$9)/($C$8-$C$9)*$C$7-$C$29*BY6/BR$2,BV$2)</f>
        <v>0.73395367888192675</v>
      </c>
      <c r="BW6" s="110">
        <f>BV6*'DT-Prelim Calcs'!$C$21/BQ$2/'DT-Prelim Calcs'!$C$19/'DT-Prelim Calcs'!$C$18*3.39*'DT-Prelim Calcs'!$C$20</f>
        <v>17.263748573713467</v>
      </c>
      <c r="BX6" s="88">
        <f t="shared" si="21"/>
        <v>0</v>
      </c>
      <c r="BY6" s="110">
        <f>BW5*'DT-Prelim Calcs'!$C$11+BY5</f>
        <v>0.93325962599561751</v>
      </c>
      <c r="BZ6" s="110">
        <f>BZ5+0.5*BW6*'DT-Prelim Calcs'!$C$11^2+BY6*'DT-Prelim Calcs'!$C$11</f>
        <v>6.9806576418707827E-2</v>
      </c>
      <c r="CA6" s="110">
        <f>MIN('Drive Train'!$G$35-BU5*'DT-Prelim Calcs'!$C$21*'Drive Train'!$G$38,CA5+BU$2)</f>
        <v>6.9849999999999994</v>
      </c>
      <c r="CB6" s="110">
        <f>'Drive Train'!$G$35-BU6*'DT-Prelim Calcs'!$C$21*'Drive Train'!$G$38</f>
        <v>8.3375723992961248</v>
      </c>
      <c r="CC6" s="1">
        <f>IF(BZ6&gt;='Drive Train'!$G$30,1,0)</f>
        <v>0</v>
      </c>
      <c r="CD6" s="110">
        <f t="shared" ref="CD6:CD69" si="66">MIN(BU6,$C$10)*$C$11*1000/60/60*(1-CC6)</f>
        <v>0.53857130872887338</v>
      </c>
      <c r="CE6" s="119">
        <f>CE5+'DT-Prelim Calcs'!$C$11</f>
        <v>0.08</v>
      </c>
      <c r="CF6" s="2">
        <f>CP6/'Drive Train'!$G$35</f>
        <v>0.54999999999999993</v>
      </c>
      <c r="CG6" s="88">
        <f>CN6*12*60/(PI() * 'Drive Train'!$G$17)/CF$2*CF6</f>
        <v>182.02451946681521</v>
      </c>
      <c r="CH6" s="2">
        <f>('DT-Prelim Calcs'!$C$6*CF6-CG6)/('DT-Prelim Calcs'!$C$6*CF6)*'DT-Prelim Calcs'!$C$7*CF6</f>
        <v>0.73155229923832021</v>
      </c>
      <c r="CI6" s="110">
        <f>CH6/'DT-Prelim Calcs'!$C$7*('DT-Prelim Calcs'!$C$8-'DT-Prelim Calcs'!$C$9)+'DT-Prelim Calcs'!$C$9</f>
        <v>47.619501939358543</v>
      </c>
      <c r="CJ6" s="110">
        <f t="shared" si="22"/>
        <v>47.619501939358543</v>
      </c>
      <c r="CK6" s="2">
        <f t="shared" ref="CK6:CK69" si="67">MIN((CJ6-$C$9)/($C$8-$C$9)*$C$7-$C$29*CN6/CG$2,CK$2)</f>
        <v>0.71459771608478695</v>
      </c>
      <c r="CL6" s="110">
        <f>CK6*'DT-Prelim Calcs'!$C$21/CF$2/'DT-Prelim Calcs'!$C$19/'DT-Prelim Calcs'!$C$18*3.39*'DT-Prelim Calcs'!$C$20</f>
        <v>21.231746259170048</v>
      </c>
      <c r="CM6" s="88">
        <f t="shared" si="23"/>
        <v>0</v>
      </c>
      <c r="CN6" s="110">
        <f>CL5*'DT-Prelim Calcs'!$C$11+CN5</f>
        <v>1.0830433582010583</v>
      </c>
      <c r="CO6" s="110">
        <f>CO5+0.5*CL6*'DT-Prelim Calcs'!$C$11^2+CN6*'DT-Prelim Calcs'!$C$11</f>
        <v>8.1967998499399536E-2</v>
      </c>
      <c r="CP6" s="110">
        <f>MIN('Drive Train'!$G$35-CJ5*'DT-Prelim Calcs'!$C$21*'Drive Train'!$G$38,CP5+CJ$2)</f>
        <v>6.9849999999999994</v>
      </c>
      <c r="CQ6" s="110">
        <f>'Drive Train'!$G$35-CJ6*'DT-Prelim Calcs'!$C$21*'Drive Train'!$G$38</f>
        <v>8.4142448254577307</v>
      </c>
      <c r="CR6" s="1">
        <f>IF(CO6&gt;='Drive Train'!$G$30,1,0)</f>
        <v>0</v>
      </c>
      <c r="CS6" s="110">
        <f t="shared" ref="CS6:CS69" si="68">MIN(CJ6,$C$10)*$C$11*1000/60/60*(1-CR6)</f>
        <v>0.52910557710398387</v>
      </c>
      <c r="CT6" s="119">
        <f>CT5+'DT-Prelim Calcs'!$C$11</f>
        <v>0.08</v>
      </c>
      <c r="CU6" s="2">
        <f>DE6/'Drive Train'!$G$35</f>
        <v>0.54999999999999993</v>
      </c>
      <c r="CV6" s="88">
        <f>DC6*12*60/(PI() * 'Drive Train'!$G$17)/CU$2*CU6</f>
        <v>219.94629435573501</v>
      </c>
      <c r="CW6" s="2">
        <f>('DT-Prelim Calcs'!$C$6*CU6-CV6)/('DT-Prelim Calcs'!$C$6*CU6)*'DT-Prelim Calcs'!$C$7*CU6</f>
        <v>0.72239652824630352</v>
      </c>
      <c r="CX6" s="110">
        <f>CW6/'DT-Prelim Calcs'!$C$7*('DT-Prelim Calcs'!$C$8-'DT-Prelim Calcs'!$C$9)+'DT-Prelim Calcs'!$C$9</f>
        <v>47.061064843391563</v>
      </c>
      <c r="CY6" s="110">
        <f t="shared" si="24"/>
        <v>47.061064843391563</v>
      </c>
      <c r="CZ6" s="2">
        <f t="shared" ref="CZ6:CZ69" si="69">MIN((CY6-$C$9)/($C$8-$C$9)*$C$7-$C$29*DC6/CV$2,CZ$2)</f>
        <v>0.70190974026911745</v>
      </c>
      <c r="DA6" s="110">
        <f>CZ6*'DT-Prelim Calcs'!$C$21/CU$2/'DT-Prelim Calcs'!$C$19/'DT-Prelim Calcs'!$C$18*3.39*'DT-Prelim Calcs'!$C$20</f>
        <v>25.199511197984268</v>
      </c>
      <c r="DB6" s="88">
        <f t="shared" si="25"/>
        <v>0</v>
      </c>
      <c r="DC6" s="110">
        <f>DA5*'DT-Prelim Calcs'!$C$11+DC5</f>
        <v>1.0830433582010586</v>
      </c>
      <c r="DD6" s="110">
        <f>DD5+0.5*DA6*'DT-Prelim Calcs'!$C$11^2+DC6*'DT-Prelim Calcs'!$C$11</f>
        <v>8.5142210450450936E-2</v>
      </c>
      <c r="DE6" s="110">
        <f>MIN('Drive Train'!$G$35-CY5*'DT-Prelim Calcs'!$C$21*'Drive Train'!$G$38,DE5+CY$2)</f>
        <v>6.9849999999999994</v>
      </c>
      <c r="DF6" s="110">
        <f>'Drive Train'!$G$35-CY6*'DT-Prelim Calcs'!$C$21*'Drive Train'!$G$38</f>
        <v>8.4645041640947589</v>
      </c>
      <c r="DG6" s="1">
        <f>IF(DD6&gt;='Drive Train'!$G$30,1,0)</f>
        <v>0</v>
      </c>
      <c r="DH6" s="110">
        <f t="shared" ref="DH6:DH69" si="70">MIN(CY6,$C$10)*$C$11*1000/60/60*(1-DG6)</f>
        <v>0.52290072048212843</v>
      </c>
      <c r="DI6" s="119">
        <f>DI5+'DT-Prelim Calcs'!$C$11</f>
        <v>0.08</v>
      </c>
      <c r="DJ6" s="2">
        <f>DT6/'Drive Train'!$G$35</f>
        <v>0.54999999999999993</v>
      </c>
      <c r="DK6" s="88">
        <f>DR6*12*60/(PI() * 'Drive Train'!$G$17)/DJ$2*DJ6</f>
        <v>257.86806924465486</v>
      </c>
      <c r="DL6" s="2">
        <f>('DT-Prelim Calcs'!$C$6*DJ6-DK6)/('DT-Prelim Calcs'!$C$6*DJ6)*'DT-Prelim Calcs'!$C$7*DJ6</f>
        <v>0.71324075725428704</v>
      </c>
      <c r="DM6" s="110">
        <f>DL6/'DT-Prelim Calcs'!$C$7*('DT-Prelim Calcs'!$C$8-'DT-Prelim Calcs'!$C$9)+'DT-Prelim Calcs'!$C$9</f>
        <v>46.502627747424604</v>
      </c>
      <c r="DN6" s="110">
        <f t="shared" si="26"/>
        <v>46.502627747424604</v>
      </c>
      <c r="DO6" s="2">
        <f t="shared" ref="DO6:DO69" si="71">MIN((DN6-$C$9)/($C$8-$C$9)*$C$7-$C$29*DR6/DK$2,DO$2)</f>
        <v>0.64327116635294124</v>
      </c>
      <c r="DP6" s="110">
        <f>DO6*'DT-Prelim Calcs'!$C$21/DJ$2/'DT-Prelim Calcs'!$C$19/'DT-Prelim Calcs'!$C$18*3.39*'DT-Prelim Calcs'!$C$20</f>
        <v>27.076083955026462</v>
      </c>
      <c r="DQ6" s="88">
        <f t="shared" si="27"/>
        <v>0</v>
      </c>
      <c r="DR6" s="110">
        <f>DP5*'DT-Prelim Calcs'!$C$11+DR5</f>
        <v>1.0830433582010586</v>
      </c>
      <c r="DS6" s="110">
        <f>DS5+0.5*DP6*'DT-Prelim Calcs'!$C$11^2+DR6*'DT-Prelim Calcs'!$C$11</f>
        <v>8.6643468656084688E-2</v>
      </c>
      <c r="DT6" s="110">
        <f>MIN('Drive Train'!$G$35-DN5*'DT-Prelim Calcs'!$C$21*'Drive Train'!$G$38,DT5+DN$2)</f>
        <v>6.9849999999999994</v>
      </c>
      <c r="DU6" s="110">
        <f>'Drive Train'!$G$35-DN6*'DT-Prelim Calcs'!$C$21*'Drive Train'!$G$38</f>
        <v>8.5147635027317854</v>
      </c>
      <c r="DV6" s="1">
        <f>IF(DS6&gt;='Drive Train'!$G$30,1,0)</f>
        <v>0</v>
      </c>
      <c r="DW6" s="110">
        <f t="shared" ref="DW6:DW69" si="72">MIN(DN6,$C$10)*$C$11*1000/60/60*(1-DV6)</f>
        <v>0.51669586386027333</v>
      </c>
      <c r="DX6" s="119">
        <f>DX5+'DT-Prelim Calcs'!$C$11</f>
        <v>0.08</v>
      </c>
      <c r="DY6" s="2">
        <f>EI6/'Drive Train'!$G$35</f>
        <v>0.54999999999999993</v>
      </c>
      <c r="DZ6" s="88">
        <f>EG6*12*60/(PI() * 'Drive Train'!$G$17)/DY$2*DY6</f>
        <v>295.78984413357466</v>
      </c>
      <c r="EA6" s="2">
        <f>('DT-Prelim Calcs'!$C$6*DY6-DZ6)/('DT-Prelim Calcs'!$C$6*DY6)*'DT-Prelim Calcs'!$C$7*DY6</f>
        <v>0.70408498626227034</v>
      </c>
      <c r="EB6" s="110">
        <f>EA6/'DT-Prelim Calcs'!$C$7*('DT-Prelim Calcs'!$C$8-'DT-Prelim Calcs'!$C$9)+'DT-Prelim Calcs'!$C$9</f>
        <v>45.944190651457625</v>
      </c>
      <c r="EC6" s="110">
        <f t="shared" si="28"/>
        <v>45.944190651457625</v>
      </c>
      <c r="ED6" s="2">
        <f t="shared" ref="ED6:ED69" si="73">MIN((EC6-$C$9)/($C$8-$C$9)*$C$7-$C$29*EG6/DZ$2,ED$2)</f>
        <v>0.56080050400000014</v>
      </c>
      <c r="EE6" s="110">
        <f>ED6*'DT-Prelim Calcs'!$C$21/DY$2/'DT-Prelim Calcs'!$C$19/'DT-Prelim Calcs'!$C$18*3.39*'DT-Prelim Calcs'!$C$20</f>
        <v>27.076083955026462</v>
      </c>
      <c r="EF6" s="88">
        <f t="shared" si="29"/>
        <v>0</v>
      </c>
      <c r="EG6" s="110">
        <f>EE5*'DT-Prelim Calcs'!$C$11+EG5</f>
        <v>1.0830433582010586</v>
      </c>
      <c r="EH6" s="110">
        <f>EH5+0.5*EE6*'DT-Prelim Calcs'!$C$11^2+EG6*'DT-Prelim Calcs'!$C$11</f>
        <v>8.6643468656084688E-2</v>
      </c>
      <c r="EI6" s="110">
        <f>MIN('Drive Train'!$G$35-EC5*'DT-Prelim Calcs'!$C$21*'Drive Train'!$G$38,EI5+EC$2)</f>
        <v>6.9849999999999994</v>
      </c>
      <c r="EJ6" s="110">
        <f>'Drive Train'!$G$35-EC6*'DT-Prelim Calcs'!$C$21*'Drive Train'!$G$38</f>
        <v>8.5650228413688136</v>
      </c>
      <c r="EK6" s="1">
        <f>IF(EH6&gt;='Drive Train'!$G$30,1,0)</f>
        <v>0</v>
      </c>
      <c r="EL6" s="110">
        <f t="shared" ref="EL6:EL69" si="74">MIN(EC6,$C$10)*$C$11*1000/60/60*(1-EK6)</f>
        <v>0.51049100723841812</v>
      </c>
      <c r="EM6" s="119">
        <f>EM5+'DT-Prelim Calcs'!$C$11</f>
        <v>0.08</v>
      </c>
      <c r="EN6" s="2">
        <f>EX6/'Drive Train'!$G$35</f>
        <v>0.54999999999999993</v>
      </c>
      <c r="EO6" s="88">
        <f>EV6*12*60/(PI() * 'Drive Train'!$G$17)/EN$2*EN6</f>
        <v>333.71161902249446</v>
      </c>
      <c r="EP6" s="2">
        <f>('DT-Prelim Calcs'!$C$6*EN6-EO6)/('DT-Prelim Calcs'!$C$6*EN6)*'DT-Prelim Calcs'!$C$7*EN6</f>
        <v>0.69492921527025375</v>
      </c>
      <c r="EQ6" s="110">
        <f>EP6/'DT-Prelim Calcs'!$C$7*('DT-Prelim Calcs'!$C$8-'DT-Prelim Calcs'!$C$9)+'DT-Prelim Calcs'!$C$9</f>
        <v>45.385753555490659</v>
      </c>
      <c r="ER6" s="110">
        <f t="shared" si="30"/>
        <v>45.385753555490659</v>
      </c>
      <c r="ES6" s="2">
        <f t="shared" ref="ES6:ES69" si="75">MIN((ER6-$C$9)/($C$8-$C$9)*$C$7-$C$29*EV6/EO$2,ES$2)</f>
        <v>0.49707317400000006</v>
      </c>
      <c r="ET6" s="110">
        <f>ES6*'DT-Prelim Calcs'!$C$21/EN$2/'DT-Prelim Calcs'!$C$19/'DT-Prelim Calcs'!$C$18*3.39*'DT-Prelim Calcs'!$C$20</f>
        <v>27.076083955026458</v>
      </c>
      <c r="EU6" s="88">
        <f t="shared" si="31"/>
        <v>0</v>
      </c>
      <c r="EV6" s="110">
        <f>ET5*'DT-Prelim Calcs'!$C$11+EV5</f>
        <v>1.0830433582010583</v>
      </c>
      <c r="EW6" s="110">
        <f>EW5+0.5*ET6*'DT-Prelim Calcs'!$C$11^2+EV6*'DT-Prelim Calcs'!$C$11</f>
        <v>8.6643468656084674E-2</v>
      </c>
      <c r="EX6" s="110">
        <f>MIN('Drive Train'!$G$35-ER5*'DT-Prelim Calcs'!$C$21*'Drive Train'!$G$38,EX5+ER$2)</f>
        <v>6.9849999999999994</v>
      </c>
      <c r="EY6" s="110">
        <f>'Drive Train'!$G$35-ER6*'DT-Prelim Calcs'!$C$21*'Drive Train'!$G$38</f>
        <v>8.6152821800058401</v>
      </c>
      <c r="EZ6" s="1">
        <f>IF(EW6&gt;='Drive Train'!$G$30,1,0)</f>
        <v>0</v>
      </c>
      <c r="FA6" s="110">
        <f t="shared" ref="FA6:FA69" si="76">MIN(ER6,$C$10)*$C$11*1000/60/60*(1-EZ6)</f>
        <v>0.5042861506165629</v>
      </c>
      <c r="FB6" s="119">
        <f>FB5+'DT-Prelim Calcs'!$C$11</f>
        <v>0.08</v>
      </c>
      <c r="FC6" s="2">
        <f>FM6/'Drive Train'!$G$35</f>
        <v>0.54999999999999993</v>
      </c>
      <c r="FD6" s="88">
        <f>FK6*12*60/(PI() * 'Drive Train'!$G$17)/FC$2*FC6</f>
        <v>371.63339391141426</v>
      </c>
      <c r="FE6" s="2">
        <f>('DT-Prelim Calcs'!$C$6*FC6-FD6)/('DT-Prelim Calcs'!$C$6*FC6)*'DT-Prelim Calcs'!$C$7*FC6</f>
        <v>0.68577344427823717</v>
      </c>
      <c r="FF6" s="110">
        <f>FE6/'DT-Prelim Calcs'!$C$7*('DT-Prelim Calcs'!$C$8-'DT-Prelim Calcs'!$C$9)+'DT-Prelim Calcs'!$C$9</f>
        <v>44.827316459523686</v>
      </c>
      <c r="FG6" s="110">
        <f t="shared" si="32"/>
        <v>44.827316459523686</v>
      </c>
      <c r="FH6" s="2">
        <f t="shared" ref="FH6:FH69" si="77">MIN((FG6-$C$9)/($C$8-$C$9)*$C$7-$C$29*FK6/FD$2,FH$2)</f>
        <v>0.44635142155102048</v>
      </c>
      <c r="FI6" s="110">
        <f>FH6*'DT-Prelim Calcs'!$C$21/FC$2/'DT-Prelim Calcs'!$C$19/'DT-Prelim Calcs'!$C$18*3.39*'DT-Prelim Calcs'!$C$20</f>
        <v>27.076083955026458</v>
      </c>
      <c r="FJ6" s="88">
        <f t="shared" si="33"/>
        <v>0</v>
      </c>
      <c r="FK6" s="110">
        <f>FI5*'DT-Prelim Calcs'!$C$11+FK5</f>
        <v>1.0830433582010583</v>
      </c>
      <c r="FL6" s="110">
        <f>FL5+0.5*FI6*'DT-Prelim Calcs'!$C$11^2+FK6*'DT-Prelim Calcs'!$C$11</f>
        <v>8.6643468656084674E-2</v>
      </c>
      <c r="FM6" s="110">
        <f>MIN('Drive Train'!$G$35-FG5*'DT-Prelim Calcs'!$C$21*'Drive Train'!$G$38,FM5+FG$2)</f>
        <v>6.9849999999999994</v>
      </c>
      <c r="FN6" s="110">
        <f>'Drive Train'!$G$35-FG6*'DT-Prelim Calcs'!$C$21*'Drive Train'!$G$38</f>
        <v>8.6655415186428684</v>
      </c>
      <c r="FO6" s="1">
        <f>IF(FL6&gt;='Drive Train'!$G$30,1,0)</f>
        <v>0</v>
      </c>
      <c r="FP6" s="110">
        <f t="shared" ref="FP6:FP69" si="78">MIN(FG6,$C$10)*$C$11*1000/60/60*(1-FO6)</f>
        <v>0.49808129399470757</v>
      </c>
      <c r="FQ6" s="119">
        <f>FQ5+'DT-Prelim Calcs'!$C$11</f>
        <v>0.08</v>
      </c>
      <c r="FR6" s="2">
        <f>GB6/'Drive Train'!$G$35</f>
        <v>0.54999999999999993</v>
      </c>
      <c r="FS6" s="88">
        <f>FZ6*12*60/(PI() * 'Drive Train'!$G$17)/FR$2*FR6</f>
        <v>409.55516880033417</v>
      </c>
      <c r="FT6" s="2">
        <f>('DT-Prelim Calcs'!$C$6*FR6-FS6)/('DT-Prelim Calcs'!$C$6*FR6)*'DT-Prelim Calcs'!$C$7*FR6</f>
        <v>0.67661767328622058</v>
      </c>
      <c r="FU6" s="110">
        <f>FT6/'DT-Prelim Calcs'!$C$7*('DT-Prelim Calcs'!$C$8-'DT-Prelim Calcs'!$C$9)+'DT-Prelim Calcs'!$C$9</f>
        <v>44.268879363556721</v>
      </c>
      <c r="FV6" s="110">
        <f t="shared" si="34"/>
        <v>44.268879363556721</v>
      </c>
      <c r="FW6" s="2">
        <f t="shared" ref="FW6:FW69" si="79">MIN((FV6-$C$9)/($C$8-$C$9)*$C$7-$C$29*FZ6/FS$2,FW$2)</f>
        <v>0.40502258622222237</v>
      </c>
      <c r="FX6" s="110">
        <f>FW6*'DT-Prelim Calcs'!$C$21/FR$2/'DT-Prelim Calcs'!$C$19/'DT-Prelim Calcs'!$C$18*3.39*'DT-Prelim Calcs'!$C$20</f>
        <v>27.076083955026462</v>
      </c>
      <c r="FY6" s="88">
        <f t="shared" si="35"/>
        <v>0</v>
      </c>
      <c r="FZ6" s="110">
        <f>FX5*'DT-Prelim Calcs'!$C$11+FZ5</f>
        <v>1.0830433582010586</v>
      </c>
      <c r="GA6" s="110">
        <f>GA5+0.5*FX6*'DT-Prelim Calcs'!$C$11^2+FZ6*'DT-Prelim Calcs'!$C$11</f>
        <v>8.6643468656084688E-2</v>
      </c>
      <c r="GB6" s="110">
        <f>MIN('Drive Train'!$G$35-FV5*'DT-Prelim Calcs'!$C$21*'Drive Train'!$G$38,GB5+FV$2)</f>
        <v>6.9849999999999994</v>
      </c>
      <c r="GC6" s="110">
        <f>'Drive Train'!$G$35-FV6*'DT-Prelim Calcs'!$C$21*'Drive Train'!$G$38</f>
        <v>8.7158008572798948</v>
      </c>
      <c r="GD6" s="1">
        <f>IF(GA6&gt;='Drive Train'!$G$30,1,0)</f>
        <v>0</v>
      </c>
      <c r="GE6" s="110">
        <f t="shared" ref="GE6:GE69" si="80">MIN(FV6,$C$10)*$C$11*1000/60/60*(1-GD6)</f>
        <v>0.49187643737285242</v>
      </c>
      <c r="GF6" s="119">
        <f>GF5+'DT-Prelim Calcs'!$C$11</f>
        <v>0.08</v>
      </c>
      <c r="GG6" s="2">
        <f>GQ6/'Drive Train'!$G$35</f>
        <v>0.78740157480314965</v>
      </c>
      <c r="GH6" s="88">
        <f>GO6*12*60/(PI() * 'Drive Train'!$G$17)/GG$2*GG6</f>
        <v>197.79083949634756</v>
      </c>
      <c r="GI6" s="2">
        <f>('DT-Prelim Calcs'!$C$6*GG6-GH6)/('DT-Prelim Calcs'!$C$6*GG6)*'DT-Prelim Calcs'!$C$7*GG6</f>
        <v>1.0624819253200692</v>
      </c>
      <c r="GJ6" s="110">
        <f>GI6/'DT-Prelim Calcs'!$C$7*('DT-Prelim Calcs'!$C$8-'DT-Prelim Calcs'!$C$9)+'DT-Prelim Calcs'!$C$9</f>
        <v>67.803862111720534</v>
      </c>
      <c r="GK6" s="110">
        <f t="shared" ref="GK6:GK69" si="81">MIN(GJ6,GI$2)</f>
        <v>29.999999999999982</v>
      </c>
      <c r="GL6" s="2">
        <f t="shared" ref="GL6:GL69" si="82">MIN((GK6-$C$9)/($C$8-$C$9)*$C$7-$C$29*GO6/GH$2,GL$2)</f>
        <v>0.42980586287555439</v>
      </c>
      <c r="GM6" s="110">
        <f>GL6*'DT-Prelim Calcs'!$C$21/GG$2/'DT-Prelim Calcs'!$C$19/'DT-Prelim Calcs'!$C$18*3.39*'DT-Prelim Calcs'!$C$20</f>
        <v>15.962703238255706</v>
      </c>
      <c r="GN6" s="88">
        <f t="shared" si="37"/>
        <v>0</v>
      </c>
      <c r="GO6" s="110">
        <f>GM5*'DT-Prelim Calcs'!$C$11+GO5</f>
        <v>0.65762531279377978</v>
      </c>
      <c r="GP6" s="110">
        <f>GP5+0.5*GM6*'DT-Prelim Calcs'!$C$11^2+GO6*'DT-Prelim Calcs'!$C$11</f>
        <v>5.2227681358231352E-2</v>
      </c>
      <c r="GQ6" s="110">
        <f>MIN('Drive Train'!$G$35-GK5*'DT-Prelim Calcs'!$C$21*'Drive Train'!$G$38,GQ5+GK$2)</f>
        <v>10</v>
      </c>
      <c r="GR6" s="110">
        <f>'Drive Train'!$G$35-GK6*'DT-Prelim Calcs'!$C$21*'Drive Train'!$G$38</f>
        <v>10</v>
      </c>
      <c r="GS6" s="1">
        <f>IF(GP6&gt;='Drive Train'!$G$30,1,0)</f>
        <v>0</v>
      </c>
      <c r="GT6" s="110">
        <f t="shared" ref="GT6:GT69" si="83">MIN(GK6,$C$10)*$C$11*1000/60/60*(1-GS6)</f>
        <v>0.33333333333333315</v>
      </c>
      <c r="GU6" s="119">
        <f>GU5+'DT-Prelim Calcs'!$C$11</f>
        <v>0.08</v>
      </c>
      <c r="GV6" s="2">
        <f>HF6/'Drive Train'!$G$35</f>
        <v>0.7637795275590552</v>
      </c>
      <c r="GW6" s="88">
        <f>HD6*12*60/(PI() * 'Drive Train'!$G$17)/GV$2*GV6</f>
        <v>215.54317780669871</v>
      </c>
      <c r="GX6" s="2">
        <f>('DT-Prelim Calcs'!$C$6*GV6-GW6)/('DT-Prelim Calcs'!$C$6*GV6)*'DT-Prelim Calcs'!$C$7*GV6</f>
        <v>1.0248887433261709</v>
      </c>
      <c r="GY6" s="110">
        <f>GX6/'DT-Prelim Calcs'!$C$7*('DT-Prelim Calcs'!$C$8-'DT-Prelim Calcs'!$C$9)+'DT-Prelim Calcs'!$C$9</f>
        <v>65.510944628404758</v>
      </c>
      <c r="GZ6" s="110">
        <f t="shared" si="38"/>
        <v>33.333333333333314</v>
      </c>
      <c r="HA6" s="2">
        <f t="shared" ref="HA6:HA69" si="84">MIN((GZ6-$C$9)/($C$8-$C$9)*$C$7-$C$29*HD6/GW$2,HA$2)</f>
        <v>0.48286831508241296</v>
      </c>
      <c r="HB6" s="110">
        <f>HA6*'DT-Prelim Calcs'!$C$21/GV$2/'DT-Prelim Calcs'!$C$19/'DT-Prelim Calcs'!$C$18*3.39*'DT-Prelim Calcs'!$C$20</f>
        <v>17.933407341744061</v>
      </c>
      <c r="HC6" s="88">
        <f t="shared" si="39"/>
        <v>0</v>
      </c>
      <c r="HD6" s="110">
        <f>HB5*'DT-Prelim Calcs'!$C$11+HD5</f>
        <v>0.73881362301523401</v>
      </c>
      <c r="HE6" s="110">
        <f>HE5+0.5*HB6*'DT-Prelim Calcs'!$C$11^2+HD6*'DT-Prelim Calcs'!$C$11</f>
        <v>5.8675543254309293E-2</v>
      </c>
      <c r="HF6" s="110">
        <f>MIN('Drive Train'!$G$35-GZ5*'DT-Prelim Calcs'!$C$21*'Drive Train'!$G$38,HF5+GZ$2)</f>
        <v>9.7000000000000011</v>
      </c>
      <c r="HG6" s="110">
        <f>'Drive Train'!$G$35-GZ6*'DT-Prelim Calcs'!$C$21*'Drive Train'!$G$38</f>
        <v>9.7000000000000011</v>
      </c>
      <c r="HH6" s="1">
        <f>IF(HE6&gt;='Drive Train'!$G$30,1,0)</f>
        <v>0</v>
      </c>
      <c r="HI6" s="110">
        <f t="shared" ref="HI6:HI69" si="85">MIN(GZ6,$C$10)*$C$11*1000/60/60*(1-HH6)</f>
        <v>0.37037037037037018</v>
      </c>
      <c r="HJ6" s="119">
        <f>HJ5+'DT-Prelim Calcs'!$C$11</f>
        <v>0.08</v>
      </c>
      <c r="HK6" s="2">
        <f>HU6/'Drive Train'!$G$35</f>
        <v>0.74015748031496087</v>
      </c>
      <c r="HL6" s="88">
        <f>HS6*12*60/(PI() * 'Drive Train'!$G$17)/HK$2*HK6</f>
        <v>231.83039878744745</v>
      </c>
      <c r="HM6" s="2">
        <f>('DT-Prelim Calcs'!$C$6*HK6-HL6)/('DT-Prelim Calcs'!$C$6*HK6)*'DT-Prelim Calcs'!$C$7*HK6</f>
        <v>0.98764929685192004</v>
      </c>
      <c r="HN6" s="110">
        <f>HM6/'DT-Prelim Calcs'!$C$7*('DT-Prelim Calcs'!$C$8-'DT-Prelim Calcs'!$C$9)+'DT-Prelim Calcs'!$C$9</f>
        <v>63.239602503024912</v>
      </c>
      <c r="HO6" s="110">
        <f t="shared" si="40"/>
        <v>36.66666666666665</v>
      </c>
      <c r="HP6" s="2">
        <f t="shared" ref="HP6:HP69" si="86">MIN((HO6-$C$9)/($C$8-$C$9)*$C$7-$C$29*HS6/HL$2,HP$2)</f>
        <v>0.53593076728927158</v>
      </c>
      <c r="HQ6" s="110">
        <f>HP6*'DT-Prelim Calcs'!$C$21/HK$2/'DT-Prelim Calcs'!$C$19/'DT-Prelim Calcs'!$C$18*3.39*'DT-Prelim Calcs'!$C$20</f>
        <v>19.904111445232424</v>
      </c>
      <c r="HR6" s="88">
        <f t="shared" si="41"/>
        <v>0</v>
      </c>
      <c r="HS6" s="110">
        <f>HQ5*'DT-Prelim Calcs'!$C$11+HS5</f>
        <v>0.82000193323668857</v>
      </c>
      <c r="HT6" s="110">
        <f>HT5+0.5*HQ6*'DT-Prelim Calcs'!$C$11^2+HS6*'DT-Prelim Calcs'!$C$11</f>
        <v>6.5123405150387254E-2</v>
      </c>
      <c r="HU6" s="110">
        <f>MIN('Drive Train'!$G$35-HO5*'DT-Prelim Calcs'!$C$21*'Drive Train'!$G$38,HU5+HO$2)</f>
        <v>9.4000000000000021</v>
      </c>
      <c r="HV6" s="110">
        <f>'Drive Train'!$G$35-HO6*'DT-Prelim Calcs'!$C$21*'Drive Train'!$G$38</f>
        <v>9.4000000000000021</v>
      </c>
      <c r="HW6" s="1">
        <f>IF(HT6&gt;='Drive Train'!$G$30,1,0)</f>
        <v>0</v>
      </c>
      <c r="HX6" s="110">
        <f t="shared" ref="HX6:HX69" si="87">MIN(HO6,$C$10)*$C$11*1000/60/60*(1-HW6)</f>
        <v>0.40740740740740727</v>
      </c>
      <c r="HY6" s="119">
        <f>HY5+'DT-Prelim Calcs'!$C$11</f>
        <v>0.08</v>
      </c>
      <c r="HZ6" s="2">
        <f>IJ6/'Drive Train'!$G$35</f>
        <v>0.71653543307086631</v>
      </c>
      <c r="IA6" s="88">
        <f>IH6*12*60/(PI() * 'Drive Train'!$G$17)/HZ$2*HZ6</f>
        <v>246.65250243859344</v>
      </c>
      <c r="IB6" s="2">
        <f>('DT-Prelim Calcs'!$C$6*HZ6-IA6)/('DT-Prelim Calcs'!$C$6*HZ6)*'DT-Prelim Calcs'!$C$7*HZ6</f>
        <v>0.95076358589731591</v>
      </c>
      <c r="IC6" s="110">
        <f>IB6/'DT-Prelim Calcs'!$C$7*('DT-Prelim Calcs'!$C$8-'DT-Prelim Calcs'!$C$9)+'DT-Prelim Calcs'!$C$9</f>
        <v>60.989835735580975</v>
      </c>
      <c r="ID6" s="110">
        <f t="shared" si="42"/>
        <v>39.999999999999986</v>
      </c>
      <c r="IE6" s="2">
        <f t="shared" ref="IE6:IE69" si="88">MIN((ID6-$C$9)/($C$8-$C$9)*$C$7-$C$29*IH6/IA$2,IE$2)</f>
        <v>0.58899321949613015</v>
      </c>
      <c r="IF6" s="110">
        <f>IE6*'DT-Prelim Calcs'!$C$21/HZ$2/'DT-Prelim Calcs'!$C$19/'DT-Prelim Calcs'!$C$18*3.39*'DT-Prelim Calcs'!$C$20</f>
        <v>21.874815548720782</v>
      </c>
      <c r="IG6" s="88">
        <f t="shared" si="43"/>
        <v>0</v>
      </c>
      <c r="IH6" s="110">
        <f>IF5*'DT-Prelim Calcs'!$C$11+IH5</f>
        <v>0.90119024345814269</v>
      </c>
      <c r="II6" s="110">
        <f>II5+0.5*IF6*'DT-Prelim Calcs'!$C$11^2+IH6*'DT-Prelim Calcs'!$C$11</f>
        <v>7.1571267046465187E-2</v>
      </c>
      <c r="IJ6" s="110">
        <f>MIN('Drive Train'!$G$35-ID5*'DT-Prelim Calcs'!$C$21*'Drive Train'!$G$38,IJ5+ID$2)</f>
        <v>9.1000000000000014</v>
      </c>
      <c r="IK6" s="110">
        <f>'Drive Train'!$G$35-ID6*'DT-Prelim Calcs'!$C$21*'Drive Train'!$G$38</f>
        <v>9.1000000000000014</v>
      </c>
      <c r="IL6" s="1">
        <f>IF(II6&gt;='Drive Train'!$G$30,1,0)</f>
        <v>0</v>
      </c>
      <c r="IM6" s="110">
        <f t="shared" ref="IM6:IM69" si="89">MIN(ID6,$C$10)*$C$11*1000/60/60*(1-IL6)</f>
        <v>0.44444444444444425</v>
      </c>
      <c r="IN6" s="119">
        <f>IN5+'DT-Prelim Calcs'!$C$11</f>
        <v>0.08</v>
      </c>
      <c r="IO6" s="2">
        <f>IY6/'Drive Train'!$G$35</f>
        <v>0.69291338582677175</v>
      </c>
      <c r="IP6" s="88">
        <f>IW6*12*60/(PI() * 'Drive Train'!$G$17)/IO$2*IO6</f>
        <v>260.00948876013695</v>
      </c>
      <c r="IQ6" s="2">
        <f>('DT-Prelim Calcs'!$C$6*IO6-IP6)/('DT-Prelim Calcs'!$C$6*IO6)*'DT-Prelim Calcs'!$C$7*IO6</f>
        <v>0.9142316104623589</v>
      </c>
      <c r="IR6" s="110">
        <f>IQ6/'DT-Prelim Calcs'!$C$7*('DT-Prelim Calcs'!$C$8-'DT-Prelim Calcs'!$C$9)+'DT-Prelim Calcs'!$C$9</f>
        <v>58.761644326072954</v>
      </c>
      <c r="IS6" s="110">
        <f t="shared" si="44"/>
        <v>43.333333333333321</v>
      </c>
      <c r="IT6" s="2">
        <f t="shared" ref="IT6:IT69" si="90">MIN((IS6-$C$9)/($C$8-$C$9)*$C$7-$C$29*IW6/IP$2,IT$2)</f>
        <v>0.64205567170298894</v>
      </c>
      <c r="IU6" s="110">
        <f>IT6*'DT-Prelim Calcs'!$C$21/IO$2/'DT-Prelim Calcs'!$C$19/'DT-Prelim Calcs'!$C$18*3.39*'DT-Prelim Calcs'!$C$20</f>
        <v>23.845519652209148</v>
      </c>
      <c r="IV6" s="88">
        <f t="shared" si="45"/>
        <v>0</v>
      </c>
      <c r="IW6" s="110">
        <f>IU5*'DT-Prelim Calcs'!$C$11+IW5</f>
        <v>0.98237855367959726</v>
      </c>
      <c r="IX6" s="110">
        <f>IX5+0.5*IU6*'DT-Prelim Calcs'!$C$11^2+IW6*'DT-Prelim Calcs'!$C$11</f>
        <v>7.8019128942543148E-2</v>
      </c>
      <c r="IY6" s="110">
        <f>MIN('Drive Train'!$G$35-IS5*'DT-Prelim Calcs'!$C$21*'Drive Train'!$G$38,IY5+IS$2)</f>
        <v>8.8000000000000007</v>
      </c>
      <c r="IZ6" s="110">
        <f>'Drive Train'!$G$35-IS6*'DT-Prelim Calcs'!$C$21*'Drive Train'!$G$38</f>
        <v>8.8000000000000007</v>
      </c>
      <c r="JA6" s="1">
        <f>IF(IX6&gt;='Drive Train'!$G$30,1,0)</f>
        <v>0</v>
      </c>
      <c r="JB6" s="110">
        <f t="shared" ref="JB6:JB69" si="91">MIN(IS6,$C$10)*$C$11*1000/60/60*(1-JA6)</f>
        <v>0.48148148148148134</v>
      </c>
      <c r="JC6" s="119">
        <f>JC5+'DT-Prelim Calcs'!$C$11</f>
        <v>0.08</v>
      </c>
      <c r="JD6" s="2">
        <f>JN6/'Drive Train'!$G$35</f>
        <v>0.6692913385826772</v>
      </c>
      <c r="JE6" s="88">
        <f>JL6*12*60/(PI() * 'Drive Train'!$G$17)/JD$2*JD6</f>
        <v>271.90135775207784</v>
      </c>
      <c r="JF6" s="2">
        <f>('DT-Prelim Calcs'!$C$6*JD6-JE6)/('DT-Prelim Calcs'!$C$6*JD6)*'DT-Prelim Calcs'!$C$7*JD6</f>
        <v>0.87805337054704913</v>
      </c>
      <c r="JG6" s="110">
        <f>JF6/'DT-Prelim Calcs'!$C$7*('DT-Prelim Calcs'!$C$8-'DT-Prelim Calcs'!$C$9)+'DT-Prelim Calcs'!$C$9</f>
        <v>56.55502827450087</v>
      </c>
      <c r="JH6" s="110">
        <f t="shared" si="46"/>
        <v>46.666666666666657</v>
      </c>
      <c r="JI6" s="2">
        <f t="shared" ref="JI6:JI69" si="92">MIN((JH6-$C$9)/($C$8-$C$9)*$C$7-$C$29*JL6/JE$2,JI$2)</f>
        <v>0.69511812390984751</v>
      </c>
      <c r="JJ6" s="110">
        <f>JI6*'DT-Prelim Calcs'!$C$21/JD$2/'DT-Prelim Calcs'!$C$19/'DT-Prelim Calcs'!$C$18*3.39*'DT-Prelim Calcs'!$C$20</f>
        <v>25.816223755697507</v>
      </c>
      <c r="JK6" s="88">
        <f t="shared" si="47"/>
        <v>0</v>
      </c>
      <c r="JL6" s="110">
        <f>JJ5*'DT-Prelim Calcs'!$C$11+JL5</f>
        <v>1.0635668639010516</v>
      </c>
      <c r="JM6" s="110">
        <f>JM5+0.5*JJ6*'DT-Prelim Calcs'!$C$11^2+JL6*'DT-Prelim Calcs'!$C$11</f>
        <v>8.4466990838621109E-2</v>
      </c>
      <c r="JN6" s="110">
        <f>MIN('Drive Train'!$G$35-JH5*'DT-Prelim Calcs'!$C$21*'Drive Train'!$G$38,JN5+JH$2)</f>
        <v>8.5</v>
      </c>
      <c r="JO6" s="110">
        <f>'Drive Train'!$G$35-JH6*'DT-Prelim Calcs'!$C$21*'Drive Train'!$G$38</f>
        <v>8.5</v>
      </c>
      <c r="JP6" s="1">
        <f>IF(JM6&gt;='Drive Train'!$G$30,1,0)</f>
        <v>0</v>
      </c>
      <c r="JQ6" s="110">
        <f>MIN(JG6,'DT-Prelim Calcs'!$C$10)*'DT-Prelim Calcs'!$C$11*1000/60/60*(1-JP6)</f>
        <v>0.62838920305000967</v>
      </c>
      <c r="JR6" s="119">
        <f>JR5+'DT-Prelim Calcs'!$C$11</f>
        <v>0.08</v>
      </c>
      <c r="JS6" s="2">
        <f>KC6/'Drive Train'!$G$35</f>
        <v>0.64566929133858264</v>
      </c>
      <c r="JT6" s="88">
        <f>KA6*12*60/(PI() * 'Drive Train'!$G$17)/JS$2*JS6</f>
        <v>267.10827838723776</v>
      </c>
      <c r="JU6" s="2">
        <f>('DT-Prelim Calcs'!$C$6*JS6-JT6)/('DT-Prelim Calcs'!$C$6*JS6)*'DT-Prelim Calcs'!$C$7*JS6</f>
        <v>0.84590351713568834</v>
      </c>
      <c r="JV6" s="110">
        <f>JU6/'DT-Prelim Calcs'!$C$7*('DT-Prelim Calcs'!$C$8-'DT-Prelim Calcs'!$C$9)+'DT-Prelim Calcs'!$C$9</f>
        <v>54.594115229552621</v>
      </c>
      <c r="JW6" s="110">
        <f t="shared" si="48"/>
        <v>49.999999999999993</v>
      </c>
      <c r="JX6" s="2">
        <f t="shared" ref="JX6:JX69" si="93">MIN((JW6-$C$9)/($C$8-$C$9)*$C$7-$C$29*KA6/JT$2,JX$2)</f>
        <v>0.72904065520000016</v>
      </c>
      <c r="JY6" s="110">
        <f>JX6*'DT-Prelim Calcs'!$C$21/JS$2/'DT-Prelim Calcs'!$C$19/'DT-Prelim Calcs'!$C$18*3.39*'DT-Prelim Calcs'!$C$20</f>
        <v>27.076083955026462</v>
      </c>
      <c r="JZ6" s="88">
        <f t="shared" si="49"/>
        <v>0</v>
      </c>
      <c r="KA6" s="110">
        <f>JY5*'DT-Prelim Calcs'!$C$11+KA5</f>
        <v>1.0830433582010586</v>
      </c>
      <c r="KB6" s="110">
        <f>KB5+0.5*JY6*'DT-Prelim Calcs'!$C$11^2+KA6*'DT-Prelim Calcs'!$C$11</f>
        <v>8.6643468656084688E-2</v>
      </c>
      <c r="KC6" s="110">
        <f>MIN('Drive Train'!$G$35-JW5*'DT-Prelim Calcs'!$C$21*'Drive Train'!$G$38,KC5+JW$2)</f>
        <v>8.1999999999999993</v>
      </c>
      <c r="KD6" s="110">
        <f>'Drive Train'!$G$35-JW6*'DT-Prelim Calcs'!$C$21*'Drive Train'!$G$38</f>
        <v>8.1999999999999993</v>
      </c>
      <c r="KE6" s="1">
        <f>IF(KB6&gt;='Drive Train'!$G$30,1,0)</f>
        <v>0</v>
      </c>
      <c r="KF6" s="110">
        <f>MIN(JV6,'DT-Prelim Calcs'!$C$10)*'DT-Prelim Calcs'!$C$11*1000/60/60*(1-KE6)</f>
        <v>0.60660128032836247</v>
      </c>
      <c r="KG6" s="119">
        <f>KG5+'DT-Prelim Calcs'!$C$11</f>
        <v>0.08</v>
      </c>
      <c r="KH6" s="2">
        <f>KR6/'Drive Train'!$G$35</f>
        <v>0.62204724409448819</v>
      </c>
      <c r="KI6" s="88">
        <f>KP6*12*60/(PI() * 'Drive Train'!$G$17)/KH$2*KH6</f>
        <v>257.33602429989986</v>
      </c>
      <c r="KJ6" s="2">
        <f>('DT-Prelim Calcs'!$C$6*KH6-KI6)/('DT-Prelim Calcs'!$C$6*KH6)*'DT-Prelim Calcs'!$C$7*KH6</f>
        <v>0.81495582748438278</v>
      </c>
      <c r="KK6" s="110">
        <f>KJ6/'DT-Prelim Calcs'!$C$7*('DT-Prelim Calcs'!$C$8-'DT-Prelim Calcs'!$C$9)+'DT-Prelim Calcs'!$C$9</f>
        <v>52.706525647983632</v>
      </c>
      <c r="KL6" s="110">
        <f t="shared" si="50"/>
        <v>52.706525647983632</v>
      </c>
      <c r="KM6" s="2">
        <f t="shared" ref="KM6:KM69" si="94">MIN((KL6-$C$9)/($C$8-$C$9)*$C$7-$C$29*KP6/KI$2,KM$2)</f>
        <v>0.72904065520000016</v>
      </c>
      <c r="KN6" s="110">
        <f>KM6*'DT-Prelim Calcs'!$C$21/KH$2/'DT-Prelim Calcs'!$C$19/'DT-Prelim Calcs'!$C$18*3.39*'DT-Prelim Calcs'!$C$20</f>
        <v>27.076083955026462</v>
      </c>
      <c r="KO6" s="88">
        <f t="shared" si="51"/>
        <v>0</v>
      </c>
      <c r="KP6" s="110">
        <f>KN5*'DT-Prelim Calcs'!$C$11+KP5</f>
        <v>1.0830433582010586</v>
      </c>
      <c r="KQ6" s="110">
        <f>KQ5+0.5*KN6*'DT-Prelim Calcs'!$C$11^2+KP6*'DT-Prelim Calcs'!$C$11</f>
        <v>8.6643468656084688E-2</v>
      </c>
      <c r="KR6" s="110">
        <f>MIN('Drive Train'!$G$35-KL5*'DT-Prelim Calcs'!$C$21*'Drive Train'!$G$38,KR5+KL$2)</f>
        <v>7.8999999999999995</v>
      </c>
      <c r="KS6" s="110">
        <f>'Drive Train'!$G$35-KL6*'DT-Prelim Calcs'!$C$21*'Drive Train'!$G$38</f>
        <v>7.9564126916814724</v>
      </c>
      <c r="KT6" s="1">
        <f>IF(KQ6&gt;='Drive Train'!$G$30,1,0)</f>
        <v>0</v>
      </c>
      <c r="KU6" s="110">
        <f>MIN(KK6,'DT-Prelim Calcs'!$C$10)*'DT-Prelim Calcs'!$C$11*1000/60/60*(1-KT6)</f>
        <v>0.58562806275537382</v>
      </c>
      <c r="KV6" s="119">
        <f>KV5+'DT-Prelim Calcs'!$C$11</f>
        <v>0.08</v>
      </c>
      <c r="KW6" s="2">
        <f>LG6/'Drive Train'!$G$35</f>
        <v>0.59842519685039375</v>
      </c>
      <c r="KX6" s="88">
        <f>LE6*12*60/(PI() * 'Drive Train'!$G$17)/KW$2*KW6</f>
        <v>247.56377021256188</v>
      </c>
      <c r="KY6" s="2">
        <f>('DT-Prelim Calcs'!$C$6*KW6-KX6)/('DT-Prelim Calcs'!$C$6*KW6)*'DT-Prelim Calcs'!$C$7*KW6</f>
        <v>0.7840081378330771</v>
      </c>
      <c r="KZ6" s="110">
        <f>KY6/'DT-Prelim Calcs'!$C$7*('DT-Prelim Calcs'!$C$8-'DT-Prelim Calcs'!$C$9)+'DT-Prelim Calcs'!$C$9</f>
        <v>50.818936066414636</v>
      </c>
      <c r="LA6" s="110">
        <f t="shared" si="52"/>
        <v>50.818936066414636</v>
      </c>
      <c r="LB6" s="2">
        <f t="shared" ref="LB6:LB69" si="95">MIN((LA6-$C$9)/($C$8-$C$9)*$C$7-$C$29*LE6/KX$2,LB$2)</f>
        <v>0.72904065520000016</v>
      </c>
      <c r="LC6" s="110">
        <f>LB6*'DT-Prelim Calcs'!$C$21/KW$2/'DT-Prelim Calcs'!$C$19/'DT-Prelim Calcs'!$C$18*3.39*'DT-Prelim Calcs'!$C$20</f>
        <v>27.076083955026462</v>
      </c>
      <c r="LD6" s="88">
        <f t="shared" si="53"/>
        <v>0</v>
      </c>
      <c r="LE6" s="110">
        <f>LC5*'DT-Prelim Calcs'!$C$11+LE5</f>
        <v>1.0830433582010586</v>
      </c>
      <c r="LF6" s="110">
        <f>LF5+0.5*LC6*'DT-Prelim Calcs'!$C$11^2+LE6*'DT-Prelim Calcs'!$C$11</f>
        <v>8.6643468656084688E-2</v>
      </c>
      <c r="LG6" s="110">
        <f>MIN('Drive Train'!$G$35-LA5*'DT-Prelim Calcs'!$C$21*'Drive Train'!$G$38,LG5+LA$2)</f>
        <v>7.6</v>
      </c>
      <c r="LH6" s="110">
        <f>'Drive Train'!$G$35-LA6*'DT-Prelim Calcs'!$C$21*'Drive Train'!$G$38</f>
        <v>8.1262957540226815</v>
      </c>
      <c r="LI6" s="1">
        <f>IF(LF6&gt;='Drive Train'!$G$30,1,0)</f>
        <v>0</v>
      </c>
      <c r="LJ6" s="110">
        <f>MIN(KZ6,'DT-Prelim Calcs'!$C$10)*'DT-Prelim Calcs'!$C$11*1000/60/60*(1-LI6)</f>
        <v>0.56465484518238485</v>
      </c>
      <c r="LK6" s="119">
        <f>LK5+'DT-Prelim Calcs'!$C$11</f>
        <v>0.08</v>
      </c>
      <c r="LL6" s="2">
        <f>LV6/'Drive Train'!$G$35</f>
        <v>0.57480314960629919</v>
      </c>
      <c r="LM6" s="88">
        <f>LT6*12*60/(PI() * 'Drive Train'!$G$17)/LL$2*LL6</f>
        <v>237.79151612522389</v>
      </c>
      <c r="LN6" s="2">
        <f>('DT-Prelim Calcs'!$C$6*LL6-LM6)/('DT-Prelim Calcs'!$C$6*LL6)*'DT-Prelim Calcs'!$C$7*LL6</f>
        <v>0.7530604481817712</v>
      </c>
      <c r="LO6" s="110">
        <f>LN6/'DT-Prelim Calcs'!$C$7*('DT-Prelim Calcs'!$C$8-'DT-Prelim Calcs'!$C$9)+'DT-Prelim Calcs'!$C$9</f>
        <v>48.931346484845619</v>
      </c>
      <c r="LP6" s="110">
        <f t="shared" si="54"/>
        <v>48.931346484845619</v>
      </c>
      <c r="LQ6" s="2">
        <f t="shared" ref="LQ6:LQ69" si="96">MIN((LP6-$C$9)/($C$8-$C$9)*$C$7-$C$29*LT6/LM$2,LQ$2)</f>
        <v>0.72904065520000016</v>
      </c>
      <c r="LR6" s="110">
        <f>LQ6*'DT-Prelim Calcs'!$C$21/LL$2/'DT-Prelim Calcs'!$C$19/'DT-Prelim Calcs'!$C$18*3.39*'DT-Prelim Calcs'!$C$20</f>
        <v>27.076083955026462</v>
      </c>
      <c r="LS6" s="88">
        <f t="shared" si="55"/>
        <v>0</v>
      </c>
      <c r="LT6" s="110">
        <f>LR5*'DT-Prelim Calcs'!$C$11+LT5</f>
        <v>1.0830433582010586</v>
      </c>
      <c r="LU6" s="110">
        <f>LU5+0.5*LR6*'DT-Prelim Calcs'!$C$11^2+LT6*'DT-Prelim Calcs'!$C$11</f>
        <v>8.6643468656084688E-2</v>
      </c>
      <c r="LV6" s="110">
        <f>MIN('Drive Train'!$G$35-LP5*'DT-Prelim Calcs'!$C$21*'Drive Train'!$G$38,LV5+LP$2)</f>
        <v>7.3</v>
      </c>
      <c r="LW6" s="110">
        <f>'Drive Train'!$G$35-LP6*'DT-Prelim Calcs'!$C$21*'Drive Train'!$G$38</f>
        <v>8.296178816363895</v>
      </c>
      <c r="LX6" s="1">
        <f>IF(LU6&gt;='Drive Train'!$G$30,1,0)</f>
        <v>0</v>
      </c>
      <c r="LY6" s="110">
        <f>MIN(LO6,'DT-Prelim Calcs'!$C$10)*'DT-Prelim Calcs'!$C$11*1000/60/60*(1-LX6)</f>
        <v>0.54368162760939576</v>
      </c>
      <c r="LZ6" s="119">
        <f>LZ5+'DT-Prelim Calcs'!$C$11</f>
        <v>0.08</v>
      </c>
    </row>
    <row r="7" spans="1:338" x14ac:dyDescent="0.2">
      <c r="A7" s="7"/>
      <c r="B7" s="134" t="s">
        <v>7</v>
      </c>
      <c r="C7" s="138">
        <f>(VLOOKUP('Drive Train'!$C$4,Motors!$B$6:$I$23,5,FALSE))</f>
        <v>1.41</v>
      </c>
      <c r="D7" s="5"/>
      <c r="E7" s="6">
        <f t="shared" si="56"/>
        <v>2</v>
      </c>
      <c r="F7" s="132">
        <f t="shared" si="57"/>
        <v>0.1128</v>
      </c>
      <c r="G7" s="132">
        <f t="shared" si="0"/>
        <v>5372.8</v>
      </c>
      <c r="H7" s="132">
        <f t="shared" si="1"/>
        <v>9.879999999999999</v>
      </c>
      <c r="I7" s="132">
        <f t="shared" si="58"/>
        <v>63.46560027461922</v>
      </c>
      <c r="J7" s="132">
        <f t="shared" si="59"/>
        <v>118.55999999999999</v>
      </c>
      <c r="K7" s="132">
        <f t="shared" si="2"/>
        <v>0.08</v>
      </c>
      <c r="L7" s="132">
        <f t="shared" si="3"/>
        <v>0.92</v>
      </c>
      <c r="M7" s="132">
        <f t="shared" si="4"/>
        <v>0.11101123595505617</v>
      </c>
      <c r="N7" s="132">
        <f t="shared" si="5"/>
        <v>0.29487179487179488</v>
      </c>
      <c r="O7" s="132">
        <f t="shared" si="6"/>
        <v>0.53530364604098535</v>
      </c>
      <c r="P7" s="5"/>
      <c r="R7" s="119">
        <f>R6+'DT-Prelim Calcs'!$C$11</f>
        <v>0.12</v>
      </c>
      <c r="S7" s="2">
        <f>AG7/'Drive Train'!$G$35</f>
        <v>0.61563848317560377</v>
      </c>
      <c r="T7" s="88">
        <f>AE7*12*60/(PI() * 'Drive Train'!$G$17)/S$2*ABS(S7)</f>
        <v>509.36954120599222</v>
      </c>
      <c r="U7" s="2">
        <f>IF(OR(AD6=1,AND($C$32=Motors!$C$28,'DT-Prelim Calcs'!AI6=1)),0,IF(AG7=0,-(V6+$C$9)/($C$8-$C$9)*$C$7,($C$6*S7-T7)/($C$6*S7)*$C$7*S7))</f>
        <v>0.74506891656862018</v>
      </c>
      <c r="V7" s="110">
        <f>IF(AND(AD6=1,AI6=1),0,ABS(U7/$C$7*($C$8-$C$9)+$C$9) *'Drive Train'!$K$55 + V6*(1-'Drive Train'!$K$55))</f>
        <v>49.961424123360587</v>
      </c>
      <c r="W7" s="110">
        <f t="shared" si="7"/>
        <v>49.961424123360587</v>
      </c>
      <c r="X7" s="2">
        <f>MAX(MIN(IF(AND(AI6=1,AG7&lt;0),-1,1)*(W7-$C$9)/($C$8-$C$9)*$C$7-$C$29*AE7/T$2 -  AI6*$C$29/2,X$2),MAX(X$4:X6)*-1)</f>
        <v>0.72756247251079942</v>
      </c>
      <c r="Y7" s="110">
        <f t="shared" si="8"/>
        <v>27.021185235307353</v>
      </c>
      <c r="Z7" s="110">
        <f t="shared" si="9"/>
        <v>27.021185235307353</v>
      </c>
      <c r="AA7" s="110">
        <f t="shared" si="10"/>
        <v>7.8186087363301668</v>
      </c>
      <c r="AB7" s="110" t="e">
        <f t="shared" si="11"/>
        <v>#N/A</v>
      </c>
      <c r="AC7" s="88">
        <f t="shared" si="60"/>
        <v>0</v>
      </c>
      <c r="AD7" s="1">
        <f t="shared" si="12"/>
        <v>0</v>
      </c>
      <c r="AE7" s="110">
        <f t="shared" si="13"/>
        <v>2.1660867164021171</v>
      </c>
      <c r="AF7" s="110" t="e">
        <f t="shared" si="14"/>
        <v>#N/A</v>
      </c>
      <c r="AG7" s="110">
        <f>IF(AI6=0,MIN('Drive Train'!$G$35-W6*$C$21*'Drive Train'!$G$38,AG6+W$2)-$C$3,IF(AE6-1&lt;=0,0,IF($C$32=Motors!$C$26,MAX(MAX(AG$4:AG6)*-1,AG6-W$2),MAX(0,MAX(AG$4:AG6)*-1,AG6-W$2))))</f>
        <v>7.8186087363301668</v>
      </c>
      <c r="AH7" s="110">
        <f>'Drive Train'!$G$35-ABS(W7)*'DT-Prelim Calcs'!$C$21*'Drive Train'!$G$38</f>
        <v>8.2034718288975466</v>
      </c>
      <c r="AI7" s="1">
        <f>IF(AJ7&gt;='Drive Train'!$G$30,1,0)</f>
        <v>0</v>
      </c>
      <c r="AJ7" s="110">
        <f>AJ6+0.5*Y7*'DT-Prelim Calcs'!$C$11^2+AE7*'DT-Prelim Calcs'!$C$11</f>
        <v>0.19490388550041526</v>
      </c>
      <c r="AK7" s="110">
        <f t="shared" si="15"/>
        <v>0.55512693470400654</v>
      </c>
      <c r="AL7" s="119">
        <f>AL6+'DT-Prelim Calcs'!$C$11</f>
        <v>0.12</v>
      </c>
      <c r="AM7" s="2">
        <f>AW7/'Drive Train'!$G$35</f>
        <v>0.64645088322965216</v>
      </c>
      <c r="AN7" s="88">
        <f>AU7*12*60/(PI() * 'Drive Train'!$G$17)/AM$2*AM7</f>
        <v>58.042517380220872</v>
      </c>
      <c r="AO7" s="2">
        <f>('DT-Prelim Calcs'!$C$6*AM7-AN7)/('DT-Prelim Calcs'!$C$6*AM7)*'DT-Prelim Calcs'!$C$7*AM7</f>
        <v>0.89748205536988623</v>
      </c>
      <c r="AP7" s="110">
        <f>AO7/'DT-Prelim Calcs'!$C$7*('DT-Prelim Calcs'!$C$8-'DT-Prelim Calcs'!$C$9)+'DT-Prelim Calcs'!$C$9</f>
        <v>57.740040256602988</v>
      </c>
      <c r="AQ7" s="110">
        <f t="shared" si="16"/>
        <v>57.740040256602988</v>
      </c>
      <c r="AR7" s="2">
        <f t="shared" si="61"/>
        <v>0.89288234358538776</v>
      </c>
      <c r="AS7" s="110">
        <f>AR7*'DT-Prelim Calcs'!$C$21/AM$2/'DT-Prelim Calcs'!$C$19/'DT-Prelim Calcs'!$C$18*3.39*'DT-Prelim Calcs'!$C$20</f>
        <v>9.948316513396577</v>
      </c>
      <c r="AT7" s="88">
        <f t="shared" si="17"/>
        <v>0</v>
      </c>
      <c r="AU7" s="110">
        <f>AS6*'DT-Prelim Calcs'!$C$11+AU6</f>
        <v>0.78353441901865795</v>
      </c>
      <c r="AV7" s="110">
        <f>AV6+0.5*AS7*'DT-Prelim Calcs'!$C$11^2+AU7*'DT-Prelim Calcs'!$C$11</f>
        <v>7.2653532318069494E-2</v>
      </c>
      <c r="AW7" s="110">
        <f>MIN('Drive Train'!$G$35-AQ6*'DT-Prelim Calcs'!$C$21*'Drive Train'!$G$38,AW6+AQ$2)</f>
        <v>8.2099262170165819</v>
      </c>
      <c r="AX7" s="110">
        <f>'Drive Train'!$G$35-AQ7*'DT-Prelim Calcs'!$C$21*'Drive Train'!$G$38</f>
        <v>7.5033963769057301</v>
      </c>
      <c r="AY7" s="1">
        <f>IF(AV7&gt;='Drive Train'!$G$30,1,0)</f>
        <v>0</v>
      </c>
      <c r="AZ7" s="110">
        <f t="shared" si="62"/>
        <v>0.64155600285114434</v>
      </c>
      <c r="BA7" s="119">
        <f>BA6+'DT-Prelim Calcs'!$C$11</f>
        <v>0.12</v>
      </c>
      <c r="BB7" s="2">
        <f>BL7/'Drive Train'!$G$35</f>
        <v>0.65057892343273072</v>
      </c>
      <c r="BC7" s="88">
        <f>BJ7*12*60/(PI() * 'Drive Train'!$G$17)/BB$2*BB7</f>
        <v>140.28137220510357</v>
      </c>
      <c r="BD7" s="2">
        <f>('DT-Prelim Calcs'!$C$6*BB7-BC7)/('DT-Prelim Calcs'!$C$6*BB7)*'DT-Prelim Calcs'!$C$7*BB7</f>
        <v>0.88344697813446593</v>
      </c>
      <c r="BE7" s="110">
        <f>BD7/'DT-Prelim Calcs'!$C$7*('DT-Prelim Calcs'!$C$8-'DT-Prelim Calcs'!$C$9)+'DT-Prelim Calcs'!$C$9</f>
        <v>56.884000084797215</v>
      </c>
      <c r="BF7" s="110">
        <f t="shared" si="18"/>
        <v>56.884000084797215</v>
      </c>
      <c r="BG7" s="2">
        <f t="shared" si="63"/>
        <v>0.87240059941132375</v>
      </c>
      <c r="BH7" s="110">
        <f>BG7*'DT-Prelim Calcs'!$C$21/BB$2/'DT-Prelim Calcs'!$C$19/'DT-Prelim Calcs'!$C$18*3.39*'DT-Prelim Calcs'!$C$20</f>
        <v>15.120175802283102</v>
      </c>
      <c r="BI7" s="88">
        <f t="shared" si="19"/>
        <v>0</v>
      </c>
      <c r="BJ7" s="110">
        <f>BH6*'DT-Prelim Calcs'!$C$11+BJ6</f>
        <v>1.2096559378598521</v>
      </c>
      <c r="BK7" s="110">
        <f>BK6+0.5*BH7*'DT-Prelim Calcs'!$C$11^2+BJ7*'DT-Prelim Calcs'!$C$11</f>
        <v>0.11218209641644636</v>
      </c>
      <c r="BL7" s="110">
        <f>MIN('Drive Train'!$G$35-BF6*'DT-Prelim Calcs'!$C$21*'Drive Train'!$G$38,BL6+BF$2)</f>
        <v>8.2623523275956803</v>
      </c>
      <c r="BM7" s="110">
        <f>'Drive Train'!$G$35-BF7*'DT-Prelim Calcs'!$C$21*'Drive Train'!$G$38</f>
        <v>7.5804399923682499</v>
      </c>
      <c r="BN7" s="1">
        <f>IF(BK7&gt;='Drive Train'!$G$30,1,0)</f>
        <v>0</v>
      </c>
      <c r="BO7" s="110">
        <f t="shared" si="64"/>
        <v>0.63204444538663584</v>
      </c>
      <c r="BP7" s="119">
        <f>BP6+'DT-Prelim Calcs'!$C$11</f>
        <v>0.12</v>
      </c>
      <c r="BQ7" s="2">
        <f>CA7/'Drive Train'!$G$35</f>
        <v>0.6565017637241044</v>
      </c>
      <c r="BR7" s="88">
        <f>BY7*12*60/(PI() * 'Drive Train'!$G$17)/BQ$2*BQ7</f>
        <v>257.89012525440057</v>
      </c>
      <c r="BS7" s="2">
        <f>('DT-Prelim Calcs'!$C$6*BQ7-BR7)/('DT-Prelim Calcs'!$C$6*BQ7)*'DT-Prelim Calcs'!$C$7*BQ7</f>
        <v>0.86340291893853771</v>
      </c>
      <c r="BT7" s="110">
        <f>BS7/'DT-Prelim Calcs'!$C$7*('DT-Prelim Calcs'!$C$8-'DT-Prelim Calcs'!$C$9)+'DT-Prelim Calcs'!$C$9</f>
        <v>55.66145463029379</v>
      </c>
      <c r="BU7" s="110">
        <f t="shared" si="20"/>
        <v>55.66145463029379</v>
      </c>
      <c r="BV7" s="2">
        <f t="shared" si="65"/>
        <v>0.84327871411791899</v>
      </c>
      <c r="BW7" s="110">
        <f>BV7*'DT-Prelim Calcs'!$C$21/BQ$2/'DT-Prelim Calcs'!$C$19/'DT-Prelim Calcs'!$C$18*3.39*'DT-Prelim Calcs'!$C$20</f>
        <v>19.835245897634042</v>
      </c>
      <c r="BX7" s="88">
        <f t="shared" si="21"/>
        <v>0</v>
      </c>
      <c r="BY7" s="110">
        <f>BW6*'DT-Prelim Calcs'!$C$11+BY6</f>
        <v>1.6238095689441563</v>
      </c>
      <c r="BZ7" s="110">
        <f>BZ6+0.5*BW7*'DT-Prelim Calcs'!$C$11^2+BY7*'DT-Prelim Calcs'!$C$11</f>
        <v>0.15062715589458131</v>
      </c>
      <c r="CA7" s="110">
        <f>MIN('Drive Train'!$G$35-BU6*'DT-Prelim Calcs'!$C$21*'Drive Train'!$G$38,CA6+BU$2)</f>
        <v>8.3375723992961248</v>
      </c>
      <c r="CB7" s="110">
        <f>'Drive Train'!$G$35-BU7*'DT-Prelim Calcs'!$C$21*'Drive Train'!$G$38</f>
        <v>7.6904690832735589</v>
      </c>
      <c r="CC7" s="1">
        <f>IF(BZ7&gt;='Drive Train'!$G$30,1,0)</f>
        <v>0</v>
      </c>
      <c r="CD7" s="110">
        <f t="shared" si="66"/>
        <v>0.61846060700326433</v>
      </c>
      <c r="CE7" s="119">
        <f>CE6+'DT-Prelim Calcs'!$C$11</f>
        <v>0.12</v>
      </c>
      <c r="CF7" s="2">
        <f>CP7/'Drive Train'!$G$35</f>
        <v>0.66253896263446699</v>
      </c>
      <c r="CG7" s="88">
        <f>CN7*12*60/(PI() * 'Drive Train'!$G$17)/CF$2*CF7</f>
        <v>391.21032312622941</v>
      </c>
      <c r="CH7" s="2">
        <f>('DT-Prelim Calcs'!$C$6*CF7-CG7)/('DT-Prelim Calcs'!$C$6*CF7)*'DT-Prelim Calcs'!$C$7*CF7</f>
        <v>0.83972675998446422</v>
      </c>
      <c r="CI7" s="110">
        <f>CH7/'DT-Prelim Calcs'!$C$7*('DT-Prelim Calcs'!$C$8-'DT-Prelim Calcs'!$C$9)+'DT-Prelim Calcs'!$C$9</f>
        <v>54.21737685011626</v>
      </c>
      <c r="CJ7" s="110">
        <f t="shared" si="22"/>
        <v>54.21737685011626</v>
      </c>
      <c r="CK7" s="2">
        <f t="shared" si="67"/>
        <v>0.80947721851850507</v>
      </c>
      <c r="CL7" s="110">
        <f>CK7*'DT-Prelim Calcs'!$C$21/CF$2/'DT-Prelim Calcs'!$C$19/'DT-Prelim Calcs'!$C$18*3.39*'DT-Prelim Calcs'!$C$20</f>
        <v>24.050755438077076</v>
      </c>
      <c r="CM7" s="88">
        <f t="shared" si="23"/>
        <v>0</v>
      </c>
      <c r="CN7" s="110">
        <f>CL6*'DT-Prelim Calcs'!$C$11+CN6</f>
        <v>1.9323132085678603</v>
      </c>
      <c r="CO7" s="110">
        <f>CO6+0.5*CL7*'DT-Prelim Calcs'!$C$11^2+CN7*'DT-Prelim Calcs'!$C$11</f>
        <v>0.1785011311925756</v>
      </c>
      <c r="CP7" s="110">
        <f>MIN('Drive Train'!$G$35-CJ6*'DT-Prelim Calcs'!$C$21*'Drive Train'!$G$38,CP6+CJ$2)</f>
        <v>8.4142448254577307</v>
      </c>
      <c r="CQ7" s="110">
        <f>'Drive Train'!$G$35-CJ7*'DT-Prelim Calcs'!$C$21*'Drive Train'!$G$38</f>
        <v>7.8204360834895361</v>
      </c>
      <c r="CR7" s="1">
        <f>IF(CO7&gt;='Drive Train'!$G$30,1,0)</f>
        <v>0</v>
      </c>
      <c r="CS7" s="110">
        <f t="shared" si="68"/>
        <v>0.60241529833462515</v>
      </c>
      <c r="CT7" s="119">
        <f>CT6+'DT-Prelim Calcs'!$C$11</f>
        <v>0.12</v>
      </c>
      <c r="CU7" s="2">
        <f>DE7/'Drive Train'!$G$35</f>
        <v>0.66649639087360313</v>
      </c>
      <c r="CV7" s="88">
        <f>DC7*12*60/(PI() * 'Drive Train'!$G$17)/CU$2*CU7</f>
        <v>514.59421047613307</v>
      </c>
      <c r="CW7" s="2">
        <f>('DT-Prelim Calcs'!$C$6*CU7-CV7)/('DT-Prelim Calcs'!$C$6*CU7)*'DT-Prelim Calcs'!$C$7*CU7</f>
        <v>0.81551713086271405</v>
      </c>
      <c r="CX7" s="110">
        <f>CW7/'DT-Prelim Calcs'!$C$7*('DT-Prelim Calcs'!$C$8-'DT-Prelim Calcs'!$C$9)+'DT-Prelim Calcs'!$C$9</f>
        <v>52.740761173186819</v>
      </c>
      <c r="CY7" s="110">
        <f t="shared" si="24"/>
        <v>52.740761173186819</v>
      </c>
      <c r="CZ7" s="2">
        <f t="shared" si="69"/>
        <v>0.75417998813793119</v>
      </c>
      <c r="DA7" s="110">
        <f>CZ7*'DT-Prelim Calcs'!$C$21/CU$2/'DT-Prelim Calcs'!$C$19/'DT-Prelim Calcs'!$C$18*3.39*'DT-Prelim Calcs'!$C$20</f>
        <v>27.076083955026462</v>
      </c>
      <c r="DB7" s="88">
        <f t="shared" si="25"/>
        <v>0</v>
      </c>
      <c r="DC7" s="110">
        <f>DA6*'DT-Prelim Calcs'!$C$11+DC6</f>
        <v>2.0910238061204294</v>
      </c>
      <c r="DD7" s="110">
        <f>DD6+0.5*DA7*'DT-Prelim Calcs'!$C$11^2+DC7*'DT-Prelim Calcs'!$C$11</f>
        <v>0.19044402985928927</v>
      </c>
      <c r="DE7" s="110">
        <f>MIN('Drive Train'!$G$35-CY6*'DT-Prelim Calcs'!$C$21*'Drive Train'!$G$38,DE6+CY$2)</f>
        <v>8.4645041640947589</v>
      </c>
      <c r="DF7" s="110">
        <f>'Drive Train'!$G$35-CY7*'DT-Prelim Calcs'!$C$21*'Drive Train'!$G$38</f>
        <v>7.9533314944131863</v>
      </c>
      <c r="DG7" s="1">
        <f>IF(DD7&gt;='Drive Train'!$G$30,1,0)</f>
        <v>0</v>
      </c>
      <c r="DH7" s="110">
        <f t="shared" si="70"/>
        <v>0.58600845747985353</v>
      </c>
      <c r="DI7" s="119">
        <f>DI6+'DT-Prelim Calcs'!$C$11</f>
        <v>0.12</v>
      </c>
      <c r="DJ7" s="2">
        <f>DT7/'Drive Train'!$G$35</f>
        <v>0.67045381911273905</v>
      </c>
      <c r="DK7" s="88">
        <f>DR7*12*60/(PI() * 'Drive Train'!$G$17)/DJ$2*DJ7</f>
        <v>628.68593400838949</v>
      </c>
      <c r="DL7" s="2">
        <f>('DT-Prelim Calcs'!$C$6*DJ7-DK7)/('DT-Prelim Calcs'!$C$6*DJ7)*'DT-Prelim Calcs'!$C$7*DJ7</f>
        <v>0.79355098649830635</v>
      </c>
      <c r="DM7" s="110">
        <f>DL7/'DT-Prelim Calcs'!$C$7*('DT-Prelim Calcs'!$C$8-'DT-Prelim Calcs'!$C$9)+'DT-Prelim Calcs'!$C$9</f>
        <v>51.40098215521585</v>
      </c>
      <c r="DN7" s="110">
        <f t="shared" si="26"/>
        <v>51.40098215521585</v>
      </c>
      <c r="DO7" s="2">
        <f t="shared" si="71"/>
        <v>0.64327116635294124</v>
      </c>
      <c r="DP7" s="110">
        <f>DO7*'DT-Prelim Calcs'!$C$21/DJ$2/'DT-Prelim Calcs'!$C$19/'DT-Prelim Calcs'!$C$18*3.39*'DT-Prelim Calcs'!$C$20</f>
        <v>27.076083955026462</v>
      </c>
      <c r="DQ7" s="88">
        <f t="shared" si="27"/>
        <v>0</v>
      </c>
      <c r="DR7" s="110">
        <f>DP6*'DT-Prelim Calcs'!$C$11+DR6</f>
        <v>2.1660867164021171</v>
      </c>
      <c r="DS7" s="110">
        <f>DS6+0.5*DP7*'DT-Prelim Calcs'!$C$11^2+DR7*'DT-Prelim Calcs'!$C$11</f>
        <v>0.19494780447619053</v>
      </c>
      <c r="DT7" s="110">
        <f>MIN('Drive Train'!$G$35-DN6*'DT-Prelim Calcs'!$C$21*'Drive Train'!$G$38,DT6+DN$2)</f>
        <v>8.5147635027317854</v>
      </c>
      <c r="DU7" s="110">
        <f>'Drive Train'!$G$35-DN7*'DT-Prelim Calcs'!$C$21*'Drive Train'!$G$38</f>
        <v>8.073911606030574</v>
      </c>
      <c r="DV7" s="1">
        <f>IF(DS7&gt;='Drive Train'!$G$30,1,0)</f>
        <v>0</v>
      </c>
      <c r="DW7" s="110">
        <f t="shared" si="72"/>
        <v>0.57112202394684275</v>
      </c>
      <c r="DX7" s="119">
        <f>DX6+'DT-Prelim Calcs'!$C$11</f>
        <v>0.12</v>
      </c>
      <c r="DY7" s="2">
        <f>EI7/'Drive Train'!$G$35</f>
        <v>0.67441124735187508</v>
      </c>
      <c r="DZ7" s="88">
        <f>EG7*12*60/(PI() * 'Drive Train'!$G$17)/DY$2*DY7</f>
        <v>725.39635540414849</v>
      </c>
      <c r="EA7" s="2">
        <f>('DT-Prelim Calcs'!$C$6*DY7-DZ7)/('DT-Prelim Calcs'!$C$6*DY7)*'DT-Prelim Calcs'!$C$7*DY7</f>
        <v>0.77578135514973134</v>
      </c>
      <c r="EB7" s="110">
        <f>EA7/'DT-Prelim Calcs'!$C$7*('DT-Prelim Calcs'!$C$8-'DT-Prelim Calcs'!$C$9)+'DT-Prelim Calcs'!$C$9</f>
        <v>50.317160668707025</v>
      </c>
      <c r="EC7" s="110">
        <f t="shared" si="28"/>
        <v>50.317160668707025</v>
      </c>
      <c r="ED7" s="2">
        <f t="shared" si="73"/>
        <v>0.56080050400000014</v>
      </c>
      <c r="EE7" s="110">
        <f>ED7*'DT-Prelim Calcs'!$C$21/DY$2/'DT-Prelim Calcs'!$C$19/'DT-Prelim Calcs'!$C$18*3.39*'DT-Prelim Calcs'!$C$20</f>
        <v>27.076083955026462</v>
      </c>
      <c r="EF7" s="88">
        <f t="shared" si="29"/>
        <v>0</v>
      </c>
      <c r="EG7" s="110">
        <f>EE6*'DT-Prelim Calcs'!$C$11+EG6</f>
        <v>2.1660867164021171</v>
      </c>
      <c r="EH7" s="110">
        <f>EH6+0.5*EE7*'DT-Prelim Calcs'!$C$11^2+EG7*'DT-Prelim Calcs'!$C$11</f>
        <v>0.19494780447619053</v>
      </c>
      <c r="EI7" s="110">
        <f>MIN('Drive Train'!$G$35-EC6*'DT-Prelim Calcs'!$C$21*'Drive Train'!$G$38,EI6+EC$2)</f>
        <v>8.5650228413688136</v>
      </c>
      <c r="EJ7" s="110">
        <f>'Drive Train'!$G$35-EC7*'DT-Prelim Calcs'!$C$21*'Drive Train'!$G$38</f>
        <v>8.1714555398163675</v>
      </c>
      <c r="EK7" s="1">
        <f>IF(EH7&gt;='Drive Train'!$G$30,1,0)</f>
        <v>0</v>
      </c>
      <c r="EL7" s="110">
        <f t="shared" si="74"/>
        <v>0.55907956298563366</v>
      </c>
      <c r="EM7" s="119">
        <f>EM6+'DT-Prelim Calcs'!$C$11</f>
        <v>0.12</v>
      </c>
      <c r="EN7" s="2">
        <f>EX7/'Drive Train'!$G$35</f>
        <v>0.67836867559101111</v>
      </c>
      <c r="EO7" s="88">
        <f>EV7*12*60/(PI() * 'Drive Train'!$G$17)/EN$2*EN7</f>
        <v>823.19821463862422</v>
      </c>
      <c r="EP7" s="2">
        <f>('DT-Prelim Calcs'!$C$6*EN7-EO7)/('DT-Prelim Calcs'!$C$6*EN7)*'DT-Prelim Calcs'!$C$7*EN7</f>
        <v>0.75774820884352068</v>
      </c>
      <c r="EQ7" s="110">
        <f>EP7/'DT-Prelim Calcs'!$C$7*('DT-Prelim Calcs'!$C$8-'DT-Prelim Calcs'!$C$9)+'DT-Prelim Calcs'!$C$9</f>
        <v>49.21726663868283</v>
      </c>
      <c r="ER7" s="110">
        <f t="shared" si="30"/>
        <v>49.21726663868283</v>
      </c>
      <c r="ES7" s="2">
        <f t="shared" si="75"/>
        <v>0.49707317400000006</v>
      </c>
      <c r="ET7" s="110">
        <f>ES7*'DT-Prelim Calcs'!$C$21/EN$2/'DT-Prelim Calcs'!$C$19/'DT-Prelim Calcs'!$C$18*3.39*'DT-Prelim Calcs'!$C$20</f>
        <v>27.076083955026458</v>
      </c>
      <c r="EU7" s="88">
        <f t="shared" si="31"/>
        <v>0</v>
      </c>
      <c r="EV7" s="110">
        <f>ET6*'DT-Prelim Calcs'!$C$11+EV6</f>
        <v>2.1660867164021167</v>
      </c>
      <c r="EW7" s="110">
        <f>EW6+0.5*ET7*'DT-Prelim Calcs'!$C$11^2+EV7*'DT-Prelim Calcs'!$C$11</f>
        <v>0.19494780447619053</v>
      </c>
      <c r="EX7" s="110">
        <f>MIN('Drive Train'!$G$35-ER6*'DT-Prelim Calcs'!$C$21*'Drive Train'!$G$38,EX6+ER$2)</f>
        <v>8.6152821800058401</v>
      </c>
      <c r="EY7" s="110">
        <f>'Drive Train'!$G$35-ER7*'DT-Prelim Calcs'!$C$21*'Drive Train'!$G$38</f>
        <v>8.2704460025185433</v>
      </c>
      <c r="EZ7" s="1">
        <f>IF(EW7&gt;='Drive Train'!$G$30,1,0)</f>
        <v>0</v>
      </c>
      <c r="FA7" s="110">
        <f t="shared" si="76"/>
        <v>0.54685851820758702</v>
      </c>
      <c r="FB7" s="119">
        <f>FB6+'DT-Prelim Calcs'!$C$11</f>
        <v>0.12</v>
      </c>
      <c r="FC7" s="2">
        <f>FM7/'Drive Train'!$G$35</f>
        <v>0.68232610383014713</v>
      </c>
      <c r="FD7" s="88">
        <f>FK7*12*60/(PI() * 'Drive Train'!$G$17)/FC$2*FC7</f>
        <v>922.09151171181691</v>
      </c>
      <c r="FE7" s="2">
        <f>('DT-Prelim Calcs'!$C$6*FC7-FD7)/('DT-Prelim Calcs'!$C$6*FC7)*'DT-Prelim Calcs'!$C$7*FC7</f>
        <v>0.73945154757967491</v>
      </c>
      <c r="FF7" s="110">
        <f>FE7/'DT-Prelim Calcs'!$C$7*('DT-Prelim Calcs'!$C$8-'DT-Prelim Calcs'!$C$9)+'DT-Prelim Calcs'!$C$9</f>
        <v>48.101300065143299</v>
      </c>
      <c r="FG7" s="110">
        <f t="shared" si="32"/>
        <v>48.101300065143299</v>
      </c>
      <c r="FH7" s="2">
        <f t="shared" si="77"/>
        <v>0.44635142155102048</v>
      </c>
      <c r="FI7" s="110">
        <f>FH7*'DT-Prelim Calcs'!$C$21/FC$2/'DT-Prelim Calcs'!$C$19/'DT-Prelim Calcs'!$C$18*3.39*'DT-Prelim Calcs'!$C$20</f>
        <v>27.076083955026458</v>
      </c>
      <c r="FJ7" s="88">
        <f t="shared" si="33"/>
        <v>0</v>
      </c>
      <c r="FK7" s="110">
        <f>FI6*'DT-Prelim Calcs'!$C$11+FK6</f>
        <v>2.1660867164021167</v>
      </c>
      <c r="FL7" s="110">
        <f>FL6+0.5*FI7*'DT-Prelim Calcs'!$C$11^2+FK7*'DT-Prelim Calcs'!$C$11</f>
        <v>0.19494780447619053</v>
      </c>
      <c r="FM7" s="110">
        <f>MIN('Drive Train'!$G$35-FG6*'DT-Prelim Calcs'!$C$21*'Drive Train'!$G$38,FM6+FG$2)</f>
        <v>8.6655415186428684</v>
      </c>
      <c r="FN7" s="110">
        <f>'Drive Train'!$G$35-FG7*'DT-Prelim Calcs'!$C$21*'Drive Train'!$G$38</f>
        <v>8.3708829941371015</v>
      </c>
      <c r="FO7" s="1">
        <f>IF(FL7&gt;='Drive Train'!$G$30,1,0)</f>
        <v>0</v>
      </c>
      <c r="FP7" s="110">
        <f t="shared" si="78"/>
        <v>0.53445888961270327</v>
      </c>
      <c r="FQ7" s="119">
        <f>FQ6+'DT-Prelim Calcs'!$C$11</f>
        <v>0.12</v>
      </c>
      <c r="FR7" s="2">
        <f>GB7/'Drive Train'!$G$35</f>
        <v>0.68628353206928305</v>
      </c>
      <c r="FS7" s="88">
        <f>FZ7*12*60/(PI() * 'Drive Train'!$G$17)/FR$2*FR7</f>
        <v>1022.0762466237265</v>
      </c>
      <c r="FT7" s="2">
        <f>('DT-Prelim Calcs'!$C$6*FR7-FS7)/('DT-Prelim Calcs'!$C$6*FR7)*'DT-Prelim Calcs'!$C$7*FR7</f>
        <v>0.72089137135819348</v>
      </c>
      <c r="FU7" s="110">
        <f>FT7/'DT-Prelim Calcs'!$C$7*('DT-Prelim Calcs'!$C$8-'DT-Prelim Calcs'!$C$9)+'DT-Prelim Calcs'!$C$9</f>
        <v>46.969260948088397</v>
      </c>
      <c r="FV7" s="110">
        <f t="shared" si="34"/>
        <v>46.969260948088397</v>
      </c>
      <c r="FW7" s="2">
        <f t="shared" si="79"/>
        <v>0.40502258622222237</v>
      </c>
      <c r="FX7" s="110">
        <f>FW7*'DT-Prelim Calcs'!$C$21/FR$2/'DT-Prelim Calcs'!$C$19/'DT-Prelim Calcs'!$C$18*3.39*'DT-Prelim Calcs'!$C$20</f>
        <v>27.076083955026462</v>
      </c>
      <c r="FY7" s="88">
        <f t="shared" si="35"/>
        <v>0</v>
      </c>
      <c r="FZ7" s="110">
        <f>FX6*'DT-Prelim Calcs'!$C$11+FZ6</f>
        <v>2.1660867164021171</v>
      </c>
      <c r="GA7" s="110">
        <f>GA6+0.5*FX7*'DT-Prelim Calcs'!$C$11^2+FZ7*'DT-Prelim Calcs'!$C$11</f>
        <v>0.19494780447619053</v>
      </c>
      <c r="GB7" s="110">
        <f>MIN('Drive Train'!$G$35-FV6*'DT-Prelim Calcs'!$C$21*'Drive Train'!$G$38,GB6+FV$2)</f>
        <v>8.7158008572798948</v>
      </c>
      <c r="GC7" s="110">
        <f>'Drive Train'!$G$35-FV7*'DT-Prelim Calcs'!$C$21*'Drive Train'!$G$38</f>
        <v>8.4727665146720437</v>
      </c>
      <c r="GD7" s="1">
        <f>IF(GA7&gt;='Drive Train'!$G$30,1,0)</f>
        <v>0</v>
      </c>
      <c r="GE7" s="110">
        <f t="shared" si="80"/>
        <v>0.52188067720098219</v>
      </c>
      <c r="GF7" s="119">
        <f>GF6+'DT-Prelim Calcs'!$C$11</f>
        <v>0.12</v>
      </c>
      <c r="GG7" s="2">
        <f>GQ7/'Drive Train'!$G$35</f>
        <v>0.78740157480314965</v>
      </c>
      <c r="GH7" s="88">
        <f>GO7*12*60/(PI() * 'Drive Train'!$G$17)/GG$2*GG7</f>
        <v>389.83189465054483</v>
      </c>
      <c r="GI7" s="2">
        <f>('DT-Prelim Calcs'!$C$6*GG7-GH7)/('DT-Prelim Calcs'!$C$6*GG7)*'DT-Prelim Calcs'!$C$7*GG7</f>
        <v>1.0161158486475663</v>
      </c>
      <c r="GJ7" s="110">
        <f>GI7/'DT-Prelim Calcs'!$C$7*('DT-Prelim Calcs'!$C$8-'DT-Prelim Calcs'!$C$9)+'DT-Prelim Calcs'!$C$9</f>
        <v>64.975860272121068</v>
      </c>
      <c r="GK7" s="110">
        <f t="shared" si="81"/>
        <v>29.999999999999982</v>
      </c>
      <c r="GL7" s="2">
        <f t="shared" si="82"/>
        <v>0.41731139636325709</v>
      </c>
      <c r="GM7" s="110">
        <f>GL7*'DT-Prelim Calcs'!$C$21/GG$2/'DT-Prelim Calcs'!$C$19/'DT-Prelim Calcs'!$C$18*3.39*'DT-Prelim Calcs'!$C$20</f>
        <v>15.498667080810653</v>
      </c>
      <c r="GN7" s="88">
        <f t="shared" si="37"/>
        <v>0</v>
      </c>
      <c r="GO7" s="110">
        <f>GM6*'DT-Prelim Calcs'!$C$11+GO6</f>
        <v>1.2961334423240081</v>
      </c>
      <c r="GP7" s="110">
        <f>GP6+0.5*GM7*'DT-Prelim Calcs'!$C$11^2+GO7*'DT-Prelim Calcs'!$C$11</f>
        <v>0.11647195271584021</v>
      </c>
      <c r="GQ7" s="110">
        <f>MIN('Drive Train'!$G$35-GK6*'DT-Prelim Calcs'!$C$21*'Drive Train'!$G$38,GQ6+GK$2)</f>
        <v>10</v>
      </c>
      <c r="GR7" s="110">
        <f>'Drive Train'!$G$35-GK7*'DT-Prelim Calcs'!$C$21*'Drive Train'!$G$38</f>
        <v>10</v>
      </c>
      <c r="GS7" s="1">
        <f>IF(GP7&gt;='Drive Train'!$G$30,1,0)</f>
        <v>0</v>
      </c>
      <c r="GT7" s="110">
        <f t="shared" si="83"/>
        <v>0.33333333333333315</v>
      </c>
      <c r="GU7" s="119">
        <f>GU6+'DT-Prelim Calcs'!$C$11</f>
        <v>0.12</v>
      </c>
      <c r="GV7" s="2">
        <f>HF7/'Drive Train'!$G$35</f>
        <v>0.7637795275590552</v>
      </c>
      <c r="GW7" s="88">
        <f>HD7*12*60/(PI() * 'Drive Train'!$G$17)/GV$2*GV7</f>
        <v>424.82051038029118</v>
      </c>
      <c r="GX7" s="2">
        <f>('DT-Prelim Calcs'!$C$6*GV7-GW7)/('DT-Prelim Calcs'!$C$6*GV7)*'DT-Prelim Calcs'!$C$7*GV7</f>
        <v>0.9743611681671358</v>
      </c>
      <c r="GY7" s="110">
        <f>GX7/'DT-Prelim Calcs'!$C$7*('DT-Prelim Calcs'!$C$8-'DT-Prelim Calcs'!$C$9)+'DT-Prelim Calcs'!$C$9</f>
        <v>62.429120895300485</v>
      </c>
      <c r="GZ7" s="110">
        <f t="shared" si="38"/>
        <v>33.333333333333314</v>
      </c>
      <c r="HA7" s="2">
        <f t="shared" si="84"/>
        <v>0.46883132184020243</v>
      </c>
      <c r="HB7" s="110">
        <f>HA7*'DT-Prelim Calcs'!$C$21/GV$2/'DT-Prelim Calcs'!$C$19/'DT-Prelim Calcs'!$C$18*3.39*'DT-Prelim Calcs'!$C$20</f>
        <v>17.412082769799625</v>
      </c>
      <c r="HC7" s="88">
        <f t="shared" si="39"/>
        <v>0</v>
      </c>
      <c r="HD7" s="110">
        <f>HB6*'DT-Prelim Calcs'!$C$11+HD6</f>
        <v>1.4561499166849965</v>
      </c>
      <c r="HE7" s="110">
        <f>HE6+0.5*HB7*'DT-Prelim Calcs'!$C$11^2+HD7*'DT-Prelim Calcs'!$C$11</f>
        <v>0.13085120613754886</v>
      </c>
      <c r="HF7" s="110">
        <f>MIN('Drive Train'!$G$35-GZ6*'DT-Prelim Calcs'!$C$21*'Drive Train'!$G$38,HF6+GZ$2)</f>
        <v>9.7000000000000011</v>
      </c>
      <c r="HG7" s="110">
        <f>'Drive Train'!$G$35-GZ7*'DT-Prelim Calcs'!$C$21*'Drive Train'!$G$38</f>
        <v>9.7000000000000011</v>
      </c>
      <c r="HH7" s="1">
        <f>IF(HE7&gt;='Drive Train'!$G$30,1,0)</f>
        <v>0</v>
      </c>
      <c r="HI7" s="110">
        <f t="shared" si="85"/>
        <v>0.37037037037037018</v>
      </c>
      <c r="HJ7" s="119">
        <f>HJ6+'DT-Prelim Calcs'!$C$11</f>
        <v>0.12</v>
      </c>
      <c r="HK7" s="2">
        <f>HU7/'Drive Train'!$G$35</f>
        <v>0.74015748031496087</v>
      </c>
      <c r="HL7" s="88">
        <f>HS7*12*60/(PI() * 'Drive Train'!$G$17)/HK$2*HK7</f>
        <v>456.92148244595967</v>
      </c>
      <c r="HM7" s="2">
        <f>('DT-Prelim Calcs'!$C$6*HK7-HL7)/('DT-Prelim Calcs'!$C$6*HK7)*'DT-Prelim Calcs'!$C$7*HK7</f>
        <v>0.93330367562614902</v>
      </c>
      <c r="HN7" s="110">
        <f>HM7/'DT-Prelim Calcs'!$C$7*('DT-Prelim Calcs'!$C$8-'DT-Prelim Calcs'!$C$9)+'DT-Prelim Calcs'!$C$9</f>
        <v>59.924905038190651</v>
      </c>
      <c r="HO7" s="110">
        <f t="shared" si="40"/>
        <v>36.66666666666665</v>
      </c>
      <c r="HP7" s="2">
        <f t="shared" si="86"/>
        <v>0.52035124731714788</v>
      </c>
      <c r="HQ7" s="110">
        <f>HP7*'DT-Prelim Calcs'!$C$21/HK$2/'DT-Prelim Calcs'!$C$19/'DT-Prelim Calcs'!$C$18*3.39*'DT-Prelim Calcs'!$C$20</f>
        <v>19.325498458788598</v>
      </c>
      <c r="HR7" s="88">
        <f t="shared" si="41"/>
        <v>0</v>
      </c>
      <c r="HS7" s="110">
        <f>HQ6*'DT-Prelim Calcs'!$C$11+HS6</f>
        <v>1.6161663910459856</v>
      </c>
      <c r="HT7" s="110">
        <f>HT6+0.5*HQ7*'DT-Prelim Calcs'!$C$11^2+HS7*'DT-Prelim Calcs'!$C$11</f>
        <v>0.14523045955925756</v>
      </c>
      <c r="HU7" s="110">
        <f>MIN('Drive Train'!$G$35-HO6*'DT-Prelim Calcs'!$C$21*'Drive Train'!$G$38,HU6+HO$2)</f>
        <v>9.4000000000000021</v>
      </c>
      <c r="HV7" s="110">
        <f>'Drive Train'!$G$35-HO7*'DT-Prelim Calcs'!$C$21*'Drive Train'!$G$38</f>
        <v>9.4000000000000021</v>
      </c>
      <c r="HW7" s="1">
        <f>IF(HT7&gt;='Drive Train'!$G$30,1,0)</f>
        <v>0</v>
      </c>
      <c r="HX7" s="110">
        <f t="shared" si="87"/>
        <v>0.40740740740740727</v>
      </c>
      <c r="HY7" s="119">
        <f>HY6+'DT-Prelim Calcs'!$C$11</f>
        <v>0.12</v>
      </c>
      <c r="HZ7" s="2">
        <f>IJ7/'Drive Train'!$G$35</f>
        <v>0.71653543307086631</v>
      </c>
      <c r="IA7" s="88">
        <f>IH7*12*60/(PI() * 'Drive Train'!$G$17)/HZ$2*HZ7</f>
        <v>486.13481084754977</v>
      </c>
      <c r="IB7" s="2">
        <f>('DT-Prelim Calcs'!$C$6*HZ7-IA7)/('DT-Prelim Calcs'!$C$6*HZ7)*'DT-Prelim Calcs'!$C$7*HZ7</f>
        <v>0.8929433710246053</v>
      </c>
      <c r="IC7" s="110">
        <f>IB7/'DT-Prelim Calcs'!$C$7*('DT-Prelim Calcs'!$C$8-'DT-Prelim Calcs'!$C$9)+'DT-Prelim Calcs'!$C$9</f>
        <v>57.46321270079153</v>
      </c>
      <c r="ID7" s="110">
        <f t="shared" si="42"/>
        <v>39.999999999999986</v>
      </c>
      <c r="IE7" s="2">
        <f t="shared" si="88"/>
        <v>0.57187117279409316</v>
      </c>
      <c r="IF7" s="110">
        <f>IE7*'DT-Prelim Calcs'!$C$21/HZ$2/'DT-Prelim Calcs'!$C$19/'DT-Prelim Calcs'!$C$18*3.39*'DT-Prelim Calcs'!$C$20</f>
        <v>21.238914147777567</v>
      </c>
      <c r="IG7" s="88">
        <f t="shared" si="43"/>
        <v>0</v>
      </c>
      <c r="IH7" s="110">
        <f>IF6*'DT-Prelim Calcs'!$C$11+IH6</f>
        <v>1.776182865406974</v>
      </c>
      <c r="II7" s="110">
        <f>II6+0.5*IF7*'DT-Prelim Calcs'!$C$11^2+IH7*'DT-Prelim Calcs'!$C$11</f>
        <v>0.15960971298096621</v>
      </c>
      <c r="IJ7" s="110">
        <f>MIN('Drive Train'!$G$35-ID6*'DT-Prelim Calcs'!$C$21*'Drive Train'!$G$38,IJ6+ID$2)</f>
        <v>9.1000000000000014</v>
      </c>
      <c r="IK7" s="110">
        <f>'Drive Train'!$G$35-ID7*'DT-Prelim Calcs'!$C$21*'Drive Train'!$G$38</f>
        <v>9.1000000000000014</v>
      </c>
      <c r="IL7" s="1">
        <f>IF(II7&gt;='Drive Train'!$G$30,1,0)</f>
        <v>0</v>
      </c>
      <c r="IM7" s="110">
        <f t="shared" si="89"/>
        <v>0.44444444444444425</v>
      </c>
      <c r="IN7" s="119">
        <f>IN6+'DT-Prelim Calcs'!$C$11</f>
        <v>0.12</v>
      </c>
      <c r="IO7" s="2">
        <f>IY7/'Drive Train'!$G$35</f>
        <v>0.69291338582677175</v>
      </c>
      <c r="IP7" s="88">
        <f>IW7*12*60/(PI() * 'Drive Train'!$G$17)/IO$2*IO7</f>
        <v>512.46049558506206</v>
      </c>
      <c r="IQ7" s="2">
        <f>('DT-Prelim Calcs'!$C$6*IO7-IP7)/('DT-Prelim Calcs'!$C$6*IO7)*'DT-Prelim Calcs'!$C$7*IO7</f>
        <v>0.85328025436250532</v>
      </c>
      <c r="IR7" s="110">
        <f>IQ7/'DT-Prelim Calcs'!$C$7*('DT-Prelim Calcs'!$C$8-'DT-Prelim Calcs'!$C$9)+'DT-Prelim Calcs'!$C$9</f>
        <v>55.044043883103164</v>
      </c>
      <c r="IS7" s="110">
        <f t="shared" si="44"/>
        <v>43.333333333333321</v>
      </c>
      <c r="IT7" s="2">
        <f t="shared" si="90"/>
        <v>0.62339109827103867</v>
      </c>
      <c r="IU7" s="110">
        <f>IT7*'DT-Prelim Calcs'!$C$21/IO$2/'DT-Prelim Calcs'!$C$19/'DT-Prelim Calcs'!$C$18*3.39*'DT-Prelim Calcs'!$C$20</f>
        <v>23.152329836766544</v>
      </c>
      <c r="IV7" s="88">
        <f t="shared" si="45"/>
        <v>0</v>
      </c>
      <c r="IW7" s="110">
        <f>IU6*'DT-Prelim Calcs'!$C$11+IW6</f>
        <v>1.9361993397679633</v>
      </c>
      <c r="IX7" s="110">
        <f>IX6+0.5*IU7*'DT-Prelim Calcs'!$C$11^2+IW7*'DT-Prelim Calcs'!$C$11</f>
        <v>0.17398896640267492</v>
      </c>
      <c r="IY7" s="110">
        <f>MIN('Drive Train'!$G$35-IS6*'DT-Prelim Calcs'!$C$21*'Drive Train'!$G$38,IY6+IS$2)</f>
        <v>8.8000000000000007</v>
      </c>
      <c r="IZ7" s="110">
        <f>'Drive Train'!$G$35-IS7*'DT-Prelim Calcs'!$C$21*'Drive Train'!$G$38</f>
        <v>8.8000000000000007</v>
      </c>
      <c r="JA7" s="1">
        <f>IF(IX7&gt;='Drive Train'!$G$30,1,0)</f>
        <v>0</v>
      </c>
      <c r="JB7" s="110">
        <f t="shared" si="91"/>
        <v>0.48148148148148134</v>
      </c>
      <c r="JC7" s="119">
        <f>JC6+'DT-Prelim Calcs'!$C$11</f>
        <v>0.12</v>
      </c>
      <c r="JD7" s="2">
        <f>JN7/'Drive Train'!$G$35</f>
        <v>0.6692913385826772</v>
      </c>
      <c r="JE7" s="88">
        <f>JL7*12*60/(PI() * 'Drive Train'!$G$17)/JD$2*JD7</f>
        <v>535.89853665849591</v>
      </c>
      <c r="JF7" s="2">
        <f>('DT-Prelim Calcs'!$C$6*JD7-JE7)/('DT-Prelim Calcs'!$C$6*JD7)*'DT-Prelim Calcs'!$C$7*JD7</f>
        <v>0.81431432563984885</v>
      </c>
      <c r="JG7" s="110">
        <f>JF7/'DT-Prelim Calcs'!$C$7*('DT-Prelim Calcs'!$C$8-'DT-Prelim Calcs'!$C$9)+'DT-Prelim Calcs'!$C$9</f>
        <v>52.66739858512554</v>
      </c>
      <c r="JH7" s="110">
        <f t="shared" si="46"/>
        <v>46.666666666666657</v>
      </c>
      <c r="JI7" s="2">
        <f t="shared" si="92"/>
        <v>0.67491102374798406</v>
      </c>
      <c r="JJ7" s="110">
        <f>JI7*'DT-Prelim Calcs'!$C$21/JD$2/'DT-Prelim Calcs'!$C$19/'DT-Prelim Calcs'!$C$18*3.39*'DT-Prelim Calcs'!$C$20</f>
        <v>25.065745525755524</v>
      </c>
      <c r="JK7" s="88">
        <f t="shared" si="47"/>
        <v>0</v>
      </c>
      <c r="JL7" s="110">
        <f>JJ6*'DT-Prelim Calcs'!$C$11+JL6</f>
        <v>2.0962158141289517</v>
      </c>
      <c r="JM7" s="110">
        <f>JM6+0.5*JJ7*'DT-Prelim Calcs'!$C$11^2+JL7*'DT-Prelim Calcs'!$C$11</f>
        <v>0.18836821982438359</v>
      </c>
      <c r="JN7" s="110">
        <f>MIN('Drive Train'!$G$35-JH6*'DT-Prelim Calcs'!$C$21*'Drive Train'!$G$38,JN6+JH$2)</f>
        <v>8.5</v>
      </c>
      <c r="JO7" s="110">
        <f>'Drive Train'!$G$35-JH7*'DT-Prelim Calcs'!$C$21*'Drive Train'!$G$38</f>
        <v>8.5</v>
      </c>
      <c r="JP7" s="1">
        <f>IF(JM7&gt;='Drive Train'!$G$30,1,0)</f>
        <v>0</v>
      </c>
      <c r="JQ7" s="110">
        <f>MIN(JG7,'DT-Prelim Calcs'!$C$10)*'DT-Prelim Calcs'!$C$11*1000/60/60*(1-JP7)</f>
        <v>0.58519331761250593</v>
      </c>
      <c r="JR7" s="119">
        <f>JR6+'DT-Prelim Calcs'!$C$11</f>
        <v>0.12</v>
      </c>
      <c r="JS7" s="2">
        <f>KC7/'Drive Train'!$G$35</f>
        <v>0.64566929133858264</v>
      </c>
      <c r="JT7" s="88">
        <f>KA7*12*60/(PI() * 'Drive Train'!$G$17)/JS$2*JS7</f>
        <v>534.21655677447552</v>
      </c>
      <c r="JU7" s="2">
        <f>('DT-Prelim Calcs'!$C$6*JS7-JT7)/('DT-Prelim Calcs'!$C$6*JS7)*'DT-Prelim Calcs'!$C$7*JS7</f>
        <v>0.78141333348397513</v>
      </c>
      <c r="JV7" s="110">
        <f>JU7/'DT-Prelim Calcs'!$C$7*('DT-Prelim Calcs'!$C$8-'DT-Prelim Calcs'!$C$9)+'DT-Prelim Calcs'!$C$9</f>
        <v>50.660671403987138</v>
      </c>
      <c r="JW7" s="110">
        <f t="shared" si="48"/>
        <v>49.999999999999993</v>
      </c>
      <c r="JX7" s="2">
        <f t="shared" si="93"/>
        <v>0.72819493746500374</v>
      </c>
      <c r="JY7" s="110">
        <f>JX7*'DT-Prelim Calcs'!$C$21/JS$2/'DT-Prelim Calcs'!$C$19/'DT-Prelim Calcs'!$C$18*3.39*'DT-Prelim Calcs'!$C$20</f>
        <v>27.044674562104838</v>
      </c>
      <c r="JZ7" s="88">
        <f t="shared" si="49"/>
        <v>0</v>
      </c>
      <c r="KA7" s="110">
        <f>JY6*'DT-Prelim Calcs'!$C$11+KA6</f>
        <v>2.1660867164021171</v>
      </c>
      <c r="KB7" s="110">
        <f>KB6+0.5*JY7*'DT-Prelim Calcs'!$C$11^2+KA7*'DT-Prelim Calcs'!$C$11</f>
        <v>0.19492267696185325</v>
      </c>
      <c r="KC7" s="110">
        <f>MIN('Drive Train'!$G$35-JW6*'DT-Prelim Calcs'!$C$21*'Drive Train'!$G$38,KC6+JW$2)</f>
        <v>8.1999999999999993</v>
      </c>
      <c r="KD7" s="110">
        <f>'Drive Train'!$G$35-JW7*'DT-Prelim Calcs'!$C$21*'Drive Train'!$G$38</f>
        <v>8.1999999999999993</v>
      </c>
      <c r="KE7" s="1">
        <f>IF(KB7&gt;='Drive Train'!$G$30,1,0)</f>
        <v>0</v>
      </c>
      <c r="KF7" s="110">
        <f>MIN(JV7,'DT-Prelim Calcs'!$C$10)*'DT-Prelim Calcs'!$C$11*1000/60/60*(1-KE7)</f>
        <v>0.5628963489331904</v>
      </c>
      <c r="KG7" s="119">
        <f>KG6+'DT-Prelim Calcs'!$C$11</f>
        <v>0.12</v>
      </c>
      <c r="KH7" s="2">
        <f>KR7/'Drive Train'!$G$35</f>
        <v>0.62648918832137579</v>
      </c>
      <c r="KI7" s="88">
        <f>KP7*12*60/(PI() * 'Drive Train'!$G$17)/KH$2*KH7</f>
        <v>518.34724297887976</v>
      </c>
      <c r="KJ7" s="2">
        <f>('DT-Prelim Calcs'!$C$6*KH7-KI7)/('DT-Prelim Calcs'!$C$6*KH7)*'DT-Prelim Calcs'!$C$7*KH7</f>
        <v>0.75820084926597886</v>
      </c>
      <c r="KK7" s="110">
        <f>KJ7/'DT-Prelim Calcs'!$C$7*('DT-Prelim Calcs'!$C$8-'DT-Prelim Calcs'!$C$9)+'DT-Prelim Calcs'!$C$9</f>
        <v>49.24487449423701</v>
      </c>
      <c r="KL7" s="110">
        <f t="shared" si="50"/>
        <v>49.24487449423701</v>
      </c>
      <c r="KM7" s="2">
        <f t="shared" si="94"/>
        <v>0.71581439138214542</v>
      </c>
      <c r="KN7" s="110">
        <f>KM7*'DT-Prelim Calcs'!$C$21/KH$2/'DT-Prelim Calcs'!$C$19/'DT-Prelim Calcs'!$C$18*3.39*'DT-Prelim Calcs'!$C$20</f>
        <v>26.584869333469701</v>
      </c>
      <c r="KO7" s="88">
        <f t="shared" si="51"/>
        <v>0</v>
      </c>
      <c r="KP7" s="110">
        <f>KN6*'DT-Prelim Calcs'!$C$11+KP6</f>
        <v>2.1660867164021171</v>
      </c>
      <c r="KQ7" s="110">
        <f>KQ6+0.5*KN7*'DT-Prelim Calcs'!$C$11^2+KP7*'DT-Prelim Calcs'!$C$11</f>
        <v>0.19455483277894514</v>
      </c>
      <c r="KR7" s="110">
        <f>MIN('Drive Train'!$G$35-KL6*'DT-Prelim Calcs'!$C$21*'Drive Train'!$G$38,KR6+KL$2)</f>
        <v>7.9564126916814724</v>
      </c>
      <c r="KS7" s="110">
        <f>'Drive Train'!$G$35-KL7*'DT-Prelim Calcs'!$C$21*'Drive Train'!$G$38</f>
        <v>8.2679612955186688</v>
      </c>
      <c r="KT7" s="1">
        <f>IF(KQ7&gt;='Drive Train'!$G$30,1,0)</f>
        <v>0</v>
      </c>
      <c r="KU7" s="110">
        <f>MIN(KK7,'DT-Prelim Calcs'!$C$10)*'DT-Prelim Calcs'!$C$11*1000/60/60*(1-KT7)</f>
        <v>0.547165272158189</v>
      </c>
      <c r="KV7" s="119">
        <f>KV6+'DT-Prelim Calcs'!$C$11</f>
        <v>0.12</v>
      </c>
      <c r="KW7" s="2">
        <f>LG7/'Drive Train'!$G$35</f>
        <v>0.63986580740336074</v>
      </c>
      <c r="KX7" s="88">
        <f>LE7*12*60/(PI() * 'Drive Train'!$G$17)/KW$2*KW7</f>
        <v>529.41484598110219</v>
      </c>
      <c r="KY7" s="2">
        <f>('DT-Prelim Calcs'!$C$6*KW7-KX7)/('DT-Prelim Calcs'!$C$6*KW7)*'DT-Prelim Calcs'!$C$7*KW7</f>
        <v>0.77438973829604107</v>
      </c>
      <c r="KZ7" s="110">
        <f>KY7/'DT-Prelim Calcs'!$C$7*('DT-Prelim Calcs'!$C$8-'DT-Prelim Calcs'!$C$9)+'DT-Prelim Calcs'!$C$9</f>
        <v>50.23228191025499</v>
      </c>
      <c r="LA7" s="110">
        <f t="shared" si="52"/>
        <v>50.23228191025499</v>
      </c>
      <c r="LB7" s="2">
        <f t="shared" si="95"/>
        <v>0.72904065520000016</v>
      </c>
      <c r="LC7" s="110">
        <f>LB7*'DT-Prelim Calcs'!$C$21/KW$2/'DT-Prelim Calcs'!$C$19/'DT-Prelim Calcs'!$C$18*3.39*'DT-Prelim Calcs'!$C$20</f>
        <v>27.076083955026462</v>
      </c>
      <c r="LD7" s="88">
        <f t="shared" si="53"/>
        <v>0</v>
      </c>
      <c r="LE7" s="110">
        <f>LC6*'DT-Prelim Calcs'!$C$11+LE6</f>
        <v>2.1660867164021171</v>
      </c>
      <c r="LF7" s="110">
        <f>LF6+0.5*LC7*'DT-Prelim Calcs'!$C$11^2+LE7*'DT-Prelim Calcs'!$C$11</f>
        <v>0.19494780447619053</v>
      </c>
      <c r="LG7" s="110">
        <f>MIN('Drive Train'!$G$35-LA6*'DT-Prelim Calcs'!$C$21*'Drive Train'!$G$38,LG6+LA$2)</f>
        <v>8.1262957540226815</v>
      </c>
      <c r="LH7" s="110">
        <f>'Drive Train'!$G$35-LA7*'DT-Prelim Calcs'!$C$21*'Drive Train'!$G$38</f>
        <v>8.1790946280770491</v>
      </c>
      <c r="LI7" s="1">
        <f>IF(LF7&gt;='Drive Train'!$G$30,1,0)</f>
        <v>0</v>
      </c>
      <c r="LJ7" s="110">
        <f>MIN(KZ7,'DT-Prelim Calcs'!$C$10)*'DT-Prelim Calcs'!$C$11*1000/60/60*(1-LI7)</f>
        <v>0.55813646566949993</v>
      </c>
      <c r="LK7" s="119">
        <f>LK6+'DT-Prelim Calcs'!$C$11</f>
        <v>0.12</v>
      </c>
      <c r="LL7" s="2">
        <f>LV7/'Drive Train'!$G$35</f>
        <v>0.65324242648534614</v>
      </c>
      <c r="LM7" s="88">
        <f>LT7*12*60/(PI() * 'Drive Train'!$G$17)/LL$2*LL7</f>
        <v>540.48244898332496</v>
      </c>
      <c r="LN7" s="2">
        <f>('DT-Prelim Calcs'!$C$6*LL7-LM7)/('DT-Prelim Calcs'!$C$6*LL7)*'DT-Prelim Calcs'!$C$7*LL7</f>
        <v>0.79057862732610373</v>
      </c>
      <c r="LO7" s="110">
        <f>LN7/'DT-Prelim Calcs'!$C$7*('DT-Prelim Calcs'!$C$8-'DT-Prelim Calcs'!$C$9)+'DT-Prelim Calcs'!$C$9</f>
        <v>51.219689326272999</v>
      </c>
      <c r="LP7" s="110">
        <f t="shared" si="54"/>
        <v>51.219689326272999</v>
      </c>
      <c r="LQ7" s="2">
        <f t="shared" si="96"/>
        <v>0.72904065520000016</v>
      </c>
      <c r="LR7" s="110">
        <f>LQ7*'DT-Prelim Calcs'!$C$21/LL$2/'DT-Prelim Calcs'!$C$19/'DT-Prelim Calcs'!$C$18*3.39*'DT-Prelim Calcs'!$C$20</f>
        <v>27.076083955026462</v>
      </c>
      <c r="LS7" s="88">
        <f t="shared" si="55"/>
        <v>0</v>
      </c>
      <c r="LT7" s="110">
        <f>LR6*'DT-Prelim Calcs'!$C$11+LT6</f>
        <v>2.1660867164021171</v>
      </c>
      <c r="LU7" s="110">
        <f>LU6+0.5*LR7*'DT-Prelim Calcs'!$C$11^2+LT7*'DT-Prelim Calcs'!$C$11</f>
        <v>0.19494780447619053</v>
      </c>
      <c r="LV7" s="110">
        <f>MIN('Drive Train'!$G$35-LP6*'DT-Prelim Calcs'!$C$21*'Drive Train'!$G$38,LV6+LP$2)</f>
        <v>8.296178816363895</v>
      </c>
      <c r="LW7" s="110">
        <f>'Drive Train'!$G$35-LP7*'DT-Prelim Calcs'!$C$21*'Drive Train'!$G$38</f>
        <v>8.0902279606354295</v>
      </c>
      <c r="LX7" s="1">
        <f>IF(LU7&gt;='Drive Train'!$G$30,1,0)</f>
        <v>0</v>
      </c>
      <c r="LY7" s="110">
        <f>MIN(LO7,'DT-Prelim Calcs'!$C$10)*'DT-Prelim Calcs'!$C$11*1000/60/60*(1-LX7)</f>
        <v>0.56910765918081119</v>
      </c>
      <c r="LZ7" s="119">
        <f>LZ6+'DT-Prelim Calcs'!$C$11</f>
        <v>0.12</v>
      </c>
    </row>
    <row r="8" spans="1:338" x14ac:dyDescent="0.2">
      <c r="A8" s="7"/>
      <c r="B8" s="134" t="s">
        <v>8</v>
      </c>
      <c r="C8" s="138">
        <f>(VLOOKUP('Drive Train'!$C$4,Motors!$B$6:$I$23,6,FALSE))</f>
        <v>89</v>
      </c>
      <c r="D8" s="5"/>
      <c r="E8" s="6">
        <f t="shared" si="56"/>
        <v>3</v>
      </c>
      <c r="F8" s="132">
        <f t="shared" si="57"/>
        <v>0.16919999999999999</v>
      </c>
      <c r="G8" s="132">
        <f t="shared" si="0"/>
        <v>5139.2</v>
      </c>
      <c r="H8" s="132">
        <f t="shared" si="1"/>
        <v>13.32</v>
      </c>
      <c r="I8" s="132">
        <f t="shared" si="58"/>
        <v>91.059339524453662</v>
      </c>
      <c r="J8" s="132">
        <f t="shared" si="59"/>
        <v>159.84</v>
      </c>
      <c r="K8" s="132">
        <f t="shared" si="2"/>
        <v>0.12</v>
      </c>
      <c r="L8" s="132">
        <f t="shared" si="3"/>
        <v>0.88</v>
      </c>
      <c r="M8" s="132">
        <f t="shared" si="4"/>
        <v>0.1496629213483146</v>
      </c>
      <c r="N8" s="132">
        <f t="shared" si="5"/>
        <v>0.42307692307692307</v>
      </c>
      <c r="O8" s="132">
        <f t="shared" si="6"/>
        <v>0.56969056259042583</v>
      </c>
      <c r="P8" s="5"/>
      <c r="R8" s="119">
        <f>R7+'DT-Prelim Calcs'!$C$11</f>
        <v>0.16</v>
      </c>
      <c r="S8" s="2">
        <f>AG8/'Drive Train'!$G$35</f>
        <v>0.63176943534626362</v>
      </c>
      <c r="T8" s="88">
        <f>AE8*12*60/(PI() * 'Drive Train'!$G$17)/S$2*ABS(S8)</f>
        <v>783.54413145000854</v>
      </c>
      <c r="U8" s="2">
        <f>IF(OR(AD7=1,AND($C$32=Motors!$C$28,'DT-Prelim Calcs'!AI7=1)),0,IF(AG8=0,-(V7+$C$9)/($C$8-$C$9)*$C$7,($C$6*S8-T8)/($C$6*S8)*$C$7*S8))</f>
        <v>0.70161729675869189</v>
      </c>
      <c r="V8" s="110">
        <f>IF(AND(AD7=1,AI7=1),0,ABS(U8/$C$7*($C$8-$C$9)+$C$9) *'Drive Train'!$K$55 + V7*(1-'Drive Train'!$K$55))</f>
        <v>47.460777105194239</v>
      </c>
      <c r="W8" s="110">
        <f t="shared" si="7"/>
        <v>47.460777105194239</v>
      </c>
      <c r="X8" s="2">
        <f>MAX(MIN(IF(AND(AI7=1,AG8&lt;0),-1,1)*(W8-$C$9)/($C$8-$C$9)*$C$7-$C$29*AE8/T$2 -  AI7*$C$29/2,X$2),MAX(X$4:X7)*-1)</f>
        <v>0.66541323419275533</v>
      </c>
      <c r="Y8" s="110">
        <f t="shared" si="8"/>
        <v>24.713003952908668</v>
      </c>
      <c r="Z8" s="110">
        <f t="shared" si="9"/>
        <v>24.713003952908668</v>
      </c>
      <c r="AA8" s="110">
        <f t="shared" si="10"/>
        <v>8.0234718288975468</v>
      </c>
      <c r="AB8" s="110" t="e">
        <f t="shared" si="11"/>
        <v>#N/A</v>
      </c>
      <c r="AC8" s="88">
        <f t="shared" si="60"/>
        <v>0</v>
      </c>
      <c r="AD8" s="1">
        <f t="shared" si="12"/>
        <v>0</v>
      </c>
      <c r="AE8" s="110">
        <f t="shared" si="13"/>
        <v>3.2469341258144113</v>
      </c>
      <c r="AF8" s="110" t="e">
        <f t="shared" si="14"/>
        <v>#N/A</v>
      </c>
      <c r="AG8" s="110">
        <f>IF(AI7=0,MIN('Drive Train'!$G$35-W7*$C$21*'Drive Train'!$G$38,AG7+W$2)-$C$3,IF(AE7-1&lt;=0,0,IF($C$32=Motors!$C$26,MAX(MAX(AG$4:AG7)*-1,AG7-W$2),MAX(0,MAX(AG$4:AG7)*-1,AG7-W$2))))</f>
        <v>8.0234718288975468</v>
      </c>
      <c r="AH8" s="110">
        <f>'Drive Train'!$G$35-ABS(W8)*'DT-Prelim Calcs'!$C$21*'Drive Train'!$G$38</f>
        <v>8.428530060532518</v>
      </c>
      <c r="AI8" s="1">
        <f>IF(AJ8&gt;='Drive Train'!$G$30,1,0)</f>
        <v>0</v>
      </c>
      <c r="AJ8" s="110">
        <f>AJ7+0.5*Y8*'DT-Prelim Calcs'!$C$11^2+AE8*'DT-Prelim Calcs'!$C$11</f>
        <v>0.34455165369531865</v>
      </c>
      <c r="AK8" s="110">
        <f t="shared" si="15"/>
        <v>0.52734196783549148</v>
      </c>
      <c r="AL8" s="119">
        <f>AL7+'DT-Prelim Calcs'!$C$11</f>
        <v>0.16</v>
      </c>
      <c r="AM8" s="2">
        <f>AW8/'Drive Train'!$G$35</f>
        <v>0.59081861235478195</v>
      </c>
      <c r="AN8" s="88">
        <f>AU8*12*60/(PI() * 'Drive Train'!$G$17)/AM$2*AM8</f>
        <v>79.988659983512008</v>
      </c>
      <c r="AO8" s="2">
        <f>('DT-Prelim Calcs'!$C$6*AM8-AN8)/('DT-Prelim Calcs'!$C$6*AM8)*'DT-Prelim Calcs'!$C$7*AM8</f>
        <v>0.81374191284203135</v>
      </c>
      <c r="AP8" s="110">
        <f>AO8/'DT-Prelim Calcs'!$C$7*('DT-Prelim Calcs'!$C$8-'DT-Prelim Calcs'!$C$9)+'DT-Prelim Calcs'!$C$9</f>
        <v>52.632485464123903</v>
      </c>
      <c r="AQ8" s="110">
        <f t="shared" si="16"/>
        <v>52.632485464123903</v>
      </c>
      <c r="AR8" s="2">
        <f t="shared" si="61"/>
        <v>0.80680615109766496</v>
      </c>
      <c r="AS8" s="110">
        <f>AR8*'DT-Prelim Calcs'!$C$21/AM$2/'DT-Prelim Calcs'!$C$19/'DT-Prelim Calcs'!$C$18*3.39*'DT-Prelim Calcs'!$C$20</f>
        <v>8.9892727902366225</v>
      </c>
      <c r="AT8" s="88">
        <f t="shared" si="17"/>
        <v>0</v>
      </c>
      <c r="AU8" s="110">
        <f>AS7*'DT-Prelim Calcs'!$C$11+AU7</f>
        <v>1.181467079554521</v>
      </c>
      <c r="AV8" s="110">
        <f>AV7+0.5*AS8*'DT-Prelim Calcs'!$C$11^2+AU8*'DT-Prelim Calcs'!$C$11</f>
        <v>0.12710363373243963</v>
      </c>
      <c r="AW8" s="110">
        <f>MIN('Drive Train'!$G$35-AQ7*'DT-Prelim Calcs'!$C$21*'Drive Train'!$G$38,AW7+AQ$2)</f>
        <v>7.5033963769057301</v>
      </c>
      <c r="AX8" s="110">
        <f>'Drive Train'!$G$35-AQ8*'DT-Prelim Calcs'!$C$21*'Drive Train'!$G$38</f>
        <v>7.9630763082288478</v>
      </c>
      <c r="AY8" s="1">
        <f>IF(AV8&gt;='Drive Train'!$G$30,1,0)</f>
        <v>0</v>
      </c>
      <c r="AZ8" s="110">
        <f t="shared" si="62"/>
        <v>0.5848053940458211</v>
      </c>
      <c r="BA8" s="119">
        <f>BA7+'DT-Prelim Calcs'!$C$11</f>
        <v>0.16</v>
      </c>
      <c r="BB8" s="2">
        <f>BL8/'Drive Train'!$G$35</f>
        <v>0.59688503876915355</v>
      </c>
      <c r="BC8" s="88">
        <f>BJ8*12*60/(PI() * 'Drive Train'!$G$17)/BB$2*BB8</f>
        <v>193.05317874330393</v>
      </c>
      <c r="BD8" s="2">
        <f>('DT-Prelim Calcs'!$C$6*BB8-BC8)/('DT-Prelim Calcs'!$C$6*BB8)*'DT-Prelim Calcs'!$C$7*BB8</f>
        <v>0.79499746253641435</v>
      </c>
      <c r="BE8" s="110">
        <f>BD8/'DT-Prelim Calcs'!$C$7*('DT-Prelim Calcs'!$C$8-'DT-Prelim Calcs'!$C$9)+'DT-Prelim Calcs'!$C$9</f>
        <v>51.489206934845129</v>
      </c>
      <c r="BF8" s="110">
        <f t="shared" si="18"/>
        <v>51.489206934845129</v>
      </c>
      <c r="BG8" s="2">
        <f t="shared" si="63"/>
        <v>0.77842808564346166</v>
      </c>
      <c r="BH8" s="110">
        <f>BG8*'DT-Prelim Calcs'!$C$21/BB$2/'DT-Prelim Calcs'!$C$19/'DT-Prelim Calcs'!$C$18*3.39*'DT-Prelim Calcs'!$C$20</f>
        <v>13.491473426664236</v>
      </c>
      <c r="BI8" s="88">
        <f t="shared" si="19"/>
        <v>0</v>
      </c>
      <c r="BJ8" s="110">
        <f>BH7*'DT-Prelim Calcs'!$C$11+BJ7</f>
        <v>1.8144629699511763</v>
      </c>
      <c r="BK8" s="110">
        <f>BK7+0.5*BH8*'DT-Prelim Calcs'!$C$11^2+BJ8*'DT-Prelim Calcs'!$C$11</f>
        <v>0.19555379395582478</v>
      </c>
      <c r="BL8" s="110">
        <f>MIN('Drive Train'!$G$35-BF7*'DT-Prelim Calcs'!$C$21*'Drive Train'!$G$38,BL7+BF$2)</f>
        <v>7.5804399923682499</v>
      </c>
      <c r="BM8" s="110">
        <f>'Drive Train'!$G$35-BF8*'DT-Prelim Calcs'!$C$21*'Drive Train'!$G$38</f>
        <v>8.0659713758639384</v>
      </c>
      <c r="BN8" s="1">
        <f>IF(BK8&gt;='Drive Train'!$G$30,1,0)</f>
        <v>0</v>
      </c>
      <c r="BO8" s="110">
        <f t="shared" si="64"/>
        <v>0.57210229927605705</v>
      </c>
      <c r="BP8" s="119">
        <f>BP7+'DT-Prelim Calcs'!$C$11</f>
        <v>0.16</v>
      </c>
      <c r="BQ8" s="2">
        <f>CA8/'Drive Train'!$G$35</f>
        <v>0.60554874671445347</v>
      </c>
      <c r="BR8" s="88">
        <f>BY8*12*60/(PI() * 'Drive Train'!$G$17)/BQ$2*BQ8</f>
        <v>354.10242521276984</v>
      </c>
      <c r="BS8" s="2">
        <f>('DT-Prelim Calcs'!$C$6*BQ8-BR8)/('DT-Prelim Calcs'!$C$6*BQ8)*'DT-Prelim Calcs'!$C$7*BQ8</f>
        <v>0.76832982541018657</v>
      </c>
      <c r="BT8" s="110">
        <f>BS8/'DT-Prelim Calcs'!$C$7*('DT-Prelim Calcs'!$C$8-'DT-Prelim Calcs'!$C$9)+'DT-Prelim Calcs'!$C$9</f>
        <v>49.862670202323443</v>
      </c>
      <c r="BU8" s="110">
        <f t="shared" si="20"/>
        <v>49.862670202323443</v>
      </c>
      <c r="BV8" s="2">
        <f t="shared" si="65"/>
        <v>0.7383727298677607</v>
      </c>
      <c r="BW8" s="110">
        <f>BV8*'DT-Prelim Calcs'!$C$21/BQ$2/'DT-Prelim Calcs'!$C$19/'DT-Prelim Calcs'!$C$18*3.39*'DT-Prelim Calcs'!$C$20</f>
        <v>17.367691625364998</v>
      </c>
      <c r="BX8" s="88">
        <f t="shared" si="21"/>
        <v>0</v>
      </c>
      <c r="BY8" s="110">
        <f>BW7*'DT-Prelim Calcs'!$C$11+BY7</f>
        <v>2.4172194048495181</v>
      </c>
      <c r="BZ8" s="110">
        <f>BZ7+0.5*BW8*'DT-Prelim Calcs'!$C$11^2+BY8*'DT-Prelim Calcs'!$C$11</f>
        <v>0.26121008538885404</v>
      </c>
      <c r="CA8" s="110">
        <f>MIN('Drive Train'!$G$35-BU7*'DT-Prelim Calcs'!$C$21*'Drive Train'!$G$38,CA7+BU$2)</f>
        <v>7.6904690832735589</v>
      </c>
      <c r="CB8" s="110">
        <f>'Drive Train'!$G$35-BU8*'DT-Prelim Calcs'!$C$21*'Drive Train'!$G$38</f>
        <v>8.2123596817908897</v>
      </c>
      <c r="CC8" s="1">
        <f>IF(BZ8&gt;='Drive Train'!$G$30,1,0)</f>
        <v>0</v>
      </c>
      <c r="CD8" s="110">
        <f t="shared" si="66"/>
        <v>0.55402966891470495</v>
      </c>
      <c r="CE8" s="119">
        <f>CE7+'DT-Prelim Calcs'!$C$11</f>
        <v>0.16</v>
      </c>
      <c r="CF8" s="2">
        <f>CP8/'Drive Train'!$G$35</f>
        <v>0.61578236877870363</v>
      </c>
      <c r="CG8" s="88">
        <f>CN8*12*60/(PI() * 'Drive Train'!$G$17)/CF$2*CF8</f>
        <v>544.62637700121934</v>
      </c>
      <c r="CH8" s="2">
        <f>('DT-Prelim Calcs'!$C$6*CF8-CG8)/('DT-Prelim Calcs'!$C$6*CF8)*'DT-Prelim Calcs'!$C$7*CF8</f>
        <v>0.73675944279103389</v>
      </c>
      <c r="CI8" s="110">
        <f>CH8/'DT-Prelim Calcs'!$C$7*('DT-Prelim Calcs'!$C$8-'DT-Prelim Calcs'!$C$9)+'DT-Prelim Calcs'!$C$9</f>
        <v>47.937100765977959</v>
      </c>
      <c r="CJ8" s="110">
        <f t="shared" si="22"/>
        <v>47.937100765977959</v>
      </c>
      <c r="CK8" s="2">
        <f t="shared" si="67"/>
        <v>0.69144972742188116</v>
      </c>
      <c r="CL8" s="110">
        <f>CK8*'DT-Prelim Calcs'!$C$21/CF$2/'DT-Prelim Calcs'!$C$19/'DT-Prelim Calcs'!$C$18*3.39*'DT-Prelim Calcs'!$C$20</f>
        <v>20.543985564392447</v>
      </c>
      <c r="CM8" s="88">
        <f t="shared" si="23"/>
        <v>0</v>
      </c>
      <c r="CN8" s="110">
        <f>CL7*'DT-Prelim Calcs'!$C$11+CN7</f>
        <v>2.8943434260909431</v>
      </c>
      <c r="CO8" s="110">
        <f>CO7+0.5*CL8*'DT-Prelim Calcs'!$C$11^2+CN8*'DT-Prelim Calcs'!$C$11</f>
        <v>0.31071005668772728</v>
      </c>
      <c r="CP8" s="110">
        <f>MIN('Drive Train'!$G$35-CJ7*'DT-Prelim Calcs'!$C$21*'Drive Train'!$G$38,CP7+CJ$2)</f>
        <v>7.8204360834895361</v>
      </c>
      <c r="CQ8" s="110">
        <f>'Drive Train'!$G$35-CJ8*'DT-Prelim Calcs'!$C$21*'Drive Train'!$G$38</f>
        <v>8.3856609310619827</v>
      </c>
      <c r="CR8" s="1">
        <f>IF(CO8&gt;='Drive Train'!$G$30,1,0)</f>
        <v>0</v>
      </c>
      <c r="CS8" s="110">
        <f t="shared" si="68"/>
        <v>0.53263445295531064</v>
      </c>
      <c r="CT8" s="119">
        <f>CT7+'DT-Prelim Calcs'!$C$11</f>
        <v>0.16</v>
      </c>
      <c r="CU8" s="2">
        <f>DE8/'Drive Train'!$G$35</f>
        <v>0.62624657436324305</v>
      </c>
      <c r="CV8" s="88">
        <f>DC8*12*60/(PI() * 'Drive Train'!$G$17)/CU$2*CU8</f>
        <v>733.95526818961287</v>
      </c>
      <c r="CW8" s="2">
        <f>('DT-Prelim Calcs'!$C$6*CU8-CV8)/('DT-Prelim Calcs'!$C$6*CU8)*'DT-Prelim Calcs'!$C$7*CU8</f>
        <v>0.70580271640228331</v>
      </c>
      <c r="CX8" s="110">
        <f>CW8/'DT-Prelim Calcs'!$C$7*('DT-Prelim Calcs'!$C$8-'DT-Prelim Calcs'!$C$9)+'DT-Prelim Calcs'!$C$9</f>
        <v>46.048960007515156</v>
      </c>
      <c r="CY8" s="110">
        <f t="shared" si="24"/>
        <v>46.048960007515156</v>
      </c>
      <c r="CZ8" s="2">
        <f t="shared" si="69"/>
        <v>0.64576223831024104</v>
      </c>
      <c r="DA8" s="110">
        <f>CZ8*'DT-Prelim Calcs'!$C$21/CU$2/'DT-Prelim Calcs'!$C$19/'DT-Prelim Calcs'!$C$18*3.39*'DT-Prelim Calcs'!$C$20</f>
        <v>23.183739763028726</v>
      </c>
      <c r="DB8" s="88">
        <f t="shared" si="25"/>
        <v>0</v>
      </c>
      <c r="DC8" s="110">
        <f>DA7*'DT-Prelim Calcs'!$C$11+DC7</f>
        <v>3.1740671643214879</v>
      </c>
      <c r="DD8" s="110">
        <f>DD7+0.5*DA8*'DT-Prelim Calcs'!$C$11^2+DC8*'DT-Prelim Calcs'!$C$11</f>
        <v>0.33595370824257176</v>
      </c>
      <c r="DE8" s="110">
        <f>MIN('Drive Train'!$G$35-CY7*'DT-Prelim Calcs'!$C$21*'Drive Train'!$G$38,DE7+CY$2)</f>
        <v>7.9533314944131863</v>
      </c>
      <c r="DF8" s="110">
        <f>'Drive Train'!$G$35-CY8*'DT-Prelim Calcs'!$C$21*'Drive Train'!$G$38</f>
        <v>8.5555935993236361</v>
      </c>
      <c r="DG8" s="1">
        <f>IF(DD8&gt;='Drive Train'!$G$30,1,0)</f>
        <v>0</v>
      </c>
      <c r="DH8" s="110">
        <f t="shared" si="70"/>
        <v>0.51165511119461282</v>
      </c>
      <c r="DI8" s="119">
        <f>DI7+'DT-Prelim Calcs'!$C$11</f>
        <v>0.16</v>
      </c>
      <c r="DJ8" s="2">
        <f>DT8/'Drive Train'!$G$35</f>
        <v>0.63574107134099012</v>
      </c>
      <c r="DK8" s="88">
        <f>DR8*12*60/(PI() * 'Drive Train'!$G$17)/DJ$2*DJ8</f>
        <v>894.20357785216095</v>
      </c>
      <c r="DL8" s="2">
        <f>('DT-Prelim Calcs'!$C$6*DJ8-DK8)/('DT-Prelim Calcs'!$C$6*DJ8)*'DT-Prelim Calcs'!$C$7*DJ8</f>
        <v>0.68049986867786005</v>
      </c>
      <c r="DM8" s="110">
        <f>DL8/'DT-Prelim Calcs'!$C$7*('DT-Prelim Calcs'!$C$8-'DT-Prelim Calcs'!$C$9)+'DT-Prelim Calcs'!$C$9</f>
        <v>44.505665749146075</v>
      </c>
      <c r="DN8" s="110">
        <f t="shared" si="26"/>
        <v>44.505665749146075</v>
      </c>
      <c r="DO8" s="2">
        <f t="shared" si="71"/>
        <v>0.60844289027534348</v>
      </c>
      <c r="DP8" s="110">
        <f>DO8*'DT-Prelim Calcs'!$C$21/DJ$2/'DT-Prelim Calcs'!$C$19/'DT-Prelim Calcs'!$C$18*3.39*'DT-Prelim Calcs'!$C$20</f>
        <v>25.610118470466752</v>
      </c>
      <c r="DQ8" s="88">
        <f t="shared" si="27"/>
        <v>0</v>
      </c>
      <c r="DR8" s="110">
        <f>DP7*'DT-Prelim Calcs'!$C$11+DR7</f>
        <v>3.2491300746031757</v>
      </c>
      <c r="DS8" s="110">
        <f>DS7+0.5*DP8*'DT-Prelim Calcs'!$C$11^2+DR8*'DT-Prelim Calcs'!$C$11</f>
        <v>0.34540110223669096</v>
      </c>
      <c r="DT8" s="110">
        <f>MIN('Drive Train'!$G$35-DN7*'DT-Prelim Calcs'!$C$21*'Drive Train'!$G$38,DT7+DN$2)</f>
        <v>8.073911606030574</v>
      </c>
      <c r="DU8" s="110">
        <f>'Drive Train'!$G$35-DN8*'DT-Prelim Calcs'!$C$21*'Drive Train'!$G$38</f>
        <v>8.6944900825768521</v>
      </c>
      <c r="DV8" s="1">
        <f>IF(DS8&gt;='Drive Train'!$G$30,1,0)</f>
        <v>0</v>
      </c>
      <c r="DW8" s="110">
        <f t="shared" si="72"/>
        <v>0.49450739721273423</v>
      </c>
      <c r="DX8" s="119">
        <f>DX7+'DT-Prelim Calcs'!$C$11</f>
        <v>0.16</v>
      </c>
      <c r="DY8" s="2">
        <f>EI8/'Drive Train'!$G$35</f>
        <v>0.64342169604853294</v>
      </c>
      <c r="DZ8" s="88">
        <f>EG8*12*60/(PI() * 'Drive Train'!$G$17)/DY$2*DY8</f>
        <v>1038.0960173801227</v>
      </c>
      <c r="EA8" s="2">
        <f>('DT-Prelim Calcs'!$C$6*DY8-DZ8)/('DT-Prelim Calcs'!$C$6*DY8)*'DT-Prelim Calcs'!$C$7*DY8</f>
        <v>0.65658839545138115</v>
      </c>
      <c r="EB8" s="110">
        <f>EA8/'DT-Prelim Calcs'!$C$7*('DT-Prelim Calcs'!$C$8-'DT-Prelim Calcs'!$C$9)+'DT-Prelim Calcs'!$C$9</f>
        <v>43.047235467247361</v>
      </c>
      <c r="EC8" s="110">
        <f t="shared" si="28"/>
        <v>43.047235467247361</v>
      </c>
      <c r="ED8" s="2">
        <f t="shared" si="73"/>
        <v>0.56080050400000014</v>
      </c>
      <c r="EE8" s="110">
        <f>ED8*'DT-Prelim Calcs'!$C$21/DY$2/'DT-Prelim Calcs'!$C$19/'DT-Prelim Calcs'!$C$18*3.39*'DT-Prelim Calcs'!$C$20</f>
        <v>27.076083955026462</v>
      </c>
      <c r="EF8" s="88">
        <f t="shared" si="29"/>
        <v>0</v>
      </c>
      <c r="EG8" s="110">
        <f>EE7*'DT-Prelim Calcs'!$C$11+EG7</f>
        <v>3.2491300746031757</v>
      </c>
      <c r="EH8" s="110">
        <f>EH7+0.5*EE8*'DT-Prelim Calcs'!$C$11^2+EG8*'DT-Prelim Calcs'!$C$11</f>
        <v>0.34657387462433875</v>
      </c>
      <c r="EI8" s="110">
        <f>MIN('Drive Train'!$G$35-EC7*'DT-Prelim Calcs'!$C$21*'Drive Train'!$G$38,EI7+EC$2)</f>
        <v>8.1714555398163675</v>
      </c>
      <c r="EJ8" s="110">
        <f>'Drive Train'!$G$35-EC8*'DT-Prelim Calcs'!$C$21*'Drive Train'!$G$38</f>
        <v>8.8257488079477362</v>
      </c>
      <c r="EK8" s="1">
        <f>IF(EH8&gt;='Drive Train'!$G$30,1,0)</f>
        <v>0</v>
      </c>
      <c r="EL8" s="110">
        <f t="shared" si="74"/>
        <v>0.47830261630274845</v>
      </c>
      <c r="EM8" s="119">
        <f>EM7+'DT-Prelim Calcs'!$C$11</f>
        <v>0.16</v>
      </c>
      <c r="EN8" s="2">
        <f>EX8/'Drive Train'!$G$35</f>
        <v>0.65121622067075147</v>
      </c>
      <c r="EO8" s="88">
        <f>EV8*12*60/(PI() * 'Drive Train'!$G$17)/EN$2*EN8</f>
        <v>1185.3731963658897</v>
      </c>
      <c r="EP8" s="2">
        <f>('DT-Prelim Calcs'!$C$6*EN8-EO8)/('DT-Prelim Calcs'!$C$6*EN8)*'DT-Prelim Calcs'!$C$7*EN8</f>
        <v>0.63202031517385804</v>
      </c>
      <c r="EQ8" s="110">
        <f>EP8/'DT-Prelim Calcs'!$C$7*('DT-Prelim Calcs'!$C$8-'DT-Prelim Calcs'!$C$9)+'DT-Prelim Calcs'!$C$9</f>
        <v>41.548756812022553</v>
      </c>
      <c r="ER8" s="110">
        <f t="shared" si="30"/>
        <v>41.548756812022553</v>
      </c>
      <c r="ES8" s="2">
        <f t="shared" si="75"/>
        <v>0.49707317400000006</v>
      </c>
      <c r="ET8" s="110">
        <f>ES8*'DT-Prelim Calcs'!$C$21/EN$2/'DT-Prelim Calcs'!$C$19/'DT-Prelim Calcs'!$C$18*3.39*'DT-Prelim Calcs'!$C$20</f>
        <v>27.076083955026458</v>
      </c>
      <c r="EU8" s="88">
        <f t="shared" si="31"/>
        <v>0</v>
      </c>
      <c r="EV8" s="110">
        <f>ET7*'DT-Prelim Calcs'!$C$11+EV7</f>
        <v>3.2491300746031753</v>
      </c>
      <c r="EW8" s="110">
        <f>EW7+0.5*ET8*'DT-Prelim Calcs'!$C$11^2+EV8*'DT-Prelim Calcs'!$C$11</f>
        <v>0.3465738746243387</v>
      </c>
      <c r="EX8" s="110">
        <f>MIN('Drive Train'!$G$35-ER7*'DT-Prelim Calcs'!$C$21*'Drive Train'!$G$38,EX7+ER$2)</f>
        <v>8.2704460025185433</v>
      </c>
      <c r="EY8" s="110">
        <f>'Drive Train'!$G$35-ER8*'DT-Prelim Calcs'!$C$21*'Drive Train'!$G$38</f>
        <v>8.9606118869179703</v>
      </c>
      <c r="EZ8" s="1">
        <f>IF(EW8&gt;='Drive Train'!$G$30,1,0)</f>
        <v>0</v>
      </c>
      <c r="FA8" s="110">
        <f t="shared" si="76"/>
        <v>0.46165285346691731</v>
      </c>
      <c r="FB8" s="119">
        <f>FB7+'DT-Prelim Calcs'!$C$11</f>
        <v>0.16</v>
      </c>
      <c r="FC8" s="2">
        <f>FM8/'Drive Train'!$G$35</f>
        <v>0.6591246452076458</v>
      </c>
      <c r="FD8" s="88">
        <f>FK8*12*60/(PI() * 'Drive Train'!$G$17)/FC$2*FC8</f>
        <v>1336.1057940500411</v>
      </c>
      <c r="FE8" s="2">
        <f>('DT-Prelim Calcs'!$C$6*FC8-FD8)/('DT-Prelim Calcs'!$C$6*FC8)*'DT-Prelim Calcs'!$C$7*FC8</f>
        <v>0.60677856316563017</v>
      </c>
      <c r="FF8" s="110">
        <f>FE8/'DT-Prelim Calcs'!$C$7*('DT-Prelim Calcs'!$C$8-'DT-Prelim Calcs'!$C$9)+'DT-Prelim Calcs'!$C$9</f>
        <v>40.00918895903844</v>
      </c>
      <c r="FG8" s="110">
        <f t="shared" si="32"/>
        <v>40.00918895903844</v>
      </c>
      <c r="FH8" s="2">
        <f t="shared" si="77"/>
        <v>0.44635142155102048</v>
      </c>
      <c r="FI8" s="110">
        <f>FH8*'DT-Prelim Calcs'!$C$21/FC$2/'DT-Prelim Calcs'!$C$19/'DT-Prelim Calcs'!$C$18*3.39*'DT-Prelim Calcs'!$C$20</f>
        <v>27.076083955026458</v>
      </c>
      <c r="FJ8" s="88">
        <f t="shared" si="33"/>
        <v>0</v>
      </c>
      <c r="FK8" s="110">
        <f>FI7*'DT-Prelim Calcs'!$C$11+FK7</f>
        <v>3.2491300746031753</v>
      </c>
      <c r="FL8" s="110">
        <f>FL7+0.5*FI8*'DT-Prelim Calcs'!$C$11^2+FK8*'DT-Prelim Calcs'!$C$11</f>
        <v>0.3465738746243387</v>
      </c>
      <c r="FM8" s="110">
        <f>MIN('Drive Train'!$G$35-FG7*'DT-Prelim Calcs'!$C$21*'Drive Train'!$G$38,FM7+FG$2)</f>
        <v>8.3708829941371015</v>
      </c>
      <c r="FN8" s="110">
        <f>'Drive Train'!$G$35-FG8*'DT-Prelim Calcs'!$C$21*'Drive Train'!$G$38</f>
        <v>9.0991729936865404</v>
      </c>
      <c r="FO8" s="1">
        <f>IF(FL8&gt;='Drive Train'!$G$30,1,0)</f>
        <v>0</v>
      </c>
      <c r="FP8" s="110">
        <f t="shared" si="78"/>
        <v>0.44454654398931592</v>
      </c>
      <c r="FQ8" s="119">
        <f>FQ7+'DT-Prelim Calcs'!$C$11</f>
        <v>0.16</v>
      </c>
      <c r="FR8" s="2">
        <f>GB8/'Drive Train'!$G$35</f>
        <v>0.66714696965921605</v>
      </c>
      <c r="FS8" s="88">
        <f>FZ8*12*60/(PI() * 'Drive Train'!$G$17)/FR$2*FR8</f>
        <v>1490.3644896731544</v>
      </c>
      <c r="FT8" s="2">
        <f>('DT-Prelim Calcs'!$C$6*FR8-FS8)/('DT-Prelim Calcs'!$C$6*FR8)*'DT-Prelim Calcs'!$C$7*FR8</f>
        <v>0.58084607474703775</v>
      </c>
      <c r="FU8" s="110">
        <f>FT8/'DT-Prelim Calcs'!$C$7*('DT-Prelim Calcs'!$C$8-'DT-Prelim Calcs'!$C$9)+'DT-Prelim Calcs'!$C$9</f>
        <v>38.427491083861881</v>
      </c>
      <c r="FV8" s="110">
        <f t="shared" si="34"/>
        <v>38.427491083861881</v>
      </c>
      <c r="FW8" s="2">
        <f t="shared" si="79"/>
        <v>0.40502258622222237</v>
      </c>
      <c r="FX8" s="110">
        <f>FW8*'DT-Prelim Calcs'!$C$21/FR$2/'DT-Prelim Calcs'!$C$19/'DT-Prelim Calcs'!$C$18*3.39*'DT-Prelim Calcs'!$C$20</f>
        <v>27.076083955026462</v>
      </c>
      <c r="FY8" s="88">
        <f t="shared" si="35"/>
        <v>0</v>
      </c>
      <c r="FZ8" s="110">
        <f>FX7*'DT-Prelim Calcs'!$C$11+FZ7</f>
        <v>3.2491300746031757</v>
      </c>
      <c r="GA8" s="110">
        <f>GA7+0.5*FX8*'DT-Prelim Calcs'!$C$11^2+FZ8*'DT-Prelim Calcs'!$C$11</f>
        <v>0.34657387462433875</v>
      </c>
      <c r="GB8" s="110">
        <f>MIN('Drive Train'!$G$35-FV7*'DT-Prelim Calcs'!$C$21*'Drive Train'!$G$38,GB7+FV$2)</f>
        <v>8.4727665146720437</v>
      </c>
      <c r="GC8" s="110">
        <f>'Drive Train'!$G$35-FV8*'DT-Prelim Calcs'!$C$21*'Drive Train'!$G$38</f>
        <v>9.2415258024524292</v>
      </c>
      <c r="GD8" s="1">
        <f>IF(GA8&gt;='Drive Train'!$G$30,1,0)</f>
        <v>0</v>
      </c>
      <c r="GE8" s="110">
        <f t="shared" si="80"/>
        <v>0.42697212315402094</v>
      </c>
      <c r="GF8" s="119">
        <f>GF7+'DT-Prelim Calcs'!$C$11</f>
        <v>0.16</v>
      </c>
      <c r="GG8" s="2">
        <f>GQ8/'Drive Train'!$G$35</f>
        <v>0.78740157480314965</v>
      </c>
      <c r="GH8" s="88">
        <f>GO8*12*60/(PI() * 'Drive Train'!$G$17)/GG$2*GG8</f>
        <v>576.2903118282444</v>
      </c>
      <c r="GI8" s="2">
        <f>('DT-Prelim Calcs'!$C$6*GG8-GH8)/('DT-Prelim Calcs'!$C$6*GG8)*'DT-Prelim Calcs'!$C$7*GG8</f>
        <v>0.97109763491116963</v>
      </c>
      <c r="GJ8" s="110">
        <f>GI8/'DT-Prelim Calcs'!$C$7*('DT-Prelim Calcs'!$C$8-'DT-Prelim Calcs'!$C$9)+'DT-Prelim Calcs'!$C$9</f>
        <v>62.230068512312471</v>
      </c>
      <c r="GK8" s="110">
        <f t="shared" si="81"/>
        <v>29.999999999999982</v>
      </c>
      <c r="GL8" s="2">
        <f t="shared" si="82"/>
        <v>0.40518014428545468</v>
      </c>
      <c r="GM8" s="110">
        <f>GL8*'DT-Prelim Calcs'!$C$21/GG$2/'DT-Prelim Calcs'!$C$19/'DT-Prelim Calcs'!$C$18*3.39*'DT-Prelim Calcs'!$C$20</f>
        <v>15.048120465343704</v>
      </c>
      <c r="GN8" s="88">
        <f t="shared" si="37"/>
        <v>0</v>
      </c>
      <c r="GO8" s="110">
        <f>GM7*'DT-Prelim Calcs'!$C$11+GO7</f>
        <v>1.9160801255564341</v>
      </c>
      <c r="GP8" s="110">
        <f>GP7+0.5*GM8*'DT-Prelim Calcs'!$C$11^2+GO8*'DT-Prelim Calcs'!$C$11</f>
        <v>0.20515365411037256</v>
      </c>
      <c r="GQ8" s="110">
        <f>MIN('Drive Train'!$G$35-GK7*'DT-Prelim Calcs'!$C$21*'Drive Train'!$G$38,GQ7+GK$2)</f>
        <v>10</v>
      </c>
      <c r="GR8" s="110">
        <f>'Drive Train'!$G$35-GK8*'DT-Prelim Calcs'!$C$21*'Drive Train'!$G$38</f>
        <v>10</v>
      </c>
      <c r="GS8" s="1">
        <f>IF(GP8&gt;='Drive Train'!$G$30,1,0)</f>
        <v>0</v>
      </c>
      <c r="GT8" s="110">
        <f t="shared" si="83"/>
        <v>0.33333333333333315</v>
      </c>
      <c r="GU8" s="119">
        <f>GU7+'DT-Prelim Calcs'!$C$11</f>
        <v>0.16</v>
      </c>
      <c r="GV8" s="2">
        <f>HF8/'Drive Train'!$G$35</f>
        <v>0.7637795275590552</v>
      </c>
      <c r="GW8" s="88">
        <f>HD8*12*60/(PI() * 'Drive Train'!$G$17)/GV$2*GV8</f>
        <v>628.0141459886313</v>
      </c>
      <c r="GX8" s="2">
        <f>('DT-Prelim Calcs'!$C$6*GV8-GW8)/('DT-Prelim Calcs'!$C$6*GV8)*'DT-Prelim Calcs'!$C$7*GV8</f>
        <v>0.92530243080279351</v>
      </c>
      <c r="GY8" s="110">
        <f>GX8/'DT-Prelim Calcs'!$C$7*('DT-Prelim Calcs'!$C$8-'DT-Prelim Calcs'!$C$9)+'DT-Prelim Calcs'!$C$9</f>
        <v>59.436885850383149</v>
      </c>
      <c r="GZ8" s="110">
        <f t="shared" si="38"/>
        <v>33.333333333333314</v>
      </c>
      <c r="HA8" s="2">
        <f t="shared" si="84"/>
        <v>0.45520238432069604</v>
      </c>
      <c r="HB8" s="110">
        <f>HA8*'DT-Prelim Calcs'!$C$21/GV$2/'DT-Prelim Calcs'!$C$19/'DT-Prelim Calcs'!$C$18*3.39*'DT-Prelim Calcs'!$C$20</f>
        <v>16.905913115386141</v>
      </c>
      <c r="HC8" s="88">
        <f t="shared" si="39"/>
        <v>0</v>
      </c>
      <c r="HD8" s="110">
        <f>HB7*'DT-Prelim Calcs'!$C$11+HD7</f>
        <v>2.1526332274769815</v>
      </c>
      <c r="HE8" s="110">
        <f>HE7+0.5*HB8*'DT-Prelim Calcs'!$C$11^2+HD8*'DT-Prelim Calcs'!$C$11</f>
        <v>0.23048126572893701</v>
      </c>
      <c r="HF8" s="110">
        <f>MIN('Drive Train'!$G$35-GZ7*'DT-Prelim Calcs'!$C$21*'Drive Train'!$G$38,HF7+GZ$2)</f>
        <v>9.7000000000000011</v>
      </c>
      <c r="HG8" s="110">
        <f>'Drive Train'!$G$35-GZ8*'DT-Prelim Calcs'!$C$21*'Drive Train'!$G$38</f>
        <v>9.7000000000000011</v>
      </c>
      <c r="HH8" s="1">
        <f>IF(HE8&gt;='Drive Train'!$G$30,1,0)</f>
        <v>0</v>
      </c>
      <c r="HI8" s="110">
        <f t="shared" si="85"/>
        <v>0.37037037037037018</v>
      </c>
      <c r="HJ8" s="119">
        <f>HJ7+'DT-Prelim Calcs'!$C$11</f>
        <v>0.16</v>
      </c>
      <c r="HK8" s="2">
        <f>HU8/'Drive Train'!$G$35</f>
        <v>0.74015748031496087</v>
      </c>
      <c r="HL8" s="88">
        <f>HS8*12*60/(PI() * 'Drive Train'!$G$17)/HK$2*HK8</f>
        <v>675.46916302436489</v>
      </c>
      <c r="HM8" s="2">
        <f>('DT-Prelim Calcs'!$C$6*HK8-HL8)/('DT-Prelim Calcs'!$C$6*HK8)*'DT-Prelim Calcs'!$C$7*HK8</f>
        <v>0.88053788288376011</v>
      </c>
      <c r="HN8" s="110">
        <f>HM8/'DT-Prelim Calcs'!$C$7*('DT-Prelim Calcs'!$C$8-'DT-Prelim Calcs'!$C$9)+'DT-Prelim Calcs'!$C$9</f>
        <v>56.706565906385372</v>
      </c>
      <c r="HO8" s="110">
        <f t="shared" si="40"/>
        <v>36.66666666666665</v>
      </c>
      <c r="HP8" s="2">
        <f t="shared" si="86"/>
        <v>0.50522462435593751</v>
      </c>
      <c r="HQ8" s="110">
        <f>HP8*'DT-Prelim Calcs'!$C$21/HK$2/'DT-Prelim Calcs'!$C$19/'DT-Prelim Calcs'!$C$18*3.39*'DT-Prelim Calcs'!$C$20</f>
        <v>18.763705765428575</v>
      </c>
      <c r="HR8" s="88">
        <f t="shared" si="41"/>
        <v>0</v>
      </c>
      <c r="HS8" s="110">
        <f>HQ7*'DT-Prelim Calcs'!$C$11+HS7</f>
        <v>2.3891863293975293</v>
      </c>
      <c r="HT8" s="110">
        <f>HT7+0.5*HQ8*'DT-Prelim Calcs'!$C$11^2+HS8*'DT-Prelim Calcs'!$C$11</f>
        <v>0.25580887734750157</v>
      </c>
      <c r="HU8" s="110">
        <f>MIN('Drive Train'!$G$35-HO7*'DT-Prelim Calcs'!$C$21*'Drive Train'!$G$38,HU7+HO$2)</f>
        <v>9.4000000000000021</v>
      </c>
      <c r="HV8" s="110">
        <f>'Drive Train'!$G$35-HO8*'DT-Prelim Calcs'!$C$21*'Drive Train'!$G$38</f>
        <v>9.4000000000000021</v>
      </c>
      <c r="HW8" s="1">
        <f>IF(HT8&gt;='Drive Train'!$G$30,1,0)</f>
        <v>0</v>
      </c>
      <c r="HX8" s="110">
        <f t="shared" si="87"/>
        <v>0.40740740740740727</v>
      </c>
      <c r="HY8" s="119">
        <f>HY7+'DT-Prelim Calcs'!$C$11</f>
        <v>0.16</v>
      </c>
      <c r="HZ8" s="2">
        <f>IJ8/'Drive Train'!$G$35</f>
        <v>0.71653543307086631</v>
      </c>
      <c r="IA8" s="88">
        <f>IH8*12*60/(PI() * 'Drive Train'!$G$17)/HZ$2*HZ8</f>
        <v>718.65536293544415</v>
      </c>
      <c r="IB8" s="2">
        <f>('DT-Prelim Calcs'!$C$6*HZ8-IA8)/('DT-Prelim Calcs'!$C$6*HZ8)*'DT-Prelim Calcs'!$C$7*HZ8</f>
        <v>0.83680399115406923</v>
      </c>
      <c r="IC8" s="110">
        <f>IB8/'DT-Prelim Calcs'!$C$7*('DT-Prelim Calcs'!$C$8-'DT-Prelim Calcs'!$C$9)+'DT-Prelim Calcs'!$C$9</f>
        <v>54.039108680319117</v>
      </c>
      <c r="ID8" s="110">
        <f t="shared" si="42"/>
        <v>39.999999999999986</v>
      </c>
      <c r="IE8" s="2">
        <f t="shared" si="88"/>
        <v>0.55524686439117876</v>
      </c>
      <c r="IF8" s="110">
        <f>IE8*'DT-Prelim Calcs'!$C$21/HZ$2/'DT-Prelim Calcs'!$C$19/'DT-Prelim Calcs'!$C$18*3.39*'DT-Prelim Calcs'!$C$20</f>
        <v>20.621498415471009</v>
      </c>
      <c r="IG8" s="88">
        <f t="shared" si="43"/>
        <v>0</v>
      </c>
      <c r="IH8" s="110">
        <f>IF7*'DT-Prelim Calcs'!$C$11+IH7</f>
        <v>2.6257394313180766</v>
      </c>
      <c r="II8" s="110">
        <f>II7+0.5*IF8*'DT-Prelim Calcs'!$C$11^2+IH8*'DT-Prelim Calcs'!$C$11</f>
        <v>0.28113648896606608</v>
      </c>
      <c r="IJ8" s="110">
        <f>MIN('Drive Train'!$G$35-ID7*'DT-Prelim Calcs'!$C$21*'Drive Train'!$G$38,IJ7+ID$2)</f>
        <v>9.1000000000000014</v>
      </c>
      <c r="IK8" s="110">
        <f>'Drive Train'!$G$35-ID8*'DT-Prelim Calcs'!$C$21*'Drive Train'!$G$38</f>
        <v>9.1000000000000014</v>
      </c>
      <c r="IL8" s="1">
        <f>IF(II8&gt;='Drive Train'!$G$30,1,0)</f>
        <v>0</v>
      </c>
      <c r="IM8" s="110">
        <f t="shared" si="89"/>
        <v>0.44444444444444425</v>
      </c>
      <c r="IN8" s="119">
        <f>IN7+'DT-Prelim Calcs'!$C$11</f>
        <v>0.16</v>
      </c>
      <c r="IO8" s="2">
        <f>IY8/'Drive Train'!$G$35</f>
        <v>0.69291338582677175</v>
      </c>
      <c r="IP8" s="88">
        <f>IW8*12*60/(PI() * 'Drive Train'!$G$17)/IO$2*IO8</f>
        <v>757.57274572187021</v>
      </c>
      <c r="IQ8" s="2">
        <f>('DT-Prelim Calcs'!$C$6*IO8-IP8)/('DT-Prelim Calcs'!$C$6*IO8)*'DT-Prelim Calcs'!$C$7*IO8</f>
        <v>0.79410075561372129</v>
      </c>
      <c r="IR8" s="110">
        <f>IQ8/'DT-Prelim Calcs'!$C$7*('DT-Prelim Calcs'!$C$8-'DT-Prelim Calcs'!$C$9)+'DT-Prelim Calcs'!$C$9</f>
        <v>51.434514172184421</v>
      </c>
      <c r="IS8" s="110">
        <f t="shared" si="44"/>
        <v>43.333333333333321</v>
      </c>
      <c r="IT8" s="2">
        <f t="shared" si="90"/>
        <v>0.60526910442642023</v>
      </c>
      <c r="IU8" s="110">
        <f>IT8*'DT-Prelim Calcs'!$C$21/IO$2/'DT-Prelim Calcs'!$C$19/'DT-Prelim Calcs'!$C$18*3.39*'DT-Prelim Calcs'!$C$20</f>
        <v>22.479291065513447</v>
      </c>
      <c r="IV8" s="88">
        <f t="shared" si="45"/>
        <v>0</v>
      </c>
      <c r="IW8" s="110">
        <f>IU7*'DT-Prelim Calcs'!$C$11+IW7</f>
        <v>2.8622925332386249</v>
      </c>
      <c r="IX8" s="110">
        <f>IX7+0.5*IU8*'DT-Prelim Calcs'!$C$11^2+IW8*'DT-Prelim Calcs'!$C$11</f>
        <v>0.30646410058463069</v>
      </c>
      <c r="IY8" s="110">
        <f>MIN('Drive Train'!$G$35-IS7*'DT-Prelim Calcs'!$C$21*'Drive Train'!$G$38,IY7+IS$2)</f>
        <v>8.8000000000000007</v>
      </c>
      <c r="IZ8" s="110">
        <f>'Drive Train'!$G$35-IS8*'DT-Prelim Calcs'!$C$21*'Drive Train'!$G$38</f>
        <v>8.8000000000000007</v>
      </c>
      <c r="JA8" s="1">
        <f>IF(IX8&gt;='Drive Train'!$G$30,1,0)</f>
        <v>0</v>
      </c>
      <c r="JB8" s="110">
        <f t="shared" si="91"/>
        <v>0.48148148148148134</v>
      </c>
      <c r="JC8" s="119">
        <f>JC7+'DT-Prelim Calcs'!$C$11</f>
        <v>0.16</v>
      </c>
      <c r="JD8" s="2">
        <f>JN8/'Drive Train'!$G$35</f>
        <v>0.6692913385826772</v>
      </c>
      <c r="JE8" s="88">
        <f>JL8*12*60/(PI() * 'Drive Train'!$G$17)/JD$2*JD8</f>
        <v>792.2213113836425</v>
      </c>
      <c r="JF8" s="2">
        <f>('DT-Prelim Calcs'!$C$6*JD8-JE8)/('DT-Prelim Calcs'!$C$6*JD8)*'DT-Prelim Calcs'!$C$7*JD8</f>
        <v>0.75242817626271596</v>
      </c>
      <c r="JG8" s="110">
        <f>JF8/'DT-Prelim Calcs'!$C$7*('DT-Prelim Calcs'!$C$8-'DT-Prelim Calcs'!$C$9)+'DT-Prelim Calcs'!$C$9</f>
        <v>48.892782381981256</v>
      </c>
      <c r="JH8" s="110">
        <f t="shared" si="46"/>
        <v>46.666666666666657</v>
      </c>
      <c r="JI8" s="2">
        <f t="shared" si="92"/>
        <v>0.6552913444616616</v>
      </c>
      <c r="JJ8" s="110">
        <f>JI8*'DT-Prelim Calcs'!$C$21/JD$2/'DT-Prelim Calcs'!$C$19/'DT-Prelim Calcs'!$C$18*3.39*'DT-Prelim Calcs'!$C$20</f>
        <v>24.337083715555877</v>
      </c>
      <c r="JK8" s="88">
        <f t="shared" si="47"/>
        <v>0</v>
      </c>
      <c r="JL8" s="110">
        <f>JJ7*'DT-Prelim Calcs'!$C$11+JL7</f>
        <v>3.0988456351591727</v>
      </c>
      <c r="JM8" s="110">
        <f>JM7+0.5*JJ8*'DT-Prelim Calcs'!$C$11^2+JL8*'DT-Prelim Calcs'!$C$11</f>
        <v>0.3317917122031952</v>
      </c>
      <c r="JN8" s="110">
        <f>MIN('Drive Train'!$G$35-JH7*'DT-Prelim Calcs'!$C$21*'Drive Train'!$G$38,JN7+JH$2)</f>
        <v>8.5</v>
      </c>
      <c r="JO8" s="110">
        <f>'Drive Train'!$G$35-JH8*'DT-Prelim Calcs'!$C$21*'Drive Train'!$G$38</f>
        <v>8.5</v>
      </c>
      <c r="JP8" s="1">
        <f>IF(JM8&gt;='Drive Train'!$G$30,1,0)</f>
        <v>0</v>
      </c>
      <c r="JQ8" s="110">
        <f>MIN(JG8,'DT-Prelim Calcs'!$C$10)*'DT-Prelim Calcs'!$C$11*1000/60/60*(1-JP8)</f>
        <v>0.54325313757756954</v>
      </c>
      <c r="JR8" s="119">
        <f>JR7+'DT-Prelim Calcs'!$C$11</f>
        <v>0.16</v>
      </c>
      <c r="JS8" s="2">
        <f>KC8/'Drive Train'!$G$35</f>
        <v>0.64566929133858264</v>
      </c>
      <c r="JT8" s="88">
        <f>KA8*12*60/(PI() * 'Drive Train'!$G$17)/JS$2*JS8</f>
        <v>801.01497835662963</v>
      </c>
      <c r="JU8" s="2">
        <f>('DT-Prelim Calcs'!$C$6*JS8-JT8)/('DT-Prelim Calcs'!$C$6*JS8)*'DT-Prelim Calcs'!$C$7*JS8</f>
        <v>0.71699796114992753</v>
      </c>
      <c r="JV8" s="110">
        <f>JU8/'DT-Prelim Calcs'!$C$7*('DT-Prelim Calcs'!$C$8-'DT-Prelim Calcs'!$C$9)+'DT-Prelim Calcs'!$C$9</f>
        <v>46.731790538222533</v>
      </c>
      <c r="JW8" s="110">
        <f t="shared" si="48"/>
        <v>46.731790538222533</v>
      </c>
      <c r="JX8" s="2">
        <f t="shared" si="93"/>
        <v>0.65344285935856516</v>
      </c>
      <c r="JY8" s="110">
        <f>JX8*'DT-Prelim Calcs'!$C$21/JS$2/'DT-Prelim Calcs'!$C$19/'DT-Prelim Calcs'!$C$18*3.39*'DT-Prelim Calcs'!$C$20</f>
        <v>24.268432211028575</v>
      </c>
      <c r="JZ8" s="88">
        <f t="shared" si="49"/>
        <v>0</v>
      </c>
      <c r="KA8" s="110">
        <f>JY7*'DT-Prelim Calcs'!$C$11+KA7</f>
        <v>3.2478736988863108</v>
      </c>
      <c r="KB8" s="110">
        <f>KB7+0.5*JY8*'DT-Prelim Calcs'!$C$11^2+KA8*'DT-Prelim Calcs'!$C$11</f>
        <v>0.34425237068612857</v>
      </c>
      <c r="KC8" s="110">
        <f>MIN('Drive Train'!$G$35-JW7*'DT-Prelim Calcs'!$C$21*'Drive Train'!$G$38,KC7+JW$2)</f>
        <v>8.1999999999999993</v>
      </c>
      <c r="KD8" s="110">
        <f>'Drive Train'!$G$35-JW8*'DT-Prelim Calcs'!$C$21*'Drive Train'!$G$38</f>
        <v>8.4941388515599705</v>
      </c>
      <c r="KE8" s="1">
        <f>IF(KB8&gt;='Drive Train'!$G$30,1,0)</f>
        <v>0</v>
      </c>
      <c r="KF8" s="110">
        <f>MIN(JV8,'DT-Prelim Calcs'!$C$10)*'DT-Prelim Calcs'!$C$11*1000/60/60*(1-KE8)</f>
        <v>0.51924211709136148</v>
      </c>
      <c r="KG8" s="119">
        <f>KG7+'DT-Prelim Calcs'!$C$11</f>
        <v>0.16</v>
      </c>
      <c r="KH8" s="2">
        <f>KR8/'Drive Train'!$G$35</f>
        <v>0.65102057445028894</v>
      </c>
      <c r="KI8" s="88">
        <f>KP8*12*60/(PI() * 'Drive Train'!$G$17)/KH$2*KH8</f>
        <v>803.08014174604966</v>
      </c>
      <c r="KJ8" s="2">
        <f>('DT-Prelim Calcs'!$C$6*KH8-KI8)/('DT-Prelim Calcs'!$C$6*KH8)*'DT-Prelim Calcs'!$C$7*KH8</f>
        <v>0.72404466068348095</v>
      </c>
      <c r="KK8" s="110">
        <f>KJ8/'DT-Prelim Calcs'!$C$7*('DT-Prelim Calcs'!$C$8-'DT-Prelim Calcs'!$C$9)+'DT-Prelim Calcs'!$C$9</f>
        <v>47.161589233176855</v>
      </c>
      <c r="KL8" s="110">
        <f t="shared" si="50"/>
        <v>47.161589233176855</v>
      </c>
      <c r="KM8" s="2">
        <f t="shared" si="94"/>
        <v>0.66084946165705838</v>
      </c>
      <c r="KN8" s="110">
        <f>KM8*'DT-Prelim Calcs'!$C$21/KH$2/'DT-Prelim Calcs'!$C$19/'DT-Prelim Calcs'!$C$18*3.39*'DT-Prelim Calcs'!$C$20</f>
        <v>24.543508483147416</v>
      </c>
      <c r="KO8" s="88">
        <f t="shared" si="51"/>
        <v>0</v>
      </c>
      <c r="KP8" s="110">
        <f>KN7*'DT-Prelim Calcs'!$C$11+KP7</f>
        <v>3.2294814897409054</v>
      </c>
      <c r="KQ8" s="110">
        <f>KQ7+0.5*KN8*'DT-Prelim Calcs'!$C$11^2+KP8*'DT-Prelim Calcs'!$C$11</f>
        <v>0.34336889915509927</v>
      </c>
      <c r="KR8" s="110">
        <f>MIN('Drive Train'!$G$35-KL7*'DT-Prelim Calcs'!$C$21*'Drive Train'!$G$38,KR7+KL$2)</f>
        <v>8.2679612955186688</v>
      </c>
      <c r="KS8" s="110">
        <f>'Drive Train'!$G$35-KL8*'DT-Prelim Calcs'!$C$21*'Drive Train'!$G$38</f>
        <v>8.4554569690140831</v>
      </c>
      <c r="KT8" s="1">
        <f>IF(KQ8&gt;='Drive Train'!$G$30,1,0)</f>
        <v>0</v>
      </c>
      <c r="KU8" s="110">
        <f>MIN(KK8,'DT-Prelim Calcs'!$C$10)*'DT-Prelim Calcs'!$C$11*1000/60/60*(1-KT8)</f>
        <v>0.52401765814640944</v>
      </c>
      <c r="KV8" s="119">
        <f>KV7+'DT-Prelim Calcs'!$C$11</f>
        <v>0.16</v>
      </c>
      <c r="KW8" s="2">
        <f>LG8/'Drive Train'!$G$35</f>
        <v>0.64402319906118499</v>
      </c>
      <c r="KX8" s="88">
        <f>LE8*12*60/(PI() * 'Drive Train'!$G$17)/KW$2*KW8</f>
        <v>799.28190909949956</v>
      </c>
      <c r="KY8" s="2">
        <f>('DT-Prelim Calcs'!$C$6*KW8-KX8)/('DT-Prelim Calcs'!$C$6*KW8)*'DT-Prelim Calcs'!$C$7*KW8</f>
        <v>0.71509540043135733</v>
      </c>
      <c r="KZ8" s="110">
        <f>KY8/'DT-Prelim Calcs'!$C$7*('DT-Prelim Calcs'!$C$8-'DT-Prelim Calcs'!$C$9)+'DT-Prelim Calcs'!$C$9</f>
        <v>46.615747827728178</v>
      </c>
      <c r="LA8" s="110">
        <f t="shared" si="52"/>
        <v>46.615747827728178</v>
      </c>
      <c r="LB8" s="2">
        <f t="shared" si="95"/>
        <v>0.65151571360560734</v>
      </c>
      <c r="LC8" s="110">
        <f>LB8*'DT-Prelim Calcs'!$C$21/KW$2/'DT-Prelim Calcs'!$C$19/'DT-Prelim Calcs'!$C$18*3.39*'DT-Prelim Calcs'!$C$20</f>
        <v>24.196859302400664</v>
      </c>
      <c r="LD8" s="88">
        <f t="shared" si="53"/>
        <v>0</v>
      </c>
      <c r="LE8" s="110">
        <f>LC7*'DT-Prelim Calcs'!$C$11+LE7</f>
        <v>3.2491300746031757</v>
      </c>
      <c r="LF8" s="110">
        <f>LF7+0.5*LC8*'DT-Prelim Calcs'!$C$11^2+LE8*'DT-Prelim Calcs'!$C$11</f>
        <v>0.3442704949022381</v>
      </c>
      <c r="LG8" s="110">
        <f>MIN('Drive Train'!$G$35-LA7*'DT-Prelim Calcs'!$C$21*'Drive Train'!$G$38,LG7+LA$2)</f>
        <v>8.1790946280770491</v>
      </c>
      <c r="LH8" s="110">
        <f>'Drive Train'!$G$35-LA8*'DT-Prelim Calcs'!$C$21*'Drive Train'!$G$38</f>
        <v>8.5045826955044639</v>
      </c>
      <c r="LI8" s="1">
        <f>IF(LF8&gt;='Drive Train'!$G$30,1,0)</f>
        <v>0</v>
      </c>
      <c r="LJ8" s="110">
        <f>MIN(KZ8,'DT-Prelim Calcs'!$C$10)*'DT-Prelim Calcs'!$C$11*1000/60/60*(1-LI8)</f>
        <v>0.51795275364142424</v>
      </c>
      <c r="LK8" s="119">
        <f>LK7+'DT-Prelim Calcs'!$C$11</f>
        <v>0.16</v>
      </c>
      <c r="LL8" s="2">
        <f>LV8/'Drive Train'!$G$35</f>
        <v>0.63702582367208105</v>
      </c>
      <c r="LM8" s="88">
        <f>LT8*12*60/(PI() * 'Drive Train'!$G$17)/LL$2*LL8</f>
        <v>790.59763255815483</v>
      </c>
      <c r="LN8" s="2">
        <f>('DT-Prelim Calcs'!$C$6*LL8-LM8)/('DT-Prelim Calcs'!$C$6*LL8)*'DT-Prelim Calcs'!$C$7*LL8</f>
        <v>0.70732581858533983</v>
      </c>
      <c r="LO8" s="110">
        <f>LN8/'DT-Prelim Calcs'!$C$7*('DT-Prelim Calcs'!$C$8-'DT-Prelim Calcs'!$C$9)+'DT-Prelim Calcs'!$C$9</f>
        <v>46.141858438538456</v>
      </c>
      <c r="LP8" s="110">
        <f t="shared" si="54"/>
        <v>46.141858438538456</v>
      </c>
      <c r="LQ8" s="2">
        <f t="shared" si="96"/>
        <v>0.64374613175958983</v>
      </c>
      <c r="LR8" s="110">
        <f>LQ8*'DT-Prelim Calcs'!$C$21/LL$2/'DT-Prelim Calcs'!$C$19/'DT-Prelim Calcs'!$C$18*3.39*'DT-Prelim Calcs'!$C$20</f>
        <v>23.908302211849239</v>
      </c>
      <c r="LS8" s="88">
        <f t="shared" si="55"/>
        <v>0</v>
      </c>
      <c r="LT8" s="110">
        <f>LR7*'DT-Prelim Calcs'!$C$11+LT7</f>
        <v>3.2491300746031757</v>
      </c>
      <c r="LU8" s="110">
        <f>LU7+0.5*LR8*'DT-Prelim Calcs'!$C$11^2+LT8*'DT-Prelim Calcs'!$C$11</f>
        <v>0.34403964922979696</v>
      </c>
      <c r="LV8" s="110">
        <f>MIN('Drive Train'!$G$35-LP7*'DT-Prelim Calcs'!$C$21*'Drive Train'!$G$38,LV7+LP$2)</f>
        <v>8.0902279606354295</v>
      </c>
      <c r="LW8" s="110">
        <f>'Drive Train'!$G$35-LP8*'DT-Prelim Calcs'!$C$21*'Drive Train'!$G$38</f>
        <v>8.5472327405315376</v>
      </c>
      <c r="LX8" s="1">
        <f>IF(LU8&gt;='Drive Train'!$G$30,1,0)</f>
        <v>0</v>
      </c>
      <c r="LY8" s="110">
        <f>MIN(LO8,'DT-Prelim Calcs'!$C$10)*'DT-Prelim Calcs'!$C$11*1000/60/60*(1-LX8)</f>
        <v>0.51268731598376072</v>
      </c>
      <c r="LZ8" s="119">
        <f>LZ7+'DT-Prelim Calcs'!$C$11</f>
        <v>0.16</v>
      </c>
    </row>
    <row r="9" spans="1:338" x14ac:dyDescent="0.2">
      <c r="A9" s="7"/>
      <c r="B9" s="134" t="s">
        <v>9</v>
      </c>
      <c r="C9" s="138">
        <f>(VLOOKUP('Drive Train'!$C$4,Motors!$B$6:$I$23,7,FALSE))</f>
        <v>3</v>
      </c>
      <c r="D9" s="5"/>
      <c r="E9" s="6">
        <f t="shared" si="56"/>
        <v>4</v>
      </c>
      <c r="F9" s="132">
        <f t="shared" si="57"/>
        <v>0.22559999999999999</v>
      </c>
      <c r="G9" s="132">
        <f t="shared" si="0"/>
        <v>4905.5999999999995</v>
      </c>
      <c r="H9" s="132">
        <f t="shared" si="1"/>
        <v>16.759999999999998</v>
      </c>
      <c r="I9" s="132">
        <f t="shared" si="58"/>
        <v>115.89370484930464</v>
      </c>
      <c r="J9" s="132">
        <f t="shared" si="59"/>
        <v>201.11999999999998</v>
      </c>
      <c r="K9" s="132">
        <f t="shared" si="2"/>
        <v>0.16</v>
      </c>
      <c r="L9" s="132">
        <f t="shared" si="3"/>
        <v>0.83999999999999986</v>
      </c>
      <c r="M9" s="132">
        <f t="shared" si="4"/>
        <v>0.18831460674157302</v>
      </c>
      <c r="N9" s="132">
        <f t="shared" si="5"/>
        <v>0.53846153846153832</v>
      </c>
      <c r="O9" s="132">
        <f t="shared" si="6"/>
        <v>0.5762415714464233</v>
      </c>
      <c r="P9" s="5"/>
      <c r="R9" s="119">
        <f>R8+'DT-Prelim Calcs'!$C$11</f>
        <v>0.2</v>
      </c>
      <c r="S9" s="2">
        <f>AG9/'Drive Train'!$G$35</f>
        <v>0.64949055594744243</v>
      </c>
      <c r="T9" s="88">
        <f>AE9*12*60/(PI() * 'Drive Train'!$G$17)/S$2*ABS(S9)</f>
        <v>1050.7616464216585</v>
      </c>
      <c r="U9" s="2">
        <f>IF(OR(AD8=1,AND($C$32=Motors!$C$28,'DT-Prelim Calcs'!AI8=1)),0,IF(AG9=0,-(V8+$C$9)/($C$8-$C$9)*$C$7,($C$6*S9-T9)/($C$6*S9)*$C$7*S9))</f>
        <v>0.66208751925326736</v>
      </c>
      <c r="V9" s="110">
        <f>IF(AND(AD8=1,AI8=1),0,ABS(U9/$C$7*($C$8-$C$9)+$C$9) *'Drive Train'!$K$55 + V8*(1-'Drive Train'!$K$55))</f>
        <v>45.013896653048334</v>
      </c>
      <c r="W9" s="110">
        <f t="shared" si="7"/>
        <v>45.013896653048334</v>
      </c>
      <c r="X9" s="2">
        <f>MAX(MIN(IF(AND(AI8=1,AG9&lt;0),-1,1)*(W9-$C$9)/($C$8-$C$9)*$C$7-$C$29*AE9/T$2 -  AI8*$C$29/2,X$2),MAX(X$4:X8)*-1)</f>
        <v>0.60595219729563621</v>
      </c>
      <c r="Y9" s="110">
        <f t="shared" si="8"/>
        <v>22.504660679325863</v>
      </c>
      <c r="Z9" s="110">
        <f t="shared" si="9"/>
        <v>22.504660679325863</v>
      </c>
      <c r="AA9" s="110">
        <f t="shared" si="10"/>
        <v>8.2485300605325182</v>
      </c>
      <c r="AB9" s="110" t="e">
        <f t="shared" si="11"/>
        <v>#N/A</v>
      </c>
      <c r="AC9" s="88">
        <f t="shared" si="60"/>
        <v>0</v>
      </c>
      <c r="AD9" s="1">
        <f t="shared" si="12"/>
        <v>0</v>
      </c>
      <c r="AE9" s="110">
        <f t="shared" si="13"/>
        <v>4.2354542839307578</v>
      </c>
      <c r="AF9" s="110" t="e">
        <f t="shared" si="14"/>
        <v>#N/A</v>
      </c>
      <c r="AG9" s="110">
        <f>IF(AI8=0,MIN('Drive Train'!$G$35-W8*$C$21*'Drive Train'!$G$38,AG8+W$2)-$C$3,IF(AE8-1&lt;=0,0,IF($C$32=Motors!$C$26,MAX(MAX(AG$4:AG8)*-1,AG8-W$2),MAX(0,MAX(AG$4:AG8)*-1,AG8-W$2))))</f>
        <v>8.2485300605325182</v>
      </c>
      <c r="AH9" s="110">
        <f>'Drive Train'!$G$35-ABS(W9)*'DT-Prelim Calcs'!$C$21*'Drive Train'!$G$38</f>
        <v>8.6487493012256493</v>
      </c>
      <c r="AI9" s="1">
        <f>IF(AJ9&gt;='Drive Train'!$G$30,1,0)</f>
        <v>0</v>
      </c>
      <c r="AJ9" s="110">
        <f>AJ8+0.5*Y9*'DT-Prelim Calcs'!$C$11^2+AE9*'DT-Prelim Calcs'!$C$11</f>
        <v>0.53197355359600973</v>
      </c>
      <c r="AK9" s="110">
        <f t="shared" si="15"/>
        <v>0.50015440725609261</v>
      </c>
      <c r="AL9" s="119">
        <f>AL8+'DT-Prelim Calcs'!$C$11</f>
        <v>0.2</v>
      </c>
      <c r="AM9" s="2">
        <f>AW9/'Drive Train'!$G$35</f>
        <v>0.62701388253770463</v>
      </c>
      <c r="AN9" s="88">
        <f>AU9*12*60/(PI() * 'Drive Train'!$G$17)/AM$2*AM9</f>
        <v>110.72434761220346</v>
      </c>
      <c r="AO9" s="2">
        <f>('DT-Prelim Calcs'!$C$6*AM9-AN9)/('DT-Prelim Calcs'!$C$6*AM9)*'DT-Prelim Calcs'!$C$7*AM9</f>
        <v>0.85735646990329939</v>
      </c>
      <c r="AP9" s="110">
        <f>AO9/'DT-Prelim Calcs'!$C$7*('DT-Prelim Calcs'!$C$8-'DT-Prelim Calcs'!$C$9)+'DT-Prelim Calcs'!$C$9</f>
        <v>55.292664121761518</v>
      </c>
      <c r="AQ9" s="110">
        <f t="shared" si="16"/>
        <v>55.292664121761518</v>
      </c>
      <c r="AR9" s="2">
        <f t="shared" si="61"/>
        <v>0.84830985952312643</v>
      </c>
      <c r="AS9" s="110">
        <f>AR9*'DT-Prelim Calcs'!$C$21/AM$2/'DT-Prelim Calcs'!$C$19/'DT-Prelim Calcs'!$C$18*3.39*'DT-Prelim Calcs'!$C$20</f>
        <v>9.451698809591246</v>
      </c>
      <c r="AT9" s="88">
        <f t="shared" si="17"/>
        <v>0</v>
      </c>
      <c r="AU9" s="110">
        <f>AS8*'DT-Prelim Calcs'!$C$11+AU8</f>
        <v>1.541037991163986</v>
      </c>
      <c r="AV9" s="110">
        <f>AV8+0.5*AS9*'DT-Prelim Calcs'!$C$11^2+AU9*'DT-Prelim Calcs'!$C$11</f>
        <v>0.19630651242667208</v>
      </c>
      <c r="AW9" s="110">
        <f>MIN('Drive Train'!$G$35-AQ8*'DT-Prelim Calcs'!$C$21*'Drive Train'!$G$38,AW8+AQ$2)</f>
        <v>7.9630763082288478</v>
      </c>
      <c r="AX9" s="110">
        <f>'Drive Train'!$G$35-AQ9*'DT-Prelim Calcs'!$C$21*'Drive Train'!$G$38</f>
        <v>7.723660229041462</v>
      </c>
      <c r="AY9" s="1">
        <f>IF(AV9&gt;='Drive Train'!$G$30,1,0)</f>
        <v>0</v>
      </c>
      <c r="AZ9" s="110">
        <f t="shared" si="62"/>
        <v>0.61436293468623904</v>
      </c>
      <c r="BA9" s="119">
        <f>BA8+'DT-Prelim Calcs'!$C$11</f>
        <v>0.2</v>
      </c>
      <c r="BB9" s="2">
        <f>BL9/'Drive Train'!$G$35</f>
        <v>0.63511585636723933</v>
      </c>
      <c r="BC9" s="88">
        <f>BJ9*12*60/(PI() * 'Drive Train'!$G$17)/BB$2*BB9</f>
        <v>266.5140191188072</v>
      </c>
      <c r="BD9" s="2">
        <f>('DT-Prelim Calcs'!$C$6*BB9-BC9)/('DT-Prelim Calcs'!$C$6*BB9)*'DT-Prelim Calcs'!$C$7*BB9</f>
        <v>0.83116665080699959</v>
      </c>
      <c r="BE9" s="110">
        <f>BD9/'DT-Prelim Calcs'!$C$7*('DT-Prelim Calcs'!$C$8-'DT-Prelim Calcs'!$C$9)+'DT-Prelim Calcs'!$C$9</f>
        <v>53.695270900285081</v>
      </c>
      <c r="BF9" s="110">
        <f t="shared" si="18"/>
        <v>53.695270900285081</v>
      </c>
      <c r="BG9" s="2">
        <f t="shared" si="63"/>
        <v>0.80966919741428411</v>
      </c>
      <c r="BH9" s="110">
        <f>BG9*'DT-Prelim Calcs'!$C$21/BB$2/'DT-Prelim Calcs'!$C$19/'DT-Prelim Calcs'!$C$18*3.39*'DT-Prelim Calcs'!$C$20</f>
        <v>14.032934657379068</v>
      </c>
      <c r="BI9" s="88">
        <f t="shared" si="19"/>
        <v>0</v>
      </c>
      <c r="BJ9" s="110">
        <f>BH8*'DT-Prelim Calcs'!$C$11+BJ8</f>
        <v>2.3541219070177455</v>
      </c>
      <c r="BK9" s="110">
        <f>BK8+0.5*BH9*'DT-Prelim Calcs'!$C$11^2+BJ9*'DT-Prelim Calcs'!$C$11</f>
        <v>0.30094501796243789</v>
      </c>
      <c r="BL9" s="110">
        <f>MIN('Drive Train'!$G$35-BF8*'DT-Prelim Calcs'!$C$21*'Drive Train'!$G$38,BL8+BF$2)</f>
        <v>8.0659713758639384</v>
      </c>
      <c r="BM9" s="110">
        <f>'Drive Train'!$G$35-BF9*'DT-Prelim Calcs'!$C$21*'Drive Train'!$G$38</f>
        <v>7.8674256189743428</v>
      </c>
      <c r="BN9" s="1">
        <f>IF(BK9&gt;='Drive Train'!$G$30,1,0)</f>
        <v>0</v>
      </c>
      <c r="BO9" s="110">
        <f t="shared" si="64"/>
        <v>0.59661412111427869</v>
      </c>
      <c r="BP9" s="119">
        <f>BP8+'DT-Prelim Calcs'!$C$11</f>
        <v>0.2</v>
      </c>
      <c r="BQ9" s="2">
        <f>CA9/'Drive Train'!$G$35</f>
        <v>0.64664249462920398</v>
      </c>
      <c r="BR9" s="88">
        <f>BY9*12*60/(PI() * 'Drive Train'!$G$17)/BQ$2*BQ9</f>
        <v>486.80762407528675</v>
      </c>
      <c r="BS9" s="2">
        <f>('DT-Prelim Calcs'!$C$6*BQ9-BR9)/('DT-Prelim Calcs'!$C$6*BQ9)*'DT-Prelim Calcs'!$C$7*BQ9</f>
        <v>0.79423188490215124</v>
      </c>
      <c r="BT9" s="110">
        <f>BS9/'DT-Prelim Calcs'!$C$7*('DT-Prelim Calcs'!$C$8-'DT-Prelim Calcs'!$C$9)+'DT-Prelim Calcs'!$C$9</f>
        <v>51.442512128783697</v>
      </c>
      <c r="BU9" s="110">
        <f t="shared" si="20"/>
        <v>51.442512128783697</v>
      </c>
      <c r="BV9" s="2">
        <f t="shared" si="65"/>
        <v>0.75566513487277831</v>
      </c>
      <c r="BW9" s="110">
        <f>BV9*'DT-Prelim Calcs'!$C$21/BQ$2/'DT-Prelim Calcs'!$C$19/'DT-Prelim Calcs'!$C$18*3.39*'DT-Prelim Calcs'!$C$20</f>
        <v>17.774436275376456</v>
      </c>
      <c r="BX9" s="88">
        <f t="shared" si="21"/>
        <v>0</v>
      </c>
      <c r="BY9" s="110">
        <f>BW8*'DT-Prelim Calcs'!$C$11+BY8</f>
        <v>3.1119270698641182</v>
      </c>
      <c r="BZ9" s="110">
        <f>BZ8+0.5*BW9*'DT-Prelim Calcs'!$C$11^2+BY9*'DT-Prelim Calcs'!$C$11</f>
        <v>0.3999067172037199</v>
      </c>
      <c r="CA9" s="110">
        <f>MIN('Drive Train'!$G$35-BU8*'DT-Prelim Calcs'!$C$21*'Drive Train'!$G$38,CA8+BU$2)</f>
        <v>8.2123596817908897</v>
      </c>
      <c r="CB9" s="110">
        <f>'Drive Train'!$G$35-BU9*'DT-Prelim Calcs'!$C$21*'Drive Train'!$G$38</f>
        <v>8.0701739084094672</v>
      </c>
      <c r="CC9" s="1">
        <f>IF(BZ9&gt;='Drive Train'!$G$30,1,0)</f>
        <v>0</v>
      </c>
      <c r="CD9" s="110">
        <f t="shared" si="66"/>
        <v>0.57158346809759664</v>
      </c>
      <c r="CE9" s="119">
        <f>CE8+'DT-Prelim Calcs'!$C$11</f>
        <v>0.2</v>
      </c>
      <c r="CF9" s="2">
        <f>CP9/'Drive Train'!$G$35</f>
        <v>0.66028826228834514</v>
      </c>
      <c r="CG9" s="88">
        <f>CN9*12*60/(PI() * 'Drive Train'!$G$17)/CF$2*CF9</f>
        <v>749.79521168730196</v>
      </c>
      <c r="CH9" s="2">
        <f>('DT-Prelim Calcs'!$C$6*CF9-CG9)/('DT-Prelim Calcs'!$C$6*CF9)*'DT-Prelim Calcs'!$C$7*CF9</f>
        <v>0.74997712645685832</v>
      </c>
      <c r="CI9" s="110">
        <f>CH9/'DT-Prelim Calcs'!$C$7*('DT-Prelim Calcs'!$C$8-'DT-Prelim Calcs'!$C$9)+'DT-Prelim Calcs'!$C$9</f>
        <v>48.7432857271559</v>
      </c>
      <c r="CJ9" s="110">
        <f t="shared" si="22"/>
        <v>48.7432857271559</v>
      </c>
      <c r="CK9" s="2">
        <f t="shared" si="67"/>
        <v>0.69180311682214501</v>
      </c>
      <c r="CL9" s="110">
        <f>CK9*'DT-Prelim Calcs'!$C$21/CF$2/'DT-Prelim Calcs'!$C$19/'DT-Prelim Calcs'!$C$18*3.39*'DT-Prelim Calcs'!$C$20</f>
        <v>20.554485281797358</v>
      </c>
      <c r="CM9" s="88">
        <f t="shared" si="23"/>
        <v>0</v>
      </c>
      <c r="CN9" s="110">
        <f>CL8*'DT-Prelim Calcs'!$C$11+CN8</f>
        <v>3.7161028486666412</v>
      </c>
      <c r="CO9" s="110">
        <f>CO8+0.5*CL9*'DT-Prelim Calcs'!$C$11^2+CN9*'DT-Prelim Calcs'!$C$11</f>
        <v>0.47579775885983083</v>
      </c>
      <c r="CP9" s="110">
        <f>MIN('Drive Train'!$G$35-CJ8*'DT-Prelim Calcs'!$C$21*'Drive Train'!$G$38,CP8+CJ$2)</f>
        <v>8.3856609310619827</v>
      </c>
      <c r="CQ9" s="110">
        <f>'Drive Train'!$G$35-CJ9*'DT-Prelim Calcs'!$C$21*'Drive Train'!$G$38</f>
        <v>8.3131042845559691</v>
      </c>
      <c r="CR9" s="1">
        <f>IF(CO9&gt;='Drive Train'!$G$30,1,0)</f>
        <v>0</v>
      </c>
      <c r="CS9" s="110">
        <f t="shared" si="68"/>
        <v>0.54159206363506551</v>
      </c>
      <c r="CT9" s="119">
        <f>CT8+'DT-Prelim Calcs'!$C$11</f>
        <v>0.2</v>
      </c>
      <c r="CU9" s="2">
        <f>DE9/'Drive Train'!$G$35</f>
        <v>0.67366878734831781</v>
      </c>
      <c r="CV9" s="88">
        <f>DC9*12*60/(PI() * 'Drive Train'!$G$17)/CU$2*CU9</f>
        <v>1020.207339817199</v>
      </c>
      <c r="CW9" s="2">
        <f>('DT-Prelim Calcs'!$C$6*CU9-CV9)/('DT-Prelim Calcs'!$C$6*CU9)*'DT-Prelim Calcs'!$C$7*CU9</f>
        <v>0.70355580708882481</v>
      </c>
      <c r="CX9" s="110">
        <f>CW9/'DT-Prelim Calcs'!$C$7*('DT-Prelim Calcs'!$C$8-'DT-Prelim Calcs'!$C$9)+'DT-Prelim Calcs'!$C$9</f>
        <v>45.911914474921232</v>
      </c>
      <c r="CY9" s="110">
        <f t="shared" si="24"/>
        <v>45.911914474921232</v>
      </c>
      <c r="CZ9" s="2">
        <f t="shared" si="69"/>
        <v>0.62597363567686448</v>
      </c>
      <c r="DA9" s="110">
        <f>CZ9*'DT-Prelim Calcs'!$C$21/CU$2/'DT-Prelim Calcs'!$C$19/'DT-Prelim Calcs'!$C$18*3.39*'DT-Prelim Calcs'!$C$20</f>
        <v>22.473302102680766</v>
      </c>
      <c r="DB9" s="88">
        <f t="shared" si="25"/>
        <v>0</v>
      </c>
      <c r="DC9" s="110">
        <f>DA8*'DT-Prelim Calcs'!$C$11+DC8</f>
        <v>4.1014167548426368</v>
      </c>
      <c r="DD9" s="110">
        <f>DD8+0.5*DA9*'DT-Prelim Calcs'!$C$11^2+DC9*'DT-Prelim Calcs'!$C$11</f>
        <v>0.51798902011842185</v>
      </c>
      <c r="DE9" s="110">
        <f>MIN('Drive Train'!$G$35-CY8*'DT-Prelim Calcs'!$C$21*'Drive Train'!$G$38,DE8+CY$2)</f>
        <v>8.5555935993236361</v>
      </c>
      <c r="DF9" s="110">
        <f>'Drive Train'!$G$35-CY9*'DT-Prelim Calcs'!$C$21*'Drive Train'!$G$38</f>
        <v>8.5679276972570868</v>
      </c>
      <c r="DG9" s="1">
        <f>IF(DD9&gt;='Drive Train'!$G$30,1,0)</f>
        <v>0</v>
      </c>
      <c r="DH9" s="110">
        <f t="shared" si="70"/>
        <v>0.51013238305468045</v>
      </c>
      <c r="DI9" s="119">
        <f>DI8+'DT-Prelim Calcs'!$C$11</f>
        <v>0.2</v>
      </c>
      <c r="DJ9" s="2">
        <f>DT9/'Drive Train'!$G$35</f>
        <v>0.68460551831313798</v>
      </c>
      <c r="DK9" s="88">
        <f>DR9*12*60/(PI() * 'Drive Train'!$G$17)/DJ$2*DJ9</f>
        <v>1266.5334880940704</v>
      </c>
      <c r="DL9" s="2">
        <f>('DT-Prelim Calcs'!$C$6*DJ9-DK9)/('DT-Prelim Calcs'!$C$6*DJ9)*'DT-Prelim Calcs'!$C$7*DJ9</f>
        <v>0.65950401742894926</v>
      </c>
      <c r="DM9" s="110">
        <f>DL9/'DT-Prelim Calcs'!$C$7*('DT-Prelim Calcs'!$C$8-'DT-Prelim Calcs'!$C$9)+'DT-Prelim Calcs'!$C$9</f>
        <v>43.225067729708961</v>
      </c>
      <c r="DN9" s="110">
        <f t="shared" si="26"/>
        <v>43.225067729708961</v>
      </c>
      <c r="DO9" s="2">
        <f t="shared" si="71"/>
        <v>0.56472849330938935</v>
      </c>
      <c r="DP9" s="110">
        <f>DO9*'DT-Prelim Calcs'!$C$21/DJ$2/'DT-Prelim Calcs'!$C$19/'DT-Prelim Calcs'!$C$18*3.39*'DT-Prelim Calcs'!$C$20</f>
        <v>23.770125098769256</v>
      </c>
      <c r="DQ9" s="88">
        <f t="shared" si="27"/>
        <v>0</v>
      </c>
      <c r="DR9" s="110">
        <f>DP8*'DT-Prelim Calcs'!$C$11+DR8</f>
        <v>4.273534813421846</v>
      </c>
      <c r="DS9" s="110">
        <f>DS8+0.5*DP9*'DT-Prelim Calcs'!$C$11^2+DR9*'DT-Prelim Calcs'!$C$11</f>
        <v>0.53535859485258019</v>
      </c>
      <c r="DT9" s="110">
        <f>MIN('Drive Train'!$G$35-DN8*'DT-Prelim Calcs'!$C$21*'Drive Train'!$G$38,DT8+DN$2)</f>
        <v>8.6944900825768521</v>
      </c>
      <c r="DU9" s="110">
        <f>'Drive Train'!$G$35-DN9*'DT-Prelim Calcs'!$C$21*'Drive Train'!$G$38</f>
        <v>8.8097439043261936</v>
      </c>
      <c r="DV9" s="1">
        <f>IF(DS9&gt;='Drive Train'!$G$30,1,0)</f>
        <v>0</v>
      </c>
      <c r="DW9" s="110">
        <f t="shared" si="72"/>
        <v>0.48027853033009954</v>
      </c>
      <c r="DX9" s="119">
        <f>DX8+'DT-Prelim Calcs'!$C$11</f>
        <v>0.2</v>
      </c>
      <c r="DY9" s="2">
        <f>EI9/'Drive Train'!$G$35</f>
        <v>0.69494085101950687</v>
      </c>
      <c r="DZ9" s="88">
        <f>EG9*12*60/(PI() * 'Drive Train'!$G$17)/DY$2*DY9</f>
        <v>1494.9559709462815</v>
      </c>
      <c r="EA9" s="2">
        <f>('DT-Prelim Calcs'!$C$6*DY9-DZ9)/('DT-Prelim Calcs'!$C$6*DY9)*'DT-Prelim Calcs'!$C$7*DY9</f>
        <v>0.61892688777410454</v>
      </c>
      <c r="EB9" s="110">
        <f>EA9/'DT-Prelim Calcs'!$C$7*('DT-Prelim Calcs'!$C$8-'DT-Prelim Calcs'!$C$9)+'DT-Prelim Calcs'!$C$9</f>
        <v>40.750150601824821</v>
      </c>
      <c r="EC9" s="110">
        <f t="shared" si="28"/>
        <v>40.750150601824821</v>
      </c>
      <c r="ED9" s="2">
        <f t="shared" si="73"/>
        <v>0.50872209727613793</v>
      </c>
      <c r="EE9" s="110">
        <f>ED9*'DT-Prelim Calcs'!$C$21/DY$2/'DT-Prelim Calcs'!$C$19/'DT-Prelim Calcs'!$C$18*3.39*'DT-Prelim Calcs'!$C$20</f>
        <v>24.561679451746436</v>
      </c>
      <c r="EF9" s="88">
        <f t="shared" si="29"/>
        <v>0</v>
      </c>
      <c r="EG9" s="110">
        <f>EE8*'DT-Prelim Calcs'!$C$11+EG8</f>
        <v>4.3321734328042343</v>
      </c>
      <c r="EH9" s="110">
        <f>EH8+0.5*EE9*'DT-Prelim Calcs'!$C$11^2+EG9*'DT-Prelim Calcs'!$C$11</f>
        <v>0.53951015549790526</v>
      </c>
      <c r="EI9" s="110">
        <f>MIN('Drive Train'!$G$35-EC8*'DT-Prelim Calcs'!$C$21*'Drive Train'!$G$38,EI8+EC$2)</f>
        <v>8.8257488079477362</v>
      </c>
      <c r="EJ9" s="110">
        <f>'Drive Train'!$G$35-EC9*'DT-Prelim Calcs'!$C$21*'Drive Train'!$G$38</f>
        <v>9.0324864458357652</v>
      </c>
      <c r="EK9" s="1">
        <f>IF(EH9&gt;='Drive Train'!$G$30,1,0)</f>
        <v>0</v>
      </c>
      <c r="EL9" s="110">
        <f t="shared" si="74"/>
        <v>0.4527794511313869</v>
      </c>
      <c r="EM9" s="119">
        <f>EM8+'DT-Prelim Calcs'!$C$11</f>
        <v>0.2</v>
      </c>
      <c r="EN9" s="2">
        <f>EX9/'Drive Train'!$G$35</f>
        <v>0.70555999109590317</v>
      </c>
      <c r="EO9" s="88">
        <f>EV9*12*60/(PI() * 'Drive Train'!$G$17)/EN$2*EN9</f>
        <v>1712.3895777898956</v>
      </c>
      <c r="EP9" s="2">
        <f>('DT-Prelim Calcs'!$C$6*EN9-EO9)/('DT-Prelim Calcs'!$C$6*EN9)*'DT-Prelim Calcs'!$C$7*EN9</f>
        <v>0.58140306267060826</v>
      </c>
      <c r="EQ9" s="110">
        <f>EP9/'DT-Prelim Calcs'!$C$7*('DT-Prelim Calcs'!$C$8-'DT-Prelim Calcs'!$C$9)+'DT-Prelim Calcs'!$C$9</f>
        <v>38.461463396930718</v>
      </c>
      <c r="ER9" s="110">
        <f t="shared" si="30"/>
        <v>38.461463396930718</v>
      </c>
      <c r="ES9" s="2">
        <f t="shared" si="75"/>
        <v>0.45706945287803064</v>
      </c>
      <c r="ET9" s="110">
        <f>ES9*'DT-Prelim Calcs'!$C$21/EN$2/'DT-Prelim Calcs'!$C$19/'DT-Prelim Calcs'!$C$18*3.39*'DT-Prelim Calcs'!$C$20</f>
        <v>24.897040368956954</v>
      </c>
      <c r="EU9" s="88">
        <f t="shared" si="31"/>
        <v>0</v>
      </c>
      <c r="EV9" s="110">
        <f>ET8*'DT-Prelim Calcs'!$C$11+EV8</f>
        <v>4.3321734328042334</v>
      </c>
      <c r="EW9" s="110">
        <f>EW8+0.5*ET9*'DT-Prelim Calcs'!$C$11^2+EV9*'DT-Prelim Calcs'!$C$11</f>
        <v>0.53977844423167365</v>
      </c>
      <c r="EX9" s="110">
        <f>MIN('Drive Train'!$G$35-ER8*'DT-Prelim Calcs'!$C$21*'Drive Train'!$G$38,EX8+ER$2)</f>
        <v>8.9606118869179703</v>
      </c>
      <c r="EY9" s="110">
        <f>'Drive Train'!$G$35-ER9*'DT-Prelim Calcs'!$C$21*'Drive Train'!$G$38</f>
        <v>9.2384682942762346</v>
      </c>
      <c r="EZ9" s="1">
        <f>IF(EW9&gt;='Drive Train'!$G$30,1,0)</f>
        <v>0</v>
      </c>
      <c r="FA9" s="110">
        <f t="shared" si="76"/>
        <v>0.42734959329923022</v>
      </c>
      <c r="FB9" s="119">
        <f>FB8+'DT-Prelim Calcs'!$C$11</f>
        <v>0.2</v>
      </c>
      <c r="FC9" s="2">
        <f>FM9/'Drive Train'!$G$35</f>
        <v>0.71647031446350717</v>
      </c>
      <c r="FD9" s="88">
        <f>FK9*12*60/(PI() * 'Drive Train'!$G$17)/FC$2*FC9</f>
        <v>1936.4675970971014</v>
      </c>
      <c r="FE9" s="2">
        <f>('DT-Prelim Calcs'!$C$6*FC9-FD9)/('DT-Prelim Calcs'!$C$6*FC9)*'DT-Prelim Calcs'!$C$7*FC9</f>
        <v>0.54268558998482719</v>
      </c>
      <c r="FF9" s="110">
        <f>FE9/'DT-Prelim Calcs'!$C$7*('DT-Prelim Calcs'!$C$8-'DT-Prelim Calcs'!$C$9)+'DT-Prelim Calcs'!$C$9</f>
        <v>36.09997215510294</v>
      </c>
      <c r="FG9" s="110">
        <f t="shared" si="32"/>
        <v>36.09997215510294</v>
      </c>
      <c r="FH9" s="2">
        <f t="shared" si="77"/>
        <v>0.40422316089763843</v>
      </c>
      <c r="FI9" s="110">
        <f>FH9*'DT-Prelim Calcs'!$C$21/FC$2/'DT-Prelim Calcs'!$C$19/'DT-Prelim Calcs'!$C$18*3.39*'DT-Prelim Calcs'!$C$20</f>
        <v>24.520545275735337</v>
      </c>
      <c r="FJ9" s="88">
        <f t="shared" si="33"/>
        <v>0</v>
      </c>
      <c r="FK9" s="110">
        <f>FI8*'DT-Prelim Calcs'!$C$11+FK8</f>
        <v>4.3321734328042334</v>
      </c>
      <c r="FL9" s="110">
        <f>FL8+0.5*FI9*'DT-Prelim Calcs'!$C$11^2+FK9*'DT-Prelim Calcs'!$C$11</f>
        <v>0.5394772481570963</v>
      </c>
      <c r="FM9" s="110">
        <f>MIN('Drive Train'!$G$35-FG8*'DT-Prelim Calcs'!$C$21*'Drive Train'!$G$38,FM8+FG$2)</f>
        <v>9.0991729936865404</v>
      </c>
      <c r="FN9" s="110">
        <f>'Drive Train'!$G$35-FG9*'DT-Prelim Calcs'!$C$21*'Drive Train'!$G$38</f>
        <v>9.4510025060407337</v>
      </c>
      <c r="FO9" s="1">
        <f>IF(FL9&gt;='Drive Train'!$G$30,1,0)</f>
        <v>0</v>
      </c>
      <c r="FP9" s="110">
        <f t="shared" si="78"/>
        <v>0.401110801723366</v>
      </c>
      <c r="FQ9" s="119">
        <f>FQ8+'DT-Prelim Calcs'!$C$11</f>
        <v>0.2</v>
      </c>
      <c r="FR9" s="2">
        <f>GB9/'Drive Train'!$G$35</f>
        <v>0.72767919704349837</v>
      </c>
      <c r="FS9" s="88">
        <f>FZ9*12*60/(PI() * 'Drive Train'!$G$17)/FR$2*FR9</f>
        <v>2167.452919110121</v>
      </c>
      <c r="FT9" s="2">
        <f>('DT-Prelim Calcs'!$C$6*FR9-FS9)/('DT-Prelim Calcs'!$C$6*FR9)*'DT-Prelim Calcs'!$C$7*FR9</f>
        <v>0.50272139797769044</v>
      </c>
      <c r="FU9" s="110">
        <f>FT9/'DT-Prelim Calcs'!$C$7*('DT-Prelim Calcs'!$C$8-'DT-Prelim Calcs'!$C$9)+'DT-Prelim Calcs'!$C$9</f>
        <v>33.662439876653465</v>
      </c>
      <c r="FV9" s="110">
        <f t="shared" si="34"/>
        <v>33.662439876653465</v>
      </c>
      <c r="FW9" s="2">
        <f t="shared" si="79"/>
        <v>0.35013014959589073</v>
      </c>
      <c r="FX9" s="110">
        <f>FW9*'DT-Prelim Calcs'!$C$21/FR$2/'DT-Prelim Calcs'!$C$19/'DT-Prelim Calcs'!$C$18*3.39*'DT-Prelim Calcs'!$C$20</f>
        <v>23.406480646101219</v>
      </c>
      <c r="FY9" s="88">
        <f t="shared" si="35"/>
        <v>0</v>
      </c>
      <c r="FZ9" s="110">
        <f>FX8*'DT-Prelim Calcs'!$C$11+FZ8</f>
        <v>4.3321734328042343</v>
      </c>
      <c r="GA9" s="110">
        <f>GA8+0.5*FX9*'DT-Prelim Calcs'!$C$11^2+FZ9*'DT-Prelim Calcs'!$C$11</f>
        <v>0.53858599645338912</v>
      </c>
      <c r="GB9" s="110">
        <f>MIN('Drive Train'!$G$35-FV8*'DT-Prelim Calcs'!$C$21*'Drive Train'!$G$38,GB8+FV$2)</f>
        <v>9.2415258024524292</v>
      </c>
      <c r="GC9" s="110">
        <f>'Drive Train'!$G$35-FV9*'DT-Prelim Calcs'!$C$21*'Drive Train'!$G$38</f>
        <v>9.6703804111011884</v>
      </c>
      <c r="GD9" s="1">
        <f>IF(GA9&gt;='Drive Train'!$G$30,1,0)</f>
        <v>0</v>
      </c>
      <c r="GE9" s="110">
        <f t="shared" si="80"/>
        <v>0.37402710974059411</v>
      </c>
      <c r="GF9" s="119">
        <f>GF8+'DT-Prelim Calcs'!$C$11</f>
        <v>0.2</v>
      </c>
      <c r="GG9" s="2">
        <f>GQ9/'Drive Train'!$G$35</f>
        <v>0.78740157480314965</v>
      </c>
      <c r="GH9" s="88">
        <f>GO9*12*60/(PI() * 'Drive Train'!$G$17)/GG$2*GG9</f>
        <v>757.32837844633048</v>
      </c>
      <c r="GI9" s="2">
        <f>('DT-Prelim Calcs'!$C$6*GG9-GH9)/('DT-Prelim Calcs'!$C$6*GG9)*'DT-Prelim Calcs'!$C$7*GG9</f>
        <v>0.92738810170372066</v>
      </c>
      <c r="GJ9" s="110">
        <f>GI9/'DT-Prelim Calcs'!$C$7*('DT-Prelim Calcs'!$C$8-'DT-Prelim Calcs'!$C$9)+'DT-Prelim Calcs'!$C$9</f>
        <v>59.564096983347504</v>
      </c>
      <c r="GK9" s="110">
        <f t="shared" si="81"/>
        <v>29.999999999999982</v>
      </c>
      <c r="GL9" s="2">
        <f t="shared" si="82"/>
        <v>0.39340154799001936</v>
      </c>
      <c r="GM9" s="110">
        <f>GL9*'DT-Prelim Calcs'!$C$21/GG$2/'DT-Prelim Calcs'!$C$19/'DT-Prelim Calcs'!$C$18*3.39*'DT-Prelim Calcs'!$C$20</f>
        <v>14.610671250553235</v>
      </c>
      <c r="GN9" s="88">
        <f t="shared" si="37"/>
        <v>0</v>
      </c>
      <c r="GO9" s="110">
        <f>GM8*'DT-Prelim Calcs'!$C$11+GO8</f>
        <v>2.5180049441701824</v>
      </c>
      <c r="GP9" s="110">
        <f>GP8+0.5*GM9*'DT-Prelim Calcs'!$C$11^2+GO9*'DT-Prelim Calcs'!$C$11</f>
        <v>0.31756238887762245</v>
      </c>
      <c r="GQ9" s="110">
        <f>MIN('Drive Train'!$G$35-GK8*'DT-Prelim Calcs'!$C$21*'Drive Train'!$G$38,GQ8+GK$2)</f>
        <v>10</v>
      </c>
      <c r="GR9" s="110">
        <f>'Drive Train'!$G$35-GK9*'DT-Prelim Calcs'!$C$21*'Drive Train'!$G$38</f>
        <v>10</v>
      </c>
      <c r="GS9" s="1">
        <f>IF(GP9&gt;='Drive Train'!$G$30,1,0)</f>
        <v>0</v>
      </c>
      <c r="GT9" s="110">
        <f t="shared" si="83"/>
        <v>0.33333333333333315</v>
      </c>
      <c r="GU9" s="119">
        <f>GU8+'DT-Prelim Calcs'!$C$11</f>
        <v>0.2</v>
      </c>
      <c r="GV9" s="2">
        <f>HF9/'Drive Train'!$G$35</f>
        <v>0.7637795275590552</v>
      </c>
      <c r="GW9" s="88">
        <f>HD9*12*60/(PI() * 'Drive Train'!$G$17)/GV$2*GV9</f>
        <v>825.30093784515554</v>
      </c>
      <c r="GX9" s="2">
        <f>('DT-Prelim Calcs'!$C$6*GV9-GW9)/('DT-Prelim Calcs'!$C$6*GV9)*'DT-Prelim Calcs'!$C$7*GV9</f>
        <v>0.87766983208400928</v>
      </c>
      <c r="GY9" s="110">
        <f>GX9/'DT-Prelim Calcs'!$C$7*('DT-Prelim Calcs'!$C$8-'DT-Prelim Calcs'!$C$9)+'DT-Prelim Calcs'!$C$9</f>
        <v>56.531635148386378</v>
      </c>
      <c r="GZ9" s="110">
        <f t="shared" si="38"/>
        <v>33.333333333333314</v>
      </c>
      <c r="HA9" s="2">
        <f t="shared" si="84"/>
        <v>0.44196964033446623</v>
      </c>
      <c r="HB9" s="110">
        <f>HA9*'DT-Prelim Calcs'!$C$21/GV$2/'DT-Prelim Calcs'!$C$19/'DT-Prelim Calcs'!$C$18*3.39*'DT-Prelim Calcs'!$C$20</f>
        <v>16.41445782469561</v>
      </c>
      <c r="HC9" s="88">
        <f t="shared" si="39"/>
        <v>0</v>
      </c>
      <c r="HD9" s="110">
        <f>HB8*'DT-Prelim Calcs'!$C$11+HD8</f>
        <v>2.8288697520924271</v>
      </c>
      <c r="HE9" s="110">
        <f>HE8+0.5*HB9*'DT-Prelim Calcs'!$C$11^2+HD9*'DT-Prelim Calcs'!$C$11</f>
        <v>0.35676762207239054</v>
      </c>
      <c r="HF9" s="110">
        <f>MIN('Drive Train'!$G$35-GZ8*'DT-Prelim Calcs'!$C$21*'Drive Train'!$G$38,HF8+GZ$2)</f>
        <v>9.7000000000000011</v>
      </c>
      <c r="HG9" s="110">
        <f>'Drive Train'!$G$35-GZ9*'DT-Prelim Calcs'!$C$21*'Drive Train'!$G$38</f>
        <v>9.7000000000000011</v>
      </c>
      <c r="HH9" s="1">
        <f>IF(HE9&gt;='Drive Train'!$G$30,1,0)</f>
        <v>0</v>
      </c>
      <c r="HI9" s="110">
        <f t="shared" si="85"/>
        <v>0.37037037037037018</v>
      </c>
      <c r="HJ9" s="119">
        <f>HJ8+'DT-Prelim Calcs'!$C$11</f>
        <v>0.2</v>
      </c>
      <c r="HK9" s="2">
        <f>HU9/'Drive Train'!$G$35</f>
        <v>0.74015748031496087</v>
      </c>
      <c r="HL9" s="88">
        <f>HS9*12*60/(PI() * 'Drive Train'!$G$17)/HK$2*HK9</f>
        <v>887.66365740363756</v>
      </c>
      <c r="HM9" s="2">
        <f>('DT-Prelim Calcs'!$C$6*HK9-HL9)/('DT-Prelim Calcs'!$C$6*HK9)*'DT-Prelim Calcs'!$C$7*HK9</f>
        <v>0.829305992973696</v>
      </c>
      <c r="HN9" s="110">
        <f>HM9/'DT-Prelim Calcs'!$C$7*('DT-Prelim Calcs'!$C$8-'DT-Prelim Calcs'!$C$9)+'DT-Prelim Calcs'!$C$9</f>
        <v>53.581783968608413</v>
      </c>
      <c r="HO9" s="110">
        <f t="shared" si="40"/>
        <v>36.66666666666665</v>
      </c>
      <c r="HP9" s="2">
        <f t="shared" si="86"/>
        <v>0.49053773267891321</v>
      </c>
      <c r="HQ9" s="110">
        <f>HP9*'DT-Prelim Calcs'!$C$21/HK$2/'DT-Prelim Calcs'!$C$19/'DT-Prelim Calcs'!$C$18*3.39*'DT-Prelim Calcs'!$C$20</f>
        <v>18.218244398837992</v>
      </c>
      <c r="HR9" s="88">
        <f t="shared" si="41"/>
        <v>0</v>
      </c>
      <c r="HS9" s="110">
        <f>HQ8*'DT-Prelim Calcs'!$C$11+HS8</f>
        <v>3.1397345600146722</v>
      </c>
      <c r="HT9" s="110">
        <f>HT8+0.5*HQ9*'DT-Prelim Calcs'!$C$11^2+HS9*'DT-Prelim Calcs'!$C$11</f>
        <v>0.39597285526715886</v>
      </c>
      <c r="HU9" s="110">
        <f>MIN('Drive Train'!$G$35-HO8*'DT-Prelim Calcs'!$C$21*'Drive Train'!$G$38,HU8+HO$2)</f>
        <v>9.4000000000000021</v>
      </c>
      <c r="HV9" s="110">
        <f>'Drive Train'!$G$35-HO9*'DT-Prelim Calcs'!$C$21*'Drive Train'!$G$38</f>
        <v>9.4000000000000021</v>
      </c>
      <c r="HW9" s="1">
        <f>IF(HT9&gt;='Drive Train'!$G$30,1,0)</f>
        <v>0</v>
      </c>
      <c r="HX9" s="110">
        <f t="shared" si="87"/>
        <v>0.40740740740740727</v>
      </c>
      <c r="HY9" s="119">
        <f>HY8+'DT-Prelim Calcs'!$C$11</f>
        <v>0.2</v>
      </c>
      <c r="HZ9" s="2">
        <f>IJ9/'Drive Train'!$G$35</f>
        <v>0.71653543307086631</v>
      </c>
      <c r="IA9" s="88">
        <f>IH9*12*60/(PI() * 'Drive Train'!$G$17)/HZ$2*HZ9</f>
        <v>944.41653712177606</v>
      </c>
      <c r="IB9" s="2">
        <f>('DT-Prelim Calcs'!$C$6*HZ9-IA9)/('DT-Prelim Calcs'!$C$6*HZ9)*'DT-Prelim Calcs'!$C$7*HZ9</f>
        <v>0.78229658437278027</v>
      </c>
      <c r="IC9" s="110">
        <f>IB9/'DT-Prelim Calcs'!$C$7*('DT-Prelim Calcs'!$C$8-'DT-Prelim Calcs'!$C$9)+'DT-Prelim Calcs'!$C$9</f>
        <v>50.71454344401355</v>
      </c>
      <c r="ID9" s="110">
        <f t="shared" si="42"/>
        <v>39.999999999999986</v>
      </c>
      <c r="IE9" s="2">
        <f t="shared" si="88"/>
        <v>0.53910582502336002</v>
      </c>
      <c r="IF9" s="110">
        <f>IE9*'DT-Prelim Calcs'!$C$21/HZ$2/'DT-Prelim Calcs'!$C$19/'DT-Prelim Calcs'!$C$18*3.39*'DT-Prelim Calcs'!$C$20</f>
        <v>20.022030972980364</v>
      </c>
      <c r="IG9" s="88">
        <f t="shared" si="43"/>
        <v>0</v>
      </c>
      <c r="IH9" s="110">
        <f>IF8*'DT-Prelim Calcs'!$C$11+IH8</f>
        <v>3.4505993679369169</v>
      </c>
      <c r="II9" s="110">
        <f>II8+0.5*IF9*'DT-Prelim Calcs'!$C$11^2+IH9*'DT-Prelim Calcs'!$C$11</f>
        <v>0.43517808846192707</v>
      </c>
      <c r="IJ9" s="110">
        <f>MIN('Drive Train'!$G$35-ID8*'DT-Prelim Calcs'!$C$21*'Drive Train'!$G$38,IJ8+ID$2)</f>
        <v>9.1000000000000014</v>
      </c>
      <c r="IK9" s="110">
        <f>'Drive Train'!$G$35-ID9*'DT-Prelim Calcs'!$C$21*'Drive Train'!$G$38</f>
        <v>9.1000000000000014</v>
      </c>
      <c r="IL9" s="1">
        <f>IF(II9&gt;='Drive Train'!$G$30,1,0)</f>
        <v>0</v>
      </c>
      <c r="IM9" s="110">
        <f t="shared" si="89"/>
        <v>0.44444444444444425</v>
      </c>
      <c r="IN9" s="119">
        <f>IN8+'DT-Prelim Calcs'!$C$11</f>
        <v>0.2</v>
      </c>
      <c r="IO9" s="2">
        <f>IY9/'Drive Train'!$G$35</f>
        <v>0.69291338582677175</v>
      </c>
      <c r="IP9" s="88">
        <f>IW9*12*60/(PI() * 'Drive Train'!$G$17)/IO$2*IO9</f>
        <v>995.55957699957162</v>
      </c>
      <c r="IQ9" s="2">
        <f>('DT-Prelim Calcs'!$C$6*IO9-IP9)/('DT-Prelim Calcs'!$C$6*IO9)*'DT-Prelim Calcs'!$C$7*IO9</f>
        <v>0.73664160628126252</v>
      </c>
      <c r="IR9" s="110">
        <f>IQ9/'DT-Prelim Calcs'!$C$7*('DT-Prelim Calcs'!$C$8-'DT-Prelim Calcs'!$C$9)+'DT-Prelim Calcs'!$C$9</f>
        <v>47.929913574601834</v>
      </c>
      <c r="IS9" s="110">
        <f t="shared" si="44"/>
        <v>43.333333333333321</v>
      </c>
      <c r="IT9" s="2">
        <f t="shared" si="90"/>
        <v>0.58767391736780694</v>
      </c>
      <c r="IU9" s="110">
        <f>IT9*'DT-Prelim Calcs'!$C$21/IO$2/'DT-Prelim Calcs'!$C$19/'DT-Prelim Calcs'!$C$18*3.39*'DT-Prelim Calcs'!$C$20</f>
        <v>21.825817547122746</v>
      </c>
      <c r="IV9" s="88">
        <f t="shared" si="45"/>
        <v>0</v>
      </c>
      <c r="IW9" s="110">
        <f>IU8*'DT-Prelim Calcs'!$C$11+IW8</f>
        <v>3.7614641758591629</v>
      </c>
      <c r="IX9" s="110">
        <f>IX8+0.5*IU9*'DT-Prelim Calcs'!$C$11^2+IW9*'DT-Prelim Calcs'!$C$11</f>
        <v>0.47438332165669539</v>
      </c>
      <c r="IY9" s="110">
        <f>MIN('Drive Train'!$G$35-IS8*'DT-Prelim Calcs'!$C$21*'Drive Train'!$G$38,IY8+IS$2)</f>
        <v>8.8000000000000007</v>
      </c>
      <c r="IZ9" s="110">
        <f>'Drive Train'!$G$35-IS9*'DT-Prelim Calcs'!$C$21*'Drive Train'!$G$38</f>
        <v>8.8000000000000007</v>
      </c>
      <c r="JA9" s="1">
        <f>IF(IX9&gt;='Drive Train'!$G$30,1,0)</f>
        <v>0</v>
      </c>
      <c r="JB9" s="110">
        <f t="shared" si="91"/>
        <v>0.48148148148148134</v>
      </c>
      <c r="JC9" s="119">
        <f>JC8+'DT-Prelim Calcs'!$C$11</f>
        <v>0.2</v>
      </c>
      <c r="JD9" s="2">
        <f>JN9/'Drive Train'!$G$35</f>
        <v>0.6692913385826772</v>
      </c>
      <c r="JE9" s="88">
        <f>JL9*12*60/(PI() * 'Drive Train'!$G$17)/JD$2*JD9</f>
        <v>1041.092777037024</v>
      </c>
      <c r="JF9" s="2">
        <f>('DT-Prelim Calcs'!$C$6*JD9-JE9)/('DT-Prelim Calcs'!$C$6*JD9)*'DT-Prelim Calcs'!$C$7*JD9</f>
        <v>0.69234105869914253</v>
      </c>
      <c r="JG9" s="110">
        <f>JF9/'DT-Prelim Calcs'!$C$7*('DT-Prelim Calcs'!$C$8-'DT-Prelim Calcs'!$C$9)+'DT-Prelim Calcs'!$C$9</f>
        <v>45.227894360373234</v>
      </c>
      <c r="JH9" s="110">
        <f t="shared" si="46"/>
        <v>45.227894360373234</v>
      </c>
      <c r="JI9" s="2">
        <f t="shared" si="92"/>
        <v>0.61265283585325703</v>
      </c>
      <c r="JJ9" s="110">
        <f>JI9*'DT-Prelim Calcs'!$C$21/JD$2/'DT-Prelim Calcs'!$C$19/'DT-Prelim Calcs'!$C$18*3.39*'DT-Prelim Calcs'!$C$20</f>
        <v>22.75351792870471</v>
      </c>
      <c r="JK9" s="88">
        <f t="shared" si="47"/>
        <v>0</v>
      </c>
      <c r="JL9" s="110">
        <f>JJ8*'DT-Prelim Calcs'!$C$11+JL8</f>
        <v>4.0723289837814081</v>
      </c>
      <c r="JM9" s="110">
        <f>JM8+0.5*JJ9*'DT-Prelim Calcs'!$C$11^2+JL9*'DT-Prelim Calcs'!$C$11</f>
        <v>0.51288768589741529</v>
      </c>
      <c r="JN9" s="110">
        <f>MIN('Drive Train'!$G$35-JH8*'DT-Prelim Calcs'!$C$21*'Drive Train'!$G$38,JN8+JH$2)</f>
        <v>8.5</v>
      </c>
      <c r="JO9" s="110">
        <f>'Drive Train'!$G$35-JH9*'DT-Prelim Calcs'!$C$21*'Drive Train'!$G$38</f>
        <v>8.629489507566408</v>
      </c>
      <c r="JP9" s="1">
        <f>IF(JM9&gt;='Drive Train'!$G$30,1,0)</f>
        <v>0</v>
      </c>
      <c r="JQ9" s="110">
        <f>MIN(JG9,'DT-Prelim Calcs'!$C$10)*'DT-Prelim Calcs'!$C$11*1000/60/60*(1-JP9)</f>
        <v>0.50253215955970254</v>
      </c>
      <c r="JR9" s="119">
        <f>JR8+'DT-Prelim Calcs'!$C$11</f>
        <v>0.2</v>
      </c>
      <c r="JS9" s="2">
        <f>KC9/'Drive Train'!$G$35</f>
        <v>0.66882983083149383</v>
      </c>
      <c r="JT9" s="88">
        <f>KA9*12*60/(PI() * 'Drive Train'!$G$17)/JS$2*JS9</f>
        <v>1077.7461692014199</v>
      </c>
      <c r="JU9" s="2">
        <f>('DT-Prelim Calcs'!$C$6*JS9-JT9)/('DT-Prelim Calcs'!$C$6*JS9)*'DT-Prelim Calcs'!$C$7*JS9</f>
        <v>0.68284079801795394</v>
      </c>
      <c r="JV9" s="110">
        <f>JU9/'DT-Prelim Calcs'!$C$7*('DT-Prelim Calcs'!$C$8-'DT-Prelim Calcs'!$C$9)+'DT-Prelim Calcs'!$C$9</f>
        <v>44.648445836556057</v>
      </c>
      <c r="JW9" s="110">
        <f t="shared" si="48"/>
        <v>44.648445836556057</v>
      </c>
      <c r="JX9" s="2">
        <f t="shared" si="93"/>
        <v>0.60029009698247593</v>
      </c>
      <c r="JY9" s="110">
        <f>JX9*'DT-Prelim Calcs'!$C$21/JS$2/'DT-Prelim Calcs'!$C$19/'DT-Prelim Calcs'!$C$18*3.39*'DT-Prelim Calcs'!$C$20</f>
        <v>22.294374048055818</v>
      </c>
      <c r="JZ9" s="88">
        <f t="shared" si="49"/>
        <v>0</v>
      </c>
      <c r="KA9" s="110">
        <f>JY8*'DT-Prelim Calcs'!$C$11+KA8</f>
        <v>4.2186109873274535</v>
      </c>
      <c r="KB9" s="110">
        <f>KB8+0.5*JY9*'DT-Prelim Calcs'!$C$11^2+KA9*'DT-Prelim Calcs'!$C$11</f>
        <v>0.53083230941767134</v>
      </c>
      <c r="KC9" s="110">
        <f>MIN('Drive Train'!$G$35-JW8*'DT-Prelim Calcs'!$C$21*'Drive Train'!$G$38,KC8+JW$2)</f>
        <v>8.4941388515599705</v>
      </c>
      <c r="KD9" s="110">
        <f>'Drive Train'!$G$35-JW9*'DT-Prelim Calcs'!$C$21*'Drive Train'!$G$38</f>
        <v>8.6816398747099548</v>
      </c>
      <c r="KE9" s="1">
        <f>IF(KB9&gt;='Drive Train'!$G$30,1,0)</f>
        <v>0</v>
      </c>
      <c r="KF9" s="110">
        <f>MIN(JV9,'DT-Prelim Calcs'!$C$10)*'DT-Prelim Calcs'!$C$11*1000/60/60*(1-KE9)</f>
        <v>0.49609384262840062</v>
      </c>
      <c r="KG9" s="119">
        <f>KG8+'DT-Prelim Calcs'!$C$11</f>
        <v>0.2</v>
      </c>
      <c r="KH9" s="2">
        <f>KR9/'Drive Train'!$G$35</f>
        <v>0.66578401330819559</v>
      </c>
      <c r="KI9" s="88">
        <f>KP9*12*60/(PI() * 'Drive Train'!$G$17)/KH$2*KH9</f>
        <v>1070.9590247163615</v>
      </c>
      <c r="KJ9" s="2">
        <f>('DT-Prelim Calcs'!$C$6*KH9-KI9)/('DT-Prelim Calcs'!$C$6*KH9)*'DT-Prelim Calcs'!$C$7*KH9</f>
        <v>0.68018487231762603</v>
      </c>
      <c r="KK9" s="110">
        <f>KJ9/'DT-Prelim Calcs'!$C$7*('DT-Prelim Calcs'!$C$8-'DT-Prelim Calcs'!$C$9)+'DT-Prelim Calcs'!$C$9</f>
        <v>44.486453205188539</v>
      </c>
      <c r="KL9" s="110">
        <f t="shared" si="50"/>
        <v>44.486453205188539</v>
      </c>
      <c r="KM9" s="2">
        <f t="shared" si="94"/>
        <v>0.59777876394459328</v>
      </c>
      <c r="KN9" s="110">
        <f>KM9*'DT-Prelim Calcs'!$C$21/KH$2/'DT-Prelim Calcs'!$C$19/'DT-Prelim Calcs'!$C$18*3.39*'DT-Prelim Calcs'!$C$20</f>
        <v>22.201104813085529</v>
      </c>
      <c r="KO9" s="88">
        <f t="shared" si="51"/>
        <v>0</v>
      </c>
      <c r="KP9" s="110">
        <f>KN8*'DT-Prelim Calcs'!$C$11+KP8</f>
        <v>4.211221829066802</v>
      </c>
      <c r="KQ9" s="110">
        <f>KQ8+0.5*KN9*'DT-Prelim Calcs'!$C$11^2+KP9*'DT-Prelim Calcs'!$C$11</f>
        <v>0.52957865616823974</v>
      </c>
      <c r="KR9" s="110">
        <f>MIN('Drive Train'!$G$35-KL8*'DT-Prelim Calcs'!$C$21*'Drive Train'!$G$38,KR8+KL$2)</f>
        <v>8.4554569690140831</v>
      </c>
      <c r="KS9" s="110">
        <f>'Drive Train'!$G$35-KL9*'DT-Prelim Calcs'!$C$21*'Drive Train'!$G$38</f>
        <v>8.6962192115330303</v>
      </c>
      <c r="KT9" s="1">
        <f>IF(KQ9&gt;='Drive Train'!$G$30,1,0)</f>
        <v>0</v>
      </c>
      <c r="KU9" s="110">
        <f>MIN(KK9,'DT-Prelim Calcs'!$C$10)*'DT-Prelim Calcs'!$C$11*1000/60/60*(1-KT9)</f>
        <v>0.49429392450209492</v>
      </c>
      <c r="KV9" s="119">
        <f>KV8+'DT-Prelim Calcs'!$C$11</f>
        <v>0.2</v>
      </c>
      <c r="KW9" s="2">
        <f>LG9/'Drive Train'!$G$35</f>
        <v>0.66965218074838306</v>
      </c>
      <c r="KX9" s="88">
        <f>LE9*12*60/(PI() * 'Drive Train'!$G$17)/KW$2*KW9</f>
        <v>1078.6603619272955</v>
      </c>
      <c r="KY9" s="2">
        <f>('DT-Prelim Calcs'!$C$6*KW9-KX9)/('DT-Prelim Calcs'!$C$6*KW9)*'DT-Prelim Calcs'!$C$7*KW9</f>
        <v>0.68377959021181489</v>
      </c>
      <c r="KZ9" s="110">
        <f>KY9/'DT-Prelim Calcs'!$C$7*('DT-Prelim Calcs'!$C$8-'DT-Prelim Calcs'!$C$9)+'DT-Prelim Calcs'!$C$9</f>
        <v>44.705705502280914</v>
      </c>
      <c r="LA9" s="110">
        <f t="shared" si="52"/>
        <v>44.705705502280914</v>
      </c>
      <c r="LB9" s="2">
        <f t="shared" si="95"/>
        <v>0.60126032631417736</v>
      </c>
      <c r="LC9" s="110">
        <f>LB9*'DT-Prelim Calcs'!$C$21/KW$2/'DT-Prelim Calcs'!$C$19/'DT-Prelim Calcs'!$C$18*3.39*'DT-Prelim Calcs'!$C$20</f>
        <v>22.330407718679542</v>
      </c>
      <c r="LD9" s="88">
        <f t="shared" si="53"/>
        <v>0</v>
      </c>
      <c r="LE9" s="110">
        <f>LC8*'DT-Prelim Calcs'!$C$11+LE8</f>
        <v>4.2170044466992023</v>
      </c>
      <c r="LF9" s="110">
        <f>LF8+0.5*LC9*'DT-Prelim Calcs'!$C$11^2+LE9*'DT-Prelim Calcs'!$C$11</f>
        <v>0.53081499894514983</v>
      </c>
      <c r="LG9" s="110">
        <f>MIN('Drive Train'!$G$35-LA8*'DT-Prelim Calcs'!$C$21*'Drive Train'!$G$38,LG8+LA$2)</f>
        <v>8.5045826955044639</v>
      </c>
      <c r="LH9" s="110">
        <f>'Drive Train'!$G$35-LA9*'DT-Prelim Calcs'!$C$21*'Drive Train'!$G$38</f>
        <v>8.6764865047947168</v>
      </c>
      <c r="LI9" s="1">
        <f>IF(LF9&gt;='Drive Train'!$G$30,1,0)</f>
        <v>0</v>
      </c>
      <c r="LJ9" s="110">
        <f>MIN(KZ9,'DT-Prelim Calcs'!$C$10)*'DT-Prelim Calcs'!$C$11*1000/60/60*(1-LI9)</f>
        <v>0.49673006113645463</v>
      </c>
      <c r="LK9" s="119">
        <f>LK8+'DT-Prelim Calcs'!$C$11</f>
        <v>0.2</v>
      </c>
      <c r="LL9" s="2">
        <f>LV9/'Drive Train'!$G$35</f>
        <v>0.67301045201035736</v>
      </c>
      <c r="LM9" s="88">
        <f>LT9*12*60/(PI() * 'Drive Train'!$G$17)/LL$2*LL9</f>
        <v>1081.1026011475649</v>
      </c>
      <c r="LN9" s="2">
        <f>('DT-Prelim Calcs'!$C$6*LL9-LM9)/('DT-Prelim Calcs'!$C$6*LL9)*'DT-Prelim Calcs'!$C$7*LL9</f>
        <v>0.68792510246849659</v>
      </c>
      <c r="LO9" s="110">
        <f>LN9/'DT-Prelim Calcs'!$C$7*('DT-Prelim Calcs'!$C$8-'DT-Prelim Calcs'!$C$9)+'DT-Prelim Calcs'!$C$9</f>
        <v>44.958552349142352</v>
      </c>
      <c r="LP9" s="110">
        <f t="shared" si="54"/>
        <v>44.958552349142352</v>
      </c>
      <c r="LQ9" s="2">
        <f t="shared" si="96"/>
        <v>0.60563170049731163</v>
      </c>
      <c r="LR9" s="110">
        <f>LQ9*'DT-Prelim Calcs'!$C$21/LL$2/'DT-Prelim Calcs'!$C$19/'DT-Prelim Calcs'!$C$18*3.39*'DT-Prelim Calcs'!$C$20</f>
        <v>22.492757641879514</v>
      </c>
      <c r="LS9" s="88">
        <f t="shared" si="55"/>
        <v>0</v>
      </c>
      <c r="LT9" s="110">
        <f>LR8*'DT-Prelim Calcs'!$C$11+LT8</f>
        <v>4.2054621630771454</v>
      </c>
      <c r="LU9" s="110">
        <f>LU8+0.5*LR9*'DT-Prelim Calcs'!$C$11^2+LT9*'DT-Prelim Calcs'!$C$11</f>
        <v>0.53025234186638637</v>
      </c>
      <c r="LV9" s="110">
        <f>MIN('Drive Train'!$G$35-LP8*'DT-Prelim Calcs'!$C$21*'Drive Train'!$G$38,LV8+LP$2)</f>
        <v>8.5472327405315376</v>
      </c>
      <c r="LW9" s="110">
        <f>'Drive Train'!$G$35-LP9*'DT-Prelim Calcs'!$C$21*'Drive Train'!$G$38</f>
        <v>8.6537302885771865</v>
      </c>
      <c r="LX9" s="1">
        <f>IF(LU9&gt;='Drive Train'!$G$30,1,0)</f>
        <v>0</v>
      </c>
      <c r="LY9" s="110">
        <f>MIN(LO9,'DT-Prelim Calcs'!$C$10)*'DT-Prelim Calcs'!$C$11*1000/60/60*(1-LX9)</f>
        <v>0.49953947054602604</v>
      </c>
      <c r="LZ9" s="119">
        <f>LZ8+'DT-Prelim Calcs'!$C$11</f>
        <v>0.2</v>
      </c>
    </row>
    <row r="10" spans="1:338" x14ac:dyDescent="0.2">
      <c r="A10" s="7"/>
      <c r="B10" s="3" t="s">
        <v>107</v>
      </c>
      <c r="C10" s="132">
        <f>MIN('Drive Train'!G37,'Drive Train'!G35/12*'Drive Train'!G39*'Drive Train'!G40/'Drive Train'!G4)</f>
        <v>63.5</v>
      </c>
      <c r="D10" s="5"/>
      <c r="E10" s="6">
        <f t="shared" si="56"/>
        <v>5</v>
      </c>
      <c r="F10" s="132">
        <f t="shared" si="57"/>
        <v>0.28199999999999997</v>
      </c>
      <c r="G10" s="132">
        <f t="shared" si="0"/>
        <v>4672</v>
      </c>
      <c r="H10" s="132">
        <f t="shared" si="1"/>
        <v>20.2</v>
      </c>
      <c r="I10" s="132">
        <f t="shared" si="58"/>
        <v>137.96869624917221</v>
      </c>
      <c r="J10" s="132">
        <f t="shared" si="59"/>
        <v>242.39999999999998</v>
      </c>
      <c r="K10" s="132">
        <f t="shared" si="2"/>
        <v>0.19999999999999998</v>
      </c>
      <c r="L10" s="132">
        <f t="shared" si="3"/>
        <v>0.8</v>
      </c>
      <c r="M10" s="132">
        <f t="shared" si="4"/>
        <v>0.22696629213483147</v>
      </c>
      <c r="N10" s="132">
        <f t="shared" si="5"/>
        <v>0.64102564102564097</v>
      </c>
      <c r="O10" s="132">
        <f t="shared" si="6"/>
        <v>0.5691777898068161</v>
      </c>
      <c r="P10" s="5"/>
      <c r="R10" s="119">
        <f>R9+'DT-Prelim Calcs'!$C$11</f>
        <v>0.24000000000000002</v>
      </c>
      <c r="S10" s="2">
        <f>AG10/'Drive Train'!$G$35</f>
        <v>0.66683065363981497</v>
      </c>
      <c r="T10" s="88">
        <f>AE10*12*60/(PI() * 'Drive Train'!$G$17)/S$2*ABS(S10)</f>
        <v>1308.1018565528182</v>
      </c>
      <c r="U10" s="2">
        <f>IF(OR(AD9=1,AND($C$32=Motors!$C$28,'DT-Prelim Calcs'!AI9=1)),0,IF(AG10=0,-(V9+$C$9)/($C$8-$C$9)*$C$7,($C$6*S10-T10)/($C$6*S10)*$C$7*S10))</f>
        <v>0.62440525969044836</v>
      </c>
      <c r="V10" s="110">
        <f>IF(AND(AD9=1,AI9=1),0,ABS(U10/$C$7*($C$8-$C$9)+$C$9) *'Drive Train'!$K$55 + V9*(1-'Drive Train'!$K$55))</f>
        <v>42.656134122231492</v>
      </c>
      <c r="W10" s="110">
        <f t="shared" si="7"/>
        <v>42.656134122231492</v>
      </c>
      <c r="X10" s="2">
        <f>MAX(MIN(IF(AND(AI9=1,AG10&lt;0),-1,1)*(W10-$C$9)/($C$8-$C$9)*$C$7-$C$29*AE10/T$2 -  AI9*$C$29/2,X$2),MAX(X$4:X9)*-1)</f>
        <v>0.54968081354325349</v>
      </c>
      <c r="Y10" s="110">
        <f t="shared" si="8"/>
        <v>20.414778997313149</v>
      </c>
      <c r="Z10" s="110">
        <f t="shared" si="9"/>
        <v>20.414778997313149</v>
      </c>
      <c r="AA10" s="110">
        <f t="shared" si="10"/>
        <v>8.4687493012256496</v>
      </c>
      <c r="AB10" s="110" t="e">
        <f t="shared" si="11"/>
        <v>#N/A</v>
      </c>
      <c r="AC10" s="88">
        <f t="shared" si="60"/>
        <v>0</v>
      </c>
      <c r="AD10" s="1">
        <f t="shared" si="12"/>
        <v>0</v>
      </c>
      <c r="AE10" s="110">
        <f t="shared" si="13"/>
        <v>5.1356407111037923</v>
      </c>
      <c r="AF10" s="110" t="e">
        <f t="shared" si="14"/>
        <v>#N/A</v>
      </c>
      <c r="AG10" s="110">
        <f>IF(AI9=0,MIN('Drive Train'!$G$35-W9*$C$21*'Drive Train'!$G$38,AG9+W$2)-$C$3,IF(AE9-1&lt;=0,0,IF($C$32=Motors!$C$26,MAX(MAX(AG$4:AG9)*-1,AG9-W$2),MAX(0,MAX(AG$4:AG9)*-1,AG9-W$2))))</f>
        <v>8.4687493012256496</v>
      </c>
      <c r="AH10" s="110">
        <f>'Drive Train'!$G$35-ABS(W10)*'DT-Prelim Calcs'!$C$21*'Drive Train'!$G$38</f>
        <v>8.8609479289991651</v>
      </c>
      <c r="AI10" s="1">
        <f>IF(AJ10&gt;='Drive Train'!$G$30,1,0)</f>
        <v>0</v>
      </c>
      <c r="AJ10" s="110">
        <f>AJ9+0.5*Y10*'DT-Prelim Calcs'!$C$11^2+AE10*'DT-Prelim Calcs'!$C$11</f>
        <v>0.75373100523801195</v>
      </c>
      <c r="AK10" s="110">
        <f t="shared" si="15"/>
        <v>0.47395704580257214</v>
      </c>
      <c r="AL10" s="119">
        <f>AL9+'DT-Prelim Calcs'!$C$11</f>
        <v>0.24000000000000002</v>
      </c>
      <c r="AM10" s="2">
        <f>AW10/'Drive Train'!$G$35</f>
        <v>0.60816222275917031</v>
      </c>
      <c r="AN10" s="88">
        <f>AU10*12*60/(PI() * 'Drive Train'!$G$17)/AM$2*AM10</f>
        <v>133.74298688968025</v>
      </c>
      <c r="AO10" s="2">
        <f>('DT-Prelim Calcs'!$C$6*AM10-AN10)/('DT-Prelim Calcs'!$C$6*AM10)*'DT-Prelim Calcs'!$C$7*AM10</f>
        <v>0.82521804718727099</v>
      </c>
      <c r="AP10" s="110">
        <f>AO10/'DT-Prelim Calcs'!$C$7*('DT-Prelim Calcs'!$C$8-'DT-Prelim Calcs'!$C$9)+'DT-Prelim Calcs'!$C$9</f>
        <v>53.332448268159794</v>
      </c>
      <c r="AQ10" s="110">
        <f t="shared" si="16"/>
        <v>53.332448268159794</v>
      </c>
      <c r="AR10" s="2">
        <f t="shared" si="61"/>
        <v>0.81395200193134853</v>
      </c>
      <c r="AS10" s="110">
        <f>AR10*'DT-Prelim Calcs'!$C$21/AM$2/'DT-Prelim Calcs'!$C$19/'DT-Prelim Calcs'!$C$18*3.39*'DT-Prelim Calcs'!$C$20</f>
        <v>9.0688904311965111</v>
      </c>
      <c r="AT10" s="88">
        <f t="shared" si="17"/>
        <v>0</v>
      </c>
      <c r="AU10" s="110">
        <f>AS9*'DT-Prelim Calcs'!$C$11+AU9</f>
        <v>1.9191059435476359</v>
      </c>
      <c r="AV10" s="110">
        <f>AV9+0.5*AS10*'DT-Prelim Calcs'!$C$11^2+AU10*'DT-Prelim Calcs'!$C$11</f>
        <v>0.28032586251353475</v>
      </c>
      <c r="AW10" s="110">
        <f>MIN('Drive Train'!$G$35-AQ9*'DT-Prelim Calcs'!$C$21*'Drive Train'!$G$38,AW9+AQ$2)</f>
        <v>7.723660229041462</v>
      </c>
      <c r="AX10" s="110">
        <f>'Drive Train'!$G$35-AQ10*'DT-Prelim Calcs'!$C$21*'Drive Train'!$G$38</f>
        <v>7.9000796558656177</v>
      </c>
      <c r="AY10" s="1">
        <f>IF(AV10&gt;='Drive Train'!$G$30,1,0)</f>
        <v>0</v>
      </c>
      <c r="AZ10" s="110">
        <f t="shared" si="62"/>
        <v>0.59258275853510878</v>
      </c>
      <c r="BA10" s="119">
        <f>BA9+'DT-Prelim Calcs'!$C$11</f>
        <v>0.24000000000000002</v>
      </c>
      <c r="BB10" s="2">
        <f>BL10/'Drive Train'!$G$35</f>
        <v>0.61948233220270421</v>
      </c>
      <c r="BC10" s="88">
        <f>BJ10*12*60/(PI() * 'Drive Train'!$G$17)/BB$2*BB10</f>
        <v>321.93714013870249</v>
      </c>
      <c r="BD10" s="2">
        <f>('DT-Prelim Calcs'!$C$6*BB10-BC10)/('DT-Prelim Calcs'!$C$6*BB10)*'DT-Prelim Calcs'!$C$7*BB10</f>
        <v>0.79574211450246179</v>
      </c>
      <c r="BE10" s="110">
        <f>BD10/'DT-Prelim Calcs'!$C$7*('DT-Prelim Calcs'!$C$8-'DT-Prelim Calcs'!$C$9)+'DT-Prelim Calcs'!$C$9</f>
        <v>51.534625423554409</v>
      </c>
      <c r="BF10" s="110">
        <f t="shared" si="18"/>
        <v>51.534625423554409</v>
      </c>
      <c r="BG10" s="2">
        <f t="shared" si="63"/>
        <v>0.76911880322004689</v>
      </c>
      <c r="BH10" s="110">
        <f>BG10*'DT-Prelim Calcs'!$C$21/BB$2/'DT-Prelim Calcs'!$C$19/'DT-Prelim Calcs'!$C$18*3.39*'DT-Prelim Calcs'!$C$20</f>
        <v>13.33012783963677</v>
      </c>
      <c r="BI10" s="88">
        <f t="shared" si="19"/>
        <v>0</v>
      </c>
      <c r="BJ10" s="110">
        <f>BH9*'DT-Prelim Calcs'!$C$11+BJ9</f>
        <v>2.9154392933129083</v>
      </c>
      <c r="BK10" s="110">
        <f>BK9+0.5*BH10*'DT-Prelim Calcs'!$C$11^2+BJ10*'DT-Prelim Calcs'!$C$11</f>
        <v>0.42822669196666363</v>
      </c>
      <c r="BL10" s="110">
        <f>MIN('Drive Train'!$G$35-BF9*'DT-Prelim Calcs'!$C$21*'Drive Train'!$G$38,BL9+BF$2)</f>
        <v>7.8674256189743428</v>
      </c>
      <c r="BM10" s="110">
        <f>'Drive Train'!$G$35-BF10*'DT-Prelim Calcs'!$C$21*'Drive Train'!$G$38</f>
        <v>8.0618837118801032</v>
      </c>
      <c r="BN10" s="1">
        <f>IF(BK10&gt;='Drive Train'!$G$30,1,0)</f>
        <v>0</v>
      </c>
      <c r="BO10" s="110">
        <f t="shared" si="64"/>
        <v>0.57260694915060462</v>
      </c>
      <c r="BP10" s="119">
        <f>BP9+'DT-Prelim Calcs'!$C$11</f>
        <v>0.24000000000000002</v>
      </c>
      <c r="BQ10" s="2">
        <f>CA10/'Drive Train'!$G$35</f>
        <v>0.63544676444169035</v>
      </c>
      <c r="BR10" s="88">
        <f>BY10*12*60/(PI() * 'Drive Train'!$G$17)/BQ$2*BQ10</f>
        <v>587.67381964610581</v>
      </c>
      <c r="BS10" s="2">
        <f>('DT-Prelim Calcs'!$C$6*BQ10-BR10)/('DT-Prelim Calcs'!$C$6*BQ10)*'DT-Prelim Calcs'!$C$7*BQ10</f>
        <v>0.75409293688658319</v>
      </c>
      <c r="BT10" s="110">
        <f>BS10/'DT-Prelim Calcs'!$C$7*('DT-Prelim Calcs'!$C$8-'DT-Prelim Calcs'!$C$9)+'DT-Prelim Calcs'!$C$9</f>
        <v>48.994320973224227</v>
      </c>
      <c r="BU10" s="110">
        <f t="shared" si="20"/>
        <v>48.994320973224227</v>
      </c>
      <c r="BV10" s="2">
        <f t="shared" si="65"/>
        <v>0.70671489757753714</v>
      </c>
      <c r="BW10" s="110">
        <f>BV10*'DT-Prelim Calcs'!$C$21/BQ$2/'DT-Prelim Calcs'!$C$19/'DT-Prelim Calcs'!$C$18*3.39*'DT-Prelim Calcs'!$C$20</f>
        <v>16.623049459554522</v>
      </c>
      <c r="BX10" s="88">
        <f t="shared" si="21"/>
        <v>0</v>
      </c>
      <c r="BY10" s="110">
        <f>BW9*'DT-Prelim Calcs'!$C$11+BY9</f>
        <v>3.8229045208791765</v>
      </c>
      <c r="BZ10" s="110">
        <f>BZ9+0.5*BW10*'DT-Prelim Calcs'!$C$11^2+BY10*'DT-Prelim Calcs'!$C$11</f>
        <v>0.56612133760653061</v>
      </c>
      <c r="CA10" s="110">
        <f>MIN('Drive Train'!$G$35-BU9*'DT-Prelim Calcs'!$C$21*'Drive Train'!$G$38,CA9+BU$2)</f>
        <v>8.0701739084094672</v>
      </c>
      <c r="CB10" s="110">
        <f>'Drive Train'!$G$35-BU10*'DT-Prelim Calcs'!$C$21*'Drive Train'!$G$38</f>
        <v>8.2905111124098205</v>
      </c>
      <c r="CC10" s="1">
        <f>IF(BZ10&gt;='Drive Train'!$G$30,1,0)</f>
        <v>0</v>
      </c>
      <c r="CD10" s="110">
        <f t="shared" si="66"/>
        <v>0.54438134414693584</v>
      </c>
      <c r="CE10" s="119">
        <f>CE9+'DT-Prelim Calcs'!$C$11</f>
        <v>0.24000000000000002</v>
      </c>
      <c r="CF10" s="2">
        <f>CP10/'Drive Train'!$G$35</f>
        <v>0.65457514051621812</v>
      </c>
      <c r="CG10" s="88">
        <f>CN10*12*60/(PI() * 'Drive Train'!$G$17)/CF$2*CF10</f>
        <v>907.76277911866953</v>
      </c>
      <c r="CH10" s="2">
        <f>('DT-Prelim Calcs'!$C$6*CF10-CG10)/('DT-Prelim Calcs'!$C$6*CF10)*'DT-Prelim Calcs'!$C$7*CF10</f>
        <v>0.70378219495024341</v>
      </c>
      <c r="CI10" s="110">
        <f>CH10/'DT-Prelim Calcs'!$C$7*('DT-Prelim Calcs'!$C$8-'DT-Prelim Calcs'!$C$9)+'DT-Prelim Calcs'!$C$9</f>
        <v>45.925722528880094</v>
      </c>
      <c r="CJ10" s="110">
        <f t="shared" si="22"/>
        <v>45.925722528880094</v>
      </c>
      <c r="CK10" s="2">
        <f t="shared" si="67"/>
        <v>0.63273731630555219</v>
      </c>
      <c r="CL10" s="110">
        <f>CK10*'DT-Prelim Calcs'!$C$21/CF$2/'DT-Prelim Calcs'!$C$19/'DT-Prelim Calcs'!$C$18*3.39*'DT-Prelim Calcs'!$C$20</f>
        <v>18.799553715497389</v>
      </c>
      <c r="CM10" s="88">
        <f t="shared" si="23"/>
        <v>0</v>
      </c>
      <c r="CN10" s="110">
        <f>CL9*'DT-Prelim Calcs'!$C$11+CN9</f>
        <v>4.5382822599385353</v>
      </c>
      <c r="CO10" s="110">
        <f>CO9+0.5*CL10*'DT-Prelim Calcs'!$C$11^2+CN10*'DT-Prelim Calcs'!$C$11</f>
        <v>0.67236869222977014</v>
      </c>
      <c r="CP10" s="110">
        <f>MIN('Drive Train'!$G$35-CJ9*'DT-Prelim Calcs'!$C$21*'Drive Train'!$G$38,CP9+CJ$2)</f>
        <v>8.3131042845559691</v>
      </c>
      <c r="CQ10" s="110">
        <f>'Drive Train'!$G$35-CJ10*'DT-Prelim Calcs'!$C$21*'Drive Train'!$G$38</f>
        <v>8.5666849724007914</v>
      </c>
      <c r="CR10" s="1">
        <f>IF(CO10&gt;='Drive Train'!$G$30,1,0)</f>
        <v>0</v>
      </c>
      <c r="CS10" s="110">
        <f t="shared" si="68"/>
        <v>0.51028580587644556</v>
      </c>
      <c r="CT10" s="119">
        <f>CT9+'DT-Prelim Calcs'!$C$11</f>
        <v>0.24000000000000002</v>
      </c>
      <c r="CU10" s="2">
        <f>DE10/'Drive Train'!$G$35</f>
        <v>0.67463997616197535</v>
      </c>
      <c r="CV10" s="88">
        <f>DC10*12*60/(PI() * 'Drive Train'!$G$17)/CU$2*CU10</f>
        <v>1245.6054264326551</v>
      </c>
      <c r="CW10" s="2">
        <f>('DT-Prelim Calcs'!$C$6*CU10-CV10)/('DT-Prelim Calcs'!$C$6*CU10)*'DT-Prelim Calcs'!$C$7*CU10</f>
        <v>0.65050543980104891</v>
      </c>
      <c r="CX10" s="110">
        <f>CW10/'DT-Prelim Calcs'!$C$7*('DT-Prelim Calcs'!$C$8-'DT-Prelim Calcs'!$C$9)+'DT-Prelim Calcs'!$C$9</f>
        <v>42.676218314106535</v>
      </c>
      <c r="CY10" s="110">
        <f t="shared" si="24"/>
        <v>42.676218314106535</v>
      </c>
      <c r="CZ10" s="2">
        <f t="shared" si="69"/>
        <v>0.55591911904128755</v>
      </c>
      <c r="DA10" s="110">
        <f>CZ10*'DT-Prelim Calcs'!$C$21/CU$2/'DT-Prelim Calcs'!$C$19/'DT-Prelim Calcs'!$C$18*3.39*'DT-Prelim Calcs'!$C$20</f>
        <v>19.958249988215528</v>
      </c>
      <c r="DB10" s="88">
        <f t="shared" si="25"/>
        <v>0</v>
      </c>
      <c r="DC10" s="110">
        <f>DA9*'DT-Prelim Calcs'!$C$11+DC9</f>
        <v>5.0003488389498676</v>
      </c>
      <c r="DD10" s="110">
        <f>DD9+0.5*DA10*'DT-Prelim Calcs'!$C$11^2+DC10*'DT-Prelim Calcs'!$C$11</f>
        <v>0.73396957366698889</v>
      </c>
      <c r="DE10" s="110">
        <f>MIN('Drive Train'!$G$35-CY9*'DT-Prelim Calcs'!$C$21*'Drive Train'!$G$38,DE9+CY$2)</f>
        <v>8.5679276972570868</v>
      </c>
      <c r="DF10" s="110">
        <f>'Drive Train'!$G$35-CY10*'DT-Prelim Calcs'!$C$21*'Drive Train'!$G$38</f>
        <v>8.8591403517304119</v>
      </c>
      <c r="DG10" s="1">
        <f>IF(DD10&gt;='Drive Train'!$G$30,1,0)</f>
        <v>0</v>
      </c>
      <c r="DH10" s="110">
        <f t="shared" si="70"/>
        <v>0.47418020349007262</v>
      </c>
      <c r="DI10" s="119">
        <f>DI9+'DT-Prelim Calcs'!$C$11</f>
        <v>0.24000000000000002</v>
      </c>
      <c r="DJ10" s="2">
        <f>DT10/'Drive Train'!$G$35</f>
        <v>0.6936806223878893</v>
      </c>
      <c r="DK10" s="88">
        <f>DR10*12*60/(PI() * 'Drive Train'!$G$17)/DJ$2*DJ10</f>
        <v>1568.8449223479538</v>
      </c>
      <c r="DL10" s="2">
        <f>('DT-Prelim Calcs'!$C$6*DJ10-DK10)/('DT-Prelim Calcs'!$C$6*DJ10)*'DT-Prelim Calcs'!$C$7*DJ10</f>
        <v>0.59931033843839399</v>
      </c>
      <c r="DM10" s="110">
        <f>DL10/'DT-Prelim Calcs'!$C$7*('DT-Prelim Calcs'!$C$8-'DT-Prelim Calcs'!$C$9)+'DT-Prelim Calcs'!$C$9</f>
        <v>39.553680216809852</v>
      </c>
      <c r="DN10" s="110">
        <f t="shared" si="26"/>
        <v>39.553680216809852</v>
      </c>
      <c r="DO10" s="2">
        <f t="shared" si="71"/>
        <v>0.48344851304385272</v>
      </c>
      <c r="DP10" s="110">
        <f>DO10*'DT-Prelim Calcs'!$C$21/DJ$2/'DT-Prelim Calcs'!$C$19/'DT-Prelim Calcs'!$C$18*3.39*'DT-Prelim Calcs'!$C$20</f>
        <v>20.348949574907689</v>
      </c>
      <c r="DQ10" s="88">
        <f t="shared" si="27"/>
        <v>0</v>
      </c>
      <c r="DR10" s="110">
        <f>DP9*'DT-Prelim Calcs'!$C$11+DR9</f>
        <v>5.2243398173726163</v>
      </c>
      <c r="DS10" s="110">
        <f>DS9+0.5*DP10*'DT-Prelim Calcs'!$C$11^2+DR10*'DT-Prelim Calcs'!$C$11</f>
        <v>0.76061134720741097</v>
      </c>
      <c r="DT10" s="110">
        <f>MIN('Drive Train'!$G$35-DN9*'DT-Prelim Calcs'!$C$21*'Drive Train'!$G$38,DT9+DN$2)</f>
        <v>8.8097439043261936</v>
      </c>
      <c r="DU10" s="110">
        <f>'Drive Train'!$G$35-DN10*'DT-Prelim Calcs'!$C$21*'Drive Train'!$G$38</f>
        <v>9.1401687804871123</v>
      </c>
      <c r="DV10" s="1">
        <f>IF(DS10&gt;='Drive Train'!$G$30,1,0)</f>
        <v>0</v>
      </c>
      <c r="DW10" s="110">
        <f t="shared" si="72"/>
        <v>0.43948533574233173</v>
      </c>
      <c r="DX10" s="119">
        <f>DX9+'DT-Prelim Calcs'!$C$11</f>
        <v>0.24000000000000002</v>
      </c>
      <c r="DY10" s="2">
        <f>EI10/'Drive Train'!$G$35</f>
        <v>0.71121940518391857</v>
      </c>
      <c r="DZ10" s="88">
        <f>EG10*12*60/(PI() * 'Drive Train'!$G$17)/DY$2*DY10</f>
        <v>1876.9479316016127</v>
      </c>
      <c r="EA10" s="2">
        <f>('DT-Prelim Calcs'!$C$6*DY10-DZ10)/('DT-Prelim Calcs'!$C$6*DY10)*'DT-Prelim Calcs'!$C$7*DY10</f>
        <v>0.54965213809729196</v>
      </c>
      <c r="EB10" s="110">
        <f>EA10/'DT-Prelim Calcs'!$C$7*('DT-Prelim Calcs'!$C$8-'DT-Prelim Calcs'!$C$9)+'DT-Prelim Calcs'!$C$9</f>
        <v>36.524882181820644</v>
      </c>
      <c r="EC10" s="110">
        <f t="shared" si="28"/>
        <v>36.524882181820644</v>
      </c>
      <c r="ED10" s="2">
        <f t="shared" si="73"/>
        <v>0.41445467562768834</v>
      </c>
      <c r="EE10" s="110">
        <f>ED10*'DT-Prelim Calcs'!$C$21/DY$2/'DT-Prelim Calcs'!$C$19/'DT-Prelim Calcs'!$C$18*3.39*'DT-Prelim Calcs'!$C$20</f>
        <v>20.010341490079234</v>
      </c>
      <c r="EF10" s="88">
        <f t="shared" si="29"/>
        <v>0</v>
      </c>
      <c r="EG10" s="110">
        <f>EE9*'DT-Prelim Calcs'!$C$11+EG9</f>
        <v>5.3146406108740916</v>
      </c>
      <c r="EH10" s="110">
        <f>EH9+0.5*EE10*'DT-Prelim Calcs'!$C$11^2+EG10*'DT-Prelim Calcs'!$C$11</f>
        <v>0.76810405312493235</v>
      </c>
      <c r="EI10" s="110">
        <f>MIN('Drive Train'!$G$35-EC9*'DT-Prelim Calcs'!$C$21*'Drive Train'!$G$38,EI9+EC$2)</f>
        <v>9.0324864458357652</v>
      </c>
      <c r="EJ10" s="110">
        <f>'Drive Train'!$G$35-EC10*'DT-Prelim Calcs'!$C$21*'Drive Train'!$G$38</f>
        <v>9.4127606036361406</v>
      </c>
      <c r="EK10" s="1">
        <f>IF(EH10&gt;='Drive Train'!$G$30,1,0)</f>
        <v>0</v>
      </c>
      <c r="EL10" s="110">
        <f t="shared" si="74"/>
        <v>0.40583202424245163</v>
      </c>
      <c r="EM10" s="119">
        <f>EM9+'DT-Prelim Calcs'!$C$11</f>
        <v>0.24000000000000002</v>
      </c>
      <c r="EN10" s="2">
        <f>EX10/'Drive Train'!$G$35</f>
        <v>0.72743844836820748</v>
      </c>
      <c r="EO10" s="88">
        <f>EV10*12*60/(PI() * 'Drive Train'!$G$17)/EN$2*EN10</f>
        <v>2171.3395854345576</v>
      </c>
      <c r="EP10" s="2">
        <f>('DT-Prelim Calcs'!$C$6*EN10-EO10)/('DT-Prelim Calcs'!$C$6*EN10)*'DT-Prelim Calcs'!$C$7*EN10</f>
        <v>0.50144355201719881</v>
      </c>
      <c r="EQ10" s="110">
        <f>EP10/'DT-Prelim Calcs'!$C$7*('DT-Prelim Calcs'!$C$8-'DT-Prelim Calcs'!$C$9)+'DT-Prelim Calcs'!$C$9</f>
        <v>33.584500335800783</v>
      </c>
      <c r="ER10" s="110">
        <f t="shared" si="30"/>
        <v>33.584500335800783</v>
      </c>
      <c r="ES10" s="2">
        <f t="shared" si="75"/>
        <v>0.34852808648649403</v>
      </c>
      <c r="ET10" s="110">
        <f>ES10*'DT-Prelim Calcs'!$C$21/EN$2/'DT-Prelim Calcs'!$C$19/'DT-Prelim Calcs'!$C$18*3.39*'DT-Prelim Calcs'!$C$20</f>
        <v>18.984681177731456</v>
      </c>
      <c r="EU10" s="88">
        <f t="shared" si="31"/>
        <v>0</v>
      </c>
      <c r="EV10" s="110">
        <f>ET9*'DT-Prelim Calcs'!$C$11+EV9</f>
        <v>5.3280550475625112</v>
      </c>
      <c r="EW10" s="110">
        <f>EW9+0.5*ET10*'DT-Prelim Calcs'!$C$11^2+EV10*'DT-Prelim Calcs'!$C$11</f>
        <v>0.76808839107635929</v>
      </c>
      <c r="EX10" s="110">
        <f>MIN('Drive Train'!$G$35-ER9*'DT-Prelim Calcs'!$C$21*'Drive Train'!$G$38,EX9+ER$2)</f>
        <v>9.2384682942762346</v>
      </c>
      <c r="EY10" s="110">
        <f>'Drive Train'!$G$35-ER10*'DT-Prelim Calcs'!$C$21*'Drive Train'!$G$38</f>
        <v>9.6773949697779287</v>
      </c>
      <c r="EZ10" s="1">
        <f>IF(EW10&gt;='Drive Train'!$G$30,1,0)</f>
        <v>0</v>
      </c>
      <c r="FA10" s="110">
        <f t="shared" si="76"/>
        <v>0.37316111484223097</v>
      </c>
      <c r="FB10" s="119">
        <f>FB9+'DT-Prelim Calcs'!$C$11</f>
        <v>0.24000000000000002</v>
      </c>
      <c r="FC10" s="2">
        <f>FM10/'Drive Train'!$G$35</f>
        <v>0.74417342567249878</v>
      </c>
      <c r="FD10" s="88">
        <f>FK10*12*60/(PI() * 'Drive Train'!$G$17)/FC$2*FC10</f>
        <v>2466.7195916276187</v>
      </c>
      <c r="FE10" s="2">
        <f>('DT-Prelim Calcs'!$C$6*FC10-FD10)/('DT-Prelim Calcs'!$C$6*FC10)*'DT-Prelim Calcs'!$C$7*FC10</f>
        <v>0.45372380687717145</v>
      </c>
      <c r="FF10" s="110">
        <f>FE10/'DT-Prelim Calcs'!$C$7*('DT-Prelim Calcs'!$C$8-'DT-Prelim Calcs'!$C$9)+'DT-Prelim Calcs'!$C$9</f>
        <v>30.673934320167906</v>
      </c>
      <c r="FG10" s="110">
        <f t="shared" si="32"/>
        <v>30.673934320167906</v>
      </c>
      <c r="FH10" s="2">
        <f t="shared" si="77"/>
        <v>0.28391291666225738</v>
      </c>
      <c r="FI10" s="110">
        <f>FH10*'DT-Prelim Calcs'!$C$21/FC$2/'DT-Prelim Calcs'!$C$19/'DT-Prelim Calcs'!$C$18*3.39*'DT-Prelim Calcs'!$C$20</f>
        <v>17.222416231478309</v>
      </c>
      <c r="FJ10" s="88">
        <f t="shared" si="33"/>
        <v>0</v>
      </c>
      <c r="FK10" s="110">
        <f>FI9*'DT-Prelim Calcs'!$C$11+FK9</f>
        <v>5.3129952438336465</v>
      </c>
      <c r="FL10" s="110">
        <f>FL9+0.5*FI10*'DT-Prelim Calcs'!$C$11^2+FK10*'DT-Prelim Calcs'!$C$11</f>
        <v>0.76577499089562473</v>
      </c>
      <c r="FM10" s="110">
        <f>MIN('Drive Train'!$G$35-FG9*'DT-Prelim Calcs'!$C$21*'Drive Train'!$G$38,FM9+FG$2)</f>
        <v>9.4510025060407337</v>
      </c>
      <c r="FN10" s="110">
        <f>'Drive Train'!$G$35-FG10*'DT-Prelim Calcs'!$C$21*'Drive Train'!$G$38</f>
        <v>9.939345911184887</v>
      </c>
      <c r="FO10" s="1">
        <f>IF(FL10&gt;='Drive Train'!$G$30,1,0)</f>
        <v>0</v>
      </c>
      <c r="FP10" s="110">
        <f t="shared" si="78"/>
        <v>0.3408214924463101</v>
      </c>
      <c r="FQ10" s="119">
        <f>FQ9+'DT-Prelim Calcs'!$C$11</f>
        <v>0.24000000000000002</v>
      </c>
      <c r="FR10" s="2">
        <f>GB10/'Drive Train'!$G$35</f>
        <v>0.76144727646466059</v>
      </c>
      <c r="FS10" s="88">
        <f>FZ10*12*60/(PI() * 'Drive Train'!$G$17)/FR$2*FR10</f>
        <v>2758.1961589754455</v>
      </c>
      <c r="FT10" s="2">
        <f>('DT-Prelim Calcs'!$C$6*FR10-FS10)/('DT-Prelim Calcs'!$C$6*FR10)*'DT-Prelim Calcs'!$C$7*FR10</f>
        <v>0.40770631321322304</v>
      </c>
      <c r="FU10" s="110">
        <f>FT10/'DT-Prelim Calcs'!$C$7*('DT-Prelim Calcs'!$C$8-'DT-Prelim Calcs'!$C$9)+'DT-Prelim Calcs'!$C$9</f>
        <v>27.867193571870345</v>
      </c>
      <c r="FV10" s="110">
        <f t="shared" si="34"/>
        <v>27.867193571870345</v>
      </c>
      <c r="FW10" s="2">
        <f t="shared" si="79"/>
        <v>0.22213739985644465</v>
      </c>
      <c r="FX10" s="110">
        <f>FW10*'DT-Prelim Calcs'!$C$21/FR$2/'DT-Prelim Calcs'!$C$19/'DT-Prelim Calcs'!$C$18*3.39*'DT-Prelim Calcs'!$C$20</f>
        <v>14.850062916650188</v>
      </c>
      <c r="FY10" s="88">
        <f t="shared" si="35"/>
        <v>0</v>
      </c>
      <c r="FZ10" s="110">
        <f>FX9*'DT-Prelim Calcs'!$C$11+FZ9</f>
        <v>5.2684326586482833</v>
      </c>
      <c r="GA10" s="110">
        <f>GA9+0.5*FX10*'DT-Prelim Calcs'!$C$11^2+FZ10*'DT-Prelim Calcs'!$C$11</f>
        <v>0.76120335313264065</v>
      </c>
      <c r="GB10" s="110">
        <f>MIN('Drive Train'!$G$35-FV9*'DT-Prelim Calcs'!$C$21*'Drive Train'!$G$38,GB9+FV$2)</f>
        <v>9.6703804111011884</v>
      </c>
      <c r="GC10" s="110">
        <f>'Drive Train'!$G$35-FV10*'DT-Prelim Calcs'!$C$21*'Drive Train'!$G$38</f>
        <v>10.191952578531669</v>
      </c>
      <c r="GD10" s="1">
        <f>IF(GA10&gt;='Drive Train'!$G$30,1,0)</f>
        <v>0</v>
      </c>
      <c r="GE10" s="110">
        <f t="shared" si="80"/>
        <v>0.30963548413189279</v>
      </c>
      <c r="GF10" s="119">
        <f>GF9+'DT-Prelim Calcs'!$C$11</f>
        <v>0.24000000000000002</v>
      </c>
      <c r="GG10" s="2">
        <f>GQ10/'Drive Train'!$G$35</f>
        <v>0.78740157480314965</v>
      </c>
      <c r="GH10" s="88">
        <f>GO10*12*60/(PI() * 'Drive Train'!$G$17)/GG$2*GG10</f>
        <v>933.10366422267248</v>
      </c>
      <c r="GI10" s="2">
        <f>('DT-Prelim Calcs'!$C$6*GG10-GH10)/('DT-Prelim Calcs'!$C$6*GG10)*'DT-Prelim Calcs'!$C$7*GG10</f>
        <v>0.88494920565155599</v>
      </c>
      <c r="GJ10" s="110">
        <f>GI10/'DT-Prelim Calcs'!$C$7*('DT-Prelim Calcs'!$C$8-'DT-Prelim Calcs'!$C$9)+'DT-Prelim Calcs'!$C$9</f>
        <v>56.975625309243846</v>
      </c>
      <c r="GK10" s="110">
        <f t="shared" si="81"/>
        <v>29.999999999999982</v>
      </c>
      <c r="GL10" s="2">
        <f t="shared" si="82"/>
        <v>0.38196535576508833</v>
      </c>
      <c r="GM10" s="110">
        <f>GL10*'DT-Prelim Calcs'!$C$21/GG$2/'DT-Prelim Calcs'!$C$19/'DT-Prelim Calcs'!$C$18*3.39*'DT-Prelim Calcs'!$C$20</f>
        <v>14.185938694694457</v>
      </c>
      <c r="GN10" s="88">
        <f t="shared" si="37"/>
        <v>0</v>
      </c>
      <c r="GO10" s="110">
        <f>GM9*'DT-Prelim Calcs'!$C$11+GO9</f>
        <v>3.1024317941923121</v>
      </c>
      <c r="GP10" s="110">
        <f>GP9+0.5*GM10*'DT-Prelim Calcs'!$C$11^2+GO10*'DT-Prelim Calcs'!$C$11</f>
        <v>0.45300841160107047</v>
      </c>
      <c r="GQ10" s="110">
        <f>MIN('Drive Train'!$G$35-GK9*'DT-Prelim Calcs'!$C$21*'Drive Train'!$G$38,GQ9+GK$2)</f>
        <v>10</v>
      </c>
      <c r="GR10" s="110">
        <f>'Drive Train'!$G$35-GK10*'DT-Prelim Calcs'!$C$21*'Drive Train'!$G$38</f>
        <v>10</v>
      </c>
      <c r="GS10" s="1">
        <f>IF(GP10&gt;='Drive Train'!$G$30,1,0)</f>
        <v>0</v>
      </c>
      <c r="GT10" s="110">
        <f t="shared" si="83"/>
        <v>0.33333333333333315</v>
      </c>
      <c r="GU10" s="119">
        <f>GU9+'DT-Prelim Calcs'!$C$11</f>
        <v>0.24000000000000002</v>
      </c>
      <c r="GV10" s="2">
        <f>HF10/'Drive Train'!$G$35</f>
        <v>0.7637795275590552</v>
      </c>
      <c r="GW10" s="88">
        <f>HD10*12*60/(PI() * 'Drive Train'!$G$17)/GV$2*GV10</f>
        <v>1016.8525980362382</v>
      </c>
      <c r="GX10" s="2">
        <f>('DT-Prelim Calcs'!$C$6*GV10-GW10)/('DT-Prelim Calcs'!$C$6*GV10)*'DT-Prelim Calcs'!$C$7*GV10</f>
        <v>0.8314219141269158</v>
      </c>
      <c r="GY10" s="110">
        <f>GX10/'DT-Prelim Calcs'!$C$7*('DT-Prelim Calcs'!$C$8-'DT-Prelim Calcs'!$C$9)+'DT-Prelim Calcs'!$C$9</f>
        <v>53.710840152421817</v>
      </c>
      <c r="GZ10" s="110">
        <f t="shared" si="38"/>
        <v>33.333333333333314</v>
      </c>
      <c r="HA10" s="2">
        <f t="shared" si="84"/>
        <v>0.42912157252621036</v>
      </c>
      <c r="HB10" s="110">
        <f>HA10*'DT-Prelim Calcs'!$C$21/GV$2/'DT-Prelim Calcs'!$C$19/'DT-Prelim Calcs'!$C$18*3.39*'DT-Prelim Calcs'!$C$20</f>
        <v>15.937289150829578</v>
      </c>
      <c r="HC10" s="88">
        <f t="shared" si="39"/>
        <v>0</v>
      </c>
      <c r="HD10" s="110">
        <f>HB9*'DT-Prelim Calcs'!$C$11+HD9</f>
        <v>3.4854480650802513</v>
      </c>
      <c r="HE10" s="110">
        <f>HE9+0.5*HB10*'DT-Prelim Calcs'!$C$11^2+HD10*'DT-Prelim Calcs'!$C$11</f>
        <v>0.50893537599626426</v>
      </c>
      <c r="HF10" s="110">
        <f>MIN('Drive Train'!$G$35-GZ9*'DT-Prelim Calcs'!$C$21*'Drive Train'!$G$38,HF9+GZ$2)</f>
        <v>9.7000000000000011</v>
      </c>
      <c r="HG10" s="110">
        <f>'Drive Train'!$G$35-GZ10*'DT-Prelim Calcs'!$C$21*'Drive Train'!$G$38</f>
        <v>9.7000000000000011</v>
      </c>
      <c r="HH10" s="1">
        <f>IF(HE10&gt;='Drive Train'!$G$30,1,0)</f>
        <v>0</v>
      </c>
      <c r="HI10" s="110">
        <f t="shared" si="85"/>
        <v>0.37037037037037018</v>
      </c>
      <c r="HJ10" s="119">
        <f>HJ9+'DT-Prelim Calcs'!$C$11</f>
        <v>0.24000000000000002</v>
      </c>
      <c r="HK10" s="2">
        <f>HU10/'Drive Train'!$G$35</f>
        <v>0.74015748031496087</v>
      </c>
      <c r="HL10" s="88">
        <f>HS10*12*60/(PI() * 'Drive Train'!$G$17)/HK$2*HK10</f>
        <v>1093.6896528555626</v>
      </c>
      <c r="HM10" s="2">
        <f>('DT-Prelim Calcs'!$C$6*HK10-HL10)/('DT-Prelim Calcs'!$C$6*HK10)*'DT-Prelim Calcs'!$C$7*HK10</f>
        <v>0.77956341530465245</v>
      </c>
      <c r="HN10" s="110">
        <f>HM10/'DT-Prelim Calcs'!$C$7*('DT-Prelim Calcs'!$C$8-'DT-Prelim Calcs'!$C$9)+'DT-Prelim Calcs'!$C$9</f>
        <v>50.547839515035548</v>
      </c>
      <c r="HO10" s="110">
        <f t="shared" si="40"/>
        <v>36.66666666666665</v>
      </c>
      <c r="HP10" s="2">
        <f t="shared" si="86"/>
        <v>0.4762777892873325</v>
      </c>
      <c r="HQ10" s="110">
        <f>HP10*'DT-Prelim Calcs'!$C$21/HK$2/'DT-Prelim Calcs'!$C$19/'DT-Prelim Calcs'!$C$18*3.39*'DT-Prelim Calcs'!$C$20</f>
        <v>17.688639606964699</v>
      </c>
      <c r="HR10" s="88">
        <f t="shared" si="41"/>
        <v>0</v>
      </c>
      <c r="HS10" s="110">
        <f>HQ9*'DT-Prelim Calcs'!$C$11+HS9</f>
        <v>3.8684643359681918</v>
      </c>
      <c r="HT10" s="110">
        <f>HT9+0.5*HQ10*'DT-Prelim Calcs'!$C$11^2+HS10*'DT-Prelim Calcs'!$C$11</f>
        <v>0.56486234039145833</v>
      </c>
      <c r="HU10" s="110">
        <f>MIN('Drive Train'!$G$35-HO9*'DT-Prelim Calcs'!$C$21*'Drive Train'!$G$38,HU9+HO$2)</f>
        <v>9.4000000000000021</v>
      </c>
      <c r="HV10" s="110">
        <f>'Drive Train'!$G$35-HO10*'DT-Prelim Calcs'!$C$21*'Drive Train'!$G$38</f>
        <v>9.4000000000000021</v>
      </c>
      <c r="HW10" s="1">
        <f>IF(HT10&gt;='Drive Train'!$G$30,1,0)</f>
        <v>0</v>
      </c>
      <c r="HX10" s="110">
        <f t="shared" si="87"/>
        <v>0.40740740740740727</v>
      </c>
      <c r="HY10" s="119">
        <f>HY9+'DT-Prelim Calcs'!$C$11</f>
        <v>0.24000000000000002</v>
      </c>
      <c r="HZ10" s="2">
        <f>IJ10/'Drive Train'!$G$35</f>
        <v>0.71653543307086631</v>
      </c>
      <c r="IA10" s="88">
        <f>IH10*12*60/(PI() * 'Drive Train'!$G$17)/HZ$2*HZ10</f>
        <v>1163.6148286806442</v>
      </c>
      <c r="IB10" s="2">
        <f>('DT-Prelim Calcs'!$C$6*HZ10-IA10)/('DT-Prelim Calcs'!$C$6*HZ10)*'DT-Prelim Calcs'!$C$7*HZ10</f>
        <v>0.72937370918476596</v>
      </c>
      <c r="IC10" s="110">
        <f>IB10/'DT-Prelim Calcs'!$C$7*('DT-Prelim Calcs'!$C$8-'DT-Prelim Calcs'!$C$9)+'DT-Prelim Calcs'!$C$9</f>
        <v>47.486623397085019</v>
      </c>
      <c r="ID10" s="110">
        <f t="shared" si="42"/>
        <v>39.999999999999986</v>
      </c>
      <c r="IE10" s="2">
        <f t="shared" si="88"/>
        <v>0.52343400604845447</v>
      </c>
      <c r="IF10" s="110">
        <f>IE10*'DT-Prelim Calcs'!$C$21/HZ$2/'DT-Prelim Calcs'!$C$19/'DT-Prelim Calcs'!$C$18*3.39*'DT-Prelim Calcs'!$C$20</f>
        <v>19.439990063099813</v>
      </c>
      <c r="IG10" s="88">
        <f t="shared" si="43"/>
        <v>0</v>
      </c>
      <c r="IH10" s="110">
        <f>IF9*'DT-Prelim Calcs'!$C$11+IH9</f>
        <v>4.2514806068561315</v>
      </c>
      <c r="II10" s="110">
        <f>II9+0.5*IF10*'DT-Prelim Calcs'!$C$11^2+IH10*'DT-Prelim Calcs'!$C$11</f>
        <v>0.62078930478665217</v>
      </c>
      <c r="IJ10" s="110">
        <f>MIN('Drive Train'!$G$35-ID9*'DT-Prelim Calcs'!$C$21*'Drive Train'!$G$38,IJ9+ID$2)</f>
        <v>9.1000000000000014</v>
      </c>
      <c r="IK10" s="110">
        <f>'Drive Train'!$G$35-ID10*'DT-Prelim Calcs'!$C$21*'Drive Train'!$G$38</f>
        <v>9.1000000000000014</v>
      </c>
      <c r="IL10" s="1">
        <f>IF(II10&gt;='Drive Train'!$G$30,1,0)</f>
        <v>0</v>
      </c>
      <c r="IM10" s="110">
        <f t="shared" si="89"/>
        <v>0.44444444444444425</v>
      </c>
      <c r="IN10" s="119">
        <f>IN9+'DT-Prelim Calcs'!$C$11</f>
        <v>0.24000000000000002</v>
      </c>
      <c r="IO10" s="2">
        <f>IY10/'Drive Train'!$G$35</f>
        <v>0.69291338582677175</v>
      </c>
      <c r="IP10" s="88">
        <f>IW10*12*60/(PI() * 'Drive Train'!$G$17)/IO$2*IO10</f>
        <v>1226.6281255114841</v>
      </c>
      <c r="IQ10" s="2">
        <f>('DT-Prelim Calcs'!$C$6*IO10-IP10)/('DT-Prelim Calcs'!$C$6*IO10)*'DT-Prelim Calcs'!$C$7*IO10</f>
        <v>0.68085279576725621</v>
      </c>
      <c r="IR10" s="110">
        <f>IQ10/'DT-Prelim Calcs'!$C$7*('DT-Prelim Calcs'!$C$8-'DT-Prelim Calcs'!$C$9)+'DT-Prelim Calcs'!$C$9</f>
        <v>44.527191798570236</v>
      </c>
      <c r="IS10" s="110">
        <f t="shared" si="44"/>
        <v>43.333333333333321</v>
      </c>
      <c r="IT10" s="2">
        <f t="shared" si="90"/>
        <v>0.57059022280957661</v>
      </c>
      <c r="IU10" s="110">
        <f>IT10*'DT-Prelim Calcs'!$C$21/IO$2/'DT-Prelim Calcs'!$C$19/'DT-Prelim Calcs'!$C$18*3.39*'DT-Prelim Calcs'!$C$20</f>
        <v>21.191340519234938</v>
      </c>
      <c r="IV10" s="88">
        <f t="shared" si="45"/>
        <v>0</v>
      </c>
      <c r="IW10" s="110">
        <f>IU9*'DT-Prelim Calcs'!$C$11+IW9</f>
        <v>4.6344968777440725</v>
      </c>
      <c r="IX10" s="110">
        <f>IX9+0.5*IU10*'DT-Prelim Calcs'!$C$11^2+IW10*'DT-Prelim Calcs'!$C$11</f>
        <v>0.67671626918184624</v>
      </c>
      <c r="IY10" s="110">
        <f>MIN('Drive Train'!$G$35-IS9*'DT-Prelim Calcs'!$C$21*'Drive Train'!$G$38,IY9+IS$2)</f>
        <v>8.8000000000000007</v>
      </c>
      <c r="IZ10" s="110">
        <f>'Drive Train'!$G$35-IS10*'DT-Prelim Calcs'!$C$21*'Drive Train'!$G$38</f>
        <v>8.8000000000000007</v>
      </c>
      <c r="JA10" s="1">
        <f>IF(IX10&gt;='Drive Train'!$G$30,1,0)</f>
        <v>0</v>
      </c>
      <c r="JB10" s="110">
        <f t="shared" si="91"/>
        <v>0.48148148148148134</v>
      </c>
      <c r="JC10" s="119">
        <f>JC9+'DT-Prelim Calcs'!$C$11</f>
        <v>0.24000000000000002</v>
      </c>
      <c r="JD10" s="2">
        <f>JN10/'Drive Train'!$G$35</f>
        <v>0.67948736280050459</v>
      </c>
      <c r="JE10" s="88">
        <f>JL10*12*60/(PI() * 'Drive Train'!$G$17)/JD$2*JD10</f>
        <v>1293.1753682768046</v>
      </c>
      <c r="JF10" s="2">
        <f>('DT-Prelim Calcs'!$C$6*JD10-JE10)/('DT-Prelim Calcs'!$C$6*JD10)*'DT-Prelim Calcs'!$C$7*JD10</f>
        <v>0.64585504639968838</v>
      </c>
      <c r="JG10" s="110">
        <f>JF10/'DT-Prelim Calcs'!$C$7*('DT-Prelim Calcs'!$C$8-'DT-Prelim Calcs'!$C$9)+'DT-Prelim Calcs'!$C$9</f>
        <v>42.39257729813702</v>
      </c>
      <c r="JH10" s="110">
        <f t="shared" si="46"/>
        <v>42.39257729813702</v>
      </c>
      <c r="JI10" s="2">
        <f t="shared" si="92"/>
        <v>0.54835699124947046</v>
      </c>
      <c r="JJ10" s="110">
        <f>JI10*'DT-Prelim Calcs'!$C$21/JD$2/'DT-Prelim Calcs'!$C$19/'DT-Prelim Calcs'!$C$18*3.39*'DT-Prelim Calcs'!$C$20</f>
        <v>20.365613119783074</v>
      </c>
      <c r="JK10" s="88">
        <f t="shared" si="47"/>
        <v>0</v>
      </c>
      <c r="JL10" s="110">
        <f>JJ9*'DT-Prelim Calcs'!$C$11+JL9</f>
        <v>4.9824697009295962</v>
      </c>
      <c r="JM10" s="110">
        <f>JM9+0.5*JJ10*'DT-Prelim Calcs'!$C$11^2+JL10*'DT-Prelim Calcs'!$C$11</f>
        <v>0.72847896443042559</v>
      </c>
      <c r="JN10" s="110">
        <f>MIN('Drive Train'!$G$35-JH9*'DT-Prelim Calcs'!$C$21*'Drive Train'!$G$38,JN9+JH$2)</f>
        <v>8.629489507566408</v>
      </c>
      <c r="JO10" s="110">
        <f>'Drive Train'!$G$35-JH10*'DT-Prelim Calcs'!$C$21*'Drive Train'!$G$38</f>
        <v>8.8846680431676681</v>
      </c>
      <c r="JP10" s="1">
        <f>IF(JM10&gt;='Drive Train'!$G$30,1,0)</f>
        <v>0</v>
      </c>
      <c r="JQ10" s="110">
        <f>MIN(JG10,'DT-Prelim Calcs'!$C$10)*'DT-Prelim Calcs'!$C$11*1000/60/60*(1-JP10)</f>
        <v>0.47102863664596684</v>
      </c>
      <c r="JR10" s="119">
        <f>JR9+'DT-Prelim Calcs'!$C$11</f>
        <v>0.24000000000000002</v>
      </c>
      <c r="JS10" s="2">
        <f>KC10/'Drive Train'!$G$35</f>
        <v>0.6835936909220437</v>
      </c>
      <c r="JT10" s="88">
        <f>KA10*12*60/(PI() * 'Drive Train'!$G$17)/JS$2*JS10</f>
        <v>1334.3910474549607</v>
      </c>
      <c r="JU10" s="2">
        <f>('DT-Prelim Calcs'!$C$6*JS10-JT10)/('DT-Prelim Calcs'!$C$6*JS10)*'DT-Prelim Calcs'!$C$7*JS10</f>
        <v>0.64169392322208596</v>
      </c>
      <c r="JV10" s="110">
        <f>JU10/'DT-Prelim Calcs'!$C$7*('DT-Prelim Calcs'!$C$8-'DT-Prelim Calcs'!$C$9)+'DT-Prelim Calcs'!$C$9</f>
        <v>42.138778295815172</v>
      </c>
      <c r="JW10" s="110">
        <f t="shared" si="48"/>
        <v>42.138778295815172</v>
      </c>
      <c r="JX10" s="2">
        <f t="shared" si="93"/>
        <v>0.54169277499114277</v>
      </c>
      <c r="JY10" s="110">
        <f>JX10*'DT-Prelim Calcs'!$C$21/JS$2/'DT-Prelim Calcs'!$C$19/'DT-Prelim Calcs'!$C$18*3.39*'DT-Prelim Calcs'!$C$20</f>
        <v>20.118108570320839</v>
      </c>
      <c r="JZ10" s="88">
        <f t="shared" si="49"/>
        <v>0</v>
      </c>
      <c r="KA10" s="110">
        <f>JY9*'DT-Prelim Calcs'!$C$11+KA9</f>
        <v>5.1103859492496859</v>
      </c>
      <c r="KB10" s="110">
        <f>KB9+0.5*JY10*'DT-Prelim Calcs'!$C$11^2+KA10*'DT-Prelim Calcs'!$C$11</f>
        <v>0.75134223424391544</v>
      </c>
      <c r="KC10" s="110">
        <f>MIN('Drive Train'!$G$35-JW9*'DT-Prelim Calcs'!$C$21*'Drive Train'!$G$38,KC9+JW$2)</f>
        <v>8.6816398747099548</v>
      </c>
      <c r="KD10" s="110">
        <f>'Drive Train'!$G$35-JW10*'DT-Prelim Calcs'!$C$21*'Drive Train'!$G$38</f>
        <v>8.9075099533766338</v>
      </c>
      <c r="KE10" s="1">
        <f>IF(KB10&gt;='Drive Train'!$G$30,1,0)</f>
        <v>0</v>
      </c>
      <c r="KF10" s="110">
        <f>MIN(JV10,'DT-Prelim Calcs'!$C$10)*'DT-Prelim Calcs'!$C$11*1000/60/60*(1-KE10)</f>
        <v>0.46820864773127968</v>
      </c>
      <c r="KG10" s="119">
        <f>KG9+'DT-Prelim Calcs'!$C$11</f>
        <v>0.24000000000000002</v>
      </c>
      <c r="KH10" s="2">
        <f>KR10/'Drive Train'!$G$35</f>
        <v>0.6847416701994512</v>
      </c>
      <c r="KI10" s="88">
        <f>KP10*12*60/(PI() * 'Drive Train'!$G$17)/KH$2*KH10</f>
        <v>1333.7234902526936</v>
      </c>
      <c r="KJ10" s="2">
        <f>('DT-Prelim Calcs'!$C$6*KH10-KI10)/('DT-Prelim Calcs'!$C$6*KH10)*'DT-Prelim Calcs'!$C$7*KH10</f>
        <v>0.64347374791679157</v>
      </c>
      <c r="KK10" s="110">
        <f>KJ10/'DT-Prelim Calcs'!$C$7*('DT-Prelim Calcs'!$C$8-'DT-Prelim Calcs'!$C$9)+'DT-Prelim Calcs'!$C$9</f>
        <v>42.247334979322041</v>
      </c>
      <c r="KL10" s="110">
        <f t="shared" si="50"/>
        <v>42.247334979322041</v>
      </c>
      <c r="KM10" s="2">
        <f t="shared" si="94"/>
        <v>0.5436901968585931</v>
      </c>
      <c r="KN10" s="110">
        <f>KM10*'DT-Prelim Calcs'!$C$21/KH$2/'DT-Prelim Calcs'!$C$19/'DT-Prelim Calcs'!$C$18*3.39*'DT-Prelim Calcs'!$C$20</f>
        <v>20.192291486994879</v>
      </c>
      <c r="KO10" s="88">
        <f t="shared" si="51"/>
        <v>0</v>
      </c>
      <c r="KP10" s="110">
        <f>KN9*'DT-Prelim Calcs'!$C$11+KP9</f>
        <v>5.099266021590223</v>
      </c>
      <c r="KQ10" s="110">
        <f>KQ9+0.5*KN10*'DT-Prelim Calcs'!$C$11^2+KP10*'DT-Prelim Calcs'!$C$11</f>
        <v>0.74970313022144464</v>
      </c>
      <c r="KR10" s="110">
        <f>MIN('Drive Train'!$G$35-KL9*'DT-Prelim Calcs'!$C$21*'Drive Train'!$G$38,KR9+KL$2)</f>
        <v>8.6962192115330303</v>
      </c>
      <c r="KS10" s="110">
        <f>'Drive Train'!$G$35-KL10*'DT-Prelim Calcs'!$C$21*'Drive Train'!$G$38</f>
        <v>8.8977398518610151</v>
      </c>
      <c r="KT10" s="1">
        <f>IF(KQ10&gt;='Drive Train'!$G$30,1,0)</f>
        <v>0</v>
      </c>
      <c r="KU10" s="110">
        <f>MIN(KK10,'DT-Prelim Calcs'!$C$10)*'DT-Prelim Calcs'!$C$11*1000/60/60*(1-KT10)</f>
        <v>0.46941483310357829</v>
      </c>
      <c r="KV10" s="119">
        <f>KV9+'DT-Prelim Calcs'!$C$11</f>
        <v>0.24000000000000002</v>
      </c>
      <c r="KW10" s="2">
        <f>LG10/'Drive Train'!$G$35</f>
        <v>0.68318791376336352</v>
      </c>
      <c r="KX10" s="88">
        <f>LE10*12*60/(PI() * 'Drive Train'!$G$17)/KW$2*KW10</f>
        <v>1333.5558521099783</v>
      </c>
      <c r="KY10" s="2">
        <f>('DT-Prelim Calcs'!$C$6*KW10-KX10)/('DT-Prelim Calcs'!$C$6*KW10)*'DT-Prelim Calcs'!$C$7*KW10</f>
        <v>0.6413234256195155</v>
      </c>
      <c r="KZ10" s="110">
        <f>KY10/'DT-Prelim Calcs'!$C$7*('DT-Prelim Calcs'!$C$8-'DT-Prelim Calcs'!$C$9)+'DT-Prelim Calcs'!$C$9</f>
        <v>42.116180569700944</v>
      </c>
      <c r="LA10" s="110">
        <f t="shared" si="52"/>
        <v>42.116180569700944</v>
      </c>
      <c r="LB10" s="2">
        <f t="shared" si="95"/>
        <v>0.54132550993698925</v>
      </c>
      <c r="LC10" s="110">
        <f>LB10*'DT-Prelim Calcs'!$C$21/KW$2/'DT-Prelim Calcs'!$C$19/'DT-Prelim Calcs'!$C$18*3.39*'DT-Prelim Calcs'!$C$20</f>
        <v>20.104468591028766</v>
      </c>
      <c r="LD10" s="88">
        <f t="shared" si="53"/>
        <v>0</v>
      </c>
      <c r="LE10" s="110">
        <f>LC9*'DT-Prelim Calcs'!$C$11+LE9</f>
        <v>5.1102207554463837</v>
      </c>
      <c r="LF10" s="110">
        <f>LF9+0.5*LC10*'DT-Prelim Calcs'!$C$11^2+LE10*'DT-Prelim Calcs'!$C$11</f>
        <v>0.75130740403582819</v>
      </c>
      <c r="LG10" s="110">
        <f>MIN('Drive Train'!$G$35-LA9*'DT-Prelim Calcs'!$C$21*'Drive Train'!$G$38,LG9+LA$2)</f>
        <v>8.6764865047947168</v>
      </c>
      <c r="LH10" s="110">
        <f>'Drive Train'!$G$35-LA10*'DT-Prelim Calcs'!$C$21*'Drive Train'!$G$38</f>
        <v>8.9095437487269145</v>
      </c>
      <c r="LI10" s="1">
        <f>IF(LF10&gt;='Drive Train'!$G$30,1,0)</f>
        <v>0</v>
      </c>
      <c r="LJ10" s="110">
        <f>MIN(KZ10,'DT-Prelim Calcs'!$C$10)*'DT-Prelim Calcs'!$C$11*1000/60/60*(1-LI10)</f>
        <v>0.46795756188556609</v>
      </c>
      <c r="LK10" s="119">
        <f>LK9+'DT-Prelim Calcs'!$C$11</f>
        <v>0.24000000000000002</v>
      </c>
      <c r="LL10" s="2">
        <f>LV10/'Drive Train'!$G$35</f>
        <v>0.68139608571473909</v>
      </c>
      <c r="LM10" s="88">
        <f>LT10*12*60/(PI() * 'Drive Train'!$G$17)/LL$2*LL10</f>
        <v>1328.744336016277</v>
      </c>
      <c r="LN10" s="2">
        <f>('DT-Prelim Calcs'!$C$6*LL10-LM10)/('DT-Prelim Calcs'!$C$6*LL10)*'DT-Prelim Calcs'!$C$7*LL10</f>
        <v>0.63995863260727681</v>
      </c>
      <c r="LO10" s="110">
        <f>LN10/'DT-Prelim Calcs'!$C$7*('DT-Prelim Calcs'!$C$8-'DT-Prelim Calcs'!$C$9)+'DT-Prelim Calcs'!$C$9</f>
        <v>42.032937875337453</v>
      </c>
      <c r="LP10" s="110">
        <f t="shared" si="54"/>
        <v>42.032937875337453</v>
      </c>
      <c r="LQ10" s="2">
        <f t="shared" si="96"/>
        <v>0.54005950290119509</v>
      </c>
      <c r="LR10" s="110">
        <f>LQ10*'DT-Prelim Calcs'!$C$21/LL$2/'DT-Prelim Calcs'!$C$19/'DT-Prelim Calcs'!$C$18*3.39*'DT-Prelim Calcs'!$C$20</f>
        <v>20.057449933640701</v>
      </c>
      <c r="LS10" s="88">
        <f t="shared" si="55"/>
        <v>0</v>
      </c>
      <c r="LT10" s="110">
        <f>LR9*'DT-Prelim Calcs'!$C$11+LT9</f>
        <v>5.1051724687523263</v>
      </c>
      <c r="LU10" s="110">
        <f>LU9+0.5*LR10*'DT-Prelim Calcs'!$C$11^2+LT10*'DT-Prelim Calcs'!$C$11</f>
        <v>0.75050520056339209</v>
      </c>
      <c r="LV10" s="110">
        <f>MIN('Drive Train'!$G$35-LP9*'DT-Prelim Calcs'!$C$21*'Drive Train'!$G$38,LV9+LP$2)</f>
        <v>8.6537302885771865</v>
      </c>
      <c r="LW10" s="110">
        <f>'Drive Train'!$G$35-LP10*'DT-Prelim Calcs'!$C$21*'Drive Train'!$G$38</f>
        <v>8.9170355912196282</v>
      </c>
      <c r="LX10" s="1">
        <f>IF(LU10&gt;='Drive Train'!$G$30,1,0)</f>
        <v>0</v>
      </c>
      <c r="LY10" s="110">
        <f>MIN(LO10,'DT-Prelim Calcs'!$C$10)*'DT-Prelim Calcs'!$C$11*1000/60/60*(1-LX10)</f>
        <v>0.46703264305930509</v>
      </c>
      <c r="LZ10" s="119">
        <f>LZ9+'DT-Prelim Calcs'!$C$11</f>
        <v>0.24000000000000002</v>
      </c>
    </row>
    <row r="11" spans="1:338" x14ac:dyDescent="0.2">
      <c r="A11" s="7"/>
      <c r="B11" s="134" t="s">
        <v>105</v>
      </c>
      <c r="C11" s="108">
        <f>'Drive Train'!O54</f>
        <v>0.04</v>
      </c>
      <c r="D11" s="5"/>
      <c r="E11" s="6">
        <f t="shared" si="56"/>
        <v>6</v>
      </c>
      <c r="F11" s="132">
        <f t="shared" si="57"/>
        <v>0.33839999999999998</v>
      </c>
      <c r="G11" s="132">
        <f t="shared" si="0"/>
        <v>4438.3999999999996</v>
      </c>
      <c r="H11" s="132">
        <f t="shared" si="1"/>
        <v>23.64</v>
      </c>
      <c r="I11" s="132">
        <f t="shared" si="58"/>
        <v>157.28431372405629</v>
      </c>
      <c r="J11" s="132">
        <f t="shared" si="59"/>
        <v>283.68</v>
      </c>
      <c r="K11" s="132">
        <f t="shared" si="2"/>
        <v>0.24</v>
      </c>
      <c r="L11" s="132">
        <f t="shared" si="3"/>
        <v>0.7599999999999999</v>
      </c>
      <c r="M11" s="132">
        <f t="shared" si="4"/>
        <v>0.26561797752808991</v>
      </c>
      <c r="N11" s="132">
        <f t="shared" si="5"/>
        <v>0.73076923076923062</v>
      </c>
      <c r="O11" s="132">
        <f t="shared" si="6"/>
        <v>0.55444273027374602</v>
      </c>
      <c r="P11" s="5"/>
      <c r="R11" s="119">
        <f>R10+'DT-Prelim Calcs'!$C$11</f>
        <v>0.28000000000000003</v>
      </c>
      <c r="S11" s="2">
        <f>AG11/'Drive Train'!$G$35</f>
        <v>0.68353920700780835</v>
      </c>
      <c r="T11" s="88">
        <f>AE11*12*60/(PI() * 'Drive Train'!$G$17)/S$2*ABS(S11)</f>
        <v>1554.0845558236424</v>
      </c>
      <c r="U11" s="2">
        <f>IF(OR(AD10=1,AND($C$32=Motors!$C$28,'DT-Prelim Calcs'!AI10=1)),0,IF(AG11=0,-(V10+$C$9)/($C$8-$C$9)*$C$7,($C$6*S11-T11)/($C$6*S11)*$C$7*S11))</f>
        <v>0.58857466138249337</v>
      </c>
      <c r="V11" s="110">
        <f>IF(AND(AD10=1,AI10=1),0,ABS(U11/$C$7*($C$8-$C$9)+$C$9) *'Drive Train'!$K$55 + V10*(1-'Drive Train'!$K$55))</f>
        <v>40.401781682464694</v>
      </c>
      <c r="W11" s="110">
        <f t="shared" si="7"/>
        <v>40.401781682464694</v>
      </c>
      <c r="X11" s="2">
        <f>MAX(MIN(IF(AND(AI10=1,AG11&lt;0),-1,1)*(W11-$C$9)/($C$8-$C$9)*$C$7-$C$29*AE11/T$2 -  AI10*$C$29/2,X$2),MAX(X$4:X10)*-1)</f>
        <v>0.49674068475211153</v>
      </c>
      <c r="Y11" s="110">
        <f t="shared" si="8"/>
        <v>18.448617903943614</v>
      </c>
      <c r="Z11" s="110">
        <f t="shared" si="9"/>
        <v>18.448617903943614</v>
      </c>
      <c r="AA11" s="110">
        <f t="shared" si="10"/>
        <v>8.6809479289991653</v>
      </c>
      <c r="AB11" s="110" t="e">
        <f t="shared" si="11"/>
        <v>#N/A</v>
      </c>
      <c r="AC11" s="88">
        <f t="shared" si="60"/>
        <v>0</v>
      </c>
      <c r="AD11" s="1">
        <f t="shared" si="12"/>
        <v>0</v>
      </c>
      <c r="AE11" s="110">
        <f t="shared" si="13"/>
        <v>5.952231870996318</v>
      </c>
      <c r="AF11" s="110" t="e">
        <f t="shared" si="14"/>
        <v>#N/A</v>
      </c>
      <c r="AG11" s="110">
        <f>IF(AI10=0,MIN('Drive Train'!$G$35-W10*$C$21*'Drive Train'!$G$38,AG10+W$2)-$C$3,IF(AE10-1&lt;=0,0,IF($C$32=Motors!$C$26,MAX(MAX(AG$4:AG10)*-1,AG10-W$2),MAX(0,MAX(AG$4:AG10)*-1,AG10-W$2))))</f>
        <v>8.6809479289991653</v>
      </c>
      <c r="AH11" s="110">
        <f>'Drive Train'!$G$35-ABS(W11)*'DT-Prelim Calcs'!$C$21*'Drive Train'!$G$38</f>
        <v>9.0638396485781776</v>
      </c>
      <c r="AI11" s="1">
        <f>IF(AJ11&gt;='Drive Train'!$G$30,1,0)</f>
        <v>0</v>
      </c>
      <c r="AJ11" s="110">
        <f>AJ10+0.5*Y11*'DT-Prelim Calcs'!$C$11^2+AE11*'DT-Prelim Calcs'!$C$11</f>
        <v>1.0065791744010195</v>
      </c>
      <c r="AK11" s="110">
        <f t="shared" si="15"/>
        <v>0.44890868536071882</v>
      </c>
      <c r="AL11" s="119">
        <f>AL10+'DT-Prelim Calcs'!$C$11</f>
        <v>0.28000000000000003</v>
      </c>
      <c r="AM11" s="2">
        <f>AW11/'Drive Train'!$G$35</f>
        <v>0.62205351620989124</v>
      </c>
      <c r="AN11" s="88">
        <f>AU11*12*60/(PI() * 'Drive Train'!$G$17)/AM$2*AM11</f>
        <v>162.65584339173623</v>
      </c>
      <c r="AO11" s="2">
        <f>('DT-Prelim Calcs'!$C$6*AM11-AN11)/('DT-Prelim Calcs'!$C$6*AM11)*'DT-Prelim Calcs'!$C$7*AM11</f>
        <v>0.83782409840691441</v>
      </c>
      <c r="AP11" s="110">
        <f>AO11/'DT-Prelim Calcs'!$C$7*('DT-Prelim Calcs'!$C$8-'DT-Prelim Calcs'!$C$9)+'DT-Prelim Calcs'!$C$9</f>
        <v>54.101327987939463</v>
      </c>
      <c r="AQ11" s="110">
        <f t="shared" si="16"/>
        <v>54.101327987939463</v>
      </c>
      <c r="AR11" s="2">
        <f t="shared" si="61"/>
        <v>0.82442850881056862</v>
      </c>
      <c r="AS11" s="110">
        <f>AR11*'DT-Prelim Calcs'!$C$21/AM$2/'DT-Prelim Calcs'!$C$19/'DT-Prelim Calcs'!$C$18*3.39*'DT-Prelim Calcs'!$C$20</f>
        <v>9.185617575750344</v>
      </c>
      <c r="AT11" s="88">
        <f t="shared" si="17"/>
        <v>0</v>
      </c>
      <c r="AU11" s="110">
        <f>AS10*'DT-Prelim Calcs'!$C$11+AU10</f>
        <v>2.2818615607954964</v>
      </c>
      <c r="AV11" s="110">
        <f>AV10+0.5*AS11*'DT-Prelim Calcs'!$C$11^2+AU11*'DT-Prelim Calcs'!$C$11</f>
        <v>0.3789488190059549</v>
      </c>
      <c r="AW11" s="110">
        <f>MIN('Drive Train'!$G$35-AQ10*'DT-Prelim Calcs'!$C$21*'Drive Train'!$G$38,AW10+AQ$2)</f>
        <v>7.9000796558656177</v>
      </c>
      <c r="AX11" s="110">
        <f>'Drive Train'!$G$35-AQ11*'DT-Prelim Calcs'!$C$21*'Drive Train'!$G$38</f>
        <v>7.8308804810854484</v>
      </c>
      <c r="AY11" s="1">
        <f>IF(AV11&gt;='Drive Train'!$G$30,1,0)</f>
        <v>0</v>
      </c>
      <c r="AZ11" s="110">
        <f t="shared" si="62"/>
        <v>0.60112586653266065</v>
      </c>
      <c r="BA11" s="119">
        <f>BA10+'DT-Prelim Calcs'!$C$11</f>
        <v>0.28000000000000003</v>
      </c>
      <c r="BB11" s="2">
        <f>BL11/'Drive Train'!$G$35</f>
        <v>0.63479399306142548</v>
      </c>
      <c r="BC11" s="88">
        <f>BJ11*12*60/(PI() * 'Drive Train'!$G$17)/BB$2*BB11</f>
        <v>390.22885435939139</v>
      </c>
      <c r="BD11" s="2">
        <f>('DT-Prelim Calcs'!$C$6*BB11-BC11)/('DT-Prelim Calcs'!$C$6*BB11)*'DT-Prelim Calcs'!$C$7*BB11</f>
        <v>0.80084331709216772</v>
      </c>
      <c r="BE11" s="110">
        <f>BD11/'DT-Prelim Calcs'!$C$7*('DT-Prelim Calcs'!$C$8-'DT-Prelim Calcs'!$C$9)+'DT-Prelim Calcs'!$C$9</f>
        <v>51.845762602784696</v>
      </c>
      <c r="BF11" s="110">
        <f t="shared" si="18"/>
        <v>51.845762602784696</v>
      </c>
      <c r="BG11" s="2">
        <f t="shared" si="63"/>
        <v>0.76935086456269541</v>
      </c>
      <c r="BH11" s="110">
        <f>BG11*'DT-Prelim Calcs'!$C$21/BB$2/'DT-Prelim Calcs'!$C$19/'DT-Prelim Calcs'!$C$18*3.39*'DT-Prelim Calcs'!$C$20</f>
        <v>13.334149854637818</v>
      </c>
      <c r="BI11" s="88">
        <f t="shared" si="19"/>
        <v>0</v>
      </c>
      <c r="BJ11" s="110">
        <f>BH10*'DT-Prelim Calcs'!$C$11+BJ10</f>
        <v>3.4486444068983793</v>
      </c>
      <c r="BK11" s="110">
        <f>BK10+0.5*BH11*'DT-Prelim Calcs'!$C$11^2+BJ11*'DT-Prelim Calcs'!$C$11</f>
        <v>0.57683978812630909</v>
      </c>
      <c r="BL11" s="110">
        <f>MIN('Drive Train'!$G$35-BF10*'DT-Prelim Calcs'!$C$21*'Drive Train'!$G$38,BL10+BF$2)</f>
        <v>8.0618837118801032</v>
      </c>
      <c r="BM11" s="110">
        <f>'Drive Train'!$G$35-BF11*'DT-Prelim Calcs'!$C$21*'Drive Train'!$G$38</f>
        <v>8.0338813657493766</v>
      </c>
      <c r="BN11" s="1">
        <f>IF(BK11&gt;='Drive Train'!$G$30,1,0)</f>
        <v>0</v>
      </c>
      <c r="BO11" s="110">
        <f t="shared" si="64"/>
        <v>0.57606402891983</v>
      </c>
      <c r="BP11" s="119">
        <f>BP10+'DT-Prelim Calcs'!$C$11</f>
        <v>0.28000000000000003</v>
      </c>
      <c r="BQ11" s="2">
        <f>CA11/'Drive Train'!$G$35</f>
        <v>0.65279615058345042</v>
      </c>
      <c r="BR11" s="88">
        <f>BY11*12*60/(PI() * 'Drive Train'!$G$17)/BQ$2*BQ11</f>
        <v>708.72436421412885</v>
      </c>
      <c r="BS11" s="2">
        <f>('DT-Prelim Calcs'!$C$6*BQ11-BR11)/('DT-Prelim Calcs'!$C$6*BQ11)*'DT-Prelim Calcs'!$C$7*BQ11</f>
        <v>0.7493293268531579</v>
      </c>
      <c r="BT11" s="110">
        <f>BS11/'DT-Prelim Calcs'!$C$7*('DT-Prelim Calcs'!$C$8-'DT-Prelim Calcs'!$C$9)+'DT-Prelim Calcs'!$C$9</f>
        <v>48.703774545653602</v>
      </c>
      <c r="BU11" s="110">
        <f t="shared" si="20"/>
        <v>48.703774545653602</v>
      </c>
      <c r="BV11" s="2">
        <f t="shared" si="65"/>
        <v>0.69371077317678076</v>
      </c>
      <c r="BW11" s="110">
        <f>BV11*'DT-Prelim Calcs'!$C$21/BQ$2/'DT-Prelim Calcs'!$C$19/'DT-Prelim Calcs'!$C$18*3.39*'DT-Prelim Calcs'!$C$20</f>
        <v>16.317171935487959</v>
      </c>
      <c r="BX11" s="88">
        <f t="shared" si="21"/>
        <v>0</v>
      </c>
      <c r="BY11" s="110">
        <f>BW10*'DT-Prelim Calcs'!$C$11+BY10</f>
        <v>4.4878264992613577</v>
      </c>
      <c r="BZ11" s="110">
        <f>BZ10+0.5*BW11*'DT-Prelim Calcs'!$C$11^2+BY11*'DT-Prelim Calcs'!$C$11</f>
        <v>0.75868813512537525</v>
      </c>
      <c r="CA11" s="110">
        <f>MIN('Drive Train'!$G$35-BU10*'DT-Prelim Calcs'!$C$21*'Drive Train'!$G$38,CA10+BU$2)</f>
        <v>8.2905111124098205</v>
      </c>
      <c r="CB11" s="110">
        <f>'Drive Train'!$G$35-BU11*'DT-Prelim Calcs'!$C$21*'Drive Train'!$G$38</f>
        <v>8.3166602908911749</v>
      </c>
      <c r="CC11" s="1">
        <f>IF(BZ11&gt;='Drive Train'!$G$30,1,0)</f>
        <v>0</v>
      </c>
      <c r="CD11" s="110">
        <f t="shared" si="66"/>
        <v>0.54115305050726226</v>
      </c>
      <c r="CE11" s="119">
        <f>CE10+'DT-Prelim Calcs'!$C$11</f>
        <v>0.28000000000000003</v>
      </c>
      <c r="CF11" s="2">
        <f>CP11/'Drive Train'!$G$35</f>
        <v>0.67454212381108603</v>
      </c>
      <c r="CG11" s="88">
        <f>CN11*12*60/(PI() * 'Drive Train'!$G$17)/CF$2*CF11</f>
        <v>1090.4551671171776</v>
      </c>
      <c r="CH11" s="2">
        <f>('DT-Prelim Calcs'!$C$6*CF11-CG11)/('DT-Prelim Calcs'!$C$6*CF11)*'DT-Prelim Calcs'!$C$7*CF11</f>
        <v>0.68782669155390175</v>
      </c>
      <c r="CI11" s="110">
        <f>CH11/'DT-Prelim Calcs'!$C$7*('DT-Prelim Calcs'!$C$8-'DT-Prelim Calcs'!$C$9)+'DT-Prelim Calcs'!$C$9</f>
        <v>44.952549981301814</v>
      </c>
      <c r="CJ11" s="110">
        <f t="shared" si="22"/>
        <v>44.952549981301814</v>
      </c>
      <c r="CK11" s="2">
        <f t="shared" si="67"/>
        <v>0.60500985219110437</v>
      </c>
      <c r="CL11" s="110">
        <f>CK11*'DT-Prelim Calcs'!$C$21/CF$2/'DT-Prelim Calcs'!$C$19/'DT-Prelim Calcs'!$C$18*3.39*'DT-Prelim Calcs'!$C$20</f>
        <v>17.975730088249257</v>
      </c>
      <c r="CM11" s="88">
        <f t="shared" si="23"/>
        <v>0</v>
      </c>
      <c r="CN11" s="110">
        <f>CL10*'DT-Prelim Calcs'!$C$11+CN10</f>
        <v>5.2902644085584312</v>
      </c>
      <c r="CO11" s="110">
        <f>CO10+0.5*CL11*'DT-Prelim Calcs'!$C$11^2+CN11*'DT-Prelim Calcs'!$C$11</f>
        <v>0.89835985264270679</v>
      </c>
      <c r="CP11" s="110">
        <f>MIN('Drive Train'!$G$35-CJ10*'DT-Prelim Calcs'!$C$21*'Drive Train'!$G$38,CP10+CJ$2)</f>
        <v>8.5666849724007914</v>
      </c>
      <c r="CQ11" s="110">
        <f>'Drive Train'!$G$35-CJ11*'DT-Prelim Calcs'!$C$21*'Drive Train'!$G$38</f>
        <v>8.6542705016828361</v>
      </c>
      <c r="CR11" s="1">
        <f>IF(CO11&gt;='Drive Train'!$G$30,1,0)</f>
        <v>0</v>
      </c>
      <c r="CS11" s="110">
        <f t="shared" si="68"/>
        <v>0.49947277757002012</v>
      </c>
      <c r="CT11" s="119">
        <f>CT10+'DT-Prelim Calcs'!$C$11</f>
        <v>0.28000000000000003</v>
      </c>
      <c r="CU11" s="2">
        <f>DE11/'Drive Train'!$G$35</f>
        <v>0.69757010643546558</v>
      </c>
      <c r="CV11" s="88">
        <f>DC11*12*60/(PI() * 'Drive Train'!$G$17)/CU$2*CU11</f>
        <v>1493.5681147292362</v>
      </c>
      <c r="CW11" s="2">
        <f>('DT-Prelim Calcs'!$C$6*CU11-CV11)/('DT-Prelim Calcs'!$C$6*CU11)*'DT-Prelim Calcs'!$C$7*CU11</f>
        <v>0.62296921963424212</v>
      </c>
      <c r="CX11" s="110">
        <f>CW11/'DT-Prelim Calcs'!$C$7*('DT-Prelim Calcs'!$C$8-'DT-Prelim Calcs'!$C$9)+'DT-Prelim Calcs'!$C$9</f>
        <v>40.996704176272928</v>
      </c>
      <c r="CY11" s="110">
        <f t="shared" si="24"/>
        <v>40.996704176272928</v>
      </c>
      <c r="CZ11" s="2">
        <f t="shared" si="69"/>
        <v>0.51328173296794122</v>
      </c>
      <c r="DA11" s="110">
        <f>CZ11*'DT-Prelim Calcs'!$C$21/CU$2/'DT-Prelim Calcs'!$C$19/'DT-Prelim Calcs'!$C$18*3.39*'DT-Prelim Calcs'!$C$20</f>
        <v>18.427510028123049</v>
      </c>
      <c r="DB11" s="88">
        <f t="shared" si="25"/>
        <v>0</v>
      </c>
      <c r="DC11" s="110">
        <f>DA10*'DT-Prelim Calcs'!$C$11+DC10</f>
        <v>5.7986788384784891</v>
      </c>
      <c r="DD11" s="110">
        <f>DD10+0.5*DA11*'DT-Prelim Calcs'!$C$11^2+DC11*'DT-Prelim Calcs'!$C$11</f>
        <v>0.9806587352286269</v>
      </c>
      <c r="DE11" s="110">
        <f>MIN('Drive Train'!$G$35-CY10*'DT-Prelim Calcs'!$C$21*'Drive Train'!$G$38,DE10+CY$2)</f>
        <v>8.8591403517304119</v>
      </c>
      <c r="DF11" s="110">
        <f>'Drive Train'!$G$35-CY11*'DT-Prelim Calcs'!$C$21*'Drive Train'!$G$38</f>
        <v>9.0102966241354352</v>
      </c>
      <c r="DG11" s="1">
        <f>IF(DD11&gt;='Drive Train'!$G$30,1,0)</f>
        <v>0</v>
      </c>
      <c r="DH11" s="110">
        <f t="shared" si="70"/>
        <v>0.4555189352919215</v>
      </c>
      <c r="DI11" s="119">
        <f>DI10+'DT-Prelim Calcs'!$C$11</f>
        <v>0.28000000000000003</v>
      </c>
      <c r="DJ11" s="2">
        <f>DT11/'Drive Train'!$G$35</f>
        <v>0.71969832917221366</v>
      </c>
      <c r="DK11" s="88">
        <f>DR11*12*60/(PI() * 'Drive Train'!$G$17)/DJ$2*DJ11</f>
        <v>1881.2826840823775</v>
      </c>
      <c r="DL11" s="2">
        <f>('DT-Prelim Calcs'!$C$6*DJ11-DK11)/('DT-Prelim Calcs'!$C$6*DJ11)*'DT-Prelim Calcs'!$C$7*DJ11</f>
        <v>0.56056084540745266</v>
      </c>
      <c r="DM11" s="110">
        <f>DL11/'DT-Prelim Calcs'!$C$7*('DT-Prelim Calcs'!$C$8-'DT-Prelim Calcs'!$C$9)+'DT-Prelim Calcs'!$C$9</f>
        <v>37.190235961021941</v>
      </c>
      <c r="DN11" s="110">
        <f t="shared" si="26"/>
        <v>37.190235961021941</v>
      </c>
      <c r="DO11" s="2">
        <f t="shared" si="71"/>
        <v>0.42664761811313245</v>
      </c>
      <c r="DP11" s="110">
        <f>DO11*'DT-Prelim Calcs'!$C$21/DJ$2/'DT-Prelim Calcs'!$C$19/'DT-Prelim Calcs'!$C$18*3.39*'DT-Prelim Calcs'!$C$20</f>
        <v>17.958129217476966</v>
      </c>
      <c r="DQ11" s="88">
        <f t="shared" si="27"/>
        <v>0</v>
      </c>
      <c r="DR11" s="110">
        <f>DP10*'DT-Prelim Calcs'!$C$11+DR10</f>
        <v>6.0382978003689241</v>
      </c>
      <c r="DS11" s="110">
        <f>DS10+0.5*DP11*'DT-Prelim Calcs'!$C$11^2+DR11*'DT-Prelim Calcs'!$C$11</f>
        <v>1.0165097625961494</v>
      </c>
      <c r="DT11" s="110">
        <f>MIN('Drive Train'!$G$35-DN10*'DT-Prelim Calcs'!$C$21*'Drive Train'!$G$38,DT10+DN$2)</f>
        <v>9.1401687804871123</v>
      </c>
      <c r="DU11" s="110">
        <f>'Drive Train'!$G$35-DN11*'DT-Prelim Calcs'!$C$21*'Drive Train'!$G$38</f>
        <v>9.3528787635080253</v>
      </c>
      <c r="DV11" s="1">
        <f>IF(DS11&gt;='Drive Train'!$G$30,1,0)</f>
        <v>0</v>
      </c>
      <c r="DW11" s="110">
        <f t="shared" si="72"/>
        <v>0.41322484401135484</v>
      </c>
      <c r="DX11" s="119">
        <f>DX10+'DT-Prelim Calcs'!$C$11</f>
        <v>0.28000000000000003</v>
      </c>
      <c r="DY11" s="2">
        <f>EI11/'Drive Train'!$G$35</f>
        <v>0.74116225225481425</v>
      </c>
      <c r="DZ11" s="88">
        <f>EG11*12*60/(PI() * 'Drive Train'!$G$17)/DY$2*DY11</f>
        <v>2250.5482782174377</v>
      </c>
      <c r="EA11" s="2">
        <f>('DT-Prelim Calcs'!$C$6*DY11-DZ11)/('DT-Prelim Calcs'!$C$6*DY11)*'DT-Prelim Calcs'!$C$7*DY11</f>
        <v>0.50167009891788616</v>
      </c>
      <c r="EB11" s="110">
        <f>EA11/'DT-Prelim Calcs'!$C$7*('DT-Prelim Calcs'!$C$8-'DT-Prelim Calcs'!$C$9)+'DT-Prelim Calcs'!$C$9</f>
        <v>33.598318090027099</v>
      </c>
      <c r="EC11" s="110">
        <f t="shared" si="28"/>
        <v>33.598318090027099</v>
      </c>
      <c r="ED11" s="2">
        <f t="shared" si="73"/>
        <v>0.34611116638331807</v>
      </c>
      <c r="EE11" s="110">
        <f>ED11*'DT-Prelim Calcs'!$C$21/DY$2/'DT-Prelim Calcs'!$C$19/'DT-Prelim Calcs'!$C$18*3.39*'DT-Prelim Calcs'!$C$20</f>
        <v>16.710639401934003</v>
      </c>
      <c r="EF11" s="88">
        <f t="shared" si="29"/>
        <v>0</v>
      </c>
      <c r="EG11" s="110">
        <f>EE10*'DT-Prelim Calcs'!$C$11+EG10</f>
        <v>6.1150542704772608</v>
      </c>
      <c r="EH11" s="110">
        <f>EH10+0.5*EE11*'DT-Prelim Calcs'!$C$11^2+EG11*'DT-Prelim Calcs'!$C$11</f>
        <v>1.0260747354655699</v>
      </c>
      <c r="EI11" s="110">
        <f>MIN('Drive Train'!$G$35-EC10*'DT-Prelim Calcs'!$C$21*'Drive Train'!$G$38,EI10+EC$2)</f>
        <v>9.4127606036361406</v>
      </c>
      <c r="EJ11" s="110">
        <f>'Drive Train'!$G$35-EC11*'DT-Prelim Calcs'!$C$21*'Drive Train'!$G$38</f>
        <v>9.6761513718975607</v>
      </c>
      <c r="EK11" s="1">
        <f>IF(EH11&gt;='Drive Train'!$G$30,1,0)</f>
        <v>0</v>
      </c>
      <c r="EL11" s="110">
        <f t="shared" si="74"/>
        <v>0.37331464544474557</v>
      </c>
      <c r="EM11" s="119">
        <f>EM10+'DT-Prelim Calcs'!$C$11</f>
        <v>0.28000000000000003</v>
      </c>
      <c r="EN11" s="2">
        <f>EX11/'Drive Train'!$G$35</f>
        <v>0.76199960391952204</v>
      </c>
      <c r="EO11" s="88">
        <f>EV11*12*60/(PI() * 'Drive Train'!$G$17)/EN$2*EN11</f>
        <v>2598.6775711788969</v>
      </c>
      <c r="EP11" s="2">
        <f>('DT-Prelim Calcs'!$C$6*EN11-EO11)/('DT-Prelim Calcs'!$C$6*EN11)*'DT-Prelim Calcs'!$C$7*EN11</f>
        <v>0.44699900053984026</v>
      </c>
      <c r="EQ11" s="110">
        <f>EP11/'DT-Prelim Calcs'!$C$7*('DT-Prelim Calcs'!$C$8-'DT-Prelim Calcs'!$C$9)+'DT-Prelim Calcs'!$C$9</f>
        <v>30.263768827252669</v>
      </c>
      <c r="ER11" s="110">
        <f t="shared" si="30"/>
        <v>30.263768827252669</v>
      </c>
      <c r="ES11" s="2">
        <f t="shared" si="75"/>
        <v>0.27228908030226895</v>
      </c>
      <c r="ET11" s="110">
        <f>ES11*'DT-Prelim Calcs'!$C$21/EN$2/'DT-Prelim Calcs'!$C$19/'DT-Prelim Calcs'!$C$18*3.39*'DT-Prelim Calcs'!$C$20</f>
        <v>14.83186457030806</v>
      </c>
      <c r="EU11" s="88">
        <f t="shared" si="31"/>
        <v>0</v>
      </c>
      <c r="EV11" s="110">
        <f>ET10*'DT-Prelim Calcs'!$C$11+EV10</f>
        <v>6.0874422946717699</v>
      </c>
      <c r="EW11" s="110">
        <f>EW10+0.5*ET11*'DT-Prelim Calcs'!$C$11^2+EV11*'DT-Prelim Calcs'!$C$11</f>
        <v>1.0234515745194765</v>
      </c>
      <c r="EX11" s="110">
        <f>MIN('Drive Train'!$G$35-ER10*'DT-Prelim Calcs'!$C$21*'Drive Train'!$G$38,EX10+ER$2)</f>
        <v>9.6773949697779287</v>
      </c>
      <c r="EY11" s="110">
        <f>'Drive Train'!$G$35-ER11*'DT-Prelim Calcs'!$C$21*'Drive Train'!$G$38</f>
        <v>9.976260805547259</v>
      </c>
      <c r="EZ11" s="1">
        <f>IF(EW11&gt;='Drive Train'!$G$30,1,0)</f>
        <v>0</v>
      </c>
      <c r="FA11" s="110">
        <f t="shared" si="76"/>
        <v>0.33626409808058522</v>
      </c>
      <c r="FB11" s="119">
        <f>FB10+'DT-Prelim Calcs'!$C$11</f>
        <v>0.28000000000000003</v>
      </c>
      <c r="FC11" s="2">
        <f>FM11/'Drive Train'!$G$35</f>
        <v>0.78262566229802266</v>
      </c>
      <c r="FD11" s="88">
        <f>FK11*12*60/(PI() * 'Drive Train'!$G$17)/FC$2*FC11</f>
        <v>2930.5453845236016</v>
      </c>
      <c r="FE11" s="2">
        <f>('DT-Prelim Calcs'!$C$6*FC11-FD11)/('DT-Prelim Calcs'!$C$6*FC11)*'DT-Prelim Calcs'!$C$7*FC11</f>
        <v>0.39595612353571225</v>
      </c>
      <c r="FF11" s="110">
        <f>FE11/'DT-Prelim Calcs'!$C$7*('DT-Prelim Calcs'!$C$8-'DT-Prelim Calcs'!$C$9)+'DT-Prelim Calcs'!$C$9</f>
        <v>27.150515336220746</v>
      </c>
      <c r="FG11" s="110">
        <f t="shared" si="32"/>
        <v>27.150515336220746</v>
      </c>
      <c r="FH11" s="2">
        <f t="shared" si="77"/>
        <v>0.20412711587329313</v>
      </c>
      <c r="FI11" s="110">
        <f>FH11*'DT-Prelim Calcs'!$C$21/FC$2/'DT-Prelim Calcs'!$C$19/'DT-Prelim Calcs'!$C$18*3.39*'DT-Prelim Calcs'!$C$20</f>
        <v>12.382536853309732</v>
      </c>
      <c r="FJ11" s="88">
        <f t="shared" si="33"/>
        <v>0</v>
      </c>
      <c r="FK11" s="110">
        <f>FI10*'DT-Prelim Calcs'!$C$11+FK10</f>
        <v>6.0018918930927789</v>
      </c>
      <c r="FL11" s="110">
        <f>FL10+0.5*FI11*'DT-Prelim Calcs'!$C$11^2+FK11*'DT-Prelim Calcs'!$C$11</f>
        <v>1.0157566961019837</v>
      </c>
      <c r="FM11" s="110">
        <f>MIN('Drive Train'!$G$35-FG10*'DT-Prelim Calcs'!$C$21*'Drive Train'!$G$38,FM10+FG$2)</f>
        <v>9.939345911184887</v>
      </c>
      <c r="FN11" s="110">
        <f>'Drive Train'!$G$35-FG11*'DT-Prelim Calcs'!$C$21*'Drive Train'!$G$38</f>
        <v>10.256453619740132</v>
      </c>
      <c r="FO11" s="1">
        <f>IF(FL11&gt;='Drive Train'!$G$30,1,0)</f>
        <v>0</v>
      </c>
      <c r="FP11" s="110">
        <f t="shared" si="78"/>
        <v>0.30167239262467493</v>
      </c>
      <c r="FQ11" s="119">
        <f>FQ10+'DT-Prelim Calcs'!$C$11</f>
        <v>0.28000000000000003</v>
      </c>
      <c r="FR11" s="2">
        <f>GB11/'Drive Train'!$G$35</f>
        <v>0.80251595106548579</v>
      </c>
      <c r="FS11" s="88">
        <f>FZ11*12*60/(PI() * 'Drive Train'!$G$17)/FR$2*FR11</f>
        <v>3234.7118928313648</v>
      </c>
      <c r="FT11" s="2">
        <f>('DT-Prelim Calcs'!$C$6*FR11-FS11)/('DT-Prelim Calcs'!$C$6*FR11)*'DT-Prelim Calcs'!$C$7*FR11</f>
        <v>0.35056396893174868</v>
      </c>
      <c r="FU11" s="110">
        <f>FT11/'DT-Prelim Calcs'!$C$7*('DT-Prelim Calcs'!$C$8-'DT-Prelim Calcs'!$C$9)+'DT-Prelim Calcs'!$C$9</f>
        <v>24.381915835553468</v>
      </c>
      <c r="FV11" s="110">
        <f t="shared" si="34"/>
        <v>24.381915835553468</v>
      </c>
      <c r="FW11" s="2">
        <f t="shared" si="79"/>
        <v>0.1440726278453571</v>
      </c>
      <c r="FX11" s="110">
        <f>FW11*'DT-Prelim Calcs'!$C$21/FR$2/'DT-Prelim Calcs'!$C$19/'DT-Prelim Calcs'!$C$18*3.39*'DT-Prelim Calcs'!$C$20</f>
        <v>9.6313704466394015</v>
      </c>
      <c r="FY11" s="88">
        <f t="shared" si="35"/>
        <v>0</v>
      </c>
      <c r="FZ11" s="110">
        <f>FX10*'DT-Prelim Calcs'!$C$11+FZ10</f>
        <v>5.8624351753142907</v>
      </c>
      <c r="GA11" s="110">
        <f>GA10+0.5*FX11*'DT-Prelim Calcs'!$C$11^2+FZ11*'DT-Prelim Calcs'!$C$11</f>
        <v>1.0034058565025239</v>
      </c>
      <c r="GB11" s="110">
        <f>MIN('Drive Train'!$G$35-FV10*'DT-Prelim Calcs'!$C$21*'Drive Train'!$G$38,GB10+FV$2)</f>
        <v>10.191952578531669</v>
      </c>
      <c r="GC11" s="110">
        <f>'Drive Train'!$G$35-FV11*'DT-Prelim Calcs'!$C$21*'Drive Train'!$G$38</f>
        <v>10.505627574800187</v>
      </c>
      <c r="GD11" s="1">
        <f>IF(GA11&gt;='Drive Train'!$G$30,1,0)</f>
        <v>0</v>
      </c>
      <c r="GE11" s="110">
        <f t="shared" si="80"/>
        <v>0.27091017595059408</v>
      </c>
      <c r="GF11" s="119">
        <f>GF10+'DT-Prelim Calcs'!$C$11</f>
        <v>0.28000000000000003</v>
      </c>
      <c r="GG11" s="2">
        <f>GQ11/'Drive Train'!$G$35</f>
        <v>0.78740157480314965</v>
      </c>
      <c r="GH11" s="88">
        <f>GO11*12*60/(PI() * 'Drive Train'!$G$17)/GG$2*GG11</f>
        <v>1103.7691583197468</v>
      </c>
      <c r="GI11" s="2">
        <f>('DT-Prelim Calcs'!$C$6*GG11-GH11)/('DT-Prelim Calcs'!$C$6*GG11)*'DT-Prelim Calcs'!$C$7*GG11</f>
        <v>0.84374400930277615</v>
      </c>
      <c r="GJ11" s="110">
        <f>GI11/'DT-Prelim Calcs'!$C$7*('DT-Prelim Calcs'!$C$8-'DT-Prelim Calcs'!$C$9)+'DT-Prelim Calcs'!$C$9</f>
        <v>54.462400567403371</v>
      </c>
      <c r="GK11" s="110">
        <f t="shared" si="81"/>
        <v>29.999999999999982</v>
      </c>
      <c r="GL11" s="2">
        <f t="shared" si="82"/>
        <v>0.37086161391630296</v>
      </c>
      <c r="GM11" s="110">
        <f>GL11*'DT-Prelim Calcs'!$C$21/GG$2/'DT-Prelim Calcs'!$C$19/'DT-Prelim Calcs'!$C$18*3.39*'DT-Prelim Calcs'!$C$20</f>
        <v>13.773553124194036</v>
      </c>
      <c r="GN11" s="88">
        <f t="shared" si="37"/>
        <v>0</v>
      </c>
      <c r="GO11" s="110">
        <f>GM10*'DT-Prelim Calcs'!$C$11+GO10</f>
        <v>3.6698693419800903</v>
      </c>
      <c r="GP11" s="110">
        <f>GP10+0.5*GM11*'DT-Prelim Calcs'!$C$11^2+GO11*'DT-Prelim Calcs'!$C$11</f>
        <v>0.61082202777962935</v>
      </c>
      <c r="GQ11" s="110">
        <f>MIN('Drive Train'!$G$35-GK10*'DT-Prelim Calcs'!$C$21*'Drive Train'!$G$38,GQ10+GK$2)</f>
        <v>10</v>
      </c>
      <c r="GR11" s="110">
        <f>'Drive Train'!$G$35-GK11*'DT-Prelim Calcs'!$C$21*'Drive Train'!$G$38</f>
        <v>10</v>
      </c>
      <c r="GS11" s="1">
        <f>IF(GP11&gt;='Drive Train'!$G$30,1,0)</f>
        <v>0</v>
      </c>
      <c r="GT11" s="110">
        <f t="shared" si="83"/>
        <v>0.33333333333333315</v>
      </c>
      <c r="GU11" s="119">
        <f>GU10+'DT-Prelim Calcs'!$C$11</f>
        <v>0.28000000000000003</v>
      </c>
      <c r="GV11" s="2">
        <f>HF11/'Drive Train'!$G$35</f>
        <v>0.7637795275590552</v>
      </c>
      <c r="GW11" s="88">
        <f>HD11*12*60/(PI() * 'Drive Train'!$G$17)/GV$2*GV11</f>
        <v>1202.8358469738773</v>
      </c>
      <c r="GX11" s="2">
        <f>('DT-Prelim Calcs'!$C$6*GV11-GW11)/('DT-Prelim Calcs'!$C$6*GV11)*'DT-Prelim Calcs'!$C$7*GV11</f>
        <v>0.78651842422930096</v>
      </c>
      <c r="GY11" s="110">
        <f>GX11/'DT-Prelim Calcs'!$C$7*('DT-Prelim Calcs'!$C$8-'DT-Prelim Calcs'!$C$9)+'DT-Prelim Calcs'!$C$9</f>
        <v>50.972045733134671</v>
      </c>
      <c r="GZ11" s="110">
        <f t="shared" si="38"/>
        <v>33.333333333333314</v>
      </c>
      <c r="HA11" s="2">
        <f t="shared" si="84"/>
        <v>0.41664699835041441</v>
      </c>
      <c r="HB11" s="110">
        <f>HA11*'DT-Prelim Calcs'!$C$21/GV$2/'DT-Prelim Calcs'!$C$19/'DT-Prelim Calcs'!$C$18*3.39*'DT-Prelim Calcs'!$C$20</f>
        <v>15.473991781501939</v>
      </c>
      <c r="HC11" s="88">
        <f t="shared" si="39"/>
        <v>0</v>
      </c>
      <c r="HD11" s="110">
        <f>HB10*'DT-Prelim Calcs'!$C$11+HD10</f>
        <v>4.1229396311134341</v>
      </c>
      <c r="HE11" s="110">
        <f>HE10+0.5*HB11*'DT-Prelim Calcs'!$C$11^2+HD11*'DT-Prelim Calcs'!$C$11</f>
        <v>0.68623215466600318</v>
      </c>
      <c r="HF11" s="110">
        <f>MIN('Drive Train'!$G$35-GZ10*'DT-Prelim Calcs'!$C$21*'Drive Train'!$G$38,HF10+GZ$2)</f>
        <v>9.7000000000000011</v>
      </c>
      <c r="HG11" s="110">
        <f>'Drive Train'!$G$35-GZ11*'DT-Prelim Calcs'!$C$21*'Drive Train'!$G$38</f>
        <v>9.7000000000000011</v>
      </c>
      <c r="HH11" s="1">
        <f>IF(HE11&gt;='Drive Train'!$G$30,1,0)</f>
        <v>0</v>
      </c>
      <c r="HI11" s="110">
        <f t="shared" si="85"/>
        <v>0.37037037037037018</v>
      </c>
      <c r="HJ11" s="119">
        <f>HJ10+'DT-Prelim Calcs'!$C$11</f>
        <v>0.28000000000000003</v>
      </c>
      <c r="HK11" s="2">
        <f>HU11/'Drive Train'!$G$35</f>
        <v>0.74015748031496087</v>
      </c>
      <c r="HL11" s="88">
        <f>HS11*12*60/(PI() * 'Drive Train'!$G$17)/HK$2*HK11</f>
        <v>1293.7264677886028</v>
      </c>
      <c r="HM11" s="2">
        <f>('DT-Prelim Calcs'!$C$6*HK11-HL11)/('DT-Prelim Calcs'!$C$6*HK11)*'DT-Prelim Calcs'!$C$7*HK11</f>
        <v>0.73126685553486026</v>
      </c>
      <c r="HN11" s="110">
        <f>HM11/'DT-Prelim Calcs'!$C$7*('DT-Prelim Calcs'!$C$8-'DT-Prelim Calcs'!$C$9)+'DT-Prelim Calcs'!$C$9</f>
        <v>47.602091897870913</v>
      </c>
      <c r="HO11" s="110">
        <f t="shared" si="40"/>
        <v>36.66666666666665</v>
      </c>
      <c r="HP11" s="2">
        <f t="shared" si="86"/>
        <v>0.46243238278452603</v>
      </c>
      <c r="HQ11" s="110">
        <f>HP11*'DT-Prelim Calcs'!$C$21/HK$2/'DT-Prelim Calcs'!$C$19/'DT-Prelim Calcs'!$C$18*3.39*'DT-Prelim Calcs'!$C$20</f>
        <v>17.17443043880985</v>
      </c>
      <c r="HR11" s="88">
        <f t="shared" si="41"/>
        <v>0</v>
      </c>
      <c r="HS11" s="110">
        <f>HQ10*'DT-Prelim Calcs'!$C$11+HS10</f>
        <v>4.5760099202467801</v>
      </c>
      <c r="HT11" s="110">
        <f>HT10+0.5*HQ11*'DT-Prelim Calcs'!$C$11^2+HS11*'DT-Prelim Calcs'!$C$11</f>
        <v>0.76164228155237734</v>
      </c>
      <c r="HU11" s="110">
        <f>MIN('Drive Train'!$G$35-HO10*'DT-Prelim Calcs'!$C$21*'Drive Train'!$G$38,HU10+HO$2)</f>
        <v>9.4000000000000021</v>
      </c>
      <c r="HV11" s="110">
        <f>'Drive Train'!$G$35-HO11*'DT-Prelim Calcs'!$C$21*'Drive Train'!$G$38</f>
        <v>9.4000000000000021</v>
      </c>
      <c r="HW11" s="1">
        <f>IF(HT11&gt;='Drive Train'!$G$30,1,0)</f>
        <v>0</v>
      </c>
      <c r="HX11" s="110">
        <f t="shared" si="87"/>
        <v>0.40740740740740727</v>
      </c>
      <c r="HY11" s="119">
        <f>HY10+'DT-Prelim Calcs'!$C$11</f>
        <v>0.28000000000000003</v>
      </c>
      <c r="HZ11" s="2">
        <f>IJ11/'Drive Train'!$G$35</f>
        <v>0.71653543307086631</v>
      </c>
      <c r="IA11" s="88">
        <f>IH11*12*60/(PI() * 'Drive Train'!$G$17)/HZ$2*HZ11</f>
        <v>1376.4410207639219</v>
      </c>
      <c r="IB11" s="2">
        <f>('DT-Prelim Calcs'!$C$6*HZ11-IA11)/('DT-Prelim Calcs'!$C$6*HZ11)*'DT-Prelim Calcs'!$C$7*HZ11</f>
        <v>0.67798930321945394</v>
      </c>
      <c r="IC11" s="110">
        <f>IB11/'DT-Prelim Calcs'!$C$7*('DT-Prelim Calcs'!$C$8-'DT-Prelim Calcs'!$C$9)+'DT-Prelim Calcs'!$C$9</f>
        <v>44.352539061612092</v>
      </c>
      <c r="ID11" s="110">
        <f t="shared" si="42"/>
        <v>39.999999999999986</v>
      </c>
      <c r="IE11" s="2">
        <f t="shared" si="88"/>
        <v>0.50821776721863743</v>
      </c>
      <c r="IF11" s="110">
        <f>IE11*'DT-Prelim Calcs'!$C$21/HZ$2/'DT-Prelim Calcs'!$C$19/'DT-Prelim Calcs'!$C$18*3.39*'DT-Prelim Calcs'!$C$20</f>
        <v>18.874869096117756</v>
      </c>
      <c r="IG11" s="88">
        <f t="shared" si="43"/>
        <v>0</v>
      </c>
      <c r="IH11" s="110">
        <f>IF10*'DT-Prelim Calcs'!$C$11+IH10</f>
        <v>5.0290802093801243</v>
      </c>
      <c r="II11" s="110">
        <f>II10+0.5*IF11*'DT-Prelim Calcs'!$C$11^2+IH11*'DT-Prelim Calcs'!$C$11</f>
        <v>0.83705240843875139</v>
      </c>
      <c r="IJ11" s="110">
        <f>MIN('Drive Train'!$G$35-ID10*'DT-Prelim Calcs'!$C$21*'Drive Train'!$G$38,IJ10+ID$2)</f>
        <v>9.1000000000000014</v>
      </c>
      <c r="IK11" s="110">
        <f>'Drive Train'!$G$35-ID11*'DT-Prelim Calcs'!$C$21*'Drive Train'!$G$38</f>
        <v>9.1000000000000014</v>
      </c>
      <c r="IL11" s="1">
        <f>IF(II11&gt;='Drive Train'!$G$30,1,0)</f>
        <v>0</v>
      </c>
      <c r="IM11" s="110">
        <f t="shared" si="89"/>
        <v>0.44444444444444425</v>
      </c>
      <c r="IN11" s="119">
        <f>IN10+'DT-Prelim Calcs'!$C$11</f>
        <v>0.28000000000000003</v>
      </c>
      <c r="IO11" s="2">
        <f>IY11/'Drive Train'!$G$35</f>
        <v>0.69291338582677175</v>
      </c>
      <c r="IP11" s="88">
        <f>IW11*12*60/(PI() * 'Drive Train'!$G$17)/IO$2*IO11</f>
        <v>1450.9795058998361</v>
      </c>
      <c r="IQ11" s="2">
        <f>('DT-Prelim Calcs'!$C$6*IO11-IP11)/('DT-Prelim Calcs'!$C$6*IO11)*'DT-Prelim Calcs'!$C$7*IO11</f>
        <v>0.62668576728308223</v>
      </c>
      <c r="IR11" s="110">
        <f>IQ11/'DT-Prelim Calcs'!$C$7*('DT-Prelim Calcs'!$C$8-'DT-Prelim Calcs'!$C$9)+'DT-Prelim Calcs'!$C$9</f>
        <v>41.223387224358213</v>
      </c>
      <c r="IS11" s="110">
        <f t="shared" si="44"/>
        <v>41.223387224358213</v>
      </c>
      <c r="IT11" s="2">
        <f t="shared" si="90"/>
        <v>0.51940984916838961</v>
      </c>
      <c r="IU11" s="110">
        <f>IT11*'DT-Prelim Calcs'!$C$21/IO$2/'DT-Prelim Calcs'!$C$19/'DT-Prelim Calcs'!$C$18*3.39*'DT-Prelim Calcs'!$C$20</f>
        <v>19.290535559080503</v>
      </c>
      <c r="IV11" s="88">
        <f t="shared" si="45"/>
        <v>0</v>
      </c>
      <c r="IW11" s="110">
        <f>IU10*'DT-Prelim Calcs'!$C$11+IW10</f>
        <v>5.4821504985134704</v>
      </c>
      <c r="IX11" s="110">
        <f>IX10+0.5*IU11*'DT-Prelim Calcs'!$C$11^2+IW11*'DT-Prelim Calcs'!$C$11</f>
        <v>0.91143471756964956</v>
      </c>
      <c r="IY11" s="110">
        <f>MIN('Drive Train'!$G$35-IS10*'DT-Prelim Calcs'!$C$21*'Drive Train'!$G$38,IY10+IS$2)</f>
        <v>8.8000000000000007</v>
      </c>
      <c r="IZ11" s="110">
        <f>'Drive Train'!$G$35-IS11*'DT-Prelim Calcs'!$C$21*'Drive Train'!$G$38</f>
        <v>8.9898951498077615</v>
      </c>
      <c r="JA11" s="1">
        <f>IF(IX11&gt;='Drive Train'!$G$30,1,0)</f>
        <v>0</v>
      </c>
      <c r="JB11" s="110">
        <f t="shared" si="91"/>
        <v>0.45803763582620238</v>
      </c>
      <c r="JC11" s="119">
        <f>JC10+'DT-Prelim Calcs'!$C$11</f>
        <v>0.28000000000000003</v>
      </c>
      <c r="JD11" s="2">
        <f>JN11/'Drive Train'!$G$35</f>
        <v>0.69958016087934394</v>
      </c>
      <c r="JE11" s="88">
        <f>JL11*12*60/(PI() * 'Drive Train'!$G$17)/JD$2*JD11</f>
        <v>1549.0991576244369</v>
      </c>
      <c r="JF11" s="2">
        <f>('DT-Prelim Calcs'!$C$6*JD11-JE11)/('DT-Prelim Calcs'!$C$6*JD11)*'DT-Prelim Calcs'!$C$7*JD11</f>
        <v>0.6123960726873996</v>
      </c>
      <c r="JG11" s="110">
        <f>JF11/'DT-Prelim Calcs'!$C$7*('DT-Prelim Calcs'!$C$8-'DT-Prelim Calcs'!$C$9)+'DT-Prelim Calcs'!$C$9</f>
        <v>40.351817199373315</v>
      </c>
      <c r="JH11" s="110">
        <f t="shared" si="46"/>
        <v>40.351817199373315</v>
      </c>
      <c r="JI11" s="2">
        <f t="shared" si="92"/>
        <v>0.49895726694315296</v>
      </c>
      <c r="JJ11" s="110">
        <f>JI11*'DT-Prelim Calcs'!$C$21/JD$2/'DT-Prelim Calcs'!$C$19/'DT-Prelim Calcs'!$C$18*3.39*'DT-Prelim Calcs'!$C$20</f>
        <v>18.530940288943377</v>
      </c>
      <c r="JK11" s="88">
        <f t="shared" si="47"/>
        <v>0</v>
      </c>
      <c r="JL11" s="110">
        <f>JJ10*'DT-Prelim Calcs'!$C$11+JL10</f>
        <v>5.7970942257209188</v>
      </c>
      <c r="JM11" s="110">
        <f>JM10+0.5*JJ11*'DT-Prelim Calcs'!$C$11^2+JL11*'DT-Prelim Calcs'!$C$11</f>
        <v>0.97518748569041713</v>
      </c>
      <c r="JN11" s="110">
        <f>MIN('Drive Train'!$G$35-JH10*'DT-Prelim Calcs'!$C$21*'Drive Train'!$G$38,JN10+JH$2)</f>
        <v>8.8846680431676681</v>
      </c>
      <c r="JO11" s="110">
        <f>'Drive Train'!$G$35-JH11*'DT-Prelim Calcs'!$C$21*'Drive Train'!$G$38</f>
        <v>9.0683364520564016</v>
      </c>
      <c r="JP11" s="1">
        <f>IF(JM11&gt;='Drive Train'!$G$30,1,0)</f>
        <v>0</v>
      </c>
      <c r="JQ11" s="110">
        <f>MIN(JG11,'DT-Prelim Calcs'!$C$10)*'DT-Prelim Calcs'!$C$11*1000/60/60*(1-JP11)</f>
        <v>0.44835352443748122</v>
      </c>
      <c r="JR11" s="119">
        <f>JR10+'DT-Prelim Calcs'!$C$11</f>
        <v>0.28000000000000003</v>
      </c>
      <c r="JS11" s="2">
        <f>KC11/'Drive Train'!$G$35</f>
        <v>0.70137873648634919</v>
      </c>
      <c r="JT11" s="88">
        <f>KA11*12*60/(PI() * 'Drive Train'!$G$17)/JS$2*JS11</f>
        <v>1584.6991154949096</v>
      </c>
      <c r="JU11" s="2">
        <f>('DT-Prelim Calcs'!$C$6*JS11-JT11)/('DT-Prelim Calcs'!$C$6*JS11)*'DT-Prelim Calcs'!$C$7*JS11</f>
        <v>0.60633686898550876</v>
      </c>
      <c r="JV11" s="110">
        <f>JU11/'DT-Prelim Calcs'!$C$7*('DT-Prelim Calcs'!$C$8-'DT-Prelim Calcs'!$C$9)+'DT-Prelim Calcs'!$C$9</f>
        <v>39.982248746633871</v>
      </c>
      <c r="JW11" s="110">
        <f t="shared" si="48"/>
        <v>39.982248746633871</v>
      </c>
      <c r="JX11" s="2">
        <f t="shared" si="93"/>
        <v>0.49058869908343528</v>
      </c>
      <c r="JY11" s="110">
        <f>JX11*'DT-Prelim Calcs'!$C$21/JS$2/'DT-Prelim Calcs'!$C$19/'DT-Prelim Calcs'!$C$18*3.39*'DT-Prelim Calcs'!$C$20</f>
        <v>18.220137257127696</v>
      </c>
      <c r="JZ11" s="88">
        <f t="shared" si="49"/>
        <v>0</v>
      </c>
      <c r="KA11" s="110">
        <f>JY10*'DT-Prelim Calcs'!$C$11+KA10</f>
        <v>5.9151102920625194</v>
      </c>
      <c r="KB11" s="110">
        <f>KB10+0.5*JY11*'DT-Prelim Calcs'!$C$11^2+KA11*'DT-Prelim Calcs'!$C$11</f>
        <v>1.0025227557321184</v>
      </c>
      <c r="KC11" s="110">
        <f>MIN('Drive Train'!$G$35-JW10*'DT-Prelim Calcs'!$C$21*'Drive Train'!$G$38,KC10+JW$2)</f>
        <v>8.9075099533766338</v>
      </c>
      <c r="KD11" s="110">
        <f>'Drive Train'!$G$35-JW11*'DT-Prelim Calcs'!$C$21*'Drive Train'!$G$38</f>
        <v>9.1015976128029514</v>
      </c>
      <c r="KE11" s="1">
        <f>IF(KB11&gt;='Drive Train'!$G$30,1,0)</f>
        <v>0</v>
      </c>
      <c r="KF11" s="110">
        <f>MIN(JV11,'DT-Prelim Calcs'!$C$10)*'DT-Prelim Calcs'!$C$11*1000/60/60*(1-KE11)</f>
        <v>0.44424720829593201</v>
      </c>
      <c r="KG11" s="119">
        <f>KG10+'DT-Prelim Calcs'!$C$11</f>
        <v>0.28000000000000003</v>
      </c>
      <c r="KH11" s="2">
        <f>KR11/'Drive Train'!$G$35</f>
        <v>0.70060943715441071</v>
      </c>
      <c r="KI11" s="88">
        <f>KP11*12*60/(PI() * 'Drive Train'!$G$17)/KH$2*KH11</f>
        <v>1580.77921076133</v>
      </c>
      <c r="KJ11" s="2">
        <f>('DT-Prelim Calcs'!$C$6*KH11-KI11)/('DT-Prelim Calcs'!$C$6*KH11)*'DT-Prelim Calcs'!$C$7*KH11</f>
        <v>0.60619857228267193</v>
      </c>
      <c r="KK11" s="110">
        <f>KJ11/'DT-Prelim Calcs'!$C$7*('DT-Prelim Calcs'!$C$8-'DT-Prelim Calcs'!$C$9)+'DT-Prelim Calcs'!$C$9</f>
        <v>39.973813628588502</v>
      </c>
      <c r="KL11" s="110">
        <f t="shared" si="50"/>
        <v>39.973813628588502</v>
      </c>
      <c r="KM11" s="2">
        <f t="shared" si="94"/>
        <v>0.49060993445281892</v>
      </c>
      <c r="KN11" s="110">
        <f>KM11*'DT-Prelim Calcs'!$C$21/KH$2/'DT-Prelim Calcs'!$C$19/'DT-Prelim Calcs'!$C$18*3.39*'DT-Prelim Calcs'!$C$20</f>
        <v>18.220925924591089</v>
      </c>
      <c r="KO11" s="88">
        <f t="shared" si="51"/>
        <v>0</v>
      </c>
      <c r="KP11" s="110">
        <f>KN10*'DT-Prelim Calcs'!$C$11+KP10</f>
        <v>5.9069576810700184</v>
      </c>
      <c r="KQ11" s="110">
        <f>KQ10+0.5*KN11*'DT-Prelim Calcs'!$C$11^2+KP11*'DT-Prelim Calcs'!$C$11</f>
        <v>1.0005581782039181</v>
      </c>
      <c r="KR11" s="110">
        <f>MIN('Drive Train'!$G$35-KL10*'DT-Prelim Calcs'!$C$21*'Drive Train'!$G$38,KR10+KL$2)</f>
        <v>8.8977398518610151</v>
      </c>
      <c r="KS11" s="110">
        <f>'Drive Train'!$G$35-KL11*'DT-Prelim Calcs'!$C$21*'Drive Train'!$G$38</f>
        <v>9.1023567734270348</v>
      </c>
      <c r="KT11" s="1">
        <f>IF(KQ11&gt;='Drive Train'!$G$30,1,0)</f>
        <v>0</v>
      </c>
      <c r="KU11" s="110">
        <f>MIN(KK11,'DT-Prelim Calcs'!$C$10)*'DT-Prelim Calcs'!$C$11*1000/60/60*(1-KT11)</f>
        <v>0.44415348476209443</v>
      </c>
      <c r="KV11" s="119">
        <f>KV10+'DT-Prelim Calcs'!$C$11</f>
        <v>0.28000000000000003</v>
      </c>
      <c r="KW11" s="2">
        <f>LG11/'Drive Train'!$G$35</f>
        <v>0.70153887785251301</v>
      </c>
      <c r="KX11" s="88">
        <f>LE11*12*60/(PI() * 'Drive Train'!$G$17)/KW$2*KW11</f>
        <v>1584.8704699586829</v>
      </c>
      <c r="KY11" s="2">
        <f>('DT-Prelim Calcs'!$C$6*KW11-KX11)/('DT-Prelim Calcs'!$C$6*KW11)*'DT-Prelim Calcs'!$C$7*KW11</f>
        <v>0.60652129677174493</v>
      </c>
      <c r="KZ11" s="110">
        <f>KY11/'DT-Prelim Calcs'!$C$7*('DT-Prelim Calcs'!$C$8-'DT-Prelim Calcs'!$C$9)+'DT-Prelim Calcs'!$C$9</f>
        <v>39.993497533595793</v>
      </c>
      <c r="LA11" s="110">
        <f t="shared" si="52"/>
        <v>39.993497533595793</v>
      </c>
      <c r="LB11" s="2">
        <f t="shared" si="95"/>
        <v>0.4907870358218247</v>
      </c>
      <c r="LC11" s="110">
        <f>LB11*'DT-Prelim Calcs'!$C$21/KW$2/'DT-Prelim Calcs'!$C$19/'DT-Prelim Calcs'!$C$18*3.39*'DT-Prelim Calcs'!$C$20</f>
        <v>18.227503351380044</v>
      </c>
      <c r="LD11" s="88">
        <f t="shared" si="53"/>
        <v>0</v>
      </c>
      <c r="LE11" s="110">
        <f>LC10*'DT-Prelim Calcs'!$C$11+LE10</f>
        <v>5.9143994990875344</v>
      </c>
      <c r="LF11" s="110">
        <f>LF10+0.5*LC11*'DT-Prelim Calcs'!$C$11^2+LE11*'DT-Prelim Calcs'!$C$11</f>
        <v>1.0024653866804336</v>
      </c>
      <c r="LG11" s="110">
        <f>MIN('Drive Train'!$G$35-LA10*'DT-Prelim Calcs'!$C$21*'Drive Train'!$G$38,LG10+LA$2)</f>
        <v>8.9095437487269145</v>
      </c>
      <c r="LH11" s="110">
        <f>'Drive Train'!$G$35-LA11*'DT-Prelim Calcs'!$C$21*'Drive Train'!$G$38</f>
        <v>9.1005852219763774</v>
      </c>
      <c r="LI11" s="1">
        <f>IF(LF11&gt;='Drive Train'!$G$30,1,0)</f>
        <v>0</v>
      </c>
      <c r="LJ11" s="110">
        <f>MIN(KZ11,'DT-Prelim Calcs'!$C$10)*'DT-Prelim Calcs'!$C$11*1000/60/60*(1-LI11)</f>
        <v>0.4443721948177311</v>
      </c>
      <c r="LK11" s="119">
        <f>LK10+'DT-Prelim Calcs'!$C$11</f>
        <v>0.28000000000000003</v>
      </c>
      <c r="LL11" s="2">
        <f>LV11/'Drive Train'!$G$35</f>
        <v>0.70212878671020695</v>
      </c>
      <c r="LM11" s="88">
        <f>LT11*12*60/(PI() * 'Drive Train'!$G$17)/LL$2*LL11</f>
        <v>1584.3448320321907</v>
      </c>
      <c r="LN11" s="2">
        <f>('DT-Prelim Calcs'!$C$6*LL11-LM11)/('DT-Prelim Calcs'!$C$6*LL11)*'DT-Prelim Calcs'!$C$7*LL11</f>
        <v>0.6074799774180033</v>
      </c>
      <c r="LO11" s="110">
        <f>LN11/'DT-Prelim Calcs'!$C$7*('DT-Prelim Calcs'!$C$8-'DT-Prelim Calcs'!$C$9)+'DT-Prelim Calcs'!$C$9</f>
        <v>40.051970253864035</v>
      </c>
      <c r="LP11" s="110">
        <f t="shared" si="54"/>
        <v>40.051970253864035</v>
      </c>
      <c r="LQ11" s="2">
        <f t="shared" si="96"/>
        <v>0.49188130529874463</v>
      </c>
      <c r="LR11" s="110">
        <f>LQ11*'DT-Prelim Calcs'!$C$21/LL$2/'DT-Prelim Calcs'!$C$19/'DT-Prelim Calcs'!$C$18*3.39*'DT-Prelim Calcs'!$C$20</f>
        <v>18.268143790311914</v>
      </c>
      <c r="LS11" s="88">
        <f t="shared" si="55"/>
        <v>0</v>
      </c>
      <c r="LT11" s="110">
        <f>LR10*'DT-Prelim Calcs'!$C$11+LT10</f>
        <v>5.907470466097954</v>
      </c>
      <c r="LU11" s="110">
        <f>LU10+0.5*LR11*'DT-Prelim Calcs'!$C$11^2+LT11*'DT-Prelim Calcs'!$C$11</f>
        <v>1.0014185342395598</v>
      </c>
      <c r="LV11" s="110">
        <f>MIN('Drive Train'!$G$35-LP10*'DT-Prelim Calcs'!$C$21*'Drive Train'!$G$38,LV10+LP$2)</f>
        <v>8.9170355912196282</v>
      </c>
      <c r="LW11" s="110">
        <f>'Drive Train'!$G$35-LP11*'DT-Prelim Calcs'!$C$21*'Drive Train'!$G$38</f>
        <v>9.095322677152236</v>
      </c>
      <c r="LX11" s="1">
        <f>IF(LU11&gt;='Drive Train'!$G$30,1,0)</f>
        <v>0</v>
      </c>
      <c r="LY11" s="110">
        <f>MIN(LO11,'DT-Prelim Calcs'!$C$10)*'DT-Prelim Calcs'!$C$11*1000/60/60*(1-LX11)</f>
        <v>0.44502189170960033</v>
      </c>
      <c r="LZ11" s="119">
        <f>LZ10+'DT-Prelim Calcs'!$C$11</f>
        <v>0.28000000000000003</v>
      </c>
    </row>
    <row r="12" spans="1:338" x14ac:dyDescent="0.2">
      <c r="B12" s="3" t="s">
        <v>121</v>
      </c>
      <c r="C12" s="132">
        <f>C11*'Drive Train'!G36</f>
        <v>60</v>
      </c>
      <c r="D12" s="5"/>
      <c r="E12" s="6">
        <f t="shared" si="56"/>
        <v>7</v>
      </c>
      <c r="F12" s="132">
        <f t="shared" si="57"/>
        <v>0.39479999999999998</v>
      </c>
      <c r="G12" s="132">
        <f t="shared" si="0"/>
        <v>4204.8</v>
      </c>
      <c r="H12" s="132">
        <f t="shared" si="1"/>
        <v>27.08</v>
      </c>
      <c r="I12" s="132">
        <f t="shared" si="58"/>
        <v>173.84055727395702</v>
      </c>
      <c r="J12" s="132">
        <f t="shared" si="59"/>
        <v>324.95999999999998</v>
      </c>
      <c r="K12" s="132">
        <f t="shared" si="2"/>
        <v>0.28000000000000003</v>
      </c>
      <c r="L12" s="132">
        <f t="shared" si="3"/>
        <v>0.72000000000000008</v>
      </c>
      <c r="M12" s="132">
        <f t="shared" si="4"/>
        <v>0.30426966292134827</v>
      </c>
      <c r="N12" s="132">
        <f t="shared" si="5"/>
        <v>0.80769230769230782</v>
      </c>
      <c r="O12" s="132">
        <f t="shared" si="6"/>
        <v>0.53495986359538716</v>
      </c>
      <c r="P12" s="5"/>
      <c r="R12" s="119">
        <f>R11+'DT-Prelim Calcs'!$C$11</f>
        <v>0.32</v>
      </c>
      <c r="S12" s="2">
        <f>AG12/'Drive Train'!$G$35</f>
        <v>0.69951493295891165</v>
      </c>
      <c r="T12" s="88">
        <f>AE12*12*60/(PI() * 'Drive Train'!$G$17)/S$2*ABS(S12)</f>
        <v>1787.5818832841285</v>
      </c>
      <c r="U12" s="2">
        <f>IF(OR(AD11=1,AND($C$32=Motors!$C$28,'DT-Prelim Calcs'!AI11=1)),0,IF(AG12=0,-(V11+$C$9)/($C$8-$C$9)*$C$7,($C$6*S12-T12)/($C$6*S12)*$C$7*S12))</f>
        <v>0.55472522406271241</v>
      </c>
      <c r="V12" s="110">
        <f>IF(AND(AD11=1,AI11=1),0,ABS(U12/$C$7*($C$8-$C$9)+$C$9) *'Drive Train'!$K$55 + V11*(1-'Drive Train'!$K$55))</f>
        <v>38.261295340812801</v>
      </c>
      <c r="W12" s="110">
        <f t="shared" si="7"/>
        <v>38.261295340812801</v>
      </c>
      <c r="X12" s="2">
        <f>MAX(MIN(IF(AND(AI11=1,AG12&lt;0),-1,1)*(W12-$C$9)/($C$8-$C$9)*$C$7-$C$29*AE12/T$2 -  AI11*$C$29/2,X$2),MAX(X$4:X11)*-1)</f>
        <v>0.44720640114564525</v>
      </c>
      <c r="Y12" s="110">
        <f t="shared" si="8"/>
        <v>16.608947630393729</v>
      </c>
      <c r="Z12" s="110">
        <f t="shared" si="9"/>
        <v>16.608947630393729</v>
      </c>
      <c r="AA12" s="110">
        <f t="shared" si="10"/>
        <v>8.8838396485781779</v>
      </c>
      <c r="AB12" s="110" t="e">
        <f t="shared" si="11"/>
        <v>#N/A</v>
      </c>
      <c r="AC12" s="88">
        <f t="shared" si="60"/>
        <v>0</v>
      </c>
      <c r="AD12" s="1">
        <f t="shared" si="12"/>
        <v>0</v>
      </c>
      <c r="AE12" s="110">
        <f t="shared" si="13"/>
        <v>6.6901765871540624</v>
      </c>
      <c r="AF12" s="110" t="e">
        <f t="shared" si="14"/>
        <v>#N/A</v>
      </c>
      <c r="AG12" s="110">
        <f>IF(AI11=0,MIN('Drive Train'!$G$35-W11*$C$21*'Drive Train'!$G$38,AG11+W$2)-$C$3,IF(AE11-1&lt;=0,0,IF($C$32=Motors!$C$26,MAX(MAX(AG$4:AG11)*-1,AG11-W$2),MAX(0,MAX(AG$4:AG11)*-1,AG11-W$2))))</f>
        <v>8.8838396485781779</v>
      </c>
      <c r="AH12" s="110">
        <f>'Drive Train'!$G$35-ABS(W12)*'DT-Prelim Calcs'!$C$21*'Drive Train'!$G$38</f>
        <v>9.2564834193268481</v>
      </c>
      <c r="AI12" s="1">
        <f>IF(AJ12&gt;='Drive Train'!$G$30,1,0)</f>
        <v>0</v>
      </c>
      <c r="AJ12" s="110">
        <f>AJ11+0.5*Y12*'DT-Prelim Calcs'!$C$11^2+AE12*'DT-Prelim Calcs'!$C$11</f>
        <v>1.287473395991497</v>
      </c>
      <c r="AK12" s="110">
        <f t="shared" si="15"/>
        <v>0.42512550378680891</v>
      </c>
      <c r="AL12" s="119">
        <f>AL11+'DT-Prelim Calcs'!$C$11</f>
        <v>0.32</v>
      </c>
      <c r="AM12" s="2">
        <f>AW12/'Drive Train'!$G$35</f>
        <v>0.61660476229019279</v>
      </c>
      <c r="AN12" s="88">
        <f>AU12*12*60/(PI() * 'Drive Train'!$G$17)/AM$2*AM12</f>
        <v>187.1924767293259</v>
      </c>
      <c r="AO12" s="2">
        <f>('DT-Prelim Calcs'!$C$6*AM12-AN12)/('DT-Prelim Calcs'!$C$6*AM12)*'DT-Prelim Calcs'!$C$7*AM12</f>
        <v>0.82421727096130371</v>
      </c>
      <c r="AP12" s="110">
        <f>AO12/'DT-Prelim Calcs'!$C$7*('DT-Prelim Calcs'!$C$8-'DT-Prelim Calcs'!$C$9)+'DT-Prelim Calcs'!$C$9</f>
        <v>53.271408016079519</v>
      </c>
      <c r="AQ12" s="110">
        <f t="shared" si="16"/>
        <v>53.271408016079519</v>
      </c>
      <c r="AR12" s="2">
        <f t="shared" si="61"/>
        <v>0.80866472731747696</v>
      </c>
      <c r="AS12" s="110">
        <f>AR12*'DT-Prelim Calcs'!$C$21/AM$2/'DT-Prelim Calcs'!$C$19/'DT-Prelim Calcs'!$C$18*3.39*'DT-Prelim Calcs'!$C$20</f>
        <v>9.0099806747992375</v>
      </c>
      <c r="AT12" s="88">
        <f t="shared" si="17"/>
        <v>0</v>
      </c>
      <c r="AU12" s="110">
        <f>AS11*'DT-Prelim Calcs'!$C$11+AU11</f>
        <v>2.6492862638255104</v>
      </c>
      <c r="AV12" s="110">
        <f>AV11+0.5*AS12*'DT-Prelim Calcs'!$C$11^2+AU12*'DT-Prelim Calcs'!$C$11</f>
        <v>0.49212825409881472</v>
      </c>
      <c r="AW12" s="110">
        <f>MIN('Drive Train'!$G$35-AQ11*'DT-Prelim Calcs'!$C$21*'Drive Train'!$G$38,AW11+AQ$2)</f>
        <v>7.8308804810854484</v>
      </c>
      <c r="AX12" s="110">
        <f>'Drive Train'!$G$35-AQ12*'DT-Prelim Calcs'!$C$21*'Drive Train'!$G$38</f>
        <v>7.9055732785528434</v>
      </c>
      <c r="AY12" s="1">
        <f>IF(AV12&gt;='Drive Train'!$G$30,1,0)</f>
        <v>0</v>
      </c>
      <c r="AZ12" s="110">
        <f t="shared" si="62"/>
        <v>0.59190453351199468</v>
      </c>
      <c r="BA12" s="119">
        <f>BA11+'DT-Prelim Calcs'!$C$11</f>
        <v>0.32</v>
      </c>
      <c r="BB12" s="2">
        <f>BL12/'Drive Train'!$G$35</f>
        <v>0.63258908391727375</v>
      </c>
      <c r="BC12" s="88">
        <f>BJ12*12*60/(PI() * 'Drive Train'!$G$17)/BB$2*BB12</f>
        <v>449.01643533566471</v>
      </c>
      <c r="BD12" s="2">
        <f>('DT-Prelim Calcs'!$C$6*BB12-BC12)/('DT-Prelim Calcs'!$C$6*BB12)*'DT-Prelim Calcs'!$C$7*BB12</f>
        <v>0.7835408182851219</v>
      </c>
      <c r="BE12" s="110">
        <f>BD12/'DT-Prelim Calcs'!$C$7*('DT-Prelim Calcs'!$C$8-'DT-Prelim Calcs'!$C$9)+'DT-Prelim Calcs'!$C$9</f>
        <v>50.790432888312395</v>
      </c>
      <c r="BF12" s="110">
        <f t="shared" si="18"/>
        <v>50.790432888312395</v>
      </c>
      <c r="BG12" s="2">
        <f t="shared" si="63"/>
        <v>0.74717775537345932</v>
      </c>
      <c r="BH12" s="110">
        <f>BG12*'DT-Prelim Calcs'!$C$21/BB$2/'DT-Prelim Calcs'!$C$19/'DT-Prelim Calcs'!$C$18*3.39*'DT-Prelim Calcs'!$C$20</f>
        <v>12.949852423789313</v>
      </c>
      <c r="BI12" s="88">
        <f t="shared" si="19"/>
        <v>0</v>
      </c>
      <c r="BJ12" s="110">
        <f>BH11*'DT-Prelim Calcs'!$C$11+BJ11</f>
        <v>3.9820104010838921</v>
      </c>
      <c r="BK12" s="110">
        <f>BK11+0.5*BH12*'DT-Prelim Calcs'!$C$11^2+BJ12*'DT-Prelim Calcs'!$C$11</f>
        <v>0.74648008610869621</v>
      </c>
      <c r="BL12" s="110">
        <f>MIN('Drive Train'!$G$35-BF11*'DT-Prelim Calcs'!$C$21*'Drive Train'!$G$38,BL11+BF$2)</f>
        <v>8.0338813657493766</v>
      </c>
      <c r="BM12" s="110">
        <f>'Drive Train'!$G$35-BF12*'DT-Prelim Calcs'!$C$21*'Drive Train'!$G$38</f>
        <v>8.1288610400518841</v>
      </c>
      <c r="BN12" s="1">
        <f>IF(BK12&gt;='Drive Train'!$G$30,1,0)</f>
        <v>0</v>
      </c>
      <c r="BO12" s="110">
        <f t="shared" si="64"/>
        <v>0.56433814320347109</v>
      </c>
      <c r="BP12" s="119">
        <f>BP11+'DT-Prelim Calcs'!$C$11</f>
        <v>0.32</v>
      </c>
      <c r="BQ12" s="2">
        <f>CA12/'Drive Train'!$G$35</f>
        <v>0.65485514101505315</v>
      </c>
      <c r="BR12" s="88">
        <f>BY12*12*60/(PI() * 'Drive Train'!$G$17)/BQ$2*BQ12</f>
        <v>814.35816394925553</v>
      </c>
      <c r="BS12" s="2">
        <f>('DT-Prelim Calcs'!$C$6*BQ12-BR12)/('DT-Prelim Calcs'!$C$6*BQ12)*'DT-Prelim Calcs'!$C$7*BQ12</f>
        <v>0.72672845239827111</v>
      </c>
      <c r="BT12" s="110">
        <f>BS12/'DT-Prelim Calcs'!$C$7*('DT-Prelim Calcs'!$C$8-'DT-Prelim Calcs'!$C$9)+'DT-Prelim Calcs'!$C$9</f>
        <v>47.325281493795259</v>
      </c>
      <c r="BU12" s="110">
        <f t="shared" si="20"/>
        <v>47.325281493795259</v>
      </c>
      <c r="BV12" s="2">
        <f t="shared" si="65"/>
        <v>0.66302101646862521</v>
      </c>
      <c r="BW12" s="110">
        <f>BV12*'DT-Prelim Calcs'!$C$21/BQ$2/'DT-Prelim Calcs'!$C$19/'DT-Prelim Calcs'!$C$18*3.39*'DT-Prelim Calcs'!$C$20</f>
        <v>15.595300434816231</v>
      </c>
      <c r="BX12" s="88">
        <f t="shared" si="21"/>
        <v>0</v>
      </c>
      <c r="BY12" s="110">
        <f>BW11*'DT-Prelim Calcs'!$C$11+BY11</f>
        <v>5.1405133766808762</v>
      </c>
      <c r="BZ12" s="110">
        <f>BZ11+0.5*BW12*'DT-Prelim Calcs'!$C$11^2+BY12*'DT-Prelim Calcs'!$C$11</f>
        <v>0.97678491054046335</v>
      </c>
      <c r="CA12" s="110">
        <f>MIN('Drive Train'!$G$35-BU11*'DT-Prelim Calcs'!$C$21*'Drive Train'!$G$38,CA11+BU$2)</f>
        <v>8.3166602908911749</v>
      </c>
      <c r="CB12" s="110">
        <f>'Drive Train'!$G$35-BU12*'DT-Prelim Calcs'!$C$21*'Drive Train'!$G$38</f>
        <v>8.4407246655584274</v>
      </c>
      <c r="CC12" s="1">
        <f>IF(BZ12&gt;='Drive Train'!$G$30,1,0)</f>
        <v>0</v>
      </c>
      <c r="CD12" s="110">
        <f t="shared" si="66"/>
        <v>0.52583646104216952</v>
      </c>
      <c r="CE12" s="119">
        <f>CE11+'DT-Prelim Calcs'!$C$11</f>
        <v>0.32</v>
      </c>
      <c r="CF12" s="2">
        <f>CP12/'Drive Train'!$G$35</f>
        <v>0.68143862217975093</v>
      </c>
      <c r="CG12" s="88">
        <f>CN12*12*60/(PI() * 'Drive Train'!$G$17)/CF$2*CF12</f>
        <v>1251.3290557995426</v>
      </c>
      <c r="CH12" s="2">
        <f>('DT-Prelim Calcs'!$C$6*CF12-CG12)/('DT-Prelim Calcs'!$C$6*CF12)*'DT-Prelim Calcs'!$C$7*CF12</f>
        <v>0.65870962702047708</v>
      </c>
      <c r="CI12" s="110">
        <f>CH12/'DT-Prelim Calcs'!$C$7*('DT-Prelim Calcs'!$C$8-'DT-Prelim Calcs'!$C$9)+'DT-Prelim Calcs'!$C$9</f>
        <v>43.176615548766691</v>
      </c>
      <c r="CJ12" s="110">
        <f t="shared" si="22"/>
        <v>43.176615548766691</v>
      </c>
      <c r="CK12" s="2">
        <f t="shared" si="67"/>
        <v>0.56463669128004557</v>
      </c>
      <c r="CL12" s="110">
        <f>CK12*'DT-Prelim Calcs'!$C$21/CF$2/'DT-Prelim Calcs'!$C$19/'DT-Prelim Calcs'!$C$18*3.39*'DT-Prelim Calcs'!$C$20</f>
        <v>16.776184261485746</v>
      </c>
      <c r="CM12" s="88">
        <f t="shared" si="23"/>
        <v>0</v>
      </c>
      <c r="CN12" s="110">
        <f>CL11*'DT-Prelim Calcs'!$C$11+CN11</f>
        <v>6.0092936120884017</v>
      </c>
      <c r="CO12" s="110">
        <f>CO11+0.5*CL12*'DT-Prelim Calcs'!$C$11^2+CN12*'DT-Prelim Calcs'!$C$11</f>
        <v>1.1521525445354315</v>
      </c>
      <c r="CP12" s="110">
        <f>MIN('Drive Train'!$G$35-CJ11*'DT-Prelim Calcs'!$C$21*'Drive Train'!$G$38,CP11+CJ$2)</f>
        <v>8.6542705016828361</v>
      </c>
      <c r="CQ12" s="110">
        <f>'Drive Train'!$G$35-CJ12*'DT-Prelim Calcs'!$C$21*'Drive Train'!$G$38</f>
        <v>8.814104600610996</v>
      </c>
      <c r="CR12" s="1">
        <f>IF(CO12&gt;='Drive Train'!$G$30,1,0)</f>
        <v>0</v>
      </c>
      <c r="CS12" s="110">
        <f t="shared" si="68"/>
        <v>0.47974017276407432</v>
      </c>
      <c r="CT12" s="119">
        <f>CT11+'DT-Prelim Calcs'!$C$11</f>
        <v>0.32</v>
      </c>
      <c r="CU12" s="2">
        <f>DE12/'Drive Train'!$G$35</f>
        <v>0.70947217512877447</v>
      </c>
      <c r="CV12" s="88">
        <f>DC12*12*60/(PI() * 'Drive Train'!$G$17)/CU$2*CU12</f>
        <v>1712.1462482610325</v>
      </c>
      <c r="CW12" s="2">
        <f>('DT-Prelim Calcs'!$C$6*CU12-CV12)/('DT-Prelim Calcs'!$C$6*CU12)*'DT-Prelim Calcs'!$C$7*CU12</f>
        <v>0.58697799123841177</v>
      </c>
      <c r="CX12" s="110">
        <f>CW12/'DT-Prelim Calcs'!$C$7*('DT-Prelim Calcs'!$C$8-'DT-Prelim Calcs'!$C$9)+'DT-Prelim Calcs'!$C$9</f>
        <v>38.801494501066252</v>
      </c>
      <c r="CY12" s="110">
        <f t="shared" si="24"/>
        <v>38.801494501066252</v>
      </c>
      <c r="CZ12" s="2">
        <f t="shared" si="69"/>
        <v>0.46334755434634356</v>
      </c>
      <c r="DA12" s="110">
        <f>CZ12*'DT-Prelim Calcs'!$C$21/CU$2/'DT-Prelim Calcs'!$C$19/'DT-Prelim Calcs'!$C$18*3.39*'DT-Prelim Calcs'!$C$20</f>
        <v>16.634805323876247</v>
      </c>
      <c r="DB12" s="88">
        <f t="shared" si="25"/>
        <v>0</v>
      </c>
      <c r="DC12" s="110">
        <f>DA11*'DT-Prelim Calcs'!$C$11+DC11</f>
        <v>6.5357792396034107</v>
      </c>
      <c r="DD12" s="110">
        <f>DD11+0.5*DA12*'DT-Prelim Calcs'!$C$11^2+DC12*'DT-Prelim Calcs'!$C$11</f>
        <v>1.2553977490718644</v>
      </c>
      <c r="DE12" s="110">
        <f>MIN('Drive Train'!$G$35-CY11*'DT-Prelim Calcs'!$C$21*'Drive Train'!$G$38,DE11+CY$2)</f>
        <v>9.0102966241354352</v>
      </c>
      <c r="DF12" s="110">
        <f>'Drive Train'!$G$35-CY12*'DT-Prelim Calcs'!$C$21*'Drive Train'!$G$38</f>
        <v>9.2078654949040377</v>
      </c>
      <c r="DG12" s="1">
        <f>IF(DD12&gt;='Drive Train'!$G$30,1,0)</f>
        <v>0</v>
      </c>
      <c r="DH12" s="110">
        <f t="shared" si="70"/>
        <v>0.43112771667851391</v>
      </c>
      <c r="DI12" s="119">
        <f>DI11+'DT-Prelim Calcs'!$C$11</f>
        <v>0.32</v>
      </c>
      <c r="DJ12" s="2">
        <f>DT12/'Drive Train'!$G$35</f>
        <v>0.73644714673291545</v>
      </c>
      <c r="DK12" s="88">
        <f>DR12*12*60/(PI() * 'Drive Train'!$G$17)/DJ$2*DJ12</f>
        <v>2154.0724428263516</v>
      </c>
      <c r="DL12" s="2">
        <f>('DT-Prelim Calcs'!$C$6*DJ12-DK12)/('DT-Prelim Calcs'!$C$6*DJ12)*'DT-Prelim Calcs'!$C$7*DJ12</f>
        <v>0.51831476723841829</v>
      </c>
      <c r="DM12" s="110">
        <f>DL12/'DT-Prelim Calcs'!$C$7*('DT-Prelim Calcs'!$C$8-'DT-Prelim Calcs'!$C$9)+'DT-Prelim Calcs'!$C$9</f>
        <v>34.613524810286506</v>
      </c>
      <c r="DN12" s="110">
        <f t="shared" si="26"/>
        <v>34.613524810286506</v>
      </c>
      <c r="DO12" s="2">
        <f t="shared" si="71"/>
        <v>0.36847101701073859</v>
      </c>
      <c r="DP12" s="110">
        <f>DO12*'DT-Prelim Calcs'!$C$21/DJ$2/'DT-Prelim Calcs'!$C$19/'DT-Prelim Calcs'!$C$18*3.39*'DT-Prelim Calcs'!$C$20</f>
        <v>15.50940367518794</v>
      </c>
      <c r="DQ12" s="88">
        <f t="shared" si="27"/>
        <v>0</v>
      </c>
      <c r="DR12" s="110">
        <f>DP11*'DT-Prelim Calcs'!$C$11+DR11</f>
        <v>6.7566229690680029</v>
      </c>
      <c r="DS12" s="110">
        <f>DS11+0.5*DP12*'DT-Prelim Calcs'!$C$11^2+DR12*'DT-Prelim Calcs'!$C$11</f>
        <v>1.29918220429902</v>
      </c>
      <c r="DT12" s="110">
        <f>MIN('Drive Train'!$G$35-DN11*'DT-Prelim Calcs'!$C$21*'Drive Train'!$G$38,DT11+DN$2)</f>
        <v>9.3528787635080253</v>
      </c>
      <c r="DU12" s="110">
        <f>'Drive Train'!$G$35-DN12*'DT-Prelim Calcs'!$C$21*'Drive Train'!$G$38</f>
        <v>9.5847827670742127</v>
      </c>
      <c r="DV12" s="1">
        <f>IF(DS12&gt;='Drive Train'!$G$30,1,0)</f>
        <v>0</v>
      </c>
      <c r="DW12" s="110">
        <f t="shared" si="72"/>
        <v>0.38459472011429446</v>
      </c>
      <c r="DX12" s="119">
        <f>DX11+'DT-Prelim Calcs'!$C$11</f>
        <v>0.32</v>
      </c>
      <c r="DY12" s="2">
        <f>EI12/'Drive Train'!$G$35</f>
        <v>0.76190168282657966</v>
      </c>
      <c r="DZ12" s="88">
        <f>EG12*12*60/(PI() * 'Drive Train'!$G$17)/DY$2*DY12</f>
        <v>2566.410937835291</v>
      </c>
      <c r="EA12" s="2">
        <f>('DT-Prelim Calcs'!$C$6*DY12-DZ12)/('DT-Prelim Calcs'!$C$6*DY12)*'DT-Prelim Calcs'!$C$7*DY12</f>
        <v>0.45465133471223063</v>
      </c>
      <c r="EB12" s="110">
        <f>EA12/'DT-Prelim Calcs'!$C$7*('DT-Prelim Calcs'!$C$8-'DT-Prelim Calcs'!$C$9)+'DT-Prelim Calcs'!$C$9</f>
        <v>30.730506939894919</v>
      </c>
      <c r="EC12" s="110">
        <f t="shared" si="28"/>
        <v>30.730506939894919</v>
      </c>
      <c r="ED12" s="2">
        <f t="shared" si="73"/>
        <v>0.28208853524627669</v>
      </c>
      <c r="EE12" s="110">
        <f>ED12*'DT-Prelim Calcs'!$C$21/DY$2/'DT-Prelim Calcs'!$C$19/'DT-Prelim Calcs'!$C$18*3.39*'DT-Prelim Calcs'!$C$20</f>
        <v>13.619554206175653</v>
      </c>
      <c r="EF12" s="88">
        <f t="shared" si="29"/>
        <v>0</v>
      </c>
      <c r="EG12" s="110">
        <f>EE11*'DT-Prelim Calcs'!$C$11+EG11</f>
        <v>6.7834798465546209</v>
      </c>
      <c r="EH12" s="110">
        <f>EH11+0.5*EE12*'DT-Prelim Calcs'!$C$11^2+EG12*'DT-Prelim Calcs'!$C$11</f>
        <v>1.3083095726926954</v>
      </c>
      <c r="EI12" s="110">
        <f>MIN('Drive Train'!$G$35-EC11*'DT-Prelim Calcs'!$C$21*'Drive Train'!$G$38,EI11+EC$2)</f>
        <v>9.6761513718975607</v>
      </c>
      <c r="EJ12" s="110">
        <f>'Drive Train'!$G$35-EC12*'DT-Prelim Calcs'!$C$21*'Drive Train'!$G$38</f>
        <v>9.9342543754094557</v>
      </c>
      <c r="EK12" s="1">
        <f>IF(EH12&gt;='Drive Train'!$G$30,1,0)</f>
        <v>0</v>
      </c>
      <c r="EL12" s="110">
        <f t="shared" si="74"/>
        <v>0.34145007710994352</v>
      </c>
      <c r="EM12" s="119">
        <f>EM11+'DT-Prelim Calcs'!$C$11</f>
        <v>0.32</v>
      </c>
      <c r="EN12" s="2">
        <f>EX12/'Drive Train'!$G$35</f>
        <v>0.78553234689348506</v>
      </c>
      <c r="EO12" s="88">
        <f>EV12*12*60/(PI() * 'Drive Train'!$G$17)/EN$2*EN12</f>
        <v>2940.017635640857</v>
      </c>
      <c r="EP12" s="2">
        <f>('DT-Prelim Calcs'!$C$6*EN12-EO12)/('DT-Prelim Calcs'!$C$6*EN12)*'DT-Prelim Calcs'!$C$7*EN12</f>
        <v>0.39776758407638774</v>
      </c>
      <c r="EQ12" s="110">
        <f>EP12/'DT-Prelim Calcs'!$C$7*('DT-Prelim Calcs'!$C$8-'DT-Prelim Calcs'!$C$9)+'DT-Prelim Calcs'!$C$9</f>
        <v>27.261001581964074</v>
      </c>
      <c r="ER12" s="110">
        <f t="shared" si="30"/>
        <v>27.261001581964074</v>
      </c>
      <c r="ES12" s="2">
        <f t="shared" si="75"/>
        <v>0.20603065150346445</v>
      </c>
      <c r="ET12" s="110">
        <f>ES12*'DT-Prelim Calcs'!$C$21/EN$2/'DT-Prelim Calcs'!$C$19/'DT-Prelim Calcs'!$C$18*3.39*'DT-Prelim Calcs'!$C$20</f>
        <v>11.222700216400334</v>
      </c>
      <c r="EU12" s="88">
        <f t="shared" si="31"/>
        <v>0</v>
      </c>
      <c r="EV12" s="110">
        <f>ET11*'DT-Prelim Calcs'!$C$11+EV11</f>
        <v>6.6807168774840919</v>
      </c>
      <c r="EW12" s="110">
        <f>EW11+0.5*ET12*'DT-Prelim Calcs'!$C$11^2+EV12*'DT-Prelim Calcs'!$C$11</f>
        <v>1.2996584097919603</v>
      </c>
      <c r="EX12" s="110">
        <f>MIN('Drive Train'!$G$35-ER11*'DT-Prelim Calcs'!$C$21*'Drive Train'!$G$38,EX11+ER$2)</f>
        <v>9.976260805547259</v>
      </c>
      <c r="EY12" s="110">
        <f>'Drive Train'!$G$35-ER12*'DT-Prelim Calcs'!$C$21*'Drive Train'!$G$38</f>
        <v>10.246509857623233</v>
      </c>
      <c r="EZ12" s="1">
        <f>IF(EW12&gt;='Drive Train'!$G$30,1,0)</f>
        <v>0</v>
      </c>
      <c r="FA12" s="110">
        <f t="shared" si="76"/>
        <v>0.30290001757737861</v>
      </c>
      <c r="FB12" s="119">
        <f>FB11+'DT-Prelim Calcs'!$C$11</f>
        <v>0.32</v>
      </c>
      <c r="FC12" s="2">
        <f>FM12/'Drive Train'!$G$35</f>
        <v>0.80759477320788442</v>
      </c>
      <c r="FD12" s="88">
        <f>FK12*12*60/(PI() * 'Drive Train'!$G$17)/FC$2*FC12</f>
        <v>3273.5990835338689</v>
      </c>
      <c r="FE12" s="2">
        <f>('DT-Prelim Calcs'!$C$6*FC12-FD12)/('DT-Prelim Calcs'!$C$6*FC12)*'DT-Prelim Calcs'!$C$7*FC12</f>
        <v>0.34833624875346725</v>
      </c>
      <c r="FF12" s="110">
        <f>FE12/'DT-Prelim Calcs'!$C$7*('DT-Prelim Calcs'!$C$8-'DT-Prelim Calcs'!$C$9)+'DT-Prelim Calcs'!$C$9</f>
        <v>24.246040704112186</v>
      </c>
      <c r="FG12" s="110">
        <f t="shared" si="32"/>
        <v>24.246040704112186</v>
      </c>
      <c r="FH12" s="2">
        <f t="shared" si="77"/>
        <v>0.14067670099320084</v>
      </c>
      <c r="FI12" s="110">
        <f>FH12*'DT-Prelim Calcs'!$C$21/FC$2/'DT-Prelim Calcs'!$C$19/'DT-Prelim Calcs'!$C$18*3.39*'DT-Prelim Calcs'!$C$20</f>
        <v>8.5335768694816903</v>
      </c>
      <c r="FJ12" s="88">
        <f t="shared" si="33"/>
        <v>0</v>
      </c>
      <c r="FK12" s="110">
        <f>FI11*'DT-Prelim Calcs'!$C$11+FK11</f>
        <v>6.4971933672251678</v>
      </c>
      <c r="FL12" s="110">
        <f>FL11+0.5*FI12*'DT-Prelim Calcs'!$C$11^2+FK12*'DT-Prelim Calcs'!$C$11</f>
        <v>1.2824712922865757</v>
      </c>
      <c r="FM12" s="110">
        <f>MIN('Drive Train'!$G$35-FG11*'DT-Prelim Calcs'!$C$21*'Drive Train'!$G$38,FM11+FG$2)</f>
        <v>10.256453619740132</v>
      </c>
      <c r="FN12" s="110">
        <f>'Drive Train'!$G$35-FG12*'DT-Prelim Calcs'!$C$21*'Drive Train'!$G$38</f>
        <v>10.517856336629903</v>
      </c>
      <c r="FO12" s="1">
        <f>IF(FL12&gt;='Drive Train'!$G$30,1,0)</f>
        <v>0</v>
      </c>
      <c r="FP12" s="110">
        <f t="shared" si="78"/>
        <v>0.26940045226791315</v>
      </c>
      <c r="FQ12" s="119">
        <f>FQ11+'DT-Prelim Calcs'!$C$11</f>
        <v>0.32</v>
      </c>
      <c r="FR12" s="2">
        <f>GB12/'Drive Train'!$G$35</f>
        <v>0.82721476966930607</v>
      </c>
      <c r="FS12" s="88">
        <f>FZ12*12*60/(PI() * 'Drive Train'!$G$17)/FR$2*FR12</f>
        <v>3553.3798103261047</v>
      </c>
      <c r="FT12" s="2">
        <f>('DT-Prelim Calcs'!$C$6*FR12-FS12)/('DT-Prelim Calcs'!$C$6*FR12)*'DT-Prelim Calcs'!$C$7*FR12</f>
        <v>0.30845064500087771</v>
      </c>
      <c r="FU12" s="110">
        <f>FT12/'DT-Prelim Calcs'!$C$7*('DT-Prelim Calcs'!$C$8-'DT-Prelim Calcs'!$C$9)+'DT-Prelim Calcs'!$C$9</f>
        <v>21.813301751826582</v>
      </c>
      <c r="FV12" s="110">
        <f t="shared" si="34"/>
        <v>21.813301751826582</v>
      </c>
      <c r="FW12" s="2">
        <f t="shared" si="79"/>
        <v>8.8389553184271552E-2</v>
      </c>
      <c r="FX12" s="110">
        <f>FW12*'DT-Prelim Calcs'!$C$21/FR$2/'DT-Prelim Calcs'!$C$19/'DT-Prelim Calcs'!$C$18*3.39*'DT-Prelim Calcs'!$C$20</f>
        <v>5.908912352486734</v>
      </c>
      <c r="FY12" s="88">
        <f t="shared" si="35"/>
        <v>0</v>
      </c>
      <c r="FZ12" s="110">
        <f>FX11*'DT-Prelim Calcs'!$C$11+FZ11</f>
        <v>6.2476899931798666</v>
      </c>
      <c r="GA12" s="110">
        <f>GA11+0.5*FX12*'DT-Prelim Calcs'!$C$11^2+FZ12*'DT-Prelim Calcs'!$C$11</f>
        <v>1.2580405861117079</v>
      </c>
      <c r="GB12" s="110">
        <f>MIN('Drive Train'!$G$35-FV11*'DT-Prelim Calcs'!$C$21*'Drive Train'!$G$38,GB11+FV$2)</f>
        <v>10.505627574800187</v>
      </c>
      <c r="GC12" s="110">
        <f>'Drive Train'!$G$35-FV12*'DT-Prelim Calcs'!$C$21*'Drive Train'!$G$38</f>
        <v>10.736802842335607</v>
      </c>
      <c r="GD12" s="1">
        <f>IF(GA12&gt;='Drive Train'!$G$30,1,0)</f>
        <v>0</v>
      </c>
      <c r="GE12" s="110">
        <f t="shared" si="80"/>
        <v>0.24237001946473982</v>
      </c>
      <c r="GF12" s="119">
        <f>GF11+'DT-Prelim Calcs'!$C$11</f>
        <v>0.32</v>
      </c>
      <c r="GG12" s="2">
        <f>GQ12/'Drive Train'!$G$35</f>
        <v>0.78740157480314965</v>
      </c>
      <c r="GH12" s="88">
        <f>GO12*12*60/(PI() * 'Drive Train'!$G$17)/GG$2*GG12</f>
        <v>1269.4734025014893</v>
      </c>
      <c r="GI12" s="2">
        <f>('DT-Prelim Calcs'!$C$6*GG12-GH12)/('DT-Prelim Calcs'!$C$6*GG12)*'DT-Prelim Calcs'!$C$7*GG12</f>
        <v>0.8037366489780744</v>
      </c>
      <c r="GJ12" s="110">
        <f>GI12/'DT-Prelim Calcs'!$C$7*('DT-Prelim Calcs'!$C$8-'DT-Prelim Calcs'!$C$9)+'DT-Prelim Calcs'!$C$9</f>
        <v>52.022235327740709</v>
      </c>
      <c r="GK12" s="110">
        <f t="shared" si="81"/>
        <v>29.999999999999982</v>
      </c>
      <c r="GL12" s="2">
        <f t="shared" si="82"/>
        <v>0.36008065810343304</v>
      </c>
      <c r="GM12" s="110">
        <f>GL12*'DT-Prelim Calcs'!$C$21/GG$2/'DT-Prelim Calcs'!$C$19/'DT-Prelim Calcs'!$C$18*3.39*'DT-Prelim Calcs'!$C$20</f>
        <v>13.373155611898076</v>
      </c>
      <c r="GN12" s="88">
        <f t="shared" si="37"/>
        <v>0</v>
      </c>
      <c r="GO12" s="110">
        <f>GM11*'DT-Prelim Calcs'!$C$11+GO11</f>
        <v>4.2208114669478514</v>
      </c>
      <c r="GP12" s="110">
        <f>GP11+0.5*GM12*'DT-Prelim Calcs'!$C$11^2+GO12*'DT-Prelim Calcs'!$C$11</f>
        <v>0.7903530109470619</v>
      </c>
      <c r="GQ12" s="110">
        <f>MIN('Drive Train'!$G$35-GK11*'DT-Prelim Calcs'!$C$21*'Drive Train'!$G$38,GQ11+GK$2)</f>
        <v>10</v>
      </c>
      <c r="GR12" s="110">
        <f>'Drive Train'!$G$35-GK12*'DT-Prelim Calcs'!$C$21*'Drive Train'!$G$38</f>
        <v>10</v>
      </c>
      <c r="GS12" s="1">
        <f>IF(GP12&gt;='Drive Train'!$G$30,1,0)</f>
        <v>0</v>
      </c>
      <c r="GT12" s="110">
        <f t="shared" si="83"/>
        <v>0.33333333333333315</v>
      </c>
      <c r="GU12" s="119">
        <f>GU11+'DT-Prelim Calcs'!$C$11</f>
        <v>0.32</v>
      </c>
      <c r="GV12" s="2">
        <f>HF12/'Drive Train'!$G$35</f>
        <v>0.7637795275590552</v>
      </c>
      <c r="GW12" s="88">
        <f>HD12*12*60/(PI() * 'Drive Train'!$G$17)/GV$2*GV12</f>
        <v>1383.4125585037827</v>
      </c>
      <c r="GX12" s="2">
        <f>('DT-Prelim Calcs'!$C$6*GV12-GW12)/('DT-Prelim Calcs'!$C$6*GV12)*'DT-Prelim Calcs'!$C$7*GV12</f>
        <v>0.74292027983595033</v>
      </c>
      <c r="GY12" s="110">
        <f>GX12/'DT-Prelim Calcs'!$C$7*('DT-Prelim Calcs'!$C$8-'DT-Prelim Calcs'!$C$9)+'DT-Prelim Calcs'!$C$9</f>
        <v>48.312868131838108</v>
      </c>
      <c r="GZ12" s="110">
        <f t="shared" si="38"/>
        <v>33.333333333333314</v>
      </c>
      <c r="HA12" s="2">
        <f t="shared" si="84"/>
        <v>0.40453506033842485</v>
      </c>
      <c r="HB12" s="110">
        <f>HA12*'DT-Prelim Calcs'!$C$21/GV$2/'DT-Prelim Calcs'!$C$19/'DT-Prelim Calcs'!$C$18*3.39*'DT-Prelim Calcs'!$C$20</f>
        <v>15.024162477564509</v>
      </c>
      <c r="HC12" s="88">
        <f t="shared" si="39"/>
        <v>0</v>
      </c>
      <c r="HD12" s="110">
        <f>HB11*'DT-Prelim Calcs'!$C$11+HD11</f>
        <v>4.7418993023735112</v>
      </c>
      <c r="HE12" s="110">
        <f>HE11+0.5*HB12*'DT-Prelim Calcs'!$C$11^2+HD12*'DT-Prelim Calcs'!$C$11</f>
        <v>0.88792745674299522</v>
      </c>
      <c r="HF12" s="110">
        <f>MIN('Drive Train'!$G$35-GZ11*'DT-Prelim Calcs'!$C$21*'Drive Train'!$G$38,HF11+GZ$2)</f>
        <v>9.7000000000000011</v>
      </c>
      <c r="HG12" s="110">
        <f>'Drive Train'!$G$35-GZ12*'DT-Prelim Calcs'!$C$21*'Drive Train'!$G$38</f>
        <v>9.7000000000000011</v>
      </c>
      <c r="HH12" s="1">
        <f>IF(HE12&gt;='Drive Train'!$G$30,1,0)</f>
        <v>0</v>
      </c>
      <c r="HI12" s="110">
        <f t="shared" si="85"/>
        <v>0.37037037037037018</v>
      </c>
      <c r="HJ12" s="119">
        <f>HJ11+'DT-Prelim Calcs'!$C$11</f>
        <v>0.32</v>
      </c>
      <c r="HK12" s="2">
        <f>HU12/'Drive Train'!$G$35</f>
        <v>0.74015748031496087</v>
      </c>
      <c r="HL12" s="88">
        <f>HS12*12*60/(PI() * 'Drive Train'!$G$17)/HK$2*HK12</f>
        <v>1487.9482078208819</v>
      </c>
      <c r="HM12" s="2">
        <f>('DT-Prelim Calcs'!$C$6*HK12-HL12)/('DT-Prelim Calcs'!$C$6*HK12)*'DT-Prelim Calcs'!$C$7*HK12</f>
        <v>0.68437427789008043</v>
      </c>
      <c r="HN12" s="110">
        <f>HM12/'DT-Prelim Calcs'!$C$7*('DT-Prelim Calcs'!$C$8-'DT-Prelim Calcs'!$C$9)+'DT-Prelim Calcs'!$C$9</f>
        <v>44.741977233012001</v>
      </c>
      <c r="HO12" s="110">
        <f t="shared" si="40"/>
        <v>36.66666666666665</v>
      </c>
      <c r="HP12" s="2">
        <f t="shared" si="86"/>
        <v>0.44898946257341665</v>
      </c>
      <c r="HQ12" s="110">
        <f>HP12*'DT-Prelim Calcs'!$C$21/HK$2/'DT-Prelim Calcs'!$C$19/'DT-Prelim Calcs'!$C$18*3.39*'DT-Prelim Calcs'!$C$20</f>
        <v>16.675169343230941</v>
      </c>
      <c r="HR12" s="88">
        <f t="shared" si="41"/>
        <v>0</v>
      </c>
      <c r="HS12" s="110">
        <f>HQ11*'DT-Prelim Calcs'!$C$11+HS11</f>
        <v>5.2629871377991737</v>
      </c>
      <c r="HT12" s="110">
        <f>HT11+0.5*HQ12*'DT-Prelim Calcs'!$C$11^2+HS12*'DT-Prelim Calcs'!$C$11</f>
        <v>0.98550190253892911</v>
      </c>
      <c r="HU12" s="110">
        <f>MIN('Drive Train'!$G$35-HO11*'DT-Prelim Calcs'!$C$21*'Drive Train'!$G$38,HU11+HO$2)</f>
        <v>9.4000000000000021</v>
      </c>
      <c r="HV12" s="110">
        <f>'Drive Train'!$G$35-HO12*'DT-Prelim Calcs'!$C$21*'Drive Train'!$G$38</f>
        <v>9.4000000000000021</v>
      </c>
      <c r="HW12" s="1">
        <f>IF(HT12&gt;='Drive Train'!$G$30,1,0)</f>
        <v>0</v>
      </c>
      <c r="HX12" s="110">
        <f t="shared" si="87"/>
        <v>0.40740740740740727</v>
      </c>
      <c r="HY12" s="119">
        <f>HY11+'DT-Prelim Calcs'!$C$11</f>
        <v>0.32</v>
      </c>
      <c r="HZ12" s="2">
        <f>IJ12/'Drive Train'!$G$35</f>
        <v>0.71653543307086631</v>
      </c>
      <c r="IA12" s="88">
        <f>IH12*12*60/(PI() * 'Drive Train'!$G$17)/HZ$2*HZ12</f>
        <v>1583.0803504527837</v>
      </c>
      <c r="IB12" s="2">
        <f>('DT-Prelim Calcs'!$C$6*HZ12-IA12)/('DT-Prelim Calcs'!$C$6*HZ12)*'DT-Prelim Calcs'!$C$7*HZ12</f>
        <v>0.62809864314046515</v>
      </c>
      <c r="IC12" s="110">
        <f>IB12/'DT-Prelim Calcs'!$C$7*('DT-Prelim Calcs'!$C$8-'DT-Prelim Calcs'!$C$9)+'DT-Prelim Calcs'!$C$9</f>
        <v>41.309562631262416</v>
      </c>
      <c r="ID12" s="110">
        <f t="shared" si="42"/>
        <v>39.999999999999986</v>
      </c>
      <c r="IE12" s="2">
        <f t="shared" si="88"/>
        <v>0.49344386480840835</v>
      </c>
      <c r="IF12" s="110">
        <f>IE12*'DT-Prelim Calcs'!$C$21/HZ$2/'DT-Prelim Calcs'!$C$19/'DT-Prelim Calcs'!$C$18*3.39*'DT-Prelim Calcs'!$C$20</f>
        <v>18.326176208897369</v>
      </c>
      <c r="IG12" s="88">
        <f t="shared" si="43"/>
        <v>0</v>
      </c>
      <c r="IH12" s="110">
        <f>IF11*'DT-Prelim Calcs'!$C$11+IH11</f>
        <v>5.7840749732248344</v>
      </c>
      <c r="II12" s="110">
        <f>II11+0.5*IF12*'DT-Prelim Calcs'!$C$11^2+IH12*'DT-Prelim Calcs'!$C$11</f>
        <v>1.0830763483348627</v>
      </c>
      <c r="IJ12" s="110">
        <f>MIN('Drive Train'!$G$35-ID11*'DT-Prelim Calcs'!$C$21*'Drive Train'!$G$38,IJ11+ID$2)</f>
        <v>9.1000000000000014</v>
      </c>
      <c r="IK12" s="110">
        <f>'Drive Train'!$G$35-ID12*'DT-Prelim Calcs'!$C$21*'Drive Train'!$G$38</f>
        <v>9.1000000000000014</v>
      </c>
      <c r="IL12" s="1">
        <f>IF(II12&gt;='Drive Train'!$G$30,1,0)</f>
        <v>0</v>
      </c>
      <c r="IM12" s="110">
        <f t="shared" si="89"/>
        <v>0.44444444444444425</v>
      </c>
      <c r="IN12" s="119">
        <f>IN11+'DT-Prelim Calcs'!$C$11</f>
        <v>0.32</v>
      </c>
      <c r="IO12" s="2">
        <f>IY12/'Drive Train'!$G$35</f>
        <v>0.70786575982738287</v>
      </c>
      <c r="IP12" s="88">
        <f>IW12*12*60/(PI() * 'Drive Train'!$G$17)/IO$2*IO12</f>
        <v>1690.9248909148569</v>
      </c>
      <c r="IQ12" s="2">
        <f>('DT-Prelim Calcs'!$C$6*IO12-IP12)/('DT-Prelim Calcs'!$C$6*IO12)*'DT-Prelim Calcs'!$C$7*IO12</f>
        <v>0.58983659529668719</v>
      </c>
      <c r="IR12" s="110">
        <f>IQ12/'DT-Prelim Calcs'!$C$7*('DT-Prelim Calcs'!$C$8-'DT-Prelim Calcs'!$C$9)+'DT-Prelim Calcs'!$C$9</f>
        <v>38.975849074833405</v>
      </c>
      <c r="IS12" s="110">
        <f t="shared" si="44"/>
        <v>38.975849074833405</v>
      </c>
      <c r="IT12" s="2">
        <f t="shared" si="90"/>
        <v>0.46746142068704338</v>
      </c>
      <c r="IU12" s="110">
        <f>IT12*'DT-Prelim Calcs'!$C$21/IO$2/'DT-Prelim Calcs'!$C$19/'DT-Prelim Calcs'!$C$18*3.39*'DT-Prelim Calcs'!$C$20</f>
        <v>17.361205554148537</v>
      </c>
      <c r="IV12" s="88">
        <f t="shared" si="45"/>
        <v>0</v>
      </c>
      <c r="IW12" s="110">
        <f>IU11*'DT-Prelim Calcs'!$C$11+IW11</f>
        <v>6.2537719208766909</v>
      </c>
      <c r="IX12" s="110">
        <f>IX11+0.5*IU12*'DT-Prelim Calcs'!$C$11^2+IW12*'DT-Prelim Calcs'!$C$11</f>
        <v>1.1754745588480362</v>
      </c>
      <c r="IY12" s="110">
        <f>MIN('Drive Train'!$G$35-IS11*'DT-Prelim Calcs'!$C$21*'Drive Train'!$G$38,IY11+IS$2)</f>
        <v>8.9898951498077615</v>
      </c>
      <c r="IZ12" s="110">
        <f>'Drive Train'!$G$35-IS12*'DT-Prelim Calcs'!$C$21*'Drive Train'!$G$38</f>
        <v>9.1921735832649922</v>
      </c>
      <c r="JA12" s="1">
        <f>IF(IX12&gt;='Drive Train'!$G$30,1,0)</f>
        <v>0</v>
      </c>
      <c r="JB12" s="110">
        <f t="shared" si="91"/>
        <v>0.43306498972037116</v>
      </c>
      <c r="JC12" s="119">
        <f>JC11+'DT-Prelim Calcs'!$C$11</f>
        <v>0.32</v>
      </c>
      <c r="JD12" s="2">
        <f>JN12/'Drive Train'!$G$35</f>
        <v>0.71404224031940178</v>
      </c>
      <c r="JE12" s="88">
        <f>JL12*12*60/(PI() * 'Drive Train'!$G$17)/JD$2*JD12</f>
        <v>1783.2910734779375</v>
      </c>
      <c r="JF12" s="2">
        <f>('DT-Prelim Calcs'!$C$6*JD12-JE12)/('DT-Prelim Calcs'!$C$6*JD12)*'DT-Prelim Calcs'!$C$7*JD12</f>
        <v>0.57624469350722429</v>
      </c>
      <c r="JG12" s="110">
        <f>JF12/'DT-Prelim Calcs'!$C$7*('DT-Prelim Calcs'!$C$8-'DT-Prelim Calcs'!$C$9)+'DT-Prelim Calcs'!$C$9</f>
        <v>38.146839462142758</v>
      </c>
      <c r="JH12" s="110">
        <f t="shared" si="46"/>
        <v>38.146839462142758</v>
      </c>
      <c r="JI12" s="2">
        <f t="shared" si="92"/>
        <v>0.44830118831290605</v>
      </c>
      <c r="JJ12" s="110">
        <f>JI12*'DT-Prelim Calcs'!$C$21/JD$2/'DT-Prelim Calcs'!$C$19/'DT-Prelim Calcs'!$C$18*3.39*'DT-Prelim Calcs'!$C$20</f>
        <v>16.649607295999765</v>
      </c>
      <c r="JK12" s="88">
        <f t="shared" si="47"/>
        <v>0</v>
      </c>
      <c r="JL12" s="110">
        <f>JJ11*'DT-Prelim Calcs'!$C$11+JL11</f>
        <v>6.5383318372786539</v>
      </c>
      <c r="JM12" s="110">
        <f>JM11+0.5*JJ12*'DT-Prelim Calcs'!$C$11^2+JL12*'DT-Prelim Calcs'!$C$11</f>
        <v>1.2500404450183631</v>
      </c>
      <c r="JN12" s="110">
        <f>MIN('Drive Train'!$G$35-JH11*'DT-Prelim Calcs'!$C$21*'Drive Train'!$G$38,JN11+JH$2)</f>
        <v>9.0683364520564016</v>
      </c>
      <c r="JO12" s="110">
        <f>'Drive Train'!$G$35-JH12*'DT-Prelim Calcs'!$C$21*'Drive Train'!$G$38</f>
        <v>9.2667844484071509</v>
      </c>
      <c r="JP12" s="1">
        <f>IF(JM12&gt;='Drive Train'!$G$30,1,0)</f>
        <v>0</v>
      </c>
      <c r="JQ12" s="110">
        <f>MIN(JG12,'DT-Prelim Calcs'!$C$10)*'DT-Prelim Calcs'!$C$11*1000/60/60*(1-JP12)</f>
        <v>0.42385377180158623</v>
      </c>
      <c r="JR12" s="119">
        <f>JR11+'DT-Prelim Calcs'!$C$11</f>
        <v>0.32</v>
      </c>
      <c r="JS12" s="2">
        <f>KC12/'Drive Train'!$G$35</f>
        <v>0.71666122935456311</v>
      </c>
      <c r="JT12" s="88">
        <f>KA12*12*60/(PI() * 'Drive Train'!$G$17)/JS$2*JS12</f>
        <v>1818.7349070343798</v>
      </c>
      <c r="JU12" s="2">
        <f>('DT-Prelim Calcs'!$C$6*JS12-JT12)/('DT-Prelim Calcs'!$C$6*JS12)*'DT-Prelim Calcs'!$C$7*JS12</f>
        <v>0.57137996713677042</v>
      </c>
      <c r="JV12" s="110">
        <f>JU12/'DT-Prelim Calcs'!$C$7*('DT-Prelim Calcs'!$C$8-'DT-Prelim Calcs'!$C$9)+'DT-Prelim Calcs'!$C$9</f>
        <v>37.850125655150535</v>
      </c>
      <c r="JW12" s="110">
        <f t="shared" si="48"/>
        <v>37.850125655150535</v>
      </c>
      <c r="JX12" s="2">
        <f t="shared" si="93"/>
        <v>0.44137037224854148</v>
      </c>
      <c r="JY12" s="110">
        <f>JX12*'DT-Prelim Calcs'!$C$21/JS$2/'DT-Prelim Calcs'!$C$19/'DT-Prelim Calcs'!$C$18*3.39*'DT-Prelim Calcs'!$C$20</f>
        <v>16.392201407456966</v>
      </c>
      <c r="JZ12" s="88">
        <f t="shared" si="49"/>
        <v>0</v>
      </c>
      <c r="KA12" s="110">
        <f>JY11*'DT-Prelim Calcs'!$C$11+KA11</f>
        <v>6.6439157823476274</v>
      </c>
      <c r="KB12" s="110">
        <f>KB11+0.5*JY12*'DT-Prelim Calcs'!$C$11^2+KA12*'DT-Prelim Calcs'!$C$11</f>
        <v>1.2813931481519889</v>
      </c>
      <c r="KC12" s="110">
        <f>MIN('Drive Train'!$G$35-JW11*'DT-Prelim Calcs'!$C$21*'Drive Train'!$G$38,KC11+JW$2)</f>
        <v>9.1015976128029514</v>
      </c>
      <c r="KD12" s="110">
        <f>'Drive Train'!$G$35-JW12*'DT-Prelim Calcs'!$C$21*'Drive Train'!$G$38</f>
        <v>9.2934886910364511</v>
      </c>
      <c r="KE12" s="1">
        <f>IF(KB12&gt;='Drive Train'!$G$30,1,0)</f>
        <v>0</v>
      </c>
      <c r="KF12" s="110">
        <f>MIN(JV12,'DT-Prelim Calcs'!$C$10)*'DT-Prelim Calcs'!$C$11*1000/60/60*(1-KE12)</f>
        <v>0.42055695172389479</v>
      </c>
      <c r="KG12" s="119">
        <f>KG11+'DT-Prelim Calcs'!$C$11</f>
        <v>0.32</v>
      </c>
      <c r="KH12" s="2">
        <f>KR12/'Drive Train'!$G$35</f>
        <v>0.71672100578165632</v>
      </c>
      <c r="KI12" s="88">
        <f>KP12*12*60/(PI() * 'Drive Train'!$G$17)/KH$2*KH12</f>
        <v>1816.6633254821827</v>
      </c>
      <c r="KJ12" s="2">
        <f>('DT-Prelim Calcs'!$C$6*KH12-KI12)/('DT-Prelim Calcs'!$C$6*KH12)*'DT-Prelim Calcs'!$C$7*KH12</f>
        <v>0.57196441114359464</v>
      </c>
      <c r="KK12" s="110">
        <f>KJ12/'DT-Prelim Calcs'!$C$7*('DT-Prelim Calcs'!$C$8-'DT-Prelim Calcs'!$C$9)+'DT-Prelim Calcs'!$C$9</f>
        <v>37.885772594573858</v>
      </c>
      <c r="KL12" s="110">
        <f t="shared" si="50"/>
        <v>37.885772594573858</v>
      </c>
      <c r="KM12" s="2">
        <f t="shared" si="94"/>
        <v>0.44211373101490042</v>
      </c>
      <c r="KN12" s="110">
        <f>KM12*'DT-Prelim Calcs'!$C$21/KH$2/'DT-Prelim Calcs'!$C$19/'DT-Prelim Calcs'!$C$18*3.39*'DT-Prelim Calcs'!$C$20</f>
        <v>16.419809256515972</v>
      </c>
      <c r="KO12" s="88">
        <f t="shared" si="51"/>
        <v>0</v>
      </c>
      <c r="KP12" s="110">
        <f>KN11*'DT-Prelim Calcs'!$C$11+KP11</f>
        <v>6.6357947180536616</v>
      </c>
      <c r="KQ12" s="110">
        <f>KQ11+0.5*KN12*'DT-Prelim Calcs'!$C$11^2+KP12*'DT-Prelim Calcs'!$C$11</f>
        <v>1.2791258143312774</v>
      </c>
      <c r="KR12" s="110">
        <f>MIN('Drive Train'!$G$35-KL11*'DT-Prelim Calcs'!$C$21*'Drive Train'!$G$38,KR11+KL$2)</f>
        <v>9.1023567734270348</v>
      </c>
      <c r="KS12" s="110">
        <f>'Drive Train'!$G$35-KL12*'DT-Prelim Calcs'!$C$21*'Drive Train'!$G$38</f>
        <v>9.2902804664883529</v>
      </c>
      <c r="KT12" s="1">
        <f>IF(KQ12&gt;='Drive Train'!$G$30,1,0)</f>
        <v>0</v>
      </c>
      <c r="KU12" s="110">
        <f>MIN(KK12,'DT-Prelim Calcs'!$C$10)*'DT-Prelim Calcs'!$C$11*1000/60/60*(1-KT12)</f>
        <v>0.42095302882859842</v>
      </c>
      <c r="KV12" s="119">
        <f>KV11+'DT-Prelim Calcs'!$C$11</f>
        <v>0.32</v>
      </c>
      <c r="KW12" s="2">
        <f>LG12/'Drive Train'!$G$35</f>
        <v>0.71658151354144706</v>
      </c>
      <c r="KX12" s="88">
        <f>LE12*12*60/(PI() * 'Drive Train'!$G$17)/KW$2*KW12</f>
        <v>1818.4186992758653</v>
      </c>
      <c r="KY12" s="2">
        <f>('DT-Prelim Calcs'!$C$6*KW12-KX12)/('DT-Prelim Calcs'!$C$6*KW12)*'DT-Prelim Calcs'!$C$7*KW12</f>
        <v>0.57134391252169903</v>
      </c>
      <c r="KZ12" s="110">
        <f>KY12/'DT-Prelim Calcs'!$C$7*('DT-Prelim Calcs'!$C$8-'DT-Prelim Calcs'!$C$9)+'DT-Prelim Calcs'!$C$9</f>
        <v>37.847926579337674</v>
      </c>
      <c r="LA12" s="110">
        <f t="shared" si="52"/>
        <v>37.847926579337674</v>
      </c>
      <c r="LB12" s="2">
        <f t="shared" si="95"/>
        <v>0.44134246093198776</v>
      </c>
      <c r="LC12" s="110">
        <f>LB12*'DT-Prelim Calcs'!$C$21/KW$2/'DT-Prelim Calcs'!$C$19/'DT-Prelim Calcs'!$C$18*3.39*'DT-Prelim Calcs'!$C$20</f>
        <v>16.391164799765868</v>
      </c>
      <c r="LD12" s="88">
        <f t="shared" si="53"/>
        <v>0</v>
      </c>
      <c r="LE12" s="110">
        <f>LC11*'DT-Prelim Calcs'!$C$11+LE11</f>
        <v>6.6434996331427358</v>
      </c>
      <c r="LF12" s="110">
        <f>LF11+0.5*LC12*'DT-Prelim Calcs'!$C$11^2+LE12*'DT-Prelim Calcs'!$C$11</f>
        <v>1.2813183038459557</v>
      </c>
      <c r="LG12" s="110">
        <f>MIN('Drive Train'!$G$35-LA11*'DT-Prelim Calcs'!$C$21*'Drive Train'!$G$38,LG11+LA$2)</f>
        <v>9.1005852219763774</v>
      </c>
      <c r="LH12" s="110">
        <f>'Drive Train'!$G$35-LA12*'DT-Prelim Calcs'!$C$21*'Drive Train'!$G$38</f>
        <v>9.293686607859609</v>
      </c>
      <c r="LI12" s="1">
        <f>IF(LF12&gt;='Drive Train'!$G$30,1,0)</f>
        <v>0</v>
      </c>
      <c r="LJ12" s="110">
        <f>MIN(KZ12,'DT-Prelim Calcs'!$C$10)*'DT-Prelim Calcs'!$C$11*1000/60/60*(1-LI12)</f>
        <v>0.42053251754819637</v>
      </c>
      <c r="LK12" s="119">
        <f>LK11+'DT-Prelim Calcs'!$C$11</f>
        <v>0.32</v>
      </c>
      <c r="LL12" s="2">
        <f>LV12/'Drive Train'!$G$35</f>
        <v>0.71616713993324699</v>
      </c>
      <c r="LM12" s="88">
        <f>LT12*12*60/(PI() * 'Drive Train'!$G$17)/LL$2*LL12</f>
        <v>1815.91639289877</v>
      </c>
      <c r="LN12" s="2">
        <f>('DT-Prelim Calcs'!$C$6*LL12-LM12)/('DT-Prelim Calcs'!$C$6*LL12)*'DT-Prelim Calcs'!$C$7*LL12</f>
        <v>0.57136379847244234</v>
      </c>
      <c r="LO12" s="110">
        <f>LN12/'DT-Prelim Calcs'!$C$7*('DT-Prelim Calcs'!$C$8-'DT-Prelim Calcs'!$C$9)+'DT-Prelim Calcs'!$C$9</f>
        <v>37.849139481297904</v>
      </c>
      <c r="LP12" s="110">
        <f t="shared" si="54"/>
        <v>37.849139481297904</v>
      </c>
      <c r="LQ12" s="2">
        <f t="shared" si="96"/>
        <v>0.44146612527403906</v>
      </c>
      <c r="LR12" s="110">
        <f>LQ12*'DT-Prelim Calcs'!$C$21/LL$2/'DT-Prelim Calcs'!$C$19/'DT-Prelim Calcs'!$C$18*3.39*'DT-Prelim Calcs'!$C$20</f>
        <v>16.395757610994902</v>
      </c>
      <c r="LS12" s="88">
        <f t="shared" si="55"/>
        <v>0</v>
      </c>
      <c r="LT12" s="110">
        <f>LR11*'DT-Prelim Calcs'!$C$11+LT11</f>
        <v>6.6381962177104308</v>
      </c>
      <c r="LU12" s="110">
        <f>LU11+0.5*LR12*'DT-Prelim Calcs'!$C$11^2+LT12*'DT-Prelim Calcs'!$C$11</f>
        <v>1.280062989036773</v>
      </c>
      <c r="LV12" s="110">
        <f>MIN('Drive Train'!$G$35-LP11*'DT-Prelim Calcs'!$C$21*'Drive Train'!$G$38,LV11+LP$2)</f>
        <v>9.095322677152236</v>
      </c>
      <c r="LW12" s="110">
        <f>'Drive Train'!$G$35-LP12*'DT-Prelim Calcs'!$C$21*'Drive Train'!$G$38</f>
        <v>9.2935774466831873</v>
      </c>
      <c r="LX12" s="1">
        <f>IF(LU12&gt;='Drive Train'!$G$30,1,0)</f>
        <v>0</v>
      </c>
      <c r="LY12" s="110">
        <f>MIN(LO12,'DT-Prelim Calcs'!$C$10)*'DT-Prelim Calcs'!$C$11*1000/60/60*(1-LX12)</f>
        <v>0.42054599423664346</v>
      </c>
      <c r="LZ12" s="119">
        <f>LZ11+'DT-Prelim Calcs'!$C$11</f>
        <v>0.32</v>
      </c>
    </row>
    <row r="13" spans="1:338" x14ac:dyDescent="0.2">
      <c r="B13" s="151" t="s">
        <v>29</v>
      </c>
      <c r="C13" s="151"/>
      <c r="D13" s="5"/>
      <c r="E13" s="6">
        <f t="shared" si="56"/>
        <v>8</v>
      </c>
      <c r="F13" s="132">
        <f t="shared" si="57"/>
        <v>0.45119999999999999</v>
      </c>
      <c r="G13" s="132">
        <f t="shared" si="0"/>
        <v>3971.2</v>
      </c>
      <c r="H13" s="132">
        <f t="shared" si="1"/>
        <v>30.52</v>
      </c>
      <c r="I13" s="132">
        <f t="shared" si="58"/>
        <v>187.63742689887422</v>
      </c>
      <c r="J13" s="132">
        <f t="shared" si="59"/>
        <v>366.24</v>
      </c>
      <c r="K13" s="132">
        <f t="shared" si="2"/>
        <v>0.32</v>
      </c>
      <c r="L13" s="132">
        <f t="shared" si="3"/>
        <v>0.67999999999999994</v>
      </c>
      <c r="M13" s="132">
        <f t="shared" si="4"/>
        <v>0.34292134831460674</v>
      </c>
      <c r="N13" s="132">
        <f t="shared" si="5"/>
        <v>0.87179487179487181</v>
      </c>
      <c r="O13" s="132">
        <f t="shared" si="6"/>
        <v>0.51233460817735421</v>
      </c>
      <c r="P13" s="5"/>
      <c r="R13" s="119">
        <f>R12+'DT-Prelim Calcs'!$C$11</f>
        <v>0.36</v>
      </c>
      <c r="S13" s="2">
        <f>AG13/'Drive Train'!$G$35</f>
        <v>0.71468373380526373</v>
      </c>
      <c r="T13" s="88">
        <f>AE13*12*60/(PI() * 'Drive Train'!$G$17)/S$2*ABS(S13)</f>
        <v>2007.7075869401763</v>
      </c>
      <c r="U13" s="2">
        <f>IF(OR(AD12=1,AND($C$32=Motors!$C$28,'DT-Prelim Calcs'!AI12=1)),0,IF(AG13=0,-(V12+$C$9)/($C$8-$C$9)*$C$7,($C$6*S13-T13)/($C$6*S13)*$C$7*S13))</f>
        <v>0.52296644521582447</v>
      </c>
      <c r="V13" s="110">
        <f>IF(AND(AD12=1,AI12=1),0,ABS(U13/$C$7*($C$8-$C$9)+$C$9) *'Drive Train'!$K$55 + V12*(1-'Drive Train'!$K$55))</f>
        <v>36.242864642095725</v>
      </c>
      <c r="W13" s="110">
        <f t="shared" si="7"/>
        <v>36.242864642095725</v>
      </c>
      <c r="X13" s="2">
        <f>MAX(MIN(IF(AND(AI12=1,AG13&lt;0),-1,1)*(W13-$C$9)/($C$8-$C$9)*$C$7-$C$29*AE13/T$2 -  AI12*$C$29/2,X$2),MAX(X$4:X12)*-1)</f>
        <v>0.40111322516861325</v>
      </c>
      <c r="Y13" s="110">
        <f t="shared" si="8"/>
        <v>14.89707780035585</v>
      </c>
      <c r="Z13" s="110">
        <f t="shared" si="9"/>
        <v>14.89707780035585</v>
      </c>
      <c r="AA13" s="110">
        <f t="shared" si="10"/>
        <v>9.0764834193268484</v>
      </c>
      <c r="AB13" s="110" t="e">
        <f t="shared" si="11"/>
        <v>#N/A</v>
      </c>
      <c r="AC13" s="88">
        <f t="shared" si="60"/>
        <v>0</v>
      </c>
      <c r="AD13" s="1">
        <f t="shared" si="12"/>
        <v>0</v>
      </c>
      <c r="AE13" s="110">
        <f t="shared" si="13"/>
        <v>7.3545344923698117</v>
      </c>
      <c r="AF13" s="110" t="e">
        <f t="shared" si="14"/>
        <v>#N/A</v>
      </c>
      <c r="AG13" s="110">
        <f>IF(AI12=0,MIN('Drive Train'!$G$35-W12*$C$21*'Drive Train'!$G$38,AG12+W$2)-$C$3,IF(AE12-1&lt;=0,0,IF($C$32=Motors!$C$26,MAX(MAX(AG$4:AG12)*-1,AG12-W$2),MAX(0,MAX(AG$4:AG12)*-1,AG12-W$2))))</f>
        <v>9.0764834193268484</v>
      </c>
      <c r="AH13" s="110">
        <f>'Drive Train'!$G$35-ABS(W13)*'DT-Prelim Calcs'!$C$21*'Drive Train'!$G$38</f>
        <v>9.4381421822113847</v>
      </c>
      <c r="AI13" s="1">
        <f>IF(AJ13&gt;='Drive Train'!$G$30,1,0)</f>
        <v>0</v>
      </c>
      <c r="AJ13" s="110">
        <f>AJ12+0.5*Y13*'DT-Prelim Calcs'!$C$11^2+AE13*'DT-Prelim Calcs'!$C$11</f>
        <v>1.5935724379265743</v>
      </c>
      <c r="AK13" s="110">
        <f t="shared" si="15"/>
        <v>0.40269849602328583</v>
      </c>
      <c r="AL13" s="119">
        <f>AL12+'DT-Prelim Calcs'!$C$11</f>
        <v>0.36</v>
      </c>
      <c r="AM13" s="2">
        <f>AW13/'Drive Train'!$G$35</f>
        <v>0.62248608492542079</v>
      </c>
      <c r="AN13" s="88">
        <f>AU13*12*60/(PI() * 'Drive Train'!$G$17)/AM$2*AM13</f>
        <v>214.68583488130332</v>
      </c>
      <c r="AO13" s="2">
        <f>('DT-Prelim Calcs'!$C$6*AM13-AN13)/('DT-Prelim Calcs'!$C$6*AM13)*'DT-Prelim Calcs'!$C$7*AM13</f>
        <v>0.8258719846793231</v>
      </c>
      <c r="AP13" s="110">
        <f>AO13/'DT-Prelim Calcs'!$C$7*('DT-Prelim Calcs'!$C$8-'DT-Prelim Calcs'!$C$9)+'DT-Prelim Calcs'!$C$9</f>
        <v>53.372333817320424</v>
      </c>
      <c r="AQ13" s="110">
        <f t="shared" si="16"/>
        <v>53.372333817320424</v>
      </c>
      <c r="AR13" s="2">
        <f t="shared" si="61"/>
        <v>0.80820372980280375</v>
      </c>
      <c r="AS13" s="110">
        <f>AR13*'DT-Prelim Calcs'!$C$21/AM$2/'DT-Prelim Calcs'!$C$19/'DT-Prelim Calcs'!$C$18*3.39*'DT-Prelim Calcs'!$C$20</f>
        <v>9.0048443326811469</v>
      </c>
      <c r="AT13" s="88">
        <f t="shared" si="17"/>
        <v>0</v>
      </c>
      <c r="AU13" s="110">
        <f>AS12*'DT-Prelim Calcs'!$C$11+AU12</f>
        <v>3.0096854908174797</v>
      </c>
      <c r="AV13" s="110">
        <f>AV12+0.5*AS13*'DT-Prelim Calcs'!$C$11^2+AU13*'DT-Prelim Calcs'!$C$11</f>
        <v>0.61971954919765881</v>
      </c>
      <c r="AW13" s="110">
        <f>MIN('Drive Train'!$G$35-AQ12*'DT-Prelim Calcs'!$C$21*'Drive Train'!$G$38,AW12+AQ$2)</f>
        <v>7.9055732785528434</v>
      </c>
      <c r="AX13" s="110">
        <f>'Drive Train'!$G$35-AQ13*'DT-Prelim Calcs'!$C$21*'Drive Train'!$G$38</f>
        <v>7.8964899564411617</v>
      </c>
      <c r="AY13" s="1">
        <f>IF(AV13&gt;='Drive Train'!$G$30,1,0)</f>
        <v>0</v>
      </c>
      <c r="AZ13" s="110">
        <f t="shared" si="62"/>
        <v>0.59302593130356029</v>
      </c>
      <c r="BA13" s="119">
        <f>BA12+'DT-Prelim Calcs'!$C$11</f>
        <v>0.36</v>
      </c>
      <c r="BB13" s="2">
        <f>BL13/'Drive Train'!$G$35</f>
        <v>0.6400677984292823</v>
      </c>
      <c r="BC13" s="88">
        <f>BJ13*12*60/(PI() * 'Drive Train'!$G$17)/BB$2*BB13</f>
        <v>513.42508153162055</v>
      </c>
      <c r="BD13" s="2">
        <f>('DT-Prelim Calcs'!$C$6*BB13-BC13)/('DT-Prelim Calcs'!$C$6*BB13)*'DT-Prelim Calcs'!$C$7*BB13</f>
        <v>0.778535088086729</v>
      </c>
      <c r="BE13" s="110">
        <f>BD13/'DT-Prelim Calcs'!$C$7*('DT-Prelim Calcs'!$C$8-'DT-Prelim Calcs'!$C$9)+'DT-Prelim Calcs'!$C$9</f>
        <v>50.48511884784304</v>
      </c>
      <c r="BF13" s="110">
        <f t="shared" si="18"/>
        <v>50.48511884784304</v>
      </c>
      <c r="BG13" s="2">
        <f t="shared" si="63"/>
        <v>0.73744178842576191</v>
      </c>
      <c r="BH13" s="110">
        <f>BG13*'DT-Prelim Calcs'!$C$21/BB$2/'DT-Prelim Calcs'!$C$19/'DT-Prelim Calcs'!$C$18*3.39*'DT-Prelim Calcs'!$C$20</f>
        <v>12.781111673320165</v>
      </c>
      <c r="BI13" s="88">
        <f t="shared" si="19"/>
        <v>0</v>
      </c>
      <c r="BJ13" s="110">
        <f>BH12*'DT-Prelim Calcs'!$C$11+BJ12</f>
        <v>4.500004498035465</v>
      </c>
      <c r="BK13" s="110">
        <f>BK12+0.5*BH13*'DT-Prelim Calcs'!$C$11^2+BJ13*'DT-Prelim Calcs'!$C$11</f>
        <v>0.93670515536877097</v>
      </c>
      <c r="BL13" s="110">
        <f>MIN('Drive Train'!$G$35-BF12*'DT-Prelim Calcs'!$C$21*'Drive Train'!$G$38,BL12+BF$2)</f>
        <v>8.1288610400518841</v>
      </c>
      <c r="BM13" s="110">
        <f>'Drive Train'!$G$35-BF13*'DT-Prelim Calcs'!$C$21*'Drive Train'!$G$38</f>
        <v>8.156339303694125</v>
      </c>
      <c r="BN13" s="1">
        <f>IF(BK13&gt;='Drive Train'!$G$30,1,0)</f>
        <v>0</v>
      </c>
      <c r="BO13" s="110">
        <f t="shared" si="64"/>
        <v>0.56094576497603366</v>
      </c>
      <c r="BP13" s="119">
        <f>BP12+'DT-Prelim Calcs'!$C$11</f>
        <v>0.36</v>
      </c>
      <c r="BQ13" s="2">
        <f>CA13/'Drive Train'!$G$35</f>
        <v>0.66462398941404943</v>
      </c>
      <c r="BR13" s="88">
        <f>BY13*12*60/(PI() * 'Drive Train'!$G$17)/BQ$2*BQ13</f>
        <v>926.80468641829043</v>
      </c>
      <c r="BS13" s="2">
        <f>('DT-Prelim Calcs'!$C$6*BQ13-BR13)/('DT-Prelim Calcs'!$C$6*BQ13)*'DT-Prelim Calcs'!$C$7*BQ13</f>
        <v>0.71335362509953071</v>
      </c>
      <c r="BT13" s="110">
        <f>BS13/'DT-Prelim Calcs'!$C$7*('DT-Prelim Calcs'!$C$8-'DT-Prelim Calcs'!$C$9)+'DT-Prelim Calcs'!$C$9</f>
        <v>46.509511885503294</v>
      </c>
      <c r="BU13" s="110">
        <f t="shared" si="20"/>
        <v>46.509511885503294</v>
      </c>
      <c r="BV13" s="2">
        <f t="shared" si="65"/>
        <v>0.64191515897541707</v>
      </c>
      <c r="BW13" s="110">
        <f>BV13*'DT-Prelim Calcs'!$C$21/BQ$2/'DT-Prelim Calcs'!$C$19/'DT-Prelim Calcs'!$C$18*3.39*'DT-Prelim Calcs'!$C$20</f>
        <v>15.098857365342917</v>
      </c>
      <c r="BX13" s="88">
        <f t="shared" si="21"/>
        <v>0</v>
      </c>
      <c r="BY13" s="110">
        <f>BW12*'DT-Prelim Calcs'!$C$11+BY12</f>
        <v>5.7643253940735253</v>
      </c>
      <c r="BZ13" s="110">
        <f>BZ12+0.5*BW13*'DT-Prelim Calcs'!$C$11^2+BY13*'DT-Prelim Calcs'!$C$11</f>
        <v>1.2194370121956788</v>
      </c>
      <c r="CA13" s="110">
        <f>MIN('Drive Train'!$G$35-BU12*'DT-Prelim Calcs'!$C$21*'Drive Train'!$G$38,CA12+BU$2)</f>
        <v>8.4407246655584274</v>
      </c>
      <c r="CB13" s="110">
        <f>'Drive Train'!$G$35-BU13*'DT-Prelim Calcs'!$C$21*'Drive Train'!$G$38</f>
        <v>8.5141439303047015</v>
      </c>
      <c r="CC13" s="1">
        <f>IF(BZ13&gt;='Drive Train'!$G$30,1,0)</f>
        <v>0</v>
      </c>
      <c r="CD13" s="110">
        <f t="shared" si="66"/>
        <v>0.51677235428336998</v>
      </c>
      <c r="CE13" s="119">
        <f>CE12+'DT-Prelim Calcs'!$C$11</f>
        <v>0.36</v>
      </c>
      <c r="CF13" s="2">
        <f>CP13/'Drive Train'!$G$35</f>
        <v>0.6940239843000785</v>
      </c>
      <c r="CG13" s="88">
        <f>CN13*12*60/(PI() * 'Drive Train'!$G$17)/CF$2*CF13</f>
        <v>1416.7540739240828</v>
      </c>
      <c r="CH13" s="2">
        <f>('DT-Prelim Calcs'!$C$6*CF13-CG13)/('DT-Prelim Calcs'!$C$6*CF13)*'DT-Prelim Calcs'!$C$7*CF13</f>
        <v>0.63651504316568641</v>
      </c>
      <c r="CI13" s="110">
        <f>CH13/'DT-Prelim Calcs'!$C$7*('DT-Prelim Calcs'!$C$8-'DT-Prelim Calcs'!$C$9)+'DT-Prelim Calcs'!$C$9</f>
        <v>41.822903342020588</v>
      </c>
      <c r="CJ13" s="110">
        <f t="shared" si="22"/>
        <v>41.822903342020588</v>
      </c>
      <c r="CK13" s="2">
        <f t="shared" si="67"/>
        <v>0.53193714623763255</v>
      </c>
      <c r="CL13" s="110">
        <f>CK13*'DT-Prelim Calcs'!$C$21/CF$2/'DT-Prelim Calcs'!$C$19/'DT-Prelim Calcs'!$C$18*3.39*'DT-Prelim Calcs'!$C$20</f>
        <v>15.804632817220508</v>
      </c>
      <c r="CM13" s="88">
        <f t="shared" si="23"/>
        <v>0</v>
      </c>
      <c r="CN13" s="110">
        <f>CL12*'DT-Prelim Calcs'!$C$11+CN12</f>
        <v>6.6803409825478317</v>
      </c>
      <c r="CO13" s="110">
        <f>CO12+0.5*CL13*'DT-Prelim Calcs'!$C$11^2+CN13*'DT-Prelim Calcs'!$C$11</f>
        <v>1.4320098900911211</v>
      </c>
      <c r="CP13" s="110">
        <f>MIN('Drive Train'!$G$35-CJ12*'DT-Prelim Calcs'!$C$21*'Drive Train'!$G$38,CP12+CJ$2)</f>
        <v>8.814104600610996</v>
      </c>
      <c r="CQ13" s="110">
        <f>'Drive Train'!$G$35-CJ13*'DT-Prelim Calcs'!$C$21*'Drive Train'!$G$38</f>
        <v>8.9359386992181467</v>
      </c>
      <c r="CR13" s="1">
        <f>IF(CO13&gt;='Drive Train'!$G$30,1,0)</f>
        <v>0</v>
      </c>
      <c r="CS13" s="110">
        <f t="shared" si="68"/>
        <v>0.464698926022451</v>
      </c>
      <c r="CT13" s="119">
        <f>CT12+'DT-Prelim Calcs'!$C$11</f>
        <v>0.36</v>
      </c>
      <c r="CU13" s="2">
        <f>DE13/'Drive Train'!$G$35</f>
        <v>0.72502877912630226</v>
      </c>
      <c r="CV13" s="88">
        <f>DC13*12*60/(PI() * 'Drive Train'!$G$17)/CU$2*CU13</f>
        <v>1927.8201414978441</v>
      </c>
      <c r="CW13" s="2">
        <f>('DT-Prelim Calcs'!$C$6*CU13-CV13)/('DT-Prelim Calcs'!$C$6*CU13)*'DT-Prelim Calcs'!$C$7*CU13</f>
        <v>0.55684085262425742</v>
      </c>
      <c r="CX13" s="110">
        <f>CW13/'DT-Prelim Calcs'!$C$7*('DT-Prelim Calcs'!$C$8-'DT-Prelim Calcs'!$C$9)+'DT-Prelim Calcs'!$C$9</f>
        <v>36.963342784174564</v>
      </c>
      <c r="CY13" s="110">
        <f t="shared" si="24"/>
        <v>36.963342784174564</v>
      </c>
      <c r="CZ13" s="2">
        <f t="shared" si="69"/>
        <v>0.4206238936088984</v>
      </c>
      <c r="DA13" s="110">
        <f>CZ13*'DT-Prelim Calcs'!$C$21/CU$2/'DT-Prelim Calcs'!$C$19/'DT-Prelim Calcs'!$C$18*3.39*'DT-Prelim Calcs'!$C$20</f>
        <v>15.100967986387033</v>
      </c>
      <c r="DB13" s="88">
        <f t="shared" si="25"/>
        <v>0</v>
      </c>
      <c r="DC13" s="110">
        <f>DA12*'DT-Prelim Calcs'!$C$11+DC12</f>
        <v>7.2011714525584605</v>
      </c>
      <c r="DD13" s="110">
        <f>DD12+0.5*DA13*'DT-Prelim Calcs'!$C$11^2+DC13*'DT-Prelim Calcs'!$C$11</f>
        <v>1.5555253815633123</v>
      </c>
      <c r="DE13" s="110">
        <f>MIN('Drive Train'!$G$35-CY12*'DT-Prelim Calcs'!$C$21*'Drive Train'!$G$38,DE12+CY$2)</f>
        <v>9.2078654949040377</v>
      </c>
      <c r="DF13" s="110">
        <f>'Drive Train'!$G$35-CY13*'DT-Prelim Calcs'!$C$21*'Drive Train'!$G$38</f>
        <v>9.3732991494242874</v>
      </c>
      <c r="DG13" s="1">
        <f>IF(DD13&gt;='Drive Train'!$G$30,1,0)</f>
        <v>0</v>
      </c>
      <c r="DH13" s="110">
        <f t="shared" si="70"/>
        <v>0.41070380871305073</v>
      </c>
      <c r="DI13" s="119">
        <f>DI12+'DT-Prelim Calcs'!$C$11</f>
        <v>0.36</v>
      </c>
      <c r="DJ13" s="2">
        <f>DT13/'Drive Train'!$G$35</f>
        <v>0.75470730449403256</v>
      </c>
      <c r="DK13" s="88">
        <f>DR13*12*60/(PI() * 'Drive Train'!$G$17)/DJ$2*DJ13</f>
        <v>2410.1680248168295</v>
      </c>
      <c r="DL13" s="2">
        <f>('DT-Prelim Calcs'!$C$6*DJ13-DK13)/('DT-Prelim Calcs'!$C$6*DJ13)*'DT-Prelim Calcs'!$C$7*DJ13</f>
        <v>0.48223029334485135</v>
      </c>
      <c r="DM13" s="110">
        <f>DL13/'DT-Prelim Calcs'!$C$7*('DT-Prelim Calcs'!$C$8-'DT-Prelim Calcs'!$C$9)+'DT-Prelim Calcs'!$C$9</f>
        <v>32.412627821033482</v>
      </c>
      <c r="DN13" s="110">
        <f t="shared" si="26"/>
        <v>32.412627821033482</v>
      </c>
      <c r="DO13" s="2">
        <f t="shared" si="71"/>
        <v>0.31862826640926944</v>
      </c>
      <c r="DP13" s="110">
        <f>DO13*'DT-Prelim Calcs'!$C$21/DJ$2/'DT-Prelim Calcs'!$C$19/'DT-Prelim Calcs'!$C$18*3.39*'DT-Prelim Calcs'!$C$20</f>
        <v>13.411460272118678</v>
      </c>
      <c r="DQ13" s="88">
        <f t="shared" si="27"/>
        <v>0</v>
      </c>
      <c r="DR13" s="110">
        <f>DP12*'DT-Prelim Calcs'!$C$11+DR12</f>
        <v>7.3769991160755204</v>
      </c>
      <c r="DS13" s="110">
        <f>DS12+0.5*DP13*'DT-Prelim Calcs'!$C$11^2+DR13*'DT-Prelim Calcs'!$C$11</f>
        <v>1.6049913371597357</v>
      </c>
      <c r="DT13" s="110">
        <f>MIN('Drive Train'!$G$35-DN12*'DT-Prelim Calcs'!$C$21*'Drive Train'!$G$38,DT12+DN$2)</f>
        <v>9.5847827670742127</v>
      </c>
      <c r="DU13" s="110">
        <f>'Drive Train'!$G$35-DN13*'DT-Prelim Calcs'!$C$21*'Drive Train'!$G$38</f>
        <v>9.7828634961069856</v>
      </c>
      <c r="DV13" s="1">
        <f>IF(DS13&gt;='Drive Train'!$G$30,1,0)</f>
        <v>0</v>
      </c>
      <c r="DW13" s="110">
        <f t="shared" si="72"/>
        <v>0.36014030912259432</v>
      </c>
      <c r="DX13" s="119">
        <f>DX12+'DT-Prelim Calcs'!$C$11</f>
        <v>0.36</v>
      </c>
      <c r="DY13" s="2">
        <f>EI13/'Drive Train'!$G$35</f>
        <v>0.78222475396924851</v>
      </c>
      <c r="DZ13" s="88">
        <f>EG13*12*60/(PI() * 'Drive Train'!$G$17)/DY$2*DY13</f>
        <v>2846.4743174772775</v>
      </c>
      <c r="EA13" s="2">
        <f>('DT-Prelim Calcs'!$C$6*DY13-DZ13)/('DT-Prelim Calcs'!$C$6*DY13)*'DT-Prelim Calcs'!$C$7*DY13</f>
        <v>0.41568882302079085</v>
      </c>
      <c r="EB13" s="110">
        <f>EA13/'DT-Prelim Calcs'!$C$7*('DT-Prelim Calcs'!$C$8-'DT-Prelim Calcs'!$C$9)+'DT-Prelim Calcs'!$C$9</f>
        <v>28.354070056587243</v>
      </c>
      <c r="EC13" s="110">
        <f t="shared" si="28"/>
        <v>28.354070056587243</v>
      </c>
      <c r="ED13" s="2">
        <f t="shared" si="73"/>
        <v>0.2292674821898785</v>
      </c>
      <c r="EE13" s="110">
        <f>ED13*'DT-Prelim Calcs'!$C$21/DY$2/'DT-Prelim Calcs'!$C$19/'DT-Prelim Calcs'!$C$18*3.39*'DT-Prelim Calcs'!$C$20</f>
        <v>11.069293896231382</v>
      </c>
      <c r="EF13" s="88">
        <f t="shared" si="29"/>
        <v>0</v>
      </c>
      <c r="EG13" s="110">
        <f>EE12*'DT-Prelim Calcs'!$C$11+EG12</f>
        <v>7.3282620148016466</v>
      </c>
      <c r="EH13" s="110">
        <f>EH12+0.5*EE13*'DT-Prelim Calcs'!$C$11^2+EG13*'DT-Prelim Calcs'!$C$11</f>
        <v>1.6102954884017464</v>
      </c>
      <c r="EI13" s="110">
        <f>MIN('Drive Train'!$G$35-EC12*'DT-Prelim Calcs'!$C$21*'Drive Train'!$G$38,EI12+EC$2)</f>
        <v>9.9342543754094557</v>
      </c>
      <c r="EJ13" s="110">
        <f>'Drive Train'!$G$35-EC13*'DT-Prelim Calcs'!$C$21*'Drive Train'!$G$38</f>
        <v>10.148133694907148</v>
      </c>
      <c r="EK13" s="1">
        <f>IF(EH13&gt;='Drive Train'!$G$30,1,0)</f>
        <v>0</v>
      </c>
      <c r="EL13" s="110">
        <f t="shared" si="74"/>
        <v>0.31504522285096936</v>
      </c>
      <c r="EM13" s="119">
        <f>EM12+'DT-Prelim Calcs'!$C$11</f>
        <v>0.36</v>
      </c>
      <c r="EN13" s="2">
        <f>EX13/'Drive Train'!$G$35</f>
        <v>0.806811799812853</v>
      </c>
      <c r="EO13" s="88">
        <f>EV13*12*60/(PI() * 'Drive Train'!$G$17)/EN$2*EN13</f>
        <v>3222.5652311911085</v>
      </c>
      <c r="EP13" s="2">
        <f>('DT-Prelim Calcs'!$C$6*EN13-EO13)/('DT-Prelim Calcs'!$C$6*EN13)*'DT-Prelim Calcs'!$C$7*EN13</f>
        <v>0.35955378568484475</v>
      </c>
      <c r="EQ13" s="110">
        <f>EP13/'DT-Prelim Calcs'!$C$7*('DT-Prelim Calcs'!$C$8-'DT-Prelim Calcs'!$C$9)+'DT-Prelim Calcs'!$C$9</f>
        <v>24.930230899926702</v>
      </c>
      <c r="ER13" s="110">
        <f t="shared" si="30"/>
        <v>24.930230899926702</v>
      </c>
      <c r="ES13" s="2">
        <f t="shared" si="75"/>
        <v>0.15493316919512345</v>
      </c>
      <c r="ET13" s="110">
        <f>ES13*'DT-Prelim Calcs'!$C$21/EN$2/'DT-Prelim Calcs'!$C$19/'DT-Prelim Calcs'!$C$18*3.39*'DT-Prelim Calcs'!$C$20</f>
        <v>8.4393681171486445</v>
      </c>
      <c r="EU13" s="88">
        <f t="shared" si="31"/>
        <v>0</v>
      </c>
      <c r="EV13" s="110">
        <f>ET12*'DT-Prelim Calcs'!$C$11+EV12</f>
        <v>7.129624886140105</v>
      </c>
      <c r="EW13" s="110">
        <f>EW12+0.5*ET13*'DT-Prelim Calcs'!$C$11^2+EV13*'DT-Prelim Calcs'!$C$11</f>
        <v>1.5915948997312834</v>
      </c>
      <c r="EX13" s="110">
        <f>MIN('Drive Train'!$G$35-ER12*'DT-Prelim Calcs'!$C$21*'Drive Train'!$G$38,EX12+ER$2)</f>
        <v>10.246509857623233</v>
      </c>
      <c r="EY13" s="110">
        <f>'Drive Train'!$G$35-ER13*'DT-Prelim Calcs'!$C$21*'Drive Train'!$G$38</f>
        <v>10.456279219006596</v>
      </c>
      <c r="EZ13" s="1">
        <f>IF(EW13&gt;='Drive Train'!$G$30,1,0)</f>
        <v>0</v>
      </c>
      <c r="FA13" s="110">
        <f t="shared" si="76"/>
        <v>0.27700256555474118</v>
      </c>
      <c r="FB13" s="119">
        <f>FB12+'DT-Prelim Calcs'!$C$11</f>
        <v>0.36</v>
      </c>
      <c r="FC13" s="2">
        <f>FM13/'Drive Train'!$G$35</f>
        <v>0.82817766430156714</v>
      </c>
      <c r="FD13" s="88">
        <f>FK13*12*60/(PI() * 'Drive Train'!$G$17)/FC$2*FC13</f>
        <v>3533.4005945568315</v>
      </c>
      <c r="FE13" s="2">
        <f>('DT-Prelim Calcs'!$C$6*FC13-FD13)/('DT-Prelim Calcs'!$C$6*FC13)*'DT-Prelim Calcs'!$C$7*FC13</f>
        <v>0.31463207544515276</v>
      </c>
      <c r="FF13" s="110">
        <f>FE13/'DT-Prelim Calcs'!$C$7*('DT-Prelim Calcs'!$C$8-'DT-Prelim Calcs'!$C$9)+'DT-Prelim Calcs'!$C$9</f>
        <v>22.190325168995134</v>
      </c>
      <c r="FG13" s="110">
        <f t="shared" si="32"/>
        <v>22.190325168995134</v>
      </c>
      <c r="FH13" s="2">
        <f t="shared" si="77"/>
        <v>9.6062717166189415E-2</v>
      </c>
      <c r="FI13" s="110">
        <f>FH13*'DT-Prelim Calcs'!$C$21/FC$2/'DT-Prelim Calcs'!$C$19/'DT-Prelim Calcs'!$C$18*3.39*'DT-Prelim Calcs'!$C$20</f>
        <v>5.8272519574408852</v>
      </c>
      <c r="FJ13" s="88">
        <f t="shared" si="33"/>
        <v>0</v>
      </c>
      <c r="FK13" s="110">
        <f>FI12*'DT-Prelim Calcs'!$C$11+FK12</f>
        <v>6.8385364420044352</v>
      </c>
      <c r="FL13" s="110">
        <f>FL12+0.5*FI13*'DT-Prelim Calcs'!$C$11^2+FK13*'DT-Prelim Calcs'!$C$11</f>
        <v>1.5606745515327058</v>
      </c>
      <c r="FM13" s="110">
        <f>MIN('Drive Train'!$G$35-FG12*'DT-Prelim Calcs'!$C$21*'Drive Train'!$G$38,FM12+FG$2)</f>
        <v>10.517856336629903</v>
      </c>
      <c r="FN13" s="110">
        <f>'Drive Train'!$G$35-FG13*'DT-Prelim Calcs'!$C$21*'Drive Train'!$G$38</f>
        <v>10.702870734790437</v>
      </c>
      <c r="FO13" s="1">
        <f>IF(FL13&gt;='Drive Train'!$G$30,1,0)</f>
        <v>0</v>
      </c>
      <c r="FP13" s="110">
        <f t="shared" si="78"/>
        <v>0.24655916854439036</v>
      </c>
      <c r="FQ13" s="119">
        <f>FQ12+'DT-Prelim Calcs'!$C$11</f>
        <v>0.36</v>
      </c>
      <c r="FR13" s="2">
        <f>GB13/'Drive Train'!$G$35</f>
        <v>0.84541754664059898</v>
      </c>
      <c r="FS13" s="88">
        <f>FZ13*12*60/(PI() * 'Drive Train'!$G$17)/FR$2*FR13</f>
        <v>3768.9576340845738</v>
      </c>
      <c r="FT13" s="2">
        <f>('DT-Prelim Calcs'!$C$6*FR13-FS13)/('DT-Prelim Calcs'!$C$6*FR13)*'DT-Prelim Calcs'!$C$7*FR13</f>
        <v>0.28206780513666085</v>
      </c>
      <c r="FU13" s="110">
        <f>FT13/'DT-Prelim Calcs'!$C$7*('DT-Prelim Calcs'!$C$8-'DT-Prelim Calcs'!$C$9)+'DT-Prelim Calcs'!$C$9</f>
        <v>20.204135632448821</v>
      </c>
      <c r="FV13" s="110">
        <f t="shared" si="34"/>
        <v>20.204135632448821</v>
      </c>
      <c r="FW13" s="2">
        <f t="shared" si="79"/>
        <v>5.3681577436831884E-2</v>
      </c>
      <c r="FX13" s="110">
        <f>FW13*'DT-Prelim Calcs'!$C$21/FR$2/'DT-Prelim Calcs'!$C$19/'DT-Prelim Calcs'!$C$18*3.39*'DT-Prelim Calcs'!$C$20</f>
        <v>3.5886564032763215</v>
      </c>
      <c r="FY13" s="88">
        <f t="shared" si="35"/>
        <v>0</v>
      </c>
      <c r="FZ13" s="110">
        <f>FX12*'DT-Prelim Calcs'!$C$11+FZ12</f>
        <v>6.4840464872793362</v>
      </c>
      <c r="GA13" s="110">
        <f>GA12+0.5*FX13*'DT-Prelim Calcs'!$C$11^2+FZ13*'DT-Prelim Calcs'!$C$11</f>
        <v>1.5202733707255025</v>
      </c>
      <c r="GB13" s="110">
        <f>MIN('Drive Train'!$G$35-FV12*'DT-Prelim Calcs'!$C$21*'Drive Train'!$G$38,GB12+FV$2)</f>
        <v>10.736802842335607</v>
      </c>
      <c r="GC13" s="110">
        <f>'Drive Train'!$G$35-FV13*'DT-Prelim Calcs'!$C$21*'Drive Train'!$G$38</f>
        <v>10.881627793079605</v>
      </c>
      <c r="GD13" s="1">
        <f>IF(GA13&gt;='Drive Train'!$G$30,1,0)</f>
        <v>0</v>
      </c>
      <c r="GE13" s="110">
        <f t="shared" si="80"/>
        <v>0.22449039591609801</v>
      </c>
      <c r="GF13" s="119">
        <f>GF12+'DT-Prelim Calcs'!$C$11</f>
        <v>0.36</v>
      </c>
      <c r="GG13" s="2">
        <f>GQ13/'Drive Train'!$G$35</f>
        <v>0.78740157480314965</v>
      </c>
      <c r="GH13" s="88">
        <f>GO13*12*60/(PI() * 'Drive Train'!$G$17)/GG$2*GG13</f>
        <v>1430.360620419274</v>
      </c>
      <c r="GI13" s="2">
        <f>('DT-Prelim Calcs'!$C$6*GG13-GH13)/('DT-Prelim Calcs'!$C$6*GG13)*'DT-Prelim Calcs'!$C$7*GG13</f>
        <v>0.76489230355614379</v>
      </c>
      <c r="GJ13" s="110">
        <f>GI13/'DT-Prelim Calcs'!$C$7*('DT-Prelim Calcs'!$C$8-'DT-Prelim Calcs'!$C$9)+'DT-Prelim Calcs'!$C$9</f>
        <v>49.653005748814451</v>
      </c>
      <c r="GK13" s="110">
        <f t="shared" si="81"/>
        <v>29.999999999999982</v>
      </c>
      <c r="GL13" s="2">
        <f t="shared" si="82"/>
        <v>0.34961310492884562</v>
      </c>
      <c r="GM13" s="110">
        <f>GL13*'DT-Prelim Calcs'!$C$21/GG$2/'DT-Prelim Calcs'!$C$19/'DT-Prelim Calcs'!$C$18*3.39*'DT-Prelim Calcs'!$C$20</f>
        <v>12.984397664673471</v>
      </c>
      <c r="GN13" s="88">
        <f t="shared" si="37"/>
        <v>0</v>
      </c>
      <c r="GO13" s="110">
        <f>GM12*'DT-Prelim Calcs'!$C$11+GO12</f>
        <v>4.7557376914237741</v>
      </c>
      <c r="GP13" s="110">
        <f>GP12+0.5*GM13*'DT-Prelim Calcs'!$C$11^2+GO13*'DT-Prelim Calcs'!$C$11</f>
        <v>0.99097003673575168</v>
      </c>
      <c r="GQ13" s="110">
        <f>MIN('Drive Train'!$G$35-GK12*'DT-Prelim Calcs'!$C$21*'Drive Train'!$G$38,GQ12+GK$2)</f>
        <v>10</v>
      </c>
      <c r="GR13" s="110">
        <f>'Drive Train'!$G$35-GK13*'DT-Prelim Calcs'!$C$21*'Drive Train'!$G$38</f>
        <v>10</v>
      </c>
      <c r="GS13" s="1">
        <f>IF(GP13&gt;='Drive Train'!$G$30,1,0)</f>
        <v>0</v>
      </c>
      <c r="GT13" s="110">
        <f t="shared" si="83"/>
        <v>0.33333333333333315</v>
      </c>
      <c r="GU13" s="119">
        <f>GU12+'DT-Prelim Calcs'!$C$11</f>
        <v>0.36</v>
      </c>
      <c r="GV13" s="2">
        <f>HF13/'Drive Train'!$G$35</f>
        <v>0.7637795275590552</v>
      </c>
      <c r="GW13" s="88">
        <f>HD13*12*60/(PI() * 'Drive Train'!$G$17)/GV$2*GV13</f>
        <v>1558.7399007951769</v>
      </c>
      <c r="GX13" s="2">
        <f>('DT-Prelim Calcs'!$C$6*GV13-GW13)/('DT-Prelim Calcs'!$C$6*GV13)*'DT-Prelim Calcs'!$C$7*GV13</f>
        <v>0.70058953452244599</v>
      </c>
      <c r="GY13" s="110">
        <f>GX13/'DT-Prelim Calcs'!$C$7*('DT-Prelim Calcs'!$C$8-'DT-Prelim Calcs'!$C$9)+'DT-Prelim Calcs'!$C$9</f>
        <v>45.730992885766213</v>
      </c>
      <c r="GZ13" s="110">
        <f t="shared" si="38"/>
        <v>33.333333333333314</v>
      </c>
      <c r="HA13" s="2">
        <f t="shared" si="84"/>
        <v>0.39277521664845622</v>
      </c>
      <c r="HB13" s="110">
        <f>HA13*'DT-Prelim Calcs'!$C$21/GV$2/'DT-Prelim Calcs'!$C$19/'DT-Prelim Calcs'!$C$18*3.39*'DT-Prelim Calcs'!$C$20</f>
        <v>14.587409722040571</v>
      </c>
      <c r="HC13" s="88">
        <f t="shared" si="39"/>
        <v>0</v>
      </c>
      <c r="HD13" s="110">
        <f>HB12*'DT-Prelim Calcs'!$C$11+HD12</f>
        <v>5.3428658014760915</v>
      </c>
      <c r="HE13" s="110">
        <f>HE12+0.5*HB13*'DT-Prelim Calcs'!$C$11^2+HD13*'DT-Prelim Calcs'!$C$11</f>
        <v>1.1133120165796713</v>
      </c>
      <c r="HF13" s="110">
        <f>MIN('Drive Train'!$G$35-GZ12*'DT-Prelim Calcs'!$C$21*'Drive Train'!$G$38,HF12+GZ$2)</f>
        <v>9.7000000000000011</v>
      </c>
      <c r="HG13" s="110">
        <f>'Drive Train'!$G$35-GZ13*'DT-Prelim Calcs'!$C$21*'Drive Train'!$G$38</f>
        <v>9.7000000000000011</v>
      </c>
      <c r="HH13" s="1">
        <f>IF(HE13&gt;='Drive Train'!$G$30,1,0)</f>
        <v>0</v>
      </c>
      <c r="HI13" s="110">
        <f t="shared" si="85"/>
        <v>0.37037037037037018</v>
      </c>
      <c r="HJ13" s="119">
        <f>HJ12+'DT-Prelim Calcs'!$C$11</f>
        <v>0.36</v>
      </c>
      <c r="HK13" s="2">
        <f>HU13/'Drive Train'!$G$35</f>
        <v>0.74015748031496087</v>
      </c>
      <c r="HL13" s="88">
        <f>HS13*12*60/(PI() * 'Drive Train'!$G$17)/HK$2*HK13</f>
        <v>1676.5239173161226</v>
      </c>
      <c r="HM13" s="2">
        <f>('DT-Prelim Calcs'!$C$6*HK13-HL13)/('DT-Prelim Calcs'!$C$6*HK13)*'DT-Prelim Calcs'!$C$7*HK13</f>
        <v>0.63884486857701717</v>
      </c>
      <c r="HN13" s="110">
        <f>HM13/'DT-Prelim Calcs'!$C$7*('DT-Prelim Calcs'!$C$8-'DT-Prelim Calcs'!$C$9)+'DT-Prelim Calcs'!$C$9</f>
        <v>41.965006168527289</v>
      </c>
      <c r="HO13" s="110">
        <f t="shared" si="40"/>
        <v>36.66666666666665</v>
      </c>
      <c r="HP13" s="2">
        <f t="shared" si="86"/>
        <v>0.43593732836806687</v>
      </c>
      <c r="HQ13" s="110">
        <f>HP13*'DT-Prelim Calcs'!$C$21/HK$2/'DT-Prelim Calcs'!$C$19/'DT-Prelim Calcs'!$C$18*3.39*'DT-Prelim Calcs'!$C$20</f>
        <v>16.190421779407664</v>
      </c>
      <c r="HR13" s="88">
        <f t="shared" si="41"/>
        <v>0</v>
      </c>
      <c r="HS13" s="110">
        <f>HQ12*'DT-Prelim Calcs'!$C$11+HS12</f>
        <v>5.9299939115284115</v>
      </c>
      <c r="HT13" s="110">
        <f>HT12+0.5*HQ13*'DT-Prelim Calcs'!$C$11^2+HS13*'DT-Prelim Calcs'!$C$11</f>
        <v>1.2356539964235917</v>
      </c>
      <c r="HU13" s="110">
        <f>MIN('Drive Train'!$G$35-HO12*'DT-Prelim Calcs'!$C$21*'Drive Train'!$G$38,HU12+HO$2)</f>
        <v>9.4000000000000021</v>
      </c>
      <c r="HV13" s="110">
        <f>'Drive Train'!$G$35-HO13*'DT-Prelim Calcs'!$C$21*'Drive Train'!$G$38</f>
        <v>9.4000000000000021</v>
      </c>
      <c r="HW13" s="1">
        <f>IF(HT13&gt;='Drive Train'!$G$30,1,0)</f>
        <v>0</v>
      </c>
      <c r="HX13" s="110">
        <f t="shared" si="87"/>
        <v>0.40740740740740727</v>
      </c>
      <c r="HY13" s="119">
        <f>HY12+'DT-Prelim Calcs'!$C$11</f>
        <v>0.36</v>
      </c>
      <c r="HZ13" s="2">
        <f>IJ13/'Drive Train'!$G$35</f>
        <v>0.71653543307086631</v>
      </c>
      <c r="IA13" s="88">
        <f>IH13*12*60/(PI() * 'Drive Train'!$G$17)/HZ$2*HZ13</f>
        <v>1783.7126699821104</v>
      </c>
      <c r="IB13" s="2">
        <f>('DT-Prelim Calcs'!$C$6*HZ13-IA13)/('DT-Prelim Calcs'!$C$6*HZ13)*'DT-Prelim Calcs'!$C$7*HZ13</f>
        <v>0.5796583057198571</v>
      </c>
      <c r="IC13" s="110">
        <f>IB13/'DT-Prelim Calcs'!$C$7*('DT-Prelim Calcs'!$C$8-'DT-Prelim Calcs'!$C$9)+'DT-Prelim Calcs'!$C$9</f>
        <v>38.355045597097671</v>
      </c>
      <c r="ID13" s="110">
        <f t="shared" si="42"/>
        <v>38.355045597097671</v>
      </c>
      <c r="IE13" s="2">
        <f t="shared" si="88"/>
        <v>0.45212983883079078</v>
      </c>
      <c r="IF13" s="110">
        <f>IE13*'DT-Prelim Calcs'!$C$21/HZ$2/'DT-Prelim Calcs'!$C$19/'DT-Prelim Calcs'!$C$18*3.39*'DT-Prelim Calcs'!$C$20</f>
        <v>16.791800824052412</v>
      </c>
      <c r="IG13" s="88">
        <f t="shared" si="43"/>
        <v>0</v>
      </c>
      <c r="IH13" s="110">
        <f>IF12*'DT-Prelim Calcs'!$C$11+IH12</f>
        <v>6.5171220215807288</v>
      </c>
      <c r="II13" s="110">
        <f>II12+0.5*IF13*'DT-Prelim Calcs'!$C$11^2+IH13*'DT-Prelim Calcs'!$C$11</f>
        <v>1.3571946698573338</v>
      </c>
      <c r="IJ13" s="110">
        <f>MIN('Drive Train'!$G$35-ID12*'DT-Prelim Calcs'!$C$21*'Drive Train'!$G$38,IJ12+ID$2)</f>
        <v>9.1000000000000014</v>
      </c>
      <c r="IK13" s="110">
        <f>'Drive Train'!$G$35-ID13*'DT-Prelim Calcs'!$C$21*'Drive Train'!$G$38</f>
        <v>9.2480458962612087</v>
      </c>
      <c r="IL13" s="1">
        <f>IF(II13&gt;='Drive Train'!$G$30,1,0)</f>
        <v>0</v>
      </c>
      <c r="IM13" s="110">
        <f t="shared" si="89"/>
        <v>0.42616717330108522</v>
      </c>
      <c r="IN13" s="119">
        <f>IN12+'DT-Prelim Calcs'!$C$11</f>
        <v>0.36</v>
      </c>
      <c r="IO13" s="2">
        <f>IY13/'Drive Train'!$G$35</f>
        <v>0.72379319553267663</v>
      </c>
      <c r="IP13" s="88">
        <f>IW13*12*60/(PI() * 'Drive Train'!$G$17)/IO$2*IO13</f>
        <v>1920.9649429950568</v>
      </c>
      <c r="IQ13" s="2">
        <f>('DT-Prelim Calcs'!$C$6*IO13-IP13)/('DT-Prelim Calcs'!$C$6*IO13)*'DT-Prelim Calcs'!$C$7*IO13</f>
        <v>0.55675378761493866</v>
      </c>
      <c r="IR13" s="110">
        <f>IQ13/'DT-Prelim Calcs'!$C$7*('DT-Prelim Calcs'!$C$8-'DT-Prelim Calcs'!$C$9)+'DT-Prelim Calcs'!$C$9</f>
        <v>36.958032436088459</v>
      </c>
      <c r="IS13" s="110">
        <f t="shared" si="44"/>
        <v>36.958032436088459</v>
      </c>
      <c r="IT13" s="2">
        <f t="shared" si="90"/>
        <v>0.42078949854443359</v>
      </c>
      <c r="IU13" s="110">
        <f>IT13*'DT-Prelim Calcs'!$C$21/IO$2/'DT-Prelim Calcs'!$C$19/'DT-Prelim Calcs'!$C$18*3.39*'DT-Prelim Calcs'!$C$20</f>
        <v>15.627841477313769</v>
      </c>
      <c r="IV13" s="88">
        <f t="shared" si="45"/>
        <v>0</v>
      </c>
      <c r="IW13" s="110">
        <f>IU12*'DT-Prelim Calcs'!$C$11+IW12</f>
        <v>6.948220143042632</v>
      </c>
      <c r="IX13" s="110">
        <f>IX12+0.5*IU13*'DT-Prelim Calcs'!$C$11^2+IW13*'DT-Prelim Calcs'!$C$11</f>
        <v>1.4659056377515924</v>
      </c>
      <c r="IY13" s="110">
        <f>MIN('Drive Train'!$G$35-IS12*'DT-Prelim Calcs'!$C$21*'Drive Train'!$G$38,IY12+IS$2)</f>
        <v>9.1921735832649922</v>
      </c>
      <c r="IZ13" s="110">
        <f>'Drive Train'!$G$35-IS13*'DT-Prelim Calcs'!$C$21*'Drive Train'!$G$38</f>
        <v>9.3737770807520384</v>
      </c>
      <c r="JA13" s="1">
        <f>IF(IX13&gt;='Drive Train'!$G$30,1,0)</f>
        <v>0</v>
      </c>
      <c r="JB13" s="110">
        <f t="shared" si="91"/>
        <v>0.41064480484542737</v>
      </c>
      <c r="JC13" s="119">
        <f>JC12+'DT-Prelim Calcs'!$C$11</f>
        <v>0.36</v>
      </c>
      <c r="JD13" s="2">
        <f>JN13/'Drive Train'!$G$35</f>
        <v>0.72966806680371266</v>
      </c>
      <c r="JE13" s="88">
        <f>JL13*12*60/(PI() * 'Drive Train'!$G$17)/JD$2*JD13</f>
        <v>2007.9341921951916</v>
      </c>
      <c r="JF13" s="2">
        <f>('DT-Prelim Calcs'!$C$6*JD13-JE13)/('DT-Prelim Calcs'!$C$6*JD13)*'DT-Prelim Calcs'!$C$7*JD13</f>
        <v>0.54403964354336842</v>
      </c>
      <c r="JG13" s="110">
        <f>JF13/'DT-Prelim Calcs'!$C$7*('DT-Prelim Calcs'!$C$8-'DT-Prelim Calcs'!$C$9)+'DT-Prelim Calcs'!$C$9</f>
        <v>36.182559818957223</v>
      </c>
      <c r="JH13" s="110">
        <f t="shared" si="46"/>
        <v>36.182559818957223</v>
      </c>
      <c r="JI13" s="2">
        <f t="shared" si="92"/>
        <v>0.40306401229259281</v>
      </c>
      <c r="JJ13" s="110">
        <f>JI13*'DT-Prelim Calcs'!$C$21/JD$2/'DT-Prelim Calcs'!$C$19/'DT-Prelim Calcs'!$C$18*3.39*'DT-Prelim Calcs'!$C$20</f>
        <v>14.969528733744143</v>
      </c>
      <c r="JK13" s="88">
        <f t="shared" si="47"/>
        <v>0</v>
      </c>
      <c r="JL13" s="110">
        <f>JJ12*'DT-Prelim Calcs'!$C$11+JL12</f>
        <v>7.2043161291186442</v>
      </c>
      <c r="JM13" s="110">
        <f>JM12+0.5*JJ13*'DT-Prelim Calcs'!$C$11^2+JL13*'DT-Prelim Calcs'!$C$11</f>
        <v>1.5501887131701042</v>
      </c>
      <c r="JN13" s="110">
        <f>MIN('Drive Train'!$G$35-JH12*'DT-Prelim Calcs'!$C$21*'Drive Train'!$G$38,JN12+JH$2)</f>
        <v>9.2667844484071509</v>
      </c>
      <c r="JO13" s="110">
        <f>'Drive Train'!$G$35-JH13*'DT-Prelim Calcs'!$C$21*'Drive Train'!$G$38</f>
        <v>9.4435696162938498</v>
      </c>
      <c r="JP13" s="1">
        <f>IF(JM13&gt;='Drive Train'!$G$30,1,0)</f>
        <v>0</v>
      </c>
      <c r="JQ13" s="110">
        <f>MIN(JG13,'DT-Prelim Calcs'!$C$10)*'DT-Prelim Calcs'!$C$11*1000/60/60*(1-JP13)</f>
        <v>0.40202844243285801</v>
      </c>
      <c r="JR13" s="119">
        <f>JR12+'DT-Prelim Calcs'!$C$11</f>
        <v>0.36</v>
      </c>
      <c r="JS13" s="2">
        <f>KC13/'Drive Train'!$G$35</f>
        <v>0.73177076307373634</v>
      </c>
      <c r="JT13" s="88">
        <f>KA13*12*60/(PI() * 'Drive Train'!$G$17)/JS$2*JS13</f>
        <v>2040.354912991605</v>
      </c>
      <c r="JU13" s="2">
        <f>('DT-Prelim Calcs'!$C$6*JS13-JT13)/('DT-Prelim Calcs'!$C$6*JS13)*'DT-Prelim Calcs'!$C$7*JS13</f>
        <v>0.53917683974935138</v>
      </c>
      <c r="JV13" s="110">
        <f>JU13/'DT-Prelim Calcs'!$C$7*('DT-Prelim Calcs'!$C$8-'DT-Prelim Calcs'!$C$9)+'DT-Prelim Calcs'!$C$9</f>
        <v>35.885963275492351</v>
      </c>
      <c r="JW13" s="110">
        <f t="shared" si="48"/>
        <v>35.885963275492351</v>
      </c>
      <c r="JX13" s="2">
        <f t="shared" si="93"/>
        <v>0.39633659779017666</v>
      </c>
      <c r="JY13" s="110">
        <f>JX13*'DT-Prelim Calcs'!$C$21/JS$2/'DT-Prelim Calcs'!$C$19/'DT-Prelim Calcs'!$C$18*3.39*'DT-Prelim Calcs'!$C$20</f>
        <v>14.719677043624461</v>
      </c>
      <c r="JZ13" s="88">
        <f t="shared" si="49"/>
        <v>0</v>
      </c>
      <c r="KA13" s="110">
        <f>JY12*'DT-Prelim Calcs'!$C$11+KA12</f>
        <v>7.2996038386459059</v>
      </c>
      <c r="KB13" s="110">
        <f>KB12+0.5*JY13*'DT-Prelim Calcs'!$C$11^2+KA13*'DT-Prelim Calcs'!$C$11</f>
        <v>1.5851530433327248</v>
      </c>
      <c r="KC13" s="110">
        <f>MIN('Drive Train'!$G$35-JW12*'DT-Prelim Calcs'!$C$21*'Drive Train'!$G$38,KC12+JW$2)</f>
        <v>9.2934886910364511</v>
      </c>
      <c r="KD13" s="110">
        <f>'Drive Train'!$G$35-JW13*'DT-Prelim Calcs'!$C$21*'Drive Train'!$G$38</f>
        <v>9.4702633052056875</v>
      </c>
      <c r="KE13" s="1">
        <f>IF(KB13&gt;='Drive Train'!$G$30,1,0)</f>
        <v>0</v>
      </c>
      <c r="KF13" s="110">
        <f>MIN(JV13,'DT-Prelim Calcs'!$C$10)*'DT-Prelim Calcs'!$C$11*1000/60/60*(1-KE13)</f>
        <v>0.39873292528324833</v>
      </c>
      <c r="KG13" s="119">
        <f>KG12+'DT-Prelim Calcs'!$C$11</f>
        <v>0.36</v>
      </c>
      <c r="KH13" s="2">
        <f>KR13/'Drive Train'!$G$35</f>
        <v>0.73151814696758688</v>
      </c>
      <c r="KI13" s="88">
        <f>KP13*12*60/(PI() * 'Drive Train'!$G$17)/KH$2*KH13</f>
        <v>2037.6899420162661</v>
      </c>
      <c r="KJ13" s="2">
        <f>('DT-Prelim Calcs'!$C$6*KH13-KI13)/('DT-Prelim Calcs'!$C$6*KH13)*'DT-Prelim Calcs'!$C$7*KH13</f>
        <v>0.53946407725119216</v>
      </c>
      <c r="KK13" s="110">
        <f>KJ13/'DT-Prelim Calcs'!$C$7*('DT-Prelim Calcs'!$C$8-'DT-Prelim Calcs'!$C$9)+'DT-Prelim Calcs'!$C$9</f>
        <v>35.903482725959243</v>
      </c>
      <c r="KL13" s="110">
        <f t="shared" si="50"/>
        <v>35.903482725959243</v>
      </c>
      <c r="KM13" s="2">
        <f t="shared" si="94"/>
        <v>0.39676114059478307</v>
      </c>
      <c r="KN13" s="110">
        <f>KM13*'DT-Prelim Calcs'!$C$21/KH$2/'DT-Prelim Calcs'!$C$19/'DT-Prelim Calcs'!$C$18*3.39*'DT-Prelim Calcs'!$C$20</f>
        <v>14.735444280386957</v>
      </c>
      <c r="KO13" s="88">
        <f t="shared" si="51"/>
        <v>0</v>
      </c>
      <c r="KP13" s="110">
        <f>KN12*'DT-Prelim Calcs'!$C$11+KP12</f>
        <v>7.2925870883143009</v>
      </c>
      <c r="KQ13" s="110">
        <f>KQ12+0.5*KN13*'DT-Prelim Calcs'!$C$11^2+KP13*'DT-Prelim Calcs'!$C$11</f>
        <v>1.5826176532881591</v>
      </c>
      <c r="KR13" s="110">
        <f>MIN('Drive Train'!$G$35-KL12*'DT-Prelim Calcs'!$C$21*'Drive Train'!$G$38,KR12+KL$2)</f>
        <v>9.2902804664883529</v>
      </c>
      <c r="KS13" s="110">
        <f>'Drive Train'!$G$35-KL13*'DT-Prelim Calcs'!$C$21*'Drive Train'!$G$38</f>
        <v>9.4686865546636678</v>
      </c>
      <c r="KT13" s="1">
        <f>IF(KQ13&gt;='Drive Train'!$G$30,1,0)</f>
        <v>0</v>
      </c>
      <c r="KU13" s="110">
        <f>MIN(KK13,'DT-Prelim Calcs'!$C$10)*'DT-Prelim Calcs'!$C$11*1000/60/60*(1-KT13)</f>
        <v>0.39892758584399163</v>
      </c>
      <c r="KV13" s="119">
        <f>KV12+'DT-Prelim Calcs'!$C$11</f>
        <v>0.36</v>
      </c>
      <c r="KW13" s="2">
        <f>LG13/'Drive Train'!$G$35</f>
        <v>0.73178634707555978</v>
      </c>
      <c r="KX13" s="88">
        <f>LE13*12*60/(PI() * 'Drive Train'!$G$17)/KW$2*KW13</f>
        <v>2040.2704520297066</v>
      </c>
      <c r="KY13" s="2">
        <f>('DT-Prelim Calcs'!$C$6*KW13-KX13)/('DT-Prelim Calcs'!$C$6*KW13)*'DT-Prelim Calcs'!$C$7*KW13</f>
        <v>0.53921920530772316</v>
      </c>
      <c r="KZ13" s="110">
        <f>KY13/'DT-Prelim Calcs'!$C$7*('DT-Prelim Calcs'!$C$8-'DT-Prelim Calcs'!$C$9)+'DT-Prelim Calcs'!$C$9</f>
        <v>35.888547274088083</v>
      </c>
      <c r="LA13" s="110">
        <f t="shared" si="52"/>
        <v>35.888547274088083</v>
      </c>
      <c r="LB13" s="2">
        <f t="shared" si="95"/>
        <v>0.39638791802969287</v>
      </c>
      <c r="LC13" s="110">
        <f>LB13*'DT-Prelim Calcs'!$C$21/KW$2/'DT-Prelim Calcs'!$C$19/'DT-Prelim Calcs'!$C$18*3.39*'DT-Prelim Calcs'!$C$20</f>
        <v>14.72158304310998</v>
      </c>
      <c r="LD13" s="88">
        <f t="shared" si="53"/>
        <v>0</v>
      </c>
      <c r="LE13" s="110">
        <f>LC12*'DT-Prelim Calcs'!$C$11+LE12</f>
        <v>7.2991462251333701</v>
      </c>
      <c r="LF13" s="110">
        <f>LF12+0.5*LC13*'DT-Prelim Calcs'!$C$11^2+LE13*'DT-Prelim Calcs'!$C$11</f>
        <v>1.5850614192857784</v>
      </c>
      <c r="LG13" s="110">
        <f>MIN('Drive Train'!$G$35-LA12*'DT-Prelim Calcs'!$C$21*'Drive Train'!$G$38,LG12+LA$2)</f>
        <v>9.293686607859609</v>
      </c>
      <c r="LH13" s="110">
        <f>'Drive Train'!$G$35-LA13*'DT-Prelim Calcs'!$C$21*'Drive Train'!$G$38</f>
        <v>9.4700307453320711</v>
      </c>
      <c r="LI13" s="1">
        <f>IF(LF13&gt;='Drive Train'!$G$30,1,0)</f>
        <v>0</v>
      </c>
      <c r="LJ13" s="110">
        <f>MIN(KZ13,'DT-Prelim Calcs'!$C$10)*'DT-Prelim Calcs'!$C$11*1000/60/60*(1-LI13)</f>
        <v>0.3987616363787565</v>
      </c>
      <c r="LK13" s="119">
        <f>LK12+'DT-Prelim Calcs'!$C$11</f>
        <v>0.36</v>
      </c>
      <c r="LL13" s="2">
        <f>LV13/'Drive Train'!$G$35</f>
        <v>0.73177775170733761</v>
      </c>
      <c r="LM13" s="88">
        <f>LT13*12*60/(PI() * 'Drive Train'!$G$17)/LL$2*LL13</f>
        <v>2038.8154357976409</v>
      </c>
      <c r="LN13" s="2">
        <f>('DT-Prelim Calcs'!$C$6*LL13-LM13)/('DT-Prelim Calcs'!$C$6*LL13)*'DT-Prelim Calcs'!$C$7*LL13</f>
        <v>0.53955838256579236</v>
      </c>
      <c r="LO13" s="110">
        <f>LN13/'DT-Prelim Calcs'!$C$7*('DT-Prelim Calcs'!$C$8-'DT-Prelim Calcs'!$C$9)+'DT-Prelim Calcs'!$C$9</f>
        <v>35.909234681317834</v>
      </c>
      <c r="LP13" s="110">
        <f t="shared" si="54"/>
        <v>35.909234681317834</v>
      </c>
      <c r="LQ13" s="2">
        <f t="shared" si="96"/>
        <v>0.39682727875374679</v>
      </c>
      <c r="LR13" s="110">
        <f>LQ13*'DT-Prelim Calcs'!$C$21/LL$2/'DT-Prelim Calcs'!$C$19/'DT-Prelim Calcs'!$C$18*3.39*'DT-Prelim Calcs'!$C$20</f>
        <v>14.73790060752312</v>
      </c>
      <c r="LS13" s="88">
        <f t="shared" si="55"/>
        <v>0</v>
      </c>
      <c r="LT13" s="110">
        <f>LR12*'DT-Prelim Calcs'!$C$11+LT12</f>
        <v>7.2940265221502267</v>
      </c>
      <c r="LU13" s="110">
        <f>LU12+0.5*LR13*'DT-Prelim Calcs'!$C$11^2+LT13*'DT-Prelim Calcs'!$C$11</f>
        <v>1.5836143704088006</v>
      </c>
      <c r="LV13" s="110">
        <f>MIN('Drive Train'!$G$35-LP12*'DT-Prelim Calcs'!$C$21*'Drive Train'!$G$38,LV12+LP$2)</f>
        <v>9.2935774466831873</v>
      </c>
      <c r="LW13" s="110">
        <f>'Drive Train'!$G$35-LP13*'DT-Prelim Calcs'!$C$21*'Drive Train'!$G$38</f>
        <v>9.4681688786813947</v>
      </c>
      <c r="LX13" s="1">
        <f>IF(LU13&gt;='Drive Train'!$G$30,1,0)</f>
        <v>0</v>
      </c>
      <c r="LY13" s="110">
        <f>MIN(LO13,'DT-Prelim Calcs'!$C$10)*'DT-Prelim Calcs'!$C$11*1000/60/60*(1-LX13)</f>
        <v>0.39899149645908705</v>
      </c>
      <c r="LZ13" s="119">
        <f>LZ12+'DT-Prelim Calcs'!$C$11</f>
        <v>0.36</v>
      </c>
    </row>
    <row r="14" spans="1:338" x14ac:dyDescent="0.2">
      <c r="A14" s="21"/>
      <c r="B14" s="22">
        <f>'Drive Train'!K12/C7</f>
        <v>0.10344483728490675</v>
      </c>
      <c r="C14" s="133">
        <v>-1</v>
      </c>
      <c r="D14" s="5"/>
      <c r="E14" s="6">
        <f t="shared" si="56"/>
        <v>9</v>
      </c>
      <c r="F14" s="132">
        <f t="shared" si="57"/>
        <v>0.50759999999999994</v>
      </c>
      <c r="G14" s="132">
        <f t="shared" si="0"/>
        <v>3737.6</v>
      </c>
      <c r="H14" s="132">
        <f t="shared" si="1"/>
        <v>33.96</v>
      </c>
      <c r="I14" s="132">
        <f t="shared" si="58"/>
        <v>198.67492259880797</v>
      </c>
      <c r="J14" s="132">
        <f t="shared" si="59"/>
        <v>407.52</v>
      </c>
      <c r="K14" s="132">
        <f t="shared" si="2"/>
        <v>0.36</v>
      </c>
      <c r="L14" s="132">
        <f t="shared" si="3"/>
        <v>0.64</v>
      </c>
      <c r="M14" s="132">
        <f t="shared" si="4"/>
        <v>0.38157303370786516</v>
      </c>
      <c r="N14" s="132">
        <f t="shared" si="5"/>
        <v>0.92307692307692291</v>
      </c>
      <c r="O14" s="132">
        <f t="shared" si="6"/>
        <v>0.48752189487340003</v>
      </c>
      <c r="P14" s="5"/>
      <c r="R14" s="119">
        <f>R13+'DT-Prelim Calcs'!$C$11</f>
        <v>0.39999999999999997</v>
      </c>
      <c r="S14" s="2">
        <f>AG14/'Drive Train'!$G$35</f>
        <v>0.72898757340247133</v>
      </c>
      <c r="T14" s="88">
        <f>AE14*12*60/(PI() * 'Drive Train'!$G$17)/S$2*ABS(S14)</f>
        <v>2213.8155805783153</v>
      </c>
      <c r="U14" s="2">
        <f>IF(OR(AD13=1,AND($C$32=Motors!$C$28,'DT-Prelim Calcs'!AI13=1)),0,IF(AG14=0,-(V13+$C$9)/($C$8-$C$9)*$C$7,($C$6*S14-T14)/($C$6*S14)*$C$7*S14))</f>
        <v>0.49337248387155563</v>
      </c>
      <c r="V14" s="110">
        <f>IF(AND(AD13=1,AI13=1),0,ABS(U14/$C$7*($C$8-$C$9)+$C$9) *'Drive Train'!$K$55 + V13*(1-'Drive Train'!$K$55))</f>
        <v>34.352479309159051</v>
      </c>
      <c r="W14" s="110">
        <f t="shared" si="7"/>
        <v>34.352479309159051</v>
      </c>
      <c r="X14" s="2">
        <f>MAX(MIN(IF(AND(AI13=1,AG14&lt;0),-1,1)*(W14-$C$9)/($C$8-$C$9)*$C$7-$C$29*AE14/T$2 -  AI13*$C$29/2,X$2),MAX(X$4:X13)*-1)</f>
        <v>0.35845932733702868</v>
      </c>
      <c r="Y14" s="110">
        <f t="shared" si="8"/>
        <v>13.312940468014244</v>
      </c>
      <c r="Z14" s="110">
        <f t="shared" si="9"/>
        <v>13.312940468014244</v>
      </c>
      <c r="AA14" s="110">
        <f t="shared" si="10"/>
        <v>9.258142182211385</v>
      </c>
      <c r="AB14" s="110" t="e">
        <f t="shared" si="11"/>
        <v>#N/A</v>
      </c>
      <c r="AC14" s="88">
        <f t="shared" si="60"/>
        <v>0</v>
      </c>
      <c r="AD14" s="1">
        <f t="shared" si="12"/>
        <v>0</v>
      </c>
      <c r="AE14" s="110">
        <f t="shared" si="13"/>
        <v>7.9504176043840458</v>
      </c>
      <c r="AF14" s="110" t="e">
        <f t="shared" si="14"/>
        <v>#N/A</v>
      </c>
      <c r="AG14" s="110">
        <f>IF(AI13=0,MIN('Drive Train'!$G$35-W13*$C$21*'Drive Train'!$G$38,AG13+W$2)-$C$3,IF(AE13-1&lt;=0,0,IF($C$32=Motors!$C$26,MAX(MAX(AG$4:AG13)*-1,AG13-W$2),MAX(0,MAX(AG$4:AG13)*-1,AG13-W$2))))</f>
        <v>9.258142182211385</v>
      </c>
      <c r="AH14" s="110">
        <f>'Drive Train'!$G$35-ABS(W14)*'DT-Prelim Calcs'!$C$21*'Drive Train'!$G$38</f>
        <v>9.6082768621756856</v>
      </c>
      <c r="AI14" s="1">
        <f>IF(AJ14&gt;='Drive Train'!$G$30,1,0)</f>
        <v>0</v>
      </c>
      <c r="AJ14" s="110">
        <f>AJ13+0.5*Y14*'DT-Prelim Calcs'!$C$11^2+AE14*'DT-Prelim Calcs'!$C$11</f>
        <v>1.9222394944763477</v>
      </c>
      <c r="AK14" s="110">
        <f t="shared" si="15"/>
        <v>0.38169421454621161</v>
      </c>
      <c r="AL14" s="119">
        <f>AL13+'DT-Prelim Calcs'!$C$11</f>
        <v>0.39999999999999997</v>
      </c>
      <c r="AM14" s="2">
        <f>AW14/'Drive Train'!$G$35</f>
        <v>0.62177086271190252</v>
      </c>
      <c r="AN14" s="88">
        <f>AU14*12*60/(PI() * 'Drive Train'!$G$17)/AM$2*AM14</f>
        <v>240.10286138223611</v>
      </c>
      <c r="AO14" s="2">
        <f>('DT-Prelim Calcs'!$C$6*AM14-AN14)/('DT-Prelim Calcs'!$C$6*AM14)*'DT-Prelim Calcs'!$C$7*AM14</f>
        <v>0.81872687626129059</v>
      </c>
      <c r="AP14" s="110">
        <f>AO14/'DT-Prelim Calcs'!$C$7*('DT-Prelim Calcs'!$C$8-'DT-Prelim Calcs'!$C$9)+'DT-Prelim Calcs'!$C$9</f>
        <v>52.936532878348224</v>
      </c>
      <c r="AQ14" s="110">
        <f t="shared" si="16"/>
        <v>52.936532878348224</v>
      </c>
      <c r="AR14" s="2">
        <f t="shared" si="61"/>
        <v>0.79894411626084894</v>
      </c>
      <c r="AS14" s="110">
        <f>AR14*'DT-Prelim Calcs'!$C$21/AM$2/'DT-Prelim Calcs'!$C$19/'DT-Prelim Calcs'!$C$18*3.39*'DT-Prelim Calcs'!$C$20</f>
        <v>8.90167557033649</v>
      </c>
      <c r="AT14" s="88">
        <f t="shared" si="17"/>
        <v>0</v>
      </c>
      <c r="AU14" s="110">
        <f>AS13*'DT-Prelim Calcs'!$C$11+AU13</f>
        <v>3.3698792641247257</v>
      </c>
      <c r="AV14" s="110">
        <f>AV13+0.5*AS14*'DT-Prelim Calcs'!$C$11^2+AU14*'DT-Prelim Calcs'!$C$11</f>
        <v>0.76163606021891705</v>
      </c>
      <c r="AW14" s="110">
        <f>MIN('Drive Train'!$G$35-AQ13*'DT-Prelim Calcs'!$C$21*'Drive Train'!$G$38,AW13+AQ$2)</f>
        <v>7.8964899564411617</v>
      </c>
      <c r="AX14" s="110">
        <f>'Drive Train'!$G$35-AQ14*'DT-Prelim Calcs'!$C$21*'Drive Train'!$G$38</f>
        <v>7.9357120409486592</v>
      </c>
      <c r="AY14" s="1">
        <f>IF(AV14&gt;='Drive Train'!$G$30,1,0)</f>
        <v>0</v>
      </c>
      <c r="AZ14" s="110">
        <f t="shared" si="62"/>
        <v>0.58818369864831355</v>
      </c>
      <c r="BA14" s="119">
        <f>BA13+'DT-Prelim Calcs'!$C$11</f>
        <v>0.39999999999999997</v>
      </c>
      <c r="BB14" s="2">
        <f>BL14/'Drive Train'!$G$35</f>
        <v>0.64223144123575793</v>
      </c>
      <c r="BC14" s="88">
        <f>BJ14*12*60/(PI() * 'Drive Train'!$G$17)/BB$2*BB14</f>
        <v>573.68790929394754</v>
      </c>
      <c r="BD14" s="2">
        <f>('DT-Prelim Calcs'!$C$6*BB14-BC14)/('DT-Prelim Calcs'!$C$6*BB14)*'DT-Prelim Calcs'!$C$7*BB14</f>
        <v>0.76703606637110588</v>
      </c>
      <c r="BE14" s="110">
        <f>BD14/'DT-Prelim Calcs'!$C$7*('DT-Prelim Calcs'!$C$8-'DT-Prelim Calcs'!$C$9)+'DT-Prelim Calcs'!$C$9</f>
        <v>49.783760076535543</v>
      </c>
      <c r="BF14" s="110">
        <f t="shared" si="18"/>
        <v>49.783760076535543</v>
      </c>
      <c r="BG14" s="2">
        <f t="shared" si="63"/>
        <v>0.72127416647010523</v>
      </c>
      <c r="BH14" s="110">
        <f>BG14*'DT-Prelim Calcs'!$C$21/BB$2/'DT-Prelim Calcs'!$C$19/'DT-Prelim Calcs'!$C$18*3.39*'DT-Prelim Calcs'!$C$20</f>
        <v>12.500899479014778</v>
      </c>
      <c r="BI14" s="88">
        <f t="shared" si="19"/>
        <v>0</v>
      </c>
      <c r="BJ14" s="110">
        <f>BH13*'DT-Prelim Calcs'!$C$11+BJ13</f>
        <v>5.0112489649682717</v>
      </c>
      <c r="BK14" s="110">
        <f>BK13+0.5*BH14*'DT-Prelim Calcs'!$C$11^2+BJ14*'DT-Prelim Calcs'!$C$11</f>
        <v>1.1471558335507137</v>
      </c>
      <c r="BL14" s="110">
        <f>MIN('Drive Train'!$G$35-BF13*'DT-Prelim Calcs'!$C$21*'Drive Train'!$G$38,BL13+BF$2)</f>
        <v>8.156339303694125</v>
      </c>
      <c r="BM14" s="110">
        <f>'Drive Train'!$G$35-BF14*'DT-Prelim Calcs'!$C$21*'Drive Train'!$G$38</f>
        <v>8.2194615931118005</v>
      </c>
      <c r="BN14" s="1">
        <f>IF(BK14&gt;='Drive Train'!$G$30,1,0)</f>
        <v>0</v>
      </c>
      <c r="BO14" s="110">
        <f t="shared" si="64"/>
        <v>0.55315288973928378</v>
      </c>
      <c r="BP14" s="119">
        <f>BP13+'DT-Prelim Calcs'!$C$11</f>
        <v>0.39999999999999997</v>
      </c>
      <c r="BQ14" s="2">
        <f>CA14/'Drive Train'!$G$35</f>
        <v>0.67040503388226003</v>
      </c>
      <c r="BR14" s="88">
        <f>BY14*12*60/(PI() * 'Drive Train'!$G$17)/BQ$2*BQ14</f>
        <v>1032.8163755560806</v>
      </c>
      <c r="BS14" s="2">
        <f>('DT-Prelim Calcs'!$C$6*BQ14-BR14)/('DT-Prelim Calcs'!$C$6*BQ14)*'DT-Prelim Calcs'!$C$7*BQ14</f>
        <v>0.69590960984007</v>
      </c>
      <c r="BT14" s="110">
        <f>BS14/'DT-Prelim Calcs'!$C$7*('DT-Prelim Calcs'!$C$8-'DT-Prelim Calcs'!$C$9)+'DT-Prelim Calcs'!$C$9</f>
        <v>45.44555067109647</v>
      </c>
      <c r="BU14" s="110">
        <f t="shared" si="20"/>
        <v>45.44555067109647</v>
      </c>
      <c r="BV14" s="2">
        <f t="shared" si="65"/>
        <v>0.61698621435013079</v>
      </c>
      <c r="BW14" s="110">
        <f>BV14*'DT-Prelim Calcs'!$C$21/BQ$2/'DT-Prelim Calcs'!$C$19/'DT-Prelim Calcs'!$C$18*3.39*'DT-Prelim Calcs'!$C$20</f>
        <v>14.512489254381789</v>
      </c>
      <c r="BX14" s="88">
        <f t="shared" si="21"/>
        <v>0</v>
      </c>
      <c r="BY14" s="110">
        <f>BW13*'DT-Prelim Calcs'!$C$11+BY13</f>
        <v>6.3682796886872417</v>
      </c>
      <c r="BZ14" s="110">
        <f>BZ13+0.5*BW14*'DT-Prelim Calcs'!$C$11^2+BY14*'DT-Prelim Calcs'!$C$11</f>
        <v>1.4857781911466739</v>
      </c>
      <c r="CA14" s="110">
        <f>MIN('Drive Train'!$G$35-BU13*'DT-Prelim Calcs'!$C$21*'Drive Train'!$G$38,CA13+BU$2)</f>
        <v>8.5141439303047015</v>
      </c>
      <c r="CB14" s="110">
        <f>'Drive Train'!$G$35-BU14*'DT-Prelim Calcs'!$C$21*'Drive Train'!$G$38</f>
        <v>8.6099004396013168</v>
      </c>
      <c r="CC14" s="1">
        <f>IF(BZ14&gt;='Drive Train'!$G$30,1,0)</f>
        <v>0</v>
      </c>
      <c r="CD14" s="110">
        <f t="shared" si="66"/>
        <v>0.504950563012183</v>
      </c>
      <c r="CE14" s="119">
        <f>CE13+'DT-Prelim Calcs'!$C$11</f>
        <v>0.39999999999999997</v>
      </c>
      <c r="CF14" s="2">
        <f>CP14/'Drive Train'!$G$35</f>
        <v>0.70361722041087771</v>
      </c>
      <c r="CG14" s="88">
        <f>CN14*12*60/(PI() * 'Drive Train'!$G$17)/CF$2*CF14</f>
        <v>1572.2632414964214</v>
      </c>
      <c r="CH14" s="2">
        <f>('DT-Prelim Calcs'!$C$6*CF14-CG14)/('DT-Prelim Calcs'!$C$6*CF14)*'DT-Prelim Calcs'!$C$7*CF14</f>
        <v>0.61249562829475634</v>
      </c>
      <c r="CI14" s="110">
        <f>CH14/'DT-Prelim Calcs'!$C$7*('DT-Prelim Calcs'!$C$8-'DT-Prelim Calcs'!$C$9)+'DT-Prelim Calcs'!$C$9</f>
        <v>40.357889385353936</v>
      </c>
      <c r="CJ14" s="110">
        <f t="shared" si="22"/>
        <v>40.357889385353936</v>
      </c>
      <c r="CK14" s="2">
        <f t="shared" si="67"/>
        <v>0.4980211391654184</v>
      </c>
      <c r="CL14" s="110">
        <f>CK14*'DT-Prelim Calcs'!$C$21/CF$2/'DT-Prelim Calcs'!$C$19/'DT-Prelim Calcs'!$C$18*3.39*'DT-Prelim Calcs'!$C$20</f>
        <v>14.796938501841495</v>
      </c>
      <c r="CM14" s="88">
        <f t="shared" si="23"/>
        <v>0</v>
      </c>
      <c r="CN14" s="110">
        <f>CL13*'DT-Prelim Calcs'!$C$11+CN13</f>
        <v>7.3125262952366521</v>
      </c>
      <c r="CO14" s="110">
        <f>CO13+0.5*CL14*'DT-Prelim Calcs'!$C$11^2+CN14*'DT-Prelim Calcs'!$C$11</f>
        <v>1.7363484927020605</v>
      </c>
      <c r="CP14" s="110">
        <f>MIN('Drive Train'!$G$35-CJ13*'DT-Prelim Calcs'!$C$21*'Drive Train'!$G$38,CP13+CJ$2)</f>
        <v>8.9359386992181467</v>
      </c>
      <c r="CQ14" s="110">
        <f>'Drive Train'!$G$35-CJ14*'DT-Prelim Calcs'!$C$21*'Drive Train'!$G$38</f>
        <v>9.067789955318144</v>
      </c>
      <c r="CR14" s="1">
        <f>IF(CO14&gt;='Drive Train'!$G$30,1,0)</f>
        <v>0</v>
      </c>
      <c r="CS14" s="110">
        <f t="shared" si="68"/>
        <v>0.4484209931705993</v>
      </c>
      <c r="CT14" s="119">
        <f>CT13+'DT-Prelim Calcs'!$C$11</f>
        <v>0.39999999999999997</v>
      </c>
      <c r="CU14" s="2">
        <f>DE14/'Drive Train'!$G$35</f>
        <v>0.73805505113577075</v>
      </c>
      <c r="CV14" s="88">
        <f>DC14*12*60/(PI() * 'Drive Train'!$G$17)/CU$2*CU14</f>
        <v>2127.0684955977476</v>
      </c>
      <c r="CW14" s="2">
        <f>('DT-Prelim Calcs'!$C$6*CU14-CV14)/('DT-Prelim Calcs'!$C$6*CU14)*'DT-Prelim Calcs'!$C$7*CU14</f>
        <v>0.52710170107526821</v>
      </c>
      <c r="CX14" s="110">
        <f>CW14/'DT-Prelim Calcs'!$C$7*('DT-Prelim Calcs'!$C$8-'DT-Prelim Calcs'!$C$9)+'DT-Prelim Calcs'!$C$9</f>
        <v>35.149465455654656</v>
      </c>
      <c r="CY14" s="110">
        <f t="shared" si="24"/>
        <v>35.149465455654656</v>
      </c>
      <c r="CZ14" s="2">
        <f t="shared" si="69"/>
        <v>0.37945877921013915</v>
      </c>
      <c r="DA14" s="110">
        <f>CZ14*'DT-Prelim Calcs'!$C$21/CU$2/'DT-Prelim Calcs'!$C$19/'DT-Prelim Calcs'!$C$18*3.39*'DT-Prelim Calcs'!$C$20</f>
        <v>13.623084575251985</v>
      </c>
      <c r="DB14" s="88">
        <f t="shared" si="25"/>
        <v>0</v>
      </c>
      <c r="DC14" s="110">
        <f>DA13*'DT-Prelim Calcs'!$C$11+DC13</f>
        <v>7.8052101720139415</v>
      </c>
      <c r="DD14" s="110">
        <f>DD13+0.5*DA14*'DT-Prelim Calcs'!$C$11^2+DC14*'DT-Prelim Calcs'!$C$11</f>
        <v>1.8786322561040716</v>
      </c>
      <c r="DE14" s="110">
        <f>MIN('Drive Train'!$G$35-CY13*'DT-Prelim Calcs'!$C$21*'Drive Train'!$G$38,DE13+CY$2)</f>
        <v>9.3732991494242874</v>
      </c>
      <c r="DF14" s="110">
        <f>'Drive Train'!$G$35-CY14*'DT-Prelim Calcs'!$C$21*'Drive Train'!$G$38</f>
        <v>9.5365481089910809</v>
      </c>
      <c r="DG14" s="1">
        <f>IF(DD14&gt;='Drive Train'!$G$30,1,0)</f>
        <v>0</v>
      </c>
      <c r="DH14" s="110">
        <f t="shared" si="70"/>
        <v>0.39054961617394057</v>
      </c>
      <c r="DI14" s="119">
        <f>DI13+'DT-Prelim Calcs'!$C$11</f>
        <v>0.39999999999999997</v>
      </c>
      <c r="DJ14" s="2">
        <f>DT14/'Drive Train'!$G$35</f>
        <v>0.77030421229188872</v>
      </c>
      <c r="DK14" s="88">
        <f>DR14*12*60/(PI() * 'Drive Train'!$G$17)/DJ$2*DJ14</f>
        <v>2638.8674984292497</v>
      </c>
      <c r="DL14" s="2">
        <f>('DT-Prelim Calcs'!$C$6*DJ14-DK14)/('DT-Prelim Calcs'!$C$6*DJ14)*'DT-Prelim Calcs'!$C$7*DJ14</f>
        <v>0.44900510837518598</v>
      </c>
      <c r="DM14" s="110">
        <f>DL14/'DT-Prelim Calcs'!$C$7*('DT-Prelim Calcs'!$C$8-'DT-Prelim Calcs'!$C$9)+'DT-Prelim Calcs'!$C$9</f>
        <v>30.386127177493616</v>
      </c>
      <c r="DN14" s="110">
        <f t="shared" si="26"/>
        <v>30.386127177493616</v>
      </c>
      <c r="DO14" s="2">
        <f t="shared" si="71"/>
        <v>0.27350587472906895</v>
      </c>
      <c r="DP14" s="110">
        <f>DO14*'DT-Prelim Calcs'!$C$21/DJ$2/'DT-Prelim Calcs'!$C$19/'DT-Prelim Calcs'!$C$18*3.39*'DT-Prelim Calcs'!$C$20</f>
        <v>11.512202650622287</v>
      </c>
      <c r="DQ14" s="88">
        <f t="shared" si="27"/>
        <v>0</v>
      </c>
      <c r="DR14" s="110">
        <f>DP13*'DT-Prelim Calcs'!$C$11+DR13</f>
        <v>7.9134575269602676</v>
      </c>
      <c r="DS14" s="110">
        <f>DS13+0.5*DP14*'DT-Prelim Calcs'!$C$11^2+DR14*'DT-Prelim Calcs'!$C$11</f>
        <v>1.9307394003586442</v>
      </c>
      <c r="DT14" s="110">
        <f>MIN('Drive Train'!$G$35-DN13*'DT-Prelim Calcs'!$C$21*'Drive Train'!$G$38,DT13+DN$2)</f>
        <v>9.7828634961069856</v>
      </c>
      <c r="DU14" s="110">
        <f>'Drive Train'!$G$35-DN14*'DT-Prelim Calcs'!$C$21*'Drive Train'!$G$38</f>
        <v>9.9652485540255746</v>
      </c>
      <c r="DV14" s="1">
        <f>IF(DS14&gt;='Drive Train'!$G$30,1,0)</f>
        <v>0</v>
      </c>
      <c r="DW14" s="110">
        <f t="shared" si="72"/>
        <v>0.33762363530548462</v>
      </c>
      <c r="DX14" s="119">
        <f>DX13+'DT-Prelim Calcs'!$C$11</f>
        <v>0.39999999999999997</v>
      </c>
      <c r="DY14" s="2">
        <f>EI14/'Drive Train'!$G$35</f>
        <v>0.79906564526827939</v>
      </c>
      <c r="DZ14" s="88">
        <f>EG14*12*60/(PI() * 'Drive Train'!$G$17)/DY$2*DY14</f>
        <v>3083.4434016491637</v>
      </c>
      <c r="EA14" s="2">
        <f>('DT-Prelim Calcs'!$C$6*DY14-DZ14)/('DT-Prelim Calcs'!$C$6*DY14)*'DT-Prelim Calcs'!$C$7*DY14</f>
        <v>0.3822210536081847</v>
      </c>
      <c r="EB14" s="110">
        <f>EA14/'DT-Prelim Calcs'!$C$7*('DT-Prelim Calcs'!$C$8-'DT-Prelim Calcs'!$C$9)+'DT-Prelim Calcs'!$C$9</f>
        <v>26.312773482485024</v>
      </c>
      <c r="EC14" s="110">
        <f t="shared" si="28"/>
        <v>26.312773482485024</v>
      </c>
      <c r="ED14" s="2">
        <f t="shared" si="73"/>
        <v>0.18453618204641734</v>
      </c>
      <c r="EE14" s="110">
        <f>ED14*'DT-Prelim Calcs'!$C$21/DY$2/'DT-Prelim Calcs'!$C$19/'DT-Prelim Calcs'!$C$18*3.39*'DT-Prelim Calcs'!$C$20</f>
        <v>8.9096160260027908</v>
      </c>
      <c r="EF14" s="88">
        <f t="shared" si="29"/>
        <v>0</v>
      </c>
      <c r="EG14" s="110">
        <f>EE13*'DT-Prelim Calcs'!$C$11+EG13</f>
        <v>7.7710337706509023</v>
      </c>
      <c r="EH14" s="110">
        <f>EH13+0.5*EE14*'DT-Prelim Calcs'!$C$11^2+EG14*'DT-Prelim Calcs'!$C$11</f>
        <v>1.9282645320485847</v>
      </c>
      <c r="EI14" s="110">
        <f>MIN('Drive Train'!$G$35-EC13*'DT-Prelim Calcs'!$C$21*'Drive Train'!$G$38,EI13+EC$2)</f>
        <v>10.148133694907148</v>
      </c>
      <c r="EJ14" s="110">
        <f>'Drive Train'!$G$35-EC14*'DT-Prelim Calcs'!$C$21*'Drive Train'!$G$38</f>
        <v>10.331850386576347</v>
      </c>
      <c r="EK14" s="1">
        <f>IF(EH14&gt;='Drive Train'!$G$30,1,0)</f>
        <v>0</v>
      </c>
      <c r="EL14" s="110">
        <f t="shared" si="74"/>
        <v>0.29236414980538916</v>
      </c>
      <c r="EM14" s="119">
        <f>EM13+'DT-Prelim Calcs'!$C$11</f>
        <v>0.39999999999999997</v>
      </c>
      <c r="EN14" s="2">
        <f>EX14/'Drive Train'!$G$35</f>
        <v>0.82332907236272412</v>
      </c>
      <c r="EO14" s="88">
        <f>EV14*12*60/(PI() * 'Drive Train'!$G$17)/EN$2*EN14</f>
        <v>3444.2447648960469</v>
      </c>
      <c r="EP14" s="2">
        <f>('DT-Prelim Calcs'!$C$6*EN14-EO14)/('DT-Prelim Calcs'!$C$6*EN14)*'DT-Prelim Calcs'!$C$7*EN14</f>
        <v>0.32932119776715574</v>
      </c>
      <c r="EQ14" s="110">
        <f>EP14/'DT-Prelim Calcs'!$C$7*('DT-Prelim Calcs'!$C$8-'DT-Prelim Calcs'!$C$9)+'DT-Prelim Calcs'!$C$9</f>
        <v>23.086257452464821</v>
      </c>
      <c r="ER14" s="110">
        <f t="shared" si="30"/>
        <v>23.086257452464821</v>
      </c>
      <c r="ES14" s="2">
        <f t="shared" si="75"/>
        <v>0.11501216857975294</v>
      </c>
      <c r="ET14" s="110">
        <f>ES14*'DT-Prelim Calcs'!$C$21/EN$2/'DT-Prelim Calcs'!$C$19/'DT-Prelim Calcs'!$C$18*3.39*'DT-Prelim Calcs'!$C$20</f>
        <v>6.2648304016403156</v>
      </c>
      <c r="EU14" s="88">
        <f t="shared" si="31"/>
        <v>0</v>
      </c>
      <c r="EV14" s="110">
        <f>ET13*'DT-Prelim Calcs'!$C$11+EV13</f>
        <v>7.467199610826051</v>
      </c>
      <c r="EW14" s="110">
        <f>EW13+0.5*ET14*'DT-Prelim Calcs'!$C$11^2+EV14*'DT-Prelim Calcs'!$C$11</f>
        <v>1.8952947484856377</v>
      </c>
      <c r="EX14" s="110">
        <f>MIN('Drive Train'!$G$35-ER13*'DT-Prelim Calcs'!$C$21*'Drive Train'!$G$38,EX13+ER$2)</f>
        <v>10.456279219006596</v>
      </c>
      <c r="EY14" s="110">
        <f>'Drive Train'!$G$35-ER14*'DT-Prelim Calcs'!$C$21*'Drive Train'!$G$38</f>
        <v>10.622236829278165</v>
      </c>
      <c r="EZ14" s="1">
        <f>IF(EW14&gt;='Drive Train'!$G$30,1,0)</f>
        <v>0</v>
      </c>
      <c r="FA14" s="110">
        <f t="shared" si="76"/>
        <v>0.25651397169405354</v>
      </c>
      <c r="FB14" s="119">
        <f>FB13+'DT-Prelim Calcs'!$C$11</f>
        <v>0.39999999999999997</v>
      </c>
      <c r="FC14" s="2">
        <f>FM14/'Drive Train'!$G$35</f>
        <v>0.84274572714885343</v>
      </c>
      <c r="FD14" s="88">
        <f>FK14*12*60/(PI() * 'Drive Train'!$G$17)/FC$2*FC14</f>
        <v>3718.1086266062684</v>
      </c>
      <c r="FE14" s="2">
        <f>('DT-Prelim Calcs'!$C$6*FC14-FD14)/('DT-Prelim Calcs'!$C$6*FC14)*'DT-Prelim Calcs'!$C$7*FC14</f>
        <v>0.29057744043145212</v>
      </c>
      <c r="FF14" s="110">
        <f>FE14/'DT-Prelim Calcs'!$C$7*('DT-Prelim Calcs'!$C$8-'DT-Prelim Calcs'!$C$9)+'DT-Prelim Calcs'!$C$9</f>
        <v>20.723163033407719</v>
      </c>
      <c r="FG14" s="110">
        <f t="shared" si="32"/>
        <v>20.723163033407719</v>
      </c>
      <c r="FH14" s="2">
        <f t="shared" si="77"/>
        <v>6.4558191482640331E-2</v>
      </c>
      <c r="FI14" s="110">
        <f>FH14*'DT-Prelim Calcs'!$C$21/FC$2/'DT-Prelim Calcs'!$C$19/'DT-Prelim Calcs'!$C$18*3.39*'DT-Prelim Calcs'!$C$20</f>
        <v>3.91615872196531</v>
      </c>
      <c r="FJ14" s="88">
        <f t="shared" si="33"/>
        <v>0</v>
      </c>
      <c r="FK14" s="110">
        <f>FI13*'DT-Prelim Calcs'!$C$11+FK13</f>
        <v>7.071626520302071</v>
      </c>
      <c r="FL14" s="110">
        <f>FL13+0.5*FI14*'DT-Prelim Calcs'!$C$11^2+FK14*'DT-Prelim Calcs'!$C$11</f>
        <v>1.8466725393223609</v>
      </c>
      <c r="FM14" s="110">
        <f>MIN('Drive Train'!$G$35-FG13*'DT-Prelim Calcs'!$C$21*'Drive Train'!$G$38,FM13+FG$2)</f>
        <v>10.702870734790437</v>
      </c>
      <c r="FN14" s="110">
        <f>'Drive Train'!$G$35-FG14*'DT-Prelim Calcs'!$C$21*'Drive Train'!$G$38</f>
        <v>10.834915326993304</v>
      </c>
      <c r="FO14" s="1">
        <f>IF(FL14&gt;='Drive Train'!$G$30,1,0)</f>
        <v>0</v>
      </c>
      <c r="FP14" s="110">
        <f t="shared" si="78"/>
        <v>0.23025736703786354</v>
      </c>
      <c r="FQ14" s="119">
        <f>FQ13+'DT-Prelim Calcs'!$C$11</f>
        <v>0.39999999999999997</v>
      </c>
      <c r="FR14" s="2">
        <f>GB14/'Drive Train'!$G$35</f>
        <v>0.85682108606926033</v>
      </c>
      <c r="FS14" s="88">
        <f>FZ14*12*60/(PI() * 'Drive Train'!$G$17)/FR$2*FR14</f>
        <v>3904.359849085085</v>
      </c>
      <c r="FT14" s="2">
        <f>('DT-Prelim Calcs'!$C$6*FR14-FS14)/('DT-Prelim Calcs'!$C$6*FR14)*'DT-Prelim Calcs'!$C$7*FR14</f>
        <v>0.26545550752033348</v>
      </c>
      <c r="FU14" s="110">
        <f>FT14/'DT-Prelim Calcs'!$C$7*('DT-Prelim Calcs'!$C$8-'DT-Prelim Calcs'!$C$9)+'DT-Prelim Calcs'!$C$9</f>
        <v>19.190903295566439</v>
      </c>
      <c r="FV14" s="110">
        <f t="shared" si="34"/>
        <v>19.190903295566439</v>
      </c>
      <c r="FW14" s="2">
        <f t="shared" si="79"/>
        <v>3.2013179744337261E-2</v>
      </c>
      <c r="FX14" s="110">
        <f>FW14*'DT-Prelim Calcs'!$C$21/FR$2/'DT-Prelim Calcs'!$C$19/'DT-Prelim Calcs'!$C$18*3.39*'DT-Prelim Calcs'!$C$20</f>
        <v>2.1401066802468365</v>
      </c>
      <c r="FY14" s="88">
        <f t="shared" si="35"/>
        <v>0</v>
      </c>
      <c r="FZ14" s="110">
        <f>FX13*'DT-Prelim Calcs'!$C$11+FZ13</f>
        <v>6.6275927434103892</v>
      </c>
      <c r="GA14" s="110">
        <f>GA13+0.5*FX14*'DT-Prelim Calcs'!$C$11^2+FZ14*'DT-Prelim Calcs'!$C$11</f>
        <v>1.7870891658061154</v>
      </c>
      <c r="GB14" s="110">
        <f>MIN('Drive Train'!$G$35-FV13*'DT-Prelim Calcs'!$C$21*'Drive Train'!$G$38,GB13+FV$2)</f>
        <v>10.881627793079605</v>
      </c>
      <c r="GC14" s="110">
        <f>'Drive Train'!$G$35-FV14*'DT-Prelim Calcs'!$C$21*'Drive Train'!$G$38</f>
        <v>10.972818703399019</v>
      </c>
      <c r="GD14" s="1">
        <f>IF(GA14&gt;='Drive Train'!$G$30,1,0)</f>
        <v>0</v>
      </c>
      <c r="GE14" s="110">
        <f t="shared" si="80"/>
        <v>0.21323225883962713</v>
      </c>
      <c r="GF14" s="119">
        <f>GF13+'DT-Prelim Calcs'!$C$11</f>
        <v>0.39999999999999997</v>
      </c>
      <c r="GG14" s="2">
        <f>GQ14/'Drive Train'!$G$35</f>
        <v>0.78740157480314965</v>
      </c>
      <c r="GH14" s="88">
        <f>GO14*12*60/(PI() * 'Drive Train'!$G$17)/GG$2*GG14</f>
        <v>1586.5708431395499</v>
      </c>
      <c r="GI14" s="2">
        <f>('DT-Prelim Calcs'!$C$6*GG14-GH14)/('DT-Prelim Calcs'!$C$6*GG14)*'DT-Prelim Calcs'!$C$7*GG14</f>
        <v>0.72717716416648803</v>
      </c>
      <c r="GJ14" s="110">
        <f>GI14/'DT-Prelim Calcs'!$C$7*('DT-Prelim Calcs'!$C$8-'DT-Prelim Calcs'!$C$9)+'DT-Prelim Calcs'!$C$9</f>
        <v>47.352649729303522</v>
      </c>
      <c r="GK14" s="110">
        <f t="shared" si="81"/>
        <v>29.999999999999982</v>
      </c>
      <c r="GL14" s="2">
        <f t="shared" si="82"/>
        <v>0.33944984377049681</v>
      </c>
      <c r="GM14" s="110">
        <f>GL14*'DT-Prelim Calcs'!$C$21/GG$2/'DT-Prelim Calcs'!$C$19/'DT-Prelim Calcs'!$C$18*3.39*'DT-Prelim Calcs'!$C$20</f>
        <v>12.606940920090661</v>
      </c>
      <c r="GN14" s="88">
        <f t="shared" si="37"/>
        <v>0</v>
      </c>
      <c r="GO14" s="110">
        <f>GM13*'DT-Prelim Calcs'!$C$11+GO13</f>
        <v>5.2751135980107131</v>
      </c>
      <c r="GP14" s="110">
        <f>GP13+0.5*GM14*'DT-Prelim Calcs'!$C$11^2+GO14*'DT-Prelim Calcs'!$C$11</f>
        <v>1.2120601333922527</v>
      </c>
      <c r="GQ14" s="110">
        <f>MIN('Drive Train'!$G$35-GK13*'DT-Prelim Calcs'!$C$21*'Drive Train'!$G$38,GQ13+GK$2)</f>
        <v>10</v>
      </c>
      <c r="GR14" s="110">
        <f>'Drive Train'!$G$35-GK14*'DT-Prelim Calcs'!$C$21*'Drive Train'!$G$38</f>
        <v>10</v>
      </c>
      <c r="GS14" s="1">
        <f>IF(GP14&gt;='Drive Train'!$G$30,1,0)</f>
        <v>0</v>
      </c>
      <c r="GT14" s="110">
        <f t="shared" si="83"/>
        <v>0.33333333333333315</v>
      </c>
      <c r="GU14" s="119">
        <f>GU13+'DT-Prelim Calcs'!$C$11</f>
        <v>0.39999999999999997</v>
      </c>
      <c r="GV14" s="2">
        <f>HF14/'Drive Train'!$G$35</f>
        <v>0.7637795275590552</v>
      </c>
      <c r="GW14" s="88">
        <f>HD14*12*60/(PI() * 'Drive Train'!$G$17)/GV$2*GV14</f>
        <v>1728.9704731349143</v>
      </c>
      <c r="GX14" s="2">
        <f>('DT-Prelim Calcs'!$C$6*GV14-GW14)/('DT-Prelim Calcs'!$C$6*GV14)*'DT-Prelim Calcs'!$C$7*GV14</f>
        <v>0.65948934496781764</v>
      </c>
      <c r="GY14" s="110">
        <f>GX14/'DT-Prelim Calcs'!$C$7*('DT-Prelim Calcs'!$C$8-'DT-Prelim Calcs'!$C$9)+'DT-Prelim Calcs'!$C$9</f>
        <v>43.224172813639946</v>
      </c>
      <c r="GZ14" s="110">
        <f t="shared" si="38"/>
        <v>33.333333333333314</v>
      </c>
      <c r="HA14" s="2">
        <f t="shared" si="84"/>
        <v>0.38135723189031123</v>
      </c>
      <c r="HB14" s="110">
        <f>HA14*'DT-Prelim Calcs'!$C$21/GV$2/'DT-Prelim Calcs'!$C$19/'DT-Prelim Calcs'!$C$18*3.39*'DT-Prelim Calcs'!$C$20</f>
        <v>14.16335337936111</v>
      </c>
      <c r="HC14" s="88">
        <f t="shared" si="39"/>
        <v>0</v>
      </c>
      <c r="HD14" s="110">
        <f>HB13*'DT-Prelim Calcs'!$C$11+HD13</f>
        <v>5.9263621903577146</v>
      </c>
      <c r="HE14" s="110">
        <f>HE13+0.5*HB14*'DT-Prelim Calcs'!$C$11^2+HD14*'DT-Prelim Calcs'!$C$11</f>
        <v>1.3616971868974688</v>
      </c>
      <c r="HF14" s="110">
        <f>MIN('Drive Train'!$G$35-GZ13*'DT-Prelim Calcs'!$C$21*'Drive Train'!$G$38,HF13+GZ$2)</f>
        <v>9.7000000000000011</v>
      </c>
      <c r="HG14" s="110">
        <f>'Drive Train'!$G$35-GZ14*'DT-Prelim Calcs'!$C$21*'Drive Train'!$G$38</f>
        <v>9.7000000000000011</v>
      </c>
      <c r="HH14" s="1">
        <f>IF(HE14&gt;='Drive Train'!$G$30,1,0)</f>
        <v>0</v>
      </c>
      <c r="HI14" s="110">
        <f t="shared" si="85"/>
        <v>0.37037037037037018</v>
      </c>
      <c r="HJ14" s="119">
        <f>HJ13+'DT-Prelim Calcs'!$C$11</f>
        <v>0.39999999999999997</v>
      </c>
      <c r="HK14" s="2">
        <f>HU14/'Drive Train'!$G$35</f>
        <v>0.74015748031496087</v>
      </c>
      <c r="HL14" s="88">
        <f>HS14*12*60/(PI() * 'Drive Train'!$G$17)/HK$2*HK14</f>
        <v>1859.6177265144315</v>
      </c>
      <c r="HM14" s="2">
        <f>('DT-Prelim Calcs'!$C$6*HK14-HL14)/('DT-Prelim Calcs'!$C$6*HK14)*'DT-Prelim Calcs'!$C$7*HK14</f>
        <v>0.59463900026030214</v>
      </c>
      <c r="HN14" s="110">
        <f>HM14/'DT-Prelim Calcs'!$C$7*('DT-Prelim Calcs'!$C$8-'DT-Prelim Calcs'!$C$9)+'DT-Prelim Calcs'!$C$9</f>
        <v>39.268761718004249</v>
      </c>
      <c r="HO14" s="110">
        <f t="shared" si="40"/>
        <v>36.66666666666665</v>
      </c>
      <c r="HP14" s="2">
        <f t="shared" si="86"/>
        <v>0.42326462001012577</v>
      </c>
      <c r="HQ14" s="110">
        <f>HP14*'DT-Prelim Calcs'!$C$21/HK$2/'DT-Prelim Calcs'!$C$19/'DT-Prelim Calcs'!$C$18*3.39*'DT-Prelim Calcs'!$C$20</f>
        <v>15.719765838631568</v>
      </c>
      <c r="HR14" s="88">
        <f t="shared" si="41"/>
        <v>0</v>
      </c>
      <c r="HS14" s="110">
        <f>HQ13*'DT-Prelim Calcs'!$C$11+HS13</f>
        <v>6.5776107827047179</v>
      </c>
      <c r="HT14" s="110">
        <f>HT13+0.5*HQ14*'DT-Prelim Calcs'!$C$11^2+HS14*'DT-Prelim Calcs'!$C$11</f>
        <v>1.5113342404026857</v>
      </c>
      <c r="HU14" s="110">
        <f>MIN('Drive Train'!$G$35-HO13*'DT-Prelim Calcs'!$C$21*'Drive Train'!$G$38,HU13+HO$2)</f>
        <v>9.4000000000000021</v>
      </c>
      <c r="HV14" s="110">
        <f>'Drive Train'!$G$35-HO14*'DT-Prelim Calcs'!$C$21*'Drive Train'!$G$38</f>
        <v>9.4000000000000021</v>
      </c>
      <c r="HW14" s="1">
        <f>IF(HT14&gt;='Drive Train'!$G$30,1,0)</f>
        <v>0</v>
      </c>
      <c r="HX14" s="110">
        <f t="shared" si="87"/>
        <v>0.40740740740740727</v>
      </c>
      <c r="HY14" s="119">
        <f>HY13+'DT-Prelim Calcs'!$C$11</f>
        <v>0.39999999999999997</v>
      </c>
      <c r="HZ14" s="2">
        <f>IJ14/'Drive Train'!$G$35</f>
        <v>0.72819259025678817</v>
      </c>
      <c r="IA14" s="88">
        <f>IH14*12*60/(PI() * 'Drive Train'!$G$17)/HZ$2*HZ14</f>
        <v>1999.5564571053387</v>
      </c>
      <c r="IB14" s="2">
        <f>('DT-Prelim Calcs'!$C$6*HZ14-IA14)/('DT-Prelim Calcs'!$C$6*HZ14)*'DT-Prelim Calcs'!$C$7*HZ14</f>
        <v>0.54398192820067959</v>
      </c>
      <c r="IC14" s="110">
        <f>IB14/'DT-Prelim Calcs'!$C$7*('DT-Prelim Calcs'!$C$8-'DT-Prelim Calcs'!$C$9)+'DT-Prelim Calcs'!$C$9</f>
        <v>36.179039592381876</v>
      </c>
      <c r="ID14" s="110">
        <f t="shared" si="42"/>
        <v>36.179039592381876</v>
      </c>
      <c r="IE14" s="2">
        <f t="shared" si="88"/>
        <v>0.40331003629482298</v>
      </c>
      <c r="IF14" s="110">
        <f>IE14*'DT-Prelim Calcs'!$C$21/HZ$2/'DT-Prelim Calcs'!$C$19/'DT-Prelim Calcs'!$C$18*3.39*'DT-Prelim Calcs'!$C$20</f>
        <v>14.978665901187169</v>
      </c>
      <c r="IG14" s="88">
        <f t="shared" si="43"/>
        <v>0</v>
      </c>
      <c r="IH14" s="110">
        <f>IF13*'DT-Prelim Calcs'!$C$11+IH13</f>
        <v>7.1887940545428251</v>
      </c>
      <c r="II14" s="110">
        <f>II13+0.5*IF14*'DT-Prelim Calcs'!$C$11^2+IH14*'DT-Prelim Calcs'!$C$11</f>
        <v>1.6567293647599965</v>
      </c>
      <c r="IJ14" s="110">
        <f>MIN('Drive Train'!$G$35-ID13*'DT-Prelim Calcs'!$C$21*'Drive Train'!$G$38,IJ13+ID$2)</f>
        <v>9.2480458962612087</v>
      </c>
      <c r="IK14" s="110">
        <f>'Drive Train'!$G$35-ID14*'DT-Prelim Calcs'!$C$21*'Drive Train'!$G$38</f>
        <v>9.4438864366856308</v>
      </c>
      <c r="IL14" s="1">
        <f>IF(II14&gt;='Drive Train'!$G$30,1,0)</f>
        <v>0</v>
      </c>
      <c r="IM14" s="110">
        <f t="shared" si="89"/>
        <v>0.4019893288042431</v>
      </c>
      <c r="IN14" s="119">
        <f>IN13+'DT-Prelim Calcs'!$C$11</f>
        <v>0.39999999999999997</v>
      </c>
      <c r="IO14" s="2">
        <f>IY14/'Drive Train'!$G$35</f>
        <v>0.73809268352378254</v>
      </c>
      <c r="IP14" s="88">
        <f>IW14*12*60/(PI() * 'Drive Train'!$G$17)/IO$2*IO14</f>
        <v>2135.1548283710276</v>
      </c>
      <c r="IQ14" s="2">
        <f>('DT-Prelim Calcs'!$C$6*IO14-IP14)/('DT-Prelim Calcs'!$C$6*IO14)*'DT-Prelim Calcs'!$C$7*IO14</f>
        <v>0.52520241185018601</v>
      </c>
      <c r="IR14" s="110">
        <f>IQ14/'DT-Prelim Calcs'!$C$7*('DT-Prelim Calcs'!$C$8-'DT-Prelim Calcs'!$C$9)+'DT-Prelim Calcs'!$C$9</f>
        <v>35.033622283060993</v>
      </c>
      <c r="IS14" s="110">
        <f t="shared" si="44"/>
        <v>35.033622283060993</v>
      </c>
      <c r="IT14" s="2">
        <f t="shared" si="90"/>
        <v>0.37700576218991377</v>
      </c>
      <c r="IU14" s="110">
        <f>IT14*'DT-Prelim Calcs'!$C$21/IO$2/'DT-Prelim Calcs'!$C$19/'DT-Prelim Calcs'!$C$18*3.39*'DT-Prelim Calcs'!$C$20</f>
        <v>14.001742695381635</v>
      </c>
      <c r="IV14" s="88">
        <f t="shared" si="45"/>
        <v>0</v>
      </c>
      <c r="IW14" s="110">
        <f>IU13*'DT-Prelim Calcs'!$C$11+IW13</f>
        <v>7.573333802135183</v>
      </c>
      <c r="IX14" s="110">
        <f>IX13+0.5*IU14*'DT-Prelim Calcs'!$C$11^2+IW14*'DT-Prelim Calcs'!$C$11</f>
        <v>1.7800403839933052</v>
      </c>
      <c r="IY14" s="110">
        <f>MIN('Drive Train'!$G$35-IS13*'DT-Prelim Calcs'!$C$21*'Drive Train'!$G$38,IY13+IS$2)</f>
        <v>9.3737770807520384</v>
      </c>
      <c r="IZ14" s="110">
        <f>'Drive Train'!$G$35-IS14*'DT-Prelim Calcs'!$C$21*'Drive Train'!$G$38</f>
        <v>9.5469739945245102</v>
      </c>
      <c r="JA14" s="1">
        <f>IF(IX14&gt;='Drive Train'!$G$30,1,0)</f>
        <v>0</v>
      </c>
      <c r="JB14" s="110">
        <f t="shared" si="91"/>
        <v>0.3892624698117888</v>
      </c>
      <c r="JC14" s="119">
        <f>JC13+'DT-Prelim Calcs'!$C$11</f>
        <v>0.39999999999999997</v>
      </c>
      <c r="JD14" s="2">
        <f>JN14/'Drive Train'!$G$35</f>
        <v>0.74358815876329531</v>
      </c>
      <c r="JE14" s="88">
        <f>JL14*12*60/(PI() * 'Drive Train'!$G$17)/JD$2*JD14</f>
        <v>2216.3118052814857</v>
      </c>
      <c r="JF14" s="2">
        <f>('DT-Prelim Calcs'!$C$6*JD14-JE14)/('DT-Prelim Calcs'!$C$6*JD14)*'DT-Prelim Calcs'!$C$7*JD14</f>
        <v>0.51335662484136713</v>
      </c>
      <c r="JG14" s="110">
        <f>JF14/'DT-Prelim Calcs'!$C$7*('DT-Prelim Calcs'!$C$8-'DT-Prelim Calcs'!$C$9)+'DT-Prelim Calcs'!$C$9</f>
        <v>34.311113288196864</v>
      </c>
      <c r="JH14" s="110">
        <f t="shared" si="46"/>
        <v>34.311113288196864</v>
      </c>
      <c r="JI14" s="2">
        <f t="shared" si="92"/>
        <v>0.36066391330180991</v>
      </c>
      <c r="JJ14" s="110">
        <f>JI14*'DT-Prelim Calcs'!$C$21/JD$2/'DT-Prelim Calcs'!$C$19/'DT-Prelim Calcs'!$C$18*3.39*'DT-Prelim Calcs'!$C$20</f>
        <v>13.394817321167398</v>
      </c>
      <c r="JK14" s="88">
        <f t="shared" si="47"/>
        <v>0</v>
      </c>
      <c r="JL14" s="110">
        <f>JJ13*'DT-Prelim Calcs'!$C$11+JL13</f>
        <v>7.8030972784684103</v>
      </c>
      <c r="JM14" s="110">
        <f>JM13+0.5*JJ14*'DT-Prelim Calcs'!$C$11^2+JL14*'DT-Prelim Calcs'!$C$11</f>
        <v>1.8730284581657743</v>
      </c>
      <c r="JN14" s="110">
        <f>MIN('Drive Train'!$G$35-JH13*'DT-Prelim Calcs'!$C$21*'Drive Train'!$G$38,JN13+JH$2)</f>
        <v>9.4435696162938498</v>
      </c>
      <c r="JO14" s="110">
        <f>'Drive Train'!$G$35-JH14*'DT-Prelim Calcs'!$C$21*'Drive Train'!$G$38</f>
        <v>9.6119998040622825</v>
      </c>
      <c r="JP14" s="1">
        <f>IF(JM14&gt;='Drive Train'!$G$30,1,0)</f>
        <v>0</v>
      </c>
      <c r="JQ14" s="110">
        <f>MIN(JG14,'DT-Prelim Calcs'!$C$10)*'DT-Prelim Calcs'!$C$11*1000/60/60*(1-JP14)</f>
        <v>0.38123459209107635</v>
      </c>
      <c r="JR14" s="119">
        <f>JR13+'DT-Prelim Calcs'!$C$11</f>
        <v>0.39999999999999997</v>
      </c>
      <c r="JS14" s="2">
        <f>KC14/'Drive Train'!$G$35</f>
        <v>0.74569002403194395</v>
      </c>
      <c r="JT14" s="88">
        <f>KA14*12*60/(PI() * 'Drive Train'!$G$17)/JS$2*JS14</f>
        <v>2246.8709588857027</v>
      </c>
      <c r="JU14" s="2">
        <f>('DT-Prelim Calcs'!$C$6*JS14-JT14)/('DT-Prelim Calcs'!$C$6*JS14)*'DT-Prelim Calcs'!$C$7*JS14</f>
        <v>0.50894210305818466</v>
      </c>
      <c r="JV14" s="110">
        <f>JU14/'DT-Prelim Calcs'!$C$7*('DT-Prelim Calcs'!$C$8-'DT-Prelim Calcs'!$C$9)+'DT-Prelim Calcs'!$C$9</f>
        <v>34.041858768087863</v>
      </c>
      <c r="JW14" s="110">
        <f t="shared" si="48"/>
        <v>34.041858768087863</v>
      </c>
      <c r="JX14" s="2">
        <f t="shared" si="93"/>
        <v>0.35458034690756446</v>
      </c>
      <c r="JY14" s="110">
        <f>JX14*'DT-Prelim Calcs'!$C$21/JS$2/'DT-Prelim Calcs'!$C$19/'DT-Prelim Calcs'!$C$18*3.39*'DT-Prelim Calcs'!$C$20</f>
        <v>13.168877720595496</v>
      </c>
      <c r="JZ14" s="88">
        <f t="shared" si="49"/>
        <v>0</v>
      </c>
      <c r="KA14" s="110">
        <f>JY13*'DT-Prelim Calcs'!$C$11+KA13</f>
        <v>7.8883909203908846</v>
      </c>
      <c r="KB14" s="110">
        <f>KB13+0.5*JY14*'DT-Prelim Calcs'!$C$11^2+KA14*'DT-Prelim Calcs'!$C$11</f>
        <v>1.9112237823248366</v>
      </c>
      <c r="KC14" s="110">
        <f>MIN('Drive Train'!$G$35-JW13*'DT-Prelim Calcs'!$C$21*'Drive Train'!$G$38,KC13+JW$2)</f>
        <v>9.4702633052056875</v>
      </c>
      <c r="KD14" s="110">
        <f>'Drive Train'!$G$35-JW14*'DT-Prelim Calcs'!$C$21*'Drive Train'!$G$38</f>
        <v>9.6362327108720915</v>
      </c>
      <c r="KE14" s="1">
        <f>IF(KB14&gt;='Drive Train'!$G$30,1,0)</f>
        <v>0</v>
      </c>
      <c r="KF14" s="110">
        <f>MIN(JV14,'DT-Prelim Calcs'!$C$10)*'DT-Prelim Calcs'!$C$11*1000/60/60*(1-KE14)</f>
        <v>0.37824287520097621</v>
      </c>
      <c r="KG14" s="119">
        <f>KG13+'DT-Prelim Calcs'!$C$11</f>
        <v>0.39999999999999997</v>
      </c>
      <c r="KH14" s="2">
        <f>KR14/'Drive Train'!$G$35</f>
        <v>0.74556587044595812</v>
      </c>
      <c r="KI14" s="88">
        <f>KP14*12*60/(PI() * 'Drive Train'!$G$17)/KH$2*KH14</f>
        <v>2244.6782108073685</v>
      </c>
      <c r="KJ14" s="2">
        <f>('DT-Prelim Calcs'!$C$6*KH14-KI14)/('DT-Prelim Calcs'!$C$6*KH14)*'DT-Prelim Calcs'!$C$7*KH14</f>
        <v>0.50929645999346029</v>
      </c>
      <c r="KK14" s="110">
        <f>KJ14/'DT-Prelim Calcs'!$C$7*('DT-Prelim Calcs'!$C$8-'DT-Prelim Calcs'!$C$9)+'DT-Prelim Calcs'!$C$9</f>
        <v>34.063472027969922</v>
      </c>
      <c r="KL14" s="110">
        <f t="shared" si="50"/>
        <v>34.063472027969922</v>
      </c>
      <c r="KM14" s="2">
        <f t="shared" si="94"/>
        <v>0.35505966767632063</v>
      </c>
      <c r="KN14" s="110">
        <f>KM14*'DT-Prelim Calcs'!$C$21/KH$2/'DT-Prelim Calcs'!$C$19/'DT-Prelim Calcs'!$C$18*3.39*'DT-Prelim Calcs'!$C$20</f>
        <v>13.186679374431478</v>
      </c>
      <c r="KO14" s="88">
        <f t="shared" si="51"/>
        <v>0</v>
      </c>
      <c r="KP14" s="110">
        <f>KN13*'DT-Prelim Calcs'!$C$11+KP13</f>
        <v>7.8820048595297791</v>
      </c>
      <c r="KQ14" s="110">
        <f>KQ13+0.5*KN14*'DT-Prelim Calcs'!$C$11^2+KP14*'DT-Prelim Calcs'!$C$11</f>
        <v>1.9084471911688954</v>
      </c>
      <c r="KR14" s="110">
        <f>MIN('Drive Train'!$G$35-KL13*'DT-Prelim Calcs'!$C$21*'Drive Train'!$G$38,KR13+KL$2)</f>
        <v>9.4686865546636678</v>
      </c>
      <c r="KS14" s="110">
        <f>'Drive Train'!$G$35-KL14*'DT-Prelim Calcs'!$C$21*'Drive Train'!$G$38</f>
        <v>9.6342875174827061</v>
      </c>
      <c r="KT14" s="1">
        <f>IF(KQ14&gt;='Drive Train'!$G$30,1,0)</f>
        <v>0</v>
      </c>
      <c r="KU14" s="110">
        <f>MIN(KK14,'DT-Prelim Calcs'!$C$10)*'DT-Prelim Calcs'!$C$11*1000/60/60*(1-KT14)</f>
        <v>0.37848302253299909</v>
      </c>
      <c r="KV14" s="119">
        <f>KV13+'DT-Prelim Calcs'!$C$11</f>
        <v>0.39999999999999997</v>
      </c>
      <c r="KW14" s="2">
        <f>LG14/'Drive Train'!$G$35</f>
        <v>0.74567171223087181</v>
      </c>
      <c r="KX14" s="88">
        <f>LE14*12*60/(PI() * 'Drive Train'!$G$17)/KW$2*KW14</f>
        <v>2246.7071578530276</v>
      </c>
      <c r="KY14" s="2">
        <f>('DT-Prelim Calcs'!$C$6*KW14-KX14)/('DT-Prelim Calcs'!$C$6*KW14)*'DT-Prelim Calcs'!$C$7*KW14</f>
        <v>0.50895583127073996</v>
      </c>
      <c r="KZ14" s="110">
        <f>KY14/'DT-Prelim Calcs'!$C$7*('DT-Prelim Calcs'!$C$8-'DT-Prelim Calcs'!$C$9)+'DT-Prelim Calcs'!$C$9</f>
        <v>34.042696091690523</v>
      </c>
      <c r="LA14" s="110">
        <f t="shared" si="52"/>
        <v>34.042696091690523</v>
      </c>
      <c r="LB14" s="2">
        <f t="shared" si="95"/>
        <v>0.35460153792069793</v>
      </c>
      <c r="LC14" s="110">
        <f>LB14*'DT-Prelim Calcs'!$C$21/KW$2/'DT-Prelim Calcs'!$C$19/'DT-Prelim Calcs'!$C$18*3.39*'DT-Prelim Calcs'!$C$20</f>
        <v>13.169664740697323</v>
      </c>
      <c r="LD14" s="88">
        <f t="shared" si="53"/>
        <v>0</v>
      </c>
      <c r="LE14" s="110">
        <f>LC13*'DT-Prelim Calcs'!$C$11+LE13</f>
        <v>7.8880095468577691</v>
      </c>
      <c r="LF14" s="110">
        <f>LF13+0.5*LC14*'DT-Prelim Calcs'!$C$11^2+LE14*'DT-Prelim Calcs'!$C$11</f>
        <v>1.9111175329526469</v>
      </c>
      <c r="LG14" s="110">
        <f>MIN('Drive Train'!$G$35-LA13*'DT-Prelim Calcs'!$C$21*'Drive Train'!$G$38,LG13+LA$2)</f>
        <v>9.4700307453320711</v>
      </c>
      <c r="LH14" s="110">
        <f>'Drive Train'!$G$35-LA14*'DT-Prelim Calcs'!$C$21*'Drive Train'!$G$38</f>
        <v>9.6361573517478512</v>
      </c>
      <c r="LI14" s="1">
        <f>IF(LF14&gt;='Drive Train'!$G$30,1,0)</f>
        <v>0</v>
      </c>
      <c r="LJ14" s="110">
        <f>MIN(KZ14,'DT-Prelim Calcs'!$C$10)*'DT-Prelim Calcs'!$C$11*1000/60/60*(1-LI14)</f>
        <v>0.37825217879656137</v>
      </c>
      <c r="LK14" s="119">
        <f>LK13+'DT-Prelim Calcs'!$C$11</f>
        <v>0.39999999999999997</v>
      </c>
      <c r="LL14" s="2">
        <f>LV14/'Drive Train'!$G$35</f>
        <v>0.74552510855759013</v>
      </c>
      <c r="LM14" s="88">
        <f>LT14*12*60/(PI() * 'Drive Train'!$G$17)/LL$2*LL14</f>
        <v>2244.993375336102</v>
      </c>
      <c r="LN14" s="2">
        <f>('DT-Prelim Calcs'!$C$6*LL14-LM14)/('DT-Prelim Calcs'!$C$6*LL14)*'DT-Prelim Calcs'!$C$7*LL14</f>
        <v>0.50916289292512273</v>
      </c>
      <c r="LO14" s="110">
        <f>LN14/'DT-Prelim Calcs'!$C$7*('DT-Prelim Calcs'!$C$8-'DT-Prelim Calcs'!$C$9)+'DT-Prelim Calcs'!$C$9</f>
        <v>34.055325384085499</v>
      </c>
      <c r="LP14" s="110">
        <f t="shared" si="54"/>
        <v>34.055325384085499</v>
      </c>
      <c r="LQ14" s="2">
        <f t="shared" si="96"/>
        <v>0.35489601081451466</v>
      </c>
      <c r="LR14" s="110">
        <f>LQ14*'DT-Prelim Calcs'!$C$21/LL$2/'DT-Prelim Calcs'!$C$19/'DT-Prelim Calcs'!$C$18*3.39*'DT-Prelim Calcs'!$C$20</f>
        <v>13.180601267677801</v>
      </c>
      <c r="LS14" s="88">
        <f t="shared" si="55"/>
        <v>0</v>
      </c>
      <c r="LT14" s="110">
        <f>LR13*'DT-Prelim Calcs'!$C$11+LT13</f>
        <v>7.8835425464511513</v>
      </c>
      <c r="LU14" s="110">
        <f>LU13+0.5*LR14*'DT-Prelim Calcs'!$C$11^2+LT14*'DT-Prelim Calcs'!$C$11</f>
        <v>1.9095005532809888</v>
      </c>
      <c r="LV14" s="110">
        <f>MIN('Drive Train'!$G$35-LP13*'DT-Prelim Calcs'!$C$21*'Drive Train'!$G$38,LV13+LP$2)</f>
        <v>9.4681688786813947</v>
      </c>
      <c r="LW14" s="110">
        <f>'Drive Train'!$G$35-LP14*'DT-Prelim Calcs'!$C$21*'Drive Train'!$G$38</f>
        <v>9.6350207154323044</v>
      </c>
      <c r="LX14" s="1">
        <f>IF(LU14&gt;='Drive Train'!$G$30,1,0)</f>
        <v>0</v>
      </c>
      <c r="LY14" s="110">
        <f>MIN(LO14,'DT-Prelim Calcs'!$C$10)*'DT-Prelim Calcs'!$C$11*1000/60/60*(1-LX14)</f>
        <v>0.37839250426761667</v>
      </c>
      <c r="LZ14" s="119">
        <f>LZ13+'DT-Prelim Calcs'!$C$11</f>
        <v>0.39999999999999997</v>
      </c>
    </row>
    <row r="15" spans="1:338" x14ac:dyDescent="0.2">
      <c r="A15" s="21"/>
      <c r="B15" s="22">
        <f>'Drive Train'!K12/C7</f>
        <v>0.10344483728490675</v>
      </c>
      <c r="C15" s="133">
        <v>2</v>
      </c>
      <c r="D15" s="5"/>
      <c r="E15" s="6">
        <f t="shared" si="56"/>
        <v>10</v>
      </c>
      <c r="F15" s="132">
        <f t="shared" si="57"/>
        <v>0.56399999999999995</v>
      </c>
      <c r="G15" s="132">
        <f t="shared" si="0"/>
        <v>3504.0000000000005</v>
      </c>
      <c r="H15" s="132">
        <f t="shared" si="1"/>
        <v>37.4</v>
      </c>
      <c r="I15" s="132">
        <f t="shared" si="58"/>
        <v>206.95304437375836</v>
      </c>
      <c r="J15" s="132">
        <f t="shared" si="59"/>
        <v>448.79999999999995</v>
      </c>
      <c r="K15" s="132">
        <f t="shared" si="2"/>
        <v>0.39999999999999997</v>
      </c>
      <c r="L15" s="132">
        <f t="shared" si="3"/>
        <v>0.60000000000000009</v>
      </c>
      <c r="M15" s="132">
        <f t="shared" si="4"/>
        <v>0.42022471910112358</v>
      </c>
      <c r="N15" s="132">
        <f t="shared" si="5"/>
        <v>0.96153846153846168</v>
      </c>
      <c r="O15" s="132">
        <f t="shared" si="6"/>
        <v>0.46112532168840992</v>
      </c>
      <c r="P15" s="5"/>
      <c r="R15" s="119">
        <f>R14+'DT-Prelim Calcs'!$C$11</f>
        <v>0.43999999999999995</v>
      </c>
      <c r="S15" s="2">
        <f>AG15/'Drive Train'!$G$35</f>
        <v>0.74238400489572332</v>
      </c>
      <c r="T15" s="88">
        <f>AE15*12*60/(PI() * 'Drive Train'!$G$17)/S$2*ABS(S15)</f>
        <v>2405.5042592501663</v>
      </c>
      <c r="U15" s="2">
        <f>IF(OR(AD14=1,AND($C$32=Motors!$C$28,'DT-Prelim Calcs'!AI14=1)),0,IF(AG15=0,-(V14+$C$9)/($C$8-$C$9)*$C$7,($C$6*S15-T15)/($C$6*S15)*$C$7*S15))</f>
        <v>0.46598045280318656</v>
      </c>
      <c r="V15" s="110">
        <f>IF(AND(AD14=1,AI14=1),0,ABS(U15/$C$7*($C$8-$C$9)+$C$9) *'Drive Train'!$K$55 + V14*(1-'Drive Train'!$K$55))</f>
        <v>32.593893400716404</v>
      </c>
      <c r="W15" s="110">
        <f t="shared" si="7"/>
        <v>32.593893400716404</v>
      </c>
      <c r="X15" s="2">
        <f>MAX(MIN(IF(AND(AI14=1,AG15&lt;0),-1,1)*(W15-$C$9)/($C$8-$C$9)*$C$7-$C$29*AE15/T$2 -  AI14*$C$29/2,X$2),MAX(X$4:X14)*-1)</f>
        <v>0.31920627685672143</v>
      </c>
      <c r="Y15" s="110">
        <f t="shared" si="8"/>
        <v>11.855108339291428</v>
      </c>
      <c r="Z15" s="110">
        <f t="shared" si="9"/>
        <v>11.855108339291428</v>
      </c>
      <c r="AA15" s="110">
        <f t="shared" si="10"/>
        <v>9.4282768621756858</v>
      </c>
      <c r="AB15" s="110" t="e">
        <f t="shared" si="11"/>
        <v>#N/A</v>
      </c>
      <c r="AC15" s="88">
        <f t="shared" si="60"/>
        <v>0</v>
      </c>
      <c r="AD15" s="1">
        <f t="shared" si="12"/>
        <v>0</v>
      </c>
      <c r="AE15" s="110">
        <f t="shared" si="13"/>
        <v>8.4829352231046151</v>
      </c>
      <c r="AF15" s="110" t="e">
        <f t="shared" si="14"/>
        <v>#N/A</v>
      </c>
      <c r="AG15" s="110">
        <f>IF(AI14=0,MIN('Drive Train'!$G$35-W14*$C$21*'Drive Train'!$G$38,AG14+W$2)-$C$3,IF(AE14-1&lt;=0,0,IF($C$32=Motors!$C$26,MAX(MAX(AG$4:AG14)*-1,AG14-W$2),MAX(0,MAX(AG$4:AG14)*-1,AG14-W$2))))</f>
        <v>9.4282768621756858</v>
      </c>
      <c r="AH15" s="110">
        <f>'Drive Train'!$G$35-ABS(W15)*'DT-Prelim Calcs'!$C$21*'Drive Train'!$G$38</f>
        <v>9.7665495939355225</v>
      </c>
      <c r="AI15" s="1">
        <f>IF(AJ15&gt;='Drive Train'!$G$30,1,0)</f>
        <v>0</v>
      </c>
      <c r="AJ15" s="110">
        <f>AJ14+0.5*Y15*'DT-Prelim Calcs'!$C$11^2+AE15*'DT-Prelim Calcs'!$C$11</f>
        <v>2.2710409900719655</v>
      </c>
      <c r="AK15" s="110">
        <f t="shared" si="15"/>
        <v>0.36215437111907117</v>
      </c>
      <c r="AL15" s="119">
        <f>AL14+'DT-Prelim Calcs'!$C$11</f>
        <v>0.43999999999999995</v>
      </c>
      <c r="AM15" s="2">
        <f>AW15/'Drive Train'!$G$35</f>
        <v>0.62485921582272907</v>
      </c>
      <c r="AN15" s="88">
        <f>AU15*12*60/(PI() * 'Drive Train'!$G$17)/AM$2*AM15</f>
        <v>266.79113667446489</v>
      </c>
      <c r="AO15" s="2">
        <f>('DT-Prelim Calcs'!$C$6*AM15-AN15)/('DT-Prelim Calcs'!$C$6*AM15)*'DT-Prelim Calcs'!$C$7*AM15</f>
        <v>0.81663788083213784</v>
      </c>
      <c r="AP15" s="110">
        <f>AO15/'DT-Prelim Calcs'!$C$7*('DT-Prelim Calcs'!$C$8-'DT-Prelim Calcs'!$C$9)+'DT-Prelim Calcs'!$C$9</f>
        <v>52.809118972740322</v>
      </c>
      <c r="AQ15" s="110">
        <f t="shared" si="16"/>
        <v>52.809118972740322</v>
      </c>
      <c r="AR15" s="2">
        <f t="shared" si="61"/>
        <v>0.79476484165422545</v>
      </c>
      <c r="AS15" s="110">
        <f>AR15*'DT-Prelim Calcs'!$C$21/AM$2/'DT-Prelim Calcs'!$C$19/'DT-Prelim Calcs'!$C$18*3.39*'DT-Prelim Calcs'!$C$20</f>
        <v>8.8551109284418619</v>
      </c>
      <c r="AT15" s="88">
        <f t="shared" si="17"/>
        <v>0</v>
      </c>
      <c r="AU15" s="110">
        <f>AS14*'DT-Prelim Calcs'!$C$11+AU14</f>
        <v>3.7259462869381852</v>
      </c>
      <c r="AV15" s="110">
        <f>AV14+0.5*AS15*'DT-Prelim Calcs'!$C$11^2+AU15*'DT-Prelim Calcs'!$C$11</f>
        <v>0.91775800043919786</v>
      </c>
      <c r="AW15" s="110">
        <f>MIN('Drive Train'!$G$35-AQ14*'DT-Prelim Calcs'!$C$21*'Drive Train'!$G$38,AW14+AQ$2)</f>
        <v>7.9357120409486592</v>
      </c>
      <c r="AX15" s="110">
        <f>'Drive Train'!$G$35-AQ15*'DT-Prelim Calcs'!$C$21*'Drive Train'!$G$38</f>
        <v>7.9471792924533702</v>
      </c>
      <c r="AY15" s="1">
        <f>IF(AV15&gt;='Drive Train'!$G$30,1,0)</f>
        <v>0</v>
      </c>
      <c r="AZ15" s="110">
        <f t="shared" si="62"/>
        <v>0.58676798858600354</v>
      </c>
      <c r="BA15" s="119">
        <f>BA14+'DT-Prelim Calcs'!$C$11</f>
        <v>0.43999999999999995</v>
      </c>
      <c r="BB15" s="2">
        <f>BL15/'Drive Train'!$G$35</f>
        <v>0.64720170024502366</v>
      </c>
      <c r="BC15" s="88">
        <f>BJ15*12*60/(PI() * 'Drive Train'!$G$17)/BB$2*BB15</f>
        <v>635.81485336348624</v>
      </c>
      <c r="BD15" s="2">
        <f>('DT-Prelim Calcs'!$C$6*BB15-BC15)/('DT-Prelim Calcs'!$C$6*BB15)*'DT-Prelim Calcs'!$C$7*BB15</f>
        <v>0.75904430432450454</v>
      </c>
      <c r="BE15" s="110">
        <f>BD15/'DT-Prelim Calcs'!$C$7*('DT-Prelim Calcs'!$C$8-'DT-Prelim Calcs'!$C$9)+'DT-Prelim Calcs'!$C$9</f>
        <v>49.296319270856301</v>
      </c>
      <c r="BF15" s="110">
        <f t="shared" si="18"/>
        <v>49.296319270856301</v>
      </c>
      <c r="BG15" s="2">
        <f t="shared" si="63"/>
        <v>0.70871615824710943</v>
      </c>
      <c r="BH15" s="110">
        <f>BG15*'DT-Prelim Calcs'!$C$21/BB$2/'DT-Prelim Calcs'!$C$19/'DT-Prelim Calcs'!$C$18*3.39*'DT-Prelim Calcs'!$C$20</f>
        <v>12.283247987043843</v>
      </c>
      <c r="BI15" s="88">
        <f t="shared" si="19"/>
        <v>0</v>
      </c>
      <c r="BJ15" s="110">
        <f>BH14*'DT-Prelim Calcs'!$C$11+BJ14</f>
        <v>5.5112849441288629</v>
      </c>
      <c r="BK15" s="110">
        <f>BK14+0.5*BH15*'DT-Prelim Calcs'!$C$11^2+BJ15*'DT-Prelim Calcs'!$C$11</f>
        <v>1.3774338297055033</v>
      </c>
      <c r="BL15" s="110">
        <f>MIN('Drive Train'!$G$35-BF14*'DT-Prelim Calcs'!$C$21*'Drive Train'!$G$38,BL14+BF$2)</f>
        <v>8.2194615931118005</v>
      </c>
      <c r="BM15" s="110">
        <f>'Drive Train'!$G$35-BF15*'DT-Prelim Calcs'!$C$21*'Drive Train'!$G$38</f>
        <v>8.2633312656229325</v>
      </c>
      <c r="BN15" s="1">
        <f>IF(BK15&gt;='Drive Train'!$G$30,1,0)</f>
        <v>0</v>
      </c>
      <c r="BO15" s="110">
        <f t="shared" si="64"/>
        <v>0.54773688078729232</v>
      </c>
      <c r="BP15" s="119">
        <f>BP14+'DT-Prelim Calcs'!$C$11</f>
        <v>0.43999999999999995</v>
      </c>
      <c r="BQ15" s="2">
        <f>CA15/'Drive Train'!$G$35</f>
        <v>0.67794491650404076</v>
      </c>
      <c r="BR15" s="88">
        <f>BY15*12*60/(PI() * 'Drive Train'!$G$17)/BQ$2*BQ15</f>
        <v>1139.6372704444675</v>
      </c>
      <c r="BS15" s="2">
        <f>('DT-Prelim Calcs'!$C$6*BQ15-BR15)/('DT-Prelim Calcs'!$C$6*BQ15)*'DT-Prelim Calcs'!$C$7*BQ15</f>
        <v>0.68075018307092006</v>
      </c>
      <c r="BT15" s="110">
        <f>BS15/'DT-Prelim Calcs'!$C$7*('DT-Prelim Calcs'!$C$8-'DT-Prelim Calcs'!$C$9)+'DT-Prelim Calcs'!$C$9</f>
        <v>44.520933151843352</v>
      </c>
      <c r="BU15" s="110">
        <f t="shared" si="20"/>
        <v>44.520933151843352</v>
      </c>
      <c r="BV15" s="2">
        <f t="shared" si="65"/>
        <v>0.5946325374226421</v>
      </c>
      <c r="BW15" s="110">
        <f>BV15*'DT-Prelim Calcs'!$C$21/BQ$2/'DT-Prelim Calcs'!$C$19/'DT-Prelim Calcs'!$C$18*3.39*'DT-Prelim Calcs'!$C$20</f>
        <v>13.986695502980389</v>
      </c>
      <c r="BX15" s="88">
        <f t="shared" si="21"/>
        <v>0</v>
      </c>
      <c r="BY15" s="110">
        <f>BW14*'DT-Prelim Calcs'!$C$11+BY14</f>
        <v>6.9487792588625137</v>
      </c>
      <c r="BZ15" s="110">
        <f>BZ14+0.5*BW15*'DT-Prelim Calcs'!$C$11^2+BY15*'DT-Prelim Calcs'!$C$11</f>
        <v>1.7749187179035588</v>
      </c>
      <c r="CA15" s="110">
        <f>MIN('Drive Train'!$G$35-BU14*'DT-Prelim Calcs'!$C$21*'Drive Train'!$G$38,CA14+BU$2)</f>
        <v>8.6099004396013168</v>
      </c>
      <c r="CB15" s="110">
        <f>'Drive Train'!$G$35-BU15*'DT-Prelim Calcs'!$C$21*'Drive Train'!$G$38</f>
        <v>8.6931160163340984</v>
      </c>
      <c r="CC15" s="1">
        <f>IF(BZ15&gt;='Drive Train'!$G$30,1,0)</f>
        <v>0</v>
      </c>
      <c r="CD15" s="110">
        <f t="shared" si="66"/>
        <v>0.49467703502048166</v>
      </c>
      <c r="CE15" s="119">
        <f>CE14+'DT-Prelim Calcs'!$C$11</f>
        <v>0.43999999999999995</v>
      </c>
      <c r="CF15" s="2">
        <f>CP15/'Drive Train'!$G$35</f>
        <v>0.7139992090801689</v>
      </c>
      <c r="CG15" s="88">
        <f>CN15*12*60/(PI() * 'Drive Train'!$G$17)/CF$2*CF15</f>
        <v>1724.5993228957896</v>
      </c>
      <c r="CH15" s="2">
        <f>('DT-Prelim Calcs'!$C$6*CF15-CG15)/('DT-Prelim Calcs'!$C$6*CF15)*'DT-Prelim Calcs'!$C$7*CF15</f>
        <v>0.59035445924086971</v>
      </c>
      <c r="CI15" s="110">
        <f>CH15/'DT-Prelim Calcs'!$C$7*('DT-Prelim Calcs'!$C$8-'DT-Prelim Calcs'!$C$9)+'DT-Prelim Calcs'!$C$9</f>
        <v>39.007435102634609</v>
      </c>
      <c r="CJ15" s="110">
        <f t="shared" si="22"/>
        <v>39.007435102634609</v>
      </c>
      <c r="CK15" s="2">
        <f t="shared" si="67"/>
        <v>0.46661437894761393</v>
      </c>
      <c r="CL15" s="110">
        <f>CK15*'DT-Prelim Calcs'!$C$21/CF$2/'DT-Prelim Calcs'!$C$19/'DT-Prelim Calcs'!$C$18*3.39*'DT-Prelim Calcs'!$C$20</f>
        <v>13.863797590867881</v>
      </c>
      <c r="CM15" s="88">
        <f t="shared" si="23"/>
        <v>0</v>
      </c>
      <c r="CN15" s="110">
        <f>CL14*'DT-Prelim Calcs'!$C$11+CN14</f>
        <v>7.9044038353103119</v>
      </c>
      <c r="CO15" s="110">
        <f>CO14+0.5*CL15*'DT-Prelim Calcs'!$C$11^2+CN15*'DT-Prelim Calcs'!$C$11</f>
        <v>2.0636156841871673</v>
      </c>
      <c r="CP15" s="110">
        <f>MIN('Drive Train'!$G$35-CJ14*'DT-Prelim Calcs'!$C$21*'Drive Train'!$G$38,CP14+CJ$2)</f>
        <v>9.067789955318144</v>
      </c>
      <c r="CQ15" s="110">
        <f>'Drive Train'!$G$35-CJ15*'DT-Prelim Calcs'!$C$21*'Drive Train'!$G$38</f>
        <v>9.1893308407628851</v>
      </c>
      <c r="CR15" s="1">
        <f>IF(CO15&gt;='Drive Train'!$G$30,1,0)</f>
        <v>0</v>
      </c>
      <c r="CS15" s="110">
        <f t="shared" si="68"/>
        <v>0.43341594558482899</v>
      </c>
      <c r="CT15" s="119">
        <f>CT14+'DT-Prelim Calcs'!$C$11</f>
        <v>0.43999999999999995</v>
      </c>
      <c r="CU15" s="2">
        <f>DE15/'Drive Train'!$G$35</f>
        <v>0.75090929992055755</v>
      </c>
      <c r="CV15" s="88">
        <f>DC15*12*60/(PI() * 'Drive Train'!$G$17)/CU$2*CU15</f>
        <v>2315.202706010451</v>
      </c>
      <c r="CW15" s="2">
        <f>('DT-Prelim Calcs'!$C$6*CU15-CV15)/('DT-Prelim Calcs'!$C$6*CU15)*'DT-Prelim Calcs'!$C$7*CU15</f>
        <v>0.49980337736149028</v>
      </c>
      <c r="CX15" s="110">
        <f>CW15/'DT-Prelim Calcs'!$C$7*('DT-Prelim Calcs'!$C$8-'DT-Prelim Calcs'!$C$9)+'DT-Prelim Calcs'!$C$9</f>
        <v>33.484461314246929</v>
      </c>
      <c r="CY15" s="110">
        <f t="shared" si="24"/>
        <v>33.484461314246929</v>
      </c>
      <c r="CZ15" s="2">
        <f t="shared" si="69"/>
        <v>0.34185271506565362</v>
      </c>
      <c r="DA15" s="110">
        <f>CZ15*'DT-Prelim Calcs'!$C$21/CU$2/'DT-Prelim Calcs'!$C$19/'DT-Prelim Calcs'!$C$18*3.39*'DT-Prelim Calcs'!$C$20</f>
        <v>12.272975892962238</v>
      </c>
      <c r="DB15" s="88">
        <f t="shared" si="25"/>
        <v>0</v>
      </c>
      <c r="DC15" s="110">
        <f>DA14*'DT-Prelim Calcs'!$C$11+DC14</f>
        <v>8.350133555024021</v>
      </c>
      <c r="DD15" s="110">
        <f>DD14+0.5*DA15*'DT-Prelim Calcs'!$C$11^2+DC15*'DT-Prelim Calcs'!$C$11</f>
        <v>2.2224559790194021</v>
      </c>
      <c r="DE15" s="110">
        <f>MIN('Drive Train'!$G$35-CY14*'DT-Prelim Calcs'!$C$21*'Drive Train'!$G$38,DE14+CY$2)</f>
        <v>9.5365481089910809</v>
      </c>
      <c r="DF15" s="110">
        <f>'Drive Train'!$G$35-CY15*'DT-Prelim Calcs'!$C$21*'Drive Train'!$G$38</f>
        <v>9.6863984817177755</v>
      </c>
      <c r="DG15" s="1">
        <f>IF(DD15&gt;='Drive Train'!$G$30,1,0)</f>
        <v>0</v>
      </c>
      <c r="DH15" s="110">
        <f t="shared" si="70"/>
        <v>0.37204957015829915</v>
      </c>
      <c r="DI15" s="119">
        <f>DI14+'DT-Prelim Calcs'!$C$11</f>
        <v>0.43999999999999995</v>
      </c>
      <c r="DJ15" s="2">
        <f>DT15/'Drive Train'!$G$35</f>
        <v>0.78466524047445474</v>
      </c>
      <c r="DK15" s="88">
        <f>DR15*12*60/(PI() * 'Drive Train'!$G$17)/DJ$2*DJ15</f>
        <v>2844.4846013351444</v>
      </c>
      <c r="DL15" s="2">
        <f>('DT-Prelim Calcs'!$C$6*DJ15-DK15)/('DT-Prelim Calcs'!$C$6*DJ15)*'DT-Prelim Calcs'!$C$7*DJ15</f>
        <v>0.41961030278772204</v>
      </c>
      <c r="DM15" s="110">
        <f>DL15/'DT-Prelim Calcs'!$C$7*('DT-Prelim Calcs'!$C$8-'DT-Prelim Calcs'!$C$9)+'DT-Prelim Calcs'!$C$9</f>
        <v>28.593252510456807</v>
      </c>
      <c r="DN15" s="110">
        <f t="shared" si="26"/>
        <v>28.593252510456807</v>
      </c>
      <c r="DO15" s="2">
        <f t="shared" si="71"/>
        <v>0.23389867974857534</v>
      </c>
      <c r="DP15" s="110">
        <f>DO15*'DT-Prelim Calcs'!$C$21/DJ$2/'DT-Prelim Calcs'!$C$19/'DT-Prelim Calcs'!$C$18*3.39*'DT-Prelim Calcs'!$C$20</f>
        <v>9.8450865219840047</v>
      </c>
      <c r="DQ15" s="88">
        <f t="shared" si="27"/>
        <v>0</v>
      </c>
      <c r="DR15" s="110">
        <f>DP14*'DT-Prelim Calcs'!$C$11+DR14</f>
        <v>8.3739456329851585</v>
      </c>
      <c r="DS15" s="110">
        <f>DS14+0.5*DP15*'DT-Prelim Calcs'!$C$11^2+DR15*'DT-Prelim Calcs'!$C$11</f>
        <v>2.2735732948956375</v>
      </c>
      <c r="DT15" s="110">
        <f>MIN('Drive Train'!$G$35-DN14*'DT-Prelim Calcs'!$C$21*'Drive Train'!$G$38,DT14+DN$2)</f>
        <v>9.9652485540255746</v>
      </c>
      <c r="DU15" s="110">
        <f>'Drive Train'!$G$35-DN15*'DT-Prelim Calcs'!$C$21*'Drive Train'!$G$38</f>
        <v>10.126607274058887</v>
      </c>
      <c r="DV15" s="1">
        <f>IF(DS15&gt;='Drive Train'!$G$30,1,0)</f>
        <v>0</v>
      </c>
      <c r="DW15" s="110">
        <f t="shared" si="72"/>
        <v>0.31770280567174231</v>
      </c>
      <c r="DX15" s="119">
        <f>DX14+'DT-Prelim Calcs'!$C$11</f>
        <v>0.43999999999999995</v>
      </c>
      <c r="DY15" s="2">
        <f>EI15/'Drive Train'!$G$35</f>
        <v>0.81353152650207461</v>
      </c>
      <c r="DZ15" s="88">
        <f>EG15*12*60/(PI() * 'Drive Train'!$G$17)/DY$2*DY15</f>
        <v>3283.2332081974414</v>
      </c>
      <c r="EA15" s="2">
        <f>('DT-Prelim Calcs'!$C$6*DY15-DZ15)/('DT-Prelim Calcs'!$C$6*DY15)*'DT-Prelim Calcs'!$C$7*DY15</f>
        <v>0.35438102367641955</v>
      </c>
      <c r="EB15" s="110">
        <f>EA15/'DT-Prelim Calcs'!$C$7*('DT-Prelim Calcs'!$C$8-'DT-Prelim Calcs'!$C$9)+'DT-Prelim Calcs'!$C$9</f>
        <v>24.614729103668147</v>
      </c>
      <c r="EC15" s="110">
        <f t="shared" si="28"/>
        <v>24.614729103668147</v>
      </c>
      <c r="ED15" s="2">
        <f t="shared" si="73"/>
        <v>0.1476301958892812</v>
      </c>
      <c r="EE15" s="110">
        <f>ED15*'DT-Prelim Calcs'!$C$21/DY$2/'DT-Prelim Calcs'!$C$19/'DT-Prelim Calcs'!$C$18*3.39*'DT-Prelim Calcs'!$C$20</f>
        <v>7.1277531843929651</v>
      </c>
      <c r="EF15" s="88">
        <f t="shared" si="29"/>
        <v>0</v>
      </c>
      <c r="EG15" s="110">
        <f>EE14*'DT-Prelim Calcs'!$C$11+EG14</f>
        <v>8.1274184116910142</v>
      </c>
      <c r="EH15" s="110">
        <f>EH14+0.5*EE15*'DT-Prelim Calcs'!$C$11^2+EG15*'DT-Prelim Calcs'!$C$11</f>
        <v>2.2590634710637398</v>
      </c>
      <c r="EI15" s="110">
        <f>MIN('Drive Train'!$G$35-EC14*'DT-Prelim Calcs'!$C$21*'Drive Train'!$G$38,EI14+EC$2)</f>
        <v>10.331850386576347</v>
      </c>
      <c r="EJ15" s="110">
        <f>'Drive Train'!$G$35-EC15*'DT-Prelim Calcs'!$C$21*'Drive Train'!$G$38</f>
        <v>10.484674380669865</v>
      </c>
      <c r="EK15" s="1">
        <f>IF(EH15&gt;='Drive Train'!$G$30,1,0)</f>
        <v>0</v>
      </c>
      <c r="EL15" s="110">
        <f t="shared" si="74"/>
        <v>0.27349699004075723</v>
      </c>
      <c r="EM15" s="119">
        <f>EM14+'DT-Prelim Calcs'!$C$11</f>
        <v>0.43999999999999995</v>
      </c>
      <c r="EN15" s="2">
        <f>EX15/'Drive Train'!$G$35</f>
        <v>0.83639660073056421</v>
      </c>
      <c r="EO15" s="88">
        <f>EV15*12*60/(PI() * 'Drive Train'!$G$17)/EN$2*EN15</f>
        <v>3616.3309694510458</v>
      </c>
      <c r="EP15" s="2">
        <f>('DT-Prelim Calcs'!$C$6*EN15-EO15)/('DT-Prelim Calcs'!$C$6*EN15)*'DT-Prelim Calcs'!$C$7*EN15</f>
        <v>0.30619820241948342</v>
      </c>
      <c r="EQ15" s="110">
        <f>EP15/'DT-Prelim Calcs'!$C$7*('DT-Prelim Calcs'!$C$8-'DT-Prelim Calcs'!$C$9)+'DT-Prelim Calcs'!$C$9</f>
        <v>21.675918729131613</v>
      </c>
      <c r="ER15" s="110">
        <f t="shared" si="30"/>
        <v>21.675918729131613</v>
      </c>
      <c r="ES15" s="2">
        <f t="shared" si="75"/>
        <v>8.469713449534863E-2</v>
      </c>
      <c r="ET15" s="110">
        <f>ES15*'DT-Prelim Calcs'!$C$21/EN$2/'DT-Prelim Calcs'!$C$19/'DT-Prelim Calcs'!$C$18*3.39*'DT-Prelim Calcs'!$C$20</f>
        <v>4.6135395034338069</v>
      </c>
      <c r="EU15" s="88">
        <f t="shared" si="31"/>
        <v>0</v>
      </c>
      <c r="EV15" s="110">
        <f>ET14*'DT-Prelim Calcs'!$C$11+EV14</f>
        <v>7.7177928268916638</v>
      </c>
      <c r="EW15" s="110">
        <f>EW14+0.5*ET15*'DT-Prelim Calcs'!$C$11^2+EV15*'DT-Prelim Calcs'!$C$11</f>
        <v>2.2076972931640513</v>
      </c>
      <c r="EX15" s="110">
        <f>MIN('Drive Train'!$G$35-ER14*'DT-Prelim Calcs'!$C$21*'Drive Train'!$G$38,EX14+ER$2)</f>
        <v>10.622236829278165</v>
      </c>
      <c r="EY15" s="110">
        <f>'Drive Train'!$G$35-ER15*'DT-Prelim Calcs'!$C$21*'Drive Train'!$G$38</f>
        <v>10.749167314378154</v>
      </c>
      <c r="EZ15" s="1">
        <f>IF(EW15&gt;='Drive Train'!$G$30,1,0)</f>
        <v>0</v>
      </c>
      <c r="FA15" s="110">
        <f t="shared" si="76"/>
        <v>0.24084354143479569</v>
      </c>
      <c r="FB15" s="119">
        <f>FB14+'DT-Prelim Calcs'!$C$11</f>
        <v>0.43999999999999995</v>
      </c>
      <c r="FC15" s="2">
        <f>FM15/'Drive Train'!$G$35</f>
        <v>0.85314293913333106</v>
      </c>
      <c r="FD15" s="88">
        <f>FK15*12*60/(PI() * 'Drive Train'!$G$17)/FC$2*FC15</f>
        <v>3847.357456960885</v>
      </c>
      <c r="FE15" s="2">
        <f>('DT-Prelim Calcs'!$C$6*FC15-FD15)/('DT-Prelim Calcs'!$C$6*FC15)*'DT-Prelim Calcs'!$C$7*FC15</f>
        <v>0.27403188419257762</v>
      </c>
      <c r="FF15" s="110">
        <f>FE15/'DT-Prelim Calcs'!$C$7*('DT-Prelim Calcs'!$C$8-'DT-Prelim Calcs'!$C$9)+'DT-Prelim Calcs'!$C$9</f>
        <v>19.714001447206861</v>
      </c>
      <c r="FG15" s="110">
        <f t="shared" si="32"/>
        <v>19.714001447206861</v>
      </c>
      <c r="FH15" s="2">
        <f t="shared" si="77"/>
        <v>4.3005994971902939E-2</v>
      </c>
      <c r="FI15" s="110">
        <f>FH15*'DT-Prelim Calcs'!$C$21/FC$2/'DT-Prelim Calcs'!$C$19/'DT-Prelim Calcs'!$C$18*3.39*'DT-Prelim Calcs'!$C$20</f>
        <v>2.6087828428604847</v>
      </c>
      <c r="FJ15" s="88">
        <f t="shared" si="33"/>
        <v>0</v>
      </c>
      <c r="FK15" s="110">
        <f>FI14*'DT-Prelim Calcs'!$C$11+FK14</f>
        <v>7.2282728691806835</v>
      </c>
      <c r="FL15" s="110">
        <f>FL14+0.5*FI15*'DT-Prelim Calcs'!$C$11^2+FK15*'DT-Prelim Calcs'!$C$11</f>
        <v>2.1378904803638767</v>
      </c>
      <c r="FM15" s="110">
        <f>MIN('Drive Train'!$G$35-FG14*'DT-Prelim Calcs'!$C$21*'Drive Train'!$G$38,FM14+FG$2)</f>
        <v>10.834915326993304</v>
      </c>
      <c r="FN15" s="110">
        <f>'Drive Train'!$G$35-FG15*'DT-Prelim Calcs'!$C$21*'Drive Train'!$G$38</f>
        <v>10.925739869751382</v>
      </c>
      <c r="FO15" s="1">
        <f>IF(FL15&gt;='Drive Train'!$G$30,1,0)</f>
        <v>0</v>
      </c>
      <c r="FP15" s="110">
        <f t="shared" si="78"/>
        <v>0.21904446052452065</v>
      </c>
      <c r="FQ15" s="119">
        <f>FQ14+'DT-Prelim Calcs'!$C$11</f>
        <v>0.43999999999999995</v>
      </c>
      <c r="FR15" s="2">
        <f>GB15/'Drive Train'!$G$35</f>
        <v>0.86400147270858418</v>
      </c>
      <c r="FS15" s="88">
        <f>FZ15*12*60/(PI() * 'Drive Train'!$G$17)/FR$2*FR15</f>
        <v>3987.932085912887</v>
      </c>
      <c r="FT15" s="2">
        <f>('DT-Prelim Calcs'!$C$6*FR15-FS15)/('DT-Prelim Calcs'!$C$6*FR15)*'DT-Prelim Calcs'!$C$7*FR15</f>
        <v>0.25540230920109508</v>
      </c>
      <c r="FU15" s="110">
        <f>FT15/'DT-Prelim Calcs'!$C$7*('DT-Prelim Calcs'!$C$8-'DT-Prelim Calcs'!$C$9)+'DT-Prelim Calcs'!$C$9</f>
        <v>18.577729497371756</v>
      </c>
      <c r="FV15" s="110">
        <f t="shared" si="34"/>
        <v>18.577729497371756</v>
      </c>
      <c r="FW15" s="2">
        <f t="shared" si="79"/>
        <v>1.8944760034964259E-2</v>
      </c>
      <c r="FX15" s="110">
        <f>FW15*'DT-Prelim Calcs'!$C$21/FR$2/'DT-Prelim Calcs'!$C$19/'DT-Prelim Calcs'!$C$18*3.39*'DT-Prelim Calcs'!$C$20</f>
        <v>1.2664723663906581</v>
      </c>
      <c r="FY15" s="88">
        <f t="shared" si="35"/>
        <v>0</v>
      </c>
      <c r="FZ15" s="110">
        <f>FX14*'DT-Prelim Calcs'!$C$11+FZ14</f>
        <v>6.713197010620263</v>
      </c>
      <c r="GA15" s="110">
        <f>GA14+0.5*FX15*'DT-Prelim Calcs'!$C$11^2+FZ15*'DT-Prelim Calcs'!$C$11</f>
        <v>2.0566302241240386</v>
      </c>
      <c r="GB15" s="110">
        <f>MIN('Drive Train'!$G$35-FV14*'DT-Prelim Calcs'!$C$21*'Drive Train'!$G$38,GB14+FV$2)</f>
        <v>10.972818703399019</v>
      </c>
      <c r="GC15" s="110">
        <f>'Drive Train'!$G$35-FV15*'DT-Prelim Calcs'!$C$21*'Drive Train'!$G$38</f>
        <v>11.028004345236541</v>
      </c>
      <c r="GD15" s="1">
        <f>IF(GA15&gt;='Drive Train'!$G$30,1,0)</f>
        <v>0</v>
      </c>
      <c r="GE15" s="110">
        <f t="shared" si="80"/>
        <v>0.20641921663746396</v>
      </c>
      <c r="GF15" s="119">
        <f>GF14+'DT-Prelim Calcs'!$C$11</f>
        <v>0.43999999999999995</v>
      </c>
      <c r="GG15" s="2">
        <f>GQ15/'Drive Train'!$G$35</f>
        <v>0.78740157480314965</v>
      </c>
      <c r="GH15" s="88">
        <f>GO15*12*60/(PI() * 'Drive Train'!$G$17)/GG$2*GG15</f>
        <v>1738.2400310223782</v>
      </c>
      <c r="GI15" s="2">
        <f>('DT-Prelim Calcs'!$C$6*GG15-GH15)/('DT-Prelim Calcs'!$C$6*GG15)*'DT-Prelim Calcs'!$C$7*GG15</f>
        <v>0.69055840476327091</v>
      </c>
      <c r="GJ15" s="110">
        <f>GI15/'DT-Prelim Calcs'!$C$7*('DT-Prelim Calcs'!$C$8-'DT-Prelim Calcs'!$C$9)+'DT-Prelim Calcs'!$C$9</f>
        <v>45.119165113220781</v>
      </c>
      <c r="GK15" s="110">
        <f t="shared" si="81"/>
        <v>29.999999999999982</v>
      </c>
      <c r="GL15" s="2">
        <f t="shared" si="82"/>
        <v>0.32958202885233912</v>
      </c>
      <c r="GM15" s="110">
        <f>GL15*'DT-Prelim Calcs'!$C$21/GG$2/'DT-Prelim Calcs'!$C$19/'DT-Prelim Calcs'!$C$18*3.39*'DT-Prelim Calcs'!$C$20</f>
        <v>12.24045685192384</v>
      </c>
      <c r="GN15" s="88">
        <f t="shared" si="37"/>
        <v>0</v>
      </c>
      <c r="GO15" s="110">
        <f>GM14*'DT-Prelim Calcs'!$C$11+GO14</f>
        <v>5.7793912348143399</v>
      </c>
      <c r="GP15" s="110">
        <f>GP14+0.5*GM15*'DT-Prelim Calcs'!$C$11^2+GO15*'DT-Prelim Calcs'!$C$11</f>
        <v>1.4530281482663654</v>
      </c>
      <c r="GQ15" s="110">
        <f>MIN('Drive Train'!$G$35-GK14*'DT-Prelim Calcs'!$C$21*'Drive Train'!$G$38,GQ14+GK$2)</f>
        <v>10</v>
      </c>
      <c r="GR15" s="110">
        <f>'Drive Train'!$G$35-GK15*'DT-Prelim Calcs'!$C$21*'Drive Train'!$G$38</f>
        <v>10</v>
      </c>
      <c r="GS15" s="1">
        <f>IF(GP15&gt;='Drive Train'!$G$30,1,0)</f>
        <v>0</v>
      </c>
      <c r="GT15" s="110">
        <f t="shared" si="83"/>
        <v>0.33333333333333315</v>
      </c>
      <c r="GU15" s="119">
        <f>GU14+'DT-Prelim Calcs'!$C$11</f>
        <v>0.43999999999999995</v>
      </c>
      <c r="GV15" s="2">
        <f>HF15/'Drive Train'!$G$35</f>
        <v>0.7637795275590552</v>
      </c>
      <c r="GW15" s="88">
        <f>HD15*12*60/(PI() * 'Drive Train'!$G$17)/GV$2*GV15</f>
        <v>1894.2524387450044</v>
      </c>
      <c r="GX15" s="2">
        <f>('DT-Prelim Calcs'!$C$6*GV15-GW15)/('DT-Prelim Calcs'!$C$6*GV15)*'DT-Prelim Calcs'!$C$7*GV15</f>
        <v>0.61958393888729935</v>
      </c>
      <c r="GY15" s="110">
        <f>GX15/'DT-Prelim Calcs'!$C$7*('DT-Prelim Calcs'!$C$8-'DT-Prelim Calcs'!$C$9)+'DT-Prelim Calcs'!$C$9</f>
        <v>40.79022605979273</v>
      </c>
      <c r="GZ15" s="110">
        <f t="shared" si="38"/>
        <v>33.333333333333314</v>
      </c>
      <c r="HA15" s="2">
        <f t="shared" si="84"/>
        <v>0.37027116821682549</v>
      </c>
      <c r="HB15" s="110">
        <f>HA15*'DT-Prelim Calcs'!$C$21/GV$2/'DT-Prelim Calcs'!$C$19/'DT-Prelim Calcs'!$C$18*3.39*'DT-Prelim Calcs'!$C$20</f>
        <v>13.751624364507032</v>
      </c>
      <c r="HC15" s="88">
        <f t="shared" si="39"/>
        <v>0</v>
      </c>
      <c r="HD15" s="110">
        <f>HB14*'DT-Prelim Calcs'!$C$11+HD14</f>
        <v>6.4928963255321595</v>
      </c>
      <c r="HE15" s="110">
        <f>HE14+0.5*HB15*'DT-Prelim Calcs'!$C$11^2+HD15*'DT-Prelim Calcs'!$C$11</f>
        <v>1.6324143394103607</v>
      </c>
      <c r="HF15" s="110">
        <f>MIN('Drive Train'!$G$35-GZ14*'DT-Prelim Calcs'!$C$21*'Drive Train'!$G$38,HF14+GZ$2)</f>
        <v>9.7000000000000011</v>
      </c>
      <c r="HG15" s="110">
        <f>'Drive Train'!$G$35-GZ15*'DT-Prelim Calcs'!$C$21*'Drive Train'!$G$38</f>
        <v>9.7000000000000011</v>
      </c>
      <c r="HH15" s="1">
        <f>IF(HE15&gt;='Drive Train'!$G$30,1,0)</f>
        <v>0</v>
      </c>
      <c r="HI15" s="110">
        <f t="shared" si="85"/>
        <v>0.37037037037037018</v>
      </c>
      <c r="HJ15" s="119">
        <f>HJ14+'DT-Prelim Calcs'!$C$11</f>
        <v>0.43999999999999995</v>
      </c>
      <c r="HK15" s="2">
        <f>HU15/'Drive Train'!$G$35</f>
        <v>0.74015748031496087</v>
      </c>
      <c r="HL15" s="88">
        <f>HS15*12*60/(PI() * 'Drive Train'!$G$17)/HK$2*HK15</f>
        <v>2037.3889943859831</v>
      </c>
      <c r="HM15" s="2">
        <f>('DT-Prelim Calcs'!$C$6*HK15-HL15)/('DT-Prelim Calcs'!$C$6*HK15)*'DT-Prelim Calcs'!$C$7*HK15</f>
        <v>0.55171819757213658</v>
      </c>
      <c r="HN15" s="110">
        <f>HM15/'DT-Prelim Calcs'!$C$7*('DT-Prelim Calcs'!$C$8-'DT-Prelim Calcs'!$C$9)+'DT-Prelim Calcs'!$C$9</f>
        <v>36.650897156882088</v>
      </c>
      <c r="HO15" s="110">
        <f t="shared" si="40"/>
        <v>36.650897156882088</v>
      </c>
      <c r="HP15" s="2">
        <f t="shared" si="86"/>
        <v>0.41070176096740219</v>
      </c>
      <c r="HQ15" s="110">
        <f>HP15*'DT-Prelim Calcs'!$C$21/HK$2/'DT-Prelim Calcs'!$C$19/'DT-Prelim Calcs'!$C$18*3.39*'DT-Prelim Calcs'!$C$20</f>
        <v>15.253189628197006</v>
      </c>
      <c r="HR15" s="88">
        <f t="shared" si="41"/>
        <v>0</v>
      </c>
      <c r="HS15" s="110">
        <f>HQ14*'DT-Prelim Calcs'!$C$11+HS14</f>
        <v>7.2064014162499808</v>
      </c>
      <c r="HT15" s="110">
        <f>HT14+0.5*HQ15*'DT-Prelim Calcs'!$C$11^2+HS15*'DT-Prelim Calcs'!$C$11</f>
        <v>1.8117928487552426</v>
      </c>
      <c r="HU15" s="110">
        <f>MIN('Drive Train'!$G$35-HO14*'DT-Prelim Calcs'!$C$21*'Drive Train'!$G$38,HU14+HO$2)</f>
        <v>9.4000000000000021</v>
      </c>
      <c r="HV15" s="110">
        <f>'Drive Train'!$G$35-HO15*'DT-Prelim Calcs'!$C$21*'Drive Train'!$G$38</f>
        <v>9.4014192558806116</v>
      </c>
      <c r="HW15" s="1">
        <f>IF(HT15&gt;='Drive Train'!$G$30,1,0)</f>
        <v>0</v>
      </c>
      <c r="HX15" s="110">
        <f t="shared" si="87"/>
        <v>0.40723219063202321</v>
      </c>
      <c r="HY15" s="119">
        <f>HY14+'DT-Prelim Calcs'!$C$11</f>
        <v>0.43999999999999995</v>
      </c>
      <c r="HZ15" s="2">
        <f>IJ15/'Drive Train'!$G$35</f>
        <v>0.74361310525083713</v>
      </c>
      <c r="IA15" s="88">
        <f>IH15*12*60/(PI() * 'Drive Train'!$G$17)/HZ$2*HZ15</f>
        <v>2212.0810935135528</v>
      </c>
      <c r="IB15" s="2">
        <f>('DT-Prelim Calcs'!$C$6*HZ15-IA15)/('DT-Prelim Calcs'!$C$6*HZ15)*'DT-Prelim Calcs'!$C$7*HZ15</f>
        <v>0.51441325548345607</v>
      </c>
      <c r="IC15" s="110">
        <f>IB15/'DT-Prelim Calcs'!$C$7*('DT-Prelim Calcs'!$C$8-'DT-Prelim Calcs'!$C$9)+'DT-Prelim Calcs'!$C$9</f>
        <v>34.375560263529948</v>
      </c>
      <c r="ID15" s="110">
        <f t="shared" si="42"/>
        <v>34.375560263529948</v>
      </c>
      <c r="IE15" s="2">
        <f t="shared" si="88"/>
        <v>0.36201713136530389</v>
      </c>
      <c r="IF15" s="110">
        <f>IE15*'DT-Prelim Calcs'!$C$21/HZ$2/'DT-Prelim Calcs'!$C$19/'DT-Prelim Calcs'!$C$18*3.39*'DT-Prelim Calcs'!$C$20</f>
        <v>13.445074937989288</v>
      </c>
      <c r="IG15" s="88">
        <f t="shared" si="43"/>
        <v>0</v>
      </c>
      <c r="IH15" s="110">
        <f>IF14*'DT-Prelim Calcs'!$C$11+IH14</f>
        <v>7.7879406905903119</v>
      </c>
      <c r="II15" s="110">
        <f>II14+0.5*IF15*'DT-Prelim Calcs'!$C$11^2+IH15*'DT-Prelim Calcs'!$C$11</f>
        <v>1.9790030523340005</v>
      </c>
      <c r="IJ15" s="110">
        <f>MIN('Drive Train'!$G$35-ID14*'DT-Prelim Calcs'!$C$21*'Drive Train'!$G$38,IJ14+ID$2)</f>
        <v>9.4438864366856308</v>
      </c>
      <c r="IK15" s="110">
        <f>'Drive Train'!$G$35-ID15*'DT-Prelim Calcs'!$C$21*'Drive Train'!$G$38</f>
        <v>9.6061995762823038</v>
      </c>
      <c r="IL15" s="1">
        <f>IF(II15&gt;='Drive Train'!$G$30,1,0)</f>
        <v>0</v>
      </c>
      <c r="IM15" s="110">
        <f t="shared" si="89"/>
        <v>0.38195066959477714</v>
      </c>
      <c r="IN15" s="119">
        <f>IN14+'DT-Prelim Calcs'!$C$11</f>
        <v>0.43999999999999995</v>
      </c>
      <c r="IO15" s="2">
        <f>IY15/'Drive Train'!$G$35</f>
        <v>0.75173023578933151</v>
      </c>
      <c r="IP15" s="88">
        <f>IW15*12*60/(PI() * 'Drive Train'!$G$17)/IO$2*IO15</f>
        <v>2335.4238486590884</v>
      </c>
      <c r="IQ15" s="2">
        <f>('DT-Prelim Calcs'!$C$6*IO15-IP15)/('DT-Prelim Calcs'!$C$6*IO15)*'DT-Prelim Calcs'!$C$7*IO15</f>
        <v>0.49607873749560899</v>
      </c>
      <c r="IR15" s="110">
        <f>IQ15/'DT-Prelim Calcs'!$C$7*('DT-Prelim Calcs'!$C$8-'DT-Prelim Calcs'!$C$9)+'DT-Prelim Calcs'!$C$9</f>
        <v>33.25728469831374</v>
      </c>
      <c r="IS15" s="110">
        <f t="shared" si="44"/>
        <v>33.25728469831374</v>
      </c>
      <c r="IT15" s="2">
        <f t="shared" si="90"/>
        <v>0.33692252148807905</v>
      </c>
      <c r="IU15" s="110">
        <f>IT15*'DT-Prelim Calcs'!$C$21/IO$2/'DT-Prelim Calcs'!$C$19/'DT-Prelim Calcs'!$C$18*3.39*'DT-Prelim Calcs'!$C$20</f>
        <v>12.513077855236782</v>
      </c>
      <c r="IV15" s="88">
        <f t="shared" si="45"/>
        <v>0</v>
      </c>
      <c r="IW15" s="110">
        <f>IU14*'DT-Prelim Calcs'!$C$11+IW14</f>
        <v>8.1334035099504476</v>
      </c>
      <c r="IX15" s="110">
        <f>IX14+0.5*IU15*'DT-Prelim Calcs'!$C$11^2+IW15*'DT-Prelim Calcs'!$C$11</f>
        <v>2.1153869866755124</v>
      </c>
      <c r="IY15" s="110">
        <f>MIN('Drive Train'!$G$35-IS14*'DT-Prelim Calcs'!$C$21*'Drive Train'!$G$38,IY14+IS$2)</f>
        <v>9.5469739945245102</v>
      </c>
      <c r="IZ15" s="110">
        <f>'Drive Train'!$G$35-IS15*'DT-Prelim Calcs'!$C$21*'Drive Train'!$G$38</f>
        <v>9.7068443771517625</v>
      </c>
      <c r="JA15" s="1">
        <f>IF(IX15&gt;='Drive Train'!$G$30,1,0)</f>
        <v>0</v>
      </c>
      <c r="JB15" s="110">
        <f t="shared" si="91"/>
        <v>0.3695253855368193</v>
      </c>
      <c r="JC15" s="119">
        <f>JC14+'DT-Prelim Calcs'!$C$11</f>
        <v>0.43999999999999995</v>
      </c>
      <c r="JD15" s="2">
        <f>JN15/'Drive Train'!$G$35</f>
        <v>0.75685037827262069</v>
      </c>
      <c r="JE15" s="88">
        <f>JL15*12*60/(PI() * 'Drive Train'!$G$17)/JD$2*JD15</f>
        <v>2410.7359769708783</v>
      </c>
      <c r="JF15" s="2">
        <f>('DT-Prelim Calcs'!$C$6*JD15-JE15)/('DT-Prelim Calcs'!$C$6*JD15)*'DT-Prelim Calcs'!$C$7*JD15</f>
        <v>0.485114901938207</v>
      </c>
      <c r="JG15" s="110">
        <f>JF15/'DT-Prelim Calcs'!$C$7*('DT-Prelim Calcs'!$C$8-'DT-Prelim Calcs'!$C$9)+'DT-Prelim Calcs'!$C$9</f>
        <v>32.588568487011209</v>
      </c>
      <c r="JH15" s="110">
        <f t="shared" si="46"/>
        <v>32.588568487011209</v>
      </c>
      <c r="JI15" s="2">
        <f t="shared" si="92"/>
        <v>0.32193768198176864</v>
      </c>
      <c r="JJ15" s="110">
        <f>JI15*'DT-Prelim Calcs'!$C$21/JD$2/'DT-Prelim Calcs'!$C$19/'DT-Prelim Calcs'!$C$18*3.39*'DT-Prelim Calcs'!$C$20</f>
        <v>11.956550904878776</v>
      </c>
      <c r="JK15" s="88">
        <f t="shared" si="47"/>
        <v>0</v>
      </c>
      <c r="JL15" s="110">
        <f>JJ14*'DT-Prelim Calcs'!$C$11+JL14</f>
        <v>8.3388899713151066</v>
      </c>
      <c r="JM15" s="110">
        <f>JM14+0.5*JJ15*'DT-Prelim Calcs'!$C$11^2+JL15*'DT-Prelim Calcs'!$C$11</f>
        <v>2.2161492977422816</v>
      </c>
      <c r="JN15" s="110">
        <f>MIN('Drive Train'!$G$35-JH14*'DT-Prelim Calcs'!$C$21*'Drive Train'!$G$38,JN14+JH$2)</f>
        <v>9.6119998040622825</v>
      </c>
      <c r="JO15" s="110">
        <f>'Drive Train'!$G$35-JH15*'DT-Prelim Calcs'!$C$21*'Drive Train'!$G$38</f>
        <v>9.7670288361689899</v>
      </c>
      <c r="JP15" s="1">
        <f>IF(JM15&gt;='Drive Train'!$G$30,1,0)</f>
        <v>0</v>
      </c>
      <c r="JQ15" s="110">
        <f>MIN(JG15,'DT-Prelim Calcs'!$C$10)*'DT-Prelim Calcs'!$C$11*1000/60/60*(1-JP15)</f>
        <v>0.36209520541123569</v>
      </c>
      <c r="JR15" s="119">
        <f>JR14+'DT-Prelim Calcs'!$C$11</f>
        <v>0.43999999999999995</v>
      </c>
      <c r="JS15" s="2">
        <f>KC15/'Drive Train'!$G$35</f>
        <v>0.75875848117103084</v>
      </c>
      <c r="JT15" s="88">
        <f>KA15*12*60/(PI() * 'Drive Train'!$G$17)/JS$2*JS15</f>
        <v>2438.9145725802664</v>
      </c>
      <c r="JU15" s="2">
        <f>('DT-Prelim Calcs'!$C$6*JS15-JT15)/('DT-Prelim Calcs'!$C$6*JS15)*'DT-Prelim Calcs'!$C$7*JS15</f>
        <v>0.48100193322201384</v>
      </c>
      <c r="JV15" s="110">
        <f>JU15/'DT-Prelim Calcs'!$C$7*('DT-Prelim Calcs'!$C$8-'DT-Prelim Calcs'!$C$9)+'DT-Prelim Calcs'!$C$9</f>
        <v>32.337706565314321</v>
      </c>
      <c r="JW15" s="110">
        <f t="shared" si="48"/>
        <v>32.337706565314321</v>
      </c>
      <c r="JX15" s="2">
        <f t="shared" si="93"/>
        <v>0.31633251807224677</v>
      </c>
      <c r="JY15" s="110">
        <f>JX15*'DT-Prelim Calcs'!$C$21/JS$2/'DT-Prelim Calcs'!$C$19/'DT-Prelim Calcs'!$C$18*3.39*'DT-Prelim Calcs'!$C$20</f>
        <v>11.748378853686015</v>
      </c>
      <c r="JZ15" s="88">
        <f t="shared" si="49"/>
        <v>0</v>
      </c>
      <c r="KA15" s="110">
        <f>JY14*'DT-Prelim Calcs'!$C$11+KA14</f>
        <v>8.4151460292147036</v>
      </c>
      <c r="KB15" s="110">
        <f>KB14+0.5*JY15*'DT-Prelim Calcs'!$C$11^2+KA15*'DT-Prelim Calcs'!$C$11</f>
        <v>2.2572283265763735</v>
      </c>
      <c r="KC15" s="110">
        <f>MIN('Drive Train'!$G$35-JW14*'DT-Prelim Calcs'!$C$21*'Drive Train'!$G$38,KC14+JW$2)</f>
        <v>9.6362327108720915</v>
      </c>
      <c r="KD15" s="110">
        <f>'Drive Train'!$G$35-JW15*'DT-Prelim Calcs'!$C$21*'Drive Train'!$G$38</f>
        <v>9.7896064091217099</v>
      </c>
      <c r="KE15" s="1">
        <f>IF(KB15&gt;='Drive Train'!$G$30,1,0)</f>
        <v>0</v>
      </c>
      <c r="KF15" s="110">
        <f>MIN(JV15,'DT-Prelim Calcs'!$C$10)*'DT-Prelim Calcs'!$C$11*1000/60/60*(1-KE15)</f>
        <v>0.35930785072571475</v>
      </c>
      <c r="KG15" s="119">
        <f>KG14+'DT-Prelim Calcs'!$C$11</f>
        <v>0.43999999999999995</v>
      </c>
      <c r="KH15" s="2">
        <f>KR15/'Drive Train'!$G$35</f>
        <v>0.75860531633722095</v>
      </c>
      <c r="KI15" s="88">
        <f>KP15*12*60/(PI() * 'Drive Train'!$G$17)/KH$2*KH15</f>
        <v>2436.7781172431569</v>
      </c>
      <c r="KJ15" s="2">
        <f>('DT-Prelim Calcs'!$C$6*KH15-KI15)/('DT-Prelim Calcs'!$C$6*KH15)*'DT-Prelim Calcs'!$C$7*KH15</f>
        <v>0.48130179307095222</v>
      </c>
      <c r="KK15" s="110">
        <f>KJ15/'DT-Prelim Calcs'!$C$7*('DT-Prelim Calcs'!$C$8-'DT-Prelim Calcs'!$C$9)+'DT-Prelim Calcs'!$C$9</f>
        <v>32.355995889433963</v>
      </c>
      <c r="KL15" s="110">
        <f t="shared" si="50"/>
        <v>32.355995889433963</v>
      </c>
      <c r="KM15" s="2">
        <f t="shared" si="94"/>
        <v>0.31674340788867827</v>
      </c>
      <c r="KN15" s="110">
        <f>KM15*'DT-Prelim Calcs'!$C$21/KH$2/'DT-Prelim Calcs'!$C$19/'DT-Prelim Calcs'!$C$18*3.39*'DT-Prelim Calcs'!$C$20</f>
        <v>11.763639027568791</v>
      </c>
      <c r="KO15" s="88">
        <f t="shared" si="51"/>
        <v>0</v>
      </c>
      <c r="KP15" s="110">
        <f>KN14*'DT-Prelim Calcs'!$C$11+KP14</f>
        <v>8.4094720345070382</v>
      </c>
      <c r="KQ15" s="110">
        <f>KQ14+0.5*KN15*'DT-Prelim Calcs'!$C$11^2+KP15*'DT-Prelim Calcs'!$C$11</f>
        <v>2.2542369837712322</v>
      </c>
      <c r="KR15" s="110">
        <f>MIN('Drive Train'!$G$35-KL14*'DT-Prelim Calcs'!$C$21*'Drive Train'!$G$38,KR14+KL$2)</f>
        <v>9.6342875174827061</v>
      </c>
      <c r="KS15" s="110">
        <f>'Drive Train'!$G$35-KL15*'DT-Prelim Calcs'!$C$21*'Drive Train'!$G$38</f>
        <v>9.7879603699509428</v>
      </c>
      <c r="KT15" s="1">
        <f>IF(KQ15&gt;='Drive Train'!$G$30,1,0)</f>
        <v>0</v>
      </c>
      <c r="KU15" s="110">
        <f>MIN(KK15,'DT-Prelim Calcs'!$C$10)*'DT-Prelim Calcs'!$C$11*1000/60/60*(1-KT15)</f>
        <v>0.35951106543815509</v>
      </c>
      <c r="KV15" s="119">
        <f>KV14+'DT-Prelim Calcs'!$C$11</f>
        <v>0.43999999999999995</v>
      </c>
      <c r="KW15" s="2">
        <f>LG15/'Drive Train'!$G$35</f>
        <v>0.7587525473817206</v>
      </c>
      <c r="KX15" s="88">
        <f>LE15*12*60/(PI() * 'Drive Train'!$G$17)/KW$2*KW15</f>
        <v>2438.7940926564311</v>
      </c>
      <c r="KY15" s="2">
        <f>('DT-Prelim Calcs'!$C$6*KW15-KX15)/('DT-Prelim Calcs'!$C$6*KW15)*'DT-Prelim Calcs'!$C$7*KW15</f>
        <v>0.481022655053848</v>
      </c>
      <c r="KZ15" s="110">
        <f>KY15/'DT-Prelim Calcs'!$C$7*('DT-Prelim Calcs'!$C$8-'DT-Prelim Calcs'!$C$9)+'DT-Prelim Calcs'!$C$9</f>
        <v>32.338970450092859</v>
      </c>
      <c r="LA15" s="110">
        <f t="shared" si="52"/>
        <v>32.338970450092859</v>
      </c>
      <c r="LB15" s="2">
        <f t="shared" si="95"/>
        <v>0.31636008668141036</v>
      </c>
      <c r="LC15" s="110">
        <f>LB15*'DT-Prelim Calcs'!$C$21/KW$2/'DT-Prelim Calcs'!$C$19/'DT-Prelim Calcs'!$C$18*3.39*'DT-Prelim Calcs'!$C$20</f>
        <v>11.749402733453092</v>
      </c>
      <c r="LD15" s="88">
        <f t="shared" si="53"/>
        <v>0</v>
      </c>
      <c r="LE15" s="110">
        <f>LC14*'DT-Prelim Calcs'!$C$11+LE14</f>
        <v>8.4147961364856627</v>
      </c>
      <c r="LF15" s="110">
        <f>LF14+0.5*LC15*'DT-Prelim Calcs'!$C$11^2+LE15*'DT-Prelim Calcs'!$C$11</f>
        <v>2.2571089005988356</v>
      </c>
      <c r="LG15" s="110">
        <f>MIN('Drive Train'!$G$35-LA14*'DT-Prelim Calcs'!$C$21*'Drive Train'!$G$38,LG14+LA$2)</f>
        <v>9.6361573517478512</v>
      </c>
      <c r="LH15" s="110">
        <f>'Drive Train'!$G$35-LA15*'DT-Prelim Calcs'!$C$21*'Drive Train'!$G$38</f>
        <v>9.7894926594916427</v>
      </c>
      <c r="LI15" s="1">
        <f>IF(LF15&gt;='Drive Train'!$G$30,1,0)</f>
        <v>0</v>
      </c>
      <c r="LJ15" s="110">
        <f>MIN(KZ15,'DT-Prelim Calcs'!$C$10)*'DT-Prelim Calcs'!$C$11*1000/60/60*(1-LI15)</f>
        <v>0.35932189388992064</v>
      </c>
      <c r="LK15" s="119">
        <f>LK14+'DT-Prelim Calcs'!$C$11</f>
        <v>0.43999999999999995</v>
      </c>
      <c r="LL15" s="2">
        <f>LV15/'Drive Train'!$G$35</f>
        <v>0.7586630484592366</v>
      </c>
      <c r="LM15" s="88">
        <f>LT15*12*60/(PI() * 'Drive Train'!$G$17)/LL$2*LL15</f>
        <v>2437.3387119509293</v>
      </c>
      <c r="LN15" s="2">
        <f>('DT-Prelim Calcs'!$C$6*LL15-LM15)/('DT-Prelim Calcs'!$C$6*LL15)*'DT-Prelim Calcs'!$C$7*LL15</f>
        <v>0.48124784629827527</v>
      </c>
      <c r="LO15" s="110">
        <f>LN15/'DT-Prelim Calcs'!$C$7*('DT-Prelim Calcs'!$C$8-'DT-Prelim Calcs'!$C$9)+'DT-Prelim Calcs'!$C$9</f>
        <v>32.352705518901899</v>
      </c>
      <c r="LP15" s="110">
        <f t="shared" si="54"/>
        <v>32.352705518901899</v>
      </c>
      <c r="LQ15" s="2">
        <f t="shared" si="96"/>
        <v>0.31666412883134326</v>
      </c>
      <c r="LR15" s="110">
        <f>LQ15*'DT-Prelim Calcs'!$C$21/LL$2/'DT-Prelim Calcs'!$C$19/'DT-Prelim Calcs'!$C$18*3.39*'DT-Prelim Calcs'!$C$20</f>
        <v>11.760694656226855</v>
      </c>
      <c r="LS15" s="88">
        <f t="shared" si="55"/>
        <v>0</v>
      </c>
      <c r="LT15" s="110">
        <f>LR14*'DT-Prelim Calcs'!$C$11+LT14</f>
        <v>8.410766597158263</v>
      </c>
      <c r="LU15" s="110">
        <f>LU14+0.5*LR15*'DT-Prelim Calcs'!$C$11^2+LT15*'DT-Prelim Calcs'!$C$11</f>
        <v>2.2553397728923006</v>
      </c>
      <c r="LV15" s="110">
        <f>MIN('Drive Train'!$G$35-LP14*'DT-Prelim Calcs'!$C$21*'Drive Train'!$G$38,LV14+LP$2)</f>
        <v>9.6350207154323044</v>
      </c>
      <c r="LW15" s="110">
        <f>'Drive Train'!$G$35-LP15*'DT-Prelim Calcs'!$C$21*'Drive Train'!$G$38</f>
        <v>9.7882565032988289</v>
      </c>
      <c r="LX15" s="1">
        <f>IF(LU15&gt;='Drive Train'!$G$30,1,0)</f>
        <v>0</v>
      </c>
      <c r="LY15" s="110">
        <f>MIN(LO15,'DT-Prelim Calcs'!$C$10)*'DT-Prelim Calcs'!$C$11*1000/60/60*(1-LX15)</f>
        <v>0.35947450576557666</v>
      </c>
      <c r="LZ15" s="119">
        <f>LZ14+'DT-Prelim Calcs'!$C$11</f>
        <v>0.43999999999999995</v>
      </c>
    </row>
    <row r="16" spans="1:338" x14ac:dyDescent="0.2">
      <c r="B16" s="3" t="s">
        <v>69</v>
      </c>
      <c r="C16" s="132">
        <f>'Drive Train'!G30*12*0.0254</f>
        <v>6.0960000000000001</v>
      </c>
      <c r="D16" s="5"/>
      <c r="E16" s="6">
        <f t="shared" si="56"/>
        <v>11</v>
      </c>
      <c r="F16" s="132">
        <f t="shared" si="57"/>
        <v>0.62039999999999995</v>
      </c>
      <c r="G16" s="132">
        <f t="shared" si="0"/>
        <v>3270.4</v>
      </c>
      <c r="H16" s="132">
        <f t="shared" si="1"/>
        <v>40.840000000000003</v>
      </c>
      <c r="I16" s="132">
        <f t="shared" si="58"/>
        <v>212.4717922237252</v>
      </c>
      <c r="J16" s="132">
        <f t="shared" si="59"/>
        <v>490.08000000000004</v>
      </c>
      <c r="K16" s="132">
        <f t="shared" si="2"/>
        <v>0.44</v>
      </c>
      <c r="L16" s="132">
        <f t="shared" si="3"/>
        <v>0.56000000000000005</v>
      </c>
      <c r="M16" s="132">
        <f t="shared" si="4"/>
        <v>0.45887640449438205</v>
      </c>
      <c r="N16" s="132">
        <f t="shared" si="5"/>
        <v>0.98717948717948711</v>
      </c>
      <c r="O16" s="132">
        <f t="shared" si="6"/>
        <v>0.43354511962072556</v>
      </c>
      <c r="P16" s="5"/>
      <c r="R16" s="119">
        <f>R15+'DT-Prelim Calcs'!$C$11</f>
        <v>0.47999999999999993</v>
      </c>
      <c r="S16" s="2">
        <f>AG16/'Drive Train'!$G$35</f>
        <v>0.7548464247193325</v>
      </c>
      <c r="T16" s="88">
        <f>AE16*12*60/(PI() * 'Drive Train'!$G$17)/S$2*ABS(S16)</f>
        <v>2582.6129033030379</v>
      </c>
      <c r="U16" s="2">
        <f>IF(OR(AD15=1,AND($C$32=Motors!$C$28,'DT-Prelim Calcs'!AI15=1)),0,IF(AG16=0,-(V15+$C$9)/($C$8-$C$9)*$C$7,($C$6*S16-T16)/($C$6*S16)*$C$7*S16))</f>
        <v>0.44079164487184719</v>
      </c>
      <c r="V16" s="110">
        <f>IF(AND(AD15=1,AI15=1),0,ABS(U16/$C$7*($C$8-$C$9)+$C$9) *'Drive Train'!$K$55 + V15*(1-'Drive Train'!$K$55))</f>
        <v>30.968655853469055</v>
      </c>
      <c r="W16" s="110">
        <f t="shared" si="7"/>
        <v>30.968655853469055</v>
      </c>
      <c r="X16" s="2">
        <f>MAX(MIN(IF(AND(AI15=1,AG16&lt;0),-1,1)*(W16-$C$9)/($C$8-$C$9)*$C$7-$C$29*AE16/T$2 -  AI15*$C$29/2,X$2),MAX(X$4:X15)*-1)</f>
        <v>0.2832806063729873</v>
      </c>
      <c r="Y16" s="110">
        <f t="shared" si="8"/>
        <v>10.520852885607095</v>
      </c>
      <c r="Z16" s="110">
        <f t="shared" si="9"/>
        <v>10.520852885607095</v>
      </c>
      <c r="AA16" s="110">
        <f t="shared" si="10"/>
        <v>9.5865495939355228</v>
      </c>
      <c r="AB16" s="110" t="e">
        <f t="shared" si="11"/>
        <v>#N/A</v>
      </c>
      <c r="AC16" s="88">
        <f t="shared" si="60"/>
        <v>0</v>
      </c>
      <c r="AD16" s="1">
        <f t="shared" si="12"/>
        <v>0</v>
      </c>
      <c r="AE16" s="110">
        <f t="shared" si="13"/>
        <v>8.9571395566762728</v>
      </c>
      <c r="AF16" s="110" t="e">
        <f t="shared" si="14"/>
        <v>#N/A</v>
      </c>
      <c r="AG16" s="110">
        <f>IF(AI15=0,MIN('Drive Train'!$G$35-W15*$C$21*'Drive Train'!$G$38,AG15+W$2)-$C$3,IF(AE15-1&lt;=0,0,IF($C$32=Motors!$C$26,MAX(MAX(AG$4:AG15)*-1,AG15-W$2),MAX(0,MAX(AG$4:AG15)*-1,AG15-W$2))))</f>
        <v>9.5865495939355228</v>
      </c>
      <c r="AH16" s="110">
        <f>'Drive Train'!$G$35-ABS(W16)*'DT-Prelim Calcs'!$C$21*'Drive Train'!$G$38</f>
        <v>9.9128209731877845</v>
      </c>
      <c r="AI16" s="1">
        <f>IF(AJ16&gt;='Drive Train'!$G$30,1,0)</f>
        <v>0</v>
      </c>
      <c r="AJ16" s="110">
        <f>AJ15+0.5*Y16*'DT-Prelim Calcs'!$C$11^2+AE16*'DT-Prelim Calcs'!$C$11</f>
        <v>2.6377432546475021</v>
      </c>
      <c r="AK16" s="110">
        <f t="shared" si="15"/>
        <v>0.34409617614965615</v>
      </c>
      <c r="AL16" s="119">
        <f>AL15+'DT-Prelim Calcs'!$C$11</f>
        <v>0.47999999999999993</v>
      </c>
      <c r="AM16" s="2">
        <f>AW16/'Drive Train'!$G$35</f>
        <v>0.62576214901207639</v>
      </c>
      <c r="AN16" s="88">
        <f>AU16*12*60/(PI() * 'Drive Train'!$G$17)/AM$2*AM16</f>
        <v>292.57561373860301</v>
      </c>
      <c r="AO16" s="2">
        <f>('DT-Prelim Calcs'!$C$6*AM16-AN16)/('DT-Prelim Calcs'!$C$6*AM16)*'DT-Prelim Calcs'!$C$7*AM16</f>
        <v>0.81168565487219368</v>
      </c>
      <c r="AP16" s="110">
        <f>AO16/'DT-Prelim Calcs'!$C$7*('DT-Prelim Calcs'!$C$8-'DT-Prelim Calcs'!$C$9)+'DT-Prelim Calcs'!$C$9</f>
        <v>52.507068311353656</v>
      </c>
      <c r="AQ16" s="110">
        <f t="shared" si="16"/>
        <v>52.507068311353656</v>
      </c>
      <c r="AR16" s="2">
        <f t="shared" si="61"/>
        <v>0.78773327076178379</v>
      </c>
      <c r="AS16" s="110">
        <f>AR16*'DT-Prelim Calcs'!$C$21/AM$2/'DT-Prelim Calcs'!$C$19/'DT-Prelim Calcs'!$C$18*3.39*'DT-Prelim Calcs'!$C$20</f>
        <v>8.7767665717335621</v>
      </c>
      <c r="AT16" s="88">
        <f t="shared" si="17"/>
        <v>0</v>
      </c>
      <c r="AU16" s="110">
        <f>AS15*'DT-Prelim Calcs'!$C$11+AU15</f>
        <v>4.0801507240758594</v>
      </c>
      <c r="AV16" s="110">
        <f>AV15+0.5*AS16*'DT-Prelim Calcs'!$C$11^2+AU16*'DT-Prelim Calcs'!$C$11</f>
        <v>1.0879854426596189</v>
      </c>
      <c r="AW16" s="110">
        <f>MIN('Drive Train'!$G$35-AQ15*'DT-Prelim Calcs'!$C$21*'Drive Train'!$G$38,AW15+AQ$2)</f>
        <v>7.9471792924533702</v>
      </c>
      <c r="AX16" s="110">
        <f>'Drive Train'!$G$35-AQ16*'DT-Prelim Calcs'!$C$21*'Drive Train'!$G$38</f>
        <v>7.974363851978171</v>
      </c>
      <c r="AY16" s="1">
        <f>IF(AV16&gt;='Drive Train'!$G$30,1,0)</f>
        <v>0</v>
      </c>
      <c r="AZ16" s="110">
        <f t="shared" si="62"/>
        <v>0.58341187012615181</v>
      </c>
      <c r="BA16" s="119">
        <f>BA15+'DT-Prelim Calcs'!$C$11</f>
        <v>0.47999999999999993</v>
      </c>
      <c r="BB16" s="2">
        <f>BL16/'Drive Train'!$G$35</f>
        <v>0.65065600516716005</v>
      </c>
      <c r="BC16" s="88">
        <f>BJ16*12*60/(PI() * 'Drive Train'!$G$17)/BB$2*BB16</f>
        <v>696.19367928575775</v>
      </c>
      <c r="BD16" s="2">
        <f>('DT-Prelim Calcs'!$C$6*BB16-BC16)/('DT-Prelim Calcs'!$C$6*BB16)*'DT-Prelim Calcs'!$C$7*BB16</f>
        <v>0.74933710978690815</v>
      </c>
      <c r="BE16" s="110">
        <f>BD16/'DT-Prelim Calcs'!$C$7*('DT-Prelim Calcs'!$C$8-'DT-Prelim Calcs'!$C$9)+'DT-Prelim Calcs'!$C$9</f>
        <v>48.704249249414261</v>
      </c>
      <c r="BF16" s="110">
        <f t="shared" si="18"/>
        <v>48.704249249414261</v>
      </c>
      <c r="BG16" s="2">
        <f t="shared" si="63"/>
        <v>0.69452221983570672</v>
      </c>
      <c r="BH16" s="110">
        <f>BG16*'DT-Prelim Calcs'!$C$21/BB$2/'DT-Prelim Calcs'!$C$19/'DT-Prelim Calcs'!$C$18*3.39*'DT-Prelim Calcs'!$C$20</f>
        <v>12.03724306195323</v>
      </c>
      <c r="BI16" s="88">
        <f t="shared" si="19"/>
        <v>0</v>
      </c>
      <c r="BJ16" s="110">
        <f>BH15*'DT-Prelim Calcs'!$C$11+BJ15</f>
        <v>6.0026148636106171</v>
      </c>
      <c r="BK16" s="110">
        <f>BK15+0.5*BH16*'DT-Prelim Calcs'!$C$11^2+BJ16*'DT-Prelim Calcs'!$C$11</f>
        <v>1.6271682186994907</v>
      </c>
      <c r="BL16" s="110">
        <f>MIN('Drive Train'!$G$35-BF15*'DT-Prelim Calcs'!$C$21*'Drive Train'!$G$38,BL15+BF$2)</f>
        <v>8.2633312656229325</v>
      </c>
      <c r="BM16" s="110">
        <f>'Drive Train'!$G$35-BF16*'DT-Prelim Calcs'!$C$21*'Drive Train'!$G$38</f>
        <v>8.316617567552715</v>
      </c>
      <c r="BN16" s="1">
        <f>IF(BK16&gt;='Drive Train'!$G$30,1,0)</f>
        <v>0</v>
      </c>
      <c r="BO16" s="110">
        <f t="shared" si="64"/>
        <v>0.5411583249934917</v>
      </c>
      <c r="BP16" s="119">
        <f>BP15+'DT-Prelim Calcs'!$C$11</f>
        <v>0.47999999999999993</v>
      </c>
      <c r="BQ16" s="2">
        <f>CA16/'Drive Train'!$G$35</f>
        <v>0.68449732412079523</v>
      </c>
      <c r="BR16" s="88">
        <f>BY16*12*60/(PI() * 'Drive Train'!$G$17)/BQ$2*BQ16</f>
        <v>1243.2945505145028</v>
      </c>
      <c r="BS16" s="2">
        <f>('DT-Prelim Calcs'!$C$6*BQ16-BR16)/('DT-Prelim Calcs'!$C$6*BQ16)*'DT-Prelim Calcs'!$C$7*BQ16</f>
        <v>0.66496223450596348</v>
      </c>
      <c r="BT16" s="110">
        <f>BS16/'DT-Prelim Calcs'!$C$7*('DT-Prelim Calcs'!$C$8-'DT-Prelim Calcs'!$C$9)+'DT-Prelim Calcs'!$C$9</f>
        <v>43.557980260647426</v>
      </c>
      <c r="BU16" s="110">
        <f t="shared" si="20"/>
        <v>43.557980260647426</v>
      </c>
      <c r="BV16" s="2">
        <f t="shared" si="65"/>
        <v>0.57191098948867547</v>
      </c>
      <c r="BW16" s="110">
        <f>BV16*'DT-Prelim Calcs'!$C$21/BQ$2/'DT-Prelim Calcs'!$C$19/'DT-Prelim Calcs'!$C$18*3.39*'DT-Prelim Calcs'!$C$20</f>
        <v>13.452248845072594</v>
      </c>
      <c r="BX16" s="88">
        <f t="shared" si="21"/>
        <v>0</v>
      </c>
      <c r="BY16" s="110">
        <f>BW15*'DT-Prelim Calcs'!$C$11+BY15</f>
        <v>7.5082470789817295</v>
      </c>
      <c r="BZ16" s="110">
        <f>BZ15+0.5*BW16*'DT-Prelim Calcs'!$C$11^2+BY16*'DT-Prelim Calcs'!$C$11</f>
        <v>2.0860104001388859</v>
      </c>
      <c r="CA16" s="110">
        <f>MIN('Drive Train'!$G$35-BU15*'DT-Prelim Calcs'!$C$21*'Drive Train'!$G$38,CA15+BU$2)</f>
        <v>8.6931160163340984</v>
      </c>
      <c r="CB16" s="110">
        <f>'Drive Train'!$G$35-BU16*'DT-Prelim Calcs'!$C$21*'Drive Train'!$G$38</f>
        <v>8.7797817765417303</v>
      </c>
      <c r="CC16" s="1">
        <f>IF(BZ16&gt;='Drive Train'!$G$30,1,0)</f>
        <v>0</v>
      </c>
      <c r="CD16" s="110">
        <f t="shared" si="66"/>
        <v>0.48397755845163809</v>
      </c>
      <c r="CE16" s="119">
        <f>CE15+'DT-Prelim Calcs'!$C$11</f>
        <v>0.47999999999999993</v>
      </c>
      <c r="CF16" s="2">
        <f>CP16/'Drive Train'!$G$35</f>
        <v>0.72356935754038465</v>
      </c>
      <c r="CG16" s="88">
        <f>CN16*12*60/(PI() * 'Drive Train'!$G$17)/CF$2*CF16</f>
        <v>1870.3301702712049</v>
      </c>
      <c r="CH16" s="2">
        <f>('DT-Prelim Calcs'!$C$6*CF16-CG16)/('DT-Prelim Calcs'!$C$6*CF16)*'DT-Prelim Calcs'!$C$7*CF16</f>
        <v>0.56866335233701093</v>
      </c>
      <c r="CI16" s="110">
        <f>CH16/'DT-Prelim Calcs'!$C$7*('DT-Prelim Calcs'!$C$8-'DT-Prelim Calcs'!$C$9)+'DT-Prelim Calcs'!$C$9</f>
        <v>37.684431419136843</v>
      </c>
      <c r="CJ16" s="110">
        <f t="shared" si="22"/>
        <v>37.684431419136843</v>
      </c>
      <c r="CK16" s="2">
        <f t="shared" si="67"/>
        <v>0.43624199784366952</v>
      </c>
      <c r="CL16" s="110">
        <f>CK16*'DT-Prelim Calcs'!$C$21/CF$2/'DT-Prelim Calcs'!$C$19/'DT-Prelim Calcs'!$C$18*3.39*'DT-Prelim Calcs'!$C$20</f>
        <v>12.961389600510902</v>
      </c>
      <c r="CM16" s="88">
        <f t="shared" si="23"/>
        <v>0</v>
      </c>
      <c r="CN16" s="110">
        <f>CL15*'DT-Prelim Calcs'!$C$11+CN15</f>
        <v>8.4589557389450274</v>
      </c>
      <c r="CO16" s="110">
        <f>CO15+0.5*CL16*'DT-Prelim Calcs'!$C$11^2+CN16*'DT-Prelim Calcs'!$C$11</f>
        <v>2.4123430254253773</v>
      </c>
      <c r="CP16" s="110">
        <f>MIN('Drive Train'!$G$35-CJ15*'DT-Prelim Calcs'!$C$21*'Drive Train'!$G$38,CP15+CJ$2)</f>
        <v>9.1893308407628851</v>
      </c>
      <c r="CQ16" s="110">
        <f>'Drive Train'!$G$35-CJ16*'DT-Prelim Calcs'!$C$21*'Drive Train'!$G$38</f>
        <v>9.3084011722776836</v>
      </c>
      <c r="CR16" s="1">
        <f>IF(CO16&gt;='Drive Train'!$G$30,1,0)</f>
        <v>0</v>
      </c>
      <c r="CS16" s="110">
        <f t="shared" si="68"/>
        <v>0.41871590465707603</v>
      </c>
      <c r="CT16" s="119">
        <f>CT15+'DT-Prelim Calcs'!$C$11</f>
        <v>0.47999999999999993</v>
      </c>
      <c r="CU16" s="2">
        <f>DE16/'Drive Train'!$G$35</f>
        <v>0.76270854186754145</v>
      </c>
      <c r="CV16" s="88">
        <f>DC16*12*60/(PI() * 'Drive Train'!$G$17)/CU$2*CU16</f>
        <v>2489.8357633765759</v>
      </c>
      <c r="CW16" s="2">
        <f>('DT-Prelim Calcs'!$C$6*CU16-CV16)/('DT-Prelim Calcs'!$C$6*CU16)*'DT-Prelim Calcs'!$C$7*CU16</f>
        <v>0.47427719020429981</v>
      </c>
      <c r="CX16" s="110">
        <f>CW16/'DT-Prelim Calcs'!$C$7*('DT-Prelim Calcs'!$C$8-'DT-Prelim Calcs'!$C$9)+'DT-Prelim Calcs'!$C$9</f>
        <v>31.927544934446654</v>
      </c>
      <c r="CY16" s="110">
        <f t="shared" si="24"/>
        <v>31.927544934446654</v>
      </c>
      <c r="CZ16" s="2">
        <f t="shared" si="69"/>
        <v>0.30704033071001058</v>
      </c>
      <c r="DA16" s="110">
        <f>CZ16*'DT-Prelim Calcs'!$C$21/CU$2/'DT-Prelim Calcs'!$C$19/'DT-Prelim Calcs'!$C$18*3.39*'DT-Prelim Calcs'!$C$20</f>
        <v>11.023164102257905</v>
      </c>
      <c r="DB16" s="88">
        <f t="shared" si="25"/>
        <v>0</v>
      </c>
      <c r="DC16" s="110">
        <f>DA15*'DT-Prelim Calcs'!$C$11+DC15</f>
        <v>8.8410525907425104</v>
      </c>
      <c r="DD16" s="110">
        <f>DD15+0.5*DA16*'DT-Prelim Calcs'!$C$11^2+DC16*'DT-Prelim Calcs'!$C$11</f>
        <v>2.584916613930909</v>
      </c>
      <c r="DE16" s="110">
        <f>MIN('Drive Train'!$G$35-CY15*'DT-Prelim Calcs'!$C$21*'Drive Train'!$G$38,DE15+CY$2)</f>
        <v>9.6863984817177755</v>
      </c>
      <c r="DF16" s="110">
        <f>'Drive Train'!$G$35-CY16*'DT-Prelim Calcs'!$C$21*'Drive Train'!$G$38</f>
        <v>9.8265209558998006</v>
      </c>
      <c r="DG16" s="1">
        <f>IF(DD16&gt;='Drive Train'!$G$30,1,0)</f>
        <v>0</v>
      </c>
      <c r="DH16" s="110">
        <f t="shared" si="70"/>
        <v>0.35475049927162949</v>
      </c>
      <c r="DI16" s="119">
        <f>DI15+'DT-Prelim Calcs'!$C$11</f>
        <v>0.47999999999999993</v>
      </c>
      <c r="DJ16" s="2">
        <f>DT16/'Drive Train'!$G$35</f>
        <v>0.79737065150069986</v>
      </c>
      <c r="DK16" s="88">
        <f>DR16*12*60/(PI() * 'Drive Train'!$G$17)/DJ$2*DJ16</f>
        <v>3026.4771235971625</v>
      </c>
      <c r="DL16" s="2">
        <f>('DT-Prelim Calcs'!$C$6*DJ16-DK16)/('DT-Prelim Calcs'!$C$6*DJ16)*'DT-Prelim Calcs'!$C$7*DJ16</f>
        <v>0.39358495692557599</v>
      </c>
      <c r="DM16" s="110">
        <f>DL16/'DT-Prelim Calcs'!$C$7*('DT-Prelim Calcs'!$C$8-'DT-Prelim Calcs'!$C$9)+'DT-Prelim Calcs'!$C$9</f>
        <v>27.005890989786906</v>
      </c>
      <c r="DN16" s="110">
        <f t="shared" si="26"/>
        <v>27.005890989786906</v>
      </c>
      <c r="DO16" s="2">
        <f t="shared" si="71"/>
        <v>0.19913983081826234</v>
      </c>
      <c r="DP16" s="110">
        <f>DO16*'DT-Prelim Calcs'!$C$21/DJ$2/'DT-Prelim Calcs'!$C$19/'DT-Prelim Calcs'!$C$18*3.39*'DT-Prelim Calcs'!$C$20</f>
        <v>8.382043312456922</v>
      </c>
      <c r="DQ16" s="88">
        <f t="shared" si="27"/>
        <v>0</v>
      </c>
      <c r="DR16" s="110">
        <f>DP15*'DT-Prelim Calcs'!$C$11+DR15</f>
        <v>8.7677490938645182</v>
      </c>
      <c r="DS16" s="110">
        <f>DS15+0.5*DP16*'DT-Prelim Calcs'!$C$11^2+DR16*'DT-Prelim Calcs'!$C$11</f>
        <v>2.6309888933001839</v>
      </c>
      <c r="DT16" s="110">
        <f>MIN('Drive Train'!$G$35-DN15*'DT-Prelim Calcs'!$C$21*'Drive Train'!$G$38,DT15+DN$2)</f>
        <v>10.126607274058887</v>
      </c>
      <c r="DU16" s="110">
        <f>'Drive Train'!$G$35-DN16*'DT-Prelim Calcs'!$C$21*'Drive Train'!$G$38</f>
        <v>10.269469810919178</v>
      </c>
      <c r="DV16" s="1">
        <f>IF(DS16&gt;='Drive Train'!$G$30,1,0)</f>
        <v>0</v>
      </c>
      <c r="DW16" s="110">
        <f t="shared" si="72"/>
        <v>0.30006545544207675</v>
      </c>
      <c r="DX16" s="119">
        <f>DX15+'DT-Prelim Calcs'!$C$11</f>
        <v>0.47999999999999993</v>
      </c>
      <c r="DY16" s="2">
        <f>EI16/'Drive Train'!$G$35</f>
        <v>0.82556491186376901</v>
      </c>
      <c r="DZ16" s="88">
        <f>EG16*12*60/(PI() * 'Drive Train'!$G$17)/DY$2*DY16</f>
        <v>3448.6768561141848</v>
      </c>
      <c r="EA16" s="2">
        <f>('DT-Prelim Calcs'!$C$6*DY16-DZ16)/('DT-Prelim Calcs'!$C$6*DY16)*'DT-Prelim Calcs'!$C$7*DY16</f>
        <v>0.33140365464555122</v>
      </c>
      <c r="EB16" s="110">
        <f>EA16/'DT-Prelim Calcs'!$C$7*('DT-Prelim Calcs'!$C$8-'DT-Prelim Calcs'!$C$9)+'DT-Prelim Calcs'!$C$9</f>
        <v>23.213272552849226</v>
      </c>
      <c r="EC16" s="110">
        <f t="shared" si="28"/>
        <v>23.213272552849226</v>
      </c>
      <c r="ED16" s="2">
        <f t="shared" si="73"/>
        <v>0.11740000045530391</v>
      </c>
      <c r="EE16" s="110">
        <f>ED16*'DT-Prelim Calcs'!$C$21/DY$2/'DT-Prelim Calcs'!$C$19/'DT-Prelim Calcs'!$C$18*3.39*'DT-Prelim Calcs'!$C$20</f>
        <v>5.6682050853648169</v>
      </c>
      <c r="EF16" s="88">
        <f t="shared" si="29"/>
        <v>0</v>
      </c>
      <c r="EG16" s="110">
        <f>EE15*'DT-Prelim Calcs'!$C$11+EG15</f>
        <v>8.4125285390667326</v>
      </c>
      <c r="EH16" s="110">
        <f>EH15+0.5*EE16*'DT-Prelim Calcs'!$C$11^2+EG16*'DT-Prelim Calcs'!$C$11</f>
        <v>2.6000991766947008</v>
      </c>
      <c r="EI16" s="110">
        <f>MIN('Drive Train'!$G$35-EC15*'DT-Prelim Calcs'!$C$21*'Drive Train'!$G$38,EI15+EC$2)</f>
        <v>10.484674380669865</v>
      </c>
      <c r="EJ16" s="110">
        <f>'Drive Train'!$G$35-EC16*'DT-Prelim Calcs'!$C$21*'Drive Train'!$G$38</f>
        <v>10.610805470243569</v>
      </c>
      <c r="EK16" s="1">
        <f>IF(EH16&gt;='Drive Train'!$G$30,1,0)</f>
        <v>0</v>
      </c>
      <c r="EL16" s="110">
        <f t="shared" si="74"/>
        <v>0.25792525058721366</v>
      </c>
      <c r="EM16" s="119">
        <f>EM15+'DT-Prelim Calcs'!$C$11</f>
        <v>0.47999999999999993</v>
      </c>
      <c r="EN16" s="2">
        <f>EX16/'Drive Train'!$G$35</f>
        <v>0.84639112711639009</v>
      </c>
      <c r="EO16" s="88">
        <f>EV16*12*60/(PI() * 'Drive Train'!$G$17)/EN$2*EN16</f>
        <v>3747.0483844023788</v>
      </c>
      <c r="EP16" s="2">
        <f>('DT-Prelim Calcs'!$C$6*EN16-EO16)/('DT-Prelim Calcs'!$C$6*EN16)*'DT-Prelim Calcs'!$C$7*EN16</f>
        <v>0.28873028683559054</v>
      </c>
      <c r="EQ16" s="110">
        <f>EP16/'DT-Prelim Calcs'!$C$7*('DT-Prelim Calcs'!$C$8-'DT-Prelim Calcs'!$C$9)+'DT-Prelim Calcs'!$C$9</f>
        <v>20.610499764440274</v>
      </c>
      <c r="ER16" s="110">
        <f t="shared" si="30"/>
        <v>20.610499764440274</v>
      </c>
      <c r="ES16" s="2">
        <f t="shared" si="75"/>
        <v>6.1932865667247927E-2</v>
      </c>
      <c r="ET16" s="110">
        <f>ES16*'DT-Prelim Calcs'!$C$21/EN$2/'DT-Prelim Calcs'!$C$19/'DT-Prelim Calcs'!$C$18*3.39*'DT-Prelim Calcs'!$C$20</f>
        <v>3.3735465080273679</v>
      </c>
      <c r="EU16" s="88">
        <f t="shared" si="31"/>
        <v>0</v>
      </c>
      <c r="EV16" s="110">
        <f>ET15*'DT-Prelim Calcs'!$C$11+EV15</f>
        <v>7.9023344070290165</v>
      </c>
      <c r="EW16" s="110">
        <f>EW15+0.5*ET16*'DT-Prelim Calcs'!$C$11^2+EV16*'DT-Prelim Calcs'!$C$11</f>
        <v>2.5264895066516342</v>
      </c>
      <c r="EX16" s="110">
        <f>MIN('Drive Train'!$G$35-ER15*'DT-Prelim Calcs'!$C$21*'Drive Train'!$G$38,EX15+ER$2)</f>
        <v>10.749167314378154</v>
      </c>
      <c r="EY16" s="110">
        <f>'Drive Train'!$G$35-ER16*'DT-Prelim Calcs'!$C$21*'Drive Train'!$G$38</f>
        <v>10.845055021200375</v>
      </c>
      <c r="EZ16" s="1">
        <f>IF(EW16&gt;='Drive Train'!$G$30,1,0)</f>
        <v>0</v>
      </c>
      <c r="FA16" s="110">
        <f t="shared" si="76"/>
        <v>0.22900555293822528</v>
      </c>
      <c r="FB16" s="119">
        <f>FB15+'DT-Prelim Calcs'!$C$11</f>
        <v>0.47999999999999993</v>
      </c>
      <c r="FC16" s="2">
        <f>FM16/'Drive Train'!$G$35</f>
        <v>0.8602944779331797</v>
      </c>
      <c r="FD16" s="88">
        <f>FK16*12*60/(PI() * 'Drive Train'!$G$17)/FC$2*FC16</f>
        <v>3935.6163914973804</v>
      </c>
      <c r="FE16" s="2">
        <f>('DT-Prelim Calcs'!$C$6*FC16-FD16)/('DT-Prelim Calcs'!$C$6*FC16)*'DT-Prelim Calcs'!$C$7*FC16</f>
        <v>0.26280646182905287</v>
      </c>
      <c r="FF16" s="110">
        <f>FE16/'DT-Prelim Calcs'!$C$7*('DT-Prelim Calcs'!$C$8-'DT-Prelim Calcs'!$C$9)+'DT-Prelim Calcs'!$C$9</f>
        <v>19.029330295956417</v>
      </c>
      <c r="FG16" s="110">
        <f t="shared" si="32"/>
        <v>19.029330295956417</v>
      </c>
      <c r="FH16" s="2">
        <f t="shared" si="77"/>
        <v>2.8445356094208119E-2</v>
      </c>
      <c r="FI16" s="110">
        <f>FH16*'DT-Prelim Calcs'!$C$21/FC$2/'DT-Prelim Calcs'!$C$19/'DT-Prelim Calcs'!$C$18*3.39*'DT-Prelim Calcs'!$C$20</f>
        <v>1.7255212206137573</v>
      </c>
      <c r="FJ16" s="88">
        <f t="shared" si="33"/>
        <v>0</v>
      </c>
      <c r="FK16" s="110">
        <f>FI15*'DT-Prelim Calcs'!$C$11+FK15</f>
        <v>7.3326241828951026</v>
      </c>
      <c r="FL16" s="110">
        <f>FL15+0.5*FI16*'DT-Prelim Calcs'!$C$11^2+FK16*'DT-Prelim Calcs'!$C$11</f>
        <v>2.4325758646561715</v>
      </c>
      <c r="FM16" s="110">
        <f>MIN('Drive Train'!$G$35-FG15*'DT-Prelim Calcs'!$C$21*'Drive Train'!$G$38,FM15+FG$2)</f>
        <v>10.925739869751382</v>
      </c>
      <c r="FN16" s="110">
        <f>'Drive Train'!$G$35-FG16*'DT-Prelim Calcs'!$C$21*'Drive Train'!$G$38</f>
        <v>10.987360273363922</v>
      </c>
      <c r="FO16" s="1">
        <f>IF(FL16&gt;='Drive Train'!$G$30,1,0)</f>
        <v>0</v>
      </c>
      <c r="FP16" s="110">
        <f t="shared" si="78"/>
        <v>0.21143700328840465</v>
      </c>
      <c r="FQ16" s="119">
        <f>FQ15+'DT-Prelim Calcs'!$C$11</f>
        <v>0.47999999999999993</v>
      </c>
      <c r="FR16" s="2">
        <f>GB16/'Drive Train'!$G$35</f>
        <v>0.86834679883752297</v>
      </c>
      <c r="FS16" s="88">
        <f>FZ16*12*60/(PI() * 'Drive Train'!$G$17)/FR$2*FR16</f>
        <v>4038.2335537663994</v>
      </c>
      <c r="FT16" s="2">
        <f>('DT-Prelim Calcs'!$C$6*FR16-FS16)/('DT-Prelim Calcs'!$C$6*FR16)*'DT-Prelim Calcs'!$C$7*FR16</f>
        <v>0.24938451533169101</v>
      </c>
      <c r="FU16" s="110">
        <f>FT16/'DT-Prelim Calcs'!$C$7*('DT-Prelim Calcs'!$C$8-'DT-Prelim Calcs'!$C$9)+'DT-Prelim Calcs'!$C$9</f>
        <v>18.210686750727255</v>
      </c>
      <c r="FV16" s="110">
        <f t="shared" si="34"/>
        <v>18.210686750727255</v>
      </c>
      <c r="FW16" s="2">
        <f t="shared" si="79"/>
        <v>1.1142618401777354E-2</v>
      </c>
      <c r="FX16" s="110">
        <f>FW16*'DT-Prelim Calcs'!$C$21/FR$2/'DT-Prelim Calcs'!$C$19/'DT-Prelim Calcs'!$C$18*3.39*'DT-Prelim Calcs'!$C$20</f>
        <v>0.74489295557412338</v>
      </c>
      <c r="FY16" s="88">
        <f t="shared" si="35"/>
        <v>0</v>
      </c>
      <c r="FZ16" s="110">
        <f>FX15*'DT-Prelim Calcs'!$C$11+FZ15</f>
        <v>6.7638559052758893</v>
      </c>
      <c r="GA16" s="110">
        <f>GA15+0.5*FX16*'DT-Prelim Calcs'!$C$11^2+FZ16*'DT-Prelim Calcs'!$C$11</f>
        <v>2.3277803746995334</v>
      </c>
      <c r="GB16" s="110">
        <f>MIN('Drive Train'!$G$35-FV15*'DT-Prelim Calcs'!$C$21*'Drive Train'!$G$38,GB15+FV$2)</f>
        <v>11.028004345236541</v>
      </c>
      <c r="GC16" s="110">
        <f>'Drive Train'!$G$35-FV16*'DT-Prelim Calcs'!$C$21*'Drive Train'!$G$38</f>
        <v>11.061038192434546</v>
      </c>
      <c r="GD16" s="1">
        <f>IF(GA16&gt;='Drive Train'!$G$30,1,0)</f>
        <v>0</v>
      </c>
      <c r="GE16" s="110">
        <f t="shared" si="80"/>
        <v>0.20234096389696951</v>
      </c>
      <c r="GF16" s="119">
        <f>GF15+'DT-Prelim Calcs'!$C$11</f>
        <v>0.47999999999999993</v>
      </c>
      <c r="GG16" s="2">
        <f>GQ16/'Drive Train'!$G$35</f>
        <v>0.78740157480314965</v>
      </c>
      <c r="GH16" s="88">
        <f>GO16*12*60/(PI() * 'Drive Train'!$G$17)/GG$2*GG16</f>
        <v>1885.5001920569662</v>
      </c>
      <c r="GI16" s="2">
        <f>('DT-Prelim Calcs'!$C$6*GG16-GH16)/('DT-Prelim Calcs'!$C$6*GG16)*'DT-Prelim Calcs'!$C$7*GG16</f>
        <v>0.65500415355457764</v>
      </c>
      <c r="GJ16" s="110">
        <f>GI16/'DT-Prelim Calcs'!$C$7*('DT-Prelim Calcs'!$C$8-'DT-Prelim Calcs'!$C$9)+'DT-Prelim Calcs'!$C$9</f>
        <v>42.950607947300483</v>
      </c>
      <c r="GK16" s="110">
        <f t="shared" si="81"/>
        <v>29.999999999999982</v>
      </c>
      <c r="GL16" s="2">
        <f t="shared" si="82"/>
        <v>0.32000107154524249</v>
      </c>
      <c r="GM16" s="110">
        <f>GL16*'DT-Prelim Calcs'!$C$21/GG$2/'DT-Prelim Calcs'!$C$19/'DT-Prelim Calcs'!$C$18*3.39*'DT-Prelim Calcs'!$C$20</f>
        <v>11.884626484212308</v>
      </c>
      <c r="GN16" s="88">
        <f t="shared" si="37"/>
        <v>0</v>
      </c>
      <c r="GO16" s="110">
        <f>GM15*'DT-Prelim Calcs'!$C$11+GO15</f>
        <v>6.2690095088912932</v>
      </c>
      <c r="GP16" s="110">
        <f>GP15+0.5*GM16*'DT-Prelim Calcs'!$C$11^2+GO16*'DT-Prelim Calcs'!$C$11</f>
        <v>1.713296229809387</v>
      </c>
      <c r="GQ16" s="110">
        <f>MIN('Drive Train'!$G$35-GK15*'DT-Prelim Calcs'!$C$21*'Drive Train'!$G$38,GQ15+GK$2)</f>
        <v>10</v>
      </c>
      <c r="GR16" s="110">
        <f>'Drive Train'!$G$35-GK16*'DT-Prelim Calcs'!$C$21*'Drive Train'!$G$38</f>
        <v>10</v>
      </c>
      <c r="GS16" s="1">
        <f>IF(GP16&gt;='Drive Train'!$G$30,1,0)</f>
        <v>0</v>
      </c>
      <c r="GT16" s="110">
        <f t="shared" si="83"/>
        <v>0.33333333333333315</v>
      </c>
      <c r="GU16" s="119">
        <f>GU15+'DT-Prelim Calcs'!$C$11</f>
        <v>0.47999999999999993</v>
      </c>
      <c r="GV16" s="2">
        <f>HF16/'Drive Train'!$G$35</f>
        <v>0.7637795275590552</v>
      </c>
      <c r="GW16" s="88">
        <f>HD16*12*60/(PI() * 'Drive Train'!$G$17)/GV$2*GV16</f>
        <v>2054.7296537391162</v>
      </c>
      <c r="GX16" s="2">
        <f>('DT-Prelim Calcs'!$C$6*GV16-GW16)/('DT-Prelim Calcs'!$C$6*GV16)*'DT-Prelim Calcs'!$C$7*GV16</f>
        <v>0.58083858389728249</v>
      </c>
      <c r="GY16" s="110">
        <f>GX16/'DT-Prelim Calcs'!$C$7*('DT-Prelim Calcs'!$C$8-'DT-Prelim Calcs'!$C$9)+'DT-Prelim Calcs'!$C$9</f>
        <v>38.427034195153404</v>
      </c>
      <c r="GZ16" s="110">
        <f t="shared" si="38"/>
        <v>33.333333333333314</v>
      </c>
      <c r="HA16" s="2">
        <f t="shared" si="84"/>
        <v>0.35950737667428478</v>
      </c>
      <c r="HB16" s="110">
        <f>HA16*'DT-Prelim Calcs'!$C$21/GV$2/'DT-Prelim Calcs'!$C$19/'DT-Prelim Calcs'!$C$18*3.39*'DT-Prelim Calcs'!$C$20</f>
        <v>13.351864321769382</v>
      </c>
      <c r="HC16" s="88">
        <f t="shared" si="39"/>
        <v>0</v>
      </c>
      <c r="HD16" s="110">
        <f>HB15*'DT-Prelim Calcs'!$C$11+HD15</f>
        <v>7.0429613001124407</v>
      </c>
      <c r="HE16" s="110">
        <f>HE15+0.5*HB16*'DT-Prelim Calcs'!$C$11^2+HD16*'DT-Prelim Calcs'!$C$11</f>
        <v>1.9248142828722741</v>
      </c>
      <c r="HF16" s="110">
        <f>MIN('Drive Train'!$G$35-GZ15*'DT-Prelim Calcs'!$C$21*'Drive Train'!$G$38,HF15+GZ$2)</f>
        <v>9.7000000000000011</v>
      </c>
      <c r="HG16" s="110">
        <f>'Drive Train'!$G$35-GZ16*'DT-Prelim Calcs'!$C$21*'Drive Train'!$G$38</f>
        <v>9.7000000000000011</v>
      </c>
      <c r="HH16" s="1">
        <f>IF(HE16&gt;='Drive Train'!$G$30,1,0)</f>
        <v>0</v>
      </c>
      <c r="HI16" s="110">
        <f t="shared" si="85"/>
        <v>0.37037037037037018</v>
      </c>
      <c r="HJ16" s="119">
        <f>HJ15+'DT-Prelim Calcs'!$C$11</f>
        <v>0.47999999999999993</v>
      </c>
      <c r="HK16" s="2">
        <f>HU16/'Drive Train'!$G$35</f>
        <v>0.74026923274650491</v>
      </c>
      <c r="HL16" s="88">
        <f>HS16*12*60/(PI() * 'Drive Train'!$G$17)/HK$2*HK16</f>
        <v>2210.2175162571534</v>
      </c>
      <c r="HM16" s="2">
        <f>('DT-Prelim Calcs'!$C$6*HK16-HL16)/('DT-Prelim Calcs'!$C$6*HK16)*'DT-Prelim Calcs'!$C$7*HK16</f>
        <v>0.51014833428171802</v>
      </c>
      <c r="HN16" s="110">
        <f>HM16/'DT-Prelim Calcs'!$C$7*('DT-Prelim Calcs'!$C$8-'DT-Prelim Calcs'!$C$9)+'DT-Prelim Calcs'!$C$9</f>
        <v>34.11543031789202</v>
      </c>
      <c r="HO16" s="110">
        <f t="shared" si="40"/>
        <v>34.11543031789202</v>
      </c>
      <c r="HP16" s="2">
        <f t="shared" si="86"/>
        <v>0.35719278785512781</v>
      </c>
      <c r="HQ16" s="110">
        <f>HP16*'DT-Prelim Calcs'!$C$21/HK$2/'DT-Prelim Calcs'!$C$19/'DT-Prelim Calcs'!$C$18*3.39*'DT-Prelim Calcs'!$C$20</f>
        <v>13.265902035932708</v>
      </c>
      <c r="HR16" s="88">
        <f t="shared" si="41"/>
        <v>0</v>
      </c>
      <c r="HS16" s="110">
        <f>HQ15*'DT-Prelim Calcs'!$C$11+HS15</f>
        <v>7.8165290013778606</v>
      </c>
      <c r="HT16" s="110">
        <f>HT15+0.5*HQ16*'DT-Prelim Calcs'!$C$11^2+HS16*'DT-Prelim Calcs'!$C$11</f>
        <v>2.1350667304391031</v>
      </c>
      <c r="HU16" s="110">
        <f>MIN('Drive Train'!$G$35-HO15*'DT-Prelim Calcs'!$C$21*'Drive Train'!$G$38,HU15+HO$2)</f>
        <v>9.4014192558806116</v>
      </c>
      <c r="HV16" s="110">
        <f>'Drive Train'!$G$35-HO16*'DT-Prelim Calcs'!$C$21*'Drive Train'!$G$38</f>
        <v>9.6296112713897166</v>
      </c>
      <c r="HW16" s="1">
        <f>IF(HT16&gt;='Drive Train'!$G$30,1,0)</f>
        <v>0</v>
      </c>
      <c r="HX16" s="110">
        <f t="shared" si="87"/>
        <v>0.37906033686546692</v>
      </c>
      <c r="HY16" s="119">
        <f>HY15+'DT-Prelim Calcs'!$C$11</f>
        <v>0.47999999999999993</v>
      </c>
      <c r="HZ16" s="2">
        <f>IJ16/'Drive Train'!$G$35</f>
        <v>0.75639366742380354</v>
      </c>
      <c r="IA16" s="88">
        <f>IH16*12*60/(PI() * 'Drive Train'!$G$17)/HZ$2*HZ16</f>
        <v>2405.4830132419734</v>
      </c>
      <c r="IB16" s="2">
        <f>('DT-Prelim Calcs'!$C$6*HZ16-IA16)/('DT-Prelim Calcs'!$C$6*HZ16)*'DT-Prelim Calcs'!$C$7*HZ16</f>
        <v>0.48573920656907288</v>
      </c>
      <c r="IC16" s="110">
        <f>IB16/'DT-Prelim Calcs'!$C$7*('DT-Prelim Calcs'!$C$8-'DT-Prelim Calcs'!$C$9)+'DT-Prelim Calcs'!$C$9</f>
        <v>32.626646641801614</v>
      </c>
      <c r="ID16" s="110">
        <f t="shared" si="42"/>
        <v>32.626646641801614</v>
      </c>
      <c r="IE16" s="2">
        <f t="shared" si="88"/>
        <v>0.32281923595320239</v>
      </c>
      <c r="IF16" s="110">
        <f>IE16*'DT-Prelim Calcs'!$C$21/HZ$2/'DT-Prelim Calcs'!$C$19/'DT-Prelim Calcs'!$C$18*3.39*'DT-Prelim Calcs'!$C$20</f>
        <v>11.989291231733221</v>
      </c>
      <c r="IG16" s="88">
        <f t="shared" si="43"/>
        <v>0</v>
      </c>
      <c r="IH16" s="110">
        <f>IF15*'DT-Prelim Calcs'!$C$11+IH15</f>
        <v>8.325743688109883</v>
      </c>
      <c r="II16" s="110">
        <f>II15+0.5*IF16*'DT-Prelim Calcs'!$C$11^2+IH16*'DT-Prelim Calcs'!$C$11</f>
        <v>2.3216242328437824</v>
      </c>
      <c r="IJ16" s="110">
        <f>MIN('Drive Train'!$G$35-ID15*'DT-Prelim Calcs'!$C$21*'Drive Train'!$G$38,IJ15+ID$2)</f>
        <v>9.6061995762823038</v>
      </c>
      <c r="IK16" s="110">
        <f>'Drive Train'!$G$35-ID16*'DT-Prelim Calcs'!$C$21*'Drive Train'!$G$38</f>
        <v>9.7636018022378543</v>
      </c>
      <c r="IL16" s="1">
        <f>IF(II16&gt;='Drive Train'!$G$30,1,0)</f>
        <v>0</v>
      </c>
      <c r="IM16" s="110">
        <f t="shared" si="89"/>
        <v>0.36251829602001795</v>
      </c>
      <c r="IN16" s="119">
        <f>IN15+'DT-Prelim Calcs'!$C$11</f>
        <v>0.47999999999999993</v>
      </c>
      <c r="IO16" s="2">
        <f>IY16/'Drive Train'!$G$35</f>
        <v>0.76431845489383965</v>
      </c>
      <c r="IP16" s="88">
        <f>IW16*12*60/(PI() * 'Drive Train'!$G$17)/IO$2*IO16</f>
        <v>2520.6588573489912</v>
      </c>
      <c r="IQ16" s="2">
        <f>('DT-Prelim Calcs'!$C$6*IO16-IP16)/('DT-Prelim Calcs'!$C$6*IO16)*'DT-Prelim Calcs'!$C$7*IO16</f>
        <v>0.46910529043077998</v>
      </c>
      <c r="IR16" s="110">
        <f>IQ16/'DT-Prelim Calcs'!$C$7*('DT-Prelim Calcs'!$C$8-'DT-Prelim Calcs'!$C$9)+'DT-Prelim Calcs'!$C$9</f>
        <v>31.612095728402185</v>
      </c>
      <c r="IS16" s="110">
        <f t="shared" si="44"/>
        <v>31.612095728402185</v>
      </c>
      <c r="IT16" s="2">
        <f t="shared" si="90"/>
        <v>0.30015472882310545</v>
      </c>
      <c r="IU16" s="110">
        <f>IT16*'DT-Prelim Calcs'!$C$21/IO$2/'DT-Prelim Calcs'!$C$19/'DT-Prelim Calcs'!$C$18*3.39*'DT-Prelim Calcs'!$C$20</f>
        <v>11.147546545100552</v>
      </c>
      <c r="IV16" s="88">
        <f t="shared" si="45"/>
        <v>0</v>
      </c>
      <c r="IW16" s="110">
        <f>IU15*'DT-Prelim Calcs'!$C$11+IW15</f>
        <v>8.6339266241599191</v>
      </c>
      <c r="IX16" s="110">
        <f>IX15+0.5*IU16*'DT-Prelim Calcs'!$C$11^2+IW16*'DT-Prelim Calcs'!$C$11</f>
        <v>2.4696620888779894</v>
      </c>
      <c r="IY16" s="110">
        <f>MIN('Drive Train'!$G$35-IS15*'DT-Prelim Calcs'!$C$21*'Drive Train'!$G$38,IY15+IS$2)</f>
        <v>9.7068443771517625</v>
      </c>
      <c r="IZ16" s="110">
        <f>'Drive Train'!$G$35-IS16*'DT-Prelim Calcs'!$C$21*'Drive Train'!$G$38</f>
        <v>9.8549113844438025</v>
      </c>
      <c r="JA16" s="1">
        <f>IF(IX16&gt;='Drive Train'!$G$30,1,0)</f>
        <v>0</v>
      </c>
      <c r="JB16" s="110">
        <f t="shared" si="91"/>
        <v>0.35124550809335758</v>
      </c>
      <c r="JC16" s="119">
        <f>JC15+'DT-Prelim Calcs'!$C$11</f>
        <v>0.47999999999999993</v>
      </c>
      <c r="JD16" s="2">
        <f>JN16/'Drive Train'!$G$35</f>
        <v>0.76905738867472362</v>
      </c>
      <c r="JE16" s="88">
        <f>JL16*12*60/(PI() * 'Drive Train'!$G$17)/JD$2*JD16</f>
        <v>2590.1114419893865</v>
      </c>
      <c r="JF16" s="2">
        <f>('DT-Prelim Calcs'!$C$6*JD16-JE16)/('DT-Prelim Calcs'!$C$6*JD16)*'DT-Prelim Calcs'!$C$7*JD16</f>
        <v>0.45901866919488171</v>
      </c>
      <c r="JG16" s="110">
        <f>JF16/'DT-Prelim Calcs'!$C$7*('DT-Prelim Calcs'!$C$8-'DT-Prelim Calcs'!$C$9)+'DT-Prelim Calcs'!$C$9</f>
        <v>30.996883369333215</v>
      </c>
      <c r="JH16" s="110">
        <f t="shared" si="46"/>
        <v>30.996883369333215</v>
      </c>
      <c r="JI16" s="2">
        <f t="shared" si="92"/>
        <v>0.28648271327412628</v>
      </c>
      <c r="JJ16" s="110">
        <f>JI16*'DT-Prelim Calcs'!$C$21/JD$2/'DT-Prelim Calcs'!$C$19/'DT-Prelim Calcs'!$C$18*3.39*'DT-Prelim Calcs'!$C$20</f>
        <v>10.639777001388298</v>
      </c>
      <c r="JK16" s="88">
        <f t="shared" si="47"/>
        <v>0</v>
      </c>
      <c r="JL16" s="110">
        <f>JJ15*'DT-Prelim Calcs'!$C$11+JL15</f>
        <v>8.8171520075102574</v>
      </c>
      <c r="JM16" s="110">
        <f>JM15+0.5*JJ16*'DT-Prelim Calcs'!$C$11^2+JL16*'DT-Prelim Calcs'!$C$11</f>
        <v>2.5773471996438024</v>
      </c>
      <c r="JN16" s="110">
        <f>MIN('Drive Train'!$G$35-JH15*'DT-Prelim Calcs'!$C$21*'Drive Train'!$G$38,JN15+JH$2)</f>
        <v>9.7670288361689899</v>
      </c>
      <c r="JO16" s="110">
        <f>'Drive Train'!$G$35-JH16*'DT-Prelim Calcs'!$C$21*'Drive Train'!$G$38</f>
        <v>9.9102804967600093</v>
      </c>
      <c r="JP16" s="1">
        <f>IF(JM16&gt;='Drive Train'!$G$30,1,0)</f>
        <v>0</v>
      </c>
      <c r="JQ16" s="110">
        <f>MIN(JG16,'DT-Prelim Calcs'!$C$10)*'DT-Prelim Calcs'!$C$11*1000/60/60*(1-JP16)</f>
        <v>0.34440981521481351</v>
      </c>
      <c r="JR16" s="119">
        <f>JR15+'DT-Prelim Calcs'!$C$11</f>
        <v>0.47999999999999993</v>
      </c>
      <c r="JS16" s="2">
        <f>KC16/'Drive Train'!$G$35</f>
        <v>0.77083515032454408</v>
      </c>
      <c r="JT16" s="88">
        <f>KA16*12*60/(PI() * 'Drive Train'!$G$17)/JS$2*JS16</f>
        <v>2616.0996582914804</v>
      </c>
      <c r="JU16" s="2">
        <f>('DT-Prelim Calcs'!$C$6*JS16-JT16)/('DT-Prelim Calcs'!$C$6*JS16)*'DT-Prelim Calcs'!$C$7*JS16</f>
        <v>0.45525076089750655</v>
      </c>
      <c r="JV16" s="110">
        <f>JU16/'DT-Prelim Calcs'!$C$7*('DT-Prelim Calcs'!$C$8-'DT-Prelim Calcs'!$C$9)+'DT-Prelim Calcs'!$C$9</f>
        <v>30.767067685947211</v>
      </c>
      <c r="JW16" s="110">
        <f t="shared" si="48"/>
        <v>30.767067685947211</v>
      </c>
      <c r="JX16" s="2">
        <f t="shared" si="93"/>
        <v>0.2813855520297075</v>
      </c>
      <c r="JY16" s="110">
        <f>JX16*'DT-Prelim Calcs'!$C$21/JS$2/'DT-Prelim Calcs'!$C$19/'DT-Prelim Calcs'!$C$18*3.39*'DT-Prelim Calcs'!$C$20</f>
        <v>10.450471830542469</v>
      </c>
      <c r="JZ16" s="88">
        <f t="shared" si="49"/>
        <v>0</v>
      </c>
      <c r="KA16" s="110">
        <f>JY15*'DT-Prelim Calcs'!$C$11+KA15</f>
        <v>8.8850811833621446</v>
      </c>
      <c r="KB16" s="110">
        <f>KB15+0.5*JY16*'DT-Prelim Calcs'!$C$11^2+KA16*'DT-Prelim Calcs'!$C$11</f>
        <v>2.6209919513752933</v>
      </c>
      <c r="KC16" s="110">
        <f>MIN('Drive Train'!$G$35-JW15*'DT-Prelim Calcs'!$C$21*'Drive Train'!$G$38,KC15+JW$2)</f>
        <v>9.7896064091217099</v>
      </c>
      <c r="KD16" s="110">
        <f>'Drive Train'!$G$35-JW16*'DT-Prelim Calcs'!$C$21*'Drive Train'!$G$38</f>
        <v>9.9309639082647507</v>
      </c>
      <c r="KE16" s="1">
        <f>IF(KB16&gt;='Drive Train'!$G$30,1,0)</f>
        <v>0</v>
      </c>
      <c r="KF16" s="110">
        <f>MIN(JV16,'DT-Prelim Calcs'!$C$10)*'DT-Prelim Calcs'!$C$11*1000/60/60*(1-KE16)</f>
        <v>0.34185630762163566</v>
      </c>
      <c r="KG16" s="119">
        <f>KG15+'DT-Prelim Calcs'!$C$11</f>
        <v>0.47999999999999993</v>
      </c>
      <c r="KH16" s="2">
        <f>KR16/'Drive Train'!$G$35</f>
        <v>0.77070554094101917</v>
      </c>
      <c r="KI16" s="88">
        <f>KP16*12*60/(PI() * 'Drive Train'!$G$17)/KH$2*KH16</f>
        <v>2614.1691247348467</v>
      </c>
      <c r="KJ16" s="2">
        <f>('DT-Prelim Calcs'!$C$6*KH16-KI16)/('DT-Prelim Calcs'!$C$6*KH16)*'DT-Prelim Calcs'!$C$7*KH16</f>
        <v>0.45553411651517028</v>
      </c>
      <c r="KK16" s="110">
        <f>KJ16/'DT-Prelim Calcs'!$C$7*('DT-Prelim Calcs'!$C$8-'DT-Prelim Calcs'!$C$9)+'DT-Prelim Calcs'!$C$9</f>
        <v>30.78435036901039</v>
      </c>
      <c r="KL16" s="110">
        <f t="shared" si="50"/>
        <v>30.78435036901039</v>
      </c>
      <c r="KM16" s="2">
        <f t="shared" si="94"/>
        <v>0.28176799303826583</v>
      </c>
      <c r="KN16" s="110">
        <f>KM16*'DT-Prelim Calcs'!$C$21/KH$2/'DT-Prelim Calcs'!$C$19/'DT-Prelim Calcs'!$C$18*3.39*'DT-Prelim Calcs'!$C$20</f>
        <v>10.464675434664835</v>
      </c>
      <c r="KO16" s="88">
        <f t="shared" si="51"/>
        <v>0</v>
      </c>
      <c r="KP16" s="110">
        <f>KN15*'DT-Prelim Calcs'!$C$11+KP15</f>
        <v>8.8800175956097895</v>
      </c>
      <c r="KQ16" s="110">
        <f>KQ15+0.5*KN16*'DT-Prelim Calcs'!$C$11^2+KP16*'DT-Prelim Calcs'!$C$11</f>
        <v>2.6178094279433557</v>
      </c>
      <c r="KR16" s="110">
        <f>MIN('Drive Train'!$G$35-KL15*'DT-Prelim Calcs'!$C$21*'Drive Train'!$G$38,KR15+KL$2)</f>
        <v>9.7879603699509428</v>
      </c>
      <c r="KS16" s="110">
        <f>'Drive Train'!$G$35-KL16*'DT-Prelim Calcs'!$C$21*'Drive Train'!$G$38</f>
        <v>9.929408466789063</v>
      </c>
      <c r="KT16" s="1">
        <f>IF(KQ16&gt;='Drive Train'!$G$30,1,0)</f>
        <v>0</v>
      </c>
      <c r="KU16" s="110">
        <f>MIN(KK16,'DT-Prelim Calcs'!$C$10)*'DT-Prelim Calcs'!$C$11*1000/60/60*(1-KT16)</f>
        <v>0.34204833743344876</v>
      </c>
      <c r="KV16" s="119">
        <f>KV15+'DT-Prelim Calcs'!$C$11</f>
        <v>0.47999999999999993</v>
      </c>
      <c r="KW16" s="2">
        <f>LG16/'Drive Train'!$G$35</f>
        <v>0.77082619366075933</v>
      </c>
      <c r="KX16" s="88">
        <f>LE16*12*60/(PI() * 'Drive Train'!$G$17)/KW$2*KW16</f>
        <v>2615.9782990192912</v>
      </c>
      <c r="KY16" s="2">
        <f>('DT-Prelim Calcs'!$C$6*KW16-KX16)/('DT-Prelim Calcs'!$C$6*KW16)*'DT-Prelim Calcs'!$C$7*KW16</f>
        <v>0.45526743278475273</v>
      </c>
      <c r="KZ16" s="110">
        <f>KY16/'DT-Prelim Calcs'!$C$7*('DT-Prelim Calcs'!$C$8-'DT-Prelim Calcs'!$C$9)+'DT-Prelim Calcs'!$C$9</f>
        <v>30.768084552828888</v>
      </c>
      <c r="LA16" s="110">
        <f t="shared" si="52"/>
        <v>30.768084552828888</v>
      </c>
      <c r="LB16" s="2">
        <f t="shared" si="95"/>
        <v>0.28140826927416823</v>
      </c>
      <c r="LC16" s="110">
        <f>LB16*'DT-Prelim Calcs'!$C$21/KW$2/'DT-Prelim Calcs'!$C$19/'DT-Prelim Calcs'!$C$18*3.39*'DT-Prelim Calcs'!$C$20</f>
        <v>10.451315533858409</v>
      </c>
      <c r="LD16" s="88">
        <f t="shared" si="53"/>
        <v>0</v>
      </c>
      <c r="LE16" s="110">
        <f>LC15*'DT-Prelim Calcs'!$C$11+LE15</f>
        <v>8.8847722458237861</v>
      </c>
      <c r="LF16" s="110">
        <f>LF15+0.5*LC16*'DT-Prelim Calcs'!$C$11^2+LE16*'DT-Prelim Calcs'!$C$11</f>
        <v>2.6208608428588738</v>
      </c>
      <c r="LG16" s="110">
        <f>MIN('Drive Train'!$G$35-LA15*'DT-Prelim Calcs'!$C$21*'Drive Train'!$G$38,LG15+LA$2)</f>
        <v>9.7894926594916427</v>
      </c>
      <c r="LH16" s="110">
        <f>'Drive Train'!$G$35-LA16*'DT-Prelim Calcs'!$C$21*'Drive Train'!$G$38</f>
        <v>9.9308723902453995</v>
      </c>
      <c r="LI16" s="1">
        <f>IF(LF16&gt;='Drive Train'!$G$30,1,0)</f>
        <v>0</v>
      </c>
      <c r="LJ16" s="110">
        <f>MIN(KZ16,'DT-Prelim Calcs'!$C$10)*'DT-Prelim Calcs'!$C$11*1000/60/60*(1-LI16)</f>
        <v>0.34186760614254319</v>
      </c>
      <c r="LK16" s="119">
        <f>LK15+'DT-Prelim Calcs'!$C$11</f>
        <v>0.47999999999999993</v>
      </c>
      <c r="LL16" s="2">
        <f>LV16/'Drive Train'!$G$35</f>
        <v>0.77072885852746686</v>
      </c>
      <c r="LM16" s="88">
        <f>LT16*12*60/(PI() * 'Drive Train'!$G$17)/LL$2*LL16</f>
        <v>2614.5946585388947</v>
      </c>
      <c r="LN16" s="2">
        <f>('DT-Prelim Calcs'!$C$6*LL16-LM16)/('DT-Prelim Calcs'!$C$6*LL16)*'DT-Prelim Calcs'!$C$7*LL16</f>
        <v>0.45546425412991975</v>
      </c>
      <c r="LO16" s="110">
        <f>LN16/'DT-Prelim Calcs'!$C$7*('DT-Prelim Calcs'!$C$8-'DT-Prelim Calcs'!$C$9)+'DT-Prelim Calcs'!$C$9</f>
        <v>30.780089258988014</v>
      </c>
      <c r="LP16" s="110">
        <f t="shared" si="54"/>
        <v>30.780089258988014</v>
      </c>
      <c r="LQ16" s="2">
        <f t="shared" si="96"/>
        <v>0.28167510301241283</v>
      </c>
      <c r="LR16" s="110">
        <f>LQ16*'DT-Prelim Calcs'!$C$21/LL$2/'DT-Prelim Calcs'!$C$19/'DT-Prelim Calcs'!$C$18*3.39*'DT-Prelim Calcs'!$C$20</f>
        <v>10.461225561025223</v>
      </c>
      <c r="LS16" s="88">
        <f t="shared" si="55"/>
        <v>0</v>
      </c>
      <c r="LT16" s="110">
        <f>LR15*'DT-Prelim Calcs'!$C$11+LT15</f>
        <v>8.8811943834073368</v>
      </c>
      <c r="LU16" s="110">
        <f>LU15+0.5*LR16*'DT-Prelim Calcs'!$C$11^2+LT16*'DT-Prelim Calcs'!$C$11</f>
        <v>2.6189565286774146</v>
      </c>
      <c r="LV16" s="110">
        <f>MIN('Drive Train'!$G$35-LP15*'DT-Prelim Calcs'!$C$21*'Drive Train'!$G$38,LV15+LP$2)</f>
        <v>9.7882565032988289</v>
      </c>
      <c r="LW16" s="110">
        <f>'Drive Train'!$G$35-LP16*'DT-Prelim Calcs'!$C$21*'Drive Train'!$G$38</f>
        <v>9.9297919666910772</v>
      </c>
      <c r="LX16" s="1">
        <f>IF(LU16&gt;='Drive Train'!$G$30,1,0)</f>
        <v>0</v>
      </c>
      <c r="LY16" s="110">
        <f>MIN(LO16,'DT-Prelim Calcs'!$C$10)*'DT-Prelim Calcs'!$C$11*1000/60/60*(1-LX16)</f>
        <v>0.34200099176653354</v>
      </c>
      <c r="LZ16" s="119">
        <f>LZ15+'DT-Prelim Calcs'!$C$11</f>
        <v>0.47999999999999993</v>
      </c>
    </row>
    <row r="17" spans="1:338" x14ac:dyDescent="0.2">
      <c r="C17" s="2"/>
      <c r="D17" s="5"/>
      <c r="E17" s="6">
        <f t="shared" si="56"/>
        <v>12</v>
      </c>
      <c r="F17" s="132">
        <f t="shared" si="57"/>
        <v>0.67679999999999996</v>
      </c>
      <c r="G17" s="132">
        <f t="shared" si="0"/>
        <v>3036.8</v>
      </c>
      <c r="H17" s="132">
        <f t="shared" si="1"/>
        <v>44.28</v>
      </c>
      <c r="I17" s="132">
        <f t="shared" si="58"/>
        <v>215.23116614870867</v>
      </c>
      <c r="J17" s="132">
        <f t="shared" si="59"/>
        <v>531.36</v>
      </c>
      <c r="K17" s="132">
        <f t="shared" si="2"/>
        <v>0.48</v>
      </c>
      <c r="L17" s="132">
        <f t="shared" si="3"/>
        <v>0.52</v>
      </c>
      <c r="M17" s="132">
        <f t="shared" si="4"/>
        <v>0.49752808988764047</v>
      </c>
      <c r="N17" s="132">
        <f t="shared" si="5"/>
        <v>1</v>
      </c>
      <c r="O17" s="132">
        <f t="shared" si="6"/>
        <v>0.40505714797634118</v>
      </c>
      <c r="P17" s="5"/>
      <c r="R17" s="119">
        <f>R16+'DT-Prelim Calcs'!$C$11</f>
        <v>0.51999999999999991</v>
      </c>
      <c r="S17" s="2">
        <f>AG17/'Drive Train'!$G$35</f>
        <v>0.76636385615651859</v>
      </c>
      <c r="T17" s="88">
        <f>AE17*12*60/(PI() * 'Drive Train'!$G$17)/S$2*ABS(S17)</f>
        <v>2745.2088894107947</v>
      </c>
      <c r="U17" s="2">
        <f>IF(OR(AD16=1,AND($C$32=Motors!$C$28,'DT-Prelim Calcs'!AI16=1)),0,IF(AG17=0,-(V16+$C$9)/($C$8-$C$9)*$C$7,($C$6*S17-T17)/($C$6*S17)*$C$7*S17))</f>
        <v>0.41777431559349587</v>
      </c>
      <c r="V17" s="110">
        <f>IF(AND(AD16=1,AI16=1),0,ABS(U17/$C$7*($C$8-$C$9)+$C$9) *'Drive Train'!$K$55 + V16*(1-'Drive Train'!$K$55))</f>
        <v>29.476224529064496</v>
      </c>
      <c r="W17" s="110">
        <f t="shared" si="7"/>
        <v>29.476224529064496</v>
      </c>
      <c r="X17" s="2">
        <f>MAX(MIN(IF(AND(AI16=1,AG17&lt;0),-1,1)*(W17-$C$9)/($C$8-$C$9)*$C$7-$C$29*AE17/T$2 -  AI16*$C$29/2,X$2),MAX(X$4:X16)*-1)</f>
        <v>0.25057670032389501</v>
      </c>
      <c r="Y17" s="110">
        <f t="shared" si="8"/>
        <v>9.3062516153945296</v>
      </c>
      <c r="Z17" s="110">
        <f t="shared" si="9"/>
        <v>9.3062516153945296</v>
      </c>
      <c r="AA17" s="110">
        <f t="shared" si="10"/>
        <v>9.7328209731877848</v>
      </c>
      <c r="AB17" s="110" t="e">
        <f t="shared" si="11"/>
        <v>#N/A</v>
      </c>
      <c r="AC17" s="88">
        <f t="shared" si="60"/>
        <v>0</v>
      </c>
      <c r="AD17" s="1">
        <f t="shared" si="12"/>
        <v>0</v>
      </c>
      <c r="AE17" s="110">
        <f t="shared" si="13"/>
        <v>9.3779736721005573</v>
      </c>
      <c r="AF17" s="110" t="e">
        <f t="shared" si="14"/>
        <v>#N/A</v>
      </c>
      <c r="AG17" s="110">
        <f>IF(AI16=0,MIN('Drive Train'!$G$35-W16*$C$21*'Drive Train'!$G$38,AG16+W$2)-$C$3,IF(AE16-1&lt;=0,0,IF($C$32=Motors!$C$26,MAX(MAX(AG$4:AG16)*-1,AG16-W$2),MAX(0,MAX(AG$4:AG16)*-1,AG16-W$2))))</f>
        <v>9.7328209731877848</v>
      </c>
      <c r="AH17" s="110">
        <f>'Drive Train'!$G$35-ABS(W17)*'DT-Prelim Calcs'!$C$21*'Drive Train'!$G$38</f>
        <v>10.047139792384195</v>
      </c>
      <c r="AI17" s="1">
        <f>IF(AJ17&gt;='Drive Train'!$G$30,1,0)</f>
        <v>0</v>
      </c>
      <c r="AJ17" s="110">
        <f>AJ16+0.5*Y17*'DT-Prelim Calcs'!$C$11^2+AE17*'DT-Prelim Calcs'!$C$11</f>
        <v>3.0203072028238402</v>
      </c>
      <c r="AK17" s="110">
        <f t="shared" si="15"/>
        <v>0.32751360587849448</v>
      </c>
      <c r="AL17" s="119">
        <f>AL16+'DT-Prelim Calcs'!$C$11</f>
        <v>0.51999999999999991</v>
      </c>
      <c r="AM17" s="2">
        <f>AW17/'Drive Train'!$G$35</f>
        <v>0.62790266551009222</v>
      </c>
      <c r="AN17" s="88">
        <f>AU17*12*60/(PI() * 'Drive Train'!$G$17)/AM$2*AM17</f>
        <v>318.83677158895858</v>
      </c>
      <c r="AO17" s="2">
        <f>('DT-Prelim Calcs'!$C$6*AM17-AN17)/('DT-Prelim Calcs'!$C$6*AM17)*'DT-Prelim Calcs'!$C$7*AM17</f>
        <v>0.80836333235203273</v>
      </c>
      <c r="AP17" s="110">
        <f>AO17/'DT-Prelim Calcs'!$C$7*('DT-Prelim Calcs'!$C$8-'DT-Prelim Calcs'!$C$9)+'DT-Prelim Calcs'!$C$9</f>
        <v>52.304430200194908</v>
      </c>
      <c r="AQ17" s="110">
        <f t="shared" si="16"/>
        <v>52.304430200194908</v>
      </c>
      <c r="AR17" s="2">
        <f t="shared" si="61"/>
        <v>0.78235000002289068</v>
      </c>
      <c r="AS17" s="110">
        <f>AR17*'DT-Prelim Calcs'!$C$21/AM$2/'DT-Prelim Calcs'!$C$19/'DT-Prelim Calcs'!$C$18*3.39*'DT-Prelim Calcs'!$C$20</f>
        <v>8.7167872457086286</v>
      </c>
      <c r="AT17" s="88">
        <f t="shared" si="17"/>
        <v>0</v>
      </c>
      <c r="AU17" s="110">
        <f>AS16*'DT-Prelim Calcs'!$C$11+AU16</f>
        <v>4.431221386945202</v>
      </c>
      <c r="AV17" s="110">
        <f>AV16+0.5*AS17*'DT-Prelim Calcs'!$C$11^2+AU17*'DT-Prelim Calcs'!$C$11</f>
        <v>1.2722077279339938</v>
      </c>
      <c r="AW17" s="110">
        <f>MIN('Drive Train'!$G$35-AQ16*'DT-Prelim Calcs'!$C$21*'Drive Train'!$G$38,AW16+AQ$2)</f>
        <v>7.974363851978171</v>
      </c>
      <c r="AX17" s="110">
        <f>'Drive Train'!$G$35-AQ17*'DT-Prelim Calcs'!$C$21*'Drive Train'!$G$38</f>
        <v>7.9926012819824575</v>
      </c>
      <c r="AY17" s="1">
        <f>IF(AV17&gt;='Drive Train'!$G$30,1,0)</f>
        <v>0</v>
      </c>
      <c r="AZ17" s="110">
        <f t="shared" si="62"/>
        <v>0.58116033555772117</v>
      </c>
      <c r="BA17" s="119">
        <f>BA16+'DT-Prelim Calcs'!$C$11</f>
        <v>0.51999999999999991</v>
      </c>
      <c r="BB17" s="2">
        <f>BL17/'Drive Train'!$G$35</f>
        <v>0.65485177697265473</v>
      </c>
      <c r="BC17" s="88">
        <f>BJ17*12*60/(PI() * 'Drive Train'!$G$17)/BB$2*BB17</f>
        <v>756.88722630475809</v>
      </c>
      <c r="BD17" s="2">
        <f>('DT-Prelim Calcs'!$C$6*BB17-BC17)/('DT-Prelim Calcs'!$C$6*BB17)*'DT-Prelim Calcs'!$C$7*BB17</f>
        <v>0.74059939781060247</v>
      </c>
      <c r="BE17" s="110">
        <f>BD17/'DT-Prelim Calcs'!$C$7*('DT-Prelim Calcs'!$C$8-'DT-Prelim Calcs'!$C$9)+'DT-Prelim Calcs'!$C$9</f>
        <v>48.171310788448089</v>
      </c>
      <c r="BF17" s="110">
        <f t="shared" si="18"/>
        <v>48.171310788448089</v>
      </c>
      <c r="BG17" s="2">
        <f t="shared" si="63"/>
        <v>0.68138762304337286</v>
      </c>
      <c r="BH17" s="110">
        <f>BG17*'DT-Prelim Calcs'!$C$21/BB$2/'DT-Prelim Calcs'!$C$19/'DT-Prelim Calcs'!$C$18*3.39*'DT-Prelim Calcs'!$C$20</f>
        <v>11.809598316263921</v>
      </c>
      <c r="BI17" s="88">
        <f t="shared" si="19"/>
        <v>0</v>
      </c>
      <c r="BJ17" s="110">
        <f>BH16*'DT-Prelim Calcs'!$C$11+BJ16</f>
        <v>6.4841045860887467</v>
      </c>
      <c r="BK17" s="110">
        <f>BK16+0.5*BH17*'DT-Prelim Calcs'!$C$11^2+BJ17*'DT-Prelim Calcs'!$C$11</f>
        <v>1.8959800807960516</v>
      </c>
      <c r="BL17" s="110">
        <f>MIN('Drive Train'!$G$35-BF16*'DT-Prelim Calcs'!$C$21*'Drive Train'!$G$38,BL16+BF$2)</f>
        <v>8.316617567552715</v>
      </c>
      <c r="BM17" s="110">
        <f>'Drive Train'!$G$35-BF17*'DT-Prelim Calcs'!$C$21*'Drive Train'!$G$38</f>
        <v>8.3645820290396706</v>
      </c>
      <c r="BN17" s="1">
        <f>IF(BK17&gt;='Drive Train'!$G$30,1,0)</f>
        <v>0</v>
      </c>
      <c r="BO17" s="110">
        <f t="shared" si="64"/>
        <v>0.53523678653831219</v>
      </c>
      <c r="BP17" s="119">
        <f>BP16+'DT-Prelim Calcs'!$C$11</f>
        <v>0.51999999999999991</v>
      </c>
      <c r="BQ17" s="2">
        <f>CA17/'Drive Train'!$G$35</f>
        <v>0.69132139972769535</v>
      </c>
      <c r="BR17" s="88">
        <f>BY17*12*60/(PI() * 'Drive Train'!$G$17)/BQ$2*BQ17</f>
        <v>1345.6804401774489</v>
      </c>
      <c r="BS17" s="2">
        <f>('DT-Prelim Calcs'!$C$6*BQ17-BR17)/('DT-Prelim Calcs'!$C$6*BQ17)*'DT-Prelim Calcs'!$C$7*BQ17</f>
        <v>0.64986430021704311</v>
      </c>
      <c r="BT17" s="110">
        <f>BS17/'DT-Prelim Calcs'!$C$7*('DT-Prelim Calcs'!$C$8-'DT-Prelim Calcs'!$C$9)+'DT-Prelim Calcs'!$C$9</f>
        <v>42.637113346571425</v>
      </c>
      <c r="BU17" s="110">
        <f t="shared" si="20"/>
        <v>42.637113346571425</v>
      </c>
      <c r="BV17" s="2">
        <f t="shared" si="65"/>
        <v>0.5501443961098299</v>
      </c>
      <c r="BW17" s="110">
        <f>BV17*'DT-Prelim Calcs'!$C$21/BQ$2/'DT-Prelim Calcs'!$C$19/'DT-Prelim Calcs'!$C$18*3.39*'DT-Prelim Calcs'!$C$20</f>
        <v>12.940264225047143</v>
      </c>
      <c r="BX17" s="88">
        <f t="shared" si="21"/>
        <v>0</v>
      </c>
      <c r="BY17" s="110">
        <f>BW16*'DT-Prelim Calcs'!$C$11+BY16</f>
        <v>8.0463370327846331</v>
      </c>
      <c r="BZ17" s="110">
        <f>BZ16+0.5*BW17*'DT-Prelim Calcs'!$C$11^2+BY17*'DT-Prelim Calcs'!$C$11</f>
        <v>2.4182160928303089</v>
      </c>
      <c r="CA17" s="110">
        <f>MIN('Drive Train'!$G$35-BU16*'DT-Prelim Calcs'!$C$21*'Drive Train'!$G$38,CA16+BU$2)</f>
        <v>8.7797817765417303</v>
      </c>
      <c r="CB17" s="110">
        <f>'Drive Train'!$G$35-BU17*'DT-Prelim Calcs'!$C$21*'Drive Train'!$G$38</f>
        <v>8.862659798808572</v>
      </c>
      <c r="CC17" s="1">
        <f>IF(BZ17&gt;='Drive Train'!$G$30,1,0)</f>
        <v>0</v>
      </c>
      <c r="CD17" s="110">
        <f t="shared" si="66"/>
        <v>0.47374570385079362</v>
      </c>
      <c r="CE17" s="119">
        <f>CE16+'DT-Prelim Calcs'!$C$11</f>
        <v>0.51999999999999991</v>
      </c>
      <c r="CF17" s="2">
        <f>CP17/'Drive Train'!$G$35</f>
        <v>0.73294497419509319</v>
      </c>
      <c r="CG17" s="88">
        <f>CN17*12*60/(PI() * 'Drive Train'!$G$17)/CF$2*CF17</f>
        <v>2010.6841549981771</v>
      </c>
      <c r="CH17" s="2">
        <f>('DT-Prelim Calcs'!$C$6*CF17-CG17)/('DT-Prelim Calcs'!$C$6*CF17)*'DT-Prelim Calcs'!$C$7*CF17</f>
        <v>0.54799613646654888</v>
      </c>
      <c r="CI17" s="110">
        <f>CH17/'DT-Prelim Calcs'!$C$7*('DT-Prelim Calcs'!$C$8-'DT-Prelim Calcs'!$C$9)+'DT-Prelim Calcs'!$C$9</f>
        <v>36.423877827037735</v>
      </c>
      <c r="CJ17" s="110">
        <f t="shared" si="22"/>
        <v>36.423877827037735</v>
      </c>
      <c r="CK17" s="2">
        <f t="shared" si="67"/>
        <v>0.40745858030489313</v>
      </c>
      <c r="CL17" s="110">
        <f>CK17*'DT-Prelim Calcs'!$C$21/CF$2/'DT-Prelim Calcs'!$C$19/'DT-Prelim Calcs'!$C$18*3.39*'DT-Prelim Calcs'!$C$20</f>
        <v>12.106192048238658</v>
      </c>
      <c r="CM17" s="88">
        <f t="shared" si="23"/>
        <v>0</v>
      </c>
      <c r="CN17" s="110">
        <f>CL16*'DT-Prelim Calcs'!$C$11+CN16</f>
        <v>8.9774113229654642</v>
      </c>
      <c r="CO17" s="110">
        <f>CO16+0.5*CL17*'DT-Prelim Calcs'!$C$11^2+CN17*'DT-Prelim Calcs'!$C$11</f>
        <v>2.7811244319825867</v>
      </c>
      <c r="CP17" s="110">
        <f>MIN('Drive Train'!$G$35-CJ16*'DT-Prelim Calcs'!$C$21*'Drive Train'!$G$38,CP16+CJ$2)</f>
        <v>9.3084011722776836</v>
      </c>
      <c r="CQ17" s="110">
        <f>'Drive Train'!$G$35-CJ17*'DT-Prelim Calcs'!$C$21*'Drive Train'!$G$38</f>
        <v>9.4218509955666025</v>
      </c>
      <c r="CR17" s="1">
        <f>IF(CO17&gt;='Drive Train'!$G$30,1,0)</f>
        <v>0</v>
      </c>
      <c r="CS17" s="110">
        <f t="shared" si="68"/>
        <v>0.40470975363375261</v>
      </c>
      <c r="CT17" s="119">
        <f>CT16+'DT-Prelim Calcs'!$C$11</f>
        <v>0.51999999999999991</v>
      </c>
      <c r="CU17" s="2">
        <f>DE17/'Drive Train'!$G$35</f>
        <v>0.77374180755116539</v>
      </c>
      <c r="CV17" s="88">
        <f>DC17*12*60/(PI() * 'Drive Train'!$G$17)/CU$2*CU17</f>
        <v>2651.8244407081561</v>
      </c>
      <c r="CW17" s="2">
        <f>('DT-Prelim Calcs'!$C$6*CU17-CV17)/('DT-Prelim Calcs'!$C$6*CU17)*'DT-Prelim Calcs'!$C$7*CU17</f>
        <v>0.45072381484603019</v>
      </c>
      <c r="CX17" s="110">
        <f>CW17/'DT-Prelim Calcs'!$C$7*('DT-Prelim Calcs'!$C$8-'DT-Prelim Calcs'!$C$9)+'DT-Prelim Calcs'!$C$9</f>
        <v>30.490956082807514</v>
      </c>
      <c r="CY17" s="110">
        <f t="shared" si="24"/>
        <v>30.490956082807514</v>
      </c>
      <c r="CZ17" s="2">
        <f t="shared" si="69"/>
        <v>0.27514641296844089</v>
      </c>
      <c r="DA17" s="110">
        <f>CZ17*'DT-Prelim Calcs'!$C$21/CU$2/'DT-Prelim Calcs'!$C$19/'DT-Prelim Calcs'!$C$18*3.39*'DT-Prelim Calcs'!$C$20</f>
        <v>9.8781292193281907</v>
      </c>
      <c r="DB17" s="88">
        <f t="shared" si="25"/>
        <v>0</v>
      </c>
      <c r="DC17" s="110">
        <f>DA16*'DT-Prelim Calcs'!$C$11+DC16</f>
        <v>9.2819791548328272</v>
      </c>
      <c r="DD17" s="110">
        <f>DD16+0.5*DA17*'DT-Prelim Calcs'!$C$11^2+DC17*'DT-Prelim Calcs'!$C$11</f>
        <v>2.964098283499685</v>
      </c>
      <c r="DE17" s="110">
        <f>MIN('Drive Train'!$G$35-CY16*'DT-Prelim Calcs'!$C$21*'Drive Train'!$G$38,DE16+CY$2)</f>
        <v>9.8265209558998006</v>
      </c>
      <c r="DF17" s="110">
        <f>'Drive Train'!$G$35-CY17*'DT-Prelim Calcs'!$C$21*'Drive Train'!$G$38</f>
        <v>9.9558139525473237</v>
      </c>
      <c r="DG17" s="1">
        <f>IF(DD17&gt;='Drive Train'!$G$30,1,0)</f>
        <v>0</v>
      </c>
      <c r="DH17" s="110">
        <f t="shared" si="70"/>
        <v>0.3387884009200835</v>
      </c>
      <c r="DI17" s="119">
        <f>DI16+'DT-Prelim Calcs'!$C$11</f>
        <v>0.51999999999999991</v>
      </c>
      <c r="DJ17" s="2">
        <f>DT17/'Drive Train'!$G$35</f>
        <v>0.80861967015111647</v>
      </c>
      <c r="DK17" s="88">
        <f>DR17*12*60/(PI() * 'Drive Train'!$G$17)/DJ$2*DJ17</f>
        <v>3186.5398256065828</v>
      </c>
      <c r="DL17" s="2">
        <f>('DT-Prelim Calcs'!$C$6*DJ17-DK17)/('DT-Prelim Calcs'!$C$6*DJ17)*'DT-Prelim Calcs'!$C$7*DJ17</f>
        <v>0.37080079756627937</v>
      </c>
      <c r="DM17" s="110">
        <f>DL17/'DT-Prelim Calcs'!$C$7*('DT-Prelim Calcs'!$C$8-'DT-Prelim Calcs'!$C$9)+'DT-Prelim Calcs'!$C$9</f>
        <v>25.616218858652502</v>
      </c>
      <c r="DN17" s="110">
        <f t="shared" si="26"/>
        <v>25.616218858652502</v>
      </c>
      <c r="DO17" s="2">
        <f t="shared" si="71"/>
        <v>0.16892002314613622</v>
      </c>
      <c r="DP17" s="110">
        <f>DO17*'DT-Prelim Calcs'!$C$21/DJ$2/'DT-Prelim Calcs'!$C$19/'DT-Prelim Calcs'!$C$18*3.39*'DT-Prelim Calcs'!$C$20</f>
        <v>7.1100539984103159</v>
      </c>
      <c r="DQ17" s="88">
        <f t="shared" si="27"/>
        <v>0</v>
      </c>
      <c r="DR17" s="110">
        <f>DP16*'DT-Prelim Calcs'!$C$11+DR16</f>
        <v>9.1030308263627955</v>
      </c>
      <c r="DS17" s="110">
        <f>DS16+0.5*DP17*'DT-Prelim Calcs'!$C$11^2+DR17*'DT-Prelim Calcs'!$C$11</f>
        <v>3.0007981695534243</v>
      </c>
      <c r="DT17" s="110">
        <f>MIN('Drive Train'!$G$35-DN16*'DT-Prelim Calcs'!$C$21*'Drive Train'!$G$38,DT16+DN$2)</f>
        <v>10.269469810919178</v>
      </c>
      <c r="DU17" s="110">
        <f>'Drive Train'!$G$35-DN17*'DT-Prelim Calcs'!$C$21*'Drive Train'!$G$38</f>
        <v>10.394540302721275</v>
      </c>
      <c r="DV17" s="1">
        <f>IF(DS17&gt;='Drive Train'!$G$30,1,0)</f>
        <v>0</v>
      </c>
      <c r="DW17" s="110">
        <f t="shared" si="72"/>
        <v>0.28462465398502779</v>
      </c>
      <c r="DX17" s="119">
        <f>DX16+'DT-Prelim Calcs'!$C$11</f>
        <v>0.51999999999999991</v>
      </c>
      <c r="DY17" s="2">
        <f>EI17/'Drive Train'!$G$35</f>
        <v>0.83549649371996615</v>
      </c>
      <c r="DZ17" s="88">
        <f>EG17*12*60/(PI() * 'Drive Train'!$G$17)/DY$2*DY17</f>
        <v>3584.2289054150065</v>
      </c>
      <c r="EA17" s="2">
        <f>('DT-Prelim Calcs'!$C$6*DY17-DZ17)/('DT-Prelim Calcs'!$C$6*DY17)*'DT-Prelim Calcs'!$C$7*DY17</f>
        <v>0.31267972110488523</v>
      </c>
      <c r="EB17" s="110">
        <f>EA17/'DT-Prelim Calcs'!$C$7*('DT-Prelim Calcs'!$C$8-'DT-Prelim Calcs'!$C$9)+'DT-Prelim Calcs'!$C$9</f>
        <v>22.071245400723498</v>
      </c>
      <c r="EC17" s="110">
        <f t="shared" si="28"/>
        <v>22.071245400723498</v>
      </c>
      <c r="ED17" s="2">
        <f t="shared" si="73"/>
        <v>9.2908399819853188E-2</v>
      </c>
      <c r="EE17" s="110">
        <f>ED17*'DT-Prelim Calcs'!$C$21/DY$2/'DT-Prelim Calcs'!$C$19/'DT-Prelim Calcs'!$C$18*3.39*'DT-Prelim Calcs'!$C$20</f>
        <v>4.4857228474415027</v>
      </c>
      <c r="EF17" s="88">
        <f t="shared" si="29"/>
        <v>0</v>
      </c>
      <c r="EG17" s="110">
        <f>EE16*'DT-Prelim Calcs'!$C$11+EG16</f>
        <v>8.6392567424813258</v>
      </c>
      <c r="EH17" s="110">
        <f>EH16+0.5*EE17*'DT-Prelim Calcs'!$C$11^2+EG17*'DT-Prelim Calcs'!$C$11</f>
        <v>2.9492580246719071</v>
      </c>
      <c r="EI17" s="110">
        <f>MIN('Drive Train'!$G$35-EC16*'DT-Prelim Calcs'!$C$21*'Drive Train'!$G$38,EI16+EC$2)</f>
        <v>10.610805470243569</v>
      </c>
      <c r="EJ17" s="110">
        <f>'Drive Train'!$G$35-EC17*'DT-Prelim Calcs'!$C$21*'Drive Train'!$G$38</f>
        <v>10.713587913934884</v>
      </c>
      <c r="EK17" s="1">
        <f>IF(EH17&gt;='Drive Train'!$G$30,1,0)</f>
        <v>0</v>
      </c>
      <c r="EL17" s="110">
        <f t="shared" si="74"/>
        <v>0.24523606000803885</v>
      </c>
      <c r="EM17" s="119">
        <f>EM16+'DT-Prelim Calcs'!$C$11</f>
        <v>0.51999999999999991</v>
      </c>
      <c r="EN17" s="2">
        <f>EX17/'Drive Train'!$G$35</f>
        <v>0.85394134025199808</v>
      </c>
      <c r="EO17" s="88">
        <f>EV17*12*60/(PI() * 'Drive Train'!$G$17)/EN$2*EN17</f>
        <v>3845.029981649031</v>
      </c>
      <c r="EP17" s="2">
        <f>('DT-Prelim Calcs'!$C$6*EN17-EO17)/('DT-Prelim Calcs'!$C$6*EN17)*'DT-Prelim Calcs'!$C$7*EN17</f>
        <v>0.27571957158320537</v>
      </c>
      <c r="EQ17" s="110">
        <f>EP17/'DT-Prelim Calcs'!$C$7*('DT-Prelim Calcs'!$C$8-'DT-Prelim Calcs'!$C$9)+'DT-Prelim Calcs'!$C$9</f>
        <v>19.816938408621038</v>
      </c>
      <c r="ER17" s="110">
        <f t="shared" si="30"/>
        <v>19.816938408621038</v>
      </c>
      <c r="ES17" s="2">
        <f t="shared" si="75"/>
        <v>4.5049311788689206E-2</v>
      </c>
      <c r="ET17" s="110">
        <f>ES17*'DT-Prelim Calcs'!$C$21/EN$2/'DT-Prelim Calcs'!$C$19/'DT-Prelim Calcs'!$C$18*3.39*'DT-Prelim Calcs'!$C$20</f>
        <v>2.4538820678878794</v>
      </c>
      <c r="EU17" s="88">
        <f t="shared" si="31"/>
        <v>0</v>
      </c>
      <c r="EV17" s="110">
        <f>ET16*'DT-Prelim Calcs'!$C$11+EV16</f>
        <v>8.0372762673501104</v>
      </c>
      <c r="EW17" s="110">
        <f>EW16+0.5*ET17*'DT-Prelim Calcs'!$C$11^2+EV17*'DT-Prelim Calcs'!$C$11</f>
        <v>2.8499436629999488</v>
      </c>
      <c r="EX17" s="110">
        <f>MIN('Drive Train'!$G$35-ER16*'DT-Prelim Calcs'!$C$21*'Drive Train'!$G$38,EX16+ER$2)</f>
        <v>10.845055021200375</v>
      </c>
      <c r="EY17" s="110">
        <f>'Drive Train'!$G$35-ER17*'DT-Prelim Calcs'!$C$21*'Drive Train'!$G$38</f>
        <v>10.916475543224106</v>
      </c>
      <c r="EZ17" s="1">
        <f>IF(EW17&gt;='Drive Train'!$G$30,1,0)</f>
        <v>0</v>
      </c>
      <c r="FA17" s="110">
        <f t="shared" si="76"/>
        <v>0.22018820454023377</v>
      </c>
      <c r="FB17" s="119">
        <f>FB16+'DT-Prelim Calcs'!$C$11</f>
        <v>0.51999999999999991</v>
      </c>
      <c r="FC17" s="2">
        <f>FM17/'Drive Train'!$G$35</f>
        <v>0.86514647821763169</v>
      </c>
      <c r="FD17" s="88">
        <f>FK17*12*60/(PI() * 'Drive Train'!$G$17)/FC$2*FC17</f>
        <v>3995.0672678040364</v>
      </c>
      <c r="FE17" s="2">
        <f>('DT-Prelim Calcs'!$C$6*FC17-FD17)/('DT-Prelim Calcs'!$C$6*FC17)*'DT-Prelim Calcs'!$C$7*FC17</f>
        <v>0.25529406038211899</v>
      </c>
      <c r="FF17" s="110">
        <f>FE17/'DT-Prelim Calcs'!$C$7*('DT-Prelim Calcs'!$C$8-'DT-Prelim Calcs'!$C$9)+'DT-Prelim Calcs'!$C$9</f>
        <v>18.571127087136336</v>
      </c>
      <c r="FG17" s="110">
        <f t="shared" si="32"/>
        <v>18.571127087136336</v>
      </c>
      <c r="FH17" s="2">
        <f t="shared" si="77"/>
        <v>1.8726950078403443E-2</v>
      </c>
      <c r="FI17" s="110">
        <f>FH17*'DT-Prelim Calcs'!$C$21/FC$2/'DT-Prelim Calcs'!$C$19/'DT-Prelim Calcs'!$C$18*3.39*'DT-Prelim Calcs'!$C$20</f>
        <v>1.1359938561021967</v>
      </c>
      <c r="FJ17" s="88">
        <f t="shared" si="33"/>
        <v>0</v>
      </c>
      <c r="FK17" s="110">
        <f>FI16*'DT-Prelim Calcs'!$C$11+FK16</f>
        <v>7.4016450317196529</v>
      </c>
      <c r="FL17" s="110">
        <f>FL16+0.5*FI17*'DT-Prelim Calcs'!$C$11^2+FK17*'DT-Prelim Calcs'!$C$11</f>
        <v>2.7295504610098393</v>
      </c>
      <c r="FM17" s="110">
        <f>MIN('Drive Train'!$G$35-FG16*'DT-Prelim Calcs'!$C$21*'Drive Train'!$G$38,FM16+FG$2)</f>
        <v>10.987360273363922</v>
      </c>
      <c r="FN17" s="110">
        <f>'Drive Train'!$G$35-FG17*'DT-Prelim Calcs'!$C$21*'Drive Train'!$G$38</f>
        <v>11.028598562157729</v>
      </c>
      <c r="FO17" s="1">
        <f>IF(FL17&gt;='Drive Train'!$G$30,1,0)</f>
        <v>0</v>
      </c>
      <c r="FP17" s="110">
        <f t="shared" si="78"/>
        <v>0.20634585652373705</v>
      </c>
      <c r="FQ17" s="119">
        <f>FQ16+'DT-Prelim Calcs'!$C$11</f>
        <v>0.51999999999999991</v>
      </c>
      <c r="FR17" s="2">
        <f>GB17/'Drive Train'!$G$35</f>
        <v>0.87094788916807453</v>
      </c>
      <c r="FS17" s="88">
        <f>FZ17*12*60/(PI() * 'Drive Train'!$G$17)/FR$2*FR17</f>
        <v>4068.1721465232026</v>
      </c>
      <c r="FT17" s="2">
        <f>('DT-Prelim Calcs'!$C$6*FR17-FS17)/('DT-Prelim Calcs'!$C$6*FR17)*'DT-Prelim Calcs'!$C$7*FR17</f>
        <v>0.2458237280766912</v>
      </c>
      <c r="FU17" s="110">
        <f>FT17/'DT-Prelim Calcs'!$C$7*('DT-Prelim Calcs'!$C$8-'DT-Prelim Calcs'!$C$9)+'DT-Prelim Calcs'!$C$9</f>
        <v>17.993503981982585</v>
      </c>
      <c r="FV17" s="110">
        <f t="shared" si="34"/>
        <v>17.993503981982585</v>
      </c>
      <c r="FW17" s="2">
        <f t="shared" si="79"/>
        <v>6.5323427293363101E-3</v>
      </c>
      <c r="FX17" s="110">
        <f>FW17*'DT-Prelim Calcs'!$C$21/FR$2/'DT-Prelim Calcs'!$C$19/'DT-Prelim Calcs'!$C$18*3.39*'DT-Prelim Calcs'!$C$20</f>
        <v>0.43669233810450719</v>
      </c>
      <c r="FY17" s="88">
        <f t="shared" si="35"/>
        <v>1</v>
      </c>
      <c r="FZ17" s="110">
        <f>FX16*'DT-Prelim Calcs'!$C$11+FZ16</f>
        <v>6.793651623498854</v>
      </c>
      <c r="GA17" s="110">
        <f>GA16+0.5*FX17*'DT-Prelim Calcs'!$C$11^2+FZ17*'DT-Prelim Calcs'!$C$11</f>
        <v>2.599875793509971</v>
      </c>
      <c r="GB17" s="110">
        <f>MIN('Drive Train'!$G$35-FV16*'DT-Prelim Calcs'!$C$21*'Drive Train'!$G$38,GB16+FV$2)</f>
        <v>11.061038192434546</v>
      </c>
      <c r="GC17" s="110">
        <f>'Drive Train'!$G$35-FV17*'DT-Prelim Calcs'!$C$21*'Drive Train'!$G$38</f>
        <v>11.080584641621567</v>
      </c>
      <c r="GD17" s="1">
        <f>IF(GA17&gt;='Drive Train'!$G$30,1,0)</f>
        <v>0</v>
      </c>
      <c r="GE17" s="110">
        <f t="shared" si="80"/>
        <v>0.19992782202202872</v>
      </c>
      <c r="GF17" s="119">
        <f>GF16+'DT-Prelim Calcs'!$C$11</f>
        <v>0.51999999999999991</v>
      </c>
      <c r="GG17" s="2">
        <f>GQ17/'Drive Train'!$G$35</f>
        <v>0.78740157480314965</v>
      </c>
      <c r="GH17" s="88">
        <f>GO17*12*60/(PI() * 'Drive Train'!$G$17)/GG$2*GG17</f>
        <v>2028.4794967571797</v>
      </c>
      <c r="GI17" s="2">
        <f>('DT-Prelim Calcs'!$C$6*GG17-GH17)/('DT-Prelim Calcs'!$C$6*GG17)*'DT-Prelim Calcs'!$C$7*GG17</f>
        <v>0.62048346526223153</v>
      </c>
      <c r="GJ17" s="110">
        <f>GI17/'DT-Prelim Calcs'!$C$7*('DT-Prelim Calcs'!$C$8-'DT-Prelim Calcs'!$C$9)+'DT-Prelim Calcs'!$C$9</f>
        <v>40.845090789043908</v>
      </c>
      <c r="GK17" s="110">
        <f t="shared" si="81"/>
        <v>29.999999999999982</v>
      </c>
      <c r="GL17" s="2">
        <f t="shared" si="82"/>
        <v>0.31069863289172661</v>
      </c>
      <c r="GM17" s="110">
        <f>GL17*'DT-Prelim Calcs'!$C$21/GG$2/'DT-Prelim Calcs'!$C$19/'DT-Prelim Calcs'!$C$18*3.39*'DT-Prelim Calcs'!$C$20</f>
        <v>11.539140113634001</v>
      </c>
      <c r="GN17" s="88">
        <f t="shared" si="37"/>
        <v>0</v>
      </c>
      <c r="GO17" s="110">
        <f>GM16*'DT-Prelim Calcs'!$C$11+GO16</f>
        <v>6.7443945682597857</v>
      </c>
      <c r="GP17" s="110">
        <f>GP16+0.5*GM17*'DT-Prelim Calcs'!$C$11^2+GO17*'DT-Prelim Calcs'!$C$11</f>
        <v>1.9923033246306856</v>
      </c>
      <c r="GQ17" s="110">
        <f>MIN('Drive Train'!$G$35-GK16*'DT-Prelim Calcs'!$C$21*'Drive Train'!$G$38,GQ16+GK$2)</f>
        <v>10</v>
      </c>
      <c r="GR17" s="110">
        <f>'Drive Train'!$G$35-GK17*'DT-Prelim Calcs'!$C$21*'Drive Train'!$G$38</f>
        <v>10</v>
      </c>
      <c r="GS17" s="1">
        <f>IF(GP17&gt;='Drive Train'!$G$30,1,0)</f>
        <v>0</v>
      </c>
      <c r="GT17" s="110">
        <f t="shared" si="83"/>
        <v>0.33333333333333315</v>
      </c>
      <c r="GU17" s="119">
        <f>GU16+'DT-Prelim Calcs'!$C$11</f>
        <v>0.51999999999999991</v>
      </c>
      <c r="GV17" s="2">
        <f>HF17/'Drive Train'!$G$35</f>
        <v>0.7637795275590552</v>
      </c>
      <c r="GW17" s="88">
        <f>HD17*12*60/(PI() * 'Drive Train'!$G$17)/GV$2*GV17</f>
        <v>2210.5417923303244</v>
      </c>
      <c r="GX17" s="2">
        <f>('DT-Prelim Calcs'!$C$6*GV17-GW17)/('DT-Prelim Calcs'!$C$6*GV17)*'DT-Prelim Calcs'!$C$7*GV17</f>
        <v>0.5432195572853642</v>
      </c>
      <c r="GY17" s="110">
        <f>GX17/'DT-Prelim Calcs'!$C$7*('DT-Prelim Calcs'!$C$8-'DT-Prelim Calcs'!$C$9)+'DT-Prelim Calcs'!$C$9</f>
        <v>36.132540373433564</v>
      </c>
      <c r="GZ17" s="110">
        <f t="shared" si="38"/>
        <v>33.333333333333314</v>
      </c>
      <c r="HA17" s="2">
        <f t="shared" si="84"/>
        <v>0.34905648880428553</v>
      </c>
      <c r="HB17" s="110">
        <f>HA17*'DT-Prelim Calcs'!$C$21/GV$2/'DT-Prelim Calcs'!$C$19/'DT-Prelim Calcs'!$C$18*3.39*'DT-Prelim Calcs'!$C$20</f>
        <v>12.963725312848078</v>
      </c>
      <c r="HC17" s="88">
        <f t="shared" si="39"/>
        <v>0</v>
      </c>
      <c r="HD17" s="110">
        <f>HB16*'DT-Prelim Calcs'!$C$11+HD16</f>
        <v>7.5770358729832159</v>
      </c>
      <c r="HE17" s="110">
        <f>HE16+0.5*HB17*'DT-Prelim Calcs'!$C$11^2+HD17*'DT-Prelim Calcs'!$C$11</f>
        <v>2.2382666980418811</v>
      </c>
      <c r="HF17" s="110">
        <f>MIN('Drive Train'!$G$35-GZ16*'DT-Prelim Calcs'!$C$21*'Drive Train'!$G$38,HF16+GZ$2)</f>
        <v>9.7000000000000011</v>
      </c>
      <c r="HG17" s="110">
        <f>'Drive Train'!$G$35-GZ17*'DT-Prelim Calcs'!$C$21*'Drive Train'!$G$38</f>
        <v>9.7000000000000011</v>
      </c>
      <c r="HH17" s="1">
        <f>IF(HE17&gt;='Drive Train'!$G$30,1,0)</f>
        <v>0</v>
      </c>
      <c r="HI17" s="110">
        <f t="shared" si="85"/>
        <v>0.37037037037037018</v>
      </c>
      <c r="HJ17" s="119">
        <f>HJ16+'DT-Prelim Calcs'!$C$11</f>
        <v>0.51999999999999991</v>
      </c>
      <c r="HK17" s="2">
        <f>HU17/'Drive Train'!$G$35</f>
        <v>0.75823710798344235</v>
      </c>
      <c r="HL17" s="88">
        <f>HS17*12*60/(PI() * 'Drive Train'!$G$17)/HK$2*HK17</f>
        <v>2417.5496992031958</v>
      </c>
      <c r="HM17" s="2">
        <f>('DT-Prelim Calcs'!$C$6*HK17-HL17)/('DT-Prelim Calcs'!$C$6*HK17)*'DT-Prelim Calcs'!$C$7*HK17</f>
        <v>0.48542509693533414</v>
      </c>
      <c r="HN17" s="110">
        <f>HM17/'DT-Prelim Calcs'!$C$7*('DT-Prelim Calcs'!$C$8-'DT-Prelim Calcs'!$C$9)+'DT-Prelim Calcs'!$C$9</f>
        <v>32.607488181871446</v>
      </c>
      <c r="HO17" s="110">
        <f t="shared" si="40"/>
        <v>32.607488181871446</v>
      </c>
      <c r="HP17" s="2">
        <f t="shared" si="86"/>
        <v>0.32208594778999244</v>
      </c>
      <c r="HQ17" s="110">
        <f>HP17*'DT-Prelim Calcs'!$C$21/HK$2/'DT-Prelim Calcs'!$C$19/'DT-Prelim Calcs'!$C$18*3.39*'DT-Prelim Calcs'!$C$20</f>
        <v>11.962057398162097</v>
      </c>
      <c r="HR17" s="88">
        <f t="shared" si="41"/>
        <v>0</v>
      </c>
      <c r="HS17" s="110">
        <f>HQ16*'DT-Prelim Calcs'!$C$11+HS16</f>
        <v>8.3471650828151684</v>
      </c>
      <c r="HT17" s="110">
        <f>HT16+0.5*HQ17*'DT-Prelim Calcs'!$C$11^2+HS17*'DT-Prelim Calcs'!$C$11</f>
        <v>2.4785229796702395</v>
      </c>
      <c r="HU17" s="110">
        <f>MIN('Drive Train'!$G$35-HO16*'DT-Prelim Calcs'!$C$21*'Drive Train'!$G$38,HU16+HO$2)</f>
        <v>9.6296112713897166</v>
      </c>
      <c r="HV17" s="110">
        <f>'Drive Train'!$G$35-HO17*'DT-Prelim Calcs'!$C$21*'Drive Train'!$G$38</f>
        <v>9.7653260636315693</v>
      </c>
      <c r="HW17" s="1">
        <f>IF(HT17&gt;='Drive Train'!$G$30,1,0)</f>
        <v>0</v>
      </c>
      <c r="HX17" s="110">
        <f t="shared" si="87"/>
        <v>0.36230542424301604</v>
      </c>
      <c r="HY17" s="119">
        <f>HY16+'DT-Prelim Calcs'!$C$11</f>
        <v>0.51999999999999991</v>
      </c>
      <c r="HZ17" s="2">
        <f>IJ17/'Drive Train'!$G$35</f>
        <v>0.7687875434832957</v>
      </c>
      <c r="IA17" s="88">
        <f>IH17*12*60/(PI() * 'Drive Train'!$G$17)/HZ$2*HZ17</f>
        <v>2585.7267294349053</v>
      </c>
      <c r="IB17" s="2">
        <f>('DT-Prelim Calcs'!$C$6*HZ17-IA17)/('DT-Prelim Calcs'!$C$6*HZ17)*'DT-Prelim Calcs'!$C$7*HZ17</f>
        <v>0.45969682526637562</v>
      </c>
      <c r="IC17" s="110">
        <f>IB17/'DT-Prelim Calcs'!$C$7*('DT-Prelim Calcs'!$C$8-'DT-Prelim Calcs'!$C$9)+'DT-Prelim Calcs'!$C$9</f>
        <v>31.03824608007681</v>
      </c>
      <c r="ID17" s="110">
        <f t="shared" si="42"/>
        <v>31.03824608007681</v>
      </c>
      <c r="IE17" s="2">
        <f t="shared" si="88"/>
        <v>0.28739249189156685</v>
      </c>
      <c r="IF17" s="110">
        <f>IE17*'DT-Prelim Calcs'!$C$21/HZ$2/'DT-Prelim Calcs'!$C$19/'DT-Prelim Calcs'!$C$18*3.39*'DT-Prelim Calcs'!$C$20</f>
        <v>10.673565572780863</v>
      </c>
      <c r="IG17" s="88">
        <f t="shared" si="43"/>
        <v>0</v>
      </c>
      <c r="IH17" s="110">
        <f>IF16*'DT-Prelim Calcs'!$C$11+IH16</f>
        <v>8.805315337379211</v>
      </c>
      <c r="II17" s="110">
        <f>II16+0.5*IF17*'DT-Prelim Calcs'!$C$11^2+IH17*'DT-Prelim Calcs'!$C$11</f>
        <v>2.6823756987971756</v>
      </c>
      <c r="IJ17" s="110">
        <f>MIN('Drive Train'!$G$35-ID16*'DT-Prelim Calcs'!$C$21*'Drive Train'!$G$38,IJ16+ID$2)</f>
        <v>9.7636018022378543</v>
      </c>
      <c r="IK17" s="110">
        <f>'Drive Train'!$G$35-ID17*'DT-Prelim Calcs'!$C$21*'Drive Train'!$G$38</f>
        <v>9.9065578527930871</v>
      </c>
      <c r="IL17" s="1">
        <f>IF(II17&gt;='Drive Train'!$G$30,1,0)</f>
        <v>0</v>
      </c>
      <c r="IM17" s="110">
        <f t="shared" si="89"/>
        <v>0.34486940088974233</v>
      </c>
      <c r="IN17" s="119">
        <f>IN16+'DT-Prelim Calcs'!$C$11</f>
        <v>0.51999999999999991</v>
      </c>
      <c r="IO17" s="2">
        <f>IY17/'Drive Train'!$G$35</f>
        <v>0.77597727436565378</v>
      </c>
      <c r="IP17" s="88">
        <f>IW17*12*60/(PI() * 'Drive Train'!$G$17)/IO$2*IO17</f>
        <v>2691.2746509748758</v>
      </c>
      <c r="IQ17" s="2">
        <f>('DT-Prelim Calcs'!$C$6*IO17-IP17)/('DT-Prelim Calcs'!$C$6*IO17)*'DT-Prelim Calcs'!$C$7*IO17</f>
        <v>0.44435102913732261</v>
      </c>
      <c r="IR17" s="110">
        <f>IQ17/'DT-Prelim Calcs'!$C$7*('DT-Prelim Calcs'!$C$8-'DT-Prelim Calcs'!$C$9)+'DT-Prelim Calcs'!$C$9</f>
        <v>30.102261351638116</v>
      </c>
      <c r="IS17" s="110">
        <f t="shared" si="44"/>
        <v>30.102261351638116</v>
      </c>
      <c r="IT17" s="2">
        <f t="shared" si="90"/>
        <v>0.26667496252444101</v>
      </c>
      <c r="IU17" s="110">
        <f>IT17*'DT-Prelim Calcs'!$C$21/IO$2/'DT-Prelim Calcs'!$C$19/'DT-Prelim Calcs'!$C$18*3.39*'DT-Prelim Calcs'!$C$20</f>
        <v>9.9041303424079583</v>
      </c>
      <c r="IV17" s="88">
        <f t="shared" si="45"/>
        <v>0</v>
      </c>
      <c r="IW17" s="110">
        <f>IU16*'DT-Prelim Calcs'!$C$11+IW16</f>
        <v>9.079828485963942</v>
      </c>
      <c r="IX17" s="110">
        <f>IX16+0.5*IU17*'DT-Prelim Calcs'!$C$11^2+IW17*'DT-Prelim Calcs'!$C$11</f>
        <v>2.8407785325904733</v>
      </c>
      <c r="IY17" s="110">
        <f>MIN('Drive Train'!$G$35-IS16*'DT-Prelim Calcs'!$C$21*'Drive Train'!$G$38,IY16+IS$2)</f>
        <v>9.8549113844438025</v>
      </c>
      <c r="IZ17" s="110">
        <f>'Drive Train'!$G$35-IS17*'DT-Prelim Calcs'!$C$21*'Drive Train'!$G$38</f>
        <v>9.9907964783525696</v>
      </c>
      <c r="JA17" s="1">
        <f>IF(IX17&gt;='Drive Train'!$G$30,1,0)</f>
        <v>0</v>
      </c>
      <c r="JB17" s="110">
        <f t="shared" si="91"/>
        <v>0.33446957057375681</v>
      </c>
      <c r="JC17" s="119">
        <f>JC16+'DT-Prelim Calcs'!$C$11</f>
        <v>0.51999999999999991</v>
      </c>
      <c r="JD17" s="2">
        <f>JN17/'Drive Train'!$G$35</f>
        <v>0.7803370469889771</v>
      </c>
      <c r="JE17" s="88">
        <f>JL17*12*60/(PI() * 'Drive Train'!$G$17)/JD$2*JD17</f>
        <v>2754.9548177561865</v>
      </c>
      <c r="JF17" s="2">
        <f>('DT-Prelim Calcs'!$C$6*JD17-JE17)/('DT-Prelim Calcs'!$C$6*JD17)*'DT-Prelim Calcs'!$C$7*JD17</f>
        <v>0.43512347374825522</v>
      </c>
      <c r="JG17" s="110">
        <f>JF17/'DT-Prelim Calcs'!$C$7*('DT-Prelim Calcs'!$C$8-'DT-Prelim Calcs'!$C$9)+'DT-Prelim Calcs'!$C$9</f>
        <v>29.539445916560247</v>
      </c>
      <c r="JH17" s="110">
        <f t="shared" si="46"/>
        <v>29.539445916560247</v>
      </c>
      <c r="JI17" s="2">
        <f t="shared" si="92"/>
        <v>0.25425945863489618</v>
      </c>
      <c r="JJ17" s="110">
        <f>JI17*'DT-Prelim Calcs'!$C$21/JD$2/'DT-Prelim Calcs'!$C$19/'DT-Prelim Calcs'!$C$18*3.39*'DT-Prelim Calcs'!$C$20</f>
        <v>9.4430268041353891</v>
      </c>
      <c r="JK17" s="88">
        <f t="shared" si="47"/>
        <v>0</v>
      </c>
      <c r="JL17" s="110">
        <f>JJ16*'DT-Prelim Calcs'!$C$11+JL16</f>
        <v>9.2427430875657901</v>
      </c>
      <c r="JM17" s="110">
        <f>JM16+0.5*JJ17*'DT-Prelim Calcs'!$C$11^2+JL17*'DT-Prelim Calcs'!$C$11</f>
        <v>2.954611344589742</v>
      </c>
      <c r="JN17" s="110">
        <f>MIN('Drive Train'!$G$35-JH16*'DT-Prelim Calcs'!$C$21*'Drive Train'!$G$38,JN16+JH$2)</f>
        <v>9.9102804967600093</v>
      </c>
      <c r="JO17" s="110">
        <f>'Drive Train'!$G$35-JH17*'DT-Prelim Calcs'!$C$21*'Drive Train'!$G$38</f>
        <v>10.041449867509577</v>
      </c>
      <c r="JP17" s="1">
        <f>IF(JM17&gt;='Drive Train'!$G$30,1,0)</f>
        <v>0</v>
      </c>
      <c r="JQ17" s="110">
        <f>MIN(JG17,'DT-Prelim Calcs'!$C$10)*'DT-Prelim Calcs'!$C$11*1000/60/60*(1-JP17)</f>
        <v>0.3282160657395583</v>
      </c>
      <c r="JR17" s="119">
        <f>JR16+'DT-Prelim Calcs'!$C$11</f>
        <v>0.51999999999999991</v>
      </c>
      <c r="JS17" s="2">
        <f>KC17/'Drive Train'!$G$35</f>
        <v>0.78196566206809071</v>
      </c>
      <c r="JT17" s="88">
        <f>KA17*12*60/(PI() * 'Drive Train'!$G$17)/JS$2*JS17</f>
        <v>2778.7325463928805</v>
      </c>
      <c r="JU17" s="2">
        <f>('DT-Prelim Calcs'!$C$6*JS17-JT17)/('DT-Prelim Calcs'!$C$6*JS17)*'DT-Prelim Calcs'!$C$7*JS17</f>
        <v>0.43167896529443922</v>
      </c>
      <c r="JV17" s="110">
        <f>JU17/'DT-Prelim Calcs'!$C$7*('DT-Prelim Calcs'!$C$8-'DT-Prelim Calcs'!$C$9)+'DT-Prelim Calcs'!$C$9</f>
        <v>29.329355330015442</v>
      </c>
      <c r="JW17" s="110">
        <f t="shared" si="48"/>
        <v>29.329355330015442</v>
      </c>
      <c r="JX17" s="2">
        <f t="shared" si="93"/>
        <v>0.24963387183093508</v>
      </c>
      <c r="JY17" s="110">
        <f>JX17*'DT-Prelim Calcs'!$C$21/JS$2/'DT-Prelim Calcs'!$C$19/'DT-Prelim Calcs'!$C$18*3.39*'DT-Prelim Calcs'!$C$20</f>
        <v>9.2712355936562485</v>
      </c>
      <c r="JZ17" s="88">
        <f t="shared" si="49"/>
        <v>0</v>
      </c>
      <c r="KA17" s="110">
        <f>JY16*'DT-Prelim Calcs'!$C$11+KA16</f>
        <v>9.303100056583844</v>
      </c>
      <c r="KB17" s="110">
        <f>KB16+0.5*JY17*'DT-Prelim Calcs'!$C$11^2+KA17*'DT-Prelim Calcs'!$C$11</f>
        <v>3.0005329421135722</v>
      </c>
      <c r="KC17" s="110">
        <f>MIN('Drive Train'!$G$35-JW16*'DT-Prelim Calcs'!$C$21*'Drive Train'!$G$38,KC16+JW$2)</f>
        <v>9.9309639082647507</v>
      </c>
      <c r="KD17" s="110">
        <f>'Drive Train'!$G$35-JW17*'DT-Prelim Calcs'!$C$21*'Drive Train'!$G$38</f>
        <v>10.06035802029861</v>
      </c>
      <c r="KE17" s="1">
        <f>IF(KB17&gt;='Drive Train'!$G$30,1,0)</f>
        <v>0</v>
      </c>
      <c r="KF17" s="110">
        <f>MIN(JV17,'DT-Prelim Calcs'!$C$10)*'DT-Prelim Calcs'!$C$11*1000/60/60*(1-KE17)</f>
        <v>0.3258817258890605</v>
      </c>
      <c r="KG17" s="119">
        <f>KG16+'DT-Prelim Calcs'!$C$11</f>
        <v>0.51999999999999991</v>
      </c>
      <c r="KH17" s="2">
        <f>KR17/'Drive Train'!$G$35</f>
        <v>0.78184318636134353</v>
      </c>
      <c r="KI17" s="88">
        <f>KP17*12*60/(PI() * 'Drive Train'!$G$17)/KH$2*KH17</f>
        <v>2776.9547975096521</v>
      </c>
      <c r="KJ17" s="2">
        <f>('DT-Prelim Calcs'!$C$6*KH17-KI17)/('DT-Prelim Calcs'!$C$6*KH17)*'DT-Prelim Calcs'!$C$7*KH17</f>
        <v>0.43193549131596526</v>
      </c>
      <c r="KK17" s="110">
        <f>KJ17/'DT-Prelim Calcs'!$C$7*('DT-Prelim Calcs'!$C$8-'DT-Prelim Calcs'!$C$9)+'DT-Prelim Calcs'!$C$9</f>
        <v>29.345001597995044</v>
      </c>
      <c r="KL17" s="110">
        <f t="shared" si="50"/>
        <v>29.345001597995044</v>
      </c>
      <c r="KM17" s="2">
        <f t="shared" si="94"/>
        <v>0.24997836567426901</v>
      </c>
      <c r="KN17" s="110">
        <f>KM17*'DT-Prelim Calcs'!$C$21/KH$2/'DT-Prelim Calcs'!$C$19/'DT-Prelim Calcs'!$C$18*3.39*'DT-Prelim Calcs'!$C$20</f>
        <v>9.2840298653577928</v>
      </c>
      <c r="KO17" s="88">
        <f t="shared" si="51"/>
        <v>0</v>
      </c>
      <c r="KP17" s="110">
        <f>KN16*'DT-Prelim Calcs'!$C$11+KP16</f>
        <v>9.2986046129963835</v>
      </c>
      <c r="KQ17" s="110">
        <f>KQ16+0.5*KN17*'DT-Prelim Calcs'!$C$11^2+KP17*'DT-Prelim Calcs'!$C$11</f>
        <v>2.9971808363554975</v>
      </c>
      <c r="KR17" s="110">
        <f>MIN('Drive Train'!$G$35-KL16*'DT-Prelim Calcs'!$C$21*'Drive Train'!$G$38,KR16+KL$2)</f>
        <v>9.929408466789063</v>
      </c>
      <c r="KS17" s="110">
        <f>'Drive Train'!$G$35-KL17*'DT-Prelim Calcs'!$C$21*'Drive Train'!$G$38</f>
        <v>10.058949856180446</v>
      </c>
      <c r="KT17" s="1">
        <f>IF(KQ17&gt;='Drive Train'!$G$30,1,0)</f>
        <v>0</v>
      </c>
      <c r="KU17" s="110">
        <f>MIN(KK17,'DT-Prelim Calcs'!$C$10)*'DT-Prelim Calcs'!$C$11*1000/60/60*(1-KT17)</f>
        <v>0.32605557331105606</v>
      </c>
      <c r="KV17" s="119">
        <f>KV16+'DT-Prelim Calcs'!$C$11</f>
        <v>0.51999999999999991</v>
      </c>
      <c r="KW17" s="2">
        <f>LG17/'Drive Train'!$G$35</f>
        <v>0.78195845592483459</v>
      </c>
      <c r="KX17" s="88">
        <f>LE17*12*60/(PI() * 'Drive Train'!$G$17)/KW$2*KW17</f>
        <v>2778.6247439427334</v>
      </c>
      <c r="KY17" s="2">
        <f>('DT-Prelim Calcs'!$C$6*KW17-KX17)/('DT-Prelim Calcs'!$C$6*KW17)*'DT-Prelim Calcs'!$C$7*KW17</f>
        <v>0.43169483227880201</v>
      </c>
      <c r="KZ17" s="110">
        <f>KY17/'DT-Prelim Calcs'!$C$7*('DT-Prelim Calcs'!$C$8-'DT-Prelim Calcs'!$C$9)+'DT-Prelim Calcs'!$C$9</f>
        <v>29.330323103529768</v>
      </c>
      <c r="LA17" s="110">
        <f t="shared" si="52"/>
        <v>29.330323103529768</v>
      </c>
      <c r="LB17" s="2">
        <f t="shared" si="95"/>
        <v>0.24965512378168328</v>
      </c>
      <c r="LC17" s="110">
        <f>LB17*'DT-Prelim Calcs'!$C$21/KW$2/'DT-Prelim Calcs'!$C$19/'DT-Prelim Calcs'!$C$18*3.39*'DT-Prelim Calcs'!$C$20</f>
        <v>9.272024876940467</v>
      </c>
      <c r="LD17" s="88">
        <f t="shared" si="53"/>
        <v>0</v>
      </c>
      <c r="LE17" s="110">
        <f>LC16*'DT-Prelim Calcs'!$C$11+LE16</f>
        <v>9.3028248671781224</v>
      </c>
      <c r="LF17" s="110">
        <f>LF16+0.5*LC17*'DT-Prelim Calcs'!$C$11^2+LE17*'DT-Prelim Calcs'!$C$11</f>
        <v>3.0003914574475514</v>
      </c>
      <c r="LG17" s="110">
        <f>MIN('Drive Train'!$G$35-LA16*'DT-Prelim Calcs'!$C$21*'Drive Train'!$G$38,LG16+LA$2)</f>
        <v>9.9308723902453995</v>
      </c>
      <c r="LH17" s="110">
        <f>'Drive Train'!$G$35-LA17*'DT-Prelim Calcs'!$C$21*'Drive Train'!$G$38</f>
        <v>10.060270920682321</v>
      </c>
      <c r="LI17" s="1">
        <f>IF(LF17&gt;='Drive Train'!$G$30,1,0)</f>
        <v>0</v>
      </c>
      <c r="LJ17" s="110">
        <f>MIN(KZ17,'DT-Prelim Calcs'!$C$10)*'DT-Prelim Calcs'!$C$11*1000/60/60*(1-LI17)</f>
        <v>0.32589247892810852</v>
      </c>
      <c r="LK17" s="119">
        <f>LK16+'DT-Prelim Calcs'!$C$11</f>
        <v>0.51999999999999991</v>
      </c>
      <c r="LL17" s="2">
        <f>LV17/'Drive Train'!$G$35</f>
        <v>0.78187338320402189</v>
      </c>
      <c r="LM17" s="88">
        <f>LT17*12*60/(PI() * 'Drive Train'!$G$17)/LL$2*LL17</f>
        <v>2777.3722900757843</v>
      </c>
      <c r="LN17" s="2">
        <f>('DT-Prelim Calcs'!$C$6*LL17-LM17)/('DT-Prelim Calcs'!$C$6*LL17)*'DT-Prelim Calcs'!$C$7*LL17</f>
        <v>0.431877270145264</v>
      </c>
      <c r="LO17" s="110">
        <f>LN17/'DT-Prelim Calcs'!$C$7*('DT-Prelim Calcs'!$C$8-'DT-Prelim Calcs'!$C$9)+'DT-Prelim Calcs'!$C$9</f>
        <v>29.341450519498377</v>
      </c>
      <c r="LP17" s="110">
        <f t="shared" si="54"/>
        <v>29.341450519498377</v>
      </c>
      <c r="LQ17" s="2">
        <f t="shared" si="96"/>
        <v>0.24989981717819518</v>
      </c>
      <c r="LR17" s="110">
        <f>LQ17*'DT-Prelim Calcs'!$C$21/LL$2/'DT-Prelim Calcs'!$C$19/'DT-Prelim Calcs'!$C$18*3.39*'DT-Prelim Calcs'!$C$20</f>
        <v>9.2811126265740995</v>
      </c>
      <c r="LS17" s="88">
        <f t="shared" si="55"/>
        <v>0</v>
      </c>
      <c r="LT17" s="110">
        <f>LR16*'DT-Prelim Calcs'!$C$11+LT16</f>
        <v>9.2996434058483466</v>
      </c>
      <c r="LU17" s="110">
        <f>LU16+0.5*LR17*'DT-Prelim Calcs'!$C$11^2+LT17*'DT-Prelim Calcs'!$C$11</f>
        <v>2.9983671550126076</v>
      </c>
      <c r="LV17" s="110">
        <f>MIN('Drive Train'!$G$35-LP16*'DT-Prelim Calcs'!$C$21*'Drive Train'!$G$38,LV16+LP$2)</f>
        <v>9.9297919666910772</v>
      </c>
      <c r="LW17" s="110">
        <f>'Drive Train'!$G$35-LP17*'DT-Prelim Calcs'!$C$21*'Drive Train'!$G$38</f>
        <v>10.059269453245145</v>
      </c>
      <c r="LX17" s="1">
        <f>IF(LU17&gt;='Drive Train'!$G$30,1,0)</f>
        <v>0</v>
      </c>
      <c r="LY17" s="110">
        <f>MIN(LO17,'DT-Prelim Calcs'!$C$10)*'DT-Prelim Calcs'!$C$11*1000/60/60*(1-LX17)</f>
        <v>0.32601611688331533</v>
      </c>
      <c r="LZ17" s="119">
        <f>LZ16+'DT-Prelim Calcs'!$C$11</f>
        <v>0.51999999999999991</v>
      </c>
    </row>
    <row r="18" spans="1:338" x14ac:dyDescent="0.2">
      <c r="B18" s="3" t="s">
        <v>64</v>
      </c>
      <c r="C18" s="90">
        <f>SUM('Drive Train'!G26:G27)*0.4536</f>
        <v>64.864800000000002</v>
      </c>
      <c r="D18" s="5"/>
      <c r="E18" s="6">
        <f t="shared" si="56"/>
        <v>13</v>
      </c>
      <c r="F18" s="132">
        <f t="shared" si="57"/>
        <v>0.73319999999999996</v>
      </c>
      <c r="G18" s="132">
        <f t="shared" si="0"/>
        <v>2803.2</v>
      </c>
      <c r="H18" s="132">
        <f t="shared" si="1"/>
        <v>47.72</v>
      </c>
      <c r="I18" s="132">
        <f t="shared" si="58"/>
        <v>215.23116614870867</v>
      </c>
      <c r="J18" s="132">
        <f t="shared" si="59"/>
        <v>572.64</v>
      </c>
      <c r="K18" s="132">
        <f t="shared" si="2"/>
        <v>0.52</v>
      </c>
      <c r="L18" s="132">
        <f t="shared" si="3"/>
        <v>0.48</v>
      </c>
      <c r="M18" s="132">
        <f t="shared" si="4"/>
        <v>0.53617977528089888</v>
      </c>
      <c r="N18" s="132">
        <f t="shared" si="5"/>
        <v>1</v>
      </c>
      <c r="O18" s="132">
        <f t="shared" si="6"/>
        <v>0.37585772238877596</v>
      </c>
      <c r="P18" s="5"/>
      <c r="R18" s="119">
        <f>R17+'DT-Prelim Calcs'!$C$11</f>
        <v>0.55999999999999994</v>
      </c>
      <c r="S18" s="2">
        <f>AG18/'Drive Train'!$G$35</f>
        <v>0.77694014113261389</v>
      </c>
      <c r="T18" s="88">
        <f>AE18*12*60/(PI() * 'Drive Train'!$G$17)/S$2*ABS(S18)</f>
        <v>2893.5668145605828</v>
      </c>
      <c r="U18" s="2">
        <f>IF(OR(AD17=1,AND($C$32=Motors!$C$28,'DT-Prelim Calcs'!AI17=1)),0,IF(AG18=0,-(V17+$C$9)/($C$8-$C$9)*$C$7,($C$6*S18-T18)/($C$6*S18)*$C$7*S18))</f>
        <v>0.39686758383766679</v>
      </c>
      <c r="V18" s="110">
        <f>IF(AND(AD17=1,AI17=1),0,ABS(U18/$C$7*($C$8-$C$9)+$C$9) *'Drive Train'!$K$55 + V17*(1-'Drive Train'!$K$55))</f>
        <v>28.114154581855303</v>
      </c>
      <c r="W18" s="110">
        <f t="shared" si="7"/>
        <v>28.114154581855303</v>
      </c>
      <c r="X18" s="2">
        <f>MAX(MIN(IF(AND(AI17=1,AG18&lt;0),-1,1)*(W18-$C$9)/($C$8-$C$9)*$C$7-$C$29*AE18/T$2 -  AI17*$C$29/2,X$2),MAX(X$4:X17)*-1)</f>
        <v>0.22096081784453986</v>
      </c>
      <c r="Y18" s="110">
        <f t="shared" si="8"/>
        <v>8.2063374820829473</v>
      </c>
      <c r="Z18" s="110">
        <f t="shared" si="9"/>
        <v>8.2063374820829473</v>
      </c>
      <c r="AA18" s="110">
        <f t="shared" si="10"/>
        <v>9.8671397923841955</v>
      </c>
      <c r="AB18" s="110" t="e">
        <f t="shared" si="11"/>
        <v>#N/A</v>
      </c>
      <c r="AC18" s="88">
        <f t="shared" si="60"/>
        <v>0</v>
      </c>
      <c r="AD18" s="1">
        <f t="shared" si="12"/>
        <v>0</v>
      </c>
      <c r="AE18" s="110">
        <f t="shared" si="13"/>
        <v>9.7502237367163378</v>
      </c>
      <c r="AF18" s="110" t="e">
        <f t="shared" si="14"/>
        <v>#N/A</v>
      </c>
      <c r="AG18" s="110">
        <f>IF(AI17=0,MIN('Drive Train'!$G$35-W17*$C$21*'Drive Train'!$G$38,AG17+W$2)-$C$3,IF(AE17-1&lt;=0,0,IF($C$32=Motors!$C$26,MAX(MAX(AG$4:AG17)*-1,AG17-W$2),MAX(0,MAX(AG$4:AG17)*-1,AG17-W$2))))</f>
        <v>9.8671397923841955</v>
      </c>
      <c r="AH18" s="110">
        <f>'Drive Train'!$G$35-ABS(W18)*'DT-Prelim Calcs'!$C$21*'Drive Train'!$G$38</f>
        <v>10.169726087633022</v>
      </c>
      <c r="AI18" s="1">
        <f>IF(AJ18&gt;='Drive Train'!$G$30,1,0)</f>
        <v>0</v>
      </c>
      <c r="AJ18" s="110">
        <f>AJ17+0.5*Y18*'DT-Prelim Calcs'!$C$11^2+AE18*'DT-Prelim Calcs'!$C$11</f>
        <v>3.4168812222781599</v>
      </c>
      <c r="AK18" s="110">
        <f t="shared" si="15"/>
        <v>0.31237949535394782</v>
      </c>
      <c r="AL18" s="119">
        <f>AL17+'DT-Prelim Calcs'!$C$11</f>
        <v>0.55999999999999994</v>
      </c>
      <c r="AM18" s="2">
        <f>AW18/'Drive Train'!$G$35</f>
        <v>0.62933868362066603</v>
      </c>
      <c r="AN18" s="88">
        <f>AU18*12*60/(PI() * 'Drive Train'!$G$17)/AM$2*AM18</f>
        <v>344.71106096217954</v>
      </c>
      <c r="AO18" s="2">
        <f>('DT-Prelim Calcs'!$C$6*AM18-AN18)/('DT-Prelim Calcs'!$C$6*AM18)*'DT-Prelim Calcs'!$C$7*AM18</f>
        <v>0.80414107199474971</v>
      </c>
      <c r="AP18" s="110">
        <f>AO18/'DT-Prelim Calcs'!$C$7*('DT-Prelim Calcs'!$C$8-'DT-Prelim Calcs'!$C$9)+'DT-Prelim Calcs'!$C$9</f>
        <v>52.046902263509558</v>
      </c>
      <c r="AQ18" s="110">
        <f t="shared" si="16"/>
        <v>52.046902263509558</v>
      </c>
      <c r="AR18" s="2">
        <f t="shared" si="61"/>
        <v>0.7760808757094706</v>
      </c>
      <c r="AS18" s="110">
        <f>AR18*'DT-Prelim Calcs'!$C$21/AM$2/'DT-Prelim Calcs'!$C$19/'DT-Prelim Calcs'!$C$18*3.39*'DT-Prelim Calcs'!$C$20</f>
        <v>8.6469379163095308</v>
      </c>
      <c r="AT18" s="88">
        <f t="shared" si="17"/>
        <v>0</v>
      </c>
      <c r="AU18" s="110">
        <f>AS17*'DT-Prelim Calcs'!$C$11+AU17</f>
        <v>4.7798928767735473</v>
      </c>
      <c r="AV18" s="110">
        <f>AV17+0.5*AS18*'DT-Prelim Calcs'!$C$11^2+AU18*'DT-Prelim Calcs'!$C$11</f>
        <v>1.4703209933379835</v>
      </c>
      <c r="AW18" s="110">
        <f>MIN('Drive Train'!$G$35-AQ17*'DT-Prelim Calcs'!$C$21*'Drive Train'!$G$38,AW17+AQ$2)</f>
        <v>7.9926012819824575</v>
      </c>
      <c r="AX18" s="110">
        <f>'Drive Train'!$G$35-AQ18*'DT-Prelim Calcs'!$C$21*'Drive Train'!$G$38</f>
        <v>8.0157787962841383</v>
      </c>
      <c r="AY18" s="1">
        <f>IF(AV18&gt;='Drive Train'!$G$30,1,0)</f>
        <v>0</v>
      </c>
      <c r="AZ18" s="110">
        <f t="shared" si="62"/>
        <v>0.57829891403899514</v>
      </c>
      <c r="BA18" s="119">
        <f>BA17+'DT-Prelim Calcs'!$C$11</f>
        <v>0.55999999999999994</v>
      </c>
      <c r="BB18" s="2">
        <f>BL18/'Drive Train'!$G$35</f>
        <v>0.65862850622359614</v>
      </c>
      <c r="BC18" s="88">
        <f>BJ18*12*60/(PI() * 'Drive Train'!$G$17)/BB$2*BB18</f>
        <v>816.71164986878171</v>
      </c>
      <c r="BD18" s="2">
        <f>('DT-Prelim Calcs'!$C$6*BB18-BC18)/('DT-Prelim Calcs'!$C$6*BB18)*'DT-Prelim Calcs'!$C$7*BB18</f>
        <v>0.73148067557065022</v>
      </c>
      <c r="BE18" s="110">
        <f>BD18/'DT-Prelim Calcs'!$C$7*('DT-Prelim Calcs'!$C$8-'DT-Prelim Calcs'!$C$9)+'DT-Prelim Calcs'!$C$9</f>
        <v>47.615133403599948</v>
      </c>
      <c r="BF18" s="110">
        <f t="shared" si="18"/>
        <v>47.615133403599948</v>
      </c>
      <c r="BG18" s="2">
        <f t="shared" si="63"/>
        <v>0.66795516855983983</v>
      </c>
      <c r="BH18" s="110">
        <f>BG18*'DT-Prelim Calcs'!$C$21/BB$2/'DT-Prelim Calcs'!$C$19/'DT-Prelim Calcs'!$C$18*3.39*'DT-Prelim Calcs'!$C$20</f>
        <v>11.576791193728432</v>
      </c>
      <c r="BI18" s="88">
        <f t="shared" si="19"/>
        <v>0</v>
      </c>
      <c r="BJ18" s="110">
        <f>BH17*'DT-Prelim Calcs'!$C$11+BJ17</f>
        <v>6.9564885187393033</v>
      </c>
      <c r="BK18" s="110">
        <f>BK17+0.5*BH18*'DT-Prelim Calcs'!$C$11^2+BJ18*'DT-Prelim Calcs'!$C$11</f>
        <v>2.1835010545006064</v>
      </c>
      <c r="BL18" s="110">
        <f>MIN('Drive Train'!$G$35-BF17*'DT-Prelim Calcs'!$C$21*'Drive Train'!$G$38,BL17+BF$2)</f>
        <v>8.3645820290396706</v>
      </c>
      <c r="BM18" s="110">
        <f>'Drive Train'!$G$35-BF18*'DT-Prelim Calcs'!$C$21*'Drive Train'!$G$38</f>
        <v>8.4146379936760027</v>
      </c>
      <c r="BN18" s="1">
        <f>IF(BK18&gt;='Drive Train'!$G$30,1,0)</f>
        <v>0</v>
      </c>
      <c r="BO18" s="110">
        <f t="shared" si="64"/>
        <v>0.52905703781777724</v>
      </c>
      <c r="BP18" s="119">
        <f>BP17+'DT-Prelim Calcs'!$C$11</f>
        <v>0.55999999999999994</v>
      </c>
      <c r="BQ18" s="2">
        <f>CA18/'Drive Train'!$G$35</f>
        <v>0.69784722825264356</v>
      </c>
      <c r="BR18" s="88">
        <f>BY18*12*60/(PI() * 'Drive Train'!$G$17)/BQ$2*BQ18</f>
        <v>1445.7662384662669</v>
      </c>
      <c r="BS18" s="2">
        <f>('DT-Prelim Calcs'!$C$6*BQ18-BR18)/('DT-Prelim Calcs'!$C$6*BQ18)*'DT-Prelim Calcs'!$C$7*BQ18</f>
        <v>0.63490116782296757</v>
      </c>
      <c r="BT18" s="110">
        <f>BS18/'DT-Prelim Calcs'!$C$7*('DT-Prelim Calcs'!$C$8-'DT-Prelim Calcs'!$C$9)+'DT-Prelim Calcs'!$C$9</f>
        <v>41.724468392039157</v>
      </c>
      <c r="BU18" s="110">
        <f t="shared" si="20"/>
        <v>41.724468392039157</v>
      </c>
      <c r="BV18" s="2">
        <f t="shared" si="65"/>
        <v>0.52876640983933343</v>
      </c>
      <c r="BW18" s="110">
        <f>BV18*'DT-Prelim Calcs'!$C$21/BQ$2/'DT-Prelim Calcs'!$C$19/'DT-Prelim Calcs'!$C$18*3.39*'DT-Prelim Calcs'!$C$20</f>
        <v>12.437420257361925</v>
      </c>
      <c r="BX18" s="88">
        <f t="shared" si="21"/>
        <v>0</v>
      </c>
      <c r="BY18" s="110">
        <f>BW17*'DT-Prelim Calcs'!$C$11+BY17</f>
        <v>8.5639476017865181</v>
      </c>
      <c r="BZ18" s="110">
        <f>BZ17+0.5*BW18*'DT-Prelim Calcs'!$C$11^2+BY18*'DT-Prelim Calcs'!$C$11</f>
        <v>2.770723933107659</v>
      </c>
      <c r="CA18" s="110">
        <f>MIN('Drive Train'!$G$35-BU17*'DT-Prelim Calcs'!$C$21*'Drive Train'!$G$38,CA17+BU$2)</f>
        <v>8.862659798808572</v>
      </c>
      <c r="CB18" s="110">
        <f>'Drive Train'!$G$35-BU18*'DT-Prelim Calcs'!$C$21*'Drive Train'!$G$38</f>
        <v>8.9447978447164758</v>
      </c>
      <c r="CC18" s="1">
        <f>IF(BZ18&gt;='Drive Train'!$G$30,1,0)</f>
        <v>0</v>
      </c>
      <c r="CD18" s="110">
        <f t="shared" si="66"/>
        <v>0.46360520435599067</v>
      </c>
      <c r="CE18" s="119">
        <f>CE17+'DT-Prelim Calcs'!$C$11</f>
        <v>0.55999999999999994</v>
      </c>
      <c r="CF18" s="2">
        <f>CP18/'Drive Train'!$G$35</f>
        <v>0.74187803114697659</v>
      </c>
      <c r="CG18" s="88">
        <f>CN18*12*60/(PI() * 'Drive Train'!$G$17)/CF$2*CF18</f>
        <v>2144.9697076666362</v>
      </c>
      <c r="CH18" s="2">
        <f>('DT-Prelim Calcs'!$C$6*CF18-CG18)/('DT-Prelim Calcs'!$C$6*CF18)*'DT-Prelim Calcs'!$C$7*CF18</f>
        <v>0.52817006367580599</v>
      </c>
      <c r="CI18" s="110">
        <f>CH18/'DT-Prelim Calcs'!$C$7*('DT-Prelim Calcs'!$C$8-'DT-Prelim Calcs'!$C$9)+'DT-Prelim Calcs'!$C$9</f>
        <v>35.214627997247739</v>
      </c>
      <c r="CJ18" s="110">
        <f t="shared" si="22"/>
        <v>35.214627997247739</v>
      </c>
      <c r="CK18" s="2">
        <f t="shared" si="67"/>
        <v>0.38005181600442395</v>
      </c>
      <c r="CL18" s="110">
        <f>CK18*'DT-Prelim Calcs'!$C$21/CF$2/'DT-Prelim Calcs'!$C$19/'DT-Prelim Calcs'!$C$18*3.39*'DT-Prelim Calcs'!$C$20</f>
        <v>11.291896882840453</v>
      </c>
      <c r="CM18" s="88">
        <f t="shared" si="23"/>
        <v>0</v>
      </c>
      <c r="CN18" s="110">
        <f>CL17*'DT-Prelim Calcs'!$C$11+CN17</f>
        <v>9.4616590048950098</v>
      </c>
      <c r="CO18" s="110">
        <f>CO17+0.5*CL18*'DT-Prelim Calcs'!$C$11^2+CN18*'DT-Prelim Calcs'!$C$11</f>
        <v>3.1686243096846596</v>
      </c>
      <c r="CP18" s="110">
        <f>MIN('Drive Train'!$G$35-CJ17*'DT-Prelim Calcs'!$C$21*'Drive Train'!$G$38,CP17+CJ$2)</f>
        <v>9.4218509955666025</v>
      </c>
      <c r="CQ18" s="110">
        <f>'Drive Train'!$G$35-CJ18*'DT-Prelim Calcs'!$C$21*'Drive Train'!$G$38</f>
        <v>9.5306834802477027</v>
      </c>
      <c r="CR18" s="1">
        <f>IF(CO18&gt;='Drive Train'!$G$30,1,0)</f>
        <v>0</v>
      </c>
      <c r="CS18" s="110">
        <f t="shared" si="68"/>
        <v>0.39127364441386375</v>
      </c>
      <c r="CT18" s="119">
        <f>CT17+'DT-Prelim Calcs'!$C$11</f>
        <v>0.55999999999999994</v>
      </c>
      <c r="CU18" s="2">
        <f>DE18/'Drive Train'!$G$35</f>
        <v>0.78392235846829328</v>
      </c>
      <c r="CV18" s="88">
        <f>DC18*12*60/(PI() * 'Drive Train'!$G$17)/CU$2*CU18</f>
        <v>2801.0869536412874</v>
      </c>
      <c r="CW18" s="2">
        <f>('DT-Prelim Calcs'!$C$6*CU18-CV18)/('DT-Prelim Calcs'!$C$6*CU18)*'DT-Prelim Calcs'!$C$7*CU18</f>
        <v>0.42904069587964022</v>
      </c>
      <c r="CX18" s="110">
        <f>CW18/'DT-Prelim Calcs'!$C$7*('DT-Prelim Calcs'!$C$8-'DT-Prelim Calcs'!$C$9)+'DT-Prelim Calcs'!$C$9</f>
        <v>29.168439606843304</v>
      </c>
      <c r="CY18" s="110">
        <f t="shared" si="24"/>
        <v>29.168439606843304</v>
      </c>
      <c r="CZ18" s="2">
        <f t="shared" si="69"/>
        <v>0.24598912826731023</v>
      </c>
      <c r="DA18" s="110">
        <f>CZ18*'DT-Prelim Calcs'!$C$21/CU$2/'DT-Prelim Calcs'!$C$19/'DT-Prelim Calcs'!$C$18*3.39*'DT-Prelim Calcs'!$C$20</f>
        <v>8.8313431723825424</v>
      </c>
      <c r="DB18" s="88">
        <f t="shared" si="25"/>
        <v>0</v>
      </c>
      <c r="DC18" s="110">
        <f>DA17*'DT-Prelim Calcs'!$C$11+DC17</f>
        <v>9.6771043236059544</v>
      </c>
      <c r="DD18" s="110">
        <f>DD17+0.5*DA18*'DT-Prelim Calcs'!$C$11^2+DC18*'DT-Prelim Calcs'!$C$11</f>
        <v>3.3582475309818292</v>
      </c>
      <c r="DE18" s="110">
        <f>MIN('Drive Train'!$G$35-CY17*'DT-Prelim Calcs'!$C$21*'Drive Train'!$G$38,DE17+CY$2)</f>
        <v>9.9558139525473237</v>
      </c>
      <c r="DF18" s="110">
        <f>'Drive Train'!$G$35-CY18*'DT-Prelim Calcs'!$C$21*'Drive Train'!$G$38</f>
        <v>10.074840435384102</v>
      </c>
      <c r="DG18" s="1">
        <f>IF(DD18&gt;='Drive Train'!$G$30,1,0)</f>
        <v>0</v>
      </c>
      <c r="DH18" s="110">
        <f t="shared" si="70"/>
        <v>0.32409377340937001</v>
      </c>
      <c r="DI18" s="119">
        <f>DI17+'DT-Prelim Calcs'!$C$11</f>
        <v>0.55999999999999994</v>
      </c>
      <c r="DJ18" s="2">
        <f>DT18/'Drive Train'!$G$35</f>
        <v>0.81846774037175396</v>
      </c>
      <c r="DK18" s="88">
        <f>DR18*12*60/(PI() * 'Drive Train'!$G$17)/DJ$2*DJ18</f>
        <v>3326.1164636844428</v>
      </c>
      <c r="DL18" s="2">
        <f>('DT-Prelim Calcs'!$C$6*DJ18-DK18)/('DT-Prelim Calcs'!$C$6*DJ18)*'DT-Prelim Calcs'!$C$7*DJ18</f>
        <v>0.35098742252090864</v>
      </c>
      <c r="DM18" s="110">
        <f>DL18/'DT-Prelim Calcs'!$C$7*('DT-Prelim Calcs'!$C$8-'DT-Prelim Calcs'!$C$9)+'DT-Prelim Calcs'!$C$9</f>
        <v>24.407743501275281</v>
      </c>
      <c r="DN18" s="110">
        <f t="shared" si="26"/>
        <v>24.407743501275281</v>
      </c>
      <c r="DO18" s="2">
        <f t="shared" si="71"/>
        <v>0.1427993720528313</v>
      </c>
      <c r="DP18" s="110">
        <f>DO18*'DT-Prelim Calcs'!$C$21/DJ$2/'DT-Prelim Calcs'!$C$19/'DT-Prelim Calcs'!$C$18*3.39*'DT-Prelim Calcs'!$C$20</f>
        <v>6.0106032862448071</v>
      </c>
      <c r="DQ18" s="88">
        <f t="shared" si="27"/>
        <v>0</v>
      </c>
      <c r="DR18" s="110">
        <f>DP17*'DT-Prelim Calcs'!$C$11+DR17</f>
        <v>9.3874329862992081</v>
      </c>
      <c r="DS18" s="110">
        <f>DS17+0.5*DP18*'DT-Prelim Calcs'!$C$11^2+DR18*'DT-Prelim Calcs'!$C$11</f>
        <v>3.3811039716343885</v>
      </c>
      <c r="DT18" s="110">
        <f>MIN('Drive Train'!$G$35-DN17*'DT-Prelim Calcs'!$C$21*'Drive Train'!$G$38,DT17+DN$2)</f>
        <v>10.394540302721275</v>
      </c>
      <c r="DU18" s="110">
        <f>'Drive Train'!$G$35-DN18*'DT-Prelim Calcs'!$C$21*'Drive Train'!$G$38</f>
        <v>10.503303084885225</v>
      </c>
      <c r="DV18" s="1">
        <f>IF(DS18&gt;='Drive Train'!$G$30,1,0)</f>
        <v>0</v>
      </c>
      <c r="DW18" s="110">
        <f t="shared" si="72"/>
        <v>0.27119715001416977</v>
      </c>
      <c r="DX18" s="119">
        <f>DX17+'DT-Prelim Calcs'!$C$11</f>
        <v>0.55999999999999994</v>
      </c>
      <c r="DY18" s="2">
        <f>EI18/'Drive Train'!$G$35</f>
        <v>0.84358959952243184</v>
      </c>
      <c r="DZ18" s="88">
        <f>EG18*12*60/(PI() * 'Drive Train'!$G$17)/DY$2*DY18</f>
        <v>3694.109842209521</v>
      </c>
      <c r="EA18" s="2">
        <f>('DT-Prelim Calcs'!$C$6*DY18-DZ18)/('DT-Prelim Calcs'!$C$6*DY18)*'DT-Prelim Calcs'!$C$7*DY18</f>
        <v>0.29756152753289178</v>
      </c>
      <c r="EB18" s="110">
        <f>EA18/'DT-Prelim Calcs'!$C$7*('DT-Prelim Calcs'!$C$8-'DT-Prelim Calcs'!$C$9)+'DT-Prelim Calcs'!$C$9</f>
        <v>21.149142814062902</v>
      </c>
      <c r="EC18" s="110">
        <f t="shared" si="28"/>
        <v>21.149142814062902</v>
      </c>
      <c r="ED18" s="2">
        <f t="shared" si="73"/>
        <v>7.3225770827145348E-2</v>
      </c>
      <c r="EE18" s="110">
        <f>ED18*'DT-Prelim Calcs'!$C$21/DY$2/'DT-Prelim Calcs'!$C$19/'DT-Prelim Calcs'!$C$18*3.39*'DT-Prelim Calcs'!$C$20</f>
        <v>3.5354232110093013</v>
      </c>
      <c r="EF18" s="88">
        <f t="shared" si="29"/>
        <v>0</v>
      </c>
      <c r="EG18" s="110">
        <f>EE17*'DT-Prelim Calcs'!$C$11+EG17</f>
        <v>8.8186856563789853</v>
      </c>
      <c r="EH18" s="110">
        <f>EH17+0.5*EE18*'DT-Prelim Calcs'!$C$11^2+EG18*'DT-Prelim Calcs'!$C$11</f>
        <v>3.3048337894958739</v>
      </c>
      <c r="EI18" s="110">
        <f>MIN('Drive Train'!$G$35-EC17*'DT-Prelim Calcs'!$C$21*'Drive Train'!$G$38,EI17+EC$2)</f>
        <v>10.713587913934884</v>
      </c>
      <c r="EJ18" s="110">
        <f>'Drive Train'!$G$35-EC18*'DT-Prelim Calcs'!$C$21*'Drive Train'!$G$38</f>
        <v>10.796577146734338</v>
      </c>
      <c r="EK18" s="1">
        <f>IF(EH18&gt;='Drive Train'!$G$30,1,0)</f>
        <v>0</v>
      </c>
      <c r="EL18" s="110">
        <f t="shared" si="74"/>
        <v>0.23499047571181003</v>
      </c>
      <c r="EM18" s="119">
        <f>EM17+'DT-Prelim Calcs'!$C$11</f>
        <v>0.55999999999999994</v>
      </c>
      <c r="EN18" s="2">
        <f>EX18/'Drive Train'!$G$35</f>
        <v>0.85956500340347297</v>
      </c>
      <c r="EO18" s="88">
        <f>EV18*12*60/(PI() * 'Drive Train'!$G$17)/EN$2*EN18</f>
        <v>3917.6182636069352</v>
      </c>
      <c r="EP18" s="2">
        <f>('DT-Prelim Calcs'!$C$6*EN18-EO18)/('DT-Prelim Calcs'!$C$6*EN18)*'DT-Prelim Calcs'!$C$7*EN18</f>
        <v>0.26612334115407182</v>
      </c>
      <c r="EQ18" s="110">
        <f>EP18/'DT-Prelim Calcs'!$C$7*('DT-Prelim Calcs'!$C$8-'DT-Prelim Calcs'!$C$9)+'DT-Prelim Calcs'!$C$9</f>
        <v>19.231636410815732</v>
      </c>
      <c r="ER18" s="110">
        <f t="shared" si="30"/>
        <v>19.231636410815732</v>
      </c>
      <c r="ES18" s="2">
        <f t="shared" si="75"/>
        <v>3.2636019482988304E-2</v>
      </c>
      <c r="ET18" s="110">
        <f>ES18*'DT-Prelim Calcs'!$C$21/EN$2/'DT-Prelim Calcs'!$C$19/'DT-Prelim Calcs'!$C$18*3.39*'DT-Prelim Calcs'!$C$20</f>
        <v>1.7777173456543651</v>
      </c>
      <c r="EU18" s="88">
        <f t="shared" si="31"/>
        <v>0</v>
      </c>
      <c r="EV18" s="110">
        <f>ET17*'DT-Prelim Calcs'!$C$11+EV17</f>
        <v>8.1354315500656256</v>
      </c>
      <c r="EW18" s="110">
        <f>EW17+0.5*ET18*'DT-Prelim Calcs'!$C$11^2+EV18*'DT-Prelim Calcs'!$C$11</f>
        <v>3.1767830988790977</v>
      </c>
      <c r="EX18" s="110">
        <f>MIN('Drive Train'!$G$35-ER17*'DT-Prelim Calcs'!$C$21*'Drive Train'!$G$38,EX17+ER$2)</f>
        <v>10.916475543224106</v>
      </c>
      <c r="EY18" s="110">
        <f>'Drive Train'!$G$35-ER18*'DT-Prelim Calcs'!$C$21*'Drive Train'!$G$38</f>
        <v>10.969152723026584</v>
      </c>
      <c r="EZ18" s="1">
        <f>IF(EW18&gt;='Drive Train'!$G$30,1,0)</f>
        <v>0</v>
      </c>
      <c r="FA18" s="110">
        <f t="shared" si="76"/>
        <v>0.2136848490090637</v>
      </c>
      <c r="FB18" s="119">
        <f>FB17+'DT-Prelim Calcs'!$C$11</f>
        <v>0.55999999999999994</v>
      </c>
      <c r="FC18" s="2">
        <f>FM18/'Drive Train'!$G$35</f>
        <v>0.86839358757147478</v>
      </c>
      <c r="FD18" s="88">
        <f>FK18*12*60/(PI() * 'Drive Train'!$G$17)/FC$2*FC18</f>
        <v>4034.6800871879609</v>
      </c>
      <c r="FE18" s="2">
        <f>('DT-Prelim Calcs'!$C$6*FC18-FD18)/('DT-Prelim Calcs'!$C$6*FC18)*'DT-Prelim Calcs'!$C$7*FC18</f>
        <v>0.25030843057594632</v>
      </c>
      <c r="FF18" s="110">
        <f>FE18/'DT-Prelim Calcs'!$C$7*('DT-Prelim Calcs'!$C$8-'DT-Prelim Calcs'!$C$9)+'DT-Prelim Calcs'!$C$9</f>
        <v>18.267039028036443</v>
      </c>
      <c r="FG18" s="110">
        <f t="shared" si="32"/>
        <v>18.267039028036443</v>
      </c>
      <c r="FH18" s="2">
        <f t="shared" si="77"/>
        <v>1.2289001050170306E-2</v>
      </c>
      <c r="FI18" s="110">
        <f>FH18*'DT-Prelim Calcs'!$C$21/FC$2/'DT-Prelim Calcs'!$C$19/'DT-Prelim Calcs'!$C$18*3.39*'DT-Prelim Calcs'!$C$20</f>
        <v>0.74546200167032683</v>
      </c>
      <c r="FJ18" s="88">
        <f t="shared" si="33"/>
        <v>0</v>
      </c>
      <c r="FK18" s="110">
        <f>FI17*'DT-Prelim Calcs'!$C$11+FK17</f>
        <v>7.4470847859637406</v>
      </c>
      <c r="FL18" s="110">
        <f>FL17+0.5*FI18*'DT-Prelim Calcs'!$C$11^2+FK18*'DT-Prelim Calcs'!$C$11</f>
        <v>3.0280302220497255</v>
      </c>
      <c r="FM18" s="110">
        <f>MIN('Drive Train'!$G$35-FG17*'DT-Prelim Calcs'!$C$21*'Drive Train'!$G$38,FM17+FG$2)</f>
        <v>11.028598562157729</v>
      </c>
      <c r="FN18" s="110">
        <f>'Drive Train'!$G$35-FG18*'DT-Prelim Calcs'!$C$21*'Drive Train'!$G$38</f>
        <v>11.05596648747672</v>
      </c>
      <c r="FO18" s="1">
        <f>IF(FL18&gt;='Drive Train'!$G$30,1,0)</f>
        <v>0</v>
      </c>
      <c r="FP18" s="110">
        <f t="shared" si="78"/>
        <v>0.20296710031151605</v>
      </c>
      <c r="FQ18" s="119">
        <f>FQ17+'DT-Prelim Calcs'!$C$11</f>
        <v>0.55999999999999994</v>
      </c>
      <c r="FR18" s="2">
        <f>GB18/'Drive Train'!$G$35</f>
        <v>0.87248697965524147</v>
      </c>
      <c r="FS18" s="88">
        <f>FZ18*12*60/(PI() * 'Drive Train'!$G$17)/FR$2*FR18</f>
        <v>4085.8396758253871</v>
      </c>
      <c r="FT18" s="2">
        <f>('DT-Prelim Calcs'!$C$6*FR18-FS18)/('DT-Prelim Calcs'!$C$6*FR18)*'DT-Prelim Calcs'!$C$7*FR18</f>
        <v>0.24372822643139119</v>
      </c>
      <c r="FU18" s="110">
        <f>FT18/'DT-Prelim Calcs'!$C$7*('DT-Prelim Calcs'!$C$8-'DT-Prelim Calcs'!$C$9)+'DT-Prelim Calcs'!$C$9</f>
        <v>17.86569324333308</v>
      </c>
      <c r="FV18" s="110">
        <f t="shared" si="34"/>
        <v>17.86569324333308</v>
      </c>
      <c r="FW18" s="2">
        <f t="shared" si="79"/>
        <v>3.8215801295643503E-3</v>
      </c>
      <c r="FX18" s="110">
        <f>FW18*'DT-Prelim Calcs'!$C$21/FR$2/'DT-Prelim Calcs'!$C$19/'DT-Prelim Calcs'!$C$18*3.39*'DT-Prelim Calcs'!$C$20</f>
        <v>0.25547568937840132</v>
      </c>
      <c r="FY18" s="88">
        <f t="shared" si="35"/>
        <v>1</v>
      </c>
      <c r="FZ18" s="110">
        <f>FX17*'DT-Prelim Calcs'!$C$11+FZ17</f>
        <v>6.8111193170230342</v>
      </c>
      <c r="GA18" s="110">
        <f>GA17+0.5*FX18*'DT-Prelim Calcs'!$C$11^2+FZ18*'DT-Prelim Calcs'!$C$11</f>
        <v>2.872524946742395</v>
      </c>
      <c r="GB18" s="110">
        <f>MIN('Drive Train'!$G$35-FV17*'DT-Prelim Calcs'!$C$21*'Drive Train'!$G$38,GB17+FV$2)</f>
        <v>11.080584641621567</v>
      </c>
      <c r="GC18" s="110">
        <f>'Drive Train'!$G$35-FV18*'DT-Prelim Calcs'!$C$21*'Drive Train'!$G$38</f>
        <v>11.092087608100023</v>
      </c>
      <c r="GD18" s="1">
        <f>IF(GA18&gt;='Drive Train'!$G$30,1,0)</f>
        <v>0</v>
      </c>
      <c r="GE18" s="110">
        <f t="shared" si="80"/>
        <v>0.19850770270370088</v>
      </c>
      <c r="GF18" s="119">
        <f>GF17+'DT-Prelim Calcs'!$C$11</f>
        <v>0.55999999999999994</v>
      </c>
      <c r="GG18" s="2">
        <f>GQ18/'Drive Train'!$G$35</f>
        <v>0.78740157480314965</v>
      </c>
      <c r="GH18" s="88">
        <f>GO18*12*60/(PI() * 'Drive Train'!$G$17)/GG$2*GG18</f>
        <v>2167.3023897170406</v>
      </c>
      <c r="GI18" s="2">
        <f>('DT-Prelim Calcs'!$C$6*GG18-GH18)/('DT-Prelim Calcs'!$C$6*GG18)*'DT-Prelim Calcs'!$C$7*GG18</f>
        <v>0.5869662941880186</v>
      </c>
      <c r="GJ18" s="110">
        <f>GI18/'DT-Prelim Calcs'!$C$7*('DT-Prelim Calcs'!$C$8-'DT-Prelim Calcs'!$C$9)+'DT-Prelim Calcs'!$C$9</f>
        <v>38.800781063950069</v>
      </c>
      <c r="GK18" s="110">
        <f t="shared" si="81"/>
        <v>29.999999999999982</v>
      </c>
      <c r="GL18" s="2">
        <f t="shared" si="82"/>
        <v>0.30166661634800118</v>
      </c>
      <c r="GM18" s="110">
        <f>GL18*'DT-Prelim Calcs'!$C$21/GG$2/'DT-Prelim Calcs'!$C$19/'DT-Prelim Calcs'!$C$18*3.39*'DT-Prelim Calcs'!$C$20</f>
        <v>11.203697039949709</v>
      </c>
      <c r="GN18" s="88">
        <f t="shared" si="37"/>
        <v>0</v>
      </c>
      <c r="GO18" s="110">
        <f>GM17*'DT-Prelim Calcs'!$C$11+GO17</f>
        <v>7.2059601728051454</v>
      </c>
      <c r="GP18" s="110">
        <f>GP17+0.5*GM18*'DT-Prelim Calcs'!$C$11^2+GO18*'DT-Prelim Calcs'!$C$11</f>
        <v>2.2895046891748514</v>
      </c>
      <c r="GQ18" s="110">
        <f>MIN('Drive Train'!$G$35-GK17*'DT-Prelim Calcs'!$C$21*'Drive Train'!$G$38,GQ17+GK$2)</f>
        <v>10</v>
      </c>
      <c r="GR18" s="110">
        <f>'Drive Train'!$G$35-GK18*'DT-Prelim Calcs'!$C$21*'Drive Train'!$G$38</f>
        <v>10</v>
      </c>
      <c r="GS18" s="1">
        <f>IF(GP18&gt;='Drive Train'!$G$30,1,0)</f>
        <v>0</v>
      </c>
      <c r="GT18" s="110">
        <f t="shared" si="83"/>
        <v>0.33333333333333315</v>
      </c>
      <c r="GU18" s="119">
        <f>GU17+'DT-Prelim Calcs'!$C$11</f>
        <v>0.55999999999999994</v>
      </c>
      <c r="GV18" s="2">
        <f>HF18/'Drive Train'!$G$35</f>
        <v>0.7637795275590552</v>
      </c>
      <c r="GW18" s="88">
        <f>HD18*12*60/(PI() * 'Drive Train'!$G$17)/GV$2*GV18</f>
        <v>2361.8244683990515</v>
      </c>
      <c r="GX18" s="2">
        <f>('DT-Prelim Calcs'!$C$6*GV18-GW18)/('DT-Prelim Calcs'!$C$6*GV18)*'DT-Prelim Calcs'!$C$7*GV18</f>
        <v>0.50669411665918174</v>
      </c>
      <c r="GY18" s="110">
        <f>GX18/'DT-Prelim Calcs'!$C$7*('DT-Prelim Calcs'!$C$8-'DT-Prelim Calcs'!$C$9)+'DT-Prelim Calcs'!$C$9</f>
        <v>33.904747540914627</v>
      </c>
      <c r="GZ18" s="110">
        <f t="shared" si="38"/>
        <v>33.333333333333314</v>
      </c>
      <c r="HA18" s="2">
        <f t="shared" si="84"/>
        <v>0.33890940848972972</v>
      </c>
      <c r="HB18" s="110">
        <f>HA18*'DT-Prelim Calcs'!$C$21/GV$2/'DT-Prelim Calcs'!$C$19/'DT-Prelim Calcs'!$C$18*3.39*'DT-Prelim Calcs'!$C$20</f>
        <v>12.586869514017575</v>
      </c>
      <c r="HC18" s="88">
        <f t="shared" si="39"/>
        <v>0</v>
      </c>
      <c r="HD18" s="110">
        <f>HB17*'DT-Prelim Calcs'!$C$11+HD17</f>
        <v>8.0955848854971393</v>
      </c>
      <c r="HE18" s="110">
        <f>HE17+0.5*HB18*'DT-Prelim Calcs'!$C$11^2+HD18*'DT-Prelim Calcs'!$C$11</f>
        <v>2.5721595890729807</v>
      </c>
      <c r="HF18" s="110">
        <f>MIN('Drive Train'!$G$35-GZ17*'DT-Prelim Calcs'!$C$21*'Drive Train'!$G$38,HF17+GZ$2)</f>
        <v>9.7000000000000011</v>
      </c>
      <c r="HG18" s="110">
        <f>'Drive Train'!$G$35-GZ18*'DT-Prelim Calcs'!$C$21*'Drive Train'!$G$38</f>
        <v>9.7000000000000011</v>
      </c>
      <c r="HH18" s="1">
        <f>IF(HE18&gt;='Drive Train'!$G$30,1,0)</f>
        <v>0</v>
      </c>
      <c r="HI18" s="110">
        <f t="shared" si="85"/>
        <v>0.37037037037037018</v>
      </c>
      <c r="HJ18" s="119">
        <f>HJ17+'DT-Prelim Calcs'!$C$11</f>
        <v>0.55999999999999994</v>
      </c>
      <c r="HK18" s="2">
        <f>HU18/'Drive Train'!$G$35</f>
        <v>0.76892331209697395</v>
      </c>
      <c r="HL18" s="88">
        <f>HS18*12*60/(PI() * 'Drive Train'!$G$17)/HK$2*HK18</f>
        <v>2592.1550355451427</v>
      </c>
      <c r="HM18" s="2">
        <f>('DT-Prelim Calcs'!$C$6*HK18-HL18)/('DT-Prelim Calcs'!$C$6*HK18)*'DT-Prelim Calcs'!$C$7*HK18</f>
        <v>0.45833621935148472</v>
      </c>
      <c r="HN18" s="110">
        <f>HM18/'DT-Prelim Calcs'!$C$7*('DT-Prelim Calcs'!$C$8-'DT-Prelim Calcs'!$C$9)+'DT-Prelim Calcs'!$C$9</f>
        <v>30.955258768955805</v>
      </c>
      <c r="HO18" s="110">
        <f t="shared" si="40"/>
        <v>30.955258768955805</v>
      </c>
      <c r="HP18" s="2">
        <f t="shared" si="86"/>
        <v>0.28563402415130412</v>
      </c>
      <c r="HQ18" s="110">
        <f>HP18*'DT-Prelim Calcs'!$C$21/HK$2/'DT-Prelim Calcs'!$C$19/'DT-Prelim Calcs'!$C$18*3.39*'DT-Prelim Calcs'!$C$20</f>
        <v>10.608257253103551</v>
      </c>
      <c r="HR18" s="88">
        <f t="shared" si="41"/>
        <v>0</v>
      </c>
      <c r="HS18" s="110">
        <f>HQ17*'DT-Prelim Calcs'!$C$11+HS17</f>
        <v>8.8256473787416532</v>
      </c>
      <c r="HT18" s="110">
        <f>HT17+0.5*HQ18*'DT-Prelim Calcs'!$C$11^2+HS18*'DT-Prelim Calcs'!$C$11</f>
        <v>2.8400354806223884</v>
      </c>
      <c r="HU18" s="110">
        <f>MIN('Drive Train'!$G$35-HO17*'DT-Prelim Calcs'!$C$21*'Drive Train'!$G$38,HU17+HO$2)</f>
        <v>9.7653260636315693</v>
      </c>
      <c r="HV18" s="110">
        <f>'Drive Train'!$G$35-HO18*'DT-Prelim Calcs'!$C$21*'Drive Train'!$G$38</f>
        <v>9.9140267107939763</v>
      </c>
      <c r="HW18" s="1">
        <f>IF(HT18&gt;='Drive Train'!$G$30,1,0)</f>
        <v>0</v>
      </c>
      <c r="HX18" s="110">
        <f t="shared" si="87"/>
        <v>0.34394731965506453</v>
      </c>
      <c r="HY18" s="119">
        <f>HY17+'DT-Prelim Calcs'!$C$11</f>
        <v>0.55999999999999994</v>
      </c>
      <c r="HZ18" s="2">
        <f>IJ18/'Drive Train'!$G$35</f>
        <v>0.78004392541677858</v>
      </c>
      <c r="IA18" s="88">
        <f>IH18*12*60/(PI() * 'Drive Train'!$G$17)/HZ$2*HZ18</f>
        <v>2750.7958671508623</v>
      </c>
      <c r="IB18" s="2">
        <f>('DT-Prelim Calcs'!$C$6*HZ18-IA18)/('DT-Prelim Calcs'!$C$6*HZ18)*'DT-Prelim Calcs'!$C$7*HZ18</f>
        <v>0.43571430252897347</v>
      </c>
      <c r="IC18" s="110">
        <f>IB18/'DT-Prelim Calcs'!$C$7*('DT-Prelim Calcs'!$C$8-'DT-Prelim Calcs'!$C$9)+'DT-Prelim Calcs'!$C$9</f>
        <v>29.575482281909022</v>
      </c>
      <c r="ID18" s="110">
        <f t="shared" si="42"/>
        <v>29.575482281909022</v>
      </c>
      <c r="IE18" s="2">
        <f t="shared" si="88"/>
        <v>0.25505546267581891</v>
      </c>
      <c r="IF18" s="110">
        <f>IE18*'DT-Prelim Calcs'!$C$21/HZ$2/'DT-Prelim Calcs'!$C$19/'DT-Prelim Calcs'!$C$18*3.39*'DT-Prelim Calcs'!$C$20</f>
        <v>9.4725898635983086</v>
      </c>
      <c r="IG18" s="88">
        <f t="shared" si="43"/>
        <v>0</v>
      </c>
      <c r="IH18" s="110">
        <f>IF17*'DT-Prelim Calcs'!$C$11+IH17</f>
        <v>9.2322579602904451</v>
      </c>
      <c r="II18" s="110">
        <f>II17+0.5*IF18*'DT-Prelim Calcs'!$C$11^2+IH18*'DT-Prelim Calcs'!$C$11</f>
        <v>3.0592440890996722</v>
      </c>
      <c r="IJ18" s="110">
        <f>MIN('Drive Train'!$G$35-ID17*'DT-Prelim Calcs'!$C$21*'Drive Train'!$G$38,IJ17+ID$2)</f>
        <v>9.9065578527930871</v>
      </c>
      <c r="IK18" s="110">
        <f>'Drive Train'!$G$35-ID18*'DT-Prelim Calcs'!$C$21*'Drive Train'!$G$38</f>
        <v>10.038206594628187</v>
      </c>
      <c r="IL18" s="1">
        <f>IF(II18&gt;='Drive Train'!$G$30,1,0)</f>
        <v>0</v>
      </c>
      <c r="IM18" s="110">
        <f t="shared" si="89"/>
        <v>0.32861646979898917</v>
      </c>
      <c r="IN18" s="119">
        <f>IN17+'DT-Prelim Calcs'!$C$11</f>
        <v>0.55999999999999994</v>
      </c>
      <c r="IO18" s="2">
        <f>IY18/'Drive Train'!$G$35</f>
        <v>0.78667688805925751</v>
      </c>
      <c r="IP18" s="88">
        <f>IW18*12*60/(PI() * 'Drive Train'!$G$17)/IO$2*IO18</f>
        <v>2847.4265343343495</v>
      </c>
      <c r="IQ18" s="2">
        <f>('DT-Prelim Calcs'!$C$6*IO18-IP18)/('DT-Prelim Calcs'!$C$6*IO18)*'DT-Prelim Calcs'!$C$7*IO18</f>
        <v>0.42173643041501996</v>
      </c>
      <c r="IR18" s="110">
        <f>IQ18/'DT-Prelim Calcs'!$C$7*('DT-Prelim Calcs'!$C$8-'DT-Prelim Calcs'!$C$9)+'DT-Prelim Calcs'!$C$9</f>
        <v>28.722931216802635</v>
      </c>
      <c r="IS18" s="110">
        <f t="shared" si="44"/>
        <v>28.722931216802635</v>
      </c>
      <c r="IT18" s="2">
        <f t="shared" si="90"/>
        <v>0.23630811638829965</v>
      </c>
      <c r="IU18" s="110">
        <f>IT18*'DT-Prelim Calcs'!$C$21/IO$2/'DT-Prelim Calcs'!$C$19/'DT-Prelim Calcs'!$C$18*3.39*'DT-Prelim Calcs'!$C$20</f>
        <v>8.7763259194763279</v>
      </c>
      <c r="IV18" s="88">
        <f t="shared" si="45"/>
        <v>0</v>
      </c>
      <c r="IW18" s="110">
        <f>IU17*'DT-Prelim Calcs'!$C$11+IW17</f>
        <v>9.4759936996602612</v>
      </c>
      <c r="IX18" s="110">
        <f>IX17+0.5*IU18*'DT-Prelim Calcs'!$C$11^2+IW18*'DT-Prelim Calcs'!$C$11</f>
        <v>3.2268393413124645</v>
      </c>
      <c r="IY18" s="110">
        <f>MIN('Drive Train'!$G$35-IS17*'DT-Prelim Calcs'!$C$21*'Drive Train'!$G$38,IY17+IS$2)</f>
        <v>9.9907964783525696</v>
      </c>
      <c r="IZ18" s="110">
        <f>'Drive Train'!$G$35-IS18*'DT-Prelim Calcs'!$C$21*'Drive Train'!$G$38</f>
        <v>10.114936190487763</v>
      </c>
      <c r="JA18" s="1">
        <f>IF(IX18&gt;='Drive Train'!$G$30,1,0)</f>
        <v>0</v>
      </c>
      <c r="JB18" s="110">
        <f t="shared" si="91"/>
        <v>0.31914368018669598</v>
      </c>
      <c r="JC18" s="119">
        <f>JC17+'DT-Prelim Calcs'!$C$11</f>
        <v>0.55999999999999994</v>
      </c>
      <c r="JD18" s="2">
        <f>JN18/'Drive Train'!$G$35</f>
        <v>0.79066534389839194</v>
      </c>
      <c r="JE18" s="88">
        <f>JL18*12*60/(PI() * 'Drive Train'!$G$17)/JD$2*JD18</f>
        <v>2905.4948016730018</v>
      </c>
      <c r="JF18" s="2">
        <f>('DT-Prelim Calcs'!$C$6*JD18-JE18)/('DT-Prelim Calcs'!$C$6*JD18)*'DT-Prelim Calcs'!$C$7*JD18</f>
        <v>0.41334024613664144</v>
      </c>
      <c r="JG18" s="110">
        <f>JF18/'DT-Prelim Calcs'!$C$7*('DT-Prelim Calcs'!$C$8-'DT-Prelim Calcs'!$C$9)+'DT-Prelim Calcs'!$C$9</f>
        <v>28.210823523227777</v>
      </c>
      <c r="JH18" s="110">
        <f t="shared" si="46"/>
        <v>28.210823523227777</v>
      </c>
      <c r="JI18" s="2">
        <f t="shared" si="92"/>
        <v>0.22508490259864355</v>
      </c>
      <c r="JJ18" s="110">
        <f>JI18*'DT-Prelim Calcs'!$C$21/JD$2/'DT-Prelim Calcs'!$C$19/'DT-Prelim Calcs'!$C$18*3.39*'DT-Prelim Calcs'!$C$20</f>
        <v>8.3595032407320602</v>
      </c>
      <c r="JK18" s="88">
        <f t="shared" si="47"/>
        <v>0</v>
      </c>
      <c r="JL18" s="110">
        <f>JJ17*'DT-Prelim Calcs'!$C$11+JL17</f>
        <v>9.6204641597312062</v>
      </c>
      <c r="JM18" s="110">
        <f>JM17+0.5*JJ18*'DT-Prelim Calcs'!$C$11^2+JL18*'DT-Prelim Calcs'!$C$11</f>
        <v>3.3461175135715759</v>
      </c>
      <c r="JN18" s="110">
        <f>MIN('Drive Train'!$G$35-JH17*'DT-Prelim Calcs'!$C$21*'Drive Train'!$G$38,JN17+JH$2)</f>
        <v>10.041449867509577</v>
      </c>
      <c r="JO18" s="110">
        <f>'Drive Train'!$G$35-JH18*'DT-Prelim Calcs'!$C$21*'Drive Train'!$G$38</f>
        <v>10.161025882909499</v>
      </c>
      <c r="JP18" s="1">
        <f>IF(JM18&gt;='Drive Train'!$G$30,1,0)</f>
        <v>0</v>
      </c>
      <c r="JQ18" s="110">
        <f>MIN(JG18,'DT-Prelim Calcs'!$C$10)*'DT-Prelim Calcs'!$C$11*1000/60/60*(1-JP18)</f>
        <v>0.31345359470253092</v>
      </c>
      <c r="JR18" s="119">
        <f>JR17+'DT-Prelim Calcs'!$C$11</f>
        <v>0.55999999999999994</v>
      </c>
      <c r="JS18" s="2">
        <f>KC18/'Drive Train'!$G$35</f>
        <v>0.79215417482666228</v>
      </c>
      <c r="JT18" s="88">
        <f>KA18*12*60/(PI() * 'Drive Train'!$G$17)/JS$2*JS18</f>
        <v>2927.1494988311051</v>
      </c>
      <c r="JU18" s="2">
        <f>('DT-Prelim Calcs'!$C$6*JS18-JT18)/('DT-Prelim Calcs'!$C$6*JS18)*'DT-Prelim Calcs'!$C$7*JS18</f>
        <v>0.41021122326041248</v>
      </c>
      <c r="JV18" s="110">
        <f>JU18/'DT-Prelim Calcs'!$C$7*('DT-Prelim Calcs'!$C$8-'DT-Prelim Calcs'!$C$9)+'DT-Prelim Calcs'!$C$9</f>
        <v>28.019975319429417</v>
      </c>
      <c r="JW18" s="110">
        <f t="shared" si="48"/>
        <v>28.019975319429417</v>
      </c>
      <c r="JX18" s="2">
        <f t="shared" si="93"/>
        <v>0.2209092672891258</v>
      </c>
      <c r="JY18" s="110">
        <f>JX18*'DT-Prelim Calcs'!$C$21/JS$2/'DT-Prelim Calcs'!$C$19/'DT-Prelim Calcs'!$C$18*3.39*'DT-Prelim Calcs'!$C$20</f>
        <v>8.2044229288185111</v>
      </c>
      <c r="JZ18" s="88">
        <f t="shared" si="49"/>
        <v>0</v>
      </c>
      <c r="KA18" s="110">
        <f>JY17*'DT-Prelim Calcs'!$C$11+KA17</f>
        <v>9.6739494803300943</v>
      </c>
      <c r="KB18" s="110">
        <f>KB17+0.5*JY18*'DT-Prelim Calcs'!$C$11^2+KA18*'DT-Prelim Calcs'!$C$11</f>
        <v>3.3940544596698308</v>
      </c>
      <c r="KC18" s="110">
        <f>MIN('Drive Train'!$G$35-JW17*'DT-Prelim Calcs'!$C$21*'Drive Train'!$G$38,KC17+JW$2)</f>
        <v>10.06035802029861</v>
      </c>
      <c r="KD18" s="110">
        <f>'Drive Train'!$G$35-JW18*'DT-Prelim Calcs'!$C$21*'Drive Train'!$G$38</f>
        <v>10.178202221251352</v>
      </c>
      <c r="KE18" s="1">
        <f>IF(KB18&gt;='Drive Train'!$G$30,1,0)</f>
        <v>0</v>
      </c>
      <c r="KF18" s="110">
        <f>MIN(JV18,'DT-Prelim Calcs'!$C$10)*'DT-Prelim Calcs'!$C$11*1000/60/60*(1-KE18)</f>
        <v>0.31133305910477133</v>
      </c>
      <c r="KG18" s="119">
        <f>KG17+'DT-Prelim Calcs'!$C$11</f>
        <v>0.55999999999999994</v>
      </c>
      <c r="KH18" s="2">
        <f>KR18/'Drive Train'!$G$35</f>
        <v>0.79204329576223986</v>
      </c>
      <c r="KI18" s="88">
        <f>KP18*12*60/(PI() * 'Drive Train'!$G$17)/KH$2*KH18</f>
        <v>2925.5345677294322</v>
      </c>
      <c r="KJ18" s="2">
        <f>('DT-Prelim Calcs'!$C$6*KH18-KI18)/('DT-Prelim Calcs'!$C$6*KH18)*'DT-Prelim Calcs'!$C$7*KH18</f>
        <v>0.41044479009008372</v>
      </c>
      <c r="KK18" s="110">
        <f>KJ18/'DT-Prelim Calcs'!$C$7*('DT-Prelim Calcs'!$C$8-'DT-Prelim Calcs'!$C$9)+'DT-Prelim Calcs'!$C$9</f>
        <v>28.034221239537022</v>
      </c>
      <c r="KL18" s="110">
        <f t="shared" si="50"/>
        <v>28.034221239537022</v>
      </c>
      <c r="KM18" s="2">
        <f t="shared" si="94"/>
        <v>0.22122078749650129</v>
      </c>
      <c r="KN18" s="110">
        <f>KM18*'DT-Prelim Calcs'!$C$21/KH$2/'DT-Prelim Calcs'!$C$19/'DT-Prelim Calcs'!$C$18*3.39*'DT-Prelim Calcs'!$C$20</f>
        <v>8.2159925816608066</v>
      </c>
      <c r="KO18" s="88">
        <f t="shared" si="51"/>
        <v>0</v>
      </c>
      <c r="KP18" s="110">
        <f>KN17*'DT-Prelim Calcs'!$C$11+KP17</f>
        <v>9.669965807610696</v>
      </c>
      <c r="KQ18" s="110">
        <f>KQ17+0.5*KN18*'DT-Prelim Calcs'!$C$11^2+KP18*'DT-Prelim Calcs'!$C$11</f>
        <v>3.390552262725254</v>
      </c>
      <c r="KR18" s="110">
        <f>MIN('Drive Train'!$G$35-KL17*'DT-Prelim Calcs'!$C$21*'Drive Train'!$G$38,KR17+KL$2)</f>
        <v>10.058949856180446</v>
      </c>
      <c r="KS18" s="110">
        <f>'Drive Train'!$G$35-KL18*'DT-Prelim Calcs'!$C$21*'Drive Train'!$G$38</f>
        <v>10.176920088441667</v>
      </c>
      <c r="KT18" s="1">
        <f>IF(KQ18&gt;='Drive Train'!$G$30,1,0)</f>
        <v>0</v>
      </c>
      <c r="KU18" s="110">
        <f>MIN(KK18,'DT-Prelim Calcs'!$C$10)*'DT-Prelim Calcs'!$C$11*1000/60/60*(1-KT18)</f>
        <v>0.31149134710596693</v>
      </c>
      <c r="KV18" s="119">
        <f>KV17+'DT-Prelim Calcs'!$C$11</f>
        <v>0.55999999999999994</v>
      </c>
      <c r="KW18" s="2">
        <f>LG18/'Drive Train'!$G$35</f>
        <v>0.79214731658915916</v>
      </c>
      <c r="KX18" s="88">
        <f>LE18*12*60/(PI() * 'Drive Train'!$G$17)/KW$2*KW18</f>
        <v>2927.0504429665439</v>
      </c>
      <c r="KY18" s="2">
        <f>('DT-Prelim Calcs'!$C$6*KW18-KX18)/('DT-Prelim Calcs'!$C$6*KW18)*'DT-Prelim Calcs'!$C$7*KW18</f>
        <v>0.41022546903064128</v>
      </c>
      <c r="KZ18" s="110">
        <f>KY18/'DT-Prelim Calcs'!$C$7*('DT-Prelim Calcs'!$C$8-'DT-Prelim Calcs'!$C$9)+'DT-Prelim Calcs'!$C$9</f>
        <v>28.020844210379543</v>
      </c>
      <c r="LA18" s="110">
        <f t="shared" si="52"/>
        <v>28.020844210379543</v>
      </c>
      <c r="LB18" s="2">
        <f t="shared" si="95"/>
        <v>0.2209282802310335</v>
      </c>
      <c r="LC18" s="110">
        <f>LB18*'DT-Prelim Calcs'!$C$21/KW$2/'DT-Prelim Calcs'!$C$19/'DT-Prelim Calcs'!$C$18*3.39*'DT-Prelim Calcs'!$C$20</f>
        <v>8.2051290568069195</v>
      </c>
      <c r="LD18" s="88">
        <f t="shared" si="53"/>
        <v>0</v>
      </c>
      <c r="LE18" s="110">
        <f>LC17*'DT-Prelim Calcs'!$C$11+LE17</f>
        <v>9.6737058622557406</v>
      </c>
      <c r="LF18" s="110">
        <f>LF17+0.5*LC18*'DT-Prelim Calcs'!$C$11^2+LE18*'DT-Prelim Calcs'!$C$11</f>
        <v>3.3939037951832267</v>
      </c>
      <c r="LG18" s="110">
        <f>MIN('Drive Train'!$G$35-LA17*'DT-Prelim Calcs'!$C$21*'Drive Train'!$G$38,LG17+LA$2)</f>
        <v>10.060270920682321</v>
      </c>
      <c r="LH18" s="110">
        <f>'Drive Train'!$G$35-LA18*'DT-Prelim Calcs'!$C$21*'Drive Train'!$G$38</f>
        <v>10.178124021065841</v>
      </c>
      <c r="LI18" s="1">
        <f>IF(LF18&gt;='Drive Train'!$G$30,1,0)</f>
        <v>0</v>
      </c>
      <c r="LJ18" s="110">
        <f>MIN(KZ18,'DT-Prelim Calcs'!$C$10)*'DT-Prelim Calcs'!$C$11*1000/60/60*(1-LI18)</f>
        <v>0.31134271344866155</v>
      </c>
      <c r="LK18" s="119">
        <f>LK17+'DT-Prelim Calcs'!$C$11</f>
        <v>0.55999999999999994</v>
      </c>
      <c r="LL18" s="2">
        <f>LV18/'Drive Train'!$G$35</f>
        <v>0.79206846088544458</v>
      </c>
      <c r="LM18" s="88">
        <f>LT18*12*60/(PI() * 'Drive Train'!$G$17)/LL$2*LL18</f>
        <v>2925.906499394825</v>
      </c>
      <c r="LN18" s="2">
        <f>('DT-Prelim Calcs'!$C$6*LL18-LM18)/('DT-Prelim Calcs'!$C$6*LL18)*'DT-Prelim Calcs'!$C$7*LL18</f>
        <v>0.41039047434390435</v>
      </c>
      <c r="LO18" s="110">
        <f>LN18/'DT-Prelim Calcs'!$C$7*('DT-Prelim Calcs'!$C$8-'DT-Prelim Calcs'!$C$9)+'DT-Prelim Calcs'!$C$9</f>
        <v>28.03090836423814</v>
      </c>
      <c r="LP18" s="110">
        <f t="shared" si="54"/>
        <v>28.03090836423814</v>
      </c>
      <c r="LQ18" s="2">
        <f t="shared" si="96"/>
        <v>0.22114842783157201</v>
      </c>
      <c r="LR18" s="110">
        <f>LQ18*'DT-Prelim Calcs'!$C$21/LL$2/'DT-Prelim Calcs'!$C$19/'DT-Prelim Calcs'!$C$18*3.39*'DT-Prelim Calcs'!$C$20</f>
        <v>8.2133051919403481</v>
      </c>
      <c r="LS18" s="88">
        <f t="shared" si="55"/>
        <v>0</v>
      </c>
      <c r="LT18" s="110">
        <f>LR17*'DT-Prelim Calcs'!$C$11+LT17</f>
        <v>9.6708879109113113</v>
      </c>
      <c r="LU18" s="110">
        <f>LU17+0.5*LR18*'DT-Prelim Calcs'!$C$11^2+LT18*'DT-Prelim Calcs'!$C$11</f>
        <v>3.3917733156026122</v>
      </c>
      <c r="LV18" s="110">
        <f>MIN('Drive Train'!$G$35-LP17*'DT-Prelim Calcs'!$C$21*'Drive Train'!$G$38,LV17+LP$2)</f>
        <v>10.059269453245145</v>
      </c>
      <c r="LW18" s="110">
        <f>'Drive Train'!$G$35-LP18*'DT-Prelim Calcs'!$C$21*'Drive Train'!$G$38</f>
        <v>10.177218247218567</v>
      </c>
      <c r="LX18" s="1">
        <f>IF(LU18&gt;='Drive Train'!$G$30,1,0)</f>
        <v>0</v>
      </c>
      <c r="LY18" s="110">
        <f>MIN(LO18,'DT-Prelim Calcs'!$C$10)*'DT-Prelim Calcs'!$C$11*1000/60/60*(1-LX18)</f>
        <v>0.31145453738042378</v>
      </c>
      <c r="LZ18" s="119">
        <f>LZ17+'DT-Prelim Calcs'!$C$11</f>
        <v>0.55999999999999994</v>
      </c>
    </row>
    <row r="19" spans="1:338" x14ac:dyDescent="0.2">
      <c r="B19" s="3" t="s">
        <v>33</v>
      </c>
      <c r="C19" s="89">
        <f>'Drive Train'!G17/2*0.0254</f>
        <v>5.0799999999999998E-2</v>
      </c>
      <c r="D19" s="5"/>
      <c r="E19" s="6">
        <f t="shared" si="56"/>
        <v>14</v>
      </c>
      <c r="F19" s="132">
        <f t="shared" si="57"/>
        <v>0.78959999999999997</v>
      </c>
      <c r="G19" s="132">
        <f t="shared" si="0"/>
        <v>2569.6</v>
      </c>
      <c r="H19" s="132">
        <f t="shared" si="1"/>
        <v>51.16</v>
      </c>
      <c r="I19" s="132">
        <f t="shared" si="58"/>
        <v>212.4717922237252</v>
      </c>
      <c r="J19" s="132">
        <f t="shared" si="59"/>
        <v>613.91999999999996</v>
      </c>
      <c r="K19" s="132">
        <f t="shared" si="2"/>
        <v>0.56000000000000005</v>
      </c>
      <c r="L19" s="132">
        <f t="shared" si="3"/>
        <v>0.44</v>
      </c>
      <c r="M19" s="132">
        <f t="shared" si="4"/>
        <v>0.57483146067415725</v>
      </c>
      <c r="N19" s="132">
        <f t="shared" si="5"/>
        <v>0.98717948717948711</v>
      </c>
      <c r="O19" s="132">
        <f t="shared" si="6"/>
        <v>0.34609035741419925</v>
      </c>
      <c r="P19" s="5"/>
      <c r="Q19" s="210">
        <f>AI18</f>
        <v>0</v>
      </c>
      <c r="R19" s="119">
        <f>R18+'DT-Prelim Calcs'!$C$11</f>
        <v>0.6</v>
      </c>
      <c r="S19" s="2">
        <f>AG19/'Drive Train'!$G$35</f>
        <v>0.78659260532543485</v>
      </c>
      <c r="T19" s="88">
        <f>AE19*12*60/(PI() * 'Drive Train'!$G$17)/S$2*ABS(S19)</f>
        <v>3028.1414075956877</v>
      </c>
      <c r="U19" s="2">
        <f>IF(OR(AD18=1,AND($C$32=Motors!$C$28,'DT-Prelim Calcs'!AI18=1)),0,IF(AG19=0,-(V18+$C$9)/($C$8-$C$9)*$C$7,($C$6*S19-T19)/($C$6*S19)*$C$7*S19))</f>
        <v>0.37798608982565762</v>
      </c>
      <c r="V19" s="110">
        <f>IF(AND(AD18=1,AI18=1),0,ABS(U19/$C$7*($C$8-$C$9)+$C$9) *'Drive Train'!$K$55 + V18*(1-'Drive Train'!$K$55))</f>
        <v>26.878344268915122</v>
      </c>
      <c r="W19" s="110">
        <f t="shared" si="7"/>
        <v>26.878344268915122</v>
      </c>
      <c r="X19" s="2">
        <f>MAX(MIN(IF(AND(AI18=1,AG19&lt;0),-1,1)*(W19-$C$9)/($C$8-$C$9)*$C$7-$C$29*AE19/T$2 -  AI18*$C$29/2,X$2),MAX(X$4:X18)*-1)</f>
        <v>0.19427594051122038</v>
      </c>
      <c r="Y19" s="110">
        <f t="shared" si="8"/>
        <v>7.2152789260846806</v>
      </c>
      <c r="Z19" s="110">
        <f t="shared" si="9"/>
        <v>7.2152789260846806</v>
      </c>
      <c r="AA19" s="110">
        <f t="shared" si="10"/>
        <v>9.9897260876330218</v>
      </c>
      <c r="AB19" s="110" t="e">
        <f t="shared" si="11"/>
        <v>#N/A</v>
      </c>
      <c r="AC19" s="88">
        <f t="shared" si="60"/>
        <v>0</v>
      </c>
      <c r="AD19" s="1">
        <f t="shared" si="12"/>
        <v>0</v>
      </c>
      <c r="AE19" s="110">
        <f t="shared" si="13"/>
        <v>10.078477235999655</v>
      </c>
      <c r="AF19" s="110" t="e">
        <f t="shared" si="14"/>
        <v>#N/A</v>
      </c>
      <c r="AG19" s="110">
        <f>IF(AI18=0,MIN('Drive Train'!$G$35-W18*$C$21*'Drive Train'!$G$38,AG18+W$2)-$C$3,IF(AE18-1&lt;=0,0,IF($C$32=Motors!$C$26,MAX(MAX(AG$4:AG18)*-1,AG18-W$2),MAX(0,MAX(AG$4:AG18)*-1,AG18-W$2))))</f>
        <v>9.9897260876330218</v>
      </c>
      <c r="AH19" s="110">
        <f>'Drive Train'!$G$35-ABS(W19)*'DT-Prelim Calcs'!$C$21*'Drive Train'!$G$38</f>
        <v>10.280949015797638</v>
      </c>
      <c r="AI19" s="1">
        <f>IF(AJ19&gt;='Drive Train'!$G$30,1,0)</f>
        <v>0</v>
      </c>
      <c r="AJ19" s="110">
        <f>AJ18+0.5*Y19*'DT-Prelim Calcs'!$C$11^2+AE19*'DT-Prelim Calcs'!$C$11</f>
        <v>3.8257925348590138</v>
      </c>
      <c r="AK19" s="110">
        <f t="shared" si="15"/>
        <v>0.2986482696546125</v>
      </c>
      <c r="AL19" s="119">
        <f>AL18+'DT-Prelim Calcs'!$C$11</f>
        <v>0.6</v>
      </c>
      <c r="AM19" s="2">
        <f>AW19/'Drive Train'!$G$35</f>
        <v>0.63116368474678253</v>
      </c>
      <c r="AN19" s="88">
        <f>AU19*12*60/(PI() * 'Drive Train'!$G$17)/AM$2*AM19</f>
        <v>370.72662650716694</v>
      </c>
      <c r="AO19" s="2">
        <f>('DT-Prelim Calcs'!$C$6*AM19-AN19)/('DT-Prelim Calcs'!$C$6*AM19)*'DT-Prelim Calcs'!$C$7*AM19</f>
        <v>0.8004331682027056</v>
      </c>
      <c r="AP19" s="110">
        <f>AO19/'DT-Prelim Calcs'!$C$7*('DT-Prelim Calcs'!$C$8-'DT-Prelim Calcs'!$C$9)+'DT-Prelim Calcs'!$C$9</f>
        <v>51.820746429384883</v>
      </c>
      <c r="AQ19" s="110">
        <f t="shared" si="16"/>
        <v>51.820746429384883</v>
      </c>
      <c r="AR19" s="2">
        <f t="shared" si="61"/>
        <v>0.77034250988446107</v>
      </c>
      <c r="AS19" s="110">
        <f>AR19*'DT-Prelim Calcs'!$C$21/AM$2/'DT-Prelim Calcs'!$C$19/'DT-Prelim Calcs'!$C$18*3.39*'DT-Prelim Calcs'!$C$20</f>
        <v>8.5830021918470916</v>
      </c>
      <c r="AT19" s="88">
        <f t="shared" si="17"/>
        <v>0</v>
      </c>
      <c r="AU19" s="110">
        <f>AS18*'DT-Prelim Calcs'!$C$11+AU18</f>
        <v>5.1257703934259284</v>
      </c>
      <c r="AV19" s="110">
        <f>AV18+0.5*AS19*'DT-Prelim Calcs'!$C$11^2+AU19*'DT-Prelim Calcs'!$C$11</f>
        <v>1.6822182108284982</v>
      </c>
      <c r="AW19" s="110">
        <f>MIN('Drive Train'!$G$35-AQ18*'DT-Prelim Calcs'!$C$21*'Drive Train'!$G$38,AW18+AQ$2)</f>
        <v>8.0157787962841383</v>
      </c>
      <c r="AX19" s="110">
        <f>'Drive Train'!$G$35-AQ19*'DT-Prelim Calcs'!$C$21*'Drive Train'!$G$38</f>
        <v>8.0361328213553591</v>
      </c>
      <c r="AY19" s="1">
        <f>IF(AV19&gt;='Drive Train'!$G$30,1,0)</f>
        <v>0</v>
      </c>
      <c r="AZ19" s="110">
        <f t="shared" si="62"/>
        <v>0.57578607143760985</v>
      </c>
      <c r="BA19" s="119">
        <f>BA18+'DT-Prelim Calcs'!$C$11</f>
        <v>0.6</v>
      </c>
      <c r="BB19" s="2">
        <f>BL19/'Drive Train'!$G$35</f>
        <v>0.66256992076189003</v>
      </c>
      <c r="BC19" s="88">
        <f>BJ19*12*60/(PI() * 'Drive Train'!$G$17)/BB$2*BB19</f>
        <v>876.29035424098004</v>
      </c>
      <c r="BD19" s="2">
        <f>('DT-Prelim Calcs'!$C$6*BB19-BC19)/('DT-Prelim Calcs'!$C$6*BB19)*'DT-Prelim Calcs'!$C$7*BB19</f>
        <v>0.72265348562361731</v>
      </c>
      <c r="BE19" s="110">
        <f>BD19/'DT-Prelim Calcs'!$C$7*('DT-Prelim Calcs'!$C$8-'DT-Prelim Calcs'!$C$9)+'DT-Prelim Calcs'!$C$9</f>
        <v>47.076737421014954</v>
      </c>
      <c r="BF19" s="110">
        <f t="shared" si="18"/>
        <v>47.076737421014954</v>
      </c>
      <c r="BG19" s="2">
        <f t="shared" si="63"/>
        <v>0.65489928462066516</v>
      </c>
      <c r="BH19" s="110">
        <f>BG19*'DT-Prelim Calcs'!$C$21/BB$2/'DT-Prelim Calcs'!$C$19/'DT-Prelim Calcs'!$C$18*3.39*'DT-Prelim Calcs'!$C$20</f>
        <v>11.350510674724054</v>
      </c>
      <c r="BI19" s="88">
        <f t="shared" si="19"/>
        <v>0</v>
      </c>
      <c r="BJ19" s="110">
        <f>BH18*'DT-Prelim Calcs'!$C$11+BJ18</f>
        <v>7.4195601664884405</v>
      </c>
      <c r="BK19" s="110">
        <f>BK18+0.5*BH19*'DT-Prelim Calcs'!$C$11^2+BJ19*'DT-Prelim Calcs'!$C$11</f>
        <v>2.4893638696999232</v>
      </c>
      <c r="BL19" s="110">
        <f>MIN('Drive Train'!$G$35-BF18*'DT-Prelim Calcs'!$C$21*'Drive Train'!$G$38,BL18+BF$2)</f>
        <v>8.4146379936760027</v>
      </c>
      <c r="BM19" s="110">
        <f>'Drive Train'!$G$35-BF19*'DT-Prelim Calcs'!$C$21*'Drive Train'!$G$38</f>
        <v>8.4630936321086541</v>
      </c>
      <c r="BN19" s="1">
        <f>IF(BK19&gt;='Drive Train'!$G$30,1,0)</f>
        <v>0</v>
      </c>
      <c r="BO19" s="110">
        <f t="shared" si="64"/>
        <v>0.52307486023349947</v>
      </c>
      <c r="BP19" s="119">
        <f>BP18+'DT-Prelim Calcs'!$C$11</f>
        <v>0.6</v>
      </c>
      <c r="BQ19" s="2">
        <f>CA19/'Drive Train'!$G$35</f>
        <v>0.70431479092255722</v>
      </c>
      <c r="BR19" s="88">
        <f>BY19*12*60/(PI() * 'Drive Train'!$G$17)/BQ$2*BQ19</f>
        <v>1543.9312549437366</v>
      </c>
      <c r="BS19" s="2">
        <f>('DT-Prelim Calcs'!$C$6*BQ19-BR19)/('DT-Prelim Calcs'!$C$6*BQ19)*'DT-Prelim Calcs'!$C$7*BQ19</f>
        <v>0.6203196309763761</v>
      </c>
      <c r="BT19" s="110">
        <f>BS19/'DT-Prelim Calcs'!$C$7*('DT-Prelim Calcs'!$C$8-'DT-Prelim Calcs'!$C$9)+'DT-Prelim Calcs'!$C$9</f>
        <v>40.835098059552017</v>
      </c>
      <c r="BU19" s="110">
        <f t="shared" si="20"/>
        <v>40.835098059552017</v>
      </c>
      <c r="BV19" s="2">
        <f t="shared" si="65"/>
        <v>0.50801929305070448</v>
      </c>
      <c r="BW19" s="110">
        <f>BV19*'DT-Prelim Calcs'!$C$21/BQ$2/'DT-Prelim Calcs'!$C$19/'DT-Prelim Calcs'!$C$18*3.39*'DT-Prelim Calcs'!$C$20</f>
        <v>11.949415335288387</v>
      </c>
      <c r="BX19" s="88">
        <f t="shared" si="21"/>
        <v>0</v>
      </c>
      <c r="BY19" s="110">
        <f>BW18*'DT-Prelim Calcs'!$C$11+BY18</f>
        <v>9.0614444120809949</v>
      </c>
      <c r="BZ19" s="110">
        <f>BZ18+0.5*BW19*'DT-Prelim Calcs'!$C$11^2+BY19*'DT-Prelim Calcs'!$C$11</f>
        <v>3.1427412418591296</v>
      </c>
      <c r="CA19" s="110">
        <f>MIN('Drive Train'!$G$35-BU18*'DT-Prelim Calcs'!$C$21*'Drive Train'!$G$38,CA18+BU$2)</f>
        <v>8.9447978447164758</v>
      </c>
      <c r="CB19" s="110">
        <f>'Drive Train'!$G$35-BU19*'DT-Prelim Calcs'!$C$21*'Drive Train'!$G$38</f>
        <v>9.0248411746403185</v>
      </c>
      <c r="CC19" s="1">
        <f>IF(BZ19&gt;='Drive Train'!$G$30,1,0)</f>
        <v>0</v>
      </c>
      <c r="CD19" s="110">
        <f t="shared" si="66"/>
        <v>0.45372331177280023</v>
      </c>
      <c r="CE19" s="119">
        <f>CE18+'DT-Prelim Calcs'!$C$11</f>
        <v>0.6</v>
      </c>
      <c r="CF19" s="2">
        <f>CP19/'Drive Train'!$G$35</f>
        <v>0.75044751812974042</v>
      </c>
      <c r="CG19" s="88">
        <f>CN19*12*60/(PI() * 'Drive Train'!$G$17)/CF$2*CF19</f>
        <v>2273.3246612322973</v>
      </c>
      <c r="CH19" s="2">
        <f>('DT-Prelim Calcs'!$C$6*CF19-CG19)/('DT-Prelim Calcs'!$C$6*CF19)*'DT-Prelim Calcs'!$C$7*CF19</f>
        <v>0.50926323132705398</v>
      </c>
      <c r="CI19" s="110">
        <f>CH19/'DT-Prelim Calcs'!$C$7*('DT-Prelim Calcs'!$C$8-'DT-Prelim Calcs'!$C$9)+'DT-Prelim Calcs'!$C$9</f>
        <v>34.061445314983438</v>
      </c>
      <c r="CJ19" s="110">
        <f t="shared" si="22"/>
        <v>34.061445314983438</v>
      </c>
      <c r="CK19" s="2">
        <f t="shared" si="67"/>
        <v>0.35407418992570561</v>
      </c>
      <c r="CL19" s="110">
        <f>CK19*'DT-Prelim Calcs'!$C$21/CF$2/'DT-Prelim Calcs'!$C$19/'DT-Prelim Calcs'!$C$18*3.39*'DT-Prelim Calcs'!$C$20</f>
        <v>10.520063510155133</v>
      </c>
      <c r="CM19" s="88">
        <f t="shared" si="23"/>
        <v>0</v>
      </c>
      <c r="CN19" s="110">
        <f>CL18*'DT-Prelim Calcs'!$C$11+CN18</f>
        <v>9.9133348802086285</v>
      </c>
      <c r="CO19" s="110">
        <f>CO18+0.5*CL19*'DT-Prelim Calcs'!$C$11^2+CN19*'DT-Prelim Calcs'!$C$11</f>
        <v>3.5735737557011285</v>
      </c>
      <c r="CP19" s="110">
        <f>MIN('Drive Train'!$G$35-CJ18*'DT-Prelim Calcs'!$C$21*'Drive Train'!$G$38,CP18+CJ$2)</f>
        <v>9.5306834802477027</v>
      </c>
      <c r="CQ19" s="110">
        <f>'Drive Train'!$G$35-CJ19*'DT-Prelim Calcs'!$C$21*'Drive Train'!$G$38</f>
        <v>9.6344699216514904</v>
      </c>
      <c r="CR19" s="1">
        <f>IF(CO19&gt;='Drive Train'!$G$30,1,0)</f>
        <v>0</v>
      </c>
      <c r="CS19" s="110">
        <f t="shared" si="68"/>
        <v>0.37846050349981597</v>
      </c>
      <c r="CT19" s="119">
        <f>CT18+'DT-Prelim Calcs'!$C$11</f>
        <v>0.6</v>
      </c>
      <c r="CU19" s="2">
        <f>DE19/'Drive Train'!$G$35</f>
        <v>0.79329452247118915</v>
      </c>
      <c r="CV19" s="88">
        <f>DC19*12*60/(PI() * 'Drive Train'!$G$17)/CU$2*CU19</f>
        <v>2938.0488222502186</v>
      </c>
      <c r="CW19" s="2">
        <f>('DT-Prelim Calcs'!$C$6*CU19-CV19)/('DT-Prelim Calcs'!$C$6*CU19)*'DT-Prelim Calcs'!$C$7*CU19</f>
        <v>0.40918759870958077</v>
      </c>
      <c r="CX19" s="110">
        <f>CW19/'DT-Prelim Calcs'!$C$7*('DT-Prelim Calcs'!$C$8-'DT-Prelim Calcs'!$C$9)+'DT-Prelim Calcs'!$C$9</f>
        <v>27.957541481577266</v>
      </c>
      <c r="CY19" s="110">
        <f t="shared" si="24"/>
        <v>27.957541481577266</v>
      </c>
      <c r="CZ19" s="2">
        <f t="shared" si="69"/>
        <v>0.21945390323020428</v>
      </c>
      <c r="DA19" s="110">
        <f>CZ19*'DT-Prelim Calcs'!$C$21/CU$2/'DT-Prelim Calcs'!$C$19/'DT-Prelim Calcs'!$C$18*3.39*'DT-Prelim Calcs'!$C$20</f>
        <v>7.8786926218898099</v>
      </c>
      <c r="DB19" s="88">
        <f t="shared" si="25"/>
        <v>0</v>
      </c>
      <c r="DC19" s="110">
        <f>DA18*'DT-Prelim Calcs'!$C$11+DC18</f>
        <v>10.030358050501256</v>
      </c>
      <c r="DD19" s="110">
        <f>DD18+0.5*DA19*'DT-Prelim Calcs'!$C$11^2+DC19*'DT-Prelim Calcs'!$C$11</f>
        <v>3.7657648070993912</v>
      </c>
      <c r="DE19" s="110">
        <f>MIN('Drive Train'!$G$35-CY18*'DT-Prelim Calcs'!$C$21*'Drive Train'!$G$38,DE18+CY$2)</f>
        <v>10.074840435384102</v>
      </c>
      <c r="DF19" s="110">
        <f>'Drive Train'!$G$35-CY19*'DT-Prelim Calcs'!$C$21*'Drive Train'!$G$38</f>
        <v>10.183821266658045</v>
      </c>
      <c r="DG19" s="1">
        <f>IF(DD19&gt;='Drive Train'!$G$30,1,0)</f>
        <v>0</v>
      </c>
      <c r="DH19" s="110">
        <f t="shared" si="70"/>
        <v>0.310639349795303</v>
      </c>
      <c r="DI19" s="119">
        <f>DI18+'DT-Prelim Calcs'!$C$11</f>
        <v>0.6</v>
      </c>
      <c r="DJ19" s="2">
        <f>DT19/'Drive Train'!$G$35</f>
        <v>0.82703173896734061</v>
      </c>
      <c r="DK19" s="88">
        <f>DR19*12*60/(PI() * 'Drive Train'!$G$17)/DJ$2*DJ19</f>
        <v>3446.9965517364617</v>
      </c>
      <c r="DL19" s="2">
        <f>('DT-Prelim Calcs'!$C$6*DJ19-DK19)/('DT-Prelim Calcs'!$C$6*DJ19)*'DT-Prelim Calcs'!$C$7*DJ19</f>
        <v>0.33387757078840036</v>
      </c>
      <c r="DM19" s="110">
        <f>DL19/'DT-Prelim Calcs'!$C$7*('DT-Prelim Calcs'!$C$8-'DT-Prelim Calcs'!$C$9)+'DT-Prelim Calcs'!$C$9</f>
        <v>23.364163892058464</v>
      </c>
      <c r="DN19" s="110">
        <f t="shared" si="26"/>
        <v>23.364163892058464</v>
      </c>
      <c r="DO19" s="2">
        <f t="shared" si="71"/>
        <v>0.12035755882615684</v>
      </c>
      <c r="DP19" s="110">
        <f>DO19*'DT-Prelim Calcs'!$C$21/DJ$2/'DT-Prelim Calcs'!$C$19/'DT-Prelim Calcs'!$C$18*3.39*'DT-Prelim Calcs'!$C$20</f>
        <v>5.0659994382696425</v>
      </c>
      <c r="DQ19" s="88">
        <f t="shared" si="27"/>
        <v>0</v>
      </c>
      <c r="DR19" s="110">
        <f>DP18*'DT-Prelim Calcs'!$C$11+DR18</f>
        <v>9.6278571177490004</v>
      </c>
      <c r="DS19" s="110">
        <f>DS18+0.5*DP19*'DT-Prelim Calcs'!$C$11^2+DR19*'DT-Prelim Calcs'!$C$11</f>
        <v>3.7702710558949644</v>
      </c>
      <c r="DT19" s="110">
        <f>MIN('Drive Train'!$G$35-DN18*'DT-Prelim Calcs'!$C$21*'Drive Train'!$G$38,DT18+DN$2)</f>
        <v>10.503303084885225</v>
      </c>
      <c r="DU19" s="110">
        <f>'Drive Train'!$G$35-DN19*'DT-Prelim Calcs'!$C$21*'Drive Train'!$G$38</f>
        <v>10.597225249714738</v>
      </c>
      <c r="DV19" s="1">
        <f>IF(DS19&gt;='Drive Train'!$G$30,1,0)</f>
        <v>0</v>
      </c>
      <c r="DW19" s="110">
        <f t="shared" si="72"/>
        <v>0.25960182102287183</v>
      </c>
      <c r="DX19" s="119">
        <f>DX18+'DT-Prelim Calcs'!$C$11</f>
        <v>0.6</v>
      </c>
      <c r="DY19" s="2">
        <f>EI19/'Drive Train'!$G$35</f>
        <v>0.8501241847822314</v>
      </c>
      <c r="DZ19" s="88">
        <f>EG19*12*60/(PI() * 'Drive Train'!$G$17)/DY$2*DY19</f>
        <v>3782.4228545282754</v>
      </c>
      <c r="EA19" s="2">
        <f>('DT-Prelim Calcs'!$C$6*DY19-DZ19)/('DT-Prelim Calcs'!$C$6*DY19)*'DT-Prelim Calcs'!$C$7*DY19</f>
        <v>0.2854531442270441</v>
      </c>
      <c r="EB19" s="110">
        <f>EA19/'DT-Prelim Calcs'!$C$7*('DT-Prelim Calcs'!$C$8-'DT-Prelim Calcs'!$C$9)+'DT-Prelim Calcs'!$C$9</f>
        <v>20.410617307465102</v>
      </c>
      <c r="EC19" s="110">
        <f t="shared" si="28"/>
        <v>20.410617307465102</v>
      </c>
      <c r="ED19" s="2">
        <f t="shared" si="73"/>
        <v>5.7519926982524006E-2</v>
      </c>
      <c r="EE19" s="110">
        <f>ED19*'DT-Prelim Calcs'!$C$21/DY$2/'DT-Prelim Calcs'!$C$19/'DT-Prelim Calcs'!$C$18*3.39*'DT-Prelim Calcs'!$C$20</f>
        <v>2.7771272688902777</v>
      </c>
      <c r="EF19" s="88">
        <f t="shared" si="29"/>
        <v>0</v>
      </c>
      <c r="EG19" s="110">
        <f>EE18*'DT-Prelim Calcs'!$C$11+EG18</f>
        <v>8.9601025848193565</v>
      </c>
      <c r="EH19" s="110">
        <f>EH18+0.5*EE19*'DT-Prelim Calcs'!$C$11^2+EG19*'DT-Prelim Calcs'!$C$11</f>
        <v>3.6654595947037603</v>
      </c>
      <c r="EI19" s="110">
        <f>MIN('Drive Train'!$G$35-EC18*'DT-Prelim Calcs'!$C$21*'Drive Train'!$G$38,EI18+EC$2)</f>
        <v>10.796577146734338</v>
      </c>
      <c r="EJ19" s="110">
        <f>'Drive Train'!$G$35-EC19*'DT-Prelim Calcs'!$C$21*'Drive Train'!$G$38</f>
        <v>10.863044442328141</v>
      </c>
      <c r="EK19" s="1">
        <f>IF(EH19&gt;='Drive Train'!$G$30,1,0)</f>
        <v>0</v>
      </c>
      <c r="EL19" s="110">
        <f t="shared" si="74"/>
        <v>0.22678463674961227</v>
      </c>
      <c r="EM19" s="119">
        <f>EM18+'DT-Prelim Calcs'!$C$11</f>
        <v>0.6</v>
      </c>
      <c r="EN19" s="2">
        <f>EX19/'Drive Train'!$G$35</f>
        <v>0.86371281283673895</v>
      </c>
      <c r="EO19" s="88">
        <f>EV19*12*60/(PI() * 'Drive Train'!$G$17)/EN$2*EN19</f>
        <v>3970.9302704519068</v>
      </c>
      <c r="EP19" s="2">
        <f>('DT-Prelim Calcs'!$C$6*EN19-EO19)/('DT-Prelim Calcs'!$C$6*EN19)*'DT-Prelim Calcs'!$C$7*EN19</f>
        <v>0.25910018915850247</v>
      </c>
      <c r="EQ19" s="110">
        <f>EP19/'DT-Prelim Calcs'!$C$7*('DT-Prelim Calcs'!$C$8-'DT-Prelim Calcs'!$C$9)+'DT-Prelim Calcs'!$C$9</f>
        <v>18.803273948674622</v>
      </c>
      <c r="ER19" s="110">
        <f t="shared" si="30"/>
        <v>18.803273948674622</v>
      </c>
      <c r="ES19" s="2">
        <f t="shared" si="75"/>
        <v>2.3572044162088579E-2</v>
      </c>
      <c r="ET19" s="110">
        <f>ES19*'DT-Prelim Calcs'!$C$21/EN$2/'DT-Prelim Calcs'!$C$19/'DT-Prelim Calcs'!$C$18*3.39*'DT-Prelim Calcs'!$C$20</f>
        <v>1.2839933436526623</v>
      </c>
      <c r="EU19" s="88">
        <f t="shared" si="31"/>
        <v>0</v>
      </c>
      <c r="EV19" s="110">
        <f>ET18*'DT-Prelim Calcs'!$C$11+EV18</f>
        <v>8.2065402438917996</v>
      </c>
      <c r="EW19" s="110">
        <f>EW18+0.5*ET19*'DT-Prelim Calcs'!$C$11^2+EV19*'DT-Prelim Calcs'!$C$11</f>
        <v>3.5060719033096919</v>
      </c>
      <c r="EX19" s="110">
        <f>MIN('Drive Train'!$G$35-ER18*'DT-Prelim Calcs'!$C$21*'Drive Train'!$G$38,EX18+ER$2)</f>
        <v>10.969152723026584</v>
      </c>
      <c r="EY19" s="110">
        <f>'Drive Train'!$G$35-ER19*'DT-Prelim Calcs'!$C$21*'Drive Train'!$G$38</f>
        <v>11.007705344619284</v>
      </c>
      <c r="EZ19" s="1">
        <f>IF(EW19&gt;='Drive Train'!$G$30,1,0)</f>
        <v>0</v>
      </c>
      <c r="FA19" s="110">
        <f t="shared" si="76"/>
        <v>0.2089252660963847</v>
      </c>
      <c r="FB19" s="119">
        <f>FB18+'DT-Prelim Calcs'!$C$11</f>
        <v>0.6</v>
      </c>
      <c r="FC19" s="2">
        <f>FM19/'Drive Train'!$G$35</f>
        <v>0.87054854232100165</v>
      </c>
      <c r="FD19" s="88">
        <f>FK19*12*60/(PI() * 'Drive Train'!$G$17)/FC$2*FC19</f>
        <v>4060.887452892915</v>
      </c>
      <c r="FE19" s="2">
        <f>('DT-Prelim Calcs'!$C$6*FC19-FD19)/('DT-Prelim Calcs'!$C$6*FC19)*'DT-Prelim Calcs'!$C$7*FC19</f>
        <v>0.24701945347757631</v>
      </c>
      <c r="FF19" s="110">
        <f>FE19/'DT-Prelim Calcs'!$C$7*('DT-Prelim Calcs'!$C$8-'DT-Prelim Calcs'!$C$9)+'DT-Prelim Calcs'!$C$9</f>
        <v>18.066434751114585</v>
      </c>
      <c r="FG19" s="110">
        <f t="shared" si="32"/>
        <v>18.066434751114585</v>
      </c>
      <c r="FH19" s="2">
        <f t="shared" si="77"/>
        <v>8.0469828868985349E-3</v>
      </c>
      <c r="FI19" s="110">
        <f>FH19*'DT-Prelim Calcs'!$C$21/FC$2/'DT-Prelim Calcs'!$C$19/'DT-Prelim Calcs'!$C$18*3.39*'DT-Prelim Calcs'!$C$20</f>
        <v>0.48813731448018</v>
      </c>
      <c r="FJ19" s="88">
        <f t="shared" si="33"/>
        <v>1</v>
      </c>
      <c r="FK19" s="110">
        <f>FI18*'DT-Prelim Calcs'!$C$11+FK18</f>
        <v>7.4769032660305532</v>
      </c>
      <c r="FL19" s="110">
        <f>FL18+0.5*FI19*'DT-Prelim Calcs'!$C$11^2+FK19*'DT-Prelim Calcs'!$C$11</f>
        <v>3.3274968625425316</v>
      </c>
      <c r="FM19" s="110">
        <f>MIN('Drive Train'!$G$35-FG18*'DT-Prelim Calcs'!$C$21*'Drive Train'!$G$38,FM18+FG$2)</f>
        <v>11.05596648747672</v>
      </c>
      <c r="FN19" s="110">
        <f>'Drive Train'!$G$35-FG19*'DT-Prelim Calcs'!$C$21*'Drive Train'!$G$38</f>
        <v>11.074020872399686</v>
      </c>
      <c r="FO19" s="1">
        <f>IF(FL19&gt;='Drive Train'!$G$30,1,0)</f>
        <v>0</v>
      </c>
      <c r="FP19" s="110">
        <f t="shared" si="78"/>
        <v>0.20073816390127316</v>
      </c>
      <c r="FQ19" s="119">
        <f>FQ18+'DT-Prelim Calcs'!$C$11</f>
        <v>0.6</v>
      </c>
      <c r="FR19" s="2">
        <f>GB19/'Drive Train'!$G$35</f>
        <v>0.87339272504724597</v>
      </c>
      <c r="FS19" s="88">
        <f>FZ19*12*60/(PI() * 'Drive Train'!$G$17)/FR$2*FR19</f>
        <v>4096.2177962354262</v>
      </c>
      <c r="FT19" s="2">
        <f>('DT-Prelim Calcs'!$C$6*FR19-FS19)/('DT-Prelim Calcs'!$C$6*FR19)*'DT-Prelim Calcs'!$C$7*FR19</f>
        <v>0.2424996511022417</v>
      </c>
      <c r="FU19" s="110">
        <f>FT19/'DT-Prelim Calcs'!$C$7*('DT-Prelim Calcs'!$C$8-'DT-Prelim Calcs'!$C$9)+'DT-Prelim Calcs'!$C$9</f>
        <v>17.790758861555169</v>
      </c>
      <c r="FV19" s="110">
        <f t="shared" si="34"/>
        <v>17.790758861555169</v>
      </c>
      <c r="FW19" s="2">
        <f t="shared" si="79"/>
        <v>2.2330621067243317E-3</v>
      </c>
      <c r="FX19" s="110">
        <f>FW19*'DT-Prelim Calcs'!$C$21/FR$2/'DT-Prelim Calcs'!$C$19/'DT-Prelim Calcs'!$C$18*3.39*'DT-Prelim Calcs'!$C$20</f>
        <v>0.14928198854886199</v>
      </c>
      <c r="FY19" s="88">
        <f t="shared" si="35"/>
        <v>1</v>
      </c>
      <c r="FZ19" s="110">
        <f>FX18*'DT-Prelim Calcs'!$C$11+FZ18</f>
        <v>6.8213383445981703</v>
      </c>
      <c r="GA19" s="110">
        <f>GA18+0.5*FX19*'DT-Prelim Calcs'!$C$11^2+FZ19*'DT-Prelim Calcs'!$C$11</f>
        <v>3.1454979061171611</v>
      </c>
      <c r="GB19" s="110">
        <f>MIN('Drive Train'!$G$35-FV18*'DT-Prelim Calcs'!$C$21*'Drive Train'!$G$38,GB18+FV$2)</f>
        <v>11.092087608100023</v>
      </c>
      <c r="GC19" s="110">
        <f>'Drive Train'!$G$35-FV19*'DT-Prelim Calcs'!$C$21*'Drive Train'!$G$38</f>
        <v>11.098831702460034</v>
      </c>
      <c r="GD19" s="1">
        <f>IF(GA19&gt;='Drive Train'!$G$30,1,0)</f>
        <v>0</v>
      </c>
      <c r="GE19" s="110">
        <f t="shared" si="80"/>
        <v>0.1976750984617241</v>
      </c>
      <c r="GF19" s="119">
        <f>GF18+'DT-Prelim Calcs'!$C$11</f>
        <v>0.6</v>
      </c>
      <c r="GG19" s="2">
        <f>GQ19/'Drive Train'!$G$35</f>
        <v>0.78740157480314965</v>
      </c>
      <c r="GH19" s="88">
        <f>GO19*12*60/(PI() * 'Drive Train'!$G$17)/GG$2*GG19</f>
        <v>2302.0896979233044</v>
      </c>
      <c r="GI19" s="2">
        <f>('DT-Prelim Calcs'!$C$6*GG19-GH19)/('DT-Prelim Calcs'!$C$6*GG19)*'DT-Prelim Calcs'!$C$7*GG19</f>
        <v>0.55442346806287612</v>
      </c>
      <c r="GJ19" s="110">
        <f>GI19/'DT-Prelim Calcs'!$C$7*('DT-Prelim Calcs'!$C$8-'DT-Prelim Calcs'!$C$9)+'DT-Prelim Calcs'!$C$9</f>
        <v>36.81589947050167</v>
      </c>
      <c r="GK19" s="110">
        <f t="shared" si="81"/>
        <v>29.999999999999982</v>
      </c>
      <c r="GL19" s="2">
        <f t="shared" si="82"/>
        <v>0.29289716073699329</v>
      </c>
      <c r="GM19" s="110">
        <f>GL19*'DT-Prelim Calcs'!$C$21/GG$2/'DT-Prelim Calcs'!$C$19/'DT-Prelim Calcs'!$C$18*3.39*'DT-Prelim Calcs'!$C$20</f>
        <v>10.878005304283214</v>
      </c>
      <c r="GN19" s="88">
        <f t="shared" si="37"/>
        <v>0</v>
      </c>
      <c r="GO19" s="110">
        <f>GM18*'DT-Prelim Calcs'!$C$11+GO18</f>
        <v>7.6541080544031335</v>
      </c>
      <c r="GP19" s="110">
        <f>GP18+0.5*GM19*'DT-Prelim Calcs'!$C$11^2+GO19*'DT-Prelim Calcs'!$C$11</f>
        <v>2.6043714155944033</v>
      </c>
      <c r="GQ19" s="110">
        <f>MIN('Drive Train'!$G$35-GK18*'DT-Prelim Calcs'!$C$21*'Drive Train'!$G$38,GQ18+GK$2)</f>
        <v>10</v>
      </c>
      <c r="GR19" s="110">
        <f>'Drive Train'!$G$35-GK19*'DT-Prelim Calcs'!$C$21*'Drive Train'!$G$38</f>
        <v>10</v>
      </c>
      <c r="GS19" s="1">
        <f>IF(GP19&gt;='Drive Train'!$G$30,1,0)</f>
        <v>0</v>
      </c>
      <c r="GT19" s="110">
        <f t="shared" si="83"/>
        <v>0.33333333333333315</v>
      </c>
      <c r="GU19" s="119">
        <f>GU18+'DT-Prelim Calcs'!$C$11</f>
        <v>0.6</v>
      </c>
      <c r="GV19" s="2">
        <f>HF19/'Drive Train'!$G$35</f>
        <v>0.7637795275590552</v>
      </c>
      <c r="GW19" s="88">
        <f>HD19*12*60/(PI() * 'Drive Train'!$G$17)/GV$2*GV19</f>
        <v>2508.7093535270387</v>
      </c>
      <c r="GX19" s="2">
        <f>('DT-Prelim Calcs'!$C$6*GV19-GW19)/('DT-Prelim Calcs'!$C$6*GV19)*'DT-Prelim Calcs'!$C$7*GV19</f>
        <v>0.47123047144848618</v>
      </c>
      <c r="GY19" s="110">
        <f>GX19/'DT-Prelim Calcs'!$C$7*('DT-Prelim Calcs'!$C$8-'DT-Prelim Calcs'!$C$9)+'DT-Prelim Calcs'!$C$9</f>
        <v>31.741716698276463</v>
      </c>
      <c r="GZ19" s="110">
        <f t="shared" si="38"/>
        <v>31.741716698276463</v>
      </c>
      <c r="HA19" s="2">
        <f t="shared" si="84"/>
        <v>0.30296219409099434</v>
      </c>
      <c r="HB19" s="110">
        <f>HA19*'DT-Prelim Calcs'!$C$21/GV$2/'DT-Prelim Calcs'!$C$19/'DT-Prelim Calcs'!$C$18*3.39*'DT-Prelim Calcs'!$C$20</f>
        <v>11.251813933691285</v>
      </c>
      <c r="HC19" s="88">
        <f t="shared" si="39"/>
        <v>0</v>
      </c>
      <c r="HD19" s="110">
        <f>HB18*'DT-Prelim Calcs'!$C$11+HD18</f>
        <v>8.5990596660578422</v>
      </c>
      <c r="HE19" s="110">
        <f>HE18+0.5*HB19*'DT-Prelim Calcs'!$C$11^2+HD19*'DT-Prelim Calcs'!$C$11</f>
        <v>2.9251234268622475</v>
      </c>
      <c r="HF19" s="110">
        <f>MIN('Drive Train'!$G$35-GZ18*'DT-Prelim Calcs'!$C$21*'Drive Train'!$G$38,HF18+GZ$2)</f>
        <v>9.7000000000000011</v>
      </c>
      <c r="HG19" s="110">
        <f>'Drive Train'!$G$35-GZ19*'DT-Prelim Calcs'!$C$21*'Drive Train'!$G$38</f>
        <v>9.8432454971551167</v>
      </c>
      <c r="HH19" s="1">
        <f>IF(HE19&gt;='Drive Train'!$G$30,1,0)</f>
        <v>0</v>
      </c>
      <c r="HI19" s="110">
        <f t="shared" si="85"/>
        <v>0.35268574109196066</v>
      </c>
      <c r="HJ19" s="119">
        <f>HJ18+'DT-Prelim Calcs'!$C$11</f>
        <v>0.6</v>
      </c>
      <c r="HK19" s="2">
        <f>HU19/'Drive Train'!$G$35</f>
        <v>0.78063202447196667</v>
      </c>
      <c r="HL19" s="88">
        <f>HS19*12*60/(PI() * 'Drive Train'!$G$17)/HK$2*HK19</f>
        <v>2758.1534298724018</v>
      </c>
      <c r="HM19" s="2">
        <f>('DT-Prelim Calcs'!$C$6*HK19-HL19)/('DT-Prelim Calcs'!$C$6*HK19)*'DT-Prelim Calcs'!$C$7*HK19</f>
        <v>0.43476712434792392</v>
      </c>
      <c r="HN19" s="110">
        <f>HM19/'DT-Prelim Calcs'!$C$7*('DT-Prelim Calcs'!$C$8-'DT-Prelim Calcs'!$C$9)+'DT-Prelim Calcs'!$C$9</f>
        <v>29.517711130440748</v>
      </c>
      <c r="HO19" s="110">
        <f t="shared" si="40"/>
        <v>29.517711130440748</v>
      </c>
      <c r="HP19" s="2">
        <f t="shared" si="86"/>
        <v>0.25376154136784107</v>
      </c>
      <c r="HQ19" s="110">
        <f>HP19*'DT-Prelim Calcs'!$C$21/HK$2/'DT-Prelim Calcs'!$C$19/'DT-Prelim Calcs'!$C$18*3.39*'DT-Prelim Calcs'!$C$20</f>
        <v>9.4245344887490212</v>
      </c>
      <c r="HR19" s="88">
        <f t="shared" si="41"/>
        <v>0</v>
      </c>
      <c r="HS19" s="110">
        <f>HQ18*'DT-Prelim Calcs'!$C$11+HS18</f>
        <v>9.249977668865796</v>
      </c>
      <c r="HT19" s="110">
        <f>HT18+0.5*HQ19*'DT-Prelim Calcs'!$C$11^2+HS19*'DT-Prelim Calcs'!$C$11</f>
        <v>3.2175742149680193</v>
      </c>
      <c r="HU19" s="110">
        <f>MIN('Drive Train'!$G$35-HO18*'DT-Prelim Calcs'!$C$21*'Drive Train'!$G$38,HU18+HO$2)</f>
        <v>9.9140267107939763</v>
      </c>
      <c r="HV19" s="110">
        <f>'Drive Train'!$G$35-HO19*'DT-Prelim Calcs'!$C$21*'Drive Train'!$G$38</f>
        <v>10.043405998260333</v>
      </c>
      <c r="HW19" s="1">
        <f>IF(HT19&gt;='Drive Train'!$G$30,1,0)</f>
        <v>0</v>
      </c>
      <c r="HX19" s="110">
        <f t="shared" si="87"/>
        <v>0.32797456811600834</v>
      </c>
      <c r="HY19" s="119">
        <f>HY18+'DT-Prelim Calcs'!$C$11</f>
        <v>0.6</v>
      </c>
      <c r="HZ19" s="2">
        <f>IJ19/'Drive Train'!$G$35</f>
        <v>0.79040996808095965</v>
      </c>
      <c r="IA19" s="88">
        <f>IH19*12*60/(PI() * 'Drive Train'!$G$17)/HZ$2*HZ19</f>
        <v>2901.7477701688758</v>
      </c>
      <c r="IB19" s="2">
        <f>('DT-Prelim Calcs'!$C$6*HZ19-IA19)/('DT-Prelim Calcs'!$C$6*HZ19)*'DT-Prelim Calcs'!$C$7*HZ19</f>
        <v>0.41388484336091413</v>
      </c>
      <c r="IC19" s="110">
        <f>IB19/'DT-Prelim Calcs'!$C$7*('DT-Prelim Calcs'!$C$8-'DT-Prelim Calcs'!$C$9)+'DT-Prelim Calcs'!$C$9</f>
        <v>28.244040091516748</v>
      </c>
      <c r="ID19" s="110">
        <f t="shared" si="42"/>
        <v>28.244040091516748</v>
      </c>
      <c r="IE19" s="2">
        <f t="shared" si="88"/>
        <v>0.22581153522698555</v>
      </c>
      <c r="IF19" s="110">
        <f>IE19*'DT-Prelim Calcs'!$C$21/HZ$2/'DT-Prelim Calcs'!$C$19/'DT-Prelim Calcs'!$C$18*3.39*'DT-Prelim Calcs'!$C$20</f>
        <v>8.3864898921747759</v>
      </c>
      <c r="IG19" s="88">
        <f t="shared" si="43"/>
        <v>0</v>
      </c>
      <c r="IH19" s="110">
        <f>IF18*'DT-Prelim Calcs'!$C$11+IH18</f>
        <v>9.6111615548343767</v>
      </c>
      <c r="II19" s="110">
        <f>II18+0.5*IF19*'DT-Prelim Calcs'!$C$11^2+IH19*'DT-Prelim Calcs'!$C$11</f>
        <v>3.4503997432067872</v>
      </c>
      <c r="IJ19" s="110">
        <f>MIN('Drive Train'!$G$35-ID18*'DT-Prelim Calcs'!$C$21*'Drive Train'!$G$38,IJ18+ID$2)</f>
        <v>10.038206594628187</v>
      </c>
      <c r="IK19" s="110">
        <f>'Drive Train'!$G$35-ID19*'DT-Prelim Calcs'!$C$21*'Drive Train'!$G$38</f>
        <v>10.158036391763492</v>
      </c>
      <c r="IL19" s="1">
        <f>IF(II19&gt;='Drive Train'!$G$30,1,0)</f>
        <v>0</v>
      </c>
      <c r="IM19" s="110">
        <f t="shared" si="89"/>
        <v>0.31382266768351941</v>
      </c>
      <c r="IN19" s="119">
        <f>IN18+'DT-Prelim Calcs'!$C$11</f>
        <v>0.6</v>
      </c>
      <c r="IO19" s="2">
        <f>IY19/'Drive Train'!$G$35</f>
        <v>0.7964516685423435</v>
      </c>
      <c r="IP19" s="88">
        <f>IW19*12*60/(PI() * 'Drive Train'!$G$17)/IO$2*IO19</f>
        <v>2989.6050696976126</v>
      </c>
      <c r="IQ19" s="2">
        <f>('DT-Prelim Calcs'!$C$6*IO19-IP19)/('DT-Prelim Calcs'!$C$6*IO19)*'DT-Prelim Calcs'!$C$7*IO19</f>
        <v>0.40119151903620531</v>
      </c>
      <c r="IR19" s="110">
        <f>IQ19/'DT-Prelim Calcs'!$C$7*('DT-Prelim Calcs'!$C$8-'DT-Prelim Calcs'!$C$9)+'DT-Prelim Calcs'!$C$9</f>
        <v>27.469837331286282</v>
      </c>
      <c r="IS19" s="110">
        <f t="shared" si="44"/>
        <v>27.469837331286282</v>
      </c>
      <c r="IT19" s="2">
        <f t="shared" si="90"/>
        <v>0.20889372252489513</v>
      </c>
      <c r="IU19" s="110">
        <f>IT19*'DT-Prelim Calcs'!$C$21/IO$2/'DT-Prelim Calcs'!$C$19/'DT-Prelim Calcs'!$C$18*3.39*'DT-Prelim Calcs'!$C$20</f>
        <v>7.7581736058470243</v>
      </c>
      <c r="IV19" s="88">
        <f t="shared" si="45"/>
        <v>0</v>
      </c>
      <c r="IW19" s="110">
        <f>IU18*'DT-Prelim Calcs'!$C$11+IW18</f>
        <v>9.8270467364393141</v>
      </c>
      <c r="IX19" s="110">
        <f>IX18+0.5*IU19*'DT-Prelim Calcs'!$C$11^2+IW19*'DT-Prelim Calcs'!$C$11</f>
        <v>3.6261277496547146</v>
      </c>
      <c r="IY19" s="110">
        <f>MIN('Drive Train'!$G$35-IS18*'DT-Prelim Calcs'!$C$21*'Drive Train'!$G$38,IY18+IS$2)</f>
        <v>10.114936190487763</v>
      </c>
      <c r="IZ19" s="110">
        <f>'Drive Train'!$G$35-IS19*'DT-Prelim Calcs'!$C$21*'Drive Train'!$G$38</f>
        <v>10.227714640184235</v>
      </c>
      <c r="JA19" s="1">
        <f>IF(IX19&gt;='Drive Train'!$G$30,1,0)</f>
        <v>0</v>
      </c>
      <c r="JB19" s="110">
        <f t="shared" si="91"/>
        <v>0.30522041479206979</v>
      </c>
      <c r="JC19" s="119">
        <f>JC18+'DT-Prelim Calcs'!$C$11</f>
        <v>0.6</v>
      </c>
      <c r="JD19" s="2">
        <f>JN19/'Drive Train'!$G$35</f>
        <v>0.80008077818185031</v>
      </c>
      <c r="JE19" s="88">
        <f>JL19*12*60/(PI() * 'Drive Train'!$G$17)/JD$2*JD19</f>
        <v>3042.2834952620792</v>
      </c>
      <c r="JF19" s="2">
        <f>('DT-Prelim Calcs'!$C$6*JD19-JE19)/('DT-Prelim Calcs'!$C$6*JD19)*'DT-Prelim Calcs'!$C$7*JD19</f>
        <v>0.39358997115429739</v>
      </c>
      <c r="JG19" s="110">
        <f>JF19/'DT-Prelim Calcs'!$C$7*('DT-Prelim Calcs'!$C$8-'DT-Prelim Calcs'!$C$9)+'DT-Prelim Calcs'!$C$9</f>
        <v>27.006196822177007</v>
      </c>
      <c r="JH19" s="110">
        <f t="shared" si="46"/>
        <v>27.006196822177007</v>
      </c>
      <c r="JI19" s="2">
        <f t="shared" si="92"/>
        <v>0.19879140421974775</v>
      </c>
      <c r="JJ19" s="110">
        <f>JI19*'DT-Prelim Calcs'!$C$21/JD$2/'DT-Prelim Calcs'!$C$19/'DT-Prelim Calcs'!$C$18*3.39*'DT-Prelim Calcs'!$C$20</f>
        <v>7.3829802382075576</v>
      </c>
      <c r="JK19" s="88">
        <f t="shared" si="47"/>
        <v>0</v>
      </c>
      <c r="JL19" s="110">
        <f>JJ18*'DT-Prelim Calcs'!$C$11+JL18</f>
        <v>9.9548442893604889</v>
      </c>
      <c r="JM19" s="110">
        <f>JM18+0.5*JJ19*'DT-Prelim Calcs'!$C$11^2+JL19*'DT-Prelim Calcs'!$C$11</f>
        <v>3.7502176693365614</v>
      </c>
      <c r="JN19" s="110">
        <f>MIN('Drive Train'!$G$35-JH18*'DT-Prelim Calcs'!$C$21*'Drive Train'!$G$38,JN18+JH$2)</f>
        <v>10.161025882909499</v>
      </c>
      <c r="JO19" s="110">
        <f>'Drive Train'!$G$35-JH19*'DT-Prelim Calcs'!$C$21*'Drive Train'!$G$38</f>
        <v>10.269442286004068</v>
      </c>
      <c r="JP19" s="1">
        <f>IF(JM19&gt;='Drive Train'!$G$30,1,0)</f>
        <v>0</v>
      </c>
      <c r="JQ19" s="110">
        <f>MIN(JG19,'DT-Prelim Calcs'!$C$10)*'DT-Prelim Calcs'!$C$11*1000/60/60*(1-JP19)</f>
        <v>0.3000688535797445</v>
      </c>
      <c r="JR19" s="119">
        <f>JR18+'DT-Prelim Calcs'!$C$11</f>
        <v>0.6</v>
      </c>
      <c r="JS19" s="2">
        <f>KC19/'Drive Train'!$G$35</f>
        <v>0.80143324576782304</v>
      </c>
      <c r="JT19" s="88">
        <f>KA19*12*60/(PI() * 'Drive Train'!$G$17)/JS$2*JS19</f>
        <v>3061.9004462548769</v>
      </c>
      <c r="JU19" s="2">
        <f>('DT-Prelim Calcs'!$C$6*JS19-JT19)/('DT-Prelim Calcs'!$C$6*JS19)*'DT-Prelim Calcs'!$C$7*JS19</f>
        <v>0.39076066604986054</v>
      </c>
      <c r="JV19" s="110">
        <f>JU19/'DT-Prelim Calcs'!$C$7*('DT-Prelim Calcs'!$C$8-'DT-Prelim Calcs'!$C$9)+'DT-Prelim Calcs'!$C$9</f>
        <v>26.833629276800007</v>
      </c>
      <c r="JW19" s="110">
        <f t="shared" si="48"/>
        <v>26.833629276800007</v>
      </c>
      <c r="JX19" s="2">
        <f t="shared" si="93"/>
        <v>0.19503687249838417</v>
      </c>
      <c r="JY19" s="110">
        <f>JX19*'DT-Prelim Calcs'!$C$21/JS$2/'DT-Prelim Calcs'!$C$19/'DT-Prelim Calcs'!$C$18*3.39*'DT-Prelim Calcs'!$C$20</f>
        <v>7.2435394328500555</v>
      </c>
      <c r="JZ19" s="88">
        <f t="shared" si="49"/>
        <v>0</v>
      </c>
      <c r="KA19" s="110">
        <f>JY18*'DT-Prelim Calcs'!$C$11+KA18</f>
        <v>10.002126397482835</v>
      </c>
      <c r="KB19" s="110">
        <f>KB18+0.5*JY19*'DT-Prelim Calcs'!$C$11^2+KA19*'DT-Prelim Calcs'!$C$11</f>
        <v>3.7999343471154243</v>
      </c>
      <c r="KC19" s="110">
        <f>MIN('Drive Train'!$G$35-JW18*'DT-Prelim Calcs'!$C$21*'Drive Train'!$G$38,KC18+JW$2)</f>
        <v>10.178202221251352</v>
      </c>
      <c r="KD19" s="110">
        <f>'Drive Train'!$G$35-JW19*'DT-Prelim Calcs'!$C$21*'Drive Train'!$G$38</f>
        <v>10.284973365088</v>
      </c>
      <c r="KE19" s="1">
        <f>IF(KB19&gt;='Drive Train'!$G$30,1,0)</f>
        <v>0</v>
      </c>
      <c r="KF19" s="110">
        <f>MIN(JV19,'DT-Prelim Calcs'!$C$10)*'DT-Prelim Calcs'!$C$11*1000/60/60*(1-KE19)</f>
        <v>0.29815143640888897</v>
      </c>
      <c r="KG19" s="119">
        <f>KG18+'DT-Prelim Calcs'!$C$11</f>
        <v>0.6</v>
      </c>
      <c r="KH19" s="2">
        <f>KR19/'Drive Train'!$G$35</f>
        <v>0.80133229042847776</v>
      </c>
      <c r="KI19" s="88">
        <f>KP19*12*60/(PI() * 'Drive Train'!$G$17)/KH$2*KH19</f>
        <v>3060.4370478012256</v>
      </c>
      <c r="KJ19" s="2">
        <f>('DT-Prelim Calcs'!$C$6*KH19-KI19)/('DT-Prelim Calcs'!$C$6*KH19)*'DT-Prelim Calcs'!$C$7*KH19</f>
        <v>0.39097163953844677</v>
      </c>
      <c r="KK19" s="110">
        <f>KJ19/'DT-Prelim Calcs'!$C$7*('DT-Prelim Calcs'!$C$8-'DT-Prelim Calcs'!$C$9)+'DT-Prelim Calcs'!$C$9</f>
        <v>26.846497163337887</v>
      </c>
      <c r="KL19" s="110">
        <f t="shared" si="50"/>
        <v>26.846497163337887</v>
      </c>
      <c r="KM19" s="2">
        <f t="shared" si="94"/>
        <v>0.19531674346494129</v>
      </c>
      <c r="KN19" s="110">
        <f>KM19*'DT-Prelim Calcs'!$C$21/KH$2/'DT-Prelim Calcs'!$C$19/'DT-Prelim Calcs'!$C$18*3.39*'DT-Prelim Calcs'!$C$20</f>
        <v>7.2539336539857686</v>
      </c>
      <c r="KO19" s="88">
        <f t="shared" si="51"/>
        <v>0</v>
      </c>
      <c r="KP19" s="110">
        <f>KN18*'DT-Prelim Calcs'!$C$11+KP18</f>
        <v>9.9986055108771286</v>
      </c>
      <c r="KQ19" s="110">
        <f>KQ18+0.5*KN19*'DT-Prelim Calcs'!$C$11^2+KP19*'DT-Prelim Calcs'!$C$11</f>
        <v>3.7962996300835279</v>
      </c>
      <c r="KR19" s="110">
        <f>MIN('Drive Train'!$G$35-KL18*'DT-Prelim Calcs'!$C$21*'Drive Train'!$G$38,KR18+KL$2)</f>
        <v>10.176920088441667</v>
      </c>
      <c r="KS19" s="110">
        <f>'Drive Train'!$G$35-KL19*'DT-Prelim Calcs'!$C$21*'Drive Train'!$G$38</f>
        <v>10.28381525529959</v>
      </c>
      <c r="KT19" s="1">
        <f>IF(KQ19&gt;='Drive Train'!$G$30,1,0)</f>
        <v>0</v>
      </c>
      <c r="KU19" s="110">
        <f>MIN(KK19,'DT-Prelim Calcs'!$C$10)*'DT-Prelim Calcs'!$C$11*1000/60/60*(1-KT19)</f>
        <v>0.29829441292597653</v>
      </c>
      <c r="KV19" s="119">
        <f>KV18+'DT-Prelim Calcs'!$C$11</f>
        <v>0.6</v>
      </c>
      <c r="KW19" s="2">
        <f>LG19/'Drive Train'!$G$35</f>
        <v>0.80142708827290088</v>
      </c>
      <c r="KX19" s="88">
        <f>LE19*12*60/(PI() * 'Drive Train'!$G$17)/KW$2*KW19</f>
        <v>3061.8109908269844</v>
      </c>
      <c r="KY19" s="2">
        <f>('DT-Prelim Calcs'!$C$6*KW19-KX19)/('DT-Prelim Calcs'!$C$6*KW19)*'DT-Prelim Calcs'!$C$7*KW19</f>
        <v>0.39077358195348061</v>
      </c>
      <c r="KZ19" s="110">
        <f>KY19/'DT-Prelim Calcs'!$C$7*('DT-Prelim Calcs'!$C$8-'DT-Prelim Calcs'!$C$9)+'DT-Prelim Calcs'!$C$9</f>
        <v>26.834417055318678</v>
      </c>
      <c r="LA19" s="110">
        <f t="shared" si="52"/>
        <v>26.834417055318678</v>
      </c>
      <c r="LB19" s="2">
        <f t="shared" si="95"/>
        <v>0.19505400286701599</v>
      </c>
      <c r="LC19" s="110">
        <f>LB19*'DT-Prelim Calcs'!$C$21/KW$2/'DT-Prelim Calcs'!$C$19/'DT-Prelim Calcs'!$C$18*3.39*'DT-Prelim Calcs'!$C$20</f>
        <v>7.2441756433219222</v>
      </c>
      <c r="LD19" s="88">
        <f t="shared" si="53"/>
        <v>0</v>
      </c>
      <c r="LE19" s="110">
        <f>LC18*'DT-Prelim Calcs'!$C$11+LE18</f>
        <v>10.001911024528017</v>
      </c>
      <c r="LF19" s="110">
        <f>LF18+0.5*LC19*'DT-Prelim Calcs'!$C$11^2+LE19*'DT-Prelim Calcs'!$C$11</f>
        <v>3.7997755766790049</v>
      </c>
      <c r="LG19" s="110">
        <f>MIN('Drive Train'!$G$35-LA18*'DT-Prelim Calcs'!$C$21*'Drive Train'!$G$38,LG18+LA$2)</f>
        <v>10.178124021065841</v>
      </c>
      <c r="LH19" s="110">
        <f>'Drive Train'!$G$35-LA19*'DT-Prelim Calcs'!$C$21*'Drive Train'!$G$38</f>
        <v>10.284902465021318</v>
      </c>
      <c r="LI19" s="1">
        <f>IF(LF19&gt;='Drive Train'!$G$30,1,0)</f>
        <v>0</v>
      </c>
      <c r="LJ19" s="110">
        <f>MIN(KZ19,'DT-Prelim Calcs'!$C$10)*'DT-Prelim Calcs'!$C$11*1000/60/60*(1-LI19)</f>
        <v>0.29816018950354084</v>
      </c>
      <c r="LK19" s="119">
        <f>LK18+'DT-Prelim Calcs'!$C$11</f>
        <v>0.6</v>
      </c>
      <c r="LL19" s="2">
        <f>LV19/'Drive Train'!$G$35</f>
        <v>0.80135576749752502</v>
      </c>
      <c r="LM19" s="88">
        <f>LT19*12*60/(PI() * 'Drive Train'!$G$17)/LL$2*LL19</f>
        <v>3060.7760587315074</v>
      </c>
      <c r="LN19" s="2">
        <f>('DT-Prelim Calcs'!$C$6*LL19-LM19)/('DT-Prelim Calcs'!$C$6*LL19)*'DT-Prelim Calcs'!$C$7*LL19</f>
        <v>0.39092289196407443</v>
      </c>
      <c r="LO19" s="110">
        <f>LN19/'DT-Prelim Calcs'!$C$7*('DT-Prelim Calcs'!$C$8-'DT-Prelim Calcs'!$C$9)+'DT-Prelim Calcs'!$C$9</f>
        <v>26.843523907028654</v>
      </c>
      <c r="LP19" s="110">
        <f t="shared" si="54"/>
        <v>26.843523907028654</v>
      </c>
      <c r="LQ19" s="2">
        <f t="shared" si="96"/>
        <v>0.19525205546897531</v>
      </c>
      <c r="LR19" s="110">
        <f>LQ19*'DT-Prelim Calcs'!$C$21/LL$2/'DT-Prelim Calcs'!$C$19/'DT-Prelim Calcs'!$C$18*3.39*'DT-Prelim Calcs'!$C$20</f>
        <v>7.2515311849366642</v>
      </c>
      <c r="LS19" s="88">
        <f t="shared" si="55"/>
        <v>0</v>
      </c>
      <c r="LT19" s="110">
        <f>LR18*'DT-Prelim Calcs'!$C$11+LT18</f>
        <v>9.999420118588926</v>
      </c>
      <c r="LU19" s="110">
        <f>LU18+0.5*LR19*'DT-Prelim Calcs'!$C$11^2+LT19*'DT-Prelim Calcs'!$C$11</f>
        <v>3.797551345294119</v>
      </c>
      <c r="LV19" s="110">
        <f>MIN('Drive Train'!$G$35-LP18*'DT-Prelim Calcs'!$C$21*'Drive Train'!$G$38,LV18+LP$2)</f>
        <v>10.177218247218567</v>
      </c>
      <c r="LW19" s="110">
        <f>'Drive Train'!$G$35-LP19*'DT-Prelim Calcs'!$C$21*'Drive Train'!$G$38</f>
        <v>10.28408284836742</v>
      </c>
      <c r="LX19" s="1">
        <f>IF(LU19&gt;='Drive Train'!$G$30,1,0)</f>
        <v>0</v>
      </c>
      <c r="LY19" s="110">
        <f>MIN(LO19,'DT-Prelim Calcs'!$C$10)*'DT-Prelim Calcs'!$C$11*1000/60/60*(1-LX19)</f>
        <v>0.29826137674476283</v>
      </c>
      <c r="LZ19" s="119">
        <f>LZ18+'DT-Prelim Calcs'!$C$11</f>
        <v>0.6</v>
      </c>
    </row>
    <row r="20" spans="1:338" x14ac:dyDescent="0.2">
      <c r="B20" s="3" t="s">
        <v>108</v>
      </c>
      <c r="C20" s="103">
        <f>'Drive Train'!F9*'Drive Train'!F10*'Drive Train'!F11</f>
        <v>0.90249999999999997</v>
      </c>
      <c r="D20" s="5"/>
      <c r="E20" s="6">
        <f t="shared" si="56"/>
        <v>15</v>
      </c>
      <c r="F20" s="132">
        <f t="shared" si="57"/>
        <v>0.84599999999999997</v>
      </c>
      <c r="G20" s="132">
        <f t="shared" si="0"/>
        <v>2336</v>
      </c>
      <c r="H20" s="132">
        <f t="shared" si="1"/>
        <v>54.6</v>
      </c>
      <c r="I20" s="132">
        <f t="shared" si="58"/>
        <v>206.95304437375833</v>
      </c>
      <c r="J20" s="132">
        <f t="shared" si="59"/>
        <v>655.20000000000005</v>
      </c>
      <c r="K20" s="132">
        <f t="shared" si="2"/>
        <v>0.6</v>
      </c>
      <c r="L20" s="132">
        <f t="shared" si="3"/>
        <v>0.4</v>
      </c>
      <c r="M20" s="132">
        <f t="shared" si="4"/>
        <v>0.61348314606741572</v>
      </c>
      <c r="N20" s="132">
        <f t="shared" si="5"/>
        <v>0.96153846153846156</v>
      </c>
      <c r="O20" s="132">
        <f t="shared" si="6"/>
        <v>0.31586239983784847</v>
      </c>
      <c r="P20" s="5"/>
      <c r="Q20" s="210">
        <f t="shared" ref="Q20:Q28" si="97">AI19</f>
        <v>0</v>
      </c>
      <c r="R20" s="119">
        <f>R19+'DT-Prelim Calcs'!$C$11</f>
        <v>0.64</v>
      </c>
      <c r="S20" s="2">
        <f>AG20/'Drive Train'!$G$35</f>
        <v>0.79535031620453855</v>
      </c>
      <c r="T20" s="88">
        <f>AE20*12*60/(PI() * 'Drive Train'!$G$17)/S$2*ABS(S20)</f>
        <v>3149.5364068051404</v>
      </c>
      <c r="U20" s="2">
        <f>IF(OR(AD19=1,AND($C$32=Motors!$C$28,'DT-Prelim Calcs'!AI19=1)),0,IF(AG20=0,-(V19+$C$9)/($C$8-$C$9)*$C$7,($C$6*S20-T20)/($C$6*S20)*$C$7*S20))</f>
        <v>0.36102505310948707</v>
      </c>
      <c r="V20" s="110">
        <f>IF(AND(AD19=1,AI19=1),0,ABS(U20/$C$7*($C$8-$C$9)+$C$9) *'Drive Train'!$K$55 + V19*(1-'Drive Train'!$K$55))</f>
        <v>25.763318374551538</v>
      </c>
      <c r="W20" s="110">
        <f t="shared" si="7"/>
        <v>25.763318374551538</v>
      </c>
      <c r="X20" s="2">
        <f>MAX(MIN(IF(AND(AI19=1,AG20&lt;0),-1,1)*(W20-$C$9)/($C$8-$C$9)*$C$7-$C$29*AE20/T$2 -  AI19*$C$29/2,X$2),MAX(X$4:X19)*-1)</f>
        <v>0.17034709586437619</v>
      </c>
      <c r="Y20" s="110">
        <f t="shared" si="8"/>
        <v>6.3265775868884493</v>
      </c>
      <c r="Z20" s="110">
        <f t="shared" si="9"/>
        <v>6.3265775868884493</v>
      </c>
      <c r="AA20" s="110">
        <f t="shared" si="10"/>
        <v>10.100949015797639</v>
      </c>
      <c r="AB20" s="110" t="e">
        <f t="shared" si="11"/>
        <v>#N/A</v>
      </c>
      <c r="AC20" s="88">
        <f t="shared" si="60"/>
        <v>0</v>
      </c>
      <c r="AD20" s="1">
        <f t="shared" si="12"/>
        <v>0</v>
      </c>
      <c r="AE20" s="110">
        <f t="shared" si="13"/>
        <v>10.367088393043042</v>
      </c>
      <c r="AF20" s="110" t="e">
        <f t="shared" si="14"/>
        <v>#N/A</v>
      </c>
      <c r="AG20" s="110">
        <f>IF(AI19=0,MIN('Drive Train'!$G$35-W19*$C$21*'Drive Train'!$G$38,AG19+W$2)-$C$3,IF(AE19-1&lt;=0,0,IF($C$32=Motors!$C$26,MAX(MAX(AG$4:AG19)*-1,AG19-W$2),MAX(0,MAX(AG$4:AG19)*-1,AG19-W$2))))</f>
        <v>10.100949015797639</v>
      </c>
      <c r="AH20" s="110">
        <f>'Drive Train'!$G$35-ABS(W20)*'DT-Prelim Calcs'!$C$21*'Drive Train'!$G$38</f>
        <v>10.38130134629036</v>
      </c>
      <c r="AI20" s="1">
        <f>IF(AJ20&gt;='Drive Train'!$G$30,1,0)</f>
        <v>0</v>
      </c>
      <c r="AJ20" s="110">
        <f>AJ19+0.5*Y20*'DT-Prelim Calcs'!$C$11^2+AE20*'DT-Prelim Calcs'!$C$11</f>
        <v>4.2455373326502466</v>
      </c>
      <c r="AK20" s="110">
        <f t="shared" si="15"/>
        <v>0.28625909305057262</v>
      </c>
      <c r="AL20" s="119">
        <f>AL19+'DT-Prelim Calcs'!$C$11</f>
        <v>0.64</v>
      </c>
      <c r="AM20" s="2">
        <f>AW20/'Drive Train'!$G$35</f>
        <v>0.63276636388624874</v>
      </c>
      <c r="AN20" s="88">
        <f>AU20*12*60/(PI() * 'Drive Train'!$G$17)/AM$2*AM20</f>
        <v>396.56202330145396</v>
      </c>
      <c r="AO20" s="2">
        <f>('DT-Prelim Calcs'!$C$6*AM20-AN20)/('DT-Prelim Calcs'!$C$6*AM20)*'DT-Prelim Calcs'!$C$7*AM20</f>
        <v>0.79645529005648574</v>
      </c>
      <c r="AP20" s="110">
        <f>AO20/'DT-Prelim Calcs'!$C$7*('DT-Prelim Calcs'!$C$8-'DT-Prelim Calcs'!$C$9)+'DT-Prelim Calcs'!$C$9</f>
        <v>51.578124074367217</v>
      </c>
      <c r="AQ20" s="110">
        <f t="shared" si="16"/>
        <v>51.578124074367217</v>
      </c>
      <c r="AR20" s="2">
        <f t="shared" si="61"/>
        <v>0.76434918300389398</v>
      </c>
      <c r="AS20" s="110">
        <f>AR20*'DT-Prelim Calcs'!$C$21/AM$2/'DT-Prelim Calcs'!$C$19/'DT-Prelim Calcs'!$C$18*3.39*'DT-Prelim Calcs'!$C$20</f>
        <v>8.5162257422908034</v>
      </c>
      <c r="AT20" s="88">
        <f t="shared" si="17"/>
        <v>0</v>
      </c>
      <c r="AU20" s="110">
        <f>AS19*'DT-Prelim Calcs'!$C$11+AU19</f>
        <v>5.469090481099812</v>
      </c>
      <c r="AV20" s="110">
        <f>AV19+0.5*AS20*'DT-Prelim Calcs'!$C$11^2+AU20*'DT-Prelim Calcs'!$C$11</f>
        <v>1.9077948106663234</v>
      </c>
      <c r="AW20" s="110">
        <f>MIN('Drive Train'!$G$35-AQ19*'DT-Prelim Calcs'!$C$21*'Drive Train'!$G$38,AW19+AQ$2)</f>
        <v>8.0361328213553591</v>
      </c>
      <c r="AX20" s="110">
        <f>'Drive Train'!$G$35-AQ20*'DT-Prelim Calcs'!$C$21*'Drive Train'!$G$38</f>
        <v>8.0579688333069512</v>
      </c>
      <c r="AY20" s="1">
        <f>IF(AV20&gt;='Drive Train'!$G$30,1,0)</f>
        <v>0</v>
      </c>
      <c r="AZ20" s="110">
        <f t="shared" si="62"/>
        <v>0.57309026749296899</v>
      </c>
      <c r="BA20" s="119">
        <f>BA19+'DT-Prelim Calcs'!$C$11</f>
        <v>0.64</v>
      </c>
      <c r="BB20" s="2">
        <f>BL20/'Drive Train'!$G$35</f>
        <v>0.66638532536288619</v>
      </c>
      <c r="BC20" s="88">
        <f>BJ20*12*60/(PI() * 'Drive Train'!$G$17)/BB$2*BB20</f>
        <v>935.26752851092181</v>
      </c>
      <c r="BD20" s="2">
        <f>('DT-Prelim Calcs'!$C$6*BB20-BC20)/('DT-Prelim Calcs'!$C$6*BB20)*'DT-Prelim Calcs'!$C$7*BB20</f>
        <v>0.71379385410406682</v>
      </c>
      <c r="BE20" s="110">
        <f>BD20/'DT-Prelim Calcs'!$C$7*('DT-Prelim Calcs'!$C$8-'DT-Prelim Calcs'!$C$9)+'DT-Prelim Calcs'!$C$9</f>
        <v>46.536362732588479</v>
      </c>
      <c r="BF20" s="110">
        <f t="shared" si="18"/>
        <v>46.536362732588479</v>
      </c>
      <c r="BG20" s="2">
        <f t="shared" si="63"/>
        <v>0.64189361336568707</v>
      </c>
      <c r="BH20" s="110">
        <f>BG20*'DT-Prelim Calcs'!$C$21/BB$2/'DT-Prelim Calcs'!$C$19/'DT-Prelim Calcs'!$C$18*3.39*'DT-Prelim Calcs'!$C$20</f>
        <v>11.125100426341989</v>
      </c>
      <c r="BI20" s="88">
        <f t="shared" si="19"/>
        <v>0</v>
      </c>
      <c r="BJ20" s="110">
        <f>BH19*'DT-Prelim Calcs'!$C$11+BJ19</f>
        <v>7.8735805934774028</v>
      </c>
      <c r="BK20" s="110">
        <f>BK19+0.5*BH20*'DT-Prelim Calcs'!$C$11^2+BJ20*'DT-Prelim Calcs'!$C$11</f>
        <v>2.8132071737800928</v>
      </c>
      <c r="BL20" s="110">
        <f>MIN('Drive Train'!$G$35-BF19*'DT-Prelim Calcs'!$C$21*'Drive Train'!$G$38,BL19+BF$2)</f>
        <v>8.4630936321086541</v>
      </c>
      <c r="BM20" s="110">
        <f>'Drive Train'!$G$35-BF20*'DT-Prelim Calcs'!$C$21*'Drive Train'!$G$38</f>
        <v>8.5117273540670375</v>
      </c>
      <c r="BN20" s="1">
        <f>IF(BK20&gt;='Drive Train'!$G$30,1,0)</f>
        <v>0</v>
      </c>
      <c r="BO20" s="110">
        <f t="shared" si="64"/>
        <v>0.51707069702876085</v>
      </c>
      <c r="BP20" s="119">
        <f>BP19+'DT-Prelim Calcs'!$C$11</f>
        <v>0.64</v>
      </c>
      <c r="BQ20" s="2">
        <f>CA20/'Drive Train'!$G$35</f>
        <v>0.71061741532600942</v>
      </c>
      <c r="BR20" s="88">
        <f>BY20*12*60/(PI() * 'Drive Train'!$G$17)/BQ$2*BQ20</f>
        <v>1639.9159247692508</v>
      </c>
      <c r="BS20" s="2">
        <f>('DT-Prelim Calcs'!$C$6*BQ20-BR20)/('DT-Prelim Calcs'!$C$6*BQ20)*'DT-Prelim Calcs'!$C$7*BQ20</f>
        <v>0.60603195048559044</v>
      </c>
      <c r="BT20" s="110">
        <f>BS20/'DT-Prelim Calcs'!$C$7*('DT-Prelim Calcs'!$C$8-'DT-Prelim Calcs'!$C$9)+'DT-Prelim Calcs'!$C$9</f>
        <v>39.963650880681406</v>
      </c>
      <c r="BU20" s="110">
        <f t="shared" si="20"/>
        <v>39.963650880681406</v>
      </c>
      <c r="BV20" s="2">
        <f t="shared" si="65"/>
        <v>0.48780795041891195</v>
      </c>
      <c r="BW20" s="110">
        <f>BV20*'DT-Prelim Calcs'!$C$21/BQ$2/'DT-Prelim Calcs'!$C$19/'DT-Prelim Calcs'!$C$18*3.39*'DT-Prelim Calcs'!$C$20</f>
        <v>11.474012666738544</v>
      </c>
      <c r="BX20" s="88">
        <f t="shared" si="21"/>
        <v>0</v>
      </c>
      <c r="BY20" s="110">
        <f>BW19*'DT-Prelim Calcs'!$C$11+BY19</f>
        <v>9.5394210254925298</v>
      </c>
      <c r="BZ20" s="110">
        <f>BZ19+0.5*BW20*'DT-Prelim Calcs'!$C$11^2+BY20*'DT-Prelim Calcs'!$C$11</f>
        <v>3.5334972930122217</v>
      </c>
      <c r="CA20" s="110">
        <f>MIN('Drive Train'!$G$35-BU19*'DT-Prelim Calcs'!$C$21*'Drive Train'!$G$38,CA19+BU$2)</f>
        <v>9.0248411746403185</v>
      </c>
      <c r="CB20" s="110">
        <f>'Drive Train'!$G$35-BU20*'DT-Prelim Calcs'!$C$21*'Drive Train'!$G$38</f>
        <v>9.1032714207386718</v>
      </c>
      <c r="CC20" s="1">
        <f>IF(BZ20&gt;='Drive Train'!$G$30,1,0)</f>
        <v>0</v>
      </c>
      <c r="CD20" s="110">
        <f t="shared" si="66"/>
        <v>0.44404056534090447</v>
      </c>
      <c r="CE20" s="119">
        <f>CE19+'DT-Prelim Calcs'!$C$11</f>
        <v>0.64</v>
      </c>
      <c r="CF20" s="2">
        <f>CP20/'Drive Train'!$G$35</f>
        <v>0.7586196788701961</v>
      </c>
      <c r="CG20" s="88">
        <f>CN20*12*60/(PI() * 'Drive Train'!$G$17)/CF$2*CF20</f>
        <v>2395.6297460685732</v>
      </c>
      <c r="CH20" s="2">
        <f>('DT-Prelim Calcs'!$C$6*CF20-CG20)/('DT-Prelim Calcs'!$C$6*CF20)*'DT-Prelim Calcs'!$C$7*CF20</f>
        <v>0.4912568393376805</v>
      </c>
      <c r="CI20" s="110">
        <f>CH20/'DT-Prelim Calcs'!$C$7*('DT-Prelim Calcs'!$C$8-'DT-Prelim Calcs'!$C$9)+'DT-Prelim Calcs'!$C$9</f>
        <v>32.963183108539383</v>
      </c>
      <c r="CJ20" s="110">
        <f t="shared" si="22"/>
        <v>32.963183108539383</v>
      </c>
      <c r="CK20" s="2">
        <f t="shared" si="67"/>
        <v>0.32948031313389037</v>
      </c>
      <c r="CL20" s="110">
        <f>CK20*'DT-Prelim Calcs'!$C$21/CF$2/'DT-Prelim Calcs'!$C$19/'DT-Prelim Calcs'!$C$18*3.39*'DT-Prelim Calcs'!$C$20</f>
        <v>9.7893433583555485</v>
      </c>
      <c r="CM20" s="88">
        <f t="shared" si="23"/>
        <v>0</v>
      </c>
      <c r="CN20" s="110">
        <f>CL19*'DT-Prelim Calcs'!$C$11+CN19</f>
        <v>10.334137420614834</v>
      </c>
      <c r="CO20" s="110">
        <f>CO19+0.5*CL20*'DT-Prelim Calcs'!$C$11^2+CN20*'DT-Prelim Calcs'!$C$11</f>
        <v>3.9947707272124062</v>
      </c>
      <c r="CP20" s="110">
        <f>MIN('Drive Train'!$G$35-CJ19*'DT-Prelim Calcs'!$C$21*'Drive Train'!$G$38,CP19+CJ$2)</f>
        <v>9.6344699216514904</v>
      </c>
      <c r="CQ20" s="110">
        <f>'Drive Train'!$G$35-CJ20*'DT-Prelim Calcs'!$C$21*'Drive Train'!$G$38</f>
        <v>9.7333135202314551</v>
      </c>
      <c r="CR20" s="1">
        <f>IF(CO20&gt;='Drive Train'!$G$30,1,0)</f>
        <v>0</v>
      </c>
      <c r="CS20" s="110">
        <f t="shared" si="68"/>
        <v>0.36625759009488207</v>
      </c>
      <c r="CT20" s="119">
        <f>CT19+'DT-Prelim Calcs'!$C$11</f>
        <v>0.64</v>
      </c>
      <c r="CU20" s="2">
        <f>DE20/'Drive Train'!$G$35</f>
        <v>0.80187569028803507</v>
      </c>
      <c r="CV20" s="88">
        <f>DC20*12*60/(PI() * 'Drive Train'!$G$17)/CU$2*CU20</f>
        <v>3063.14031165405</v>
      </c>
      <c r="CW20" s="2">
        <f>('DT-Prelim Calcs'!$C$6*CU20-CV20)/('DT-Prelim Calcs'!$C$6*CU20)*'DT-Prelim Calcs'!$C$7*CU20</f>
        <v>0.39108516175951802</v>
      </c>
      <c r="CX20" s="110">
        <f>CW20/'DT-Prelim Calcs'!$C$7*('DT-Prelim Calcs'!$C$8-'DT-Prelim Calcs'!$C$9)+'DT-Prelim Calcs'!$C$9</f>
        <v>26.8534212137011</v>
      </c>
      <c r="CY20" s="110">
        <f t="shared" si="24"/>
        <v>26.8534212137011</v>
      </c>
      <c r="CZ20" s="2">
        <f t="shared" si="69"/>
        <v>0.19539014980800412</v>
      </c>
      <c r="DA20" s="110">
        <f>CZ20*'DT-Prelim Calcs'!$C$21/CU$2/'DT-Prelim Calcs'!$C$19/'DT-Prelim Calcs'!$C$18*3.39*'DT-Prelim Calcs'!$C$20</f>
        <v>7.0147712527465798</v>
      </c>
      <c r="DB20" s="88">
        <f t="shared" si="25"/>
        <v>0</v>
      </c>
      <c r="DC20" s="110">
        <f>DA19*'DT-Prelim Calcs'!$C$11+DC19</f>
        <v>10.345505755376848</v>
      </c>
      <c r="DD20" s="110">
        <f>DD19+0.5*DA20*'DT-Prelim Calcs'!$C$11^2+DC20*'DT-Prelim Calcs'!$C$11</f>
        <v>4.1851968543166631</v>
      </c>
      <c r="DE20" s="110">
        <f>MIN('Drive Train'!$G$35-CY19*'DT-Prelim Calcs'!$C$21*'Drive Train'!$G$38,DE19+CY$2)</f>
        <v>10.183821266658045</v>
      </c>
      <c r="DF20" s="110">
        <f>'Drive Train'!$G$35-CY20*'DT-Prelim Calcs'!$C$21*'Drive Train'!$G$38</f>
        <v>10.283192090766899</v>
      </c>
      <c r="DG20" s="1">
        <f>IF(DD20&gt;='Drive Train'!$G$30,1,0)</f>
        <v>0</v>
      </c>
      <c r="DH20" s="110">
        <f t="shared" si="70"/>
        <v>0.29837134681890115</v>
      </c>
      <c r="DI20" s="119">
        <f>DI19+'DT-Prelim Calcs'!$C$11</f>
        <v>0.64</v>
      </c>
      <c r="DJ20" s="2">
        <f>DT20/'Drive Train'!$G$35</f>
        <v>0.83442718501690849</v>
      </c>
      <c r="DK20" s="88">
        <f>DR20*12*60/(PI() * 'Drive Train'!$G$17)/DJ$2*DJ20</f>
        <v>3551.0187014395456</v>
      </c>
      <c r="DL20" s="2">
        <f>('DT-Prelim Calcs'!$C$6*DJ20-DK20)/('DT-Prelim Calcs'!$C$6*DJ20)*'DT-Prelim Calcs'!$C$7*DJ20</f>
        <v>0.31919021288929317</v>
      </c>
      <c r="DM20" s="110">
        <f>DL20/'DT-Prelim Calcs'!$C$7*('DT-Prelim Calcs'!$C$8-'DT-Prelim Calcs'!$C$9)+'DT-Prelim Calcs'!$C$9</f>
        <v>22.468339225871784</v>
      </c>
      <c r="DN20" s="110">
        <f t="shared" si="26"/>
        <v>22.468339225871784</v>
      </c>
      <c r="DO20" s="2">
        <f t="shared" si="71"/>
        <v>0.10117619048451432</v>
      </c>
      <c r="DP20" s="110">
        <f>DO20*'DT-Prelim Calcs'!$C$21/DJ$2/'DT-Prelim Calcs'!$C$19/'DT-Prelim Calcs'!$C$18*3.39*'DT-Prelim Calcs'!$C$20</f>
        <v>4.2586317731912944</v>
      </c>
      <c r="DQ20" s="88">
        <f t="shared" si="27"/>
        <v>0</v>
      </c>
      <c r="DR20" s="110">
        <f>DP19*'DT-Prelim Calcs'!$C$11+DR19</f>
        <v>9.830497095279787</v>
      </c>
      <c r="DS20" s="110">
        <f>DS19+0.5*DP20*'DT-Prelim Calcs'!$C$11^2+DR20*'DT-Prelim Calcs'!$C$11</f>
        <v>4.1668978451247085</v>
      </c>
      <c r="DT20" s="110">
        <f>MIN('Drive Train'!$G$35-DN19*'DT-Prelim Calcs'!$C$21*'Drive Train'!$G$38,DT19+DN$2)</f>
        <v>10.597225249714738</v>
      </c>
      <c r="DU20" s="110">
        <f>'Drive Train'!$G$35-DN20*'DT-Prelim Calcs'!$C$21*'Drive Train'!$G$38</f>
        <v>10.677849469671539</v>
      </c>
      <c r="DV20" s="1">
        <f>IF(DS20&gt;='Drive Train'!$G$30,1,0)</f>
        <v>0</v>
      </c>
      <c r="DW20" s="110">
        <f t="shared" si="72"/>
        <v>0.24964821362079762</v>
      </c>
      <c r="DX20" s="119">
        <f>DX19+'DT-Prelim Calcs'!$C$11</f>
        <v>0.64</v>
      </c>
      <c r="DY20" s="2">
        <f>EI20/'Drive Train'!$G$35</f>
        <v>0.85535783010457811</v>
      </c>
      <c r="DZ20" s="88">
        <f>EG20*12*60/(PI() * 'Drive Train'!$G$17)/DY$2*DY20</f>
        <v>3852.8909152320507</v>
      </c>
      <c r="EA20" s="2">
        <f>('DT-Prelim Calcs'!$C$6*DY20-DZ20)/('DT-Prelim Calcs'!$C$6*DY20)*'DT-Prelim Calcs'!$C$7*DY20</f>
        <v>0.27581889139314147</v>
      </c>
      <c r="EB20" s="110">
        <f>EA20/'DT-Prelim Calcs'!$C$7*('DT-Prelim Calcs'!$C$8-'DT-Prelim Calcs'!$C$9)+'DT-Prelim Calcs'!$C$9</f>
        <v>19.822996212631324</v>
      </c>
      <c r="EC20" s="110">
        <f t="shared" si="28"/>
        <v>19.822996212631324</v>
      </c>
      <c r="ED20" s="2">
        <f t="shared" si="73"/>
        <v>4.5059815640402512E-2</v>
      </c>
      <c r="EE20" s="110">
        <f>ED20*'DT-Prelim Calcs'!$C$21/DY$2/'DT-Prelim Calcs'!$C$19/'DT-Prelim Calcs'!$C$18*3.39*'DT-Prelim Calcs'!$C$20</f>
        <v>2.1755389707666035</v>
      </c>
      <c r="EF20" s="88">
        <f t="shared" si="29"/>
        <v>0</v>
      </c>
      <c r="EG20" s="110">
        <f>EE19*'DT-Prelim Calcs'!$C$11+EG19</f>
        <v>9.0711876755749667</v>
      </c>
      <c r="EH20" s="110">
        <f>EH19+0.5*EE20*'DT-Prelim Calcs'!$C$11^2+EG20*'DT-Prelim Calcs'!$C$11</f>
        <v>4.0300475329033727</v>
      </c>
      <c r="EI20" s="110">
        <f>MIN('Drive Train'!$G$35-EC19*'DT-Prelim Calcs'!$C$21*'Drive Train'!$G$38,EI19+EC$2)</f>
        <v>10.863044442328141</v>
      </c>
      <c r="EJ20" s="110">
        <f>'Drive Train'!$G$35-EC20*'DT-Prelim Calcs'!$C$21*'Drive Train'!$G$38</f>
        <v>10.915930340863181</v>
      </c>
      <c r="EK20" s="1">
        <f>IF(EH20&gt;='Drive Train'!$G$30,1,0)</f>
        <v>0</v>
      </c>
      <c r="EL20" s="110">
        <f t="shared" si="74"/>
        <v>0.22025551347368136</v>
      </c>
      <c r="EM20" s="119">
        <f>EM19+'DT-Prelim Calcs'!$C$11</f>
        <v>0.64</v>
      </c>
      <c r="EN20" s="2">
        <f>EX20/'Drive Train'!$G$35</f>
        <v>0.86674845233222708</v>
      </c>
      <c r="EO20" s="88">
        <f>EV20*12*60/(PI() * 'Drive Train'!$G$17)/EN$2*EN20</f>
        <v>4009.8256372728192</v>
      </c>
      <c r="EP20" s="2">
        <f>('DT-Prelim Calcs'!$C$6*EN20-EO20)/('DT-Prelim Calcs'!$C$6*EN20)*'DT-Prelim Calcs'!$C$7*EN20</f>
        <v>0.25398960741948901</v>
      </c>
      <c r="EQ20" s="110">
        <f>EP20/'DT-Prelim Calcs'!$C$7*('DT-Prelim Calcs'!$C$8-'DT-Prelim Calcs'!$C$9)+'DT-Prelim Calcs'!$C$9</f>
        <v>18.491564707855357</v>
      </c>
      <c r="ER20" s="110">
        <f t="shared" si="30"/>
        <v>18.491564707855357</v>
      </c>
      <c r="ES20" s="2">
        <f t="shared" si="75"/>
        <v>1.6987435310890475E-2</v>
      </c>
      <c r="ET20" s="110">
        <f>ES20*'DT-Prelim Calcs'!$C$21/EN$2/'DT-Prelim Calcs'!$C$19/'DT-Prelim Calcs'!$C$18*3.39*'DT-Prelim Calcs'!$C$20</f>
        <v>0.92532296795853919</v>
      </c>
      <c r="EU20" s="88">
        <f t="shared" si="31"/>
        <v>0</v>
      </c>
      <c r="EV20" s="110">
        <f>ET19*'DT-Prelim Calcs'!$C$11+EV19</f>
        <v>8.2578999776379067</v>
      </c>
      <c r="EW20" s="110">
        <f>EW19+0.5*ET20*'DT-Prelim Calcs'!$C$11^2+EV20*'DT-Prelim Calcs'!$C$11</f>
        <v>3.8371281607895749</v>
      </c>
      <c r="EX20" s="110">
        <f>MIN('Drive Train'!$G$35-ER19*'DT-Prelim Calcs'!$C$21*'Drive Train'!$G$38,EX19+ER$2)</f>
        <v>11.007705344619284</v>
      </c>
      <c r="EY20" s="110">
        <f>'Drive Train'!$G$35-ER20*'DT-Prelim Calcs'!$C$21*'Drive Train'!$G$38</f>
        <v>11.035759176293018</v>
      </c>
      <c r="EZ20" s="1">
        <f>IF(EW20&gt;='Drive Train'!$G$30,1,0)</f>
        <v>0</v>
      </c>
      <c r="FA20" s="110">
        <f t="shared" si="76"/>
        <v>0.20546183008728175</v>
      </c>
      <c r="FB20" s="119">
        <f>FB19+'DT-Prelim Calcs'!$C$11</f>
        <v>0.64</v>
      </c>
      <c r="FC20" s="2">
        <f>FM20/'Drive Train'!$G$35</f>
        <v>0.87197014743304613</v>
      </c>
      <c r="FD20" s="88">
        <f>FK20*12*60/(PI() * 'Drive Train'!$G$17)/FC$2*FC20</f>
        <v>4078.1409650605801</v>
      </c>
      <c r="FE20" s="2">
        <f>('DT-Prelim Calcs'!$C$6*FC20-FD20)/('DT-Prelim Calcs'!$C$6*FC20)*'DT-Prelim Calcs'!$C$7*FC20</f>
        <v>0.24485825706973582</v>
      </c>
      <c r="FF20" s="110">
        <f>FE20/'DT-Prelim Calcs'!$C$7*('DT-Prelim Calcs'!$C$8-'DT-Prelim Calcs'!$C$9)+'DT-Prelim Calcs'!$C$9</f>
        <v>17.934617097870415</v>
      </c>
      <c r="FG20" s="110">
        <f t="shared" si="32"/>
        <v>17.934617097870415</v>
      </c>
      <c r="FH20" s="2">
        <f t="shared" si="77"/>
        <v>5.2617239447262099E-3</v>
      </c>
      <c r="FI20" s="110">
        <f>FH20*'DT-Prelim Calcs'!$C$21/FC$2/'DT-Prelim Calcs'!$C$19/'DT-Prelim Calcs'!$C$18*3.39*'DT-Prelim Calcs'!$C$20</f>
        <v>0.31918096906810256</v>
      </c>
      <c r="FJ20" s="88">
        <f t="shared" si="33"/>
        <v>1</v>
      </c>
      <c r="FK20" s="110">
        <f>FI19*'DT-Prelim Calcs'!$C$11+FK19</f>
        <v>7.4964287586097607</v>
      </c>
      <c r="FL20" s="110">
        <f>FL19+0.5*FI20*'DT-Prelim Calcs'!$C$11^2+FK20*'DT-Prelim Calcs'!$C$11</f>
        <v>3.6276093576621768</v>
      </c>
      <c r="FM20" s="110">
        <f>MIN('Drive Train'!$G$35-FG19*'DT-Prelim Calcs'!$C$21*'Drive Train'!$G$38,FM19+FG$2)</f>
        <v>11.074020872399686</v>
      </c>
      <c r="FN20" s="110">
        <f>'Drive Train'!$G$35-FG20*'DT-Prelim Calcs'!$C$21*'Drive Train'!$G$38</f>
        <v>11.085884461191663</v>
      </c>
      <c r="FO20" s="1">
        <f>IF(FL20&gt;='Drive Train'!$G$30,1,0)</f>
        <v>0</v>
      </c>
      <c r="FP20" s="110">
        <f t="shared" si="78"/>
        <v>0.1992735233096713</v>
      </c>
      <c r="FQ20" s="119">
        <f>FQ19+'DT-Prelim Calcs'!$C$11</f>
        <v>0.64</v>
      </c>
      <c r="FR20" s="2">
        <f>GB20/'Drive Train'!$G$35</f>
        <v>0.87392375609921535</v>
      </c>
      <c r="FS20" s="88">
        <f>FZ20*12*60/(PI() * 'Drive Train'!$G$17)/FR$2*FR20</f>
        <v>4102.2962726120022</v>
      </c>
      <c r="FT20" s="2">
        <f>('DT-Prelim Calcs'!$C$6*FR20-FS20)/('DT-Prelim Calcs'!$C$6*FR20)*'DT-Prelim Calcs'!$C$7*FR20</f>
        <v>0.24178082754117386</v>
      </c>
      <c r="FU20" s="110">
        <f>FT20/'DT-Prelim Calcs'!$C$7*('DT-Prelim Calcs'!$C$8-'DT-Prelim Calcs'!$C$9)+'DT-Prelim Calcs'!$C$9</f>
        <v>17.746915722369472</v>
      </c>
      <c r="FV20" s="110">
        <f t="shared" si="34"/>
        <v>17.746915722369472</v>
      </c>
      <c r="FW20" s="2">
        <f t="shared" si="79"/>
        <v>1.3039134019667553E-3</v>
      </c>
      <c r="FX20" s="110">
        <f>FW20*'DT-Prelim Calcs'!$C$21/FR$2/'DT-Prelim Calcs'!$C$19/'DT-Prelim Calcs'!$C$18*3.39*'DT-Prelim Calcs'!$C$20</f>
        <v>8.7167654206734599E-2</v>
      </c>
      <c r="FY20" s="88">
        <f t="shared" si="35"/>
        <v>1</v>
      </c>
      <c r="FZ20" s="110">
        <f>FX19*'DT-Prelim Calcs'!$C$11+FZ19</f>
        <v>6.827309624140125</v>
      </c>
      <c r="GA20" s="110">
        <f>GA19+0.5*FX20*'DT-Prelim Calcs'!$C$11^2+FZ20*'DT-Prelim Calcs'!$C$11</f>
        <v>3.4186600252061314</v>
      </c>
      <c r="GB20" s="110">
        <f>MIN('Drive Train'!$G$35-FV19*'DT-Prelim Calcs'!$C$21*'Drive Train'!$G$38,GB19+FV$2)</f>
        <v>11.098831702460034</v>
      </c>
      <c r="GC20" s="110">
        <f>'Drive Train'!$G$35-FV20*'DT-Prelim Calcs'!$C$21*'Drive Train'!$G$38</f>
        <v>11.102777584986747</v>
      </c>
      <c r="GD20" s="1">
        <f>IF(GA20&gt;='Drive Train'!$G$30,1,0)</f>
        <v>0</v>
      </c>
      <c r="GE20" s="110">
        <f t="shared" si="80"/>
        <v>0.19718795247077189</v>
      </c>
      <c r="GF20" s="119">
        <f>GF19+'DT-Prelim Calcs'!$C$11</f>
        <v>0.64</v>
      </c>
      <c r="GG20" s="2">
        <f>GQ20/'Drive Train'!$G$35</f>
        <v>0.78740157480314965</v>
      </c>
      <c r="GH20" s="88">
        <f>GO20*12*60/(PI() * 'Drive Train'!$G$17)/GG$2*GG20</f>
        <v>2432.9587359193888</v>
      </c>
      <c r="GI20" s="2">
        <f>('DT-Prelim Calcs'!$C$6*GG20-GH20)/('DT-Prelim Calcs'!$C$6*GG20)*'DT-Prelim Calcs'!$C$7*GG20</f>
        <v>0.52282666265628708</v>
      </c>
      <c r="GJ20" s="110">
        <f>GI20/'DT-Prelim Calcs'!$C$7*('DT-Prelim Calcs'!$C$8-'DT-Prelim Calcs'!$C$9)+'DT-Prelim Calcs'!$C$9</f>
        <v>34.888718431518214</v>
      </c>
      <c r="GK20" s="110">
        <f t="shared" si="81"/>
        <v>29.999999999999982</v>
      </c>
      <c r="GL20" s="2">
        <f t="shared" si="82"/>
        <v>0.28438263340623204</v>
      </c>
      <c r="GM20" s="110">
        <f>GL20*'DT-Prelim Calcs'!$C$21/GG$2/'DT-Prelim Calcs'!$C$19/'DT-Prelim Calcs'!$C$18*3.39*'DT-Prelim Calcs'!$C$20</f>
        <v>10.561781435009676</v>
      </c>
      <c r="GN20" s="88">
        <f t="shared" si="37"/>
        <v>0</v>
      </c>
      <c r="GO20" s="110">
        <f>GM19*'DT-Prelim Calcs'!$C$11+GO19</f>
        <v>8.0892282665744624</v>
      </c>
      <c r="GP20" s="110">
        <f>GP19+0.5*GM20*'DT-Prelim Calcs'!$C$11^2+GO20*'DT-Prelim Calcs'!$C$11</f>
        <v>2.9363899714053896</v>
      </c>
      <c r="GQ20" s="110">
        <f>MIN('Drive Train'!$G$35-GK19*'DT-Prelim Calcs'!$C$21*'Drive Train'!$G$38,GQ19+GK$2)</f>
        <v>10</v>
      </c>
      <c r="GR20" s="110">
        <f>'Drive Train'!$G$35-GK20*'DT-Prelim Calcs'!$C$21*'Drive Train'!$G$38</f>
        <v>10</v>
      </c>
      <c r="GS20" s="1">
        <f>IF(GP20&gt;='Drive Train'!$G$30,1,0)</f>
        <v>0</v>
      </c>
      <c r="GT20" s="110">
        <f t="shared" si="83"/>
        <v>0.33333333333333315</v>
      </c>
      <c r="GU20" s="119">
        <f>GU19+'DT-Prelim Calcs'!$C$11</f>
        <v>0.64</v>
      </c>
      <c r="GV20" s="2">
        <f>HF20/'Drive Train'!$G$35</f>
        <v>0.7750587005633951</v>
      </c>
      <c r="GW20" s="88">
        <f>HD20*12*60/(PI() * 'Drive Train'!$G$17)/GV$2*GV20</f>
        <v>2679.0011700408545</v>
      </c>
      <c r="GX20" s="2">
        <f>('DT-Prelim Calcs'!$C$6*GV20-GW20)/('DT-Prelim Calcs'!$C$6*GV20)*'DT-Prelim Calcs'!$C$7*GV20</f>
        <v>0.44601912913726299</v>
      </c>
      <c r="GY20" s="110">
        <f>GX20/'DT-Prelim Calcs'!$C$7*('DT-Prelim Calcs'!$C$8-'DT-Prelim Calcs'!$C$9)+'DT-Prelim Calcs'!$C$9</f>
        <v>30.204003621138028</v>
      </c>
      <c r="GZ20" s="110">
        <f t="shared" si="38"/>
        <v>30.204003621138028</v>
      </c>
      <c r="HA20" s="2">
        <f t="shared" si="84"/>
        <v>0.26894373369339442</v>
      </c>
      <c r="HB20" s="110">
        <f>HA20*'DT-Prelim Calcs'!$C$21/GV$2/'DT-Prelim Calcs'!$C$19/'DT-Prelim Calcs'!$C$18*3.39*'DT-Prelim Calcs'!$C$20</f>
        <v>9.988390991258159</v>
      </c>
      <c r="HC20" s="88">
        <f t="shared" si="39"/>
        <v>0</v>
      </c>
      <c r="HD20" s="110">
        <f>HB19*'DT-Prelim Calcs'!$C$11+HD19</f>
        <v>9.0491322234054934</v>
      </c>
      <c r="HE20" s="110">
        <f>HE19+0.5*HB20*'DT-Prelim Calcs'!$C$11^2+HD20*'DT-Prelim Calcs'!$C$11</f>
        <v>3.2950794285914737</v>
      </c>
      <c r="HF20" s="110">
        <f>MIN('Drive Train'!$G$35-GZ19*'DT-Prelim Calcs'!$C$21*'Drive Train'!$G$38,HF19+GZ$2)</f>
        <v>9.8432454971551167</v>
      </c>
      <c r="HG20" s="110">
        <f>'Drive Train'!$G$35-GZ20*'DT-Prelim Calcs'!$C$21*'Drive Train'!$G$38</f>
        <v>9.9816396740975772</v>
      </c>
      <c r="HH20" s="1">
        <f>IF(HE20&gt;='Drive Train'!$G$30,1,0)</f>
        <v>0</v>
      </c>
      <c r="HI20" s="110">
        <f t="shared" si="85"/>
        <v>0.33560004023486706</v>
      </c>
      <c r="HJ20" s="119">
        <f>HJ19+'DT-Prelim Calcs'!$C$11</f>
        <v>0.64</v>
      </c>
      <c r="HK20" s="2">
        <f>HU20/'Drive Train'!$G$35</f>
        <v>0.7908193699417585</v>
      </c>
      <c r="HL20" s="88">
        <f>HS20*12*60/(PI() * 'Drive Train'!$G$17)/HK$2*HK20</f>
        <v>2908.0227242410665</v>
      </c>
      <c r="HM20" s="2">
        <f>('DT-Prelim Calcs'!$C$6*HK20-HL20)/('DT-Prelim Calcs'!$C$6*HK20)*'DT-Prelim Calcs'!$C$7*HK20</f>
        <v>0.41294708538844382</v>
      </c>
      <c r="HN20" s="110">
        <f>HM20/'DT-Prelim Calcs'!$C$7*('DT-Prelim Calcs'!$C$8-'DT-Prelim Calcs'!$C$9)+'DT-Prelim Calcs'!$C$9</f>
        <v>28.186843505961825</v>
      </c>
      <c r="HO20" s="110">
        <f t="shared" si="40"/>
        <v>28.186843505961825</v>
      </c>
      <c r="HP20" s="2">
        <f t="shared" si="86"/>
        <v>0.22456464845035107</v>
      </c>
      <c r="HQ20" s="110">
        <f>HP20*'DT-Prelim Calcs'!$C$21/HK$2/'DT-Prelim Calcs'!$C$19/'DT-Prelim Calcs'!$C$18*3.39*'DT-Prelim Calcs'!$C$20</f>
        <v>8.3401813484663219</v>
      </c>
      <c r="HR20" s="88">
        <f t="shared" si="41"/>
        <v>0</v>
      </c>
      <c r="HS20" s="110">
        <f>HQ19*'DT-Prelim Calcs'!$C$11+HS19</f>
        <v>9.6269590484157561</v>
      </c>
      <c r="HT20" s="110">
        <f>HT19+0.5*HQ20*'DT-Prelim Calcs'!$C$11^2+HS20*'DT-Prelim Calcs'!$C$11</f>
        <v>3.6093247219834224</v>
      </c>
      <c r="HU20" s="110">
        <f>MIN('Drive Train'!$G$35-HO19*'DT-Prelim Calcs'!$C$21*'Drive Train'!$G$38,HU19+HO$2)</f>
        <v>10.043405998260333</v>
      </c>
      <c r="HV20" s="110">
        <f>'Drive Train'!$G$35-HO20*'DT-Prelim Calcs'!$C$21*'Drive Train'!$G$38</f>
        <v>10.163184084463435</v>
      </c>
      <c r="HW20" s="1">
        <f>IF(HT20&gt;='Drive Train'!$G$30,1,0)</f>
        <v>0</v>
      </c>
      <c r="HX20" s="110">
        <f t="shared" si="87"/>
        <v>0.31318715006624248</v>
      </c>
      <c r="HY20" s="119">
        <f>HY19+'DT-Prelim Calcs'!$C$11</f>
        <v>0.64</v>
      </c>
      <c r="HZ20" s="2">
        <f>IJ20/'Drive Train'!$G$35</f>
        <v>0.79984538517822779</v>
      </c>
      <c r="IA20" s="88">
        <f>IH20*12*60/(PI() * 'Drive Train'!$G$17)/HZ$2*HZ20</f>
        <v>3038.8760998418657</v>
      </c>
      <c r="IB20" s="2">
        <f>('DT-Prelim Calcs'!$C$6*HZ20-IA20)/('DT-Prelim Calcs'!$C$6*HZ20)*'DT-Prelim Calcs'!$C$7*HZ20</f>
        <v>0.39408074296824797</v>
      </c>
      <c r="IC20" s="110">
        <f>IB20/'DT-Prelim Calcs'!$C$7*('DT-Prelim Calcs'!$C$8-'DT-Prelim Calcs'!$C$9)+'DT-Prelim Calcs'!$C$9</f>
        <v>27.036130422176825</v>
      </c>
      <c r="ID20" s="110">
        <f t="shared" si="42"/>
        <v>27.036130422176825</v>
      </c>
      <c r="IE20" s="2">
        <f t="shared" si="88"/>
        <v>0.19944308821022294</v>
      </c>
      <c r="IF20" s="110">
        <f>IE20*'DT-Prelim Calcs'!$C$21/HZ$2/'DT-Prelim Calcs'!$C$19/'DT-Prelim Calcs'!$C$18*3.39*'DT-Prelim Calcs'!$C$20</f>
        <v>7.4071833472007214</v>
      </c>
      <c r="IG20" s="88">
        <f t="shared" si="43"/>
        <v>0</v>
      </c>
      <c r="IH20" s="110">
        <f>IF19*'DT-Prelim Calcs'!$C$11+IH19</f>
        <v>9.9466211505213682</v>
      </c>
      <c r="II20" s="110">
        <f>II19+0.5*IF20*'DT-Prelim Calcs'!$C$11^2+IH20*'DT-Prelim Calcs'!$C$11</f>
        <v>3.8541903359054026</v>
      </c>
      <c r="IJ20" s="110">
        <f>MIN('Drive Train'!$G$35-ID19*'DT-Prelim Calcs'!$C$21*'Drive Train'!$G$38,IJ19+ID$2)</f>
        <v>10.158036391763492</v>
      </c>
      <c r="IK20" s="110">
        <f>'Drive Train'!$G$35-ID20*'DT-Prelim Calcs'!$C$21*'Drive Train'!$G$38</f>
        <v>10.266748262004086</v>
      </c>
      <c r="IL20" s="1">
        <f>IF(II20&gt;='Drive Train'!$G$30,1,0)</f>
        <v>0</v>
      </c>
      <c r="IM20" s="110">
        <f t="shared" si="89"/>
        <v>0.30040144913529804</v>
      </c>
      <c r="IN20" s="119">
        <f>IN19+'DT-Prelim Calcs'!$C$11</f>
        <v>0.64</v>
      </c>
      <c r="IO20" s="2">
        <f>IY20/'Drive Train'!$G$35</f>
        <v>0.80533186143182955</v>
      </c>
      <c r="IP20" s="88">
        <f>IW20*12*60/(PI() * 'Drive Train'!$G$17)/IO$2*IO20</f>
        <v>3118.3992005932055</v>
      </c>
      <c r="IQ20" s="2">
        <f>('DT-Prelim Calcs'!$C$6*IO20-IP20)/('DT-Prelim Calcs'!$C$6*IO20)*'DT-Prelim Calcs'!$C$7*IO20</f>
        <v>0.38261674776332832</v>
      </c>
      <c r="IR20" s="110">
        <f>IQ20/'DT-Prelim Calcs'!$C$7*('DT-Prelim Calcs'!$C$8-'DT-Prelim Calcs'!$C$9)+'DT-Prelim Calcs'!$C$9</f>
        <v>26.336908019607257</v>
      </c>
      <c r="IS20" s="110">
        <f t="shared" si="44"/>
        <v>26.336908019607257</v>
      </c>
      <c r="IT20" s="2">
        <f t="shared" si="90"/>
        <v>0.1842464058398767</v>
      </c>
      <c r="IU20" s="110">
        <f>IT20*'DT-Prelim Calcs'!$C$21/IO$2/'DT-Prelim Calcs'!$C$19/'DT-Prelim Calcs'!$C$18*3.39*'DT-Prelim Calcs'!$C$20</f>
        <v>6.842788694087055</v>
      </c>
      <c r="IV20" s="88">
        <f t="shared" si="45"/>
        <v>0</v>
      </c>
      <c r="IW20" s="110">
        <f>IU19*'DT-Prelim Calcs'!$C$11+IW19</f>
        <v>10.137373680673194</v>
      </c>
      <c r="IX20" s="110">
        <f>IX19+0.5*IU20*'DT-Prelim Calcs'!$C$11^2+IW20*'DT-Prelim Calcs'!$C$11</f>
        <v>4.0370969278369122</v>
      </c>
      <c r="IY20" s="110">
        <f>MIN('Drive Train'!$G$35-IS19*'DT-Prelim Calcs'!$C$21*'Drive Train'!$G$38,IY19+IS$2)</f>
        <v>10.227714640184235</v>
      </c>
      <c r="IZ20" s="110">
        <f>'Drive Train'!$G$35-IS20*'DT-Prelim Calcs'!$C$21*'Drive Train'!$G$38</f>
        <v>10.329678278235345</v>
      </c>
      <c r="JA20" s="1">
        <f>IF(IX20&gt;='Drive Train'!$G$30,1,0)</f>
        <v>0</v>
      </c>
      <c r="JB20" s="110">
        <f t="shared" si="91"/>
        <v>0.29263231132896955</v>
      </c>
      <c r="JC20" s="119">
        <f>JC19+'DT-Prelim Calcs'!$C$11</f>
        <v>0.64</v>
      </c>
      <c r="JD20" s="2">
        <f>JN20/'Drive Train'!$G$35</f>
        <v>0.80861750283496603</v>
      </c>
      <c r="JE20" s="88">
        <f>JL20*12*60/(PI() * 'Drive Train'!$G$17)/JD$2*JD20</f>
        <v>3165.9591268717636</v>
      </c>
      <c r="JF20" s="2">
        <f>('DT-Prelim Calcs'!$C$6*JD20-JE20)/('DT-Prelim Calcs'!$C$6*JD20)*'DT-Prelim Calcs'!$C$7*JD20</f>
        <v>0.37576671172175646</v>
      </c>
      <c r="JG20" s="110">
        <f>JF20/'DT-Prelim Calcs'!$C$7*('DT-Prelim Calcs'!$C$8-'DT-Prelim Calcs'!$C$9)+'DT-Prelim Calcs'!$C$9</f>
        <v>25.919104402887275</v>
      </c>
      <c r="JH20" s="110">
        <f t="shared" si="46"/>
        <v>25.919104402887275</v>
      </c>
      <c r="JI20" s="2">
        <f t="shared" si="92"/>
        <v>0.17518927400508505</v>
      </c>
      <c r="JJ20" s="110">
        <f>JI20*'DT-Prelim Calcs'!$C$21/JD$2/'DT-Prelim Calcs'!$C$19/'DT-Prelim Calcs'!$C$18*3.39*'DT-Prelim Calcs'!$C$20</f>
        <v>6.5064128552344362</v>
      </c>
      <c r="JK20" s="88">
        <f t="shared" si="47"/>
        <v>0</v>
      </c>
      <c r="JL20" s="110">
        <f>JJ19*'DT-Prelim Calcs'!$C$11+JL19</f>
        <v>10.25016349888879</v>
      </c>
      <c r="JM20" s="110">
        <f>JM19+0.5*JJ20*'DT-Prelim Calcs'!$C$11^2+JL20*'DT-Prelim Calcs'!$C$11</f>
        <v>4.1654293395763009</v>
      </c>
      <c r="JN20" s="110">
        <f>MIN('Drive Train'!$G$35-JH19*'DT-Prelim Calcs'!$C$21*'Drive Train'!$G$38,JN19+JH$2)</f>
        <v>10.269442286004068</v>
      </c>
      <c r="JO20" s="110">
        <f>'Drive Train'!$G$35-JH20*'DT-Prelim Calcs'!$C$21*'Drive Train'!$G$38</f>
        <v>10.367280603740145</v>
      </c>
      <c r="JP20" s="1">
        <f>IF(JM20&gt;='Drive Train'!$G$30,1,0)</f>
        <v>0</v>
      </c>
      <c r="JQ20" s="110">
        <f>MIN(JG20,'DT-Prelim Calcs'!$C$10)*'DT-Prelim Calcs'!$C$11*1000/60/60*(1-JP20)</f>
        <v>0.2879900489209698</v>
      </c>
      <c r="JR20" s="119">
        <f>JR19+'DT-Prelim Calcs'!$C$11</f>
        <v>0.64</v>
      </c>
      <c r="JS20" s="2">
        <f>KC20/'Drive Train'!$G$35</f>
        <v>0.80984042244787402</v>
      </c>
      <c r="JT20" s="88">
        <f>KA20*12*60/(PI() * 'Drive Train'!$G$17)/JS$2*JS20</f>
        <v>3183.6478987038695</v>
      </c>
      <c r="JU20" s="2">
        <f>('DT-Prelim Calcs'!$C$6*JS20-JT20)/('DT-Prelim Calcs'!$C$6*JS20)*'DT-Prelim Calcs'!$C$7*JS20</f>
        <v>0.37322028038224614</v>
      </c>
      <c r="JV20" s="110">
        <f>JU20/'DT-Prelim Calcs'!$C$7*('DT-Prelim Calcs'!$C$8-'DT-Prelim Calcs'!$C$9)+'DT-Prelim Calcs'!$C$9</f>
        <v>25.763790150973879</v>
      </c>
      <c r="JW20" s="110">
        <f t="shared" si="48"/>
        <v>25.763790150973879</v>
      </c>
      <c r="JX20" s="2">
        <f t="shared" si="93"/>
        <v>0.17182676037382791</v>
      </c>
      <c r="JY20" s="110">
        <f>JX20*'DT-Prelim Calcs'!$C$21/JS$2/'DT-Prelim Calcs'!$C$19/'DT-Prelim Calcs'!$C$18*3.39*'DT-Prelim Calcs'!$C$20</f>
        <v>6.3815313404239049</v>
      </c>
      <c r="JZ20" s="88">
        <f t="shared" si="49"/>
        <v>0</v>
      </c>
      <c r="KA20" s="110">
        <f>JY19*'DT-Prelim Calcs'!$C$11+KA19</f>
        <v>10.291867974796837</v>
      </c>
      <c r="KB20" s="110">
        <f>KB19+0.5*JY20*'DT-Prelim Calcs'!$C$11^2+KA20*'DT-Prelim Calcs'!$C$11</f>
        <v>4.2167142911796365</v>
      </c>
      <c r="KC20" s="110">
        <f>MIN('Drive Train'!$G$35-JW19*'DT-Prelim Calcs'!$C$21*'Drive Train'!$G$38,KC19+JW$2)</f>
        <v>10.284973365088</v>
      </c>
      <c r="KD20" s="110">
        <f>'Drive Train'!$G$35-JW20*'DT-Prelim Calcs'!$C$21*'Drive Train'!$G$38</f>
        <v>10.381258886412351</v>
      </c>
      <c r="KE20" s="1">
        <f>IF(KB20&gt;='Drive Train'!$G$30,1,0)</f>
        <v>0</v>
      </c>
      <c r="KF20" s="110">
        <f>MIN(JV20,'DT-Prelim Calcs'!$C$10)*'DT-Prelim Calcs'!$C$11*1000/60/60*(1-KE20)</f>
        <v>0.28626433501082088</v>
      </c>
      <c r="KG20" s="119">
        <f>KG19+'DT-Prelim Calcs'!$C$11</f>
        <v>0.64</v>
      </c>
      <c r="KH20" s="2">
        <f>KR20/'Drive Train'!$G$35</f>
        <v>0.80974923270075516</v>
      </c>
      <c r="KI20" s="88">
        <f>KP20*12*60/(PI() * 'Drive Train'!$G$17)/KH$2*KH20</f>
        <v>3182.32899586347</v>
      </c>
      <c r="KJ20" s="2">
        <f>('DT-Prelim Calcs'!$C$6*KH20-KI20)/('DT-Prelim Calcs'!$C$6*KH20)*'DT-Prelim Calcs'!$C$7*KH20</f>
        <v>0.37341013657253513</v>
      </c>
      <c r="KK20" s="110">
        <f>KJ20/'DT-Prelim Calcs'!$C$7*('DT-Prelim Calcs'!$C$8-'DT-Prelim Calcs'!$C$9)+'DT-Prelim Calcs'!$C$9</f>
        <v>25.775370032083703</v>
      </c>
      <c r="KL20" s="110">
        <f t="shared" si="50"/>
        <v>25.775370032083703</v>
      </c>
      <c r="KM20" s="2">
        <f t="shared" si="94"/>
        <v>0.17207737818652738</v>
      </c>
      <c r="KN20" s="110">
        <f>KM20*'DT-Prelim Calcs'!$C$21/KH$2/'DT-Prelim Calcs'!$C$19/'DT-Prelim Calcs'!$C$18*3.39*'DT-Prelim Calcs'!$C$20</f>
        <v>6.3908391189255234</v>
      </c>
      <c r="KO20" s="88">
        <f t="shared" si="51"/>
        <v>0</v>
      </c>
      <c r="KP20" s="110">
        <f>KN19*'DT-Prelim Calcs'!$C$11+KP19</f>
        <v>10.288762857036559</v>
      </c>
      <c r="KQ20" s="110">
        <f>KQ19+0.5*KN20*'DT-Prelim Calcs'!$C$11^2+KP20*'DT-Prelim Calcs'!$C$11</f>
        <v>4.2129628156601306</v>
      </c>
      <c r="KR20" s="110">
        <f>MIN('Drive Train'!$G$35-KL19*'DT-Prelim Calcs'!$C$21*'Drive Train'!$G$38,KR19+KL$2)</f>
        <v>10.28381525529959</v>
      </c>
      <c r="KS20" s="110">
        <f>'Drive Train'!$G$35-KL20*'DT-Prelim Calcs'!$C$21*'Drive Train'!$G$38</f>
        <v>10.380216697112466</v>
      </c>
      <c r="KT20" s="1">
        <f>IF(KQ20&gt;='Drive Train'!$G$30,1,0)</f>
        <v>0</v>
      </c>
      <c r="KU20" s="110">
        <f>MIN(KK20,'DT-Prelim Calcs'!$C$10)*'DT-Prelim Calcs'!$C$11*1000/60/60*(1-KT20)</f>
        <v>0.28639300035648563</v>
      </c>
      <c r="KV20" s="119">
        <f>KV19+'DT-Prelim Calcs'!$C$11</f>
        <v>0.64</v>
      </c>
      <c r="KW20" s="2">
        <f>LG20/'Drive Train'!$G$35</f>
        <v>0.80983483976545811</v>
      </c>
      <c r="KX20" s="88">
        <f>LE20*12*60/(PI() * 'Drive Train'!$G$17)/KW$2*KW20</f>
        <v>3183.5672019007652</v>
      </c>
      <c r="KY20" s="2">
        <f>('DT-Prelim Calcs'!$C$6*KW20-KX20)/('DT-Prelim Calcs'!$C$6*KW20)*'DT-Prelim Calcs'!$C$7*KW20</f>
        <v>0.37323189210352892</v>
      </c>
      <c r="KZ20" s="110">
        <f>KY20/'DT-Prelim Calcs'!$C$7*('DT-Prelim Calcs'!$C$8-'DT-Prelim Calcs'!$C$9)+'DT-Prelim Calcs'!$C$9</f>
        <v>25.764498383619497</v>
      </c>
      <c r="LA20" s="110">
        <f t="shared" si="52"/>
        <v>25.764498383619497</v>
      </c>
      <c r="LB20" s="2">
        <f t="shared" si="95"/>
        <v>0.17184208857990463</v>
      </c>
      <c r="LC20" s="110">
        <f>LB20*'DT-Prelim Calcs'!$C$21/KW$2/'DT-Prelim Calcs'!$C$19/'DT-Prelim Calcs'!$C$18*3.39*'DT-Prelim Calcs'!$C$20</f>
        <v>6.3821006197797985</v>
      </c>
      <c r="LD20" s="88">
        <f t="shared" si="53"/>
        <v>0</v>
      </c>
      <c r="LE20" s="110">
        <f>LC19*'DT-Prelim Calcs'!$C$11+LE19</f>
        <v>10.291678050260893</v>
      </c>
      <c r="LF20" s="110">
        <f>LF19+0.5*LC20*'DT-Prelim Calcs'!$C$11^2+LE20*'DT-Prelim Calcs'!$C$11</f>
        <v>4.2165483791852649</v>
      </c>
      <c r="LG20" s="110">
        <f>MIN('Drive Train'!$G$35-LA19*'DT-Prelim Calcs'!$C$21*'Drive Train'!$G$38,LG19+LA$2)</f>
        <v>10.284902465021318</v>
      </c>
      <c r="LH20" s="110">
        <f>'Drive Train'!$G$35-LA20*'DT-Prelim Calcs'!$C$21*'Drive Train'!$G$38</f>
        <v>10.381195145474244</v>
      </c>
      <c r="LI20" s="1">
        <f>IF(LF20&gt;='Drive Train'!$G$30,1,0)</f>
        <v>0</v>
      </c>
      <c r="LJ20" s="110">
        <f>MIN(KZ20,'DT-Prelim Calcs'!$C$10)*'DT-Prelim Calcs'!$C$11*1000/60/60*(1-LI20)</f>
        <v>0.28627220426243893</v>
      </c>
      <c r="LK20" s="119">
        <f>LK19+'DT-Prelim Calcs'!$C$11</f>
        <v>0.64</v>
      </c>
      <c r="LL20" s="2">
        <f>LV20/'Drive Train'!$G$35</f>
        <v>0.80977030302105679</v>
      </c>
      <c r="LM20" s="88">
        <f>LT20*12*60/(PI() * 'Drive Train'!$G$17)/LL$2*LL20</f>
        <v>3182.6340442234559</v>
      </c>
      <c r="LN20" s="2">
        <f>('DT-Prelim Calcs'!$C$6*LL20-LM20)/('DT-Prelim Calcs'!$C$6*LL20)*'DT-Prelim Calcs'!$C$7*LL20</f>
        <v>0.37336619534957488</v>
      </c>
      <c r="LO20" s="110">
        <f>LN20/'DT-Prelim Calcs'!$C$7*('DT-Prelim Calcs'!$C$8-'DT-Prelim Calcs'!$C$9)+'DT-Prelim Calcs'!$C$9</f>
        <v>25.772689929123008</v>
      </c>
      <c r="LP20" s="110">
        <f t="shared" si="54"/>
        <v>25.772689929123008</v>
      </c>
      <c r="LQ20" s="2">
        <f t="shared" si="96"/>
        <v>0.17201937702353298</v>
      </c>
      <c r="LR20" s="110">
        <f>LQ20*'DT-Prelim Calcs'!$C$21/LL$2/'DT-Prelim Calcs'!$C$19/'DT-Prelim Calcs'!$C$18*3.39*'DT-Prelim Calcs'!$C$20</f>
        <v>6.3886849943955317</v>
      </c>
      <c r="LS20" s="88">
        <f t="shared" si="55"/>
        <v>0</v>
      </c>
      <c r="LT20" s="110">
        <f>LR19*'DT-Prelim Calcs'!$C$11+LT19</f>
        <v>10.289481365986392</v>
      </c>
      <c r="LU20" s="110">
        <f>LU19+0.5*LR20*'DT-Prelim Calcs'!$C$11^2+LT20*'DT-Prelim Calcs'!$C$11</f>
        <v>4.2142415479290909</v>
      </c>
      <c r="LV20" s="110">
        <f>MIN('Drive Train'!$G$35-LP19*'DT-Prelim Calcs'!$C$21*'Drive Train'!$G$38,LV19+LP$2)</f>
        <v>10.28408284836742</v>
      </c>
      <c r="LW20" s="110">
        <f>'Drive Train'!$G$35-LP20*'DT-Prelim Calcs'!$C$21*'Drive Train'!$G$38</f>
        <v>10.380457906378929</v>
      </c>
      <c r="LX20" s="1">
        <f>IF(LU20&gt;='Drive Train'!$G$30,1,0)</f>
        <v>0</v>
      </c>
      <c r="LY20" s="110">
        <f>MIN(LO20,'DT-Prelim Calcs'!$C$10)*'DT-Prelim Calcs'!$C$11*1000/60/60*(1-LX20)</f>
        <v>0.28636322143470011</v>
      </c>
      <c r="LZ20" s="119">
        <f>LZ19+'DT-Prelim Calcs'!$C$11</f>
        <v>0.64</v>
      </c>
    </row>
    <row r="21" spans="1:338" x14ac:dyDescent="0.2">
      <c r="B21" s="3" t="s">
        <v>34</v>
      </c>
      <c r="C21" s="132">
        <f>'Drive Train'!G4</f>
        <v>6</v>
      </c>
      <c r="D21" s="5"/>
      <c r="E21" s="6">
        <f t="shared" si="56"/>
        <v>16</v>
      </c>
      <c r="F21" s="132">
        <f t="shared" si="57"/>
        <v>0.90239999999999998</v>
      </c>
      <c r="G21" s="132">
        <f t="shared" si="0"/>
        <v>2102.4</v>
      </c>
      <c r="H21" s="132">
        <f t="shared" si="1"/>
        <v>58.04</v>
      </c>
      <c r="I21" s="132">
        <f t="shared" si="58"/>
        <v>198.674922598808</v>
      </c>
      <c r="J21" s="132">
        <f t="shared" si="59"/>
        <v>696.48</v>
      </c>
      <c r="K21" s="132">
        <f t="shared" si="2"/>
        <v>0.64</v>
      </c>
      <c r="L21" s="132">
        <f t="shared" si="3"/>
        <v>0.36000000000000004</v>
      </c>
      <c r="M21" s="132">
        <f t="shared" si="4"/>
        <v>0.65213483146067419</v>
      </c>
      <c r="N21" s="132">
        <f t="shared" si="5"/>
        <v>0.92307692307692302</v>
      </c>
      <c r="O21" s="132">
        <f t="shared" si="6"/>
        <v>0.28525574689697908</v>
      </c>
      <c r="P21" s="5"/>
      <c r="Q21" s="210">
        <f t="shared" si="97"/>
        <v>0</v>
      </c>
      <c r="R21" s="119">
        <f>R20+'DT-Prelim Calcs'!$C$11</f>
        <v>0.68</v>
      </c>
      <c r="S21" s="2">
        <f>AG21/'Drive Train'!$G$35</f>
        <v>0.80325207451105207</v>
      </c>
      <c r="T21" s="88">
        <f>AE21*12*60/(PI() * 'Drive Train'!$G$17)/S$2*ABS(S21)</f>
        <v>3258.471607941598</v>
      </c>
      <c r="U21" s="2">
        <f>IF(OR(AD20=1,AND($C$32=Motors!$C$28,'DT-Prelim Calcs'!AI20=1)),0,IF(AG21=0,-(V20+$C$9)/($C$8-$C$9)*$C$7,($C$6*S21-T21)/($C$6*S21)*$C$7*S21))</f>
        <v>0.34586539643084829</v>
      </c>
      <c r="V21" s="110">
        <f>IF(AND(AD20=1,AI20=1),0,ABS(U21/$C$7*($C$8-$C$9)+$C$9) *'Drive Train'!$K$55 + V20*(1-'Drive Train'!$K$55))</f>
        <v>24.762529091545275</v>
      </c>
      <c r="W21" s="110">
        <f t="shared" si="7"/>
        <v>24.762529091545275</v>
      </c>
      <c r="X21" s="2">
        <f>MAX(MIN(IF(AND(AI20=1,AG21&lt;0),-1,1)*(W21-$C$9)/($C$8-$C$9)*$C$7-$C$29*AE21/T$2 -  AI20*$C$29/2,X$2),MAX(X$4:X20)*-1)</f>
        <v>0.14898681238570652</v>
      </c>
      <c r="Y21" s="110">
        <f t="shared" si="8"/>
        <v>5.5332708972732263</v>
      </c>
      <c r="Z21" s="110">
        <f t="shared" si="9"/>
        <v>5.5332708972732263</v>
      </c>
      <c r="AA21" s="110">
        <f t="shared" si="10"/>
        <v>10.201301346290361</v>
      </c>
      <c r="AB21" s="110" t="e">
        <f t="shared" si="11"/>
        <v>#N/A</v>
      </c>
      <c r="AC21" s="88">
        <f t="shared" si="60"/>
        <v>0</v>
      </c>
      <c r="AD21" s="1">
        <f t="shared" si="12"/>
        <v>0</v>
      </c>
      <c r="AE21" s="110">
        <f t="shared" si="13"/>
        <v>10.620151496518581</v>
      </c>
      <c r="AF21" s="110" t="e">
        <f t="shared" si="14"/>
        <v>#N/A</v>
      </c>
      <c r="AG21" s="110">
        <f>IF(AI20=0,MIN('Drive Train'!$G$35-W20*$C$21*'Drive Train'!$G$38,AG20+W$2)-$C$3,IF(AE20-1&lt;=0,0,IF($C$32=Motors!$C$26,MAX(MAX(AG$4:AG20)*-1,AG20-W$2),MAX(0,MAX(AG$4:AG20)*-1,AG20-W$2))))</f>
        <v>10.201301346290361</v>
      </c>
      <c r="AH21" s="110">
        <f>'Drive Train'!$G$35-ABS(W21)*'DT-Prelim Calcs'!$C$21*'Drive Train'!$G$38</f>
        <v>10.471372381760926</v>
      </c>
      <c r="AI21" s="1">
        <f>IF(AJ21&gt;='Drive Train'!$G$30,1,0)</f>
        <v>0</v>
      </c>
      <c r="AJ21" s="110">
        <f>AJ20+0.5*Y21*'DT-Prelim Calcs'!$C$11^2+AE21*'DT-Prelim Calcs'!$C$11</f>
        <v>4.6747700092288085</v>
      </c>
      <c r="AK21" s="110">
        <f t="shared" si="15"/>
        <v>0.27513921212828085</v>
      </c>
      <c r="AL21" s="119">
        <f>AL20+'DT-Prelim Calcs'!$C$11</f>
        <v>0.68</v>
      </c>
      <c r="AM21" s="2">
        <f>AW21/'Drive Train'!$G$35</f>
        <v>0.6344857349060592</v>
      </c>
      <c r="AN21" s="88">
        <f>AU21*12*60/(PI() * 'Drive Train'!$G$17)/AM$2*AM21</f>
        <v>422.40704313013543</v>
      </c>
      <c r="AO21" s="2">
        <f>('DT-Prelim Calcs'!$C$6*AM21-AN21)/('DT-Prelim Calcs'!$C$6*AM21)*'DT-Prelim Calcs'!$C$7*AM21</f>
        <v>0.79263962409194555</v>
      </c>
      <c r="AP21" s="110">
        <f>AO21/'DT-Prelim Calcs'!$C$7*('DT-Prelim Calcs'!$C$8-'DT-Prelim Calcs'!$C$9)+'DT-Prelim Calcs'!$C$9</f>
        <v>51.345395511991008</v>
      </c>
      <c r="AQ21" s="110">
        <f t="shared" si="16"/>
        <v>51.345395511991008</v>
      </c>
      <c r="AR21" s="2">
        <f t="shared" si="61"/>
        <v>0.75853374865877266</v>
      </c>
      <c r="AS21" s="110">
        <f>AR21*'DT-Prelim Calcs'!$C$21/AM$2/'DT-Prelim Calcs'!$C$19/'DT-Prelim Calcs'!$C$18*3.39*'DT-Prelim Calcs'!$C$20</f>
        <v>8.4514313357894597</v>
      </c>
      <c r="AT21" s="88">
        <f t="shared" si="17"/>
        <v>0</v>
      </c>
      <c r="AU21" s="110">
        <f>AS20*'DT-Prelim Calcs'!$C$11+AU20</f>
        <v>5.8097395107914442</v>
      </c>
      <c r="AV21" s="110">
        <f>AV20+0.5*AS21*'DT-Prelim Calcs'!$C$11^2+AU21*'DT-Prelim Calcs'!$C$11</f>
        <v>2.1469455361666125</v>
      </c>
      <c r="AW21" s="110">
        <f>MIN('Drive Train'!$G$35-AQ20*'DT-Prelim Calcs'!$C$21*'Drive Train'!$G$38,AW20+AQ$2)</f>
        <v>8.0579688333069512</v>
      </c>
      <c r="AX21" s="110">
        <f>'Drive Train'!$G$35-AQ21*'DT-Prelim Calcs'!$C$21*'Drive Train'!$G$38</f>
        <v>8.078914403920809</v>
      </c>
      <c r="AY21" s="1">
        <f>IF(AV21&gt;='Drive Train'!$G$30,1,0)</f>
        <v>0</v>
      </c>
      <c r="AZ21" s="110">
        <f t="shared" si="62"/>
        <v>0.57050439457767799</v>
      </c>
      <c r="BA21" s="119">
        <f>BA20+'DT-Prelim Calcs'!$C$11</f>
        <v>0.68</v>
      </c>
      <c r="BB21" s="2">
        <f>BL21/'Drive Train'!$G$35</f>
        <v>0.67021475228874317</v>
      </c>
      <c r="BC21" s="88">
        <f>BJ21*12*60/(PI() * 'Drive Train'!$G$17)/BB$2*BB21</f>
        <v>993.80591113582648</v>
      </c>
      <c r="BD21" s="2">
        <f>('DT-Prelim Calcs'!$C$6*BB21-BC21)/('DT-Prelim Calcs'!$C$6*BB21)*'DT-Prelim Calcs'!$C$7*BB21</f>
        <v>0.70505993519604626</v>
      </c>
      <c r="BE21" s="110">
        <f>BD21/'DT-Prelim Calcs'!$C$7*('DT-Prelim Calcs'!$C$8-'DT-Prelim Calcs'!$C$9)+'DT-Prelim Calcs'!$C$9</f>
        <v>46.003655621886516</v>
      </c>
      <c r="BF21" s="110">
        <f t="shared" si="18"/>
        <v>46.003655621886516</v>
      </c>
      <c r="BG21" s="2">
        <f t="shared" si="63"/>
        <v>0.6290959910922358</v>
      </c>
      <c r="BH21" s="110">
        <f>BG21*'DT-Prelim Calcs'!$C$21/BB$2/'DT-Prelim Calcs'!$C$19/'DT-Prelim Calcs'!$C$18*3.39*'DT-Prelim Calcs'!$C$20</f>
        <v>10.903296018187792</v>
      </c>
      <c r="BI21" s="88">
        <f t="shared" si="19"/>
        <v>0</v>
      </c>
      <c r="BJ21" s="110">
        <f>BH20*'DT-Prelim Calcs'!$C$11+BJ20</f>
        <v>8.318584610531083</v>
      </c>
      <c r="BK21" s="110">
        <f>BK20+0.5*BH21*'DT-Prelim Calcs'!$C$11^2+BJ21*'DT-Prelim Calcs'!$C$11</f>
        <v>3.1546731950158864</v>
      </c>
      <c r="BL21" s="110">
        <f>MIN('Drive Train'!$G$35-BF20*'DT-Prelim Calcs'!$C$21*'Drive Train'!$G$38,BL20+BF$2)</f>
        <v>8.5117273540670375</v>
      </c>
      <c r="BM21" s="110">
        <f>'Drive Train'!$G$35-BF21*'DT-Prelim Calcs'!$C$21*'Drive Train'!$G$38</f>
        <v>8.5596709940302134</v>
      </c>
      <c r="BN21" s="1">
        <f>IF(BK21&gt;='Drive Train'!$G$30,1,0)</f>
        <v>0</v>
      </c>
      <c r="BO21" s="110">
        <f t="shared" si="64"/>
        <v>0.51115172913207241</v>
      </c>
      <c r="BP21" s="119">
        <f>BP20+'DT-Prelim Calcs'!$C$11</f>
        <v>0.68</v>
      </c>
      <c r="BQ21" s="2">
        <f>CA21/'Drive Train'!$G$35</f>
        <v>0.71679302525501354</v>
      </c>
      <c r="BR21" s="88">
        <f>BY21*12*60/(PI() * 'Drive Train'!$G$17)/BQ$2*BQ21</f>
        <v>1733.7528800261041</v>
      </c>
      <c r="BS21" s="2">
        <f>('DT-Prelim Calcs'!$C$6*BQ21-BR21)/('DT-Prelim Calcs'!$C$6*BQ21)*'DT-Prelim Calcs'!$C$7*BQ21</f>
        <v>0.59208372026080081</v>
      </c>
      <c r="BT21" s="110">
        <f>BS21/'DT-Prelim Calcs'!$C$7*('DT-Prelim Calcs'!$C$8-'DT-Prelim Calcs'!$C$9)+'DT-Prelim Calcs'!$C$9</f>
        <v>39.112907760587852</v>
      </c>
      <c r="BU21" s="110">
        <f t="shared" si="20"/>
        <v>39.112907760587852</v>
      </c>
      <c r="BV21" s="2">
        <f t="shared" si="65"/>
        <v>0.46817172856170541</v>
      </c>
      <c r="BW21" s="110">
        <f>BV21*'DT-Prelim Calcs'!$C$21/BQ$2/'DT-Prelim Calcs'!$C$19/'DT-Prelim Calcs'!$C$18*3.39*'DT-Prelim Calcs'!$C$20</f>
        <v>11.012137746243724</v>
      </c>
      <c r="BX21" s="88">
        <f t="shared" si="21"/>
        <v>0</v>
      </c>
      <c r="BY21" s="110">
        <f>BW20*'DT-Prelim Calcs'!$C$11+BY20</f>
        <v>9.998381532162071</v>
      </c>
      <c r="BZ21" s="110">
        <f>BZ20+0.5*BW21*'DT-Prelim Calcs'!$C$11^2+BY21*'DT-Prelim Calcs'!$C$11</f>
        <v>3.9422422644956994</v>
      </c>
      <c r="CA21" s="110">
        <f>MIN('Drive Train'!$G$35-BU20*'DT-Prelim Calcs'!$C$21*'Drive Train'!$G$38,CA20+BU$2)</f>
        <v>9.1032714207386718</v>
      </c>
      <c r="CB21" s="110">
        <f>'Drive Train'!$G$35-BU21*'DT-Prelim Calcs'!$C$21*'Drive Train'!$G$38</f>
        <v>9.1798383015470932</v>
      </c>
      <c r="CC21" s="1">
        <f>IF(BZ21&gt;='Drive Train'!$G$30,1,0)</f>
        <v>0</v>
      </c>
      <c r="CD21" s="110">
        <f t="shared" si="66"/>
        <v>0.43458786400653165</v>
      </c>
      <c r="CE21" s="119">
        <f>CE20+'DT-Prelim Calcs'!$C$11</f>
        <v>0.68</v>
      </c>
      <c r="CF21" s="2">
        <f>CP21/'Drive Train'!$G$35</f>
        <v>0.76640263938830355</v>
      </c>
      <c r="CG21" s="88">
        <f>CN21*12*60/(PI() * 'Drive Train'!$G$17)/CF$2*CF21</f>
        <v>2511.9121652877247</v>
      </c>
      <c r="CH21" s="2">
        <f>('DT-Prelim Calcs'!$C$6*CF21-CG21)/('DT-Prelim Calcs'!$C$6*CF21)*'DT-Prelim Calcs'!$C$7*CF21</f>
        <v>0.47415577752112237</v>
      </c>
      <c r="CI21" s="110">
        <f>CH21/'DT-Prelim Calcs'!$C$7*('DT-Prelim Calcs'!$C$8-'DT-Prelim Calcs'!$C$9)+'DT-Prelim Calcs'!$C$9</f>
        <v>31.920139621855693</v>
      </c>
      <c r="CJ21" s="110">
        <f t="shared" si="22"/>
        <v>31.920139621855693</v>
      </c>
      <c r="CK21" s="2">
        <f t="shared" si="67"/>
        <v>0.30624933104291541</v>
      </c>
      <c r="CL21" s="110">
        <f>CK21*'DT-Prelim Calcs'!$C$21/CF$2/'DT-Prelim Calcs'!$C$19/'DT-Prelim Calcs'!$C$18*3.39*'DT-Prelim Calcs'!$C$20</f>
        <v>9.0991168071019466</v>
      </c>
      <c r="CM21" s="88">
        <f t="shared" si="23"/>
        <v>0</v>
      </c>
      <c r="CN21" s="110">
        <f>CL20*'DT-Prelim Calcs'!$C$11+CN20</f>
        <v>10.725711154949055</v>
      </c>
      <c r="CO21" s="110">
        <f>CO20+0.5*CL21*'DT-Prelim Calcs'!$C$11^2+CN21*'DT-Prelim Calcs'!$C$11</f>
        <v>4.4310784668560492</v>
      </c>
      <c r="CP21" s="110">
        <f>MIN('Drive Train'!$G$35-CJ20*'DT-Prelim Calcs'!$C$21*'Drive Train'!$G$38,CP20+CJ$2)</f>
        <v>9.7333135202314551</v>
      </c>
      <c r="CQ21" s="110">
        <f>'Drive Train'!$G$35-CJ21*'DT-Prelim Calcs'!$C$21*'Drive Train'!$G$38</f>
        <v>9.8271874340329877</v>
      </c>
      <c r="CR21" s="1">
        <f>IF(CO21&gt;='Drive Train'!$G$30,1,0)</f>
        <v>0</v>
      </c>
      <c r="CS21" s="110">
        <f t="shared" si="68"/>
        <v>0.35466821802061876</v>
      </c>
      <c r="CT21" s="119">
        <f>CT20+'DT-Prelim Calcs'!$C$11</f>
        <v>0.68</v>
      </c>
      <c r="CU21" s="2">
        <f>DE21/'Drive Train'!$G$35</f>
        <v>0.80970016462731498</v>
      </c>
      <c r="CV21" s="88">
        <f>DC21*12*60/(PI() * 'Drive Train'!$G$17)/CU$2*CU21</f>
        <v>3176.9187220161075</v>
      </c>
      <c r="CW21" s="2">
        <f>('DT-Prelim Calcs'!$C$6*CU21-CV21)/('DT-Prelim Calcs'!$C$6*CU21)*'DT-Prelim Calcs'!$C$7*CU21</f>
        <v>0.37464719821309095</v>
      </c>
      <c r="CX21" s="110">
        <f>CW21/'DT-Prelim Calcs'!$C$7*('DT-Prelim Calcs'!$C$8-'DT-Prelim Calcs'!$C$9)+'DT-Prelim Calcs'!$C$9</f>
        <v>25.850822018670797</v>
      </c>
      <c r="CY21" s="110">
        <f t="shared" si="24"/>
        <v>25.850822018670797</v>
      </c>
      <c r="CZ21" s="2">
        <f t="shared" si="69"/>
        <v>0.17364454533380541</v>
      </c>
      <c r="DA21" s="110">
        <f>CZ21*'DT-Prelim Calcs'!$C$21/CU$2/'DT-Prelim Calcs'!$C$19/'DT-Prelim Calcs'!$C$18*3.39*'DT-Prelim Calcs'!$C$20</f>
        <v>6.2340745733638334</v>
      </c>
      <c r="DB21" s="88">
        <f t="shared" si="25"/>
        <v>0</v>
      </c>
      <c r="DC21" s="110">
        <f>DA20*'DT-Prelim Calcs'!$C$11+DC20</f>
        <v>10.626096605486712</v>
      </c>
      <c r="DD21" s="110">
        <f>DD20+0.5*DA21*'DT-Prelim Calcs'!$C$11^2+DC21*'DT-Prelim Calcs'!$C$11</f>
        <v>4.615227978194822</v>
      </c>
      <c r="DE21" s="110">
        <f>MIN('Drive Train'!$G$35-CY20*'DT-Prelim Calcs'!$C$21*'Drive Train'!$G$38,DE20+CY$2)</f>
        <v>10.283192090766899</v>
      </c>
      <c r="DF21" s="110">
        <f>'Drive Train'!$G$35-CY21*'DT-Prelim Calcs'!$C$21*'Drive Train'!$G$38</f>
        <v>10.373426018319627</v>
      </c>
      <c r="DG21" s="1">
        <f>IF(DD21&gt;='Drive Train'!$G$30,1,0)</f>
        <v>0</v>
      </c>
      <c r="DH21" s="110">
        <f t="shared" si="70"/>
        <v>0.2872313557630089</v>
      </c>
      <c r="DI21" s="119">
        <f>DI20+'DT-Prelim Calcs'!$C$11</f>
        <v>0.68</v>
      </c>
      <c r="DJ21" s="2">
        <f>DT21/'Drive Train'!$G$35</f>
        <v>0.84077554879303462</v>
      </c>
      <c r="DK21" s="88">
        <f>DR21*12*60/(PI() * 'Drive Train'!$G$17)/DJ$2*DJ21</f>
        <v>3640.0361002106247</v>
      </c>
      <c r="DL21" s="2">
        <f>('DT-Prelim Calcs'!$C$6*DJ21-DK21)/('DT-Prelim Calcs'!$C$6*DJ21)*'DT-Prelim Calcs'!$C$7*DJ21</f>
        <v>0.30664919138431224</v>
      </c>
      <c r="DM21" s="110">
        <f>DL21/'DT-Prelim Calcs'!$C$7*('DT-Prelim Calcs'!$C$8-'DT-Prelim Calcs'!$C$9)+'DT-Prelim Calcs'!$C$9</f>
        <v>21.703425857482877</v>
      </c>
      <c r="DN21" s="110">
        <f t="shared" si="26"/>
        <v>21.703425857482877</v>
      </c>
      <c r="DO21" s="2">
        <f t="shared" si="71"/>
        <v>8.4857368390954729E-2</v>
      </c>
      <c r="DP21" s="110">
        <f>DO21*'DT-Prelim Calcs'!$C$21/DJ$2/'DT-Prelim Calcs'!$C$19/'DT-Prelim Calcs'!$C$18*3.39*'DT-Prelim Calcs'!$C$20</f>
        <v>3.5717522421881416</v>
      </c>
      <c r="DQ21" s="88">
        <f t="shared" si="27"/>
        <v>0</v>
      </c>
      <c r="DR21" s="110">
        <f>DP20*'DT-Prelim Calcs'!$C$11+DR20</f>
        <v>10.000842366207438</v>
      </c>
      <c r="DS21" s="110">
        <f>DS20+0.5*DP21*'DT-Prelim Calcs'!$C$11^2+DR21*'DT-Prelim Calcs'!$C$11</f>
        <v>4.569788941566757</v>
      </c>
      <c r="DT21" s="110">
        <f>MIN('Drive Train'!$G$35-DN20*'DT-Prelim Calcs'!$C$21*'Drive Train'!$G$38,DT20+DN$2)</f>
        <v>10.677849469671539</v>
      </c>
      <c r="DU21" s="110">
        <f>'Drive Train'!$G$35-DN21*'DT-Prelim Calcs'!$C$21*'Drive Train'!$G$38</f>
        <v>10.74669167282654</v>
      </c>
      <c r="DV21" s="1">
        <f>IF(DS21&gt;='Drive Train'!$G$30,1,0)</f>
        <v>0</v>
      </c>
      <c r="DW21" s="110">
        <f t="shared" si="72"/>
        <v>0.24114917619425422</v>
      </c>
      <c r="DX21" s="119">
        <f>DX20+'DT-Prelim Calcs'!$C$11</f>
        <v>0.68</v>
      </c>
      <c r="DY21" s="2">
        <f>EI21/'Drive Train'!$G$35</f>
        <v>0.85952207408371506</v>
      </c>
      <c r="DZ21" s="88">
        <f>EG21*12*60/(PI() * 'Drive Train'!$G$17)/DY$2*DY21</f>
        <v>3908.7898489336712</v>
      </c>
      <c r="EA21" s="2">
        <f>('DT-Prelim Calcs'!$C$6*DY21-DZ21)/('DT-Prelim Calcs'!$C$6*DY21)*'DT-Prelim Calcs'!$C$7*DY21</f>
        <v>0.26819432873946347</v>
      </c>
      <c r="EB21" s="110">
        <f>EA21/'DT-Prelim Calcs'!$C$7*('DT-Prelim Calcs'!$C$8-'DT-Prelim Calcs'!$C$9)+'DT-Prelim Calcs'!$C$9</f>
        <v>19.357951965669404</v>
      </c>
      <c r="EC21" s="110">
        <f t="shared" si="28"/>
        <v>19.357951965669404</v>
      </c>
      <c r="ED21" s="2">
        <f t="shared" si="73"/>
        <v>3.522153906033354E-2</v>
      </c>
      <c r="EE21" s="110">
        <f>ED21*'DT-Prelim Calcs'!$C$21/DY$2/'DT-Prelim Calcs'!$C$19/'DT-Prelim Calcs'!$C$18*3.39*'DT-Prelim Calcs'!$C$20</f>
        <v>1.7005358265919721</v>
      </c>
      <c r="EF21" s="88">
        <f t="shared" si="29"/>
        <v>0</v>
      </c>
      <c r="EG21" s="110">
        <f>EE20*'DT-Prelim Calcs'!$C$11+EG20</f>
        <v>9.1582092344056303</v>
      </c>
      <c r="EH21" s="110">
        <f>EH20+0.5*EE21*'DT-Prelim Calcs'!$C$11^2+EG21*'DT-Prelim Calcs'!$C$11</f>
        <v>4.3977363309408712</v>
      </c>
      <c r="EI21" s="110">
        <f>MIN('Drive Train'!$G$35-EC20*'DT-Prelim Calcs'!$C$21*'Drive Train'!$G$38,EI20+EC$2)</f>
        <v>10.915930340863181</v>
      </c>
      <c r="EJ21" s="110">
        <f>'Drive Train'!$G$35-EC21*'DT-Prelim Calcs'!$C$21*'Drive Train'!$G$38</f>
        <v>10.957784323089752</v>
      </c>
      <c r="EK21" s="1">
        <f>IF(EH21&gt;='Drive Train'!$G$30,1,0)</f>
        <v>0</v>
      </c>
      <c r="EL21" s="110">
        <f t="shared" si="74"/>
        <v>0.21508835517410449</v>
      </c>
      <c r="EM21" s="119">
        <f>EM20+'DT-Prelim Calcs'!$C$11</f>
        <v>0.68</v>
      </c>
      <c r="EN21" s="2">
        <f>EX21/'Drive Train'!$G$35</f>
        <v>0.86895741545614325</v>
      </c>
      <c r="EO21" s="88">
        <f>EV21*12*60/(PI() * 'Drive Train'!$G$17)/EN$2*EN21</f>
        <v>4038.0632644919533</v>
      </c>
      <c r="EP21" s="2">
        <f>('DT-Prelim Calcs'!$C$6*EN21-EO21)/('DT-Prelim Calcs'!$C$6*EN21)*'DT-Prelim Calcs'!$C$7*EN21</f>
        <v>0.2502865991264403</v>
      </c>
      <c r="EQ21" s="110">
        <f>EP21/'DT-Prelim Calcs'!$C$7*('DT-Prelim Calcs'!$C$8-'DT-Prelim Calcs'!$C$9)+'DT-Prelim Calcs'!$C$9</f>
        <v>18.265707464449552</v>
      </c>
      <c r="ER21" s="110">
        <f t="shared" si="30"/>
        <v>18.265707464449552</v>
      </c>
      <c r="ES21" s="2">
        <f t="shared" si="75"/>
        <v>1.2222154266163937E-2</v>
      </c>
      <c r="ET21" s="110">
        <f>ES21*'DT-Prelim Calcs'!$C$21/EN$2/'DT-Prelim Calcs'!$C$19/'DT-Prelim Calcs'!$C$18*3.39*'DT-Prelim Calcs'!$C$20</f>
        <v>0.66575323781592666</v>
      </c>
      <c r="EU21" s="88">
        <f t="shared" si="31"/>
        <v>0</v>
      </c>
      <c r="EV21" s="110">
        <f>ET20*'DT-Prelim Calcs'!$C$11+EV20</f>
        <v>8.294912896356248</v>
      </c>
      <c r="EW21" s="110">
        <f>EW20+0.5*ET21*'DT-Prelim Calcs'!$C$11^2+EV21*'DT-Prelim Calcs'!$C$11</f>
        <v>4.1694572792340772</v>
      </c>
      <c r="EX21" s="110">
        <f>MIN('Drive Train'!$G$35-ER20*'DT-Prelim Calcs'!$C$21*'Drive Train'!$G$38,EX20+ER$2)</f>
        <v>11.035759176293018</v>
      </c>
      <c r="EY21" s="110">
        <f>'Drive Train'!$G$35-ER21*'DT-Prelim Calcs'!$C$21*'Drive Train'!$G$38</f>
        <v>11.056086328199539</v>
      </c>
      <c r="EZ21" s="1">
        <f>IF(EW21&gt;='Drive Train'!$G$30,1,0)</f>
        <v>0</v>
      </c>
      <c r="FA21" s="110">
        <f t="shared" si="76"/>
        <v>0.20295230516055054</v>
      </c>
      <c r="FB21" s="119">
        <f>FB20+'DT-Prelim Calcs'!$C$11</f>
        <v>0.68</v>
      </c>
      <c r="FC21" s="2">
        <f>FM21/'Drive Train'!$G$35</f>
        <v>0.87290428828280808</v>
      </c>
      <c r="FD21" s="88">
        <f>FK21*12*60/(PI() * 'Drive Train'!$G$17)/FC$2*FC21</f>
        <v>4089.4628350808789</v>
      </c>
      <c r="FE21" s="2">
        <f>('DT-Prelim Calcs'!$C$6*FC21-FD21)/('DT-Prelim Calcs'!$C$6*FC21)*'DT-Prelim Calcs'!$C$7*FC21</f>
        <v>0.24344186198149245</v>
      </c>
      <c r="FF21" s="110">
        <f>FE21/'DT-Prelim Calcs'!$C$7*('DT-Prelim Calcs'!$C$8-'DT-Prelim Calcs'!$C$9)+'DT-Prelim Calcs'!$C$9</f>
        <v>17.848227042842804</v>
      </c>
      <c r="FG21" s="110">
        <f t="shared" si="32"/>
        <v>17.848227042842804</v>
      </c>
      <c r="FH21" s="2">
        <f t="shared" si="77"/>
        <v>3.4372697334484614E-3</v>
      </c>
      <c r="FI21" s="110">
        <f>FH21*'DT-Prelim Calcs'!$C$21/FC$2/'DT-Prelim Calcs'!$C$19/'DT-Prelim Calcs'!$C$18*3.39*'DT-Prelim Calcs'!$C$20</f>
        <v>0.20850791413528366</v>
      </c>
      <c r="FJ21" s="88">
        <f t="shared" si="33"/>
        <v>1</v>
      </c>
      <c r="FK21" s="110">
        <f>FI20*'DT-Prelim Calcs'!$C$11+FK20</f>
        <v>7.5091959973724851</v>
      </c>
      <c r="FL21" s="110">
        <f>FL20+0.5*FI21*'DT-Prelim Calcs'!$C$11^2+FK21*'DT-Prelim Calcs'!$C$11</f>
        <v>3.9281440038883844</v>
      </c>
      <c r="FM21" s="110">
        <f>MIN('Drive Train'!$G$35-FG20*'DT-Prelim Calcs'!$C$21*'Drive Train'!$G$38,FM20+FG$2)</f>
        <v>11.085884461191663</v>
      </c>
      <c r="FN21" s="110">
        <f>'Drive Train'!$G$35-FG21*'DT-Prelim Calcs'!$C$21*'Drive Train'!$G$38</f>
        <v>11.093659566144147</v>
      </c>
      <c r="FO21" s="1">
        <f>IF(FL21&gt;='Drive Train'!$G$30,1,0)</f>
        <v>0</v>
      </c>
      <c r="FP21" s="110">
        <f t="shared" si="78"/>
        <v>0.19831363380936448</v>
      </c>
      <c r="FQ21" s="119">
        <f>FQ20+'DT-Prelim Calcs'!$C$11</f>
        <v>0.68</v>
      </c>
      <c r="FR21" s="2">
        <f>GB21/'Drive Train'!$G$35</f>
        <v>0.87423445551076751</v>
      </c>
      <c r="FS21" s="88">
        <f>FZ21*12*60/(PI() * 'Drive Train'!$G$17)/FR$2*FR21</f>
        <v>4105.8505175743257</v>
      </c>
      <c r="FT21" s="2">
        <f>('DT-Prelim Calcs'!$C$6*FR21-FS21)/('DT-Prelim Calcs'!$C$6*FR21)*'DT-Prelim Calcs'!$C$7*FR21</f>
        <v>0.2413607826503536</v>
      </c>
      <c r="FU21" s="110">
        <f>FT21/'DT-Prelim Calcs'!$C$7*('DT-Prelim Calcs'!$C$8-'DT-Prelim Calcs'!$C$9)+'DT-Prelim Calcs'!$C$9</f>
        <v>17.721295963071213</v>
      </c>
      <c r="FV21" s="110">
        <f t="shared" si="34"/>
        <v>17.721295963071213</v>
      </c>
      <c r="FW21" s="2">
        <f t="shared" si="79"/>
        <v>7.6105698127368338E-4</v>
      </c>
      <c r="FX21" s="110">
        <f>FW21*'DT-Prelim Calcs'!$C$21/FR$2/'DT-Prelim Calcs'!$C$19/'DT-Prelim Calcs'!$C$18*3.39*'DT-Prelim Calcs'!$C$20</f>
        <v>5.0877268133928677E-2</v>
      </c>
      <c r="FY21" s="88">
        <f t="shared" si="35"/>
        <v>1</v>
      </c>
      <c r="FZ21" s="110">
        <f>FX20*'DT-Prelim Calcs'!$C$11+FZ20</f>
        <v>6.8307963303083943</v>
      </c>
      <c r="GA21" s="110">
        <f>GA20+0.5*FX21*'DT-Prelim Calcs'!$C$11^2+FZ21*'DT-Prelim Calcs'!$C$11</f>
        <v>3.6919325802329745</v>
      </c>
      <c r="GB21" s="110">
        <f>MIN('Drive Train'!$G$35-FV20*'DT-Prelim Calcs'!$C$21*'Drive Train'!$G$38,GB20+FV$2)</f>
        <v>11.102777584986747</v>
      </c>
      <c r="GC21" s="110">
        <f>'Drive Train'!$G$35-FV21*'DT-Prelim Calcs'!$C$21*'Drive Train'!$G$38</f>
        <v>11.10508336332359</v>
      </c>
      <c r="GD21" s="1">
        <f>IF(GA21&gt;='Drive Train'!$G$30,1,0)</f>
        <v>0</v>
      </c>
      <c r="GE21" s="110">
        <f t="shared" si="80"/>
        <v>0.19690328847856903</v>
      </c>
      <c r="GF21" s="119">
        <f>GF20+'DT-Prelim Calcs'!$C$11</f>
        <v>0.68</v>
      </c>
      <c r="GG21" s="2">
        <f>GQ21/'Drive Train'!$G$35</f>
        <v>0.78740157480314965</v>
      </c>
      <c r="GH21" s="88">
        <f>GO21*12*60/(PI() * 'Drive Train'!$G$17)/GG$2*GG21</f>
        <v>2560.0234079121828</v>
      </c>
      <c r="GI21" s="2">
        <f>('DT-Prelim Calcs'!$C$6*GG21-GH21)/('DT-Prelim Calcs'!$C$6*GG21)*'DT-Prelim Calcs'!$C$7*GG21</f>
        <v>0.4921483771237804</v>
      </c>
      <c r="GJ21" s="110">
        <f>GI21/'DT-Prelim Calcs'!$C$7*('DT-Prelim Calcs'!$C$8-'DT-Prelim Calcs'!$C$9)+'DT-Prelim Calcs'!$C$9</f>
        <v>33.017560590528447</v>
      </c>
      <c r="GK21" s="110">
        <f t="shared" si="81"/>
        <v>29.999999999999982</v>
      </c>
      <c r="GL21" s="2">
        <f t="shared" si="82"/>
        <v>0.27611562358463293</v>
      </c>
      <c r="GM21" s="110">
        <f>GL21*'DT-Prelim Calcs'!$C$21/GG$2/'DT-Prelim Calcs'!$C$19/'DT-Prelim Calcs'!$C$18*3.39*'DT-Prelim Calcs'!$C$20</f>
        <v>10.254750201031042</v>
      </c>
      <c r="GN21" s="88">
        <f t="shared" si="37"/>
        <v>0</v>
      </c>
      <c r="GO21" s="110">
        <f>GM20*'DT-Prelim Calcs'!$C$11+GO20</f>
        <v>8.5116995239748494</v>
      </c>
      <c r="GP21" s="110">
        <f>GP20+0.5*GM21*'DT-Prelim Calcs'!$C$11^2+GO21*'DT-Prelim Calcs'!$C$11</f>
        <v>3.2850617525252082</v>
      </c>
      <c r="GQ21" s="110">
        <f>MIN('Drive Train'!$G$35-GK20*'DT-Prelim Calcs'!$C$21*'Drive Train'!$G$38,GQ20+GK$2)</f>
        <v>10</v>
      </c>
      <c r="GR21" s="110">
        <f>'Drive Train'!$G$35-GK21*'DT-Prelim Calcs'!$C$21*'Drive Train'!$G$38</f>
        <v>10</v>
      </c>
      <c r="GS21" s="1">
        <f>IF(GP21&gt;='Drive Train'!$G$30,1,0)</f>
        <v>0</v>
      </c>
      <c r="GT21" s="110">
        <f t="shared" si="83"/>
        <v>0.33333333333333315</v>
      </c>
      <c r="GU21" s="119">
        <f>GU20+'DT-Prelim Calcs'!$C$11</f>
        <v>0.68</v>
      </c>
      <c r="GV21" s="2">
        <f>HF21/'Drive Train'!$G$35</f>
        <v>0.78595587985020299</v>
      </c>
      <c r="GW21" s="88">
        <f>HD21*12*60/(PI() * 'Drive Train'!$G$17)/GV$2*GV21</f>
        <v>2836.6132274601528</v>
      </c>
      <c r="GX21" s="2">
        <f>('DT-Prelim Calcs'!$C$6*GV21-GW21)/('DT-Prelim Calcs'!$C$6*GV21)*'DT-Prelim Calcs'!$C$7*GV21</f>
        <v>0.42333055587666024</v>
      </c>
      <c r="GY21" s="110">
        <f>GX21/'DT-Prelim Calcs'!$C$7*('DT-Prelim Calcs'!$C$8-'DT-Prelim Calcs'!$C$9)+'DT-Prelim Calcs'!$C$9</f>
        <v>28.820161564108357</v>
      </c>
      <c r="GZ21" s="110">
        <f t="shared" si="38"/>
        <v>28.820161564108357</v>
      </c>
      <c r="HA21" s="2">
        <f t="shared" si="84"/>
        <v>0.23843695978787119</v>
      </c>
      <c r="HB21" s="110">
        <f>HA21*'DT-Prelim Calcs'!$C$21/GV$2/'DT-Prelim Calcs'!$C$19/'DT-Prelim Calcs'!$C$18*3.39*'DT-Prelim Calcs'!$C$20</f>
        <v>8.8553897442476508</v>
      </c>
      <c r="HC21" s="88">
        <f t="shared" si="39"/>
        <v>0</v>
      </c>
      <c r="HD21" s="110">
        <f>HB20*'DT-Prelim Calcs'!$C$11+HD20</f>
        <v>9.4486678630558192</v>
      </c>
      <c r="HE21" s="110">
        <f>HE20+0.5*HB21*'DT-Prelim Calcs'!$C$11^2+HD21*'DT-Prelim Calcs'!$C$11</f>
        <v>3.6801104549091046</v>
      </c>
      <c r="HF21" s="110">
        <f>MIN('Drive Train'!$G$35-GZ20*'DT-Prelim Calcs'!$C$21*'Drive Train'!$G$38,HF20+GZ$2)</f>
        <v>9.9816396740975772</v>
      </c>
      <c r="HG21" s="110">
        <f>'Drive Train'!$G$35-GZ21*'DT-Prelim Calcs'!$C$21*'Drive Train'!$G$38</f>
        <v>10.106185459230247</v>
      </c>
      <c r="HH21" s="1">
        <f>IF(HE21&gt;='Drive Train'!$G$30,1,0)</f>
        <v>0</v>
      </c>
      <c r="HI21" s="110">
        <f t="shared" si="85"/>
        <v>0.32022401737898176</v>
      </c>
      <c r="HJ21" s="119">
        <f>HJ20+'DT-Prelim Calcs'!$C$11</f>
        <v>0.68</v>
      </c>
      <c r="HK21" s="2">
        <f>HU21/'Drive Train'!$G$35</f>
        <v>0.80025071531208147</v>
      </c>
      <c r="HL21" s="88">
        <f>HS21*12*60/(PI() * 'Drive Train'!$G$17)/HK$2*HK21</f>
        <v>3044.6787425216535</v>
      </c>
      <c r="HM21" s="2">
        <f>('DT-Prelim Calcs'!$C$6*HK21-HL21)/('DT-Prelim Calcs'!$C$6*HK21)*'DT-Prelim Calcs'!$C$7*HK21</f>
        <v>0.39325127794696441</v>
      </c>
      <c r="HN21" s="110">
        <f>HM21/'DT-Prelim Calcs'!$C$7*('DT-Prelim Calcs'!$C$8-'DT-Prelim Calcs'!$C$9)+'DT-Prelim Calcs'!$C$9</f>
        <v>26.985538938609174</v>
      </c>
      <c r="HO21" s="110">
        <f t="shared" si="40"/>
        <v>26.985538938609174</v>
      </c>
      <c r="HP21" s="2">
        <f t="shared" si="86"/>
        <v>0.19834074141261016</v>
      </c>
      <c r="HQ21" s="110">
        <f>HP21*'DT-Prelim Calcs'!$C$21/HK$2/'DT-Prelim Calcs'!$C$19/'DT-Prelim Calcs'!$C$18*3.39*'DT-Prelim Calcs'!$C$20</f>
        <v>7.3662429219626677</v>
      </c>
      <c r="HR21" s="88">
        <f t="shared" si="41"/>
        <v>0</v>
      </c>
      <c r="HS21" s="110">
        <f>HQ20*'DT-Prelim Calcs'!$C$11+HS20</f>
        <v>9.9605663023544082</v>
      </c>
      <c r="HT21" s="110">
        <f>HT20+0.5*HQ21*'DT-Prelim Calcs'!$C$11^2+HS21*'DT-Prelim Calcs'!$C$11</f>
        <v>4.0136403684151691</v>
      </c>
      <c r="HU21" s="110">
        <f>MIN('Drive Train'!$G$35-HO20*'DT-Prelim Calcs'!$C$21*'Drive Train'!$G$38,HU20+HO$2)</f>
        <v>10.163184084463435</v>
      </c>
      <c r="HV21" s="110">
        <f>'Drive Train'!$G$35-HO21*'DT-Prelim Calcs'!$C$21*'Drive Train'!$G$38</f>
        <v>10.271301495525174</v>
      </c>
      <c r="HW21" s="1">
        <f>IF(HT21&gt;='Drive Train'!$G$30,1,0)</f>
        <v>0</v>
      </c>
      <c r="HX21" s="110">
        <f t="shared" si="87"/>
        <v>0.29983932154010196</v>
      </c>
      <c r="HY21" s="119">
        <f>HY20+'DT-Prelim Calcs'!$C$11</f>
        <v>0.68</v>
      </c>
      <c r="HZ21" s="2">
        <f>IJ21/'Drive Train'!$G$35</f>
        <v>0.80840537496095166</v>
      </c>
      <c r="IA21" s="88">
        <f>IH21*12*60/(PI() * 'Drive Train'!$G$17)/HZ$2*HZ21</f>
        <v>3162.8883259201398</v>
      </c>
      <c r="IB21" s="2">
        <f>('DT-Prelim Calcs'!$C$6*HZ21-IA21)/('DT-Prelim Calcs'!$C$6*HZ21)*'DT-Prelim Calcs'!$C$7*HZ21</f>
        <v>0.37620902055326416</v>
      </c>
      <c r="IC21" s="110">
        <f>IB21/'DT-Prelim Calcs'!$C$7*('DT-Prelim Calcs'!$C$8-'DT-Prelim Calcs'!$C$9)+'DT-Prelim Calcs'!$C$9</f>
        <v>25.946082104667177</v>
      </c>
      <c r="ID21" s="110">
        <f t="shared" si="42"/>
        <v>25.946082104667177</v>
      </c>
      <c r="IE21" s="2">
        <f t="shared" si="88"/>
        <v>0.17577355054423288</v>
      </c>
      <c r="IF21" s="110">
        <f>IE21*'DT-Prelim Calcs'!$C$21/HZ$2/'DT-Prelim Calcs'!$C$19/'DT-Prelim Calcs'!$C$18*3.39*'DT-Prelim Calcs'!$C$20</f>
        <v>6.5281124964191655</v>
      </c>
      <c r="IG21" s="88">
        <f t="shared" si="43"/>
        <v>0</v>
      </c>
      <c r="IH21" s="110">
        <f>IF20*'DT-Prelim Calcs'!$C$11+IH20</f>
        <v>10.242908484409398</v>
      </c>
      <c r="II21" s="110">
        <f>II20+0.5*IF21*'DT-Prelim Calcs'!$C$11^2+IH21*'DT-Prelim Calcs'!$C$11</f>
        <v>4.2691291652789136</v>
      </c>
      <c r="IJ21" s="110">
        <f>MIN('Drive Train'!$G$35-ID20*'DT-Prelim Calcs'!$C$21*'Drive Train'!$G$38,IJ20+ID$2)</f>
        <v>10.266748262004086</v>
      </c>
      <c r="IK21" s="110">
        <f>'Drive Train'!$G$35-ID21*'DT-Prelim Calcs'!$C$21*'Drive Train'!$G$38</f>
        <v>10.364852610579954</v>
      </c>
      <c r="IL21" s="1">
        <f>IF(II21&gt;='Drive Train'!$G$30,1,0)</f>
        <v>0</v>
      </c>
      <c r="IM21" s="110">
        <f t="shared" si="89"/>
        <v>0.28828980116296865</v>
      </c>
      <c r="IN21" s="119">
        <f>IN20+'DT-Prelim Calcs'!$C$11</f>
        <v>0.68</v>
      </c>
      <c r="IO21" s="2">
        <f>IY21/'Drive Train'!$G$35</f>
        <v>0.81336049434923985</v>
      </c>
      <c r="IP21" s="88">
        <f>IW21*12*60/(PI() * 'Drive Train'!$G$17)/IO$2*IO21</f>
        <v>3234.5245339572325</v>
      </c>
      <c r="IQ21" s="2">
        <f>('DT-Prelim Calcs'!$C$6*IO21-IP21)/('DT-Prelim Calcs'!$C$6*IO21)*'DT-Prelim Calcs'!$C$7*IO21</f>
        <v>0.36590001058042515</v>
      </c>
      <c r="IR21" s="110">
        <f>IQ21/'DT-Prelim Calcs'!$C$7*('DT-Prelim Calcs'!$C$8-'DT-Prelim Calcs'!$C$9)+'DT-Prelim Calcs'!$C$9</f>
        <v>25.317305609869905</v>
      </c>
      <c r="IS21" s="110">
        <f t="shared" si="44"/>
        <v>25.317305609869905</v>
      </c>
      <c r="IT21" s="2">
        <f t="shared" si="90"/>
        <v>0.16217362131881988</v>
      </c>
      <c r="IU21" s="110">
        <f>IT21*'DT-Prelim Calcs'!$C$21/IO$2/'DT-Prelim Calcs'!$C$19/'DT-Prelim Calcs'!$C$18*3.39*'DT-Prelim Calcs'!$C$20</f>
        <v>6.023020190711355</v>
      </c>
      <c r="IV21" s="88">
        <f t="shared" si="45"/>
        <v>0</v>
      </c>
      <c r="IW21" s="110">
        <f>IU20*'DT-Prelim Calcs'!$C$11+IW20</f>
        <v>10.411085228436677</v>
      </c>
      <c r="IX21" s="110">
        <f>IX20+0.5*IU21*'DT-Prelim Calcs'!$C$11^2+IW21*'DT-Prelim Calcs'!$C$11</f>
        <v>4.4583587531269488</v>
      </c>
      <c r="IY21" s="110">
        <f>MIN('Drive Train'!$G$35-IS20*'DT-Prelim Calcs'!$C$21*'Drive Train'!$G$38,IY20+IS$2)</f>
        <v>10.329678278235345</v>
      </c>
      <c r="IZ21" s="110">
        <f>'Drive Train'!$G$35-IS21*'DT-Prelim Calcs'!$C$21*'Drive Train'!$G$38</f>
        <v>10.421442495111709</v>
      </c>
      <c r="JA21" s="1">
        <f>IF(IX21&gt;='Drive Train'!$G$30,1,0)</f>
        <v>0</v>
      </c>
      <c r="JB21" s="110">
        <f t="shared" si="91"/>
        <v>0.28130339566522117</v>
      </c>
      <c r="JC21" s="119">
        <f>JC20+'DT-Prelim Calcs'!$C$11</f>
        <v>0.68</v>
      </c>
      <c r="JD21" s="2">
        <f>JN21/'Drive Train'!$G$35</f>
        <v>0.81632130738111386</v>
      </c>
      <c r="JE21" s="88">
        <f>JL21*12*60/(PI() * 'Drive Train'!$G$17)/JD$2*JD21</f>
        <v>3277.2726775050141</v>
      </c>
      <c r="JF21" s="2">
        <f>('DT-Prelim Calcs'!$C$6*JD21-JE21)/('DT-Prelim Calcs'!$C$6*JD21)*'DT-Prelim Calcs'!$C$7*JD21</f>
        <v>0.35975371544811197</v>
      </c>
      <c r="JG21" s="110">
        <f>JF21/'DT-Prelim Calcs'!$C$7*('DT-Prelim Calcs'!$C$8-'DT-Prelim Calcs'!$C$9)+'DT-Prelim Calcs'!$C$9</f>
        <v>24.94242519754442</v>
      </c>
      <c r="JH21" s="110">
        <f t="shared" si="46"/>
        <v>24.94242519754442</v>
      </c>
      <c r="JI21" s="2">
        <f t="shared" si="92"/>
        <v>0.15408352142810466</v>
      </c>
      <c r="JJ21" s="110">
        <f>JI21*'DT-Prelim Calcs'!$C$21/JD$2/'DT-Prelim Calcs'!$C$19/'DT-Prelim Calcs'!$C$18*3.39*'DT-Prelim Calcs'!$C$20</f>
        <v>5.7225592736374464</v>
      </c>
      <c r="JK21" s="88">
        <f t="shared" si="47"/>
        <v>0</v>
      </c>
      <c r="JL21" s="110">
        <f>JJ20*'DT-Prelim Calcs'!$C$11+JL20</f>
        <v>10.510420013098168</v>
      </c>
      <c r="JM21" s="110">
        <f>JM20+0.5*JJ21*'DT-Prelim Calcs'!$C$11^2+JL21*'DT-Prelim Calcs'!$C$11</f>
        <v>4.5904241875191376</v>
      </c>
      <c r="JN21" s="110">
        <f>MIN('Drive Train'!$G$35-JH20*'DT-Prelim Calcs'!$C$21*'Drive Train'!$G$38,JN20+JH$2)</f>
        <v>10.367280603740145</v>
      </c>
      <c r="JO21" s="110">
        <f>'Drive Train'!$G$35-JH21*'DT-Prelim Calcs'!$C$21*'Drive Train'!$G$38</f>
        <v>10.455181732221002</v>
      </c>
      <c r="JP21" s="1">
        <f>IF(JM21&gt;='Drive Train'!$G$30,1,0)</f>
        <v>0</v>
      </c>
      <c r="JQ21" s="110">
        <f>MIN(JG21,'DT-Prelim Calcs'!$C$10)*'DT-Prelim Calcs'!$C$11*1000/60/60*(1-JP21)</f>
        <v>0.27713805775049355</v>
      </c>
      <c r="JR21" s="119">
        <f>JR20+'DT-Prelim Calcs'!$C$11</f>
        <v>0.68</v>
      </c>
      <c r="JS21" s="2">
        <f>KC21/'Drive Train'!$G$35</f>
        <v>0.81742195956002761</v>
      </c>
      <c r="JT21" s="88">
        <f>KA21*12*60/(PI() * 'Drive Train'!$G$17)/JS$2*JS21</f>
        <v>3293.153247645163</v>
      </c>
      <c r="JU21" s="2">
        <f>('DT-Prelim Calcs'!$C$6*JS21-JT21)/('DT-Prelim Calcs'!$C$6*JS21)*'DT-Prelim Calcs'!$C$7*JS21</f>
        <v>0.35747145627078969</v>
      </c>
      <c r="JV21" s="110">
        <f>JU21/'DT-Prelim Calcs'!$C$7*('DT-Prelim Calcs'!$C$8-'DT-Prelim Calcs'!$C$9)+'DT-Prelim Calcs'!$C$9</f>
        <v>24.803223573963059</v>
      </c>
      <c r="JW21" s="110">
        <f t="shared" si="48"/>
        <v>24.803223573963059</v>
      </c>
      <c r="JX21" s="2">
        <f t="shared" si="93"/>
        <v>0.15108292830914369</v>
      </c>
      <c r="JY21" s="110">
        <f>JX21*'DT-Prelim Calcs'!$C$21/JS$2/'DT-Prelim Calcs'!$C$19/'DT-Prelim Calcs'!$C$18*3.39*'DT-Prelim Calcs'!$C$20</f>
        <v>5.6111192453970808</v>
      </c>
      <c r="JZ21" s="88">
        <f t="shared" si="49"/>
        <v>0</v>
      </c>
      <c r="KA21" s="110">
        <f>JY20*'DT-Prelim Calcs'!$C$11+KA20</f>
        <v>10.547129228413793</v>
      </c>
      <c r="KB21" s="110">
        <f>KB20+0.5*JY21*'DT-Prelim Calcs'!$C$11^2+KA21*'DT-Prelim Calcs'!$C$11</f>
        <v>4.6430883557125053</v>
      </c>
      <c r="KC21" s="110">
        <f>MIN('Drive Train'!$G$35-JW20*'DT-Prelim Calcs'!$C$21*'Drive Train'!$G$38,KC20+JW$2)</f>
        <v>10.381258886412351</v>
      </c>
      <c r="KD21" s="110">
        <f>'Drive Train'!$G$35-JW21*'DT-Prelim Calcs'!$C$21*'Drive Train'!$G$38</f>
        <v>10.467709878343324</v>
      </c>
      <c r="KE21" s="1">
        <f>IF(KB21&gt;='Drive Train'!$G$30,1,0)</f>
        <v>0</v>
      </c>
      <c r="KF21" s="110">
        <f>MIN(JV21,'DT-Prelim Calcs'!$C$10)*'DT-Prelim Calcs'!$C$11*1000/60/60*(1-KE21)</f>
        <v>0.27559137304403403</v>
      </c>
      <c r="KG21" s="119">
        <f>KG20+'DT-Prelim Calcs'!$C$11</f>
        <v>0.68</v>
      </c>
      <c r="KH21" s="2">
        <f>KR21/'Drive Train'!$G$35</f>
        <v>0.81733989741043045</v>
      </c>
      <c r="KI21" s="88">
        <f>KP21*12*60/(PI() * 'Drive Train'!$G$17)/KH$2*KH21</f>
        <v>3291.969458788657</v>
      </c>
      <c r="KJ21" s="2">
        <f>('DT-Prelim Calcs'!$C$6*KH21-KI21)/('DT-Prelim Calcs'!$C$6*KH21)*'DT-Prelim Calcs'!$C$7*KH21</f>
        <v>0.35764156067541819</v>
      </c>
      <c r="KK21" s="110">
        <f>KJ21/'DT-Prelim Calcs'!$C$7*('DT-Prelim Calcs'!$C$8-'DT-Prelim Calcs'!$C$9)+'DT-Prelim Calcs'!$C$9</f>
        <v>24.813598736231185</v>
      </c>
      <c r="KL21" s="110">
        <f t="shared" si="50"/>
        <v>24.813598736231185</v>
      </c>
      <c r="KM21" s="2">
        <f t="shared" si="94"/>
        <v>0.1513065088704908</v>
      </c>
      <c r="KN21" s="110">
        <f>KM21*'DT-Prelim Calcs'!$C$21/KH$2/'DT-Prelim Calcs'!$C$19/'DT-Prelim Calcs'!$C$18*3.39*'DT-Prelim Calcs'!$C$20</f>
        <v>5.6194228784065272</v>
      </c>
      <c r="KO21" s="88">
        <f t="shared" si="51"/>
        <v>0</v>
      </c>
      <c r="KP21" s="110">
        <f>KN20*'DT-Prelim Calcs'!$C$11+KP20</f>
        <v>10.54439642179358</v>
      </c>
      <c r="KQ21" s="110">
        <f>KQ20+0.5*KN21*'DT-Prelim Calcs'!$C$11^2+KP21*'DT-Prelim Calcs'!$C$11</f>
        <v>4.6392342108345996</v>
      </c>
      <c r="KR21" s="110">
        <f>MIN('Drive Train'!$G$35-KL20*'DT-Prelim Calcs'!$C$21*'Drive Train'!$G$38,KR20+KL$2)</f>
        <v>10.380216697112466</v>
      </c>
      <c r="KS21" s="110">
        <f>'Drive Train'!$G$35-KL21*'DT-Prelim Calcs'!$C$21*'Drive Train'!$G$38</f>
        <v>10.466776113739193</v>
      </c>
      <c r="KT21" s="1">
        <f>IF(KQ21&gt;='Drive Train'!$G$30,1,0)</f>
        <v>0</v>
      </c>
      <c r="KU21" s="110">
        <f>MIN(KK21,'DT-Prelim Calcs'!$C$10)*'DT-Prelim Calcs'!$C$11*1000/60/60*(1-KT21)</f>
        <v>0.27570665262479094</v>
      </c>
      <c r="KV21" s="119">
        <f>KV20+'DT-Prelim Calcs'!$C$11</f>
        <v>0.68</v>
      </c>
      <c r="KW21" s="2">
        <f>LG21/'Drive Train'!$G$35</f>
        <v>0.81741694058852321</v>
      </c>
      <c r="KX21" s="88">
        <f>LE21*12*60/(PI() * 'Drive Train'!$G$17)/KW$2*KW21</f>
        <v>3293.0808373419231</v>
      </c>
      <c r="KY21" s="2">
        <f>('DT-Prelim Calcs'!$C$6*KW21-KX21)/('DT-Prelim Calcs'!$C$6*KW21)*'DT-Prelim Calcs'!$C$7*KW21</f>
        <v>0.35748186214555205</v>
      </c>
      <c r="KZ21" s="110">
        <f>KY21/'DT-Prelim Calcs'!$C$7*('DT-Prelim Calcs'!$C$8-'DT-Prelim Calcs'!$C$9)+'DT-Prelim Calcs'!$C$9</f>
        <v>24.803858258523032</v>
      </c>
      <c r="LA21" s="110">
        <f t="shared" si="52"/>
        <v>24.803858258523032</v>
      </c>
      <c r="LB21" s="2">
        <f t="shared" si="95"/>
        <v>0.15109660507738984</v>
      </c>
      <c r="LC21" s="110">
        <f>LB21*'DT-Prelim Calcs'!$C$21/KW$2/'DT-Prelim Calcs'!$C$19/'DT-Prelim Calcs'!$C$18*3.39*'DT-Prelim Calcs'!$C$20</f>
        <v>5.6116271914527989</v>
      </c>
      <c r="LD21" s="88">
        <f t="shared" si="53"/>
        <v>0</v>
      </c>
      <c r="LE21" s="110">
        <f>LC20*'DT-Prelim Calcs'!$C$11+LE20</f>
        <v>10.546962075052086</v>
      </c>
      <c r="LF21" s="110">
        <f>LF20+0.5*LC21*'DT-Prelim Calcs'!$C$11^2+LE21*'DT-Prelim Calcs'!$C$11</f>
        <v>4.6429161639405105</v>
      </c>
      <c r="LG21" s="110">
        <f>MIN('Drive Train'!$G$35-LA20*'DT-Prelim Calcs'!$C$21*'Drive Train'!$G$38,LG20+LA$2)</f>
        <v>10.381195145474244</v>
      </c>
      <c r="LH21" s="110">
        <f>'Drive Train'!$G$35-LA21*'DT-Prelim Calcs'!$C$21*'Drive Train'!$G$38</f>
        <v>10.467652756732926</v>
      </c>
      <c r="LI21" s="1">
        <f>IF(LF21&gt;='Drive Train'!$G$30,1,0)</f>
        <v>0</v>
      </c>
      <c r="LJ21" s="110">
        <f>MIN(KZ21,'DT-Prelim Calcs'!$C$10)*'DT-Prelim Calcs'!$C$11*1000/60/60*(1-LI21)</f>
        <v>0.27559842509470034</v>
      </c>
      <c r="LK21" s="119">
        <f>LK20+'DT-Prelim Calcs'!$C$11</f>
        <v>0.68</v>
      </c>
      <c r="LL21" s="2">
        <f>LV21/'Drive Train'!$G$35</f>
        <v>0.81735889026605746</v>
      </c>
      <c r="LM21" s="88">
        <f>LT21*12*60/(PI() * 'Drive Train'!$G$17)/LL$2*LL21</f>
        <v>3292.2433785137596</v>
      </c>
      <c r="LN21" s="2">
        <f>('DT-Prelim Calcs'!$C$6*LL21-LM21)/('DT-Prelim Calcs'!$C$6*LL21)*'DT-Prelim Calcs'!$C$7*LL21</f>
        <v>0.35760220587370245</v>
      </c>
      <c r="LO21" s="110">
        <f>LN21/'DT-Prelim Calcs'!$C$7*('DT-Prelim Calcs'!$C$8-'DT-Prelim Calcs'!$C$9)+'DT-Prelim Calcs'!$C$9</f>
        <v>24.811198372438593</v>
      </c>
      <c r="LP21" s="110">
        <f t="shared" si="54"/>
        <v>24.811198372438593</v>
      </c>
      <c r="LQ21" s="2">
        <f t="shared" si="96"/>
        <v>0.15125478022390923</v>
      </c>
      <c r="LR21" s="110">
        <f>LQ21*'DT-Prelim Calcs'!$C$21/LL$2/'DT-Prelim Calcs'!$C$19/'DT-Prelim Calcs'!$C$18*3.39*'DT-Prelim Calcs'!$C$20</f>
        <v>5.617501710954846</v>
      </c>
      <c r="LS21" s="88">
        <f t="shared" si="55"/>
        <v>0</v>
      </c>
      <c r="LT21" s="110">
        <f>LR20*'DT-Prelim Calcs'!$C$11+LT20</f>
        <v>10.545028765762213</v>
      </c>
      <c r="LU21" s="110">
        <f>LU20+0.5*LR21*'DT-Prelim Calcs'!$C$11^2+LT21*'DT-Prelim Calcs'!$C$11</f>
        <v>4.6405366999283437</v>
      </c>
      <c r="LV21" s="110">
        <f>MIN('Drive Train'!$G$35-LP20*'DT-Prelim Calcs'!$C$21*'Drive Train'!$G$38,LV20+LP$2)</f>
        <v>10.380457906378929</v>
      </c>
      <c r="LW21" s="110">
        <f>'Drive Train'!$G$35-LP21*'DT-Prelim Calcs'!$C$21*'Drive Train'!$G$38</f>
        <v>10.466992146480527</v>
      </c>
      <c r="LX21" s="1">
        <f>IF(LU21&gt;='Drive Train'!$G$30,1,0)</f>
        <v>0</v>
      </c>
      <c r="LY21" s="110">
        <f>MIN(LO21,'DT-Prelim Calcs'!$C$10)*'DT-Prelim Calcs'!$C$11*1000/60/60*(1-LX21)</f>
        <v>0.27567998191598436</v>
      </c>
      <c r="LZ21" s="119">
        <f>LZ20+'DT-Prelim Calcs'!$C$11</f>
        <v>0.68</v>
      </c>
    </row>
    <row r="22" spans="1:338" x14ac:dyDescent="0.2">
      <c r="D22" s="5"/>
      <c r="E22" s="6">
        <f t="shared" si="56"/>
        <v>17</v>
      </c>
      <c r="F22" s="132">
        <f t="shared" si="57"/>
        <v>0.95879999999999999</v>
      </c>
      <c r="G22" s="132">
        <f t="shared" si="0"/>
        <v>1868.7999999999997</v>
      </c>
      <c r="H22" s="132">
        <f t="shared" si="1"/>
        <v>61.480000000000004</v>
      </c>
      <c r="I22" s="132">
        <f t="shared" si="58"/>
        <v>187.6374268988742</v>
      </c>
      <c r="J22" s="132">
        <f t="shared" si="59"/>
        <v>737.76</v>
      </c>
      <c r="K22" s="132">
        <f t="shared" si="2"/>
        <v>0.68</v>
      </c>
      <c r="L22" s="132">
        <f t="shared" si="3"/>
        <v>0.31999999999999995</v>
      </c>
      <c r="M22" s="132">
        <f t="shared" si="4"/>
        <v>0.69078651685393266</v>
      </c>
      <c r="N22" s="132">
        <f t="shared" si="5"/>
        <v>0.8717948717948717</v>
      </c>
      <c r="O22" s="132">
        <f t="shared" si="6"/>
        <v>0.25433396619344256</v>
      </c>
      <c r="P22" s="5"/>
      <c r="Q22" s="210">
        <f t="shared" si="97"/>
        <v>0</v>
      </c>
      <c r="R22" s="119">
        <f>R21+'DT-Prelim Calcs'!$C$11</f>
        <v>0.72000000000000008</v>
      </c>
      <c r="S22" s="2">
        <f>AG22/'Drive Train'!$G$35</f>
        <v>0.81034428202841946</v>
      </c>
      <c r="T22" s="88">
        <f>AE22*12*60/(PI() * 'Drive Train'!$G$17)/S$2*ABS(S22)</f>
        <v>3355.7500995839691</v>
      </c>
      <c r="U22" s="2">
        <f>IF(OR(AD21=1,AND($C$32=Motors!$C$28,'DT-Prelim Calcs'!AI21=1)),0,IF(AG22=0,-(V21+$C$9)/($C$8-$C$9)*$C$7,($C$6*S22-T22)/($C$6*S22)*$C$7*S22))</f>
        <v>0.33237864991805138</v>
      </c>
      <c r="V22" s="110">
        <f>IF(AND(AD21=1,AI21=1),0,ABS(U22/$C$7*($C$8-$C$9)+$C$9) *'Drive Train'!$K$55 + V21*(1-'Drive Train'!$K$55))</f>
        <v>23.868655846385096</v>
      </c>
      <c r="W22" s="110">
        <f t="shared" si="7"/>
        <v>23.868655846385096</v>
      </c>
      <c r="X22" s="2">
        <f>MAX(MIN(IF(AND(AI21=1,AG22&lt;0),-1,1)*(W22-$C$9)/($C$8-$C$9)*$C$7-$C$29*AE22/T$2 -  AI21*$C$29/2,X$2),MAX(X$4:X21)*-1)</f>
        <v>0.1300003985854172</v>
      </c>
      <c r="Y22" s="110">
        <f t="shared" si="8"/>
        <v>4.8281281450895674</v>
      </c>
      <c r="Z22" s="110">
        <f t="shared" si="9"/>
        <v>4.8281281450895674</v>
      </c>
      <c r="AA22" s="110">
        <f t="shared" si="10"/>
        <v>10.291372381760926</v>
      </c>
      <c r="AB22" s="110" t="e">
        <f t="shared" si="11"/>
        <v>#N/A</v>
      </c>
      <c r="AC22" s="88">
        <f t="shared" si="60"/>
        <v>0</v>
      </c>
      <c r="AD22" s="1">
        <f t="shared" si="12"/>
        <v>0</v>
      </c>
      <c r="AE22" s="110">
        <f t="shared" si="13"/>
        <v>10.841482332409511</v>
      </c>
      <c r="AF22" s="110" t="e">
        <f t="shared" si="14"/>
        <v>#N/A</v>
      </c>
      <c r="AG22" s="110">
        <f>IF(AI21=0,MIN('Drive Train'!$G$35-W21*$C$21*'Drive Train'!$G$38,AG21+W$2)-$C$3,IF(AE21-1&lt;=0,0,IF($C$32=Motors!$C$26,MAX(MAX(AG$4:AG21)*-1,AG21-W$2),MAX(0,MAX(AG$4:AG21)*-1,AG21-W$2))))</f>
        <v>10.291372381760926</v>
      </c>
      <c r="AH22" s="110">
        <f>'Drive Train'!$G$35-ABS(W22)*'DT-Prelim Calcs'!$C$21*'Drive Train'!$G$38</f>
        <v>10.55182097382534</v>
      </c>
      <c r="AI22" s="1">
        <f>IF(AJ22&gt;='Drive Train'!$G$30,1,0)</f>
        <v>0</v>
      </c>
      <c r="AJ22" s="110">
        <f>AJ21+0.5*Y22*'DT-Prelim Calcs'!$C$11^2+AE22*'DT-Prelim Calcs'!$C$11</f>
        <v>5.1122918050412602</v>
      </c>
      <c r="AK22" s="110">
        <f t="shared" si="15"/>
        <v>0.26520728718205661</v>
      </c>
      <c r="AL22" s="119">
        <f>AL21+'DT-Prelim Calcs'!$C$11</f>
        <v>0.72000000000000008</v>
      </c>
      <c r="AM22" s="2">
        <f>AW22/'Drive Train'!$G$35</f>
        <v>0.63613499243470939</v>
      </c>
      <c r="AN22" s="88">
        <f>AU22*12*60/(PI() * 'Drive Train'!$G$17)/AM$2*AM22</f>
        <v>448.14795186986862</v>
      </c>
      <c r="AO22" s="2">
        <f>('DT-Prelim Calcs'!$C$6*AM22-AN22)/('DT-Prelim Calcs'!$C$6*AM22)*'DT-Prelim Calcs'!$C$7*AM22</f>
        <v>0.78875023451504389</v>
      </c>
      <c r="AP22" s="110">
        <f>AO22/'DT-Prelim Calcs'!$C$7*('DT-Prelim Calcs'!$C$8-'DT-Prelim Calcs'!$C$9)+'DT-Prelim Calcs'!$C$9</f>
        <v>51.108170332123244</v>
      </c>
      <c r="AQ22" s="110">
        <f t="shared" si="16"/>
        <v>51.108170332123244</v>
      </c>
      <c r="AR22" s="2">
        <f t="shared" si="61"/>
        <v>0.7526598056344399</v>
      </c>
      <c r="AS22" s="110">
        <f>AR22*'DT-Prelim Calcs'!$C$21/AM$2/'DT-Prelim Calcs'!$C$19/'DT-Prelim Calcs'!$C$18*3.39*'DT-Prelim Calcs'!$C$20</f>
        <v>8.3859850372849234</v>
      </c>
      <c r="AT22" s="88">
        <f t="shared" si="17"/>
        <v>0</v>
      </c>
      <c r="AU22" s="110">
        <f>AS21*'DT-Prelim Calcs'!$C$11+AU21</f>
        <v>6.1477967642230222</v>
      </c>
      <c r="AV22" s="110">
        <f>AV21+0.5*AS22*'DT-Prelim Calcs'!$C$11^2+AU22*'DT-Prelim Calcs'!$C$11</f>
        <v>2.3995661947653613</v>
      </c>
      <c r="AW22" s="110">
        <f>MIN('Drive Train'!$G$35-AQ21*'DT-Prelim Calcs'!$C$21*'Drive Train'!$G$38,AW21+AQ$2)</f>
        <v>8.078914403920809</v>
      </c>
      <c r="AX22" s="110">
        <f>'Drive Train'!$G$35-AQ22*'DT-Prelim Calcs'!$C$21*'Drive Train'!$G$38</f>
        <v>8.100264670108908</v>
      </c>
      <c r="AY22" s="1">
        <f>IF(AV22&gt;='Drive Train'!$G$30,1,0)</f>
        <v>0</v>
      </c>
      <c r="AZ22" s="110">
        <f t="shared" si="62"/>
        <v>0.56786855924581381</v>
      </c>
      <c r="BA22" s="119">
        <f>BA21+'DT-Prelim Calcs'!$C$11</f>
        <v>0.72000000000000008</v>
      </c>
      <c r="BB22" s="2">
        <f>BL22/'Drive Train'!$G$35</f>
        <v>0.67398984204962309</v>
      </c>
      <c r="BC22" s="88">
        <f>BJ22*12*60/(PI() * 'Drive Train'!$G$17)/BB$2*BB22</f>
        <v>1051.8010260818321</v>
      </c>
      <c r="BD22" s="2">
        <f>('DT-Prelim Calcs'!$C$6*BB22-BC22)/('DT-Prelim Calcs'!$C$6*BB22)*'DT-Prelim Calcs'!$C$7*BB22</f>
        <v>0.69638056654075908</v>
      </c>
      <c r="BE22" s="110">
        <f>BD22/'DT-Prelim Calcs'!$C$7*('DT-Prelim Calcs'!$C$8-'DT-Prelim Calcs'!$C$9)+'DT-Prelim Calcs'!$C$9</f>
        <v>45.474275689720059</v>
      </c>
      <c r="BF22" s="110">
        <f t="shared" si="18"/>
        <v>45.474275689720059</v>
      </c>
      <c r="BG22" s="2">
        <f t="shared" si="63"/>
        <v>0.61643393832395943</v>
      </c>
      <c r="BH22" s="110">
        <f>BG22*'DT-Prelim Calcs'!$C$21/BB$2/'DT-Prelim Calcs'!$C$19/'DT-Prelim Calcs'!$C$18*3.39*'DT-Prelim Calcs'!$C$20</f>
        <v>10.68384125852427</v>
      </c>
      <c r="BI22" s="88">
        <f t="shared" si="19"/>
        <v>0</v>
      </c>
      <c r="BJ22" s="110">
        <f>BH21*'DT-Prelim Calcs'!$C$11+BJ21</f>
        <v>8.7547164512585951</v>
      </c>
      <c r="BK22" s="110">
        <f>BK21+0.5*BH22*'DT-Prelim Calcs'!$C$11^2+BJ22*'DT-Prelim Calcs'!$C$11</f>
        <v>3.5134089260730494</v>
      </c>
      <c r="BL22" s="110">
        <f>MIN('Drive Train'!$G$35-BF21*'DT-Prelim Calcs'!$C$21*'Drive Train'!$G$38,BL21+BF$2)</f>
        <v>8.5596709940302134</v>
      </c>
      <c r="BM22" s="110">
        <f>'Drive Train'!$G$35-BF22*'DT-Prelim Calcs'!$C$21*'Drive Train'!$G$38</f>
        <v>8.6073151879251952</v>
      </c>
      <c r="BN22" s="1">
        <f>IF(BK22&gt;='Drive Train'!$G$30,1,0)</f>
        <v>0</v>
      </c>
      <c r="BO22" s="110">
        <f t="shared" si="64"/>
        <v>0.50526972988577845</v>
      </c>
      <c r="BP22" s="119">
        <f>BP21+'DT-Prelim Calcs'!$C$11</f>
        <v>0.72000000000000008</v>
      </c>
      <c r="BQ22" s="2">
        <f>CA22/'Drive Train'!$G$35</f>
        <v>0.72282191350764513</v>
      </c>
      <c r="BR22" s="88">
        <f>BY22*12*60/(PI() * 'Drive Train'!$G$17)/BQ$2*BQ22</f>
        <v>1825.3594397631666</v>
      </c>
      <c r="BS22" s="2">
        <f>('DT-Prelim Calcs'!$C$6*BQ22-BR22)/('DT-Prelim Calcs'!$C$6*BQ22)*'DT-Prelim Calcs'!$C$7*BQ22</f>
        <v>0.57846711550022045</v>
      </c>
      <c r="BT22" s="110">
        <f>BS22/'DT-Prelim Calcs'!$C$7*('DT-Prelim Calcs'!$C$8-'DT-Prelim Calcs'!$C$9)+'DT-Prelim Calcs'!$C$9</f>
        <v>38.28239144185742</v>
      </c>
      <c r="BU22" s="110">
        <f t="shared" si="20"/>
        <v>38.28239144185742</v>
      </c>
      <c r="BV22" s="2">
        <f t="shared" si="65"/>
        <v>0.44909609659112104</v>
      </c>
      <c r="BW22" s="110">
        <f>BV22*'DT-Prelim Calcs'!$C$21/BQ$2/'DT-Prelim Calcs'!$C$19/'DT-Prelim Calcs'!$C$18*3.39*'DT-Prelim Calcs'!$C$20</f>
        <v>10.5634487843919</v>
      </c>
      <c r="BX22" s="88">
        <f t="shared" si="21"/>
        <v>0</v>
      </c>
      <c r="BY22" s="110">
        <f>BW21*'DT-Prelim Calcs'!$C$11+BY21</f>
        <v>10.43886704201182</v>
      </c>
      <c r="BZ22" s="110">
        <f>BZ21+0.5*BW22*'DT-Prelim Calcs'!$C$11^2+BY22*'DT-Prelim Calcs'!$C$11</f>
        <v>4.3682477052036859</v>
      </c>
      <c r="CA22" s="110">
        <f>MIN('Drive Train'!$G$35-BU21*'DT-Prelim Calcs'!$C$21*'Drive Train'!$G$38,CA21+BU$2)</f>
        <v>9.1798383015470932</v>
      </c>
      <c r="CB22" s="110">
        <f>'Drive Train'!$G$35-BU22*'DT-Prelim Calcs'!$C$21*'Drive Train'!$G$38</f>
        <v>9.2545847702328317</v>
      </c>
      <c r="CC22" s="1">
        <f>IF(BZ22&gt;='Drive Train'!$G$30,1,0)</f>
        <v>0</v>
      </c>
      <c r="CD22" s="110">
        <f t="shared" si="66"/>
        <v>0.42535990490952691</v>
      </c>
      <c r="CE22" s="119">
        <f>CE21+'DT-Prelim Calcs'!$C$11</f>
        <v>0.72000000000000008</v>
      </c>
      <c r="CF22" s="2">
        <f>CP22/'Drive Train'!$G$35</f>
        <v>0.77379428614432977</v>
      </c>
      <c r="CG22" s="88">
        <f>CN22*12*60/(PI() * 'Drive Train'!$G$17)/CF$2*CF22</f>
        <v>2622.199497850399</v>
      </c>
      <c r="CH22" s="2">
        <f>('DT-Prelim Calcs'!$C$6*CF22-CG22)/('DT-Prelim Calcs'!$C$6*CF22)*'DT-Prelim Calcs'!$C$7*CF22</f>
        <v>0.45795040716743257</v>
      </c>
      <c r="CI22" s="110">
        <f>CH22/'DT-Prelim Calcs'!$C$7*('DT-Prelim Calcs'!$C$8-'DT-Prelim Calcs'!$C$9)+'DT-Prelim Calcs'!$C$9</f>
        <v>30.931726961985252</v>
      </c>
      <c r="CJ22" s="110">
        <f t="shared" si="22"/>
        <v>30.931726961985252</v>
      </c>
      <c r="CK22" s="2">
        <f t="shared" si="67"/>
        <v>0.28434624853905022</v>
      </c>
      <c r="CL22" s="110">
        <f>CK22*'DT-Prelim Calcs'!$C$21/CF$2/'DT-Prelim Calcs'!$C$19/'DT-Prelim Calcs'!$C$18*3.39*'DT-Prelim Calcs'!$C$20</f>
        <v>8.4483441002373816</v>
      </c>
      <c r="CM22" s="88">
        <f t="shared" si="23"/>
        <v>0</v>
      </c>
      <c r="CN22" s="110">
        <f>CL21*'DT-Prelim Calcs'!$C$11+CN21</f>
        <v>11.089675827233133</v>
      </c>
      <c r="CO22" s="110">
        <f>CO21+0.5*CL22*'DT-Prelim Calcs'!$C$11^2+CN22*'DT-Prelim Calcs'!$C$11</f>
        <v>4.8814241752255638</v>
      </c>
      <c r="CP22" s="110">
        <f>MIN('Drive Train'!$G$35-CJ21*'DT-Prelim Calcs'!$C$21*'Drive Train'!$G$38,CP21+CJ$2)</f>
        <v>9.8271874340329877</v>
      </c>
      <c r="CQ22" s="110">
        <f>'Drive Train'!$G$35-CJ22*'DT-Prelim Calcs'!$C$21*'Drive Train'!$G$38</f>
        <v>9.9161445734213274</v>
      </c>
      <c r="CR22" s="1">
        <f>IF(CO22&gt;='Drive Train'!$G$30,1,0)</f>
        <v>0</v>
      </c>
      <c r="CS22" s="110">
        <f t="shared" si="68"/>
        <v>0.3436858551331694</v>
      </c>
      <c r="CT22" s="119">
        <f>CT21+'DT-Prelim Calcs'!$C$11</f>
        <v>0.72000000000000008</v>
      </c>
      <c r="CU22" s="2">
        <f>DE22/'Drive Train'!$G$35</f>
        <v>0.816805198292884</v>
      </c>
      <c r="CV22" s="88">
        <f>DC22*12*60/(PI() * 'Drive Train'!$G$17)/CU$2*CU22</f>
        <v>3280.0029061615019</v>
      </c>
      <c r="CW22" s="2">
        <f>('DT-Prelim Calcs'!$C$6*CU22-CV22)/('DT-Prelim Calcs'!$C$6*CU22)*'DT-Prelim Calcs'!$C$7*CU22</f>
        <v>0.35977681971493258</v>
      </c>
      <c r="CX22" s="110">
        <f>CW22/'DT-Prelim Calcs'!$C$7*('DT-Prelim Calcs'!$C$8-'DT-Prelim Calcs'!$C$9)+'DT-Prelim Calcs'!$C$9</f>
        <v>24.943834393960429</v>
      </c>
      <c r="CY22" s="110">
        <f t="shared" si="24"/>
        <v>24.943834393960429</v>
      </c>
      <c r="CZ22" s="2">
        <f t="shared" si="69"/>
        <v>0.15405723050797834</v>
      </c>
      <c r="DA22" s="110">
        <f>CZ22*'DT-Prelim Calcs'!$C$21/CU$2/'DT-Prelim Calcs'!$C$19/'DT-Prelim Calcs'!$C$18*3.39*'DT-Prelim Calcs'!$C$20</f>
        <v>5.5308634181765193</v>
      </c>
      <c r="DB22" s="88">
        <f t="shared" si="25"/>
        <v>0</v>
      </c>
      <c r="DC22" s="110">
        <f>DA21*'DT-Prelim Calcs'!$C$11+DC21</f>
        <v>10.875459588421265</v>
      </c>
      <c r="DD22" s="110">
        <f>DD21+0.5*DA22*'DT-Prelim Calcs'!$C$11^2+DC22*'DT-Prelim Calcs'!$C$11</f>
        <v>5.0546710524662135</v>
      </c>
      <c r="DE22" s="110">
        <f>MIN('Drive Train'!$G$35-CY21*'DT-Prelim Calcs'!$C$21*'Drive Train'!$G$38,DE21+CY$2)</f>
        <v>10.373426018319627</v>
      </c>
      <c r="DF22" s="110">
        <f>'Drive Train'!$G$35-CY22*'DT-Prelim Calcs'!$C$21*'Drive Train'!$G$38</f>
        <v>10.455054904543561</v>
      </c>
      <c r="DG22" s="1">
        <f>IF(DD22&gt;='Drive Train'!$G$30,1,0)</f>
        <v>0</v>
      </c>
      <c r="DH22" s="110">
        <f t="shared" si="70"/>
        <v>0.27715371548844919</v>
      </c>
      <c r="DI22" s="119">
        <f>DI21+'DT-Prelim Calcs'!$C$11</f>
        <v>0.72000000000000008</v>
      </c>
      <c r="DJ22" s="2">
        <f>DT22/'Drive Train'!$G$35</f>
        <v>0.84619619471075125</v>
      </c>
      <c r="DK22" s="88">
        <f>DR22*12*60/(PI() * 'Drive Train'!$G$17)/DJ$2*DJ22</f>
        <v>3715.8402391951995</v>
      </c>
      <c r="DL22" s="2">
        <f>('DT-Prelim Calcs'!$C$6*DJ22-DK22)/('DT-Prelim Calcs'!$C$6*DJ22)*'DT-Prelim Calcs'!$C$7*DJ22</f>
        <v>0.29599027542140049</v>
      </c>
      <c r="DM22" s="110">
        <f>DL22/'DT-Prelim Calcs'!$C$7*('DT-Prelim Calcs'!$C$8-'DT-Prelim Calcs'!$C$9)+'DT-Prelim Calcs'!$C$9</f>
        <v>21.053307578893932</v>
      </c>
      <c r="DN22" s="110">
        <f t="shared" si="26"/>
        <v>21.053307578893932</v>
      </c>
      <c r="DO22" s="2">
        <f t="shared" si="71"/>
        <v>7.10299775653562E-2</v>
      </c>
      <c r="DP22" s="110">
        <f>DO22*'DT-Prelim Calcs'!$C$21/DJ$2/'DT-Prelim Calcs'!$C$19/'DT-Prelim Calcs'!$C$18*3.39*'DT-Prelim Calcs'!$C$20</f>
        <v>2.9897401538871828</v>
      </c>
      <c r="DQ22" s="88">
        <f t="shared" si="27"/>
        <v>0</v>
      </c>
      <c r="DR22" s="110">
        <f>DP21*'DT-Prelim Calcs'!$C$11+DR21</f>
        <v>10.143712455894963</v>
      </c>
      <c r="DS22" s="110">
        <f>DS21+0.5*DP22*'DT-Prelim Calcs'!$C$11^2+DR22*'DT-Prelim Calcs'!$C$11</f>
        <v>4.9779292319256649</v>
      </c>
      <c r="DT22" s="110">
        <f>MIN('Drive Train'!$G$35-DN21*'DT-Prelim Calcs'!$C$21*'Drive Train'!$G$38,DT21+DN$2)</f>
        <v>10.74669167282654</v>
      </c>
      <c r="DU22" s="110">
        <f>'Drive Train'!$G$35-DN22*'DT-Prelim Calcs'!$C$21*'Drive Train'!$G$38</f>
        <v>10.805202317899546</v>
      </c>
      <c r="DV22" s="1">
        <f>IF(DS22&gt;='Drive Train'!$G$30,1,0)</f>
        <v>0</v>
      </c>
      <c r="DW22" s="110">
        <f t="shared" si="72"/>
        <v>0.23392563976548816</v>
      </c>
      <c r="DX22" s="119">
        <f>DX21+'DT-Prelim Calcs'!$C$11</f>
        <v>0.72000000000000008</v>
      </c>
      <c r="DY22" s="2">
        <f>EI22/'Drive Train'!$G$35</f>
        <v>0.86281766323541365</v>
      </c>
      <c r="DZ22" s="88">
        <f>EG22*12*60/(PI() * 'Drive Train'!$G$17)/DY$2*DY22</f>
        <v>3952.9203286026304</v>
      </c>
      <c r="EA22" s="2">
        <f>('DT-Prelim Calcs'!$C$6*DY22-DZ22)/('DT-Prelim Calcs'!$C$6*DY22)*'DT-Prelim Calcs'!$C$7*DY22</f>
        <v>0.26218631897533923</v>
      </c>
      <c r="EB22" s="110">
        <f>EA22/'DT-Prelim Calcs'!$C$7*('DT-Prelim Calcs'!$C$8-'DT-Prelim Calcs'!$C$9)+'DT-Prelim Calcs'!$C$9</f>
        <v>18.991505980056154</v>
      </c>
      <c r="EC22" s="110">
        <f t="shared" si="28"/>
        <v>18.991505980056154</v>
      </c>
      <c r="ED22" s="2">
        <f t="shared" si="73"/>
        <v>2.7483153563005597E-2</v>
      </c>
      <c r="EE22" s="110">
        <f>ED22*'DT-Prelim Calcs'!$C$21/DY$2/'DT-Prelim Calcs'!$C$19/'DT-Prelim Calcs'!$C$18*3.39*'DT-Prelim Calcs'!$C$20</f>
        <v>1.3269178039483787</v>
      </c>
      <c r="EF22" s="88">
        <f t="shared" si="29"/>
        <v>0</v>
      </c>
      <c r="EG22" s="110">
        <f>EE21*'DT-Prelim Calcs'!$C$11+EG21</f>
        <v>9.2262306674693093</v>
      </c>
      <c r="EH22" s="110">
        <f>EH21+0.5*EE22*'DT-Prelim Calcs'!$C$11^2+EG22*'DT-Prelim Calcs'!$C$11</f>
        <v>4.7678470918828024</v>
      </c>
      <c r="EI22" s="110">
        <f>MIN('Drive Train'!$G$35-EC21*'DT-Prelim Calcs'!$C$21*'Drive Train'!$G$38,EI21+EC$2)</f>
        <v>10.957784323089752</v>
      </c>
      <c r="EJ22" s="110">
        <f>'Drive Train'!$G$35-EC22*'DT-Prelim Calcs'!$C$21*'Drive Train'!$G$38</f>
        <v>10.990764461794946</v>
      </c>
      <c r="EK22" s="1">
        <f>IF(EH22&gt;='Drive Train'!$G$30,1,0)</f>
        <v>0</v>
      </c>
      <c r="EL22" s="110">
        <f t="shared" si="74"/>
        <v>0.21101673311173502</v>
      </c>
      <c r="EM22" s="119">
        <f>EM21+'DT-Prelim Calcs'!$C$11</f>
        <v>0.72000000000000008</v>
      </c>
      <c r="EN22" s="2">
        <f>EX22/'Drive Train'!$G$35</f>
        <v>0.87055797859838902</v>
      </c>
      <c r="EO22" s="88">
        <f>EV22*12*60/(PI() * 'Drive Train'!$G$17)/EN$2*EN22</f>
        <v>4058.4888604733519</v>
      </c>
      <c r="EP22" s="2">
        <f>('DT-Prelim Calcs'!$C$6*EN22-EO22)/('DT-Prelim Calcs'!$C$6*EN22)*'DT-Prelim Calcs'!$C$7*EN22</f>
        <v>0.24761187083958008</v>
      </c>
      <c r="EQ22" s="110">
        <f>EP22/'DT-Prelim Calcs'!$C$7*('DT-Prelim Calcs'!$C$8-'DT-Prelim Calcs'!$C$9)+'DT-Prelim Calcs'!$C$9</f>
        <v>18.10256800865524</v>
      </c>
      <c r="ER22" s="110">
        <f t="shared" si="30"/>
        <v>18.10256800865524</v>
      </c>
      <c r="ES22" s="2">
        <f t="shared" si="75"/>
        <v>8.7831398345066536E-3</v>
      </c>
      <c r="ET22" s="110">
        <f>ES22*'DT-Prelim Calcs'!$C$21/EN$2/'DT-Prelim Calcs'!$C$19/'DT-Prelim Calcs'!$C$18*3.39*'DT-Prelim Calcs'!$C$20</f>
        <v>0.47842660595447734</v>
      </c>
      <c r="EU22" s="88">
        <f t="shared" si="31"/>
        <v>1</v>
      </c>
      <c r="EV22" s="110">
        <f>ET21*'DT-Prelim Calcs'!$C$11+EV21</f>
        <v>8.3215430258688858</v>
      </c>
      <c r="EW22" s="110">
        <f>EW21+0.5*ET22*'DT-Prelim Calcs'!$C$11^2+EV22*'DT-Prelim Calcs'!$C$11</f>
        <v>4.5027017415535964</v>
      </c>
      <c r="EX22" s="110">
        <f>MIN('Drive Train'!$G$35-ER21*'DT-Prelim Calcs'!$C$21*'Drive Train'!$G$38,EX21+ER$2)</f>
        <v>11.056086328199539</v>
      </c>
      <c r="EY22" s="110">
        <f>'Drive Train'!$G$35-ER22*'DT-Prelim Calcs'!$C$21*'Drive Train'!$G$38</f>
        <v>11.070768879221028</v>
      </c>
      <c r="EZ22" s="1">
        <f>IF(EW22&gt;='Drive Train'!$G$30,1,0)</f>
        <v>0</v>
      </c>
      <c r="FA22" s="110">
        <f t="shared" si="76"/>
        <v>0.20113964454061378</v>
      </c>
      <c r="FB22" s="119">
        <f>FB21+'DT-Prelim Calcs'!$C$11</f>
        <v>0.72000000000000008</v>
      </c>
      <c r="FC22" s="2">
        <f>FM22/'Drive Train'!$G$35</f>
        <v>0.87351650127119274</v>
      </c>
      <c r="FD22" s="88">
        <f>FK22*12*60/(PI() * 'Drive Train'!$G$17)/FC$2*FC22</f>
        <v>4096.8762588581294</v>
      </c>
      <c r="FE22" s="2">
        <f>('DT-Prelim Calcs'!$C$6*FC22-FD22)/('DT-Prelim Calcs'!$C$6*FC22)*'DT-Prelim Calcs'!$C$7*FC22</f>
        <v>0.24251519744478539</v>
      </c>
      <c r="FF22" s="110">
        <f>FE22/'DT-Prelim Calcs'!$C$7*('DT-Prelim Calcs'!$C$8-'DT-Prelim Calcs'!$C$9)+'DT-Prelim Calcs'!$C$9</f>
        <v>17.791707078192584</v>
      </c>
      <c r="FG22" s="110">
        <f t="shared" si="32"/>
        <v>17.791707078192584</v>
      </c>
      <c r="FH22" s="2">
        <f t="shared" si="77"/>
        <v>2.2440368081679818E-3</v>
      </c>
      <c r="FI22" s="110">
        <f>FH22*'DT-Prelim Calcs'!$C$21/FC$2/'DT-Prelim Calcs'!$C$19/'DT-Prelim Calcs'!$C$18*3.39*'DT-Prelim Calcs'!$C$20</f>
        <v>0.13612531759166965</v>
      </c>
      <c r="FJ22" s="88">
        <f t="shared" si="33"/>
        <v>1</v>
      </c>
      <c r="FK22" s="110">
        <f>FI21*'DT-Prelim Calcs'!$C$11+FK21</f>
        <v>7.5175363139378968</v>
      </c>
      <c r="FL22" s="110">
        <f>FL21+0.5*FI22*'DT-Prelim Calcs'!$C$11^2+FK22*'DT-Prelim Calcs'!$C$11</f>
        <v>4.2289543566999734</v>
      </c>
      <c r="FM22" s="110">
        <f>MIN('Drive Train'!$G$35-FG21*'DT-Prelim Calcs'!$C$21*'Drive Train'!$G$38,FM21+FG$2)</f>
        <v>11.093659566144147</v>
      </c>
      <c r="FN22" s="110">
        <f>'Drive Train'!$G$35-FG22*'DT-Prelim Calcs'!$C$21*'Drive Train'!$G$38</f>
        <v>11.098746362962666</v>
      </c>
      <c r="FO22" s="1">
        <f>IF(FL22&gt;='Drive Train'!$G$30,1,0)</f>
        <v>0</v>
      </c>
      <c r="FP22" s="110">
        <f t="shared" si="78"/>
        <v>0.19768563420213983</v>
      </c>
      <c r="FQ22" s="119">
        <f>FQ21+'DT-Prelim Calcs'!$C$11</f>
        <v>0.72000000000000008</v>
      </c>
      <c r="FR22" s="2">
        <f>GB22/'Drive Train'!$G$35</f>
        <v>0.87441601286012527</v>
      </c>
      <c r="FS22" s="88">
        <f>FZ22*12*60/(PI() * 'Drive Train'!$G$17)/FR$2*FR22</f>
        <v>4107.9267084295416</v>
      </c>
      <c r="FT22" s="2">
        <f>('DT-Prelim Calcs'!$C$6*FR22-FS22)/('DT-Prelim Calcs'!$C$6*FR22)*'DT-Prelim Calcs'!$C$7*FR22</f>
        <v>0.24111550640578114</v>
      </c>
      <c r="FU22" s="110">
        <f>FT22/'DT-Prelim Calcs'!$C$7*('DT-Prelim Calcs'!$C$8-'DT-Prelim Calcs'!$C$9)+'DT-Prelim Calcs'!$C$9</f>
        <v>17.706335851700125</v>
      </c>
      <c r="FV22" s="110">
        <f t="shared" si="34"/>
        <v>17.706335851700125</v>
      </c>
      <c r="FW22" s="2">
        <f t="shared" si="79"/>
        <v>4.4409915719631488E-4</v>
      </c>
      <c r="FX22" s="110">
        <f>FW22*'DT-Prelim Calcs'!$C$21/FR$2/'DT-Prelim Calcs'!$C$19/'DT-Prelim Calcs'!$C$18*3.39*'DT-Prelim Calcs'!$C$20</f>
        <v>2.9688383990532544E-2</v>
      </c>
      <c r="FY22" s="88">
        <f t="shared" si="35"/>
        <v>1</v>
      </c>
      <c r="FZ22" s="110">
        <f>FX21*'DT-Prelim Calcs'!$C$11+FZ21</f>
        <v>6.8328314210337515</v>
      </c>
      <c r="GA22" s="110">
        <f>GA21+0.5*FX22*'DT-Prelim Calcs'!$C$11^2+FZ22*'DT-Prelim Calcs'!$C$11</f>
        <v>3.9652695877815169</v>
      </c>
      <c r="GB22" s="110">
        <f>MIN('Drive Train'!$G$35-FV21*'DT-Prelim Calcs'!$C$21*'Drive Train'!$G$38,GB21+FV$2)</f>
        <v>11.10508336332359</v>
      </c>
      <c r="GC22" s="110">
        <f>'Drive Train'!$G$35-FV22*'DT-Prelim Calcs'!$C$21*'Drive Train'!$G$38</f>
        <v>11.106429773346989</v>
      </c>
      <c r="GD22" s="1">
        <f>IF(GA22&gt;='Drive Train'!$G$30,1,0)</f>
        <v>0</v>
      </c>
      <c r="GE22" s="110">
        <f t="shared" si="80"/>
        <v>0.19673706501889029</v>
      </c>
      <c r="GF22" s="119">
        <f>GF21+'DT-Prelim Calcs'!$C$11</f>
        <v>0.72000000000000008</v>
      </c>
      <c r="GG22" s="2">
        <f>GQ22/'Drive Train'!$G$35</f>
        <v>0.78740157480314965</v>
      </c>
      <c r="GH22" s="88">
        <f>GO22*12*60/(PI() * 'Drive Train'!$G$17)/GG$2*GG22</f>
        <v>2683.3943069106103</v>
      </c>
      <c r="GI22" s="2">
        <f>('DT-Prelim Calcs'!$C$6*GG22-GH22)/('DT-Prelim Calcs'!$C$6*GG22)*'DT-Prelim Calcs'!$C$7*GG22</f>
        <v>0.46236191007107785</v>
      </c>
      <c r="GJ22" s="110">
        <f>GI22/'DT-Prelim Calcs'!$C$7*('DT-Prelim Calcs'!$C$8-'DT-Prelim Calcs'!$C$9)+'DT-Prelim Calcs'!$C$9</f>
        <v>31.200797351852977</v>
      </c>
      <c r="GK22" s="110">
        <f t="shared" si="81"/>
        <v>29.999999999999982</v>
      </c>
      <c r="GL22" s="2">
        <f t="shared" si="82"/>
        <v>0.26808893593240068</v>
      </c>
      <c r="GM22" s="110">
        <f>GL22*'DT-Prelim Calcs'!$C$21/GG$2/'DT-Prelim Calcs'!$C$19/'DT-Prelim Calcs'!$C$18*3.39*'DT-Prelim Calcs'!$C$20</f>
        <v>9.9566443722237423</v>
      </c>
      <c r="GN22" s="88">
        <f t="shared" si="37"/>
        <v>0</v>
      </c>
      <c r="GO22" s="110">
        <f>GM21*'DT-Prelim Calcs'!$C$11+GO21</f>
        <v>8.9218895320160918</v>
      </c>
      <c r="GP22" s="110">
        <f>GP21+0.5*GM22*'DT-Prelim Calcs'!$C$11^2+GO22*'DT-Prelim Calcs'!$C$11</f>
        <v>3.6499026493036308</v>
      </c>
      <c r="GQ22" s="110">
        <f>MIN('Drive Train'!$G$35-GK21*'DT-Prelim Calcs'!$C$21*'Drive Train'!$G$38,GQ21+GK$2)</f>
        <v>10</v>
      </c>
      <c r="GR22" s="110">
        <f>'Drive Train'!$G$35-GK22*'DT-Prelim Calcs'!$C$21*'Drive Train'!$G$38</f>
        <v>10</v>
      </c>
      <c r="GS22" s="1">
        <f>IF(GP22&gt;='Drive Train'!$G$30,1,0)</f>
        <v>0</v>
      </c>
      <c r="GT22" s="110">
        <f t="shared" si="83"/>
        <v>0.33333333333333315</v>
      </c>
      <c r="GU22" s="119">
        <f>GU21+'DT-Prelim Calcs'!$C$11</f>
        <v>0.72000000000000008</v>
      </c>
      <c r="GV22" s="2">
        <f>HF22/'Drive Train'!$G$35</f>
        <v>0.7957626345850588</v>
      </c>
      <c r="GW22" s="88">
        <f>HD22*12*60/(PI() * 'Drive Train'!$G$17)/GV$2*GV22</f>
        <v>2979.6740277084104</v>
      </c>
      <c r="GX22" s="2">
        <f>('DT-Prelim Calcs'!$C$6*GV22-GW22)/('DT-Prelim Calcs'!$C$6*GV22)*'DT-Prelim Calcs'!$C$7*GV22</f>
        <v>0.40261771560930637</v>
      </c>
      <c r="GY22" s="110">
        <f>GX22/'DT-Prelim Calcs'!$C$7*('DT-Prelim Calcs'!$C$8-'DT-Prelim Calcs'!$C$9)+'DT-Prelim Calcs'!$C$9</f>
        <v>27.556825207376132</v>
      </c>
      <c r="GZ22" s="110">
        <f t="shared" si="38"/>
        <v>27.556825207376132</v>
      </c>
      <c r="HA22" s="2">
        <f t="shared" si="84"/>
        <v>0.21079275150838267</v>
      </c>
      <c r="HB22" s="110">
        <f>HA22*'DT-Prelim Calcs'!$C$21/GV$2/'DT-Prelim Calcs'!$C$19/'DT-Prelim Calcs'!$C$18*3.39*'DT-Prelim Calcs'!$C$20</f>
        <v>7.8287022763994676</v>
      </c>
      <c r="HC22" s="88">
        <f t="shared" si="39"/>
        <v>0</v>
      </c>
      <c r="HD22" s="110">
        <f>HB21*'DT-Prelim Calcs'!$C$11+HD21</f>
        <v>9.8028834528257249</v>
      </c>
      <c r="HE22" s="110">
        <f>HE21+0.5*HB22*'DT-Prelim Calcs'!$C$11^2+HD22*'DT-Prelim Calcs'!$C$11</f>
        <v>4.0784887548432529</v>
      </c>
      <c r="HF22" s="110">
        <f>MIN('Drive Train'!$G$35-GZ21*'DT-Prelim Calcs'!$C$21*'Drive Train'!$G$38,HF21+GZ$2)</f>
        <v>10.106185459230247</v>
      </c>
      <c r="HG22" s="110">
        <f>'Drive Train'!$G$35-GZ22*'DT-Prelim Calcs'!$C$21*'Drive Train'!$G$38</f>
        <v>10.219885731336149</v>
      </c>
      <c r="HH22" s="1">
        <f>IF(HE22&gt;='Drive Train'!$G$30,1,0)</f>
        <v>0</v>
      </c>
      <c r="HI22" s="110">
        <f t="shared" si="85"/>
        <v>0.30618694674862373</v>
      </c>
      <c r="HJ22" s="119">
        <f>HJ21+'DT-Prelim Calcs'!$C$11</f>
        <v>0.72000000000000008</v>
      </c>
      <c r="HK22" s="2">
        <f>HU22/'Drive Train'!$G$35</f>
        <v>0.80876389728544684</v>
      </c>
      <c r="HL22" s="88">
        <f>HS22*12*60/(PI() * 'Drive Train'!$G$17)/HK$2*HK22</f>
        <v>3168.0931513797473</v>
      </c>
      <c r="HM22" s="2">
        <f>('DT-Prelim Calcs'!$C$6*HK22-HL22)/('DT-Prelim Calcs'!$C$6*HK22)*'DT-Prelim Calcs'!$C$7*HK22</f>
        <v>0.37545789252771233</v>
      </c>
      <c r="HN22" s="110">
        <f>HM22/'DT-Prelim Calcs'!$C$7*('DT-Prelim Calcs'!$C$8-'DT-Prelim Calcs'!$C$9)+'DT-Prelim Calcs'!$C$9</f>
        <v>25.900268622257631</v>
      </c>
      <c r="HO22" s="110">
        <f t="shared" si="40"/>
        <v>25.900268622257631</v>
      </c>
      <c r="HP22" s="2">
        <f t="shared" si="86"/>
        <v>0.17478158598960739</v>
      </c>
      <c r="HQ22" s="110">
        <f>HP22*'DT-Prelim Calcs'!$C$21/HK$2/'DT-Prelim Calcs'!$C$19/'DT-Prelim Calcs'!$C$18*3.39*'DT-Prelim Calcs'!$C$20</f>
        <v>6.4912715941047638</v>
      </c>
      <c r="HR22" s="88">
        <f t="shared" si="41"/>
        <v>0</v>
      </c>
      <c r="HS22" s="110">
        <f>HQ21*'DT-Prelim Calcs'!$C$11+HS21</f>
        <v>10.255216019232915</v>
      </c>
      <c r="HT22" s="110">
        <f>HT21+0.5*HQ22*'DT-Prelim Calcs'!$C$11^2+HS22*'DT-Prelim Calcs'!$C$11</f>
        <v>4.4290420264597694</v>
      </c>
      <c r="HU22" s="110">
        <f>MIN('Drive Train'!$G$35-HO21*'DT-Prelim Calcs'!$C$21*'Drive Train'!$G$38,HU21+HO$2)</f>
        <v>10.271301495525174</v>
      </c>
      <c r="HV22" s="110">
        <f>'Drive Train'!$G$35-HO22*'DT-Prelim Calcs'!$C$21*'Drive Train'!$G$38</f>
        <v>10.368975823996813</v>
      </c>
      <c r="HW22" s="1">
        <f>IF(HT22&gt;='Drive Train'!$G$30,1,0)</f>
        <v>0</v>
      </c>
      <c r="HX22" s="110">
        <f t="shared" si="87"/>
        <v>0.28778076246952922</v>
      </c>
      <c r="HY22" s="119">
        <f>HY21+'DT-Prelim Calcs'!$C$11</f>
        <v>0.72000000000000008</v>
      </c>
      <c r="HZ22" s="2">
        <f>IJ22/'Drive Train'!$G$35</f>
        <v>0.81613012681731922</v>
      </c>
      <c r="IA22" s="88">
        <f>IH22*12*60/(PI() * 'Drive Train'!$G$17)/HZ$2*HZ22</f>
        <v>3274.5140634627187</v>
      </c>
      <c r="IB22" s="2">
        <f>('DT-Prelim Calcs'!$C$6*HZ22-IA22)/('DT-Prelim Calcs'!$C$6*HZ22)*'DT-Prelim Calcs'!$C$7*HZ22</f>
        <v>0.36015018609282534</v>
      </c>
      <c r="IC22" s="110">
        <f>IB22/'DT-Prelim Calcs'!$C$7*('DT-Prelim Calcs'!$C$8-'DT-Prelim Calcs'!$C$9)+'DT-Prelim Calcs'!$C$9</f>
        <v>24.966607095023392</v>
      </c>
      <c r="ID22" s="110">
        <f t="shared" si="42"/>
        <v>24.966607095023392</v>
      </c>
      <c r="IE22" s="2">
        <f t="shared" si="88"/>
        <v>0.15460497484776445</v>
      </c>
      <c r="IF22" s="110">
        <f>IE22*'DT-Prelim Calcs'!$C$21/HZ$2/'DT-Prelim Calcs'!$C$19/'DT-Prelim Calcs'!$C$18*3.39*'DT-Prelim Calcs'!$C$20</f>
        <v>5.7419257060423314</v>
      </c>
      <c r="IG22" s="88">
        <f t="shared" si="43"/>
        <v>0</v>
      </c>
      <c r="IH22" s="110">
        <f>IF21*'DT-Prelim Calcs'!$C$11+IH21</f>
        <v>10.504032984266164</v>
      </c>
      <c r="II22" s="110">
        <f>II21+0.5*IF22*'DT-Prelim Calcs'!$C$11^2+IH22*'DT-Prelim Calcs'!$C$11</f>
        <v>4.6938840252143939</v>
      </c>
      <c r="IJ22" s="110">
        <f>MIN('Drive Train'!$G$35-ID21*'DT-Prelim Calcs'!$C$21*'Drive Train'!$G$38,IJ21+ID$2)</f>
        <v>10.364852610579954</v>
      </c>
      <c r="IK22" s="110">
        <f>'Drive Train'!$G$35-ID22*'DT-Prelim Calcs'!$C$21*'Drive Train'!$G$38</f>
        <v>10.453005361447893</v>
      </c>
      <c r="IL22" s="1">
        <f>IF(II22&gt;='Drive Train'!$G$30,1,0)</f>
        <v>0</v>
      </c>
      <c r="IM22" s="110">
        <f t="shared" si="89"/>
        <v>0.2774067455002599</v>
      </c>
      <c r="IN22" s="119">
        <f>IN21+'DT-Prelim Calcs'!$C$11</f>
        <v>0.72000000000000008</v>
      </c>
      <c r="IO22" s="2">
        <f>IY22/'Drive Train'!$G$35</f>
        <v>0.82058602323714247</v>
      </c>
      <c r="IP22" s="88">
        <f>IW22*12*60/(PI() * 'Drive Train'!$G$17)/IO$2*IO22</f>
        <v>3338.7729994764804</v>
      </c>
      <c r="IQ22" s="2">
        <f>('DT-Prelim Calcs'!$C$6*IO22-IP22)/('DT-Prelim Calcs'!$C$6*IO22)*'DT-Prelim Calcs'!$C$7*IO22</f>
        <v>0.35091842816474117</v>
      </c>
      <c r="IR22" s="110">
        <f>IQ22/'DT-Prelim Calcs'!$C$7*('DT-Prelim Calcs'!$C$8-'DT-Prelim Calcs'!$C$9)+'DT-Prelim Calcs'!$C$9</f>
        <v>24.403535334870739</v>
      </c>
      <c r="IS22" s="110">
        <f t="shared" si="44"/>
        <v>24.403535334870739</v>
      </c>
      <c r="IT22" s="2">
        <f t="shared" si="90"/>
        <v>0.14247764792859338</v>
      </c>
      <c r="IU22" s="110">
        <f>IT22*'DT-Prelim Calcs'!$C$21/IO$2/'DT-Prelim Calcs'!$C$19/'DT-Prelim Calcs'!$C$18*3.39*'DT-Prelim Calcs'!$C$20</f>
        <v>5.2915248683504359</v>
      </c>
      <c r="IV22" s="88">
        <f t="shared" si="45"/>
        <v>0</v>
      </c>
      <c r="IW22" s="110">
        <f>IU21*'DT-Prelim Calcs'!$C$11+IW21</f>
        <v>10.652006036065131</v>
      </c>
      <c r="IX22" s="110">
        <f>IX21+0.5*IU22*'DT-Prelim Calcs'!$C$11^2+IW22*'DT-Prelim Calcs'!$C$11</f>
        <v>4.8886722144642345</v>
      </c>
      <c r="IY22" s="110">
        <f>MIN('Drive Train'!$G$35-IS21*'DT-Prelim Calcs'!$C$21*'Drive Train'!$G$38,IY21+IS$2)</f>
        <v>10.421442495111709</v>
      </c>
      <c r="IZ22" s="110">
        <f>'Drive Train'!$G$35-IS22*'DT-Prelim Calcs'!$C$21*'Drive Train'!$G$38</f>
        <v>10.503681819861633</v>
      </c>
      <c r="JA22" s="1">
        <f>IF(IX22&gt;='Drive Train'!$G$30,1,0)</f>
        <v>0</v>
      </c>
      <c r="JB22" s="110">
        <f t="shared" si="91"/>
        <v>0.27115039260967494</v>
      </c>
      <c r="JC22" s="119">
        <f>JC21+'DT-Prelim Calcs'!$C$11</f>
        <v>0.72000000000000008</v>
      </c>
      <c r="JD22" s="2">
        <f>JN22/'Drive Train'!$G$35</f>
        <v>0.82324265608039393</v>
      </c>
      <c r="JE22" s="88">
        <f>JL22*12*60/(PI() * 'Drive Train'!$G$17)/JD$2*JD22</f>
        <v>3377.0393270463028</v>
      </c>
      <c r="JF22" s="2">
        <f>('DT-Prelim Calcs'!$C$6*JD22-JE22)/('DT-Prelim Calcs'!$C$6*JD22)*'DT-Prelim Calcs'!$C$7*JD22</f>
        <v>0.34542532124881997</v>
      </c>
      <c r="JG22" s="110">
        <f>JF22/'DT-Prelim Calcs'!$C$7*('DT-Prelim Calcs'!$C$8-'DT-Prelim Calcs'!$C$9)+'DT-Prelim Calcs'!$C$9</f>
        <v>24.068494771204623</v>
      </c>
      <c r="JH22" s="110">
        <f t="shared" si="46"/>
        <v>24.068494771204623</v>
      </c>
      <c r="JI22" s="2">
        <f t="shared" si="92"/>
        <v>0.13527591564779773</v>
      </c>
      <c r="JJ22" s="110">
        <f>JI22*'DT-Prelim Calcs'!$C$21/JD$2/'DT-Prelim Calcs'!$C$19/'DT-Prelim Calcs'!$C$18*3.39*'DT-Prelim Calcs'!$C$20</f>
        <v>5.0240573321223589</v>
      </c>
      <c r="JK22" s="88">
        <f t="shared" si="47"/>
        <v>0</v>
      </c>
      <c r="JL22" s="110">
        <f>JJ21*'DT-Prelim Calcs'!$C$11+JL21</f>
        <v>10.739322384043666</v>
      </c>
      <c r="JM22" s="110">
        <f>JM21+0.5*JJ22*'DT-Prelim Calcs'!$C$11^2+JL22*'DT-Prelim Calcs'!$C$11</f>
        <v>5.0240163287465824</v>
      </c>
      <c r="JN22" s="110">
        <f>MIN('Drive Train'!$G$35-JH21*'DT-Prelim Calcs'!$C$21*'Drive Train'!$G$38,JN21+JH$2)</f>
        <v>10.455181732221002</v>
      </c>
      <c r="JO22" s="110">
        <f>'Drive Train'!$G$35-JH22*'DT-Prelim Calcs'!$C$21*'Drive Train'!$G$38</f>
        <v>10.533835470591583</v>
      </c>
      <c r="JP22" s="1">
        <f>IF(JM22&gt;='Drive Train'!$G$30,1,0)</f>
        <v>0</v>
      </c>
      <c r="JQ22" s="110">
        <f>MIN(JG22,'DT-Prelim Calcs'!$C$10)*'DT-Prelim Calcs'!$C$11*1000/60/60*(1-JP22)</f>
        <v>0.26742771968005136</v>
      </c>
      <c r="JR22" s="119">
        <f>JR21+'DT-Prelim Calcs'!$C$11</f>
        <v>0.72000000000000008</v>
      </c>
      <c r="JS22" s="2">
        <f>KC22/'Drive Train'!$G$35</f>
        <v>0.82422912427900197</v>
      </c>
      <c r="JT22" s="88">
        <f>KA22*12*60/(PI() * 'Drive Train'!$G$17)/JS$2*JS22</f>
        <v>3391.2397879549817</v>
      </c>
      <c r="JU22" s="2">
        <f>('DT-Prelim Calcs'!$C$6*JS22-JT22)/('DT-Prelim Calcs'!$C$6*JS22)*'DT-Prelim Calcs'!$C$7*JS22</f>
        <v>0.3433877054702893</v>
      </c>
      <c r="JV22" s="110">
        <f>JU22/'DT-Prelim Calcs'!$C$7*('DT-Prelim Calcs'!$C$8-'DT-Prelim Calcs'!$C$9)+'DT-Prelim Calcs'!$C$9</f>
        <v>23.944214659889987</v>
      </c>
      <c r="JW22" s="110">
        <f t="shared" si="48"/>
        <v>23.944214659889987</v>
      </c>
      <c r="JX22" s="2">
        <f t="shared" si="93"/>
        <v>0.13260719323995737</v>
      </c>
      <c r="JY22" s="110">
        <f>JX22*'DT-Prelim Calcs'!$C$21/JS$2/'DT-Prelim Calcs'!$C$19/'DT-Prelim Calcs'!$C$18*3.39*'DT-Prelim Calcs'!$C$20</f>
        <v>4.9249427608677241</v>
      </c>
      <c r="JZ22" s="88">
        <f t="shared" si="49"/>
        <v>0</v>
      </c>
      <c r="KA22" s="110">
        <f>JY21*'DT-Prelim Calcs'!$C$11+KA21</f>
        <v>10.771573998229677</v>
      </c>
      <c r="KB22" s="110">
        <f>KB21+0.5*JY22*'DT-Prelim Calcs'!$C$11^2+KA22*'DT-Prelim Calcs'!$C$11</f>
        <v>5.0778912698503866</v>
      </c>
      <c r="KC22" s="110">
        <f>MIN('Drive Train'!$G$35-JW21*'DT-Prelim Calcs'!$C$21*'Drive Train'!$G$38,KC21+JW$2)</f>
        <v>10.467709878343324</v>
      </c>
      <c r="KD22" s="110">
        <f>'Drive Train'!$G$35-JW22*'DT-Prelim Calcs'!$C$21*'Drive Train'!$G$38</f>
        <v>10.5450206806099</v>
      </c>
      <c r="KE22" s="1">
        <f>IF(KB22&gt;='Drive Train'!$G$30,1,0)</f>
        <v>0</v>
      </c>
      <c r="KF22" s="110">
        <f>MIN(JV22,'DT-Prelim Calcs'!$C$10)*'DT-Prelim Calcs'!$C$11*1000/60/60*(1-KE22)</f>
        <v>0.26604682955433323</v>
      </c>
      <c r="KG22" s="119">
        <f>KG21+'DT-Prelim Calcs'!$C$11</f>
        <v>0.72000000000000008</v>
      </c>
      <c r="KH22" s="2">
        <f>KR22/'Drive Train'!$G$35</f>
        <v>0.82415559950702311</v>
      </c>
      <c r="KI22" s="88">
        <f>KP22*12*60/(PI() * 'Drive Train'!$G$17)/KH$2*KH22</f>
        <v>3390.181536444868</v>
      </c>
      <c r="KJ22" s="2">
        <f>('DT-Prelim Calcs'!$C$6*KH22-KI22)/('DT-Prelim Calcs'!$C$6*KH22)*'DT-Prelim Calcs'!$C$7*KH22</f>
        <v>0.34353953804680942</v>
      </c>
      <c r="KK22" s="110">
        <f>KJ22/'DT-Prelim Calcs'!$C$7*('DT-Prelim Calcs'!$C$8-'DT-Prelim Calcs'!$C$9)+'DT-Prelim Calcs'!$C$9</f>
        <v>23.95347537023093</v>
      </c>
      <c r="KL22" s="110">
        <f t="shared" si="50"/>
        <v>23.95347537023093</v>
      </c>
      <c r="KM22" s="2">
        <f t="shared" si="94"/>
        <v>0.132806002481035</v>
      </c>
      <c r="KN22" s="110">
        <f>KM22*'DT-Prelim Calcs'!$C$21/KH$2/'DT-Prelim Calcs'!$C$19/'DT-Prelim Calcs'!$C$18*3.39*'DT-Prelim Calcs'!$C$20</f>
        <v>4.932326403554943</v>
      </c>
      <c r="KO22" s="88">
        <f t="shared" si="51"/>
        <v>0</v>
      </c>
      <c r="KP22" s="110">
        <f>KN21*'DT-Prelim Calcs'!$C$11+KP21</f>
        <v>10.769173336929841</v>
      </c>
      <c r="KQ22" s="110">
        <f>KQ21+0.5*KN22*'DT-Prelim Calcs'!$C$11^2+KP22*'DT-Prelim Calcs'!$C$11</f>
        <v>5.0739470054346372</v>
      </c>
      <c r="KR22" s="110">
        <f>MIN('Drive Train'!$G$35-KL21*'DT-Prelim Calcs'!$C$21*'Drive Train'!$G$38,KR21+KL$2)</f>
        <v>10.466776113739193</v>
      </c>
      <c r="KS22" s="110">
        <f>'Drive Train'!$G$35-KL22*'DT-Prelim Calcs'!$C$21*'Drive Train'!$G$38</f>
        <v>10.544187216679216</v>
      </c>
      <c r="KT22" s="1">
        <f>IF(KQ22&gt;='Drive Train'!$G$30,1,0)</f>
        <v>0</v>
      </c>
      <c r="KU22" s="110">
        <f>MIN(KK22,'DT-Prelim Calcs'!$C$10)*'DT-Prelim Calcs'!$C$11*1000/60/60*(1-KT22)</f>
        <v>0.26614972633589923</v>
      </c>
      <c r="KV22" s="119">
        <f>KV21+'DT-Prelim Calcs'!$C$11</f>
        <v>0.72000000000000008</v>
      </c>
      <c r="KW22" s="2">
        <f>LG22/'Drive Train'!$G$35</f>
        <v>0.82422462651440365</v>
      </c>
      <c r="KX22" s="88">
        <f>LE22*12*60/(PI() * 'Drive Train'!$G$17)/KW$2*KW22</f>
        <v>3391.1750538634228</v>
      </c>
      <c r="KY22" s="2">
        <f>('DT-Prelim Calcs'!$C$6*KW22-KX22)/('DT-Prelim Calcs'!$C$6*KW22)*'DT-Prelim Calcs'!$C$7*KW22</f>
        <v>0.34339699291485948</v>
      </c>
      <c r="KZ22" s="110">
        <f>KY22/'DT-Prelim Calcs'!$C$7*('DT-Prelim Calcs'!$C$8-'DT-Prelim Calcs'!$C$9)+'DT-Prelim Calcs'!$C$9</f>
        <v>23.944781128140367</v>
      </c>
      <c r="LA22" s="110">
        <f t="shared" si="52"/>
        <v>23.944781128140367</v>
      </c>
      <c r="LB22" s="2">
        <f t="shared" si="95"/>
        <v>0.13261935399403779</v>
      </c>
      <c r="LC22" s="110">
        <f>LB22*'DT-Prelim Calcs'!$C$21/KW$2/'DT-Prelim Calcs'!$C$19/'DT-Prelim Calcs'!$C$18*3.39*'DT-Prelim Calcs'!$C$20</f>
        <v>4.9253944031679024</v>
      </c>
      <c r="LD22" s="88">
        <f t="shared" si="53"/>
        <v>0</v>
      </c>
      <c r="LE22" s="110">
        <f>LC21*'DT-Prelim Calcs'!$C$11+LE21</f>
        <v>10.771427162710198</v>
      </c>
      <c r="LF22" s="110">
        <f>LF21+0.5*LC22*'DT-Prelim Calcs'!$C$11^2+LE22*'DT-Prelim Calcs'!$C$11</f>
        <v>5.077713565971453</v>
      </c>
      <c r="LG22" s="110">
        <f>MIN('Drive Train'!$G$35-LA21*'DT-Prelim Calcs'!$C$21*'Drive Train'!$G$38,LG21+LA$2)</f>
        <v>10.467652756732926</v>
      </c>
      <c r="LH22" s="110">
        <f>'Drive Train'!$G$35-LA22*'DT-Prelim Calcs'!$C$21*'Drive Train'!$G$38</f>
        <v>10.544969698467366</v>
      </c>
      <c r="LI22" s="1">
        <f>IF(LF22&gt;='Drive Train'!$G$30,1,0)</f>
        <v>0</v>
      </c>
      <c r="LJ22" s="110">
        <f>MIN(KZ22,'DT-Prelim Calcs'!$C$10)*'DT-Prelim Calcs'!$C$11*1000/60/60*(1-LI22)</f>
        <v>0.26605312364600409</v>
      </c>
      <c r="LK22" s="119">
        <f>LK21+'DT-Prelim Calcs'!$C$11</f>
        <v>0.72000000000000008</v>
      </c>
      <c r="LL22" s="2">
        <f>LV22/'Drive Train'!$G$35</f>
        <v>0.82417260995909658</v>
      </c>
      <c r="LM22" s="88">
        <f>LT22*12*60/(PI() * 'Drive Train'!$G$17)/LL$2*LL22</f>
        <v>3390.4263858112527</v>
      </c>
      <c r="LN22" s="2">
        <f>('DT-Prelim Calcs'!$C$6*LL22-LM22)/('DT-Prelim Calcs'!$C$6*LL22)*'DT-Prelim Calcs'!$C$7*LL22</f>
        <v>0.34350440675570515</v>
      </c>
      <c r="LO22" s="110">
        <f>LN22/'DT-Prelim Calcs'!$C$7*('DT-Prelim Calcs'!$C$8-'DT-Prelim Calcs'!$C$9)+'DT-Prelim Calcs'!$C$9</f>
        <v>23.951332610631663</v>
      </c>
      <c r="LP22" s="110">
        <f t="shared" si="54"/>
        <v>23.951332610631663</v>
      </c>
      <c r="LQ22" s="2">
        <f t="shared" si="96"/>
        <v>0.13276000109803407</v>
      </c>
      <c r="LR22" s="110">
        <f>LQ22*'DT-Prelim Calcs'!$C$21/LL$2/'DT-Prelim Calcs'!$C$19/'DT-Prelim Calcs'!$C$18*3.39*'DT-Prelim Calcs'!$C$20</f>
        <v>4.9306179428548491</v>
      </c>
      <c r="LS22" s="88">
        <f t="shared" si="55"/>
        <v>0</v>
      </c>
      <c r="LT22" s="110">
        <f>LR21*'DT-Prelim Calcs'!$C$11+LT21</f>
        <v>10.769728834200407</v>
      </c>
      <c r="LU22" s="110">
        <f>LU21+0.5*LR22*'DT-Prelim Calcs'!$C$11^2+LT22*'DT-Prelim Calcs'!$C$11</f>
        <v>5.0752703476506431</v>
      </c>
      <c r="LV22" s="110">
        <f>MIN('Drive Train'!$G$35-LP21*'DT-Prelim Calcs'!$C$21*'Drive Train'!$G$38,LV21+LP$2)</f>
        <v>10.466992146480527</v>
      </c>
      <c r="LW22" s="110">
        <f>'Drive Train'!$G$35-LP22*'DT-Prelim Calcs'!$C$21*'Drive Train'!$G$38</f>
        <v>10.54438006504315</v>
      </c>
      <c r="LX22" s="1">
        <f>IF(LU22&gt;='Drive Train'!$G$30,1,0)</f>
        <v>0</v>
      </c>
      <c r="LY22" s="110">
        <f>MIN(LO22,'DT-Prelim Calcs'!$C$10)*'DT-Prelim Calcs'!$C$11*1000/60/60*(1-LX22)</f>
        <v>0.26612591789590739</v>
      </c>
      <c r="LZ22" s="119">
        <f>LZ21+'DT-Prelim Calcs'!$C$11</f>
        <v>0.72000000000000008</v>
      </c>
    </row>
    <row r="23" spans="1:338" x14ac:dyDescent="0.2">
      <c r="B23" s="3" t="s">
        <v>81</v>
      </c>
      <c r="C23" s="4">
        <f>SQRT(((1-'Drive Train'!$G$22)*'Drive Train'!$G$20-'Drive Train'!G20/2)^2+('Drive Train'!$G$21*'Drive Train'!$G$23-('Drive Train'!G21/2))^2)</f>
        <v>0</v>
      </c>
      <c r="D23" s="5"/>
      <c r="E23" s="6">
        <f t="shared" si="56"/>
        <v>18</v>
      </c>
      <c r="F23" s="132">
        <f t="shared" si="57"/>
        <v>1.0151999999999999</v>
      </c>
      <c r="G23" s="132">
        <f t="shared" si="0"/>
        <v>1635.2</v>
      </c>
      <c r="H23" s="132">
        <f t="shared" si="1"/>
        <v>64.92</v>
      </c>
      <c r="I23" s="132">
        <f t="shared" si="58"/>
        <v>173.84055727395702</v>
      </c>
      <c r="J23" s="132">
        <f t="shared" si="59"/>
        <v>779.04</v>
      </c>
      <c r="K23" s="132">
        <f t="shared" si="2"/>
        <v>0.72</v>
      </c>
      <c r="L23" s="132">
        <f t="shared" si="3"/>
        <v>0.28000000000000003</v>
      </c>
      <c r="M23" s="132">
        <f t="shared" si="4"/>
        <v>0.72943820224719103</v>
      </c>
      <c r="N23" s="132">
        <f t="shared" si="5"/>
        <v>0.80769230769230782</v>
      </c>
      <c r="O23" s="132">
        <f t="shared" si="6"/>
        <v>0.22314715197416951</v>
      </c>
      <c r="P23" s="5"/>
      <c r="Q23" s="210">
        <f t="shared" si="97"/>
        <v>0</v>
      </c>
      <c r="R23" s="119">
        <f>R22+'DT-Prelim Calcs'!$C$11</f>
        <v>0.76000000000000012</v>
      </c>
      <c r="S23" s="2">
        <f>AG23/'Drive Train'!$G$35</f>
        <v>0.81667881683664101</v>
      </c>
      <c r="T23" s="88">
        <f>AE23*12*60/(PI() * 'Drive Train'!$G$17)/S$2*ABS(S23)</f>
        <v>3442.2273630922232</v>
      </c>
      <c r="U23" s="2">
        <f>IF(OR(AD22=1,AND($C$32=Motors!$C$28,'DT-Prelim Calcs'!AI22=1)),0,IF(AG23=0,-(V22+$C$9)/($C$8-$C$9)*$C$7,($C$6*S23-T23)/($C$6*S23)*$C$7*S23))</f>
        <v>0.32043141565061678</v>
      </c>
      <c r="V23" s="110">
        <f>IF(AND(AD22=1,AI22=1),0,ABS(U23/$C$7*($C$8-$C$9)+$C$9) *'Drive Train'!$K$55 + V22*(1-'Drive Train'!$K$55))</f>
        <v>23.073888613427677</v>
      </c>
      <c r="W23" s="110">
        <f t="shared" si="7"/>
        <v>23.073888613427677</v>
      </c>
      <c r="X23" s="2">
        <f>MAX(MIN(IF(AND(AI22=1,AG23&lt;0),-1,1)*(W23-$C$9)/($C$8-$C$9)*$C$7-$C$29*AE23/T$2 -  AI22*$C$29/2,X$2),MAX(X$4:X22)*-1)</f>
        <v>0.11319079792144324</v>
      </c>
      <c r="Y23" s="110">
        <f t="shared" si="8"/>
        <v>4.2038307817232292</v>
      </c>
      <c r="Z23" s="110">
        <f t="shared" si="9"/>
        <v>4.2038307817232292</v>
      </c>
      <c r="AA23" s="110">
        <f t="shared" si="10"/>
        <v>10.37182097382534</v>
      </c>
      <c r="AB23" s="110" t="e">
        <f t="shared" si="11"/>
        <v>#N/A</v>
      </c>
      <c r="AC23" s="88">
        <f t="shared" si="60"/>
        <v>0</v>
      </c>
      <c r="AD23" s="1">
        <f t="shared" si="12"/>
        <v>0</v>
      </c>
      <c r="AE23" s="110">
        <f t="shared" si="13"/>
        <v>11.034607458213094</v>
      </c>
      <c r="AF23" s="110" t="e">
        <f t="shared" si="14"/>
        <v>#N/A</v>
      </c>
      <c r="AG23" s="110">
        <f>IF(AI22=0,MIN('Drive Train'!$G$35-W22*$C$21*'Drive Train'!$G$38,AG22+W$2)-$C$3,IF(AE22-1&lt;=0,0,IF($C$32=Motors!$C$26,MAX(MAX(AG$4:AG22)*-1,AG22-W$2),MAX(0,MAX(AG$4:AG22)*-1,AG22-W$2))))</f>
        <v>10.37182097382534</v>
      </c>
      <c r="AH23" s="110">
        <f>'Drive Train'!$G$35-ABS(W23)*'DT-Prelim Calcs'!$C$21*'Drive Train'!$G$38</f>
        <v>10.623350024791508</v>
      </c>
      <c r="AI23" s="1">
        <f>IF(AJ23&gt;='Drive Train'!$G$30,1,0)</f>
        <v>0</v>
      </c>
      <c r="AJ23" s="110">
        <f>AJ22+0.5*Y23*'DT-Prelim Calcs'!$C$11^2+AE23*'DT-Prelim Calcs'!$C$11</f>
        <v>5.5570391679951623</v>
      </c>
      <c r="AK23" s="110">
        <f t="shared" si="15"/>
        <v>0.25637654014919636</v>
      </c>
      <c r="AL23" s="119">
        <f>AL22+'DT-Prelim Calcs'!$C$11</f>
        <v>0.76000000000000012</v>
      </c>
      <c r="AM23" s="2">
        <f>AW23/'Drive Train'!$G$35</f>
        <v>0.63781611575660702</v>
      </c>
      <c r="AN23" s="88">
        <f>AU23*12*60/(PI() * 'Drive Train'!$G$17)/AM$2*AM23</f>
        <v>473.84898912611175</v>
      </c>
      <c r="AO23" s="2">
        <f>('DT-Prelim Calcs'!$C$6*AM23-AN23)/('DT-Prelim Calcs'!$C$6*AM23)*'DT-Prelim Calcs'!$C$7*AM23</f>
        <v>0.78491540221205247</v>
      </c>
      <c r="AP23" s="110">
        <f>AO23/'DT-Prelim Calcs'!$C$7*('DT-Prelim Calcs'!$C$8-'DT-Prelim Calcs'!$C$9)+'DT-Prelim Calcs'!$C$9</f>
        <v>50.874272759032984</v>
      </c>
      <c r="AQ23" s="110">
        <f t="shared" si="16"/>
        <v>50.874272759032984</v>
      </c>
      <c r="AR23" s="2">
        <f t="shared" si="61"/>
        <v>0.74685578789354823</v>
      </c>
      <c r="AS23" s="110">
        <f>AR23*'DT-Prelim Calcs'!$C$21/AM$2/'DT-Prelim Calcs'!$C$19/'DT-Prelim Calcs'!$C$18*3.39*'DT-Prelim Calcs'!$C$20</f>
        <v>8.3213178323048105</v>
      </c>
      <c r="AT23" s="88">
        <f t="shared" si="17"/>
        <v>0</v>
      </c>
      <c r="AU23" s="110">
        <f>AS22*'DT-Prelim Calcs'!$C$11+AU22</f>
        <v>6.4832361657144189</v>
      </c>
      <c r="AV23" s="110">
        <f>AV22+0.5*AS23*'DT-Prelim Calcs'!$C$11^2+AU23*'DT-Prelim Calcs'!$C$11</f>
        <v>2.6655526956597821</v>
      </c>
      <c r="AW23" s="110">
        <f>MIN('Drive Train'!$G$35-AQ22*'DT-Prelim Calcs'!$C$21*'Drive Train'!$G$38,AW22+AQ$2)</f>
        <v>8.100264670108908</v>
      </c>
      <c r="AX23" s="110">
        <f>'Drive Train'!$G$35-AQ23*'DT-Prelim Calcs'!$C$21*'Drive Train'!$G$38</f>
        <v>8.1213154516870318</v>
      </c>
      <c r="AY23" s="1">
        <f>IF(AV23&gt;='Drive Train'!$G$30,1,0)</f>
        <v>0</v>
      </c>
      <c r="AZ23" s="110">
        <f t="shared" si="62"/>
        <v>0.56526969732258858</v>
      </c>
      <c r="BA23" s="119">
        <f>BA22+'DT-Prelim Calcs'!$C$11</f>
        <v>0.76000000000000012</v>
      </c>
      <c r="BB23" s="2">
        <f>BL23/'Drive Train'!$G$35</f>
        <v>0.67774135337993668</v>
      </c>
      <c r="BC23" s="88">
        <f>BJ23*12*60/(PI() * 'Drive Train'!$G$17)/BB$2*BB23</f>
        <v>1109.2839874739727</v>
      </c>
      <c r="BD23" s="2">
        <f>('DT-Prelim Calcs'!$C$6*BB23-BC23)/('DT-Prelim Calcs'!$C$6*BB23)*'DT-Prelim Calcs'!$C$7*BB23</f>
        <v>0.68779160581052201</v>
      </c>
      <c r="BE23" s="110">
        <f>BD23/'DT-Prelim Calcs'!$C$7*('DT-Prelim Calcs'!$C$8-'DT-Prelim Calcs'!$C$9)+'DT-Prelim Calcs'!$C$9</f>
        <v>44.950409999790708</v>
      </c>
      <c r="BF23" s="110">
        <f t="shared" si="18"/>
        <v>44.950409999790708</v>
      </c>
      <c r="BG23" s="2">
        <f t="shared" si="63"/>
        <v>0.6039424544690597</v>
      </c>
      <c r="BH23" s="110">
        <f>BG23*'DT-Prelim Calcs'!$C$21/BB$2/'DT-Prelim Calcs'!$C$19/'DT-Prelim Calcs'!$C$18*3.39*'DT-Prelim Calcs'!$C$20</f>
        <v>10.46734274620675</v>
      </c>
      <c r="BI23" s="88">
        <f t="shared" si="19"/>
        <v>0</v>
      </c>
      <c r="BJ23" s="110">
        <f>BH22*'DT-Prelim Calcs'!$C$11+BJ22</f>
        <v>9.1820701015995656</v>
      </c>
      <c r="BK23" s="110">
        <f>BK22+0.5*BH23*'DT-Prelim Calcs'!$C$11^2+BJ23*'DT-Prelim Calcs'!$C$11</f>
        <v>3.8890656043339975</v>
      </c>
      <c r="BL23" s="110">
        <f>MIN('Drive Train'!$G$35-BF22*'DT-Prelim Calcs'!$C$21*'Drive Train'!$G$38,BL22+BF$2)</f>
        <v>8.6073151879251952</v>
      </c>
      <c r="BM23" s="110">
        <f>'Drive Train'!$G$35-BF23*'DT-Prelim Calcs'!$C$21*'Drive Train'!$G$38</f>
        <v>8.6544631000188357</v>
      </c>
      <c r="BN23" s="1">
        <f>IF(BK23&gt;='Drive Train'!$G$30,1,0)</f>
        <v>0</v>
      </c>
      <c r="BO23" s="110">
        <f t="shared" si="64"/>
        <v>0.4994489999976745</v>
      </c>
      <c r="BP23" s="119">
        <f>BP22+'DT-Prelim Calcs'!$C$11</f>
        <v>0.76000000000000012</v>
      </c>
      <c r="BQ23" s="2">
        <f>CA23/'Drive Train'!$G$35</f>
        <v>0.7287074622230576</v>
      </c>
      <c r="BR23" s="88">
        <f>BY23*12*60/(PI() * 'Drive Train'!$G$17)/BQ$2*BQ23</f>
        <v>1914.7097296324707</v>
      </c>
      <c r="BS23" s="2">
        <f>('DT-Prelim Calcs'!$C$6*BQ23-BR23)/('DT-Prelim Calcs'!$C$6*BQ23)*'DT-Prelim Calcs'!$C$7*BQ23</f>
        <v>0.56519315208009613</v>
      </c>
      <c r="BT23" s="110">
        <f>BS23/'DT-Prelim Calcs'!$C$7*('DT-Prelim Calcs'!$C$8-'DT-Prelim Calcs'!$C$9)+'DT-Prelim Calcs'!$C$9</f>
        <v>37.472773814814374</v>
      </c>
      <c r="BU23" s="110">
        <f t="shared" si="20"/>
        <v>37.472773814814374</v>
      </c>
      <c r="BV23" s="2">
        <f t="shared" si="65"/>
        <v>0.43058553373187797</v>
      </c>
      <c r="BW23" s="110">
        <f>BV23*'DT-Prelim Calcs'!$C$21/BQ$2/'DT-Prelim Calcs'!$C$19/'DT-Prelim Calcs'!$C$18*3.39*'DT-Prelim Calcs'!$C$20</f>
        <v>10.128051139615872</v>
      </c>
      <c r="BX23" s="88">
        <f t="shared" si="21"/>
        <v>0</v>
      </c>
      <c r="BY23" s="110">
        <f>BW22*'DT-Prelim Calcs'!$C$11+BY22</f>
        <v>10.861404993387495</v>
      </c>
      <c r="BZ23" s="110">
        <f>BZ22+0.5*BW23*'DT-Prelim Calcs'!$C$11^2+BY23*'DT-Prelim Calcs'!$C$11</f>
        <v>4.810806345850879</v>
      </c>
      <c r="CA23" s="110">
        <f>MIN('Drive Train'!$G$35-BU22*'DT-Prelim Calcs'!$C$21*'Drive Train'!$G$38,CA22+BU$2)</f>
        <v>9.2545847702328317</v>
      </c>
      <c r="CB23" s="110">
        <f>'Drive Train'!$G$35-BU23*'DT-Prelim Calcs'!$C$21*'Drive Train'!$G$38</f>
        <v>9.3274503566667057</v>
      </c>
      <c r="CC23" s="1">
        <f>IF(BZ23&gt;='Drive Train'!$G$30,1,0)</f>
        <v>0</v>
      </c>
      <c r="CD23" s="110">
        <f t="shared" si="66"/>
        <v>0.41636415349793754</v>
      </c>
      <c r="CE23" s="119">
        <f>CE22+'DT-Prelim Calcs'!$C$11</f>
        <v>0.76000000000000012</v>
      </c>
      <c r="CF23" s="2">
        <f>CP23/'Drive Train'!$G$35</f>
        <v>0.78079878530876601</v>
      </c>
      <c r="CG23" s="88">
        <f>CN23*12*60/(PI() * 'Drive Train'!$G$17)/CF$2*CF23</f>
        <v>2726.5651804107197</v>
      </c>
      <c r="CH23" s="2">
        <f>('DT-Prelim Calcs'!$C$6*CF23-CG23)/('DT-Prelim Calcs'!$C$6*CF23)*'DT-Prelim Calcs'!$C$7*CF23</f>
        <v>0.44262887215195001</v>
      </c>
      <c r="CI23" s="110">
        <f>CH23/'DT-Prelim Calcs'!$C$7*('DT-Prelim Calcs'!$C$8-'DT-Prelim Calcs'!$C$9)+'DT-Prelim Calcs'!$C$9</f>
        <v>29.997221989409717</v>
      </c>
      <c r="CJ23" s="110">
        <f t="shared" si="22"/>
        <v>29.997221989409717</v>
      </c>
      <c r="CK23" s="2">
        <f t="shared" si="67"/>
        <v>0.26373450417146715</v>
      </c>
      <c r="CL23" s="110">
        <f>CK23*'DT-Prelim Calcs'!$C$21/CF$2/'DT-Prelim Calcs'!$C$19/'DT-Prelim Calcs'!$C$18*3.39*'DT-Prelim Calcs'!$C$20</f>
        <v>7.835938943432379</v>
      </c>
      <c r="CM23" s="88">
        <f t="shared" si="23"/>
        <v>0</v>
      </c>
      <c r="CN23" s="110">
        <f>CL22*'DT-Prelim Calcs'!$C$11+CN22</f>
        <v>11.427609591242629</v>
      </c>
      <c r="CO23" s="110">
        <f>CO22+0.5*CL23*'DT-Prelim Calcs'!$C$11^2+CN23*'DT-Prelim Calcs'!$C$11</f>
        <v>5.3447973100300148</v>
      </c>
      <c r="CP23" s="110">
        <f>MIN('Drive Train'!$G$35-CJ22*'DT-Prelim Calcs'!$C$21*'Drive Train'!$G$38,CP22+CJ$2)</f>
        <v>9.9161445734213274</v>
      </c>
      <c r="CQ23" s="110">
        <f>'Drive Train'!$G$35-CJ23*'DT-Prelim Calcs'!$C$21*'Drive Train'!$G$38</f>
        <v>10.000250020953125</v>
      </c>
      <c r="CR23" s="1">
        <f>IF(CO23&gt;='Drive Train'!$G$30,1,0)</f>
        <v>0</v>
      </c>
      <c r="CS23" s="110">
        <f t="shared" si="68"/>
        <v>0.33330246654899687</v>
      </c>
      <c r="CT23" s="119">
        <f>CT22+'DT-Prelim Calcs'!$C$11</f>
        <v>0.76000000000000012</v>
      </c>
      <c r="CU23" s="2">
        <f>DE23/'Drive Train'!$G$35</f>
        <v>0.82323266964909936</v>
      </c>
      <c r="CV23" s="88">
        <f>DC23*12*60/(PI() * 'Drive Train'!$G$17)/CU$2*CU23</f>
        <v>3373.0620350938216</v>
      </c>
      <c r="CW23" s="2">
        <f>('DT-Prelim Calcs'!$C$6*CU23-CV23)/('DT-Prelim Calcs'!$C$6*CU23)*'DT-Prelim Calcs'!$C$7*CU23</f>
        <v>0.34637151121168758</v>
      </c>
      <c r="CX23" s="110">
        <f>CW23/'DT-Prelim Calcs'!$C$7*('DT-Prelim Calcs'!$C$8-'DT-Prelim Calcs'!$C$9)+'DT-Prelim Calcs'!$C$9</f>
        <v>24.126205648372434</v>
      </c>
      <c r="CY23" s="110">
        <f t="shared" si="24"/>
        <v>24.126205648372434</v>
      </c>
      <c r="CZ23" s="2">
        <f t="shared" si="69"/>
        <v>0.13646706180238036</v>
      </c>
      <c r="DA23" s="110">
        <f>CZ23*'DT-Prelim Calcs'!$C$21/CU$2/'DT-Prelim Calcs'!$C$19/'DT-Prelim Calcs'!$C$18*3.39*'DT-Prelim Calcs'!$C$20</f>
        <v>4.8993525160750639</v>
      </c>
      <c r="DB23" s="88">
        <f t="shared" si="25"/>
        <v>0</v>
      </c>
      <c r="DC23" s="110">
        <f>DA22*'DT-Prelim Calcs'!$C$11+DC22</f>
        <v>11.096694125148325</v>
      </c>
      <c r="DD23" s="110">
        <f>DD22+0.5*DA23*'DT-Prelim Calcs'!$C$11^2+DC23*'DT-Prelim Calcs'!$C$11</f>
        <v>5.5024582994850064</v>
      </c>
      <c r="DE23" s="110">
        <f>MIN('Drive Train'!$G$35-CY22*'DT-Prelim Calcs'!$C$21*'Drive Train'!$G$38,DE22+CY$2)</f>
        <v>10.455054904543561</v>
      </c>
      <c r="DF23" s="110">
        <f>'Drive Train'!$G$35-CY23*'DT-Prelim Calcs'!$C$21*'Drive Train'!$G$38</f>
        <v>10.52864149164648</v>
      </c>
      <c r="DG23" s="1">
        <f>IF(DD23&gt;='Drive Train'!$G$30,1,0)</f>
        <v>0</v>
      </c>
      <c r="DH23" s="110">
        <f t="shared" si="70"/>
        <v>0.26806895164858258</v>
      </c>
      <c r="DI23" s="119">
        <f>DI22+'DT-Prelim Calcs'!$C$11</f>
        <v>0.76000000000000012</v>
      </c>
      <c r="DJ23" s="2">
        <f>DT23/'Drive Train'!$G$35</f>
        <v>0.85080333211807457</v>
      </c>
      <c r="DK23" s="88">
        <f>DR23*12*60/(PI() * 'Drive Train'!$G$17)/DJ$2*DJ23</f>
        <v>3780.1177542259175</v>
      </c>
      <c r="DL23" s="2">
        <f>('DT-Prelim Calcs'!$C$6*DJ23-DK23)/('DT-Prelim Calcs'!$C$6*DJ23)*'DT-Prelim Calcs'!$C$7*DJ23</f>
        <v>0.28696728159837831</v>
      </c>
      <c r="DM23" s="110">
        <f>DL23/'DT-Prelim Calcs'!$C$7*('DT-Prelim Calcs'!$C$8-'DT-Prelim Calcs'!$C$9)+'DT-Prelim Calcs'!$C$9</f>
        <v>20.502968948553573</v>
      </c>
      <c r="DN23" s="110">
        <f t="shared" si="26"/>
        <v>20.502968948553573</v>
      </c>
      <c r="DO23" s="2">
        <f t="shared" si="71"/>
        <v>5.9354807476671934E-2</v>
      </c>
      <c r="DP23" s="110">
        <f>DO23*'DT-Prelim Calcs'!$C$21/DJ$2/'DT-Prelim Calcs'!$C$19/'DT-Prelim Calcs'!$C$18*3.39*'DT-Prelim Calcs'!$C$20</f>
        <v>2.4983177148826878</v>
      </c>
      <c r="DQ23" s="88">
        <f t="shared" si="27"/>
        <v>0</v>
      </c>
      <c r="DR23" s="110">
        <f>DP22*'DT-Prelim Calcs'!$C$11+DR22</f>
        <v>10.263302062050451</v>
      </c>
      <c r="DS23" s="110">
        <f>DS22+0.5*DP23*'DT-Prelim Calcs'!$C$11^2+DR23*'DT-Prelim Calcs'!$C$11</f>
        <v>5.3904599685795898</v>
      </c>
      <c r="DT23" s="110">
        <f>MIN('Drive Train'!$G$35-DN22*'DT-Prelim Calcs'!$C$21*'Drive Train'!$G$38,DT22+DN$2)</f>
        <v>10.805202317899546</v>
      </c>
      <c r="DU23" s="110">
        <f>'Drive Train'!$G$35-DN23*'DT-Prelim Calcs'!$C$21*'Drive Train'!$G$38</f>
        <v>10.854732794630177</v>
      </c>
      <c r="DV23" s="1">
        <f>IF(DS23&gt;='Drive Train'!$G$30,1,0)</f>
        <v>0</v>
      </c>
      <c r="DW23" s="110">
        <f t="shared" si="72"/>
        <v>0.2278107660950397</v>
      </c>
      <c r="DX23" s="119">
        <f>DX22+'DT-Prelim Calcs'!$C$11</f>
        <v>0.76000000000000012</v>
      </c>
      <c r="DY23" s="2">
        <f>EI23/'Drive Train'!$G$35</f>
        <v>0.86541452455078316</v>
      </c>
      <c r="DZ23" s="88">
        <f>EG23*12*60/(PI() * 'Drive Train'!$G$17)/DY$2*DY23</f>
        <v>3987.6264368272941</v>
      </c>
      <c r="EA23" s="2">
        <f>('DT-Prelim Calcs'!$C$6*DY23-DZ23)/('DT-Prelim Calcs'!$C$6*DY23)*'DT-Prelim Calcs'!$C$7*DY23</f>
        <v>0.25746850771138424</v>
      </c>
      <c r="EB23" s="110">
        <f>EA23/'DT-Prelim Calcs'!$C$7*('DT-Prelim Calcs'!$C$8-'DT-Prelim Calcs'!$C$9)+'DT-Prelim Calcs'!$C$9</f>
        <v>18.70375295260925</v>
      </c>
      <c r="EC23" s="110">
        <f t="shared" si="28"/>
        <v>18.70375295260925</v>
      </c>
      <c r="ED23" s="2">
        <f t="shared" si="73"/>
        <v>2.1415140596737853E-2</v>
      </c>
      <c r="EE23" s="110">
        <f>ED23*'DT-Prelim Calcs'!$C$21/DY$2/'DT-Prelim Calcs'!$C$19/'DT-Prelim Calcs'!$C$18*3.39*'DT-Prelim Calcs'!$C$20</f>
        <v>1.0339472603362163</v>
      </c>
      <c r="EF23" s="88">
        <f t="shared" si="29"/>
        <v>0</v>
      </c>
      <c r="EG23" s="110">
        <f>EE22*'DT-Prelim Calcs'!$C$11+EG22</f>
        <v>9.2793073796272445</v>
      </c>
      <c r="EH23" s="110">
        <f>EH22+0.5*EE23*'DT-Prelim Calcs'!$C$11^2+EG23*'DT-Prelim Calcs'!$C$11</f>
        <v>5.1398465448761606</v>
      </c>
      <c r="EI23" s="110">
        <f>MIN('Drive Train'!$G$35-EC22*'DT-Prelim Calcs'!$C$21*'Drive Train'!$G$38,EI22+EC$2)</f>
        <v>10.990764461794946</v>
      </c>
      <c r="EJ23" s="110">
        <f>'Drive Train'!$G$35-EC23*'DT-Prelim Calcs'!$C$21*'Drive Train'!$G$38</f>
        <v>11.016662234265167</v>
      </c>
      <c r="EK23" s="1">
        <f>IF(EH23&gt;='Drive Train'!$G$30,1,0)</f>
        <v>0</v>
      </c>
      <c r="EL23" s="110">
        <f t="shared" si="74"/>
        <v>0.20781947725121389</v>
      </c>
      <c r="EM23" s="119">
        <f>EM22+'DT-Prelim Calcs'!$C$11</f>
        <v>0.76000000000000012</v>
      </c>
      <c r="EN23" s="2">
        <f>EX23/'Drive Train'!$G$35</f>
        <v>0.87171408497803371</v>
      </c>
      <c r="EO23" s="88">
        <f>EV23*12*60/(PI() * 'Drive Train'!$G$17)/EN$2*EN23</f>
        <v>4073.2242660359584</v>
      </c>
      <c r="EP23" s="2">
        <f>('DT-Prelim Calcs'!$C$6*EN23-EO23)/('DT-Prelim Calcs'!$C$6*EN23)*'DT-Prelim Calcs'!$C$7*EN23</f>
        <v>0.24568428873842793</v>
      </c>
      <c r="EQ23" s="110">
        <f>EP23/'DT-Prelim Calcs'!$C$7*('DT-Prelim Calcs'!$C$8-'DT-Prelim Calcs'!$C$9)+'DT-Prelim Calcs'!$C$9</f>
        <v>17.984999171280002</v>
      </c>
      <c r="ER23" s="110">
        <f t="shared" si="30"/>
        <v>17.984999171280002</v>
      </c>
      <c r="ES23" s="2">
        <f t="shared" si="75"/>
        <v>6.3063229636778906E-3</v>
      </c>
      <c r="ET23" s="110">
        <f>ES23*'DT-Prelim Calcs'!$C$21/EN$2/'DT-Prelim Calcs'!$C$19/'DT-Prelim Calcs'!$C$18*3.39*'DT-Prelim Calcs'!$C$20</f>
        <v>0.34351185890400476</v>
      </c>
      <c r="EU23" s="88">
        <f t="shared" si="31"/>
        <v>1</v>
      </c>
      <c r="EV23" s="110">
        <f>ET22*'DT-Prelim Calcs'!$C$11+EV22</f>
        <v>8.3406800901070657</v>
      </c>
      <c r="EW23" s="110">
        <f>EW22+0.5*ET23*'DT-Prelim Calcs'!$C$11^2+EV23*'DT-Prelim Calcs'!$C$11</f>
        <v>4.8366037546450018</v>
      </c>
      <c r="EX23" s="110">
        <f>MIN('Drive Train'!$G$35-ER22*'DT-Prelim Calcs'!$C$21*'Drive Train'!$G$38,EX22+ER$2)</f>
        <v>11.070768879221028</v>
      </c>
      <c r="EY23" s="110">
        <f>'Drive Train'!$G$35-ER23*'DT-Prelim Calcs'!$C$21*'Drive Train'!$G$38</f>
        <v>11.081350074584799</v>
      </c>
      <c r="EZ23" s="1">
        <f>IF(EW23&gt;='Drive Train'!$G$30,1,0)</f>
        <v>0</v>
      </c>
      <c r="FA23" s="110">
        <f t="shared" si="76"/>
        <v>0.19983332412533336</v>
      </c>
      <c r="FB23" s="119">
        <f>FB22+'DT-Prelim Calcs'!$C$11</f>
        <v>0.76000000000000012</v>
      </c>
      <c r="FC23" s="2">
        <f>FM23/'Drive Train'!$G$35</f>
        <v>0.87391703645375329</v>
      </c>
      <c r="FD23" s="88">
        <f>FK23*12*60/(PI() * 'Drive Train'!$G$17)/FC$2*FC23</f>
        <v>4101.7235687687516</v>
      </c>
      <c r="FE23" s="2">
        <f>('DT-Prelim Calcs'!$C$6*FC23-FD23)/('DT-Prelim Calcs'!$C$6*FC23)*'DT-Prelim Calcs'!$C$7*FC23</f>
        <v>0.24190962551555584</v>
      </c>
      <c r="FF23" s="110">
        <f>FE23/'DT-Prelim Calcs'!$C$7*('DT-Prelim Calcs'!$C$8-'DT-Prelim Calcs'!$C$9)+'DT-Prelim Calcs'!$C$9</f>
        <v>17.754771485345962</v>
      </c>
      <c r="FG23" s="110">
        <f t="shared" si="32"/>
        <v>17.754771485345962</v>
      </c>
      <c r="FH23" s="2">
        <f t="shared" si="77"/>
        <v>1.4644345228010114E-3</v>
      </c>
      <c r="FI23" s="110">
        <f>FH23*'DT-Prelim Calcs'!$C$21/FC$2/'DT-Prelim Calcs'!$C$19/'DT-Prelim Calcs'!$C$18*3.39*'DT-Prelim Calcs'!$C$20</f>
        <v>8.8833932573164076E-2</v>
      </c>
      <c r="FJ23" s="88">
        <f t="shared" si="33"/>
        <v>1</v>
      </c>
      <c r="FK23" s="110">
        <f>FI22*'DT-Prelim Calcs'!$C$11+FK22</f>
        <v>7.5229813266415633</v>
      </c>
      <c r="FL23" s="110">
        <f>FL22+0.5*FI23*'DT-Prelim Calcs'!$C$11^2+FK23*'DT-Prelim Calcs'!$C$11</f>
        <v>4.5299446769116942</v>
      </c>
      <c r="FM23" s="110">
        <f>MIN('Drive Train'!$G$35-FG22*'DT-Prelim Calcs'!$C$21*'Drive Train'!$G$38,FM22+FG$2)</f>
        <v>11.098746362962666</v>
      </c>
      <c r="FN23" s="110">
        <f>'Drive Train'!$G$35-FG23*'DT-Prelim Calcs'!$C$21*'Drive Train'!$G$38</f>
        <v>11.102070566318863</v>
      </c>
      <c r="FO23" s="1">
        <f>IF(FL23&gt;='Drive Train'!$G$30,1,0)</f>
        <v>0</v>
      </c>
      <c r="FP23" s="110">
        <f t="shared" si="78"/>
        <v>0.19727523872606628</v>
      </c>
      <c r="FQ23" s="119">
        <f>FQ22+'DT-Prelim Calcs'!$C$11</f>
        <v>0.76000000000000012</v>
      </c>
      <c r="FR23" s="2">
        <f>GB23/'Drive Train'!$G$35</f>
        <v>0.87452202939740076</v>
      </c>
      <c r="FS23" s="88">
        <f>FZ23*12*60/(PI() * 'Drive Train'!$G$17)/FR$2*FR23</f>
        <v>4109.1388022217297</v>
      </c>
      <c r="FT23" s="2">
        <f>('DT-Prelim Calcs'!$C$6*FR23-FS23)/('DT-Prelim Calcs'!$C$6*FR23)*'DT-Prelim Calcs'!$C$7*FR23</f>
        <v>0.24097234379063656</v>
      </c>
      <c r="FU23" s="110">
        <f>FT23/'DT-Prelim Calcs'!$C$7*('DT-Prelim Calcs'!$C$8-'DT-Prelim Calcs'!$C$9)+'DT-Prelim Calcs'!$C$9</f>
        <v>17.697603947514004</v>
      </c>
      <c r="FV23" s="110">
        <f t="shared" si="34"/>
        <v>17.697603947514004</v>
      </c>
      <c r="FW23" s="2">
        <f t="shared" si="79"/>
        <v>2.5910822981248249E-4</v>
      </c>
      <c r="FX23" s="110">
        <f>FW23*'DT-Prelim Calcs'!$C$21/FR$2/'DT-Prelim Calcs'!$C$19/'DT-Prelim Calcs'!$C$18*3.39*'DT-Prelim Calcs'!$C$20</f>
        <v>1.7321592480256942E-2</v>
      </c>
      <c r="FY23" s="88">
        <f t="shared" si="35"/>
        <v>1</v>
      </c>
      <c r="FZ23" s="110">
        <f>FX22*'DT-Prelim Calcs'!$C$11+FZ22</f>
        <v>6.8340189563933729</v>
      </c>
      <c r="GA23" s="110">
        <f>GA22+0.5*FX23*'DT-Prelim Calcs'!$C$11^2+FZ23*'DT-Prelim Calcs'!$C$11</f>
        <v>4.2386442033112361</v>
      </c>
      <c r="GB23" s="110">
        <f>MIN('Drive Train'!$G$35-FV22*'DT-Prelim Calcs'!$C$21*'Drive Train'!$G$38,GB22+FV$2)</f>
        <v>11.106429773346989</v>
      </c>
      <c r="GC23" s="110">
        <f>'Drive Train'!$G$35-FV23*'DT-Prelim Calcs'!$C$21*'Drive Train'!$G$38</f>
        <v>11.107215644723739</v>
      </c>
      <c r="GD23" s="1">
        <f>IF(GA23&gt;='Drive Train'!$G$30,1,0)</f>
        <v>0</v>
      </c>
      <c r="GE23" s="110">
        <f t="shared" si="80"/>
        <v>0.19664004386126668</v>
      </c>
      <c r="GF23" s="119">
        <f>GF22+'DT-Prelim Calcs'!$C$11</f>
        <v>0.76000000000000012</v>
      </c>
      <c r="GG23" s="2">
        <f>GQ23/'Drive Train'!$G$35</f>
        <v>0.78740157480314965</v>
      </c>
      <c r="GH23" s="88">
        <f>GO23*12*60/(PI() * 'Drive Train'!$G$17)/GG$2*GG23</f>
        <v>2803.1788109822332</v>
      </c>
      <c r="GI23" s="2">
        <f>('DT-Prelim Calcs'!$C$6*GG23-GH23)/('DT-Prelim Calcs'!$C$6*GG23)*'DT-Prelim Calcs'!$C$7*GG23</f>
        <v>0.43344133631405934</v>
      </c>
      <c r="GJ23" s="110">
        <f>GI23/'DT-Prelim Calcs'!$C$7*('DT-Prelim Calcs'!$C$8-'DT-Prelim Calcs'!$C$9)+'DT-Prelim Calcs'!$C$9</f>
        <v>29.436847463127023</v>
      </c>
      <c r="GK23" s="110">
        <f t="shared" si="81"/>
        <v>29.436847463127023</v>
      </c>
      <c r="GL23" s="2">
        <f t="shared" si="82"/>
        <v>0.25106250198784474</v>
      </c>
      <c r="GM23" s="110">
        <f>GL23*'DT-Prelim Calcs'!$C$21/GG$2/'DT-Prelim Calcs'!$C$19/'DT-Prelim Calcs'!$C$18*3.39*'DT-Prelim Calcs'!$C$20</f>
        <v>9.3242939653578336</v>
      </c>
      <c r="GN23" s="88">
        <f t="shared" si="37"/>
        <v>0</v>
      </c>
      <c r="GO23" s="110">
        <f>GM22*'DT-Prelim Calcs'!$C$11+GO22</f>
        <v>9.3201553069050416</v>
      </c>
      <c r="GP23" s="110">
        <f>GP22+0.5*GM23*'DT-Prelim Calcs'!$C$11^2+GO23*'DT-Prelim Calcs'!$C$11</f>
        <v>4.0301682967521186</v>
      </c>
      <c r="GQ23" s="110">
        <f>MIN('Drive Train'!$G$35-GK22*'DT-Prelim Calcs'!$C$21*'Drive Train'!$G$38,GQ22+GK$2)</f>
        <v>10</v>
      </c>
      <c r="GR23" s="110">
        <f>'Drive Train'!$G$35-GK23*'DT-Prelim Calcs'!$C$21*'Drive Train'!$G$38</f>
        <v>10.050683728318567</v>
      </c>
      <c r="GS23" s="1">
        <f>IF(GP23&gt;='Drive Train'!$G$30,1,0)</f>
        <v>0</v>
      </c>
      <c r="GT23" s="110">
        <f t="shared" si="83"/>
        <v>0.3270760829236336</v>
      </c>
      <c r="GU23" s="119">
        <f>GU22+'DT-Prelim Calcs'!$C$11</f>
        <v>0.76000000000000012</v>
      </c>
      <c r="GV23" s="2">
        <f>HF23/'Drive Train'!$G$35</f>
        <v>0.80471541191623219</v>
      </c>
      <c r="GW23" s="88">
        <f>HD23*12*60/(PI() * 'Drive Train'!$G$17)/GV$2*GV23</f>
        <v>3109.4520729123001</v>
      </c>
      <c r="GX23" s="2">
        <f>('DT-Prelim Calcs'!$C$6*GV23-GW23)/('DT-Prelim Calcs'!$C$6*GV23)*'DT-Prelim Calcs'!$C$7*GV23</f>
        <v>0.38390773374600667</v>
      </c>
      <c r="GY23" s="110">
        <f>GX23/'DT-Prelim Calcs'!$C$7*('DT-Prelim Calcs'!$C$8-'DT-Prelim Calcs'!$C$9)+'DT-Prelim Calcs'!$C$9</f>
        <v>26.415649008621685</v>
      </c>
      <c r="GZ23" s="110">
        <f t="shared" si="38"/>
        <v>26.415649008621685</v>
      </c>
      <c r="HA23" s="2">
        <f t="shared" si="84"/>
        <v>0.18595501941586132</v>
      </c>
      <c r="HB23" s="110">
        <f>HA23*'DT-Prelim Calcs'!$C$21/GV$2/'DT-Prelim Calcs'!$C$19/'DT-Prelim Calcs'!$C$18*3.39*'DT-Prelim Calcs'!$C$20</f>
        <v>6.9062454633359041</v>
      </c>
      <c r="HC23" s="88">
        <f t="shared" si="39"/>
        <v>0</v>
      </c>
      <c r="HD23" s="110">
        <f>HB22*'DT-Prelim Calcs'!$C$11+HD22</f>
        <v>10.116031543881704</v>
      </c>
      <c r="HE23" s="110">
        <f>HE22+0.5*HB23*'DT-Prelim Calcs'!$C$11^2+HD23*'DT-Prelim Calcs'!$C$11</f>
        <v>4.4886550129691898</v>
      </c>
      <c r="HF23" s="110">
        <f>MIN('Drive Train'!$G$35-GZ22*'DT-Prelim Calcs'!$C$21*'Drive Train'!$G$38,HF22+GZ$2)</f>
        <v>10.219885731336149</v>
      </c>
      <c r="HG23" s="110">
        <f>'Drive Train'!$G$35-GZ23*'DT-Prelim Calcs'!$C$21*'Drive Train'!$G$38</f>
        <v>10.322591589224048</v>
      </c>
      <c r="HH23" s="1">
        <f>IF(HE23&gt;='Drive Train'!$G$30,1,0)</f>
        <v>0</v>
      </c>
      <c r="HI23" s="110">
        <f t="shared" si="85"/>
        <v>0.29350721120690759</v>
      </c>
      <c r="HJ23" s="119">
        <f>HJ22+'DT-Prelim Calcs'!$C$11</f>
        <v>0.76000000000000012</v>
      </c>
      <c r="HK23" s="2">
        <f>HU23/'Drive Train'!$G$35</f>
        <v>0.81645478929108772</v>
      </c>
      <c r="HL23" s="88">
        <f>HS23*12*60/(PI() * 'Drive Train'!$G$17)/HK$2*HK23</f>
        <v>3279.1953783969579</v>
      </c>
      <c r="HM23" s="2">
        <f>('DT-Prelim Calcs'!$C$6*HK23-HL23)/('DT-Prelim Calcs'!$C$6*HK23)*'DT-Prelim Calcs'!$C$7*HK23</f>
        <v>0.35947771119842842</v>
      </c>
      <c r="HN23" s="110">
        <f>HM23/'DT-Prelim Calcs'!$C$7*('DT-Prelim Calcs'!$C$8-'DT-Prelim Calcs'!$C$9)+'DT-Prelim Calcs'!$C$9</f>
        <v>24.925590895790673</v>
      </c>
      <c r="HO23" s="110">
        <f t="shared" si="40"/>
        <v>24.925590895790673</v>
      </c>
      <c r="HP23" s="2">
        <f t="shared" si="86"/>
        <v>0.15372049985715747</v>
      </c>
      <c r="HQ23" s="110">
        <f>HP23*'DT-Prelim Calcs'!$C$21/HK$2/'DT-Prelim Calcs'!$C$19/'DT-Prelim Calcs'!$C$18*3.39*'DT-Prelim Calcs'!$C$20</f>
        <v>5.709076894482946</v>
      </c>
      <c r="HR23" s="88">
        <f t="shared" si="41"/>
        <v>0</v>
      </c>
      <c r="HS23" s="110">
        <f>HQ22*'DT-Prelim Calcs'!$C$11+HS22</f>
        <v>10.514866882997104</v>
      </c>
      <c r="HT23" s="110">
        <f>HT22+0.5*HQ23*'DT-Prelim Calcs'!$C$11^2+HS23*'DT-Prelim Calcs'!$C$11</f>
        <v>4.8542039632952401</v>
      </c>
      <c r="HU23" s="110">
        <f>MIN('Drive Train'!$G$35-HO22*'DT-Prelim Calcs'!$C$21*'Drive Train'!$G$38,HU22+HO$2)</f>
        <v>10.368975823996813</v>
      </c>
      <c r="HV23" s="110">
        <f>'Drive Train'!$G$35-HO23*'DT-Prelim Calcs'!$C$21*'Drive Train'!$G$38</f>
        <v>10.456696819378839</v>
      </c>
      <c r="HW23" s="1">
        <f>IF(HT23&gt;='Drive Train'!$G$30,1,0)</f>
        <v>0</v>
      </c>
      <c r="HX23" s="110">
        <f t="shared" si="87"/>
        <v>0.27695100995322969</v>
      </c>
      <c r="HY23" s="119">
        <f>HY22+'DT-Prelim Calcs'!$C$11</f>
        <v>0.76000000000000012</v>
      </c>
      <c r="HZ23" s="2">
        <f>IJ23/'Drive Train'!$G$35</f>
        <v>0.82307128830298371</v>
      </c>
      <c r="IA23" s="88">
        <f>IH23*12*60/(PI() * 'Drive Train'!$G$17)/HZ$2*HZ23</f>
        <v>3374.5718821326373</v>
      </c>
      <c r="IB23" s="2">
        <f>('DT-Prelim Calcs'!$C$6*HZ23-IA23)/('DT-Prelim Calcs'!$C$6*HZ23)*'DT-Prelim Calcs'!$C$7*HZ23</f>
        <v>0.34577942852655325</v>
      </c>
      <c r="IC23" s="110">
        <f>IB23/'DT-Prelim Calcs'!$C$7*('DT-Prelim Calcs'!$C$8-'DT-Prelim Calcs'!$C$9)+'DT-Prelim Calcs'!$C$9</f>
        <v>24.090092803747218</v>
      </c>
      <c r="ID23" s="110">
        <f t="shared" si="42"/>
        <v>24.090092803747218</v>
      </c>
      <c r="IE23" s="2">
        <f t="shared" si="88"/>
        <v>0.13573984703734038</v>
      </c>
      <c r="IF23" s="110">
        <f>IE23*'DT-Prelim Calcs'!$C$21/HZ$2/'DT-Prelim Calcs'!$C$19/'DT-Prelim Calcs'!$C$18*3.39*'DT-Prelim Calcs'!$C$20</f>
        <v>5.0412874346729266</v>
      </c>
      <c r="IG23" s="88">
        <f t="shared" si="43"/>
        <v>0</v>
      </c>
      <c r="IH23" s="110">
        <f>IF22*'DT-Prelim Calcs'!$C$11+IH22</f>
        <v>10.733710012507858</v>
      </c>
      <c r="II23" s="110">
        <f>II22+0.5*IF23*'DT-Prelim Calcs'!$C$11^2+IH23*'DT-Prelim Calcs'!$C$11</f>
        <v>5.127265455662446</v>
      </c>
      <c r="IJ23" s="110">
        <f>MIN('Drive Train'!$G$35-ID22*'DT-Prelim Calcs'!$C$21*'Drive Train'!$G$38,IJ22+ID$2)</f>
        <v>10.453005361447893</v>
      </c>
      <c r="IK23" s="110">
        <f>'Drive Train'!$G$35-ID23*'DT-Prelim Calcs'!$C$21*'Drive Train'!$G$38</f>
        <v>10.53189164766275</v>
      </c>
      <c r="IL23" s="1">
        <f>IF(II23&gt;='Drive Train'!$G$30,1,0)</f>
        <v>0</v>
      </c>
      <c r="IM23" s="110">
        <f t="shared" si="89"/>
        <v>0.26766769781941352</v>
      </c>
      <c r="IN23" s="119">
        <f>IN22+'DT-Prelim Calcs'!$C$11</f>
        <v>0.76000000000000012</v>
      </c>
      <c r="IO23" s="2">
        <f>IY23/'Drive Train'!$G$35</f>
        <v>0.82706156061902625</v>
      </c>
      <c r="IP23" s="88">
        <f>IW23*12*60/(PI() * 'Drive Train'!$G$17)/IO$2*IO23</f>
        <v>3431.9871731065214</v>
      </c>
      <c r="IQ23" s="2">
        <f>('DT-Prelim Calcs'!$C$6*IO23-IP23)/('DT-Prelim Calcs'!$C$6*IO23)*'DT-Prelim Calcs'!$C$7*IO23</f>
        <v>0.33754345902073873</v>
      </c>
      <c r="IR23" s="110">
        <f>IQ23/'DT-Prelim Calcs'!$C$7*('DT-Prelim Calcs'!$C$8-'DT-Prelim Calcs'!$C$9)+'DT-Prelim Calcs'!$C$9</f>
        <v>23.587757075023781</v>
      </c>
      <c r="IS23" s="110">
        <f t="shared" si="44"/>
        <v>23.587757075023781</v>
      </c>
      <c r="IT23" s="2">
        <f t="shared" si="90"/>
        <v>0.12496085021835254</v>
      </c>
      <c r="IU23" s="110">
        <f>IT23*'DT-Prelim Calcs'!$C$21/IO$2/'DT-Prelim Calcs'!$C$19/'DT-Prelim Calcs'!$C$18*3.39*'DT-Prelim Calcs'!$C$20</f>
        <v>4.6409626781038797</v>
      </c>
      <c r="IV23" s="88">
        <f t="shared" si="45"/>
        <v>0</v>
      </c>
      <c r="IW23" s="110">
        <f>IU22*'DT-Prelim Calcs'!$C$11+IW22</f>
        <v>10.863667030799149</v>
      </c>
      <c r="IX23" s="110">
        <f>IX22+0.5*IU23*'DT-Prelim Calcs'!$C$11^2+IW23*'DT-Prelim Calcs'!$C$11</f>
        <v>5.3269316658386838</v>
      </c>
      <c r="IY23" s="110">
        <f>MIN('Drive Train'!$G$35-IS22*'DT-Prelim Calcs'!$C$21*'Drive Train'!$G$38,IY22+IS$2)</f>
        <v>10.503681819861633</v>
      </c>
      <c r="IZ23" s="110">
        <f>'Drive Train'!$G$35-IS23*'DT-Prelim Calcs'!$C$21*'Drive Train'!$G$38</f>
        <v>10.577101863247858</v>
      </c>
      <c r="JA23" s="1">
        <f>IF(IX23&gt;='Drive Train'!$G$30,1,0)</f>
        <v>0</v>
      </c>
      <c r="JB23" s="110">
        <f t="shared" si="91"/>
        <v>0.26208618972248648</v>
      </c>
      <c r="JC23" s="119">
        <f>JC22+'DT-Prelim Calcs'!$C$11</f>
        <v>0.76000000000000012</v>
      </c>
      <c r="JD23" s="2">
        <f>JN23/'Drive Train'!$G$35</f>
        <v>0.82943586382610901</v>
      </c>
      <c r="JE23" s="88">
        <f>JL23*12*60/(PI() * 'Drive Train'!$G$17)/JD$2*JD23</f>
        <v>3466.113709480966</v>
      </c>
      <c r="JF23" s="2">
        <f>('DT-Prelim Calcs'!$C$6*JD23-JE23)/('DT-Prelim Calcs'!$C$6*JD23)*'DT-Prelim Calcs'!$C$7*JD23</f>
        <v>0.33265177169889559</v>
      </c>
      <c r="JG23" s="110">
        <f>JF23/'DT-Prelim Calcs'!$C$7*('DT-Prelim Calcs'!$C$8-'DT-Prelim Calcs'!$C$9)+'DT-Prelim Calcs'!$C$9</f>
        <v>23.289398841209238</v>
      </c>
      <c r="JH23" s="110">
        <f t="shared" si="46"/>
        <v>23.289398841209238</v>
      </c>
      <c r="JI23" s="2">
        <f t="shared" si="92"/>
        <v>0.11856989205791096</v>
      </c>
      <c r="JJ23" s="110">
        <f>JI23*'DT-Prelim Calcs'!$C$21/JD$2/'DT-Prelim Calcs'!$C$19/'DT-Prelim Calcs'!$C$18*3.39*'DT-Prelim Calcs'!$C$20</f>
        <v>4.4036067522430562</v>
      </c>
      <c r="JK23" s="88">
        <f t="shared" si="47"/>
        <v>0</v>
      </c>
      <c r="JL23" s="110">
        <f>JJ22*'DT-Prelim Calcs'!$C$11+JL22</f>
        <v>10.94028467732856</v>
      </c>
      <c r="JM23" s="110">
        <f>JM22+0.5*JJ23*'DT-Prelim Calcs'!$C$11^2+JL23*'DT-Prelim Calcs'!$C$11</f>
        <v>5.4651506012415201</v>
      </c>
      <c r="JN23" s="110">
        <f>MIN('Drive Train'!$G$35-JH22*'DT-Prelim Calcs'!$C$21*'Drive Train'!$G$38,JN22+JH$2)</f>
        <v>10.533835470591583</v>
      </c>
      <c r="JO23" s="110">
        <f>'Drive Train'!$G$35-JH23*'DT-Prelim Calcs'!$C$21*'Drive Train'!$G$38</f>
        <v>10.603954104291168</v>
      </c>
      <c r="JP23" s="1">
        <f>IF(JM23&gt;='Drive Train'!$G$30,1,0)</f>
        <v>0</v>
      </c>
      <c r="JQ23" s="110">
        <f>MIN(JG23,'DT-Prelim Calcs'!$C$10)*'DT-Prelim Calcs'!$C$11*1000/60/60*(1-JP23)</f>
        <v>0.25877109823565825</v>
      </c>
      <c r="JR23" s="119">
        <f>JR22+'DT-Prelim Calcs'!$C$11</f>
        <v>0.76000000000000012</v>
      </c>
      <c r="JS23" s="2">
        <f>KC23/'Drive Train'!$G$35</f>
        <v>0.83031658902440164</v>
      </c>
      <c r="JT23" s="88">
        <f>KA23*12*60/(PI() * 'Drive Train'!$G$17)/JS$2*JS23</f>
        <v>3478.7656014669096</v>
      </c>
      <c r="JU23" s="2">
        <f>('DT-Prelim Calcs'!$C$6*JS23-JT23)/('DT-Prelim Calcs'!$C$6*JS23)*'DT-Prelim Calcs'!$C$7*JS23</f>
        <v>0.33083894222503252</v>
      </c>
      <c r="JV23" s="110">
        <f>JU23/'DT-Prelim Calcs'!$C$7*('DT-Prelim Calcs'!$C$8-'DT-Prelim Calcs'!$C$9)+'DT-Prelim Calcs'!$C$9</f>
        <v>23.178829100250212</v>
      </c>
      <c r="JW23" s="110">
        <f t="shared" si="48"/>
        <v>23.178829100250212</v>
      </c>
      <c r="JX23" s="2">
        <f t="shared" si="93"/>
        <v>0.11620353577771289</v>
      </c>
      <c r="JY23" s="110">
        <f>JX23*'DT-Prelim Calcs'!$C$21/JS$2/'DT-Prelim Calcs'!$C$19/'DT-Prelim Calcs'!$C$18*3.39*'DT-Prelim Calcs'!$C$20</f>
        <v>4.315721857411547</v>
      </c>
      <c r="JZ23" s="88">
        <f t="shared" si="49"/>
        <v>0</v>
      </c>
      <c r="KA23" s="110">
        <f>JY22*'DT-Prelim Calcs'!$C$11+KA22</f>
        <v>10.968571708664387</v>
      </c>
      <c r="KB23" s="110">
        <f>KB22+0.5*JY23*'DT-Prelim Calcs'!$C$11^2+KA23*'DT-Prelim Calcs'!$C$11</f>
        <v>5.5200867156828917</v>
      </c>
      <c r="KC23" s="110">
        <f>MIN('Drive Train'!$G$35-JW22*'DT-Prelim Calcs'!$C$21*'Drive Train'!$G$38,KC22+JW$2)</f>
        <v>10.5450206806099</v>
      </c>
      <c r="KD23" s="110">
        <f>'Drive Train'!$G$35-JW23*'DT-Prelim Calcs'!$C$21*'Drive Train'!$G$38</f>
        <v>10.61390538097748</v>
      </c>
      <c r="KE23" s="1">
        <f>IF(KB23&gt;='Drive Train'!$G$30,1,0)</f>
        <v>0</v>
      </c>
      <c r="KF23" s="110">
        <f>MIN(JV23,'DT-Prelim Calcs'!$C$10)*'DT-Prelim Calcs'!$C$11*1000/60/60*(1-KE23)</f>
        <v>0.25754254555833567</v>
      </c>
      <c r="KG23" s="119">
        <f>KG22+'DT-Prelim Calcs'!$C$11</f>
        <v>0.76000000000000012</v>
      </c>
      <c r="KH23" s="2">
        <f>KR23/'Drive Train'!$G$35</f>
        <v>0.83025096194324544</v>
      </c>
      <c r="KI23" s="88">
        <f>KP23*12*60/(PI() * 'Drive Train'!$G$17)/KH$2*KH23</f>
        <v>3477.822980606647</v>
      </c>
      <c r="KJ23" s="2">
        <f>('DT-Prelim Calcs'!$C$6*KH23-KI23)/('DT-Prelim Calcs'!$C$6*KH23)*'DT-Prelim Calcs'!$C$7*KH23</f>
        <v>0.33097399287159035</v>
      </c>
      <c r="KK23" s="110">
        <f>KJ23/'DT-Prelim Calcs'!$C$7*('DT-Prelim Calcs'!$C$8-'DT-Prelim Calcs'!$C$9)+'DT-Prelim Calcs'!$C$9</f>
        <v>23.187066231884234</v>
      </c>
      <c r="KL23" s="110">
        <f t="shared" si="50"/>
        <v>23.187066231884234</v>
      </c>
      <c r="KM23" s="2">
        <f t="shared" si="94"/>
        <v>0.11637978369952817</v>
      </c>
      <c r="KN23" s="110">
        <f>KM23*'DT-Prelim Calcs'!$C$21/KH$2/'DT-Prelim Calcs'!$C$19/'DT-Prelim Calcs'!$C$18*3.39*'DT-Prelim Calcs'!$C$20</f>
        <v>4.3222675877407557</v>
      </c>
      <c r="KO23" s="88">
        <f t="shared" si="51"/>
        <v>0</v>
      </c>
      <c r="KP23" s="110">
        <f>KN22*'DT-Prelim Calcs'!$C$11+KP22</f>
        <v>10.966466393072039</v>
      </c>
      <c r="KQ23" s="110">
        <f>KQ22+0.5*KN23*'DT-Prelim Calcs'!$C$11^2+KP23*'DT-Prelim Calcs'!$C$11</f>
        <v>5.5160634752277113</v>
      </c>
      <c r="KR23" s="110">
        <f>MIN('Drive Train'!$G$35-KL22*'DT-Prelim Calcs'!$C$21*'Drive Train'!$G$38,KR22+KL$2)</f>
        <v>10.544187216679216</v>
      </c>
      <c r="KS23" s="110">
        <f>'Drive Train'!$G$35-KL23*'DT-Prelim Calcs'!$C$21*'Drive Train'!$G$38</f>
        <v>10.613164039130417</v>
      </c>
      <c r="KT23" s="1">
        <f>IF(KQ23&gt;='Drive Train'!$G$30,1,0)</f>
        <v>0</v>
      </c>
      <c r="KU23" s="110">
        <f>MIN(KK23,'DT-Prelim Calcs'!$C$10)*'DT-Prelim Calcs'!$C$11*1000/60/60*(1-KT23)</f>
        <v>0.25763406924315813</v>
      </c>
      <c r="KV23" s="119">
        <f>KV22+'DT-Prelim Calcs'!$C$11</f>
        <v>0.76000000000000012</v>
      </c>
      <c r="KW23" s="2">
        <f>LG23/'Drive Train'!$G$35</f>
        <v>0.83031257468246977</v>
      </c>
      <c r="KX23" s="88">
        <f>LE23*12*60/(PI() * 'Drive Train'!$G$17)/KW$2*KW23</f>
        <v>3478.7079425068928</v>
      </c>
      <c r="KY23" s="2">
        <f>('DT-Prelim Calcs'!$C$6*KW23-KX23)/('DT-Prelim Calcs'!$C$6*KW23)*'DT-Prelim Calcs'!$C$7*KW23</f>
        <v>0.33084720308743332</v>
      </c>
      <c r="KZ23" s="110">
        <f>KY23/'DT-Prelim Calcs'!$C$7*('DT-Prelim Calcs'!$C$8-'DT-Prelim Calcs'!$C$9)+'DT-Prelim Calcs'!$C$9</f>
        <v>23.179332954268983</v>
      </c>
      <c r="LA23" s="110">
        <f t="shared" si="52"/>
        <v>23.179332954268983</v>
      </c>
      <c r="LB23" s="2">
        <f t="shared" si="95"/>
        <v>0.11621431643621763</v>
      </c>
      <c r="LC23" s="110">
        <f>LB23*'DT-Prelim Calcs'!$C$21/KW$2/'DT-Prelim Calcs'!$C$19/'DT-Prelim Calcs'!$C$18*3.39*'DT-Prelim Calcs'!$C$20</f>
        <v>4.3161222438820159</v>
      </c>
      <c r="LD23" s="88">
        <f t="shared" si="53"/>
        <v>0</v>
      </c>
      <c r="LE23" s="110">
        <f>LC22*'DT-Prelim Calcs'!$C$11+LE22</f>
        <v>10.968442938836914</v>
      </c>
      <c r="LF23" s="110">
        <f>LF22+0.5*LC23*'DT-Prelim Calcs'!$C$11^2+LE23*'DT-Prelim Calcs'!$C$11</f>
        <v>5.5199041813200358</v>
      </c>
      <c r="LG23" s="110">
        <f>MIN('Drive Train'!$G$35-LA22*'DT-Prelim Calcs'!$C$21*'Drive Train'!$G$38,LG22+LA$2)</f>
        <v>10.544969698467366</v>
      </c>
      <c r="LH23" s="110">
        <f>'Drive Train'!$G$35-LA23*'DT-Prelim Calcs'!$C$21*'Drive Train'!$G$38</f>
        <v>10.613860034115792</v>
      </c>
      <c r="LI23" s="1">
        <f>IF(LF23&gt;='Drive Train'!$G$30,1,0)</f>
        <v>0</v>
      </c>
      <c r="LJ23" s="110">
        <f>MIN(KZ23,'DT-Prelim Calcs'!$C$10)*'DT-Prelim Calcs'!$C$11*1000/60/60*(1-LI23)</f>
        <v>0.25754814393632203</v>
      </c>
      <c r="LK23" s="119">
        <f>LK22+'DT-Prelim Calcs'!$C$11</f>
        <v>0.76000000000000012</v>
      </c>
      <c r="LL23" s="2">
        <f>LV23/'Drive Train'!$G$35</f>
        <v>0.83026614685379141</v>
      </c>
      <c r="LM23" s="88">
        <f>LT23*12*60/(PI() * 'Drive Train'!$G$17)/LL$2*LL23</f>
        <v>3478.0410851297729</v>
      </c>
      <c r="LN23" s="2">
        <f>('DT-Prelim Calcs'!$C$6*LL23-LM23)/('DT-Prelim Calcs'!$C$6*LL23)*'DT-Prelim Calcs'!$C$7*LL23</f>
        <v>0.33094274479792468</v>
      </c>
      <c r="LO23" s="110">
        <f>LN23/'DT-Prelim Calcs'!$C$7*('DT-Prelim Calcs'!$C$8-'DT-Prelim Calcs'!$C$9)+'DT-Prelim Calcs'!$C$9</f>
        <v>23.185160321008173</v>
      </c>
      <c r="LP23" s="110">
        <f t="shared" si="54"/>
        <v>23.185160321008173</v>
      </c>
      <c r="LQ23" s="2">
        <f t="shared" si="96"/>
        <v>0.11633900279524842</v>
      </c>
      <c r="LR23" s="110">
        <f>LQ23*'DT-Prelim Calcs'!$C$21/LL$2/'DT-Prelim Calcs'!$C$19/'DT-Prelim Calcs'!$C$18*3.39*'DT-Prelim Calcs'!$C$20</f>
        <v>4.3207530121403899</v>
      </c>
      <c r="LS23" s="88">
        <f t="shared" si="55"/>
        <v>0</v>
      </c>
      <c r="LT23" s="110">
        <f>LR22*'DT-Prelim Calcs'!$C$11+LT22</f>
        <v>10.966953551914601</v>
      </c>
      <c r="LU23" s="110">
        <f>LU22+0.5*LR23*'DT-Prelim Calcs'!$C$11^2+LT23*'DT-Prelim Calcs'!$C$11</f>
        <v>5.5174050921369391</v>
      </c>
      <c r="LV23" s="110">
        <f>MIN('Drive Train'!$G$35-LP22*'DT-Prelim Calcs'!$C$21*'Drive Train'!$G$38,LV22+LP$2)</f>
        <v>10.54438006504315</v>
      </c>
      <c r="LW23" s="110">
        <f>'Drive Train'!$G$35-LP23*'DT-Prelim Calcs'!$C$21*'Drive Train'!$G$38</f>
        <v>10.613335571109264</v>
      </c>
      <c r="LX23" s="1">
        <f>IF(LU23&gt;='Drive Train'!$G$30,1,0)</f>
        <v>0</v>
      </c>
      <c r="LY23" s="110">
        <f>MIN(LO23,'DT-Prelim Calcs'!$C$10)*'DT-Prelim Calcs'!$C$11*1000/60/60*(1-LX23)</f>
        <v>0.25761289245564634</v>
      </c>
      <c r="LZ23" s="119">
        <f>LZ22+'DT-Prelim Calcs'!$C$11</f>
        <v>0.76000000000000012</v>
      </c>
    </row>
    <row r="24" spans="1:338" x14ac:dyDescent="0.2">
      <c r="B24" s="3" t="s">
        <v>78</v>
      </c>
      <c r="C24" s="132" t="b">
        <f>IF('Drive Train'!G18*'Drive Train'!G21 &gt; 'Drive Train'!G19*('Drive Train'!G20-4*C23^2/'Drive Train'!G20), TRUE, FALSE)</f>
        <v>1</v>
      </c>
      <c r="D24" s="5"/>
      <c r="E24" s="6">
        <f t="shared" si="56"/>
        <v>19</v>
      </c>
      <c r="F24" s="132">
        <f t="shared" si="57"/>
        <v>1.0715999999999999</v>
      </c>
      <c r="G24" s="132">
        <f t="shared" si="0"/>
        <v>1401.6</v>
      </c>
      <c r="H24" s="132">
        <f t="shared" si="1"/>
        <v>68.36</v>
      </c>
      <c r="I24" s="132">
        <f t="shared" si="58"/>
        <v>157.28431372405629</v>
      </c>
      <c r="J24" s="132">
        <f t="shared" si="59"/>
        <v>820.31999999999994</v>
      </c>
      <c r="K24" s="132">
        <f t="shared" si="2"/>
        <v>0.76</v>
      </c>
      <c r="L24" s="132">
        <f t="shared" si="3"/>
        <v>0.24</v>
      </c>
      <c r="M24" s="132">
        <f t="shared" si="4"/>
        <v>0.76808988764044939</v>
      </c>
      <c r="N24" s="132">
        <f t="shared" si="5"/>
        <v>0.73076923076923062</v>
      </c>
      <c r="O24" s="132">
        <f t="shared" si="6"/>
        <v>0.19173531515025394</v>
      </c>
      <c r="P24" s="5"/>
      <c r="Q24" s="210">
        <f t="shared" si="97"/>
        <v>0</v>
      </c>
      <c r="R24" s="119">
        <f>R23+'DT-Prelim Calcs'!$C$11</f>
        <v>0.80000000000000016</v>
      </c>
      <c r="S24" s="2">
        <f>AG24/'Drive Train'!$G$35</f>
        <v>0.82231102557413449</v>
      </c>
      <c r="T24" s="88">
        <f>AE24*12*60/(PI() * 'Drive Train'!$G$17)/S$2*ABS(S24)</f>
        <v>3518.7834888663147</v>
      </c>
      <c r="U24" s="2">
        <f>IF(OR(AD23=1,AND($C$32=Motors!$C$28,'DT-Prelim Calcs'!AI23=1)),0,IF(AG24=0,-(V23+$C$9)/($C$8-$C$9)*$C$7,($C$6*S24-T24)/($C$6*S24)*$C$7*S24))</f>
        <v>0.30988924480927227</v>
      </c>
      <c r="V24" s="110">
        <f>IF(AND(AD23=1,AI23=1),0,ABS(U24/$C$7*($C$8-$C$9)+$C$9) *'Drive Train'!$K$55 + V23*(1-'Drive Train'!$K$55))</f>
        <v>22.370183127752952</v>
      </c>
      <c r="W24" s="110">
        <f t="shared" si="7"/>
        <v>22.370183127752952</v>
      </c>
      <c r="X24" s="2">
        <f>MAX(MIN(IF(AND(AI23=1,AG24&lt;0),-1,1)*(W24-$C$9)/($C$8-$C$9)*$C$7-$C$29*AE24/T$2 -  AI23*$C$29/2,X$2),MAX(X$4:X23)*-1)</f>
        <v>9.8362841855364258E-2</v>
      </c>
      <c r="Y24" s="110">
        <f t="shared" si="8"/>
        <v>3.6531303777567889</v>
      </c>
      <c r="Z24" s="110">
        <f t="shared" si="9"/>
        <v>3.6531303777567889</v>
      </c>
      <c r="AA24" s="110">
        <f t="shared" si="10"/>
        <v>10.443350024791508</v>
      </c>
      <c r="AB24" s="110" t="e">
        <f t="shared" si="11"/>
        <v>#N/A</v>
      </c>
      <c r="AC24" s="88">
        <f t="shared" si="60"/>
        <v>0</v>
      </c>
      <c r="AD24" s="1">
        <f t="shared" si="12"/>
        <v>0</v>
      </c>
      <c r="AE24" s="110">
        <f t="shared" si="13"/>
        <v>11.202760689482023</v>
      </c>
      <c r="AF24" s="110" t="e">
        <f t="shared" si="14"/>
        <v>#N/A</v>
      </c>
      <c r="AG24" s="110">
        <f>IF(AI23=0,MIN('Drive Train'!$G$35-W23*$C$21*'Drive Train'!$G$38,AG23+W$2)-$C$3,IF(AE23-1&lt;=0,0,IF($C$32=Motors!$C$26,MAX(MAX(AG$4:AG23)*-1,AG23-W$2),MAX(0,MAX(AG$4:AG23)*-1,AG23-W$2))))</f>
        <v>10.443350024791508</v>
      </c>
      <c r="AH24" s="110">
        <f>'Drive Train'!$G$35-ABS(W24)*'DT-Prelim Calcs'!$C$21*'Drive Train'!$G$38</f>
        <v>10.686683518502234</v>
      </c>
      <c r="AI24" s="1">
        <f>IF(AJ24&gt;='Drive Train'!$G$30,1,0)</f>
        <v>0</v>
      </c>
      <c r="AJ24" s="110">
        <f>AJ23+0.5*Y24*'DT-Prelim Calcs'!$C$11^2+AE24*'DT-Prelim Calcs'!$C$11</f>
        <v>6.0080720998766486</v>
      </c>
      <c r="AK24" s="110">
        <f t="shared" si="15"/>
        <v>0.24855759030836613</v>
      </c>
      <c r="AL24" s="119">
        <f>AL23+'DT-Prelim Calcs'!$C$11</f>
        <v>0.80000000000000016</v>
      </c>
      <c r="AM24" s="2">
        <f>AW24/'Drive Train'!$G$35</f>
        <v>0.63947365761315211</v>
      </c>
      <c r="AN24" s="88">
        <f>AU24*12*60/(PI() * 'Drive Train'!$G$17)/AM$2*AM24</f>
        <v>499.47129243311946</v>
      </c>
      <c r="AO24" s="2">
        <f>('DT-Prelim Calcs'!$C$6*AM24-AN24)/('DT-Prelim Calcs'!$C$6*AM24)*'DT-Prelim Calcs'!$C$7*AM24</f>
        <v>0.7810663294381921</v>
      </c>
      <c r="AP24" s="110">
        <f>AO24/'DT-Prelim Calcs'!$C$7*('DT-Prelim Calcs'!$C$8-'DT-Prelim Calcs'!$C$9)+'DT-Prelim Calcs'!$C$9</f>
        <v>50.639506618215975</v>
      </c>
      <c r="AQ24" s="110">
        <f t="shared" si="16"/>
        <v>50.639506618215975</v>
      </c>
      <c r="AR24" s="2">
        <f t="shared" si="61"/>
        <v>0.74105271474565215</v>
      </c>
      <c r="AS24" s="110">
        <f>AR24*'DT-Prelim Calcs'!$C$21/AM$2/'DT-Prelim Calcs'!$C$19/'DT-Prelim Calcs'!$C$18*3.39*'DT-Prelim Calcs'!$C$20</f>
        <v>8.2566611517909543</v>
      </c>
      <c r="AT24" s="88">
        <f t="shared" si="17"/>
        <v>0</v>
      </c>
      <c r="AU24" s="110">
        <f>AS23*'DT-Prelim Calcs'!$C$11+AU23</f>
        <v>6.8160888790066112</v>
      </c>
      <c r="AV24" s="110">
        <f>AV23+0.5*AS24*'DT-Prelim Calcs'!$C$11^2+AU24*'DT-Prelim Calcs'!$C$11</f>
        <v>2.9448015797414793</v>
      </c>
      <c r="AW24" s="110">
        <f>MIN('Drive Train'!$G$35-AQ23*'DT-Prelim Calcs'!$C$21*'Drive Train'!$G$38,AW23+AQ$2)</f>
        <v>8.1213154516870318</v>
      </c>
      <c r="AX24" s="110">
        <f>'Drive Train'!$G$35-AQ24*'DT-Prelim Calcs'!$C$21*'Drive Train'!$G$38</f>
        <v>8.1424444043605622</v>
      </c>
      <c r="AY24" s="1">
        <f>IF(AV24&gt;='Drive Train'!$G$30,1,0)</f>
        <v>0</v>
      </c>
      <c r="AZ24" s="110">
        <f t="shared" si="62"/>
        <v>0.56266118464684423</v>
      </c>
      <c r="BA24" s="119">
        <f>BA23+'DT-Prelim Calcs'!$C$11</f>
        <v>0.80000000000000016</v>
      </c>
      <c r="BB24" s="2">
        <f>BL24/'Drive Train'!$G$35</f>
        <v>0.68145378740305795</v>
      </c>
      <c r="BC24" s="88">
        <f>BJ24*12*60/(PI() * 'Drive Train'!$G$17)/BB$2*BB24</f>
        <v>1166.2196364403219</v>
      </c>
      <c r="BD24" s="2">
        <f>('DT-Prelim Calcs'!$C$6*BB24-BC24)/('DT-Prelim Calcs'!$C$6*BB24)*'DT-Prelim Calcs'!$C$7*BB24</f>
        <v>0.67927968828953533</v>
      </c>
      <c r="BE24" s="110">
        <f>BD24/'DT-Prelim Calcs'!$C$7*('DT-Prelim Calcs'!$C$8-'DT-Prelim Calcs'!$C$9)+'DT-Prelim Calcs'!$C$9</f>
        <v>44.431243399219888</v>
      </c>
      <c r="BF24" s="110">
        <f t="shared" si="18"/>
        <v>44.431243399219888</v>
      </c>
      <c r="BG24" s="2">
        <f t="shared" si="63"/>
        <v>0.59160709497318875</v>
      </c>
      <c r="BH24" s="110">
        <f>BG24*'DT-Prelim Calcs'!$C$21/BB$2/'DT-Prelim Calcs'!$C$19/'DT-Prelim Calcs'!$C$18*3.39*'DT-Prelim Calcs'!$C$20</f>
        <v>10.253550132712691</v>
      </c>
      <c r="BI24" s="88">
        <f t="shared" si="19"/>
        <v>0</v>
      </c>
      <c r="BJ24" s="110">
        <f>BH23*'DT-Prelim Calcs'!$C$11+BJ23</f>
        <v>9.6007638114478357</v>
      </c>
      <c r="BK24" s="110">
        <f>BK23+0.5*BH24*'DT-Prelim Calcs'!$C$11^2+BJ24*'DT-Prelim Calcs'!$C$11</f>
        <v>4.281298996898081</v>
      </c>
      <c r="BL24" s="110">
        <f>MIN('Drive Train'!$G$35-BF23*'DT-Prelim Calcs'!$C$21*'Drive Train'!$G$38,BL23+BF$2)</f>
        <v>8.6544631000188357</v>
      </c>
      <c r="BM24" s="110">
        <f>'Drive Train'!$G$35-BF24*'DT-Prelim Calcs'!$C$21*'Drive Train'!$G$38</f>
        <v>8.7011880940702095</v>
      </c>
      <c r="BN24" s="1">
        <f>IF(BK24&gt;='Drive Train'!$G$30,1,0)</f>
        <v>0</v>
      </c>
      <c r="BO24" s="110">
        <f t="shared" si="64"/>
        <v>0.49368048221355426</v>
      </c>
      <c r="BP24" s="119">
        <f>BP23+'DT-Prelim Calcs'!$C$11</f>
        <v>0.80000000000000016</v>
      </c>
      <c r="BQ24" s="2">
        <f>CA24/'Drive Train'!$G$35</f>
        <v>0.73444490997375644</v>
      </c>
      <c r="BR24" s="88">
        <f>BY24*12*60/(PI() * 'Drive Train'!$G$17)/BQ$2*BQ24</f>
        <v>2001.7646160534887</v>
      </c>
      <c r="BS24" s="2">
        <f>('DT-Prelim Calcs'!$C$6*BQ24-BR24)/('DT-Prelim Calcs'!$C$6*BQ24)*'DT-Prelim Calcs'!$C$7*BQ24</f>
        <v>0.55226456473501384</v>
      </c>
      <c r="BT24" s="110">
        <f>BS24/'DT-Prelim Calcs'!$C$7*('DT-Prelim Calcs'!$C$8-'DT-Prelim Calcs'!$C$9)+'DT-Prelim Calcs'!$C$9</f>
        <v>36.684221678873186</v>
      </c>
      <c r="BU24" s="110">
        <f t="shared" si="20"/>
        <v>36.684221678873186</v>
      </c>
      <c r="BV24" s="2">
        <f t="shared" si="65"/>
        <v>0.41263618583788825</v>
      </c>
      <c r="BW24" s="110">
        <f>BV24*'DT-Prelim Calcs'!$C$21/BQ$2/'DT-Prelim Calcs'!$C$19/'DT-Prelim Calcs'!$C$18*3.39*'DT-Prelim Calcs'!$C$20</f>
        <v>9.7058541563185106</v>
      </c>
      <c r="BX24" s="88">
        <f t="shared" si="21"/>
        <v>0</v>
      </c>
      <c r="BY24" s="110">
        <f>BW23*'DT-Prelim Calcs'!$C$11+BY23</f>
        <v>11.26652703897213</v>
      </c>
      <c r="BZ24" s="110">
        <f>BZ23+0.5*BW24*'DT-Prelim Calcs'!$C$11^2+BY24*'DT-Prelim Calcs'!$C$11</f>
        <v>5.2692321107348192</v>
      </c>
      <c r="CA24" s="110">
        <f>MIN('Drive Train'!$G$35-BU23*'DT-Prelim Calcs'!$C$21*'Drive Train'!$G$38,CA23+BU$2)</f>
        <v>9.3274503566667057</v>
      </c>
      <c r="CB24" s="110">
        <f>'Drive Train'!$G$35-BU24*'DT-Prelim Calcs'!$C$21*'Drive Train'!$G$38</f>
        <v>9.3984200489014125</v>
      </c>
      <c r="CC24" s="1">
        <f>IF(BZ24&gt;='Drive Train'!$G$30,1,0)</f>
        <v>0</v>
      </c>
      <c r="CD24" s="110">
        <f t="shared" si="66"/>
        <v>0.40760246309859094</v>
      </c>
      <c r="CE24" s="119">
        <f>CE23+'DT-Prelim Calcs'!$C$11</f>
        <v>0.80000000000000016</v>
      </c>
      <c r="CF24" s="2">
        <f>CP24/'Drive Train'!$G$35</f>
        <v>0.78742126149237213</v>
      </c>
      <c r="CG24" s="88">
        <f>CN24*12*60/(PI() * 'Drive Train'!$G$17)/CF$2*CF24</f>
        <v>2825.1097865466377</v>
      </c>
      <c r="CH24" s="2">
        <f>('DT-Prelim Calcs'!$C$6*CF24-CG24)/('DT-Prelim Calcs'!$C$6*CF24)*'DT-Prelim Calcs'!$C$7*CF24</f>
        <v>0.42817411585651194</v>
      </c>
      <c r="CI24" s="110">
        <f>CH24/'DT-Prelim Calcs'!$C$7*('DT-Prelim Calcs'!$C$8-'DT-Prelim Calcs'!$C$9)+'DT-Prelim Calcs'!$C$9</f>
        <v>29.115584371390092</v>
      </c>
      <c r="CJ24" s="110">
        <f t="shared" si="22"/>
        <v>29.115584371390092</v>
      </c>
      <c r="CK24" s="2">
        <f t="shared" si="67"/>
        <v>0.24437301621486618</v>
      </c>
      <c r="CL24" s="110">
        <f>CK24*'DT-Prelim Calcs'!$C$21/CF$2/'DT-Prelim Calcs'!$C$19/'DT-Prelim Calcs'!$C$18*3.39*'DT-Prelim Calcs'!$C$20</f>
        <v>7.2606807383729111</v>
      </c>
      <c r="CM24" s="88">
        <f t="shared" si="23"/>
        <v>0</v>
      </c>
      <c r="CN24" s="110">
        <f>CL23*'DT-Prelim Calcs'!$C$11+CN23</f>
        <v>11.741047148979924</v>
      </c>
      <c r="CO24" s="110">
        <f>CO23+0.5*CL24*'DT-Prelim Calcs'!$C$11^2+CN24*'DT-Prelim Calcs'!$C$11</f>
        <v>5.8202477405799096</v>
      </c>
      <c r="CP24" s="110">
        <f>MIN('Drive Train'!$G$35-CJ23*'DT-Prelim Calcs'!$C$21*'Drive Train'!$G$38,CP23+CJ$2)</f>
        <v>10.000250020953125</v>
      </c>
      <c r="CQ24" s="110">
        <f>'Drive Train'!$G$35-CJ24*'DT-Prelim Calcs'!$C$21*'Drive Train'!$G$38</f>
        <v>10.079597406574891</v>
      </c>
      <c r="CR24" s="1">
        <f>IF(CO24&gt;='Drive Train'!$G$30,1,0)</f>
        <v>0</v>
      </c>
      <c r="CS24" s="110">
        <f t="shared" si="68"/>
        <v>0.32350649301544548</v>
      </c>
      <c r="CT24" s="119">
        <f>CT23+'DT-Prelim Calcs'!$C$11</f>
        <v>0.80000000000000016</v>
      </c>
      <c r="CU24" s="2">
        <f>DE24/'Drive Train'!$G$35</f>
        <v>0.82902688910602207</v>
      </c>
      <c r="CV24" s="88">
        <f>DC24*12*60/(PI() * 'Drive Train'!$G$17)/CU$2*CU24</f>
        <v>3456.7924310475164</v>
      </c>
      <c r="CW24" s="2">
        <f>('DT-Prelim Calcs'!$C$6*CU24-CV24)/('DT-Prelim Calcs'!$C$6*CU24)*'DT-Prelim Calcs'!$C$7*CU24</f>
        <v>0.33432563148589556</v>
      </c>
      <c r="CX24" s="110">
        <f>CW24/'DT-Prelim Calcs'!$C$7*('DT-Prelim Calcs'!$C$8-'DT-Prelim Calcs'!$C$9)+'DT-Prelim Calcs'!$C$9</f>
        <v>23.391492416870229</v>
      </c>
      <c r="CY24" s="110">
        <f t="shared" si="24"/>
        <v>23.391492416870229</v>
      </c>
      <c r="CZ24" s="2">
        <f t="shared" si="69"/>
        <v>0.12071414687943657</v>
      </c>
      <c r="DA24" s="110">
        <f>CZ24*'DT-Prelim Calcs'!$C$21/CU$2/'DT-Prelim Calcs'!$C$19/'DT-Prelim Calcs'!$C$18*3.39*'DT-Prelim Calcs'!$C$20</f>
        <v>4.3338015153874032</v>
      </c>
      <c r="DB24" s="88">
        <f t="shared" si="25"/>
        <v>0</v>
      </c>
      <c r="DC24" s="110">
        <f>DA23*'DT-Prelim Calcs'!$C$11+DC23</f>
        <v>11.292668225791328</v>
      </c>
      <c r="DD24" s="110">
        <f>DD23+0.5*DA24*'DT-Prelim Calcs'!$C$11^2+DC24*'DT-Prelim Calcs'!$C$11</f>
        <v>5.9576320697289695</v>
      </c>
      <c r="DE24" s="110">
        <f>MIN('Drive Train'!$G$35-CY23*'DT-Prelim Calcs'!$C$21*'Drive Train'!$G$38,DE23+CY$2)</f>
        <v>10.52864149164648</v>
      </c>
      <c r="DF24" s="110">
        <f>'Drive Train'!$G$35-CY24*'DT-Prelim Calcs'!$C$21*'Drive Train'!$G$38</f>
        <v>10.594765682481679</v>
      </c>
      <c r="DG24" s="1">
        <f>IF(DD24&gt;='Drive Train'!$G$30,1,0)</f>
        <v>0</v>
      </c>
      <c r="DH24" s="110">
        <f t="shared" si="70"/>
        <v>0.25990547129855812</v>
      </c>
      <c r="DI24" s="119">
        <f>DI23+'DT-Prelim Calcs'!$C$11</f>
        <v>0.80000000000000016</v>
      </c>
      <c r="DJ24" s="2">
        <f>DT24/'Drive Train'!$G$35</f>
        <v>0.85470336965591953</v>
      </c>
      <c r="DK24" s="88">
        <f>DR24*12*60/(PI() * 'Drive Train'!$G$17)/DJ$2*DJ24</f>
        <v>3834.4209487769904</v>
      </c>
      <c r="DL24" s="2">
        <f>('DT-Prelim Calcs'!$C$6*DJ24-DK24)/('DT-Prelim Calcs'!$C$6*DJ24)*'DT-Prelim Calcs'!$C$7*DJ24</f>
        <v>0.27935546049985399</v>
      </c>
      <c r="DM24" s="110">
        <f>DL24/'DT-Prelim Calcs'!$C$7*('DT-Prelim Calcs'!$C$8-'DT-Prelim Calcs'!$C$9)+'DT-Prelim Calcs'!$C$9</f>
        <v>20.038701846090387</v>
      </c>
      <c r="DN24" s="110">
        <f t="shared" si="26"/>
        <v>20.038701846090387</v>
      </c>
      <c r="DO24" s="2">
        <f t="shared" si="71"/>
        <v>4.9526747305036173E-2</v>
      </c>
      <c r="DP24" s="110">
        <f>DO24*'DT-Prelim Calcs'!$C$21/DJ$2/'DT-Prelim Calcs'!$C$19/'DT-Prelim Calcs'!$C$18*3.39*'DT-Prelim Calcs'!$C$20</f>
        <v>2.0846424310502725</v>
      </c>
      <c r="DQ24" s="88">
        <f t="shared" si="27"/>
        <v>0</v>
      </c>
      <c r="DR24" s="110">
        <f>DP23*'DT-Prelim Calcs'!$C$11+DR23</f>
        <v>10.363234770645759</v>
      </c>
      <c r="DS24" s="110">
        <f>DS23+0.5*DP24*'DT-Prelim Calcs'!$C$11^2+DR24*'DT-Prelim Calcs'!$C$11</f>
        <v>5.8066570733502605</v>
      </c>
      <c r="DT24" s="110">
        <f>MIN('Drive Train'!$G$35-DN23*'DT-Prelim Calcs'!$C$21*'Drive Train'!$G$38,DT23+DN$2)</f>
        <v>10.854732794630177</v>
      </c>
      <c r="DU24" s="110">
        <f>'Drive Train'!$G$35-DN24*'DT-Prelim Calcs'!$C$21*'Drive Train'!$G$38</f>
        <v>10.896516833851864</v>
      </c>
      <c r="DV24" s="1">
        <f>IF(DS24&gt;='Drive Train'!$G$30,1,0)</f>
        <v>0</v>
      </c>
      <c r="DW24" s="110">
        <f t="shared" si="72"/>
        <v>0.22265224273433765</v>
      </c>
      <c r="DX24" s="119">
        <f>DX23+'DT-Prelim Calcs'!$C$11</f>
        <v>0.80000000000000016</v>
      </c>
      <c r="DY24" s="2">
        <f>EI24/'Drive Train'!$G$35</f>
        <v>0.8674537192334778</v>
      </c>
      <c r="DZ24" s="88">
        <f>EG24*12*60/(PI() * 'Drive Train'!$G$17)/DY$2*DY24</f>
        <v>4014.8373030417724</v>
      </c>
      <c r="EA24" s="2">
        <f>('DT-Prelim Calcs'!$C$6*DY24-DZ24)/('DT-Prelim Calcs'!$C$6*DY24)*'DT-Prelim Calcs'!$C$7*DY24</f>
        <v>0.25377402540535104</v>
      </c>
      <c r="EB24" s="110">
        <f>EA24/'DT-Prelim Calcs'!$C$7*('DT-Prelim Calcs'!$C$8-'DT-Prelim Calcs'!$C$9)+'DT-Prelim Calcs'!$C$9</f>
        <v>18.4784157339434</v>
      </c>
      <c r="EC24" s="110">
        <f t="shared" si="28"/>
        <v>18.4784157339434</v>
      </c>
      <c r="ED24" s="2">
        <f t="shared" si="73"/>
        <v>1.6668567990270583E-2</v>
      </c>
      <c r="EE24" s="110">
        <f>ED24*'DT-Prelim Calcs'!$C$21/DY$2/'DT-Prelim Calcs'!$C$19/'DT-Prelim Calcs'!$C$18*3.39*'DT-Prelim Calcs'!$C$20</f>
        <v>0.80477735504073811</v>
      </c>
      <c r="EF24" s="88">
        <f t="shared" si="29"/>
        <v>0</v>
      </c>
      <c r="EG24" s="110">
        <f>EE23*'DT-Prelim Calcs'!$C$11+EG23</f>
        <v>9.3206652700406938</v>
      </c>
      <c r="EH24" s="110">
        <f>EH23+0.5*EE24*'DT-Prelim Calcs'!$C$11^2+EG24*'DT-Prelim Calcs'!$C$11</f>
        <v>5.5133169775618214</v>
      </c>
      <c r="EI24" s="110">
        <f>MIN('Drive Train'!$G$35-EC23*'DT-Prelim Calcs'!$C$21*'Drive Train'!$G$38,EI23+EC$2)</f>
        <v>11.016662234265167</v>
      </c>
      <c r="EJ24" s="110">
        <f>'Drive Train'!$G$35-EC24*'DT-Prelim Calcs'!$C$21*'Drive Train'!$G$38</f>
        <v>11.036942583945093</v>
      </c>
      <c r="EK24" s="1">
        <f>IF(EH24&gt;='Drive Train'!$G$30,1,0)</f>
        <v>0</v>
      </c>
      <c r="EL24" s="110">
        <f t="shared" si="74"/>
        <v>0.20531573037714893</v>
      </c>
      <c r="EM24" s="119">
        <f>EM23+'DT-Prelim Calcs'!$C$11</f>
        <v>0.80000000000000016</v>
      </c>
      <c r="EN24" s="2">
        <f>EX24/'Drive Train'!$G$35</f>
        <v>0.87254724996730704</v>
      </c>
      <c r="EO24" s="88">
        <f>EV24*12*60/(PI() * 'Drive Train'!$G$17)/EN$2*EN24</f>
        <v>4083.8340251601494</v>
      </c>
      <c r="EP24" s="2">
        <f>('DT-Prelim Calcs'!$C$6*EN24-EO24)/('DT-Prelim Calcs'!$C$6*EN24)*'DT-Prelim Calcs'!$C$7*EN24</f>
        <v>0.24429744857105867</v>
      </c>
      <c r="EQ24" s="110">
        <f>EP24/'DT-Prelim Calcs'!$C$7*('DT-Prelim Calcs'!$C$8-'DT-Prelim Calcs'!$C$9)+'DT-Prelim Calcs'!$C$9</f>
        <v>17.900411756816347</v>
      </c>
      <c r="ER24" s="110">
        <f t="shared" si="30"/>
        <v>17.900411756816347</v>
      </c>
      <c r="ES24" s="2">
        <f t="shared" si="75"/>
        <v>4.5251304455861951E-3</v>
      </c>
      <c r="ET24" s="110">
        <f>ES24*'DT-Prelim Calcs'!$C$21/EN$2/'DT-Prelim Calcs'!$C$19/'DT-Prelim Calcs'!$C$18*3.39*'DT-Prelim Calcs'!$C$20</f>
        <v>0.24648848149696787</v>
      </c>
      <c r="EU24" s="88">
        <f t="shared" si="31"/>
        <v>1</v>
      </c>
      <c r="EV24" s="110">
        <f>ET23*'DT-Prelim Calcs'!$C$11+EV23</f>
        <v>8.3544205644632257</v>
      </c>
      <c r="EW24" s="110">
        <f>EW23+0.5*ET24*'DT-Prelim Calcs'!$C$11^2+EV24*'DT-Prelim Calcs'!$C$11</f>
        <v>5.1709777680087283</v>
      </c>
      <c r="EX24" s="110">
        <f>MIN('Drive Train'!$G$35-ER23*'DT-Prelim Calcs'!$C$21*'Drive Train'!$G$38,EX23+ER$2)</f>
        <v>11.081350074584799</v>
      </c>
      <c r="EY24" s="110">
        <f>'Drive Train'!$G$35-ER24*'DT-Prelim Calcs'!$C$21*'Drive Train'!$G$38</f>
        <v>11.088962941886528</v>
      </c>
      <c r="EZ24" s="1">
        <f>IF(EW24&gt;='Drive Train'!$G$30,1,0)</f>
        <v>0</v>
      </c>
      <c r="FA24" s="110">
        <f t="shared" si="76"/>
        <v>0.19889346396462609</v>
      </c>
      <c r="FB24" s="119">
        <f>FB23+'DT-Prelim Calcs'!$C$11</f>
        <v>0.80000000000000016</v>
      </c>
      <c r="FC24" s="2">
        <f>FM24/'Drive Train'!$G$35</f>
        <v>0.87417878474951682</v>
      </c>
      <c r="FD24" s="88">
        <f>FK24*12*60/(PI() * 'Drive Train'!$G$17)/FC$2*FC24</f>
        <v>4104.8900449586399</v>
      </c>
      <c r="FE24" s="2">
        <f>('DT-Prelim Calcs'!$C$6*FC24-FD24)/('DT-Prelim Calcs'!$C$6*FC24)*'DT-Prelim Calcs'!$C$7*FC24</f>
        <v>0.2415141818064622</v>
      </c>
      <c r="FF24" s="110">
        <f>FE24/'DT-Prelim Calcs'!$C$7*('DT-Prelim Calcs'!$C$8-'DT-Prelim Calcs'!$C$9)+'DT-Prelim Calcs'!$C$9</f>
        <v>17.730652223656559</v>
      </c>
      <c r="FG24" s="110">
        <f t="shared" si="32"/>
        <v>17.730652223656559</v>
      </c>
      <c r="FH24" s="2">
        <f t="shared" si="77"/>
        <v>9.5542045665458764E-4</v>
      </c>
      <c r="FI24" s="110">
        <f>FH24*'DT-Prelim Calcs'!$C$21/FC$2/'DT-Prelim Calcs'!$C$19/'DT-Prelim Calcs'!$C$18*3.39*'DT-Prelim Calcs'!$C$20</f>
        <v>5.7956675497609814E-2</v>
      </c>
      <c r="FJ24" s="88">
        <f t="shared" si="33"/>
        <v>1</v>
      </c>
      <c r="FK24" s="110">
        <f>FI23*'DT-Prelim Calcs'!$C$11+FK23</f>
        <v>7.5265346839444902</v>
      </c>
      <c r="FL24" s="110">
        <f>FL23+0.5*FI24*'DT-Prelim Calcs'!$C$11^2+FK24*'DT-Prelim Calcs'!$C$11</f>
        <v>4.8310524296098718</v>
      </c>
      <c r="FM24" s="110">
        <f>MIN('Drive Train'!$G$35-FG23*'DT-Prelim Calcs'!$C$21*'Drive Train'!$G$38,FM23+FG$2)</f>
        <v>11.102070566318863</v>
      </c>
      <c r="FN24" s="110">
        <f>'Drive Train'!$G$35-FG24*'DT-Prelim Calcs'!$C$21*'Drive Train'!$G$38</f>
        <v>11.104241299870909</v>
      </c>
      <c r="FO24" s="1">
        <f>IF(FL24&gt;='Drive Train'!$G$30,1,0)</f>
        <v>0</v>
      </c>
      <c r="FP24" s="110">
        <f t="shared" si="78"/>
        <v>0.19700724692951735</v>
      </c>
      <c r="FQ24" s="119">
        <f>FQ23+'DT-Prelim Calcs'!$C$11</f>
        <v>0.80000000000000016</v>
      </c>
      <c r="FR24" s="2">
        <f>GB24/'Drive Train'!$G$35</f>
        <v>0.87458390903336536</v>
      </c>
      <c r="FS24" s="88">
        <f>FZ24*12*60/(PI() * 'Drive Train'!$G$17)/FR$2*FR24</f>
        <v>4109.846190157733</v>
      </c>
      <c r="FT24" s="2">
        <f>('DT-Prelim Calcs'!$C$6*FR24-FS24)/('DT-Prelim Calcs'!$C$6*FR24)*'DT-Prelim Calcs'!$C$7*FR24</f>
        <v>0.2408888034969075</v>
      </c>
      <c r="FU24" s="110">
        <f>FT24/'DT-Prelim Calcs'!$C$7*('DT-Prelim Calcs'!$C$8-'DT-Prelim Calcs'!$C$9)+'DT-Prelim Calcs'!$C$9</f>
        <v>17.692508582080883</v>
      </c>
      <c r="FV24" s="110">
        <f t="shared" si="34"/>
        <v>17.692508582080883</v>
      </c>
      <c r="FW24" s="2">
        <f t="shared" si="79"/>
        <v>1.5116334137804666E-4</v>
      </c>
      <c r="FX24" s="110">
        <f>FW24*'DT-Prelim Calcs'!$C$21/FR$2/'DT-Prelim Calcs'!$C$19/'DT-Prelim Calcs'!$C$18*3.39*'DT-Prelim Calcs'!$C$20</f>
        <v>1.0105390319710892E-2</v>
      </c>
      <c r="FY24" s="88">
        <f t="shared" si="35"/>
        <v>1</v>
      </c>
      <c r="FZ24" s="110">
        <f>FX23*'DT-Prelim Calcs'!$C$11+FZ23</f>
        <v>6.8347118200925827</v>
      </c>
      <c r="GA24" s="110">
        <f>GA23+0.5*FX24*'DT-Prelim Calcs'!$C$11^2+FZ24*'DT-Prelim Calcs'!$C$11</f>
        <v>4.5120407604271957</v>
      </c>
      <c r="GB24" s="110">
        <f>MIN('Drive Train'!$G$35-FV23*'DT-Prelim Calcs'!$C$21*'Drive Train'!$G$38,GB23+FV$2)</f>
        <v>11.107215644723739</v>
      </c>
      <c r="GC24" s="110">
        <f>'Drive Train'!$G$35-FV24*'DT-Prelim Calcs'!$C$21*'Drive Train'!$G$38</f>
        <v>11.107674227612719</v>
      </c>
      <c r="GD24" s="1">
        <f>IF(GA24&gt;='Drive Train'!$G$30,1,0)</f>
        <v>0</v>
      </c>
      <c r="GE24" s="110">
        <f t="shared" si="80"/>
        <v>0.19658342868978762</v>
      </c>
      <c r="GF24" s="119">
        <f>GF23+'DT-Prelim Calcs'!$C$11</f>
        <v>0.80000000000000016</v>
      </c>
      <c r="GG24" s="2">
        <f>GQ24/'Drive Train'!$G$35</f>
        <v>0.79139241955264317</v>
      </c>
      <c r="GH24" s="88">
        <f>GO24*12*60/(PI() * 'Drive Train'!$G$17)/GG$2*GG24</f>
        <v>2930.1318639055648</v>
      </c>
      <c r="GI24" s="2">
        <f>('DT-Prelim Calcs'!$C$6*GG24-GH24)/('DT-Prelim Calcs'!$C$6*GG24)*'DT-Prelim Calcs'!$C$7*GG24</f>
        <v>0.40841709100298601</v>
      </c>
      <c r="GJ24" s="110">
        <f>GI24/'DT-Prelim Calcs'!$C$7*('DT-Prelim Calcs'!$C$8-'DT-Prelim Calcs'!$C$9)+'DT-Prelim Calcs'!$C$9</f>
        <v>27.910545976068651</v>
      </c>
      <c r="GK24" s="110">
        <f t="shared" si="81"/>
        <v>27.910545976068651</v>
      </c>
      <c r="GL24" s="2">
        <f t="shared" si="82"/>
        <v>0.21873986385682762</v>
      </c>
      <c r="GM24" s="110">
        <f>GL24*'DT-Prelim Calcs'!$C$21/GG$2/'DT-Prelim Calcs'!$C$19/'DT-Prelim Calcs'!$C$18*3.39*'DT-Prelim Calcs'!$C$20</f>
        <v>8.1238527314690696</v>
      </c>
      <c r="GN24" s="88">
        <f t="shared" si="37"/>
        <v>0</v>
      </c>
      <c r="GO24" s="110">
        <f>GM23*'DT-Prelim Calcs'!$C$11+GO23</f>
        <v>9.6931270655193558</v>
      </c>
      <c r="GP24" s="110">
        <f>GP23+0.5*GM24*'DT-Prelim Calcs'!$C$11^2+GO24*'DT-Prelim Calcs'!$C$11</f>
        <v>4.4243924615580674</v>
      </c>
      <c r="GQ24" s="110">
        <f>MIN('Drive Train'!$G$35-GK23*'DT-Prelim Calcs'!$C$21*'Drive Train'!$G$38,GQ23+GK$2)</f>
        <v>10.050683728318567</v>
      </c>
      <c r="GR24" s="110">
        <f>'Drive Train'!$G$35-GK24*'DT-Prelim Calcs'!$C$21*'Drive Train'!$G$38</f>
        <v>10.188050862153821</v>
      </c>
      <c r="GS24" s="1">
        <f>IF(GP24&gt;='Drive Train'!$G$30,1,0)</f>
        <v>0</v>
      </c>
      <c r="GT24" s="110">
        <f t="shared" si="83"/>
        <v>0.3101171775118739</v>
      </c>
      <c r="GU24" s="119">
        <f>GU23+'DT-Prelim Calcs'!$C$11</f>
        <v>0.80000000000000016</v>
      </c>
      <c r="GV24" s="2">
        <f>HF24/'Drive Train'!$G$35</f>
        <v>0.81280248734047633</v>
      </c>
      <c r="GW24" s="88">
        <f>HD24*12*60/(PI() * 'Drive Train'!$G$17)/GV$2*GV24</f>
        <v>3226.4674915869091</v>
      </c>
      <c r="GX24" s="2">
        <f>('DT-Prelim Calcs'!$C$6*GV24-GW24)/('DT-Prelim Calcs'!$C$6*GV24)*'DT-Prelim Calcs'!$C$7*GV24</f>
        <v>0.36705849976350619</v>
      </c>
      <c r="GY24" s="110">
        <f>GX24/'DT-Prelim Calcs'!$C$7*('DT-Prelim Calcs'!$C$8-'DT-Prelim Calcs'!$C$9)+'DT-Prelim Calcs'!$C$9</f>
        <v>25.387965233802507</v>
      </c>
      <c r="GZ24" s="110">
        <f t="shared" si="38"/>
        <v>25.387965233802507</v>
      </c>
      <c r="HA24" s="2">
        <f t="shared" si="84"/>
        <v>0.16370006865848802</v>
      </c>
      <c r="HB24" s="110">
        <f>HA24*'DT-Prelim Calcs'!$C$21/GV$2/'DT-Prelim Calcs'!$C$19/'DT-Prelim Calcs'!$C$18*3.39*'DT-Prelim Calcs'!$C$20</f>
        <v>6.0797114273755763</v>
      </c>
      <c r="HC24" s="88">
        <f t="shared" si="39"/>
        <v>0</v>
      </c>
      <c r="HD24" s="110">
        <f>HB23*'DT-Prelim Calcs'!$C$11+HD23</f>
        <v>10.39228136241514</v>
      </c>
      <c r="HE24" s="110">
        <f>HE23+0.5*HB24*'DT-Prelim Calcs'!$C$11^2+HD24*'DT-Prelim Calcs'!$C$11</f>
        <v>4.9092100366076963</v>
      </c>
      <c r="HF24" s="110">
        <f>MIN('Drive Train'!$G$35-GZ23*'DT-Prelim Calcs'!$C$21*'Drive Train'!$G$38,HF23+GZ$2)</f>
        <v>10.322591589224048</v>
      </c>
      <c r="HG24" s="110">
        <f>'Drive Train'!$G$35-GZ24*'DT-Prelim Calcs'!$C$21*'Drive Train'!$G$38</f>
        <v>10.415083128957773</v>
      </c>
      <c r="HH24" s="1">
        <f>IF(HE24&gt;='Drive Train'!$G$30,1,0)</f>
        <v>0</v>
      </c>
      <c r="HI24" s="110">
        <f t="shared" si="85"/>
        <v>0.28208850259780566</v>
      </c>
      <c r="HJ24" s="119">
        <f>HJ23+'DT-Prelim Calcs'!$C$11</f>
        <v>0.80000000000000016</v>
      </c>
      <c r="HK24" s="2">
        <f>HU24/'Drive Train'!$G$35</f>
        <v>0.82336195428179848</v>
      </c>
      <c r="HL24" s="88">
        <f>HS24*12*60/(PI() * 'Drive Train'!$G$17)/HK$2*HK24</f>
        <v>3378.7576390144868</v>
      </c>
      <c r="HM24" s="2">
        <f>('DT-Prelim Calcs'!$C$6*HK24-HL24)/('DT-Prelim Calcs'!$C$6*HK24)*'DT-Prelim Calcs'!$C$7*HK24</f>
        <v>0.34517866529582447</v>
      </c>
      <c r="HN24" s="110">
        <f>HM24/'DT-Prelim Calcs'!$C$7*('DT-Prelim Calcs'!$C$8-'DT-Prelim Calcs'!$C$9)+'DT-Prelim Calcs'!$C$9</f>
        <v>24.053450507404897</v>
      </c>
      <c r="HO24" s="110">
        <f t="shared" si="40"/>
        <v>24.053450507404897</v>
      </c>
      <c r="HP24" s="2">
        <f t="shared" si="86"/>
        <v>0.13495279541911839</v>
      </c>
      <c r="HQ24" s="110">
        <f>HP24*'DT-Prelim Calcs'!$C$21/HK$2/'DT-Prelim Calcs'!$C$19/'DT-Prelim Calcs'!$C$18*3.39*'DT-Prelim Calcs'!$C$20</f>
        <v>5.0120568622214181</v>
      </c>
      <c r="HR24" s="88">
        <f t="shared" si="41"/>
        <v>0</v>
      </c>
      <c r="HS24" s="110">
        <f>HQ23*'DT-Prelim Calcs'!$C$11+HS23</f>
        <v>10.743229958776423</v>
      </c>
      <c r="HT24" s="110">
        <f>HT23+0.5*HQ24*'DT-Prelim Calcs'!$C$11^2+HS24*'DT-Prelim Calcs'!$C$11</f>
        <v>5.2879428071360746</v>
      </c>
      <c r="HU24" s="110">
        <f>MIN('Drive Train'!$G$35-HO23*'DT-Prelim Calcs'!$C$21*'Drive Train'!$G$38,HU23+HO$2)</f>
        <v>10.456696819378839</v>
      </c>
      <c r="HV24" s="110">
        <f>'Drive Train'!$G$35-HO24*'DT-Prelim Calcs'!$C$21*'Drive Train'!$G$38</f>
        <v>10.535189454333558</v>
      </c>
      <c r="HW24" s="1">
        <f>IF(HT24&gt;='Drive Train'!$G$30,1,0)</f>
        <v>0</v>
      </c>
      <c r="HX24" s="110">
        <f t="shared" si="87"/>
        <v>0.26726056119338776</v>
      </c>
      <c r="HY24" s="119">
        <f>HY23+'DT-Prelim Calcs'!$C$11</f>
        <v>0.80000000000000016</v>
      </c>
      <c r="HZ24" s="2">
        <f>IJ24/'Drive Train'!$G$35</f>
        <v>0.82928280690257883</v>
      </c>
      <c r="IA24" s="88">
        <f>IH24*12*60/(PI() * 'Drive Train'!$G$17)/HZ$2*HZ24</f>
        <v>3463.9146270186297</v>
      </c>
      <c r="IB24" s="2">
        <f>('DT-Prelim Calcs'!$C$6*HZ24-IA24)/('DT-Prelim Calcs'!$C$6*HZ24)*'DT-Prelim Calcs'!$C$7*HZ24</f>
        <v>0.33296690429149445</v>
      </c>
      <c r="IC24" s="110">
        <f>IB24/'DT-Prelim Calcs'!$C$7*('DT-Prelim Calcs'!$C$8-'DT-Prelim Calcs'!$C$9)+'DT-Prelim Calcs'!$C$9</f>
        <v>23.30861969437484</v>
      </c>
      <c r="ID24" s="110">
        <f t="shared" si="42"/>
        <v>23.30861969437484</v>
      </c>
      <c r="IE24" s="2">
        <f t="shared" si="88"/>
        <v>0.11898136226594644</v>
      </c>
      <c r="IF24" s="110">
        <f>IE24*'DT-Prelim Calcs'!$C$21/HZ$2/'DT-Prelim Calcs'!$C$19/'DT-Prelim Calcs'!$C$18*3.39*'DT-Prelim Calcs'!$C$20</f>
        <v>4.4188884814831138</v>
      </c>
      <c r="IG24" s="88">
        <f t="shared" si="43"/>
        <v>0</v>
      </c>
      <c r="IH24" s="110">
        <f>IF23*'DT-Prelim Calcs'!$C$11+IH23</f>
        <v>10.935361509894776</v>
      </c>
      <c r="II24" s="110">
        <f>II23+0.5*IF24*'DT-Prelim Calcs'!$C$11^2+IH24*'DT-Prelim Calcs'!$C$11</f>
        <v>5.5682150268434238</v>
      </c>
      <c r="IJ24" s="110">
        <f>MIN('Drive Train'!$G$35-ID23*'DT-Prelim Calcs'!$C$21*'Drive Train'!$G$38,IJ23+ID$2)</f>
        <v>10.53189164766275</v>
      </c>
      <c r="IK24" s="110">
        <f>'Drive Train'!$G$35-ID24*'DT-Prelim Calcs'!$C$21*'Drive Train'!$G$38</f>
        <v>10.602224227506264</v>
      </c>
      <c r="IL24" s="1">
        <f>IF(II24&gt;='Drive Train'!$G$30,1,0)</f>
        <v>0</v>
      </c>
      <c r="IM24" s="110">
        <f t="shared" si="89"/>
        <v>0.25898466327083158</v>
      </c>
      <c r="IN24" s="119">
        <f>IN23+'DT-Prelim Calcs'!$C$11</f>
        <v>0.80000000000000016</v>
      </c>
      <c r="IO24" s="2">
        <f>IY24/'Drive Train'!$G$35</f>
        <v>0.83284266639746918</v>
      </c>
      <c r="IP24" s="88">
        <f>IW24*12*60/(PI() * 'Drive Train'!$G$17)/IO$2*IO24</f>
        <v>3515.0323166929375</v>
      </c>
      <c r="IQ24" s="2">
        <f>('DT-Prelim Calcs'!$C$6*IO24-IP24)/('DT-Prelim Calcs'!$C$6*IO24)*'DT-Prelim Calcs'!$C$7*IO24</f>
        <v>0.32564453521340381</v>
      </c>
      <c r="IR24" s="110">
        <f>IQ24/'DT-Prelim Calcs'!$C$7*('DT-Prelim Calcs'!$C$8-'DT-Prelim Calcs'!$C$9)+'DT-Prelim Calcs'!$C$9</f>
        <v>22.862007112306902</v>
      </c>
      <c r="IS24" s="110">
        <f t="shared" si="44"/>
        <v>22.862007112306902</v>
      </c>
      <c r="IT24" s="2">
        <f t="shared" si="90"/>
        <v>0.10942931156496691</v>
      </c>
      <c r="IU24" s="110">
        <f>IT24*'DT-Prelim Calcs'!$C$21/IO$2/'DT-Prelim Calcs'!$C$19/'DT-Prelim Calcs'!$C$18*3.39*'DT-Prelim Calcs'!$C$20</f>
        <v>4.0641316858536038</v>
      </c>
      <c r="IV24" s="88">
        <f t="shared" si="45"/>
        <v>0</v>
      </c>
      <c r="IW24" s="110">
        <f>IU23*'DT-Prelim Calcs'!$C$11+IW23</f>
        <v>11.049305537923304</v>
      </c>
      <c r="IX24" s="110">
        <f>IX23+0.5*IU24*'DT-Prelim Calcs'!$C$11^2+IW24*'DT-Prelim Calcs'!$C$11</f>
        <v>5.7721551927042984</v>
      </c>
      <c r="IY24" s="110">
        <f>MIN('Drive Train'!$G$35-IS23*'DT-Prelim Calcs'!$C$21*'Drive Train'!$G$38,IY23+IS$2)</f>
        <v>10.577101863247858</v>
      </c>
      <c r="IZ24" s="110">
        <f>'Drive Train'!$G$35-IS24*'DT-Prelim Calcs'!$C$21*'Drive Train'!$G$38</f>
        <v>10.642419359892378</v>
      </c>
      <c r="JA24" s="1">
        <f>IF(IX24&gt;='Drive Train'!$G$30,1,0)</f>
        <v>0</v>
      </c>
      <c r="JB24" s="110">
        <f t="shared" si="91"/>
        <v>0.25402230124785447</v>
      </c>
      <c r="JC24" s="119">
        <f>JC23+'DT-Prelim Calcs'!$C$11</f>
        <v>0.80000000000000016</v>
      </c>
      <c r="JD24" s="2">
        <f>JN24/'Drive Train'!$G$35</f>
        <v>0.83495701608591877</v>
      </c>
      <c r="JE24" s="88">
        <f>JL24*12*60/(PI() * 'Drive Train'!$G$17)/JD$2*JD24</f>
        <v>3545.3636547799647</v>
      </c>
      <c r="JF24" s="2">
        <f>('DT-Prelim Calcs'!$C$6*JD24-JE24)/('DT-Prelim Calcs'!$C$6*JD24)*'DT-Prelim Calcs'!$C$7*JD24</f>
        <v>0.3213026198661198</v>
      </c>
      <c r="JG24" s="110">
        <f>JF24/'DT-Prelim Calcs'!$C$7*('DT-Prelim Calcs'!$C$8-'DT-Prelim Calcs'!$C$9)+'DT-Prelim Calcs'!$C$9</f>
        <v>22.597181069848443</v>
      </c>
      <c r="JH24" s="110">
        <f t="shared" si="46"/>
        <v>22.597181069848443</v>
      </c>
      <c r="JI24" s="2">
        <f t="shared" si="92"/>
        <v>0.10377391068266983</v>
      </c>
      <c r="JJ24" s="110">
        <f>JI24*'DT-Prelim Calcs'!$C$21/JD$2/'DT-Prelim Calcs'!$C$19/'DT-Prelim Calcs'!$C$18*3.39*'DT-Prelim Calcs'!$C$20</f>
        <v>3.8540938669799782</v>
      </c>
      <c r="JK24" s="88">
        <f t="shared" si="47"/>
        <v>0</v>
      </c>
      <c r="JL24" s="110">
        <f>JJ23*'DT-Prelim Calcs'!$C$11+JL23</f>
        <v>11.116428947418282</v>
      </c>
      <c r="JM24" s="110">
        <f>JM23+0.5*JJ24*'DT-Prelim Calcs'!$C$11^2+JL24*'DT-Prelim Calcs'!$C$11</f>
        <v>5.9128910342318353</v>
      </c>
      <c r="JN24" s="110">
        <f>MIN('Drive Train'!$G$35-JH23*'DT-Prelim Calcs'!$C$21*'Drive Train'!$G$38,JN23+JH$2)</f>
        <v>10.603954104291168</v>
      </c>
      <c r="JO24" s="110">
        <f>'Drive Train'!$G$35-JH24*'DT-Prelim Calcs'!$C$21*'Drive Train'!$G$38</f>
        <v>10.66625370371364</v>
      </c>
      <c r="JP24" s="1">
        <f>IF(JM24&gt;='Drive Train'!$G$30,1,0)</f>
        <v>0</v>
      </c>
      <c r="JQ24" s="110">
        <f>MIN(JG24,'DT-Prelim Calcs'!$C$10)*'DT-Prelim Calcs'!$C$11*1000/60/60*(1-JP24)</f>
        <v>0.25107978966498273</v>
      </c>
      <c r="JR24" s="119">
        <f>JR23+'DT-Prelim Calcs'!$C$11</f>
        <v>0.80000000000000016</v>
      </c>
      <c r="JS24" s="2">
        <f>KC24/'Drive Train'!$G$35</f>
        <v>0.83574058117932915</v>
      </c>
      <c r="JT24" s="88">
        <f>KA24*12*60/(PI() * 'Drive Train'!$G$17)/JS$2*JS24</f>
        <v>3556.5986339825326</v>
      </c>
      <c r="JU24" s="2">
        <f>('DT-Prelim Calcs'!$C$6*JS24-JT24)/('DT-Prelim Calcs'!$C$6*JS24)*'DT-Prelim Calcs'!$C$7*JS24</f>
        <v>0.31969489173761939</v>
      </c>
      <c r="JV24" s="110">
        <f>JU24/'DT-Prelim Calcs'!$C$7*('DT-Prelim Calcs'!$C$8-'DT-Prelim Calcs'!$C$9)+'DT-Prelim Calcs'!$C$9</f>
        <v>22.499121056337071</v>
      </c>
      <c r="JW24" s="110">
        <f t="shared" si="48"/>
        <v>22.499121056337071</v>
      </c>
      <c r="JX24" s="2">
        <f t="shared" si="93"/>
        <v>0.1016814457803884</v>
      </c>
      <c r="JY24" s="110">
        <f>JX24*'DT-Prelim Calcs'!$C$21/JS$2/'DT-Prelim Calcs'!$C$19/'DT-Prelim Calcs'!$C$18*3.39*'DT-Prelim Calcs'!$C$20</f>
        <v>3.776381115348074</v>
      </c>
      <c r="JZ24" s="88">
        <f t="shared" si="49"/>
        <v>0</v>
      </c>
      <c r="KA24" s="110">
        <f>JY23*'DT-Prelim Calcs'!$C$11+KA23</f>
        <v>11.141200582960849</v>
      </c>
      <c r="KB24" s="110">
        <f>KB23+0.5*JY24*'DT-Prelim Calcs'!$C$11^2+KA24*'DT-Prelim Calcs'!$C$11</f>
        <v>5.9687558438936037</v>
      </c>
      <c r="KC24" s="110">
        <f>MIN('Drive Train'!$G$35-JW23*'DT-Prelim Calcs'!$C$21*'Drive Train'!$G$38,KC23+JW$2)</f>
        <v>10.61390538097748</v>
      </c>
      <c r="KD24" s="110">
        <f>'Drive Train'!$G$35-JW24*'DT-Prelim Calcs'!$C$21*'Drive Train'!$G$38</f>
        <v>10.675079104929663</v>
      </c>
      <c r="KE24" s="1">
        <f>IF(KB24&gt;='Drive Train'!$G$30,1,0)</f>
        <v>0</v>
      </c>
      <c r="KF24" s="110">
        <f>MIN(JV24,'DT-Prelim Calcs'!$C$10)*'DT-Prelim Calcs'!$C$11*1000/60/60*(1-KE24)</f>
        <v>0.24999023395930078</v>
      </c>
      <c r="KG24" s="119">
        <f>KG23+'DT-Prelim Calcs'!$C$11</f>
        <v>0.80000000000000016</v>
      </c>
      <c r="KH24" s="2">
        <f>KR24/'Drive Train'!$G$35</f>
        <v>0.8356822078055447</v>
      </c>
      <c r="KI24" s="88">
        <f>KP24*12*60/(PI() * 'Drive Train'!$G$17)/KH$2*KH24</f>
        <v>3555.7617648623004</v>
      </c>
      <c r="KJ24" s="2">
        <f>('DT-Prelim Calcs'!$C$6*KH24-KI24)/('DT-Prelim Calcs'!$C$6*KH24)*'DT-Prelim Calcs'!$C$7*KH24</f>
        <v>0.31981463758529682</v>
      </c>
      <c r="KK24" s="110">
        <f>KJ24/'DT-Prelim Calcs'!$C$7*('DT-Prelim Calcs'!$C$8-'DT-Prelim Calcs'!$C$9)+'DT-Prelim Calcs'!$C$9</f>
        <v>22.506424703784063</v>
      </c>
      <c r="KL24" s="110">
        <f t="shared" si="50"/>
        <v>22.506424703784063</v>
      </c>
      <c r="KM24" s="2">
        <f t="shared" si="94"/>
        <v>0.10183726537210333</v>
      </c>
      <c r="KN24" s="110">
        <f>KM24*'DT-Prelim Calcs'!$C$21/KH$2/'DT-Prelim Calcs'!$C$19/'DT-Prelim Calcs'!$C$18*3.39*'DT-Prelim Calcs'!$C$20</f>
        <v>3.7821681511148988</v>
      </c>
      <c r="KO24" s="88">
        <f t="shared" si="51"/>
        <v>0</v>
      </c>
      <c r="KP24" s="110">
        <f>KN23*'DT-Prelim Calcs'!$C$11+KP23</f>
        <v>11.139357096581669</v>
      </c>
      <c r="KQ24" s="110">
        <f>KQ23+0.5*KN24*'DT-Prelim Calcs'!$C$11^2+KP24*'DT-Prelim Calcs'!$C$11</f>
        <v>5.9646634936118703</v>
      </c>
      <c r="KR24" s="110">
        <f>MIN('Drive Train'!$G$35-KL23*'DT-Prelim Calcs'!$C$21*'Drive Train'!$G$38,KR23+KL$2)</f>
        <v>10.613164039130417</v>
      </c>
      <c r="KS24" s="110">
        <f>'Drive Train'!$G$35-KL24*'DT-Prelim Calcs'!$C$21*'Drive Train'!$G$38</f>
        <v>10.674421776659434</v>
      </c>
      <c r="KT24" s="1">
        <f>IF(KQ24&gt;='Drive Train'!$G$30,1,0)</f>
        <v>0</v>
      </c>
      <c r="KU24" s="110">
        <f>MIN(KK24,'DT-Prelim Calcs'!$C$10)*'DT-Prelim Calcs'!$C$11*1000/60/60*(1-KT24)</f>
        <v>0.25007138559760073</v>
      </c>
      <c r="KV24" s="119">
        <f>KV23+'DT-Prelim Calcs'!$C$11</f>
        <v>0.80000000000000016</v>
      </c>
      <c r="KW24" s="2">
        <f>LG24/'Drive Train'!$G$35</f>
        <v>0.83573701056029859</v>
      </c>
      <c r="KX24" s="88">
        <f>LE24*12*60/(PI() * 'Drive Train'!$G$17)/KW$2*KW24</f>
        <v>3556.5474444121751</v>
      </c>
      <c r="KY24" s="2">
        <f>('DT-Prelim Calcs'!$C$6*KW24-KX24)/('DT-Prelim Calcs'!$C$6*KW24)*'DT-Prelim Calcs'!$C$7*KW24</f>
        <v>0.31970221629050616</v>
      </c>
      <c r="KZ24" s="110">
        <f>KY24/'DT-Prelim Calcs'!$C$7*('DT-Prelim Calcs'!$C$8-'DT-Prelim Calcs'!$C$9)+'DT-Prelim Calcs'!$C$9</f>
        <v>22.49956780211598</v>
      </c>
      <c r="LA24" s="110">
        <f t="shared" si="52"/>
        <v>22.49956780211598</v>
      </c>
      <c r="LB24" s="2">
        <f t="shared" si="95"/>
        <v>0.10169097673538363</v>
      </c>
      <c r="LC24" s="110">
        <f>LB24*'DT-Prelim Calcs'!$C$21/KW$2/'DT-Prelim Calcs'!$C$19/'DT-Prelim Calcs'!$C$18*3.39*'DT-Prelim Calcs'!$C$20</f>
        <v>3.7767350886632549</v>
      </c>
      <c r="LD24" s="88">
        <f t="shared" si="53"/>
        <v>0</v>
      </c>
      <c r="LE24" s="110">
        <f>LC23*'DT-Prelim Calcs'!$C$11+LE23</f>
        <v>11.141087828592195</v>
      </c>
      <c r="LF24" s="110">
        <f>LF23+0.5*LC24*'DT-Prelim Calcs'!$C$11^2+LE24*'DT-Prelim Calcs'!$C$11</f>
        <v>5.9685690825346542</v>
      </c>
      <c r="LG24" s="110">
        <f>MIN('Drive Train'!$G$35-LA23*'DT-Prelim Calcs'!$C$21*'Drive Train'!$G$38,LG23+LA$2)</f>
        <v>10.613860034115792</v>
      </c>
      <c r="LH24" s="110">
        <f>'Drive Train'!$G$35-LA24*'DT-Prelim Calcs'!$C$21*'Drive Train'!$G$38</f>
        <v>10.675038897809561</v>
      </c>
      <c r="LI24" s="1">
        <f>IF(LF24&gt;='Drive Train'!$G$30,1,0)</f>
        <v>0</v>
      </c>
      <c r="LJ24" s="110">
        <f>MIN(KZ24,'DT-Prelim Calcs'!$C$10)*'DT-Prelim Calcs'!$C$11*1000/60/60*(1-LI24)</f>
        <v>0.24999519780128868</v>
      </c>
      <c r="LK24" s="119">
        <f>LK23+'DT-Prelim Calcs'!$C$11</f>
        <v>0.80000000000000016</v>
      </c>
      <c r="LL24" s="2">
        <f>LV24/'Drive Train'!$G$35</f>
        <v>0.83569571426057199</v>
      </c>
      <c r="LM24" s="88">
        <f>LT24*12*60/(PI() * 'Drive Train'!$G$17)/LL$2*LL24</f>
        <v>3555.9554019877673</v>
      </c>
      <c r="LN24" s="2">
        <f>('DT-Prelim Calcs'!$C$6*LL24-LM24)/('DT-Prelim Calcs'!$C$6*LL24)*'DT-Prelim Calcs'!$C$7*LL24</f>
        <v>0.31978693025762017</v>
      </c>
      <c r="LO24" s="110">
        <f>LN24/'DT-Prelim Calcs'!$C$7*('DT-Prelim Calcs'!$C$8-'DT-Prelim Calcs'!$C$9)+'DT-Prelim Calcs'!$C$9</f>
        <v>22.504734753301658</v>
      </c>
      <c r="LP24" s="110">
        <f t="shared" si="54"/>
        <v>22.504734753301658</v>
      </c>
      <c r="LQ24" s="2">
        <f t="shared" si="96"/>
        <v>0.10180121071565626</v>
      </c>
      <c r="LR24" s="110">
        <f>LQ24*'DT-Prelim Calcs'!$C$21/LL$2/'DT-Prelim Calcs'!$C$19/'DT-Prelim Calcs'!$C$18*3.39*'DT-Prelim Calcs'!$C$20</f>
        <v>3.7808291052085181</v>
      </c>
      <c r="LS24" s="88">
        <f t="shared" si="55"/>
        <v>0</v>
      </c>
      <c r="LT24" s="110">
        <f>LR23*'DT-Prelim Calcs'!$C$11+LT23</f>
        <v>11.139783672400217</v>
      </c>
      <c r="LU24" s="110">
        <f>LU23+0.5*LR24*'DT-Prelim Calcs'!$C$11^2+LT24*'DT-Prelim Calcs'!$C$11</f>
        <v>5.9660211023171144</v>
      </c>
      <c r="LV24" s="110">
        <f>MIN('Drive Train'!$G$35-LP23*'DT-Prelim Calcs'!$C$21*'Drive Train'!$G$38,LV23+LP$2)</f>
        <v>10.613335571109264</v>
      </c>
      <c r="LW24" s="110">
        <f>'Drive Train'!$G$35-LP24*'DT-Prelim Calcs'!$C$21*'Drive Train'!$G$38</f>
        <v>10.674573872202849</v>
      </c>
      <c r="LX24" s="1">
        <f>IF(LU24&gt;='Drive Train'!$G$30,1,0)</f>
        <v>0</v>
      </c>
      <c r="LY24" s="110">
        <f>MIN(LO24,'DT-Prelim Calcs'!$C$10)*'DT-Prelim Calcs'!$C$11*1000/60/60*(1-LX24)</f>
        <v>0.25005260837001841</v>
      </c>
      <c r="LZ24" s="119">
        <f>LZ23+'DT-Prelim Calcs'!$C$11</f>
        <v>0.80000000000000016</v>
      </c>
    </row>
    <row r="25" spans="1:338" x14ac:dyDescent="0.2">
      <c r="B25" s="3" t="s">
        <v>77</v>
      </c>
      <c r="C25" s="88" t="b">
        <f>IF(E43/C19/4 &gt; C26,TRUE,FALSE)</f>
        <v>1</v>
      </c>
      <c r="D25" s="5"/>
      <c r="E25" s="6">
        <f t="shared" si="56"/>
        <v>20</v>
      </c>
      <c r="F25" s="132">
        <f t="shared" si="57"/>
        <v>1.1279999999999999</v>
      </c>
      <c r="G25" s="132">
        <f t="shared" si="0"/>
        <v>1168.0000000000005</v>
      </c>
      <c r="H25" s="132">
        <f t="shared" si="1"/>
        <v>71.8</v>
      </c>
      <c r="I25" s="132">
        <f t="shared" si="58"/>
        <v>137.96869624917227</v>
      </c>
      <c r="J25" s="132">
        <f t="shared" si="59"/>
        <v>861.59999999999991</v>
      </c>
      <c r="K25" s="132">
        <f t="shared" si="2"/>
        <v>0.79999999999999993</v>
      </c>
      <c r="L25" s="132">
        <f t="shared" si="3"/>
        <v>0.20000000000000007</v>
      </c>
      <c r="M25" s="132">
        <f t="shared" si="4"/>
        <v>0.80674157303370786</v>
      </c>
      <c r="N25" s="132">
        <f t="shared" si="5"/>
        <v>0.64102564102564119</v>
      </c>
      <c r="O25" s="132">
        <f t="shared" si="6"/>
        <v>0.16013079880358899</v>
      </c>
      <c r="P25" s="5"/>
      <c r="Q25" s="210">
        <f t="shared" si="97"/>
        <v>0</v>
      </c>
      <c r="R25" s="119">
        <f>R24+'DT-Prelim Calcs'!$C$11</f>
        <v>0.84000000000000019</v>
      </c>
      <c r="S25" s="2">
        <f>AG25/'Drive Train'!$G$35</f>
        <v>0.82729791484269566</v>
      </c>
      <c r="T25" s="88">
        <f>AE25*12*60/(PI() * 'Drive Train'!$G$17)/S$2*ABS(S25)</f>
        <v>3586.2993124567465</v>
      </c>
      <c r="U25" s="2">
        <f>IF(OR(AD24=1,AND($C$32=Motors!$C$28,'DT-Prelim Calcs'!AI24=1)),0,IF(AG25=0,-(V24+$C$9)/($C$8-$C$9)*$C$7,($C$6*S25-T25)/($C$6*S25)*$C$7*S25))</f>
        <v>0.30061984921518492</v>
      </c>
      <c r="V25" s="110">
        <f>IF(AND(AD24=1,AI24=1),0,ABS(U25/$C$7*($C$8-$C$9)+$C$9) *'Drive Train'!$K$55 + V24*(1-'Drive Train'!$K$55))</f>
        <v>21.749480498976034</v>
      </c>
      <c r="W25" s="110">
        <f t="shared" si="7"/>
        <v>21.749480498976034</v>
      </c>
      <c r="X25" s="2">
        <f>MAX(MIN(IF(AND(AI24=1,AG25&lt;0),-1,1)*(W25-$C$9)/($C$8-$C$9)*$C$7-$C$29*AE25/T$2 -  AI24*$C$29/2,X$2),MAX(X$4:X24)*-1)</f>
        <v>8.5326795613151096E-2</v>
      </c>
      <c r="Y25" s="110">
        <f t="shared" si="8"/>
        <v>3.1689803101601601</v>
      </c>
      <c r="Z25" s="110">
        <f t="shared" si="9"/>
        <v>3.1689803101601601</v>
      </c>
      <c r="AA25" s="110">
        <f t="shared" si="10"/>
        <v>10.506683518502234</v>
      </c>
      <c r="AB25" s="110" t="e">
        <f t="shared" si="11"/>
        <v>#N/A</v>
      </c>
      <c r="AC25" s="88">
        <f t="shared" si="60"/>
        <v>0</v>
      </c>
      <c r="AD25" s="1">
        <f t="shared" si="12"/>
        <v>0</v>
      </c>
      <c r="AE25" s="110">
        <f t="shared" si="13"/>
        <v>11.348885904592295</v>
      </c>
      <c r="AF25" s="110" t="e">
        <f t="shared" si="14"/>
        <v>#N/A</v>
      </c>
      <c r="AG25" s="110">
        <f>IF(AI24=0,MIN('Drive Train'!$G$35-W24*$C$21*'Drive Train'!$G$38,AG24+W$2)-$C$3,IF(AE24-1&lt;=0,0,IF($C$32=Motors!$C$26,MAX(MAX(AG$4:AG24)*-1,AG24-W$2),MAX(0,MAX(AG$4:AG24)*-1,AG24-W$2))))</f>
        <v>10.506683518502234</v>
      </c>
      <c r="AH25" s="110">
        <f>'Drive Train'!$G$35-ABS(W25)*'DT-Prelim Calcs'!$C$21*'Drive Train'!$G$38</f>
        <v>10.742546755092157</v>
      </c>
      <c r="AI25" s="1">
        <f>IF(AJ25&gt;='Drive Train'!$G$30,1,0)</f>
        <v>0</v>
      </c>
      <c r="AJ25" s="110">
        <f>AJ24+0.5*Y25*'DT-Prelim Calcs'!$C$11^2+AE25*'DT-Prelim Calcs'!$C$11</f>
        <v>6.4645627203084679</v>
      </c>
      <c r="AK25" s="110">
        <f t="shared" si="15"/>
        <v>0.24166089443306707</v>
      </c>
      <c r="AL25" s="119">
        <f>AL24+'DT-Prelim Calcs'!$C$11</f>
        <v>0.84000000000000019</v>
      </c>
      <c r="AM25" s="2">
        <f>AW25/'Drive Train'!$G$35</f>
        <v>0.64113735467406008</v>
      </c>
      <c r="AN25" s="88">
        <f>AU25*12*60/(PI() * 'Drive Train'!$G$17)/AM$2*AM25</f>
        <v>525.0350721442486</v>
      </c>
      <c r="AO25" s="2">
        <f>('DT-Prelim Calcs'!$C$6*AM25-AN25)/('DT-Prelim Calcs'!$C$6*AM25)*'DT-Prelim Calcs'!$C$7*AM25</f>
        <v>0.77724006534326873</v>
      </c>
      <c r="AP25" s="110">
        <f>AO25/'DT-Prelim Calcs'!$C$7*('DT-Prelim Calcs'!$C$8-'DT-Prelim Calcs'!$C$9)+'DT-Prelim Calcs'!$C$9</f>
        <v>50.406131645050436</v>
      </c>
      <c r="AQ25" s="110">
        <f t="shared" si="16"/>
        <v>50.406131645050436</v>
      </c>
      <c r="AR25" s="2">
        <f t="shared" si="61"/>
        <v>0.73528763286921661</v>
      </c>
      <c r="AS25" s="110">
        <f>AR25*'DT-Prelim Calcs'!$C$21/AM$2/'DT-Prelim Calcs'!$C$19/'DT-Prelim Calcs'!$C$18*3.39*'DT-Prelim Calcs'!$C$20</f>
        <v>8.1924277624262078</v>
      </c>
      <c r="AT25" s="88">
        <f t="shared" si="17"/>
        <v>0</v>
      </c>
      <c r="AU25" s="110">
        <f>AS24*'DT-Prelim Calcs'!$C$11+AU24</f>
        <v>7.1463553250782494</v>
      </c>
      <c r="AV25" s="110">
        <f>AV24+0.5*AS25*'DT-Prelim Calcs'!$C$11^2+AU25*'DT-Prelim Calcs'!$C$11</f>
        <v>3.2372097349545501</v>
      </c>
      <c r="AW25" s="110">
        <f>MIN('Drive Train'!$G$35-AQ24*'DT-Prelim Calcs'!$C$21*'Drive Train'!$G$38,AW24+AQ$2)</f>
        <v>8.1424444043605622</v>
      </c>
      <c r="AX25" s="110">
        <f>'Drive Train'!$G$35-AQ25*'DT-Prelim Calcs'!$C$21*'Drive Train'!$G$38</f>
        <v>8.1634481519454596</v>
      </c>
      <c r="AY25" s="1">
        <f>IF(AV25&gt;='Drive Train'!$G$30,1,0)</f>
        <v>0</v>
      </c>
      <c r="AZ25" s="110">
        <f t="shared" si="62"/>
        <v>0.56006812938944928</v>
      </c>
      <c r="BA25" s="119">
        <f>BA24+'DT-Prelim Calcs'!$C$11</f>
        <v>0.84000000000000019</v>
      </c>
      <c r="BB25" s="2">
        <f>BL25/'Drive Train'!$G$35</f>
        <v>0.68513292079292998</v>
      </c>
      <c r="BC25" s="88">
        <f>BJ25*12*60/(PI() * 'Drive Train'!$G$17)/BB$2*BB25</f>
        <v>1222.6055580887405</v>
      </c>
      <c r="BD25" s="2">
        <f>('DT-Prelim Calcs'!$C$6*BB25-BC25)/('DT-Prelim Calcs'!$C$6*BB25)*'DT-Prelim Calcs'!$C$7*BB25</f>
        <v>0.67085354213564696</v>
      </c>
      <c r="BE25" s="110">
        <f>BD25/'DT-Prelim Calcs'!$C$7*('DT-Prelim Calcs'!$C$8-'DT-Prelim Calcs'!$C$9)+'DT-Prelim Calcs'!$C$9</f>
        <v>43.917308243734496</v>
      </c>
      <c r="BF25" s="110">
        <f t="shared" si="18"/>
        <v>43.917308243734496</v>
      </c>
      <c r="BG25" s="2">
        <f t="shared" si="63"/>
        <v>0.57943559960130497</v>
      </c>
      <c r="BH25" s="110">
        <f>BG25*'DT-Prelim Calcs'!$C$21/BB$2/'DT-Prelim Calcs'!$C$19/'DT-Prelim Calcs'!$C$18*3.39*'DT-Prelim Calcs'!$C$20</f>
        <v>10.04259756124066</v>
      </c>
      <c r="BI25" s="88">
        <f t="shared" si="19"/>
        <v>0</v>
      </c>
      <c r="BJ25" s="110">
        <f>BH24*'DT-Prelim Calcs'!$C$11+BJ24</f>
        <v>10.010905816756344</v>
      </c>
      <c r="BK25" s="110">
        <f>BK24+0.5*BH25*'DT-Prelim Calcs'!$C$11^2+BJ25*'DT-Prelim Calcs'!$C$11</f>
        <v>4.6897693076173272</v>
      </c>
      <c r="BL25" s="110">
        <f>MIN('Drive Train'!$G$35-BF24*'DT-Prelim Calcs'!$C$21*'Drive Train'!$G$38,BL24+BF$2)</f>
        <v>8.7011880940702095</v>
      </c>
      <c r="BM25" s="110">
        <f>'Drive Train'!$G$35-BF25*'DT-Prelim Calcs'!$C$21*'Drive Train'!$G$38</f>
        <v>8.7474422580638951</v>
      </c>
      <c r="BN25" s="1">
        <f>IF(BK25&gt;='Drive Train'!$G$30,1,0)</f>
        <v>0</v>
      </c>
      <c r="BO25" s="110">
        <f t="shared" si="64"/>
        <v>0.48797009159704996</v>
      </c>
      <c r="BP25" s="119">
        <f>BP24+'DT-Prelim Calcs'!$C$11</f>
        <v>0.84000000000000019</v>
      </c>
      <c r="BQ25" s="2">
        <f>CA25/'Drive Train'!$G$35</f>
        <v>0.7400330747166467</v>
      </c>
      <c r="BR25" s="88">
        <f>BY25*12*60/(PI() * 'Drive Train'!$G$17)/BQ$2*BQ25</f>
        <v>2086.4992339318551</v>
      </c>
      <c r="BS25" s="2">
        <f>('DT-Prelim Calcs'!$C$6*BQ25-BR25)/('DT-Prelim Calcs'!$C$6*BQ25)*'DT-Prelim Calcs'!$C$7*BQ25</f>
        <v>0.53968569017171908</v>
      </c>
      <c r="BT25" s="110">
        <f>BS25/'DT-Prelim Calcs'!$C$7*('DT-Prelim Calcs'!$C$8-'DT-Prelim Calcs'!$C$9)+'DT-Prelim Calcs'!$C$9</f>
        <v>35.916999542388545</v>
      </c>
      <c r="BU25" s="110">
        <f t="shared" si="20"/>
        <v>35.916999542388545</v>
      </c>
      <c r="BV25" s="2">
        <f t="shared" si="65"/>
        <v>0.39524584567575949</v>
      </c>
      <c r="BW25" s="110">
        <f>BV25*'DT-Prelim Calcs'!$C$21/BQ$2/'DT-Prelim Calcs'!$C$19/'DT-Prelim Calcs'!$C$18*3.39*'DT-Prelim Calcs'!$C$20</f>
        <v>9.2968059168878021</v>
      </c>
      <c r="BX25" s="88">
        <f t="shared" si="21"/>
        <v>0</v>
      </c>
      <c r="BY25" s="110">
        <f>BW24*'DT-Prelim Calcs'!$C$11+BY24</f>
        <v>11.654761205224871</v>
      </c>
      <c r="BZ25" s="110">
        <f>BZ24+0.5*BW25*'DT-Prelim Calcs'!$C$11^2+BY25*'DT-Prelim Calcs'!$C$11</f>
        <v>5.7428600036773236</v>
      </c>
      <c r="CA25" s="110">
        <f>MIN('Drive Train'!$G$35-BU24*'DT-Prelim Calcs'!$C$21*'Drive Train'!$G$38,CA24+BU$2)</f>
        <v>9.3984200489014125</v>
      </c>
      <c r="CB25" s="110">
        <f>'Drive Train'!$G$35-BU25*'DT-Prelim Calcs'!$C$21*'Drive Train'!$G$38</f>
        <v>9.467470041185031</v>
      </c>
      <c r="CC25" s="1">
        <f>IF(BZ25&gt;='Drive Train'!$G$30,1,0)</f>
        <v>0</v>
      </c>
      <c r="CD25" s="110">
        <f t="shared" si="66"/>
        <v>0.39907777269320605</v>
      </c>
      <c r="CE25" s="119">
        <f>CE24+'DT-Prelim Calcs'!$C$11</f>
        <v>0.84000000000000019</v>
      </c>
      <c r="CF25" s="2">
        <f>CP25/'Drive Train'!$G$35</f>
        <v>0.79366908713188122</v>
      </c>
      <c r="CG25" s="88">
        <f>CN25*12*60/(PI() * 'Drive Train'!$G$17)/CF$2*CF25</f>
        <v>2917.9622968935046</v>
      </c>
      <c r="CH25" s="2">
        <f>('DT-Prelim Calcs'!$C$6*CF25-CG25)/('DT-Prelim Calcs'!$C$6*CF25)*'DT-Prelim Calcs'!$C$7*CF25</f>
        <v>0.41456539254433594</v>
      </c>
      <c r="CI25" s="110">
        <f>CH25/'DT-Prelim Calcs'!$C$7*('DT-Prelim Calcs'!$C$8-'DT-Prelim Calcs'!$C$9)+'DT-Prelim Calcs'!$C$9</f>
        <v>28.285548765115525</v>
      </c>
      <c r="CJ25" s="110">
        <f t="shared" si="22"/>
        <v>28.285548765115525</v>
      </c>
      <c r="CK25" s="2">
        <f t="shared" si="67"/>
        <v>0.22621777814322666</v>
      </c>
      <c r="CL25" s="110">
        <f>CK25*'DT-Prelim Calcs'!$C$21/CF$2/'DT-Prelim Calcs'!$C$19/'DT-Prelim Calcs'!$C$18*3.39*'DT-Prelim Calcs'!$C$20</f>
        <v>6.7212619866256871</v>
      </c>
      <c r="CM25" s="88">
        <f t="shared" si="23"/>
        <v>0</v>
      </c>
      <c r="CN25" s="110">
        <f>CL24*'DT-Prelim Calcs'!$C$11+CN24</f>
        <v>12.03147437851484</v>
      </c>
      <c r="CO25" s="110">
        <f>CO24+0.5*CL25*'DT-Prelim Calcs'!$C$11^2+CN25*'DT-Prelim Calcs'!$C$11</f>
        <v>6.3068837253098033</v>
      </c>
      <c r="CP25" s="110">
        <f>MIN('Drive Train'!$G$35-CJ24*'DT-Prelim Calcs'!$C$21*'Drive Train'!$G$38,CP24+CJ$2)</f>
        <v>10.079597406574891</v>
      </c>
      <c r="CQ25" s="110">
        <f>'Drive Train'!$G$35-CJ25*'DT-Prelim Calcs'!$C$21*'Drive Train'!$G$38</f>
        <v>10.154300611139602</v>
      </c>
      <c r="CR25" s="1">
        <f>IF(CO25&gt;='Drive Train'!$G$30,1,0)</f>
        <v>0</v>
      </c>
      <c r="CS25" s="110">
        <f t="shared" si="68"/>
        <v>0.31428387516795031</v>
      </c>
      <c r="CT25" s="119">
        <f>CT24+'DT-Prelim Calcs'!$C$11</f>
        <v>0.84000000000000019</v>
      </c>
      <c r="CU25" s="2">
        <f>DE25/'Drive Train'!$G$35</f>
        <v>0.83423351830564407</v>
      </c>
      <c r="CV25" s="88">
        <f>DC25*12*60/(PI() * 'Drive Train'!$G$17)/CU$2*CU25</f>
        <v>3531.9004782281845</v>
      </c>
      <c r="CW25" s="2">
        <f>('DT-Prelim Calcs'!$C$6*CU25-CV25)/('DT-Prelim Calcs'!$C$6*CU25)*'DT-Prelim Calcs'!$C$7*CU25</f>
        <v>0.32353301521134503</v>
      </c>
      <c r="CX25" s="110">
        <f>CW25/'DT-Prelim Calcs'!$C$7*('DT-Prelim Calcs'!$C$8-'DT-Prelim Calcs'!$C$9)+'DT-Prelim Calcs'!$C$9</f>
        <v>22.733219367500478</v>
      </c>
      <c r="CY25" s="110">
        <f t="shared" si="24"/>
        <v>22.733219367500478</v>
      </c>
      <c r="CZ25" s="2">
        <f t="shared" si="69"/>
        <v>0.10664241265974947</v>
      </c>
      <c r="DA25" s="110">
        <f>CZ25*'DT-Prelim Calcs'!$C$21/CU$2/'DT-Prelim Calcs'!$C$19/'DT-Prelim Calcs'!$C$18*3.39*'DT-Prelim Calcs'!$C$20</f>
        <v>3.8286071809875026</v>
      </c>
      <c r="DB25" s="88">
        <f t="shared" si="25"/>
        <v>0</v>
      </c>
      <c r="DC25" s="110">
        <f>DA24*'DT-Prelim Calcs'!$C$11+DC24</f>
        <v>11.466020286406824</v>
      </c>
      <c r="DD25" s="110">
        <f>DD24+0.5*DA25*'DT-Prelim Calcs'!$C$11^2+DC25*'DT-Prelim Calcs'!$C$11</f>
        <v>6.4193357669300326</v>
      </c>
      <c r="DE25" s="110">
        <f>MIN('Drive Train'!$G$35-CY24*'DT-Prelim Calcs'!$C$21*'Drive Train'!$G$38,DE24+CY$2)</f>
        <v>10.594765682481679</v>
      </c>
      <c r="DF25" s="110">
        <f>'Drive Train'!$G$35-CY25*'DT-Prelim Calcs'!$C$21*'Drive Train'!$G$38</f>
        <v>10.654010256924956</v>
      </c>
      <c r="DG25" s="1">
        <f>IF(DD25&gt;='Drive Train'!$G$30,1,0)</f>
        <v>0</v>
      </c>
      <c r="DH25" s="110">
        <f t="shared" si="70"/>
        <v>0.25259132630556086</v>
      </c>
      <c r="DI25" s="119">
        <f>DI24+'DT-Prelim Calcs'!$C$11</f>
        <v>0.84000000000000019</v>
      </c>
      <c r="DJ25" s="2">
        <f>DT25/'Drive Train'!$G$35</f>
        <v>0.85799345148439876</v>
      </c>
      <c r="DK25" s="88">
        <f>DR25*12*60/(PI() * 'Drive Train'!$G$17)/DJ$2*DJ25</f>
        <v>3880.1527754510953</v>
      </c>
      <c r="DL25" s="2">
        <f>('DT-Prelim Calcs'!$C$6*DJ25-DK25)/('DT-Prelim Calcs'!$C$6*DJ25)*'DT-Prelim Calcs'!$C$7*DJ25</f>
        <v>0.27295305882141929</v>
      </c>
      <c r="DM25" s="110">
        <f>DL25/'DT-Prelim Calcs'!$C$7*('DT-Prelim Calcs'!$C$8-'DT-Prelim Calcs'!$C$9)+'DT-Prelim Calcs'!$C$9</f>
        <v>19.648200750809973</v>
      </c>
      <c r="DN25" s="110">
        <f t="shared" si="26"/>
        <v>19.648200750809973</v>
      </c>
      <c r="DO25" s="2">
        <f t="shared" si="71"/>
        <v>4.1275074822637092E-2</v>
      </c>
      <c r="DP25" s="110">
        <f>DO25*'DT-Prelim Calcs'!$C$21/DJ$2/'DT-Prelim Calcs'!$C$19/'DT-Prelim Calcs'!$C$18*3.39*'DT-Prelim Calcs'!$C$20</f>
        <v>1.7373192669023643</v>
      </c>
      <c r="DQ25" s="88">
        <f t="shared" si="27"/>
        <v>0</v>
      </c>
      <c r="DR25" s="110">
        <f>DP24*'DT-Prelim Calcs'!$C$11+DR24</f>
        <v>10.446620467887771</v>
      </c>
      <c r="DS25" s="110">
        <f>DS24+0.5*DP25*'DT-Prelim Calcs'!$C$11^2+DR25*'DT-Prelim Calcs'!$C$11</f>
        <v>6.2259117474792935</v>
      </c>
      <c r="DT25" s="110">
        <f>MIN('Drive Train'!$G$35-DN24*'DT-Prelim Calcs'!$C$21*'Drive Train'!$G$38,DT24+DN$2)</f>
        <v>10.896516833851864</v>
      </c>
      <c r="DU25" s="110">
        <f>'Drive Train'!$G$35-DN25*'DT-Prelim Calcs'!$C$21*'Drive Train'!$G$38</f>
        <v>10.931661932427101</v>
      </c>
      <c r="DV25" s="1">
        <f>IF(DS25&gt;='Drive Train'!$G$30,1,0)</f>
        <v>0</v>
      </c>
      <c r="DW25" s="110">
        <f t="shared" si="72"/>
        <v>0.21831334167566638</v>
      </c>
      <c r="DX25" s="119">
        <f>DX24+'DT-Prelim Calcs'!$C$11</f>
        <v>0.84000000000000019</v>
      </c>
      <c r="DY25" s="2">
        <f>EI25/'Drive Train'!$G$35</f>
        <v>0.86905059716103095</v>
      </c>
      <c r="DZ25" s="88">
        <f>EG25*12*60/(PI() * 'Drive Train'!$G$17)/DY$2*DY25</f>
        <v>4036.1198396554505</v>
      </c>
      <c r="EA25" s="2">
        <f>('DT-Prelim Calcs'!$C$6*DY25-DZ25)/('DT-Prelim Calcs'!$C$6*DY25)*'DT-Prelim Calcs'!$C$7*DY25</f>
        <v>0.25088720262818626</v>
      </c>
      <c r="EB25" s="110">
        <f>EA25/'DT-Prelim Calcs'!$C$7*('DT-Prelim Calcs'!$C$8-'DT-Prelim Calcs'!$C$9)+'DT-Prelim Calcs'!$C$9</f>
        <v>18.30234001845675</v>
      </c>
      <c r="EC25" s="110">
        <f t="shared" si="28"/>
        <v>18.30234001845675</v>
      </c>
      <c r="ED25" s="2">
        <f t="shared" si="73"/>
        <v>1.2962846143754675E-2</v>
      </c>
      <c r="EE25" s="110">
        <f>ED25*'DT-Prelim Calcs'!$C$21/DY$2/'DT-Prelim Calcs'!$C$19/'DT-Prelim Calcs'!$C$18*3.39*'DT-Prelim Calcs'!$C$20</f>
        <v>0.62586090415566487</v>
      </c>
      <c r="EF25" s="88">
        <f t="shared" si="29"/>
        <v>0</v>
      </c>
      <c r="EG25" s="110">
        <f>EE24*'DT-Prelim Calcs'!$C$11+EG24</f>
        <v>9.3528563642423226</v>
      </c>
      <c r="EH25" s="110">
        <f>EH24+0.5*EE25*'DT-Prelim Calcs'!$C$11^2+EG25*'DT-Prelim Calcs'!$C$11</f>
        <v>5.8879319208548386</v>
      </c>
      <c r="EI25" s="110">
        <f>MIN('Drive Train'!$G$35-EC24*'DT-Prelim Calcs'!$C$21*'Drive Train'!$G$38,EI24+EC$2)</f>
        <v>11.036942583945093</v>
      </c>
      <c r="EJ25" s="110">
        <f>'Drive Train'!$G$35-EC25*'DT-Prelim Calcs'!$C$21*'Drive Train'!$G$38</f>
        <v>11.052789398338891</v>
      </c>
      <c r="EK25" s="1">
        <f>IF(EH25&gt;='Drive Train'!$G$30,1,0)</f>
        <v>0</v>
      </c>
      <c r="EL25" s="110">
        <f t="shared" si="74"/>
        <v>0.20335933353840832</v>
      </c>
      <c r="EM25" s="119">
        <f>EM24+'DT-Prelim Calcs'!$C$11</f>
        <v>0.84000000000000019</v>
      </c>
      <c r="EN25" s="2">
        <f>EX25/'Drive Train'!$G$35</f>
        <v>0.87314668833752196</v>
      </c>
      <c r="EO25" s="88">
        <f>EV25*12*60/(PI() * 'Drive Train'!$G$17)/EN$2*EN25</f>
        <v>4091.462493587328</v>
      </c>
      <c r="EP25" s="2">
        <f>('DT-Prelim Calcs'!$C$6*EN25-EO25)/('DT-Prelim Calcs'!$C$6*EN25)*'DT-Prelim Calcs'!$C$7*EN25</f>
        <v>0.24330085179595171</v>
      </c>
      <c r="EQ25" s="110">
        <f>EP25/'DT-Prelim Calcs'!$C$7*('DT-Prelim Calcs'!$C$8-'DT-Prelim Calcs'!$C$9)+'DT-Prelim Calcs'!$C$9</f>
        <v>17.839626421597053</v>
      </c>
      <c r="ER25" s="110">
        <f t="shared" si="30"/>
        <v>17.839626421597053</v>
      </c>
      <c r="ES25" s="2">
        <f t="shared" si="75"/>
        <v>3.2455643650977917E-3</v>
      </c>
      <c r="ET25" s="110">
        <f>ES25*'DT-Prelim Calcs'!$C$21/EN$2/'DT-Prelim Calcs'!$C$19/'DT-Prelim Calcs'!$C$18*3.39*'DT-Prelim Calcs'!$C$20</f>
        <v>0.17678920896831568</v>
      </c>
      <c r="EU25" s="88">
        <f t="shared" si="31"/>
        <v>1</v>
      </c>
      <c r="EV25" s="110">
        <f>ET24*'DT-Prelim Calcs'!$C$11+EV24</f>
        <v>8.3642801037231038</v>
      </c>
      <c r="EW25" s="110">
        <f>EW24+0.5*ET25*'DT-Prelim Calcs'!$C$11^2+EV25*'DT-Prelim Calcs'!$C$11</f>
        <v>5.5056904035248273</v>
      </c>
      <c r="EX25" s="110">
        <f>MIN('Drive Train'!$G$35-ER24*'DT-Prelim Calcs'!$C$21*'Drive Train'!$G$38,EX24+ER$2)</f>
        <v>11.088962941886528</v>
      </c>
      <c r="EY25" s="110">
        <f>'Drive Train'!$G$35-ER25*'DT-Prelim Calcs'!$C$21*'Drive Train'!$G$38</f>
        <v>11.094433622056265</v>
      </c>
      <c r="EZ25" s="1">
        <f>IF(EW25&gt;='Drive Train'!$G$30,1,0)</f>
        <v>0</v>
      </c>
      <c r="FA25" s="110">
        <f t="shared" si="76"/>
        <v>0.19821807135107841</v>
      </c>
      <c r="FB25" s="119">
        <f>FB24+'DT-Prelim Calcs'!$C$11</f>
        <v>0.84000000000000019</v>
      </c>
      <c r="FC25" s="2">
        <f>FM25/'Drive Train'!$G$35</f>
        <v>0.87434970865125272</v>
      </c>
      <c r="FD25" s="88">
        <f>FK25*12*60/(PI() * 'Drive Train'!$G$17)/FC$2*FC25</f>
        <v>4106.9572588280671</v>
      </c>
      <c r="FE25" s="2">
        <f>('DT-Prelim Calcs'!$C$6*FC25-FD25)/('DT-Prelim Calcs'!$C$6*FC25)*'DT-Prelim Calcs'!$C$7*FC25</f>
        <v>0.24125607978943514</v>
      </c>
      <c r="FF25" s="110">
        <f>FE25/'DT-Prelim Calcs'!$C$7*('DT-Prelim Calcs'!$C$8-'DT-Prelim Calcs'!$C$9)+'DT-Prelim Calcs'!$C$9</f>
        <v>17.714909831128669</v>
      </c>
      <c r="FG25" s="110">
        <f t="shared" si="32"/>
        <v>17.714909831128669</v>
      </c>
      <c r="FH25" s="2">
        <f t="shared" si="77"/>
        <v>6.2322332597902763E-4</v>
      </c>
      <c r="FI25" s="110">
        <f>FH25*'DT-Prelim Calcs'!$C$21/FC$2/'DT-Prelim Calcs'!$C$19/'DT-Prelim Calcs'!$C$18*3.39*'DT-Prelim Calcs'!$C$20</f>
        <v>3.7805294846608058E-2</v>
      </c>
      <c r="FJ25" s="88">
        <f t="shared" si="33"/>
        <v>1</v>
      </c>
      <c r="FK25" s="110">
        <f>FI24*'DT-Prelim Calcs'!$C$11+FK24</f>
        <v>7.5288529509643949</v>
      </c>
      <c r="FL25" s="110">
        <f>FL24+0.5*FI25*'DT-Prelim Calcs'!$C$11^2+FK25*'DT-Prelim Calcs'!$C$11</f>
        <v>5.132236791884325</v>
      </c>
      <c r="FM25" s="110">
        <f>MIN('Drive Train'!$G$35-FG24*'DT-Prelim Calcs'!$C$21*'Drive Train'!$G$38,FM24+FG$2)</f>
        <v>11.104241299870909</v>
      </c>
      <c r="FN25" s="110">
        <f>'Drive Train'!$G$35-FG25*'DT-Prelim Calcs'!$C$21*'Drive Train'!$G$38</f>
        <v>11.10565811519842</v>
      </c>
      <c r="FO25" s="1">
        <f>IF(FL25&gt;='Drive Train'!$G$30,1,0)</f>
        <v>0</v>
      </c>
      <c r="FP25" s="110">
        <f t="shared" si="78"/>
        <v>0.19683233145698523</v>
      </c>
      <c r="FQ25" s="119">
        <f>FQ24+'DT-Prelim Calcs'!$C$11</f>
        <v>0.84000000000000019</v>
      </c>
      <c r="FR25" s="2">
        <f>GB25/'Drive Train'!$G$35</f>
        <v>0.87462001792226141</v>
      </c>
      <c r="FS25" s="88">
        <f>FZ25*12*60/(PI() * 'Drive Train'!$G$17)/FR$2*FR25</f>
        <v>4110.2589459163819</v>
      </c>
      <c r="FT25" s="2">
        <f>('DT-Prelim Calcs'!$C$6*FR25-FS25)/('DT-Prelim Calcs'!$C$6*FR25)*'DT-Prelim Calcs'!$C$7*FR25</f>
        <v>0.24084006195838545</v>
      </c>
      <c r="FU25" s="110">
        <f>FT25/'DT-Prelim Calcs'!$C$7*('DT-Prelim Calcs'!$C$8-'DT-Prelim Calcs'!$C$9)+'DT-Prelim Calcs'!$C$9</f>
        <v>17.689535693915708</v>
      </c>
      <c r="FV25" s="110">
        <f t="shared" si="34"/>
        <v>17.689535693915708</v>
      </c>
      <c r="FW25" s="2">
        <f t="shared" si="79"/>
        <v>8.8184199969726373E-5</v>
      </c>
      <c r="FX25" s="110">
        <f>FW25*'DT-Prelim Calcs'!$C$21/FR$2/'DT-Prelim Calcs'!$C$19/'DT-Prelim Calcs'!$C$18*3.39*'DT-Prelim Calcs'!$C$20</f>
        <v>5.895184325787479E-3</v>
      </c>
      <c r="FY25" s="88">
        <f t="shared" si="35"/>
        <v>1</v>
      </c>
      <c r="FZ25" s="110">
        <f>FX24*'DT-Prelim Calcs'!$C$11+FZ24</f>
        <v>6.8351160357053713</v>
      </c>
      <c r="GA25" s="110">
        <f>GA24+0.5*FX25*'DT-Prelim Calcs'!$C$11^2+FZ25*'DT-Prelim Calcs'!$C$11</f>
        <v>4.7854501180028715</v>
      </c>
      <c r="GB25" s="110">
        <f>MIN('Drive Train'!$G$35-FV24*'DT-Prelim Calcs'!$C$21*'Drive Train'!$G$38,GB24+FV$2)</f>
        <v>11.107674227612719</v>
      </c>
      <c r="GC25" s="110">
        <f>'Drive Train'!$G$35-FV25*'DT-Prelim Calcs'!$C$21*'Drive Train'!$G$38</f>
        <v>11.107941787547585</v>
      </c>
      <c r="GD25" s="1">
        <f>IF(GA25&gt;='Drive Train'!$G$30,1,0)</f>
        <v>0</v>
      </c>
      <c r="GE25" s="110">
        <f t="shared" si="80"/>
        <v>0.19655039659906345</v>
      </c>
      <c r="GF25" s="119">
        <f>GF24+'DT-Prelim Calcs'!$C$11</f>
        <v>0.84000000000000019</v>
      </c>
      <c r="GG25" s="2">
        <f>GQ25/'Drive Train'!$G$35</f>
        <v>0.80220872930345055</v>
      </c>
      <c r="GH25" s="88">
        <f>GO25*12*60/(PI() * 'Drive Train'!$G$17)/GG$2*GG25</f>
        <v>3069.7520864499447</v>
      </c>
      <c r="GI25" s="2">
        <f>('DT-Prelim Calcs'!$C$6*GG25-GH25)/('DT-Prelim Calcs'!$C$6*GG25)*'DT-Prelim Calcs'!$C$7*GG25</f>
        <v>0.38995841073320398</v>
      </c>
      <c r="GJ25" s="110">
        <f>GI25/'DT-Prelim Calcs'!$C$7*('DT-Prelim Calcs'!$C$8-'DT-Prelim Calcs'!$C$9)+'DT-Prelim Calcs'!$C$9</f>
        <v>26.784697392237973</v>
      </c>
      <c r="GK25" s="110">
        <f t="shared" si="81"/>
        <v>26.784697392237973</v>
      </c>
      <c r="GL25" s="2">
        <f t="shared" si="82"/>
        <v>0.19392241061550305</v>
      </c>
      <c r="GM25" s="110">
        <f>GL25*'DT-Prelim Calcs'!$C$21/GG$2/'DT-Prelim Calcs'!$C$19/'DT-Prelim Calcs'!$C$18*3.39*'DT-Prelim Calcs'!$C$20</f>
        <v>7.2021490614210597</v>
      </c>
      <c r="GN25" s="88">
        <f t="shared" si="37"/>
        <v>0</v>
      </c>
      <c r="GO25" s="110">
        <f>GM24*'DT-Prelim Calcs'!$C$11+GO24</f>
        <v>10.018081174778118</v>
      </c>
      <c r="GP25" s="110">
        <f>GP24+0.5*GM25*'DT-Prelim Calcs'!$C$11^2+GO25*'DT-Prelim Calcs'!$C$11</f>
        <v>4.8308774277983293</v>
      </c>
      <c r="GQ25" s="110">
        <f>MIN('Drive Train'!$G$35-GK24*'DT-Prelim Calcs'!$C$21*'Drive Train'!$G$38,GQ24+GK$2)</f>
        <v>10.188050862153821</v>
      </c>
      <c r="GR25" s="110">
        <f>'Drive Train'!$G$35-GK25*'DT-Prelim Calcs'!$C$21*'Drive Train'!$G$38</f>
        <v>10.289377234698582</v>
      </c>
      <c r="GS25" s="1">
        <f>IF(GP25&gt;='Drive Train'!$G$30,1,0)</f>
        <v>0</v>
      </c>
      <c r="GT25" s="110">
        <f t="shared" si="83"/>
        <v>0.29760774880264412</v>
      </c>
      <c r="GU25" s="119">
        <f>GU24+'DT-Prelim Calcs'!$C$11</f>
        <v>0.84000000000000019</v>
      </c>
      <c r="GV25" s="2">
        <f>HF25/'Drive Train'!$G$35</f>
        <v>0.82008528574470663</v>
      </c>
      <c r="GW25" s="88">
        <f>HD25*12*60/(PI() * 'Drive Train'!$G$17)/GV$2*GV25</f>
        <v>3331.5556538480696</v>
      </c>
      <c r="GX25" s="2">
        <f>('DT-Prelim Calcs'!$C$6*GV25-GW25)/('DT-Prelim Calcs'!$C$6*GV25)*'DT-Prelim Calcs'!$C$7*GV25</f>
        <v>0.3519549323648003</v>
      </c>
      <c r="GY25" s="110">
        <f>GX25/'DT-Prelim Calcs'!$C$7*('DT-Prelim Calcs'!$C$8-'DT-Prelim Calcs'!$C$9)+'DT-Prelim Calcs'!$C$9</f>
        <v>24.466754739980729</v>
      </c>
      <c r="GZ25" s="110">
        <f t="shared" si="38"/>
        <v>24.466754739980729</v>
      </c>
      <c r="HA25" s="2">
        <f t="shared" si="84"/>
        <v>0.14383773642528183</v>
      </c>
      <c r="HB25" s="110">
        <f>HA25*'DT-Prelim Calcs'!$C$21/GV$2/'DT-Prelim Calcs'!$C$19/'DT-Prelim Calcs'!$C$18*3.39*'DT-Prelim Calcs'!$C$20</f>
        <v>5.3420376484813321</v>
      </c>
      <c r="HC25" s="88">
        <f t="shared" si="39"/>
        <v>0</v>
      </c>
      <c r="HD25" s="110">
        <f>HB24*'DT-Prelim Calcs'!$C$11+HD24</f>
        <v>10.635469819510163</v>
      </c>
      <c r="HE25" s="110">
        <f>HE24+0.5*HB25*'DT-Prelim Calcs'!$C$11^2+HD25*'DT-Prelim Calcs'!$C$11</f>
        <v>5.3389024595068877</v>
      </c>
      <c r="HF25" s="110">
        <f>MIN('Drive Train'!$G$35-GZ24*'DT-Prelim Calcs'!$C$21*'Drive Train'!$G$38,HF24+GZ$2)</f>
        <v>10.415083128957773</v>
      </c>
      <c r="HG25" s="110">
        <f>'Drive Train'!$G$35-GZ25*'DT-Prelim Calcs'!$C$21*'Drive Train'!$G$38</f>
        <v>10.497992073401733</v>
      </c>
      <c r="HH25" s="1">
        <f>IF(HE25&gt;='Drive Train'!$G$30,1,0)</f>
        <v>0</v>
      </c>
      <c r="HI25" s="110">
        <f t="shared" si="85"/>
        <v>0.27185283044423036</v>
      </c>
      <c r="HJ25" s="119">
        <f>HJ24+'DT-Prelim Calcs'!$C$11</f>
        <v>0.84000000000000019</v>
      </c>
      <c r="HK25" s="2">
        <f>HU25/'Drive Train'!$G$35</f>
        <v>0.82954247671917791</v>
      </c>
      <c r="HL25" s="88">
        <f>HS25*12*60/(PI() * 'Drive Train'!$G$17)/HK$2*HK25</f>
        <v>3467.6452939032965</v>
      </c>
      <c r="HM25" s="2">
        <f>('DT-Prelim Calcs'!$C$6*HK25-HL25)/('DT-Prelim Calcs'!$C$6*HK25)*'DT-Prelim Calcs'!$C$7*HK25</f>
        <v>0.33243231265286821</v>
      </c>
      <c r="HN25" s="110">
        <f>HM25/'DT-Prelim Calcs'!$C$7*('DT-Prelim Calcs'!$C$8-'DT-Prelim Calcs'!$C$9)+'DT-Prelim Calcs'!$C$9</f>
        <v>23.2760133958487</v>
      </c>
      <c r="HO25" s="110">
        <f t="shared" si="40"/>
        <v>23.2760133958487</v>
      </c>
      <c r="HP25" s="2">
        <f t="shared" si="86"/>
        <v>0.11828336184882432</v>
      </c>
      <c r="HQ25" s="110">
        <f>HP25*'DT-Prelim Calcs'!$C$21/HK$2/'DT-Prelim Calcs'!$C$19/'DT-Prelim Calcs'!$C$18*3.39*'DT-Prelim Calcs'!$C$20</f>
        <v>4.3929652112788515</v>
      </c>
      <c r="HR25" s="88">
        <f t="shared" si="41"/>
        <v>0</v>
      </c>
      <c r="HS25" s="110">
        <f>HQ24*'DT-Prelim Calcs'!$C$11+HS24</f>
        <v>10.943712233265281</v>
      </c>
      <c r="HT25" s="110">
        <f>HT24+0.5*HQ25*'DT-Prelim Calcs'!$C$11^2+HS25*'DT-Prelim Calcs'!$C$11</f>
        <v>5.7292056686357089</v>
      </c>
      <c r="HU25" s="110">
        <f>MIN('Drive Train'!$G$35-HO24*'DT-Prelim Calcs'!$C$21*'Drive Train'!$G$38,HU24+HO$2)</f>
        <v>10.535189454333558</v>
      </c>
      <c r="HV25" s="110">
        <f>'Drive Train'!$G$35-HO25*'DT-Prelim Calcs'!$C$21*'Drive Train'!$G$38</f>
        <v>10.605158794373617</v>
      </c>
      <c r="HW25" s="1">
        <f>IF(HT25&gt;='Drive Train'!$G$30,1,0)</f>
        <v>0</v>
      </c>
      <c r="HX25" s="110">
        <f t="shared" si="87"/>
        <v>0.25862237106498559</v>
      </c>
      <c r="HY25" s="119">
        <f>HY24+'DT-Prelim Calcs'!$C$11</f>
        <v>0.84000000000000019</v>
      </c>
      <c r="HZ25" s="2">
        <f>IJ25/'Drive Train'!$G$35</f>
        <v>0.83482080531545388</v>
      </c>
      <c r="IA25" s="88">
        <f>IH25*12*60/(PI() * 'Drive Train'!$G$17)/HZ$2*HZ25</f>
        <v>3543.4103118878834</v>
      </c>
      <c r="IB25" s="2">
        <f>('DT-Prelim Calcs'!$C$6*HZ25-IA25)/('DT-Prelim Calcs'!$C$6*HZ25)*'DT-Prelim Calcs'!$C$7*HZ25</f>
        <v>0.32158217457665378</v>
      </c>
      <c r="IC25" s="110">
        <f>IB25/'DT-Prelim Calcs'!$C$7*('DT-Prelim Calcs'!$C$8-'DT-Prelim Calcs'!$C$9)+'DT-Prelim Calcs'!$C$9</f>
        <v>22.614231924533495</v>
      </c>
      <c r="ID25" s="110">
        <f t="shared" si="42"/>
        <v>22.614231924533495</v>
      </c>
      <c r="IE25" s="2">
        <f t="shared" si="88"/>
        <v>0.10413784156004427</v>
      </c>
      <c r="IF25" s="110">
        <f>IE25*'DT-Prelim Calcs'!$C$21/HZ$2/'DT-Prelim Calcs'!$C$19/'DT-Prelim Calcs'!$C$18*3.39*'DT-Prelim Calcs'!$C$20</f>
        <v>3.8676100171690431</v>
      </c>
      <c r="IG25" s="88">
        <f t="shared" si="43"/>
        <v>0</v>
      </c>
      <c r="IH25" s="110">
        <f>IF24*'DT-Prelim Calcs'!$C$11+IH24</f>
        <v>11.112117049154101</v>
      </c>
      <c r="II25" s="110">
        <f>II24+0.5*IF25*'DT-Prelim Calcs'!$C$11^2+IH25*'DT-Prelim Calcs'!$C$11</f>
        <v>6.0157937968233224</v>
      </c>
      <c r="IJ25" s="110">
        <f>MIN('Drive Train'!$G$35-ID24*'DT-Prelim Calcs'!$C$21*'Drive Train'!$G$38,IJ24+ID$2)</f>
        <v>10.602224227506264</v>
      </c>
      <c r="IK25" s="110">
        <f>'Drive Train'!$G$35-ID25*'DT-Prelim Calcs'!$C$21*'Drive Train'!$G$38</f>
        <v>10.664719126791985</v>
      </c>
      <c r="IL25" s="1">
        <f>IF(II25&gt;='Drive Train'!$G$30,1,0)</f>
        <v>0</v>
      </c>
      <c r="IM25" s="110">
        <f t="shared" si="89"/>
        <v>0.25126924360592773</v>
      </c>
      <c r="IN25" s="119">
        <f>IN24+'DT-Prelim Calcs'!$C$11</f>
        <v>0.84000000000000019</v>
      </c>
      <c r="IO25" s="2">
        <f>IY25/'Drive Train'!$G$35</f>
        <v>0.83798577636947857</v>
      </c>
      <c r="IP25" s="88">
        <f>IW25*12*60/(PI() * 'Drive Train'!$G$17)/IO$2*IO25</f>
        <v>3588.7739617595389</v>
      </c>
      <c r="IQ25" s="2">
        <f>('DT-Prelim Calcs'!$C$6*IO25-IP25)/('DT-Prelim Calcs'!$C$6*IO25)*'DT-Prelim Calcs'!$C$7*IO25</f>
        <v>0.31509225870819946</v>
      </c>
      <c r="IR25" s="110">
        <f>IQ25/'DT-Prelim Calcs'!$C$7*('DT-Prelim Calcs'!$C$8-'DT-Prelim Calcs'!$C$9)+'DT-Prelim Calcs'!$C$9</f>
        <v>22.218393084329897</v>
      </c>
      <c r="IS25" s="110">
        <f t="shared" si="44"/>
        <v>22.218393084329897</v>
      </c>
      <c r="IT25" s="2">
        <f t="shared" si="90"/>
        <v>9.5695922406564299E-2</v>
      </c>
      <c r="IU25" s="110">
        <f>IT25*'DT-Prelim Calcs'!$C$21/IO$2/'DT-Prelim Calcs'!$C$19/'DT-Prelim Calcs'!$C$18*3.39*'DT-Prelim Calcs'!$C$20</f>
        <v>3.55408276719906</v>
      </c>
      <c r="IV25" s="88">
        <f t="shared" si="45"/>
        <v>0</v>
      </c>
      <c r="IW25" s="110">
        <f>IU24*'DT-Prelim Calcs'!$C$11+IW24</f>
        <v>11.211870805357449</v>
      </c>
      <c r="IX25" s="110">
        <f>IX24+0.5*IU25*'DT-Prelim Calcs'!$C$11^2+IW25*'DT-Prelim Calcs'!$C$11</f>
        <v>6.2234732911323558</v>
      </c>
      <c r="IY25" s="110">
        <f>MIN('Drive Train'!$G$35-IS24*'DT-Prelim Calcs'!$C$21*'Drive Train'!$G$38,IY24+IS$2)</f>
        <v>10.642419359892378</v>
      </c>
      <c r="IZ25" s="110">
        <f>'Drive Train'!$G$35-IS25*'DT-Prelim Calcs'!$C$21*'Drive Train'!$G$38</f>
        <v>10.700344622410309</v>
      </c>
      <c r="JA25" s="1">
        <f>IF(IX25&gt;='Drive Train'!$G$30,1,0)</f>
        <v>0</v>
      </c>
      <c r="JB25" s="110">
        <f t="shared" si="91"/>
        <v>0.24687103427033216</v>
      </c>
      <c r="JC25" s="119">
        <f>JC24+'DT-Prelim Calcs'!$C$11</f>
        <v>0.84000000000000019</v>
      </c>
      <c r="JD25" s="2">
        <f>JN25/'Drive Train'!$G$35</f>
        <v>0.83986249635540478</v>
      </c>
      <c r="JE25" s="88">
        <f>JL25*12*60/(PI() * 'Drive Train'!$G$17)/JD$2*JD25</f>
        <v>3615.6494489019396</v>
      </c>
      <c r="JF25" s="2">
        <f>('DT-Prelim Calcs'!$C$6*JD25-JE25)/('DT-Prelim Calcs'!$C$6*JD25)*'DT-Prelim Calcs'!$C$7*JD25</f>
        <v>0.31124966045157698</v>
      </c>
      <c r="JG25" s="110">
        <f>JF25/'DT-Prelim Calcs'!$C$7*('DT-Prelim Calcs'!$C$8-'DT-Prelim Calcs'!$C$9)+'DT-Prelim Calcs'!$C$9</f>
        <v>21.984021843145829</v>
      </c>
      <c r="JH25" s="110">
        <f t="shared" si="46"/>
        <v>21.984021843145829</v>
      </c>
      <c r="JI25" s="2">
        <f t="shared" si="92"/>
        <v>9.0704241251190448E-2</v>
      </c>
      <c r="JJ25" s="110">
        <f>JI25*'DT-Prelim Calcs'!$C$21/JD$2/'DT-Prelim Calcs'!$C$19/'DT-Prelim Calcs'!$C$18*3.39*'DT-Prelim Calcs'!$C$20</f>
        <v>3.3686950565472475</v>
      </c>
      <c r="JK25" s="88">
        <f t="shared" si="47"/>
        <v>0</v>
      </c>
      <c r="JL25" s="110">
        <f>JJ24*'DT-Prelim Calcs'!$C$11+JL24</f>
        <v>11.270592702097481</v>
      </c>
      <c r="JM25" s="110">
        <f>JM24+0.5*JJ25*'DT-Prelim Calcs'!$C$11^2+JL25*'DT-Prelim Calcs'!$C$11</f>
        <v>6.3664096983609717</v>
      </c>
      <c r="JN25" s="110">
        <f>MIN('Drive Train'!$G$35-JH24*'DT-Prelim Calcs'!$C$21*'Drive Train'!$G$38,JN24+JH$2)</f>
        <v>10.66625370371364</v>
      </c>
      <c r="JO25" s="110">
        <f>'Drive Train'!$G$35-JH25*'DT-Prelim Calcs'!$C$21*'Drive Train'!$G$38</f>
        <v>10.721438034116876</v>
      </c>
      <c r="JP25" s="1">
        <f>IF(JM25&gt;='Drive Train'!$G$30,1,0)</f>
        <v>0</v>
      </c>
      <c r="JQ25" s="110">
        <f>MIN(JG25,'DT-Prelim Calcs'!$C$10)*'DT-Prelim Calcs'!$C$11*1000/60/60*(1-JP25)</f>
        <v>0.24426690936828699</v>
      </c>
      <c r="JR25" s="119">
        <f>JR24+'DT-Prelim Calcs'!$C$11</f>
        <v>0.84000000000000019</v>
      </c>
      <c r="JS25" s="2">
        <f>KC25/'Drive Train'!$G$35</f>
        <v>0.84055740983698146</v>
      </c>
      <c r="JT25" s="88">
        <f>KA25*12*60/(PI() * 'Drive Train'!$G$17)/JS$2*JS25</f>
        <v>3625.5964497995092</v>
      </c>
      <c r="JU25" s="2">
        <f>('DT-Prelim Calcs'!$C$6*JS25-JT25)/('DT-Prelim Calcs'!$C$6*JS25)*'DT-Prelim Calcs'!$C$7*JS25</f>
        <v>0.30982790091512535</v>
      </c>
      <c r="JV25" s="110">
        <f>JU25/'DT-Prelim Calcs'!$C$7*('DT-Prelim Calcs'!$C$8-'DT-Prelim Calcs'!$C$9)+'DT-Prelim Calcs'!$C$9</f>
        <v>21.89730459482325</v>
      </c>
      <c r="JW25" s="110">
        <f t="shared" si="48"/>
        <v>21.89730459482325</v>
      </c>
      <c r="JX25" s="2">
        <f t="shared" si="93"/>
        <v>8.8858572944733261E-2</v>
      </c>
      <c r="JY25" s="110">
        <f>JX25*'DT-Prelim Calcs'!$C$21/JS$2/'DT-Prelim Calcs'!$C$19/'DT-Prelim Calcs'!$C$18*3.39*'DT-Prelim Calcs'!$C$20</f>
        <v>3.3001481659694418</v>
      </c>
      <c r="JZ25" s="88">
        <f t="shared" si="49"/>
        <v>0</v>
      </c>
      <c r="KA25" s="110">
        <f>JY24*'DT-Prelim Calcs'!$C$11+KA24</f>
        <v>11.292255827574772</v>
      </c>
      <c r="KB25" s="110">
        <f>KB24+0.5*JY25*'DT-Prelim Calcs'!$C$11^2+KA25*'DT-Prelim Calcs'!$C$11</f>
        <v>6.4230861955293701</v>
      </c>
      <c r="KC25" s="110">
        <f>MIN('Drive Train'!$G$35-JW24*'DT-Prelim Calcs'!$C$21*'Drive Train'!$G$38,KC24+JW$2)</f>
        <v>10.675079104929663</v>
      </c>
      <c r="KD25" s="110">
        <f>'Drive Train'!$G$35-JW25*'DT-Prelim Calcs'!$C$21*'Drive Train'!$G$38</f>
        <v>10.729242586465906</v>
      </c>
      <c r="KE25" s="1">
        <f>IF(KB25&gt;='Drive Train'!$G$30,1,0)</f>
        <v>0</v>
      </c>
      <c r="KF25" s="110">
        <f>MIN(JV25,'DT-Prelim Calcs'!$C$10)*'DT-Prelim Calcs'!$C$11*1000/60/60*(1-KE25)</f>
        <v>0.243303384386925</v>
      </c>
      <c r="KG25" s="119">
        <f>KG24+'DT-Prelim Calcs'!$C$11</f>
        <v>0.84000000000000019</v>
      </c>
      <c r="KH25" s="2">
        <f>KR25/'Drive Train'!$G$35</f>
        <v>0.84050565170546732</v>
      </c>
      <c r="KI25" s="88">
        <f>KP25*12*60/(PI() * 'Drive Train'!$G$17)/KH$2*KH25</f>
        <v>3624.8556668097872</v>
      </c>
      <c r="KJ25" s="2">
        <f>('DT-Prelim Calcs'!$C$6*KH25-KI25)/('DT-Prelim Calcs'!$C$6*KH25)*'DT-Prelim Calcs'!$C$7*KH25</f>
        <v>0.30993377537700351</v>
      </c>
      <c r="KK25" s="110">
        <f>KJ25/'DT-Prelim Calcs'!$C$7*('DT-Prelim Calcs'!$C$8-'DT-Prelim Calcs'!$C$9)+'DT-Prelim Calcs'!$C$9</f>
        <v>21.90376218611511</v>
      </c>
      <c r="KL25" s="110">
        <f t="shared" si="50"/>
        <v>21.90376218611511</v>
      </c>
      <c r="KM25" s="2">
        <f t="shared" si="94"/>
        <v>8.8995991471463948E-2</v>
      </c>
      <c r="KN25" s="110">
        <f>KM25*'DT-Prelim Calcs'!$C$21/KH$2/'DT-Prelim Calcs'!$C$19/'DT-Prelim Calcs'!$C$18*3.39*'DT-Prelim Calcs'!$C$20</f>
        <v>3.305251798448916</v>
      </c>
      <c r="KO25" s="88">
        <f t="shared" si="51"/>
        <v>0</v>
      </c>
      <c r="KP25" s="110">
        <f>KN24*'DT-Prelim Calcs'!$C$11+KP24</f>
        <v>11.290643822626265</v>
      </c>
      <c r="KQ25" s="110">
        <f>KQ24+0.5*KN25*'DT-Prelim Calcs'!$C$11^2+KP25*'DT-Prelim Calcs'!$C$11</f>
        <v>6.4189334479556797</v>
      </c>
      <c r="KR25" s="110">
        <f>MIN('Drive Train'!$G$35-KL24*'DT-Prelim Calcs'!$C$21*'Drive Train'!$G$38,KR24+KL$2)</f>
        <v>10.674421776659434</v>
      </c>
      <c r="KS25" s="110">
        <f>'Drive Train'!$G$35-KL25*'DT-Prelim Calcs'!$C$21*'Drive Train'!$G$38</f>
        <v>10.728661403249639</v>
      </c>
      <c r="KT25" s="1">
        <f>IF(KQ25&gt;='Drive Train'!$G$30,1,0)</f>
        <v>0</v>
      </c>
      <c r="KU25" s="110">
        <f>MIN(KK25,'DT-Prelim Calcs'!$C$10)*'DT-Prelim Calcs'!$C$11*1000/60/60*(1-KT25)</f>
        <v>0.243375135401279</v>
      </c>
      <c r="KV25" s="119">
        <f>KV24+'DT-Prelim Calcs'!$C$11</f>
        <v>0.84000000000000019</v>
      </c>
      <c r="KW25" s="2">
        <f>LG25/'Drive Train'!$G$35</f>
        <v>0.84055424392201272</v>
      </c>
      <c r="KX25" s="88">
        <f>LE25*12*60/(PI() * 'Drive Train'!$G$17)/KW$2*KW25</f>
        <v>3625.5511383360436</v>
      </c>
      <c r="KY25" s="2">
        <f>('DT-Prelim Calcs'!$C$6*KW25-KX25)/('DT-Prelim Calcs'!$C$6*KW25)*'DT-Prelim Calcs'!$C$7*KW25</f>
        <v>0.30983437690027393</v>
      </c>
      <c r="KZ25" s="110">
        <f>KY25/'DT-Prelim Calcs'!$C$7*('DT-Prelim Calcs'!$C$8-'DT-Prelim Calcs'!$C$9)+'DT-Prelim Calcs'!$C$9</f>
        <v>21.897699583988341</v>
      </c>
      <c r="LA25" s="110">
        <f t="shared" si="52"/>
        <v>21.897699583988341</v>
      </c>
      <c r="LB25" s="2">
        <f t="shared" si="95"/>
        <v>8.8866978266905094E-2</v>
      </c>
      <c r="LC25" s="110">
        <f>LB25*'DT-Prelim Calcs'!$C$21/KW$2/'DT-Prelim Calcs'!$C$19/'DT-Prelim Calcs'!$C$18*3.39*'DT-Prelim Calcs'!$C$20</f>
        <v>3.3004603340319085</v>
      </c>
      <c r="LD25" s="88">
        <f t="shared" si="53"/>
        <v>0</v>
      </c>
      <c r="LE25" s="110">
        <f>LC24*'DT-Prelim Calcs'!$C$11+LE24</f>
        <v>11.292157232138726</v>
      </c>
      <c r="LF25" s="110">
        <f>LF24+0.5*LC25*'DT-Prelim Calcs'!$C$11^2+LE25*'DT-Prelim Calcs'!$C$11</f>
        <v>6.4228957400874283</v>
      </c>
      <c r="LG25" s="110">
        <f>MIN('Drive Train'!$G$35-LA24*'DT-Prelim Calcs'!$C$21*'Drive Train'!$G$38,LG24+LA$2)</f>
        <v>10.675038897809561</v>
      </c>
      <c r="LH25" s="110">
        <f>'Drive Train'!$G$35-LA25*'DT-Prelim Calcs'!$C$21*'Drive Train'!$G$38</f>
        <v>10.729207037441048</v>
      </c>
      <c r="LI25" s="1">
        <f>IF(LF25&gt;='Drive Train'!$G$30,1,0)</f>
        <v>0</v>
      </c>
      <c r="LJ25" s="110">
        <f>MIN(KZ25,'DT-Prelim Calcs'!$C$10)*'DT-Prelim Calcs'!$C$11*1000/60/60*(1-LI25)</f>
        <v>0.24330777315542601</v>
      </c>
      <c r="LK25" s="119">
        <f>LK24+'DT-Prelim Calcs'!$C$11</f>
        <v>0.84000000000000019</v>
      </c>
      <c r="LL25" s="2">
        <f>LV25/'Drive Train'!$G$35</f>
        <v>0.84051762773250782</v>
      </c>
      <c r="LM25" s="88">
        <f>LT25*12*60/(PI() * 'Drive Train'!$G$17)/LL$2*LL25</f>
        <v>3625.02707358312</v>
      </c>
      <c r="LN25" s="2">
        <f>('DT-Prelim Calcs'!$C$6*LL25-LM25)/('DT-Prelim Calcs'!$C$6*LL25)*'DT-Prelim Calcs'!$C$7*LL25</f>
        <v>0.30990927740554153</v>
      </c>
      <c r="LO25" s="110">
        <f>LN25/'DT-Prelim Calcs'!$C$7*('DT-Prelim Calcs'!$C$8-'DT-Prelim Calcs'!$C$9)+'DT-Prelim Calcs'!$C$9</f>
        <v>21.902267983600407</v>
      </c>
      <c r="LP25" s="110">
        <f t="shared" si="54"/>
        <v>21.902267983600407</v>
      </c>
      <c r="LQ25" s="2">
        <f t="shared" si="96"/>
        <v>8.8964194280939907E-2</v>
      </c>
      <c r="LR25" s="110">
        <f>LQ25*'DT-Prelim Calcs'!$C$21/LL$2/'DT-Prelim Calcs'!$C$19/'DT-Prelim Calcs'!$C$18*3.39*'DT-Prelim Calcs'!$C$20</f>
        <v>3.3040708719888867</v>
      </c>
      <c r="LS25" s="88">
        <f t="shared" si="55"/>
        <v>0</v>
      </c>
      <c r="LT25" s="110">
        <f>LR24*'DT-Prelim Calcs'!$C$11+LT24</f>
        <v>11.291016836608557</v>
      </c>
      <c r="LU25" s="110">
        <f>LU24+0.5*LR25*'DT-Prelim Calcs'!$C$11^2+LT25*'DT-Prelim Calcs'!$C$11</f>
        <v>6.4203050324790478</v>
      </c>
      <c r="LV25" s="110">
        <f>MIN('Drive Train'!$G$35-LP24*'DT-Prelim Calcs'!$C$21*'Drive Train'!$G$38,LV24+LP$2)</f>
        <v>10.674573872202849</v>
      </c>
      <c r="LW25" s="110">
        <f>'Drive Train'!$G$35-LP25*'DT-Prelim Calcs'!$C$21*'Drive Train'!$G$38</f>
        <v>10.728795881475962</v>
      </c>
      <c r="LX25" s="1">
        <f>IF(LU25&gt;='Drive Train'!$G$30,1,0)</f>
        <v>0</v>
      </c>
      <c r="LY25" s="110">
        <f>MIN(LO25,'DT-Prelim Calcs'!$C$10)*'DT-Prelim Calcs'!$C$11*1000/60/60*(1-LX25)</f>
        <v>0.24335853315111564</v>
      </c>
      <c r="LZ25" s="119">
        <f>LZ24+'DT-Prelim Calcs'!$C$11</f>
        <v>0.84000000000000019</v>
      </c>
    </row>
    <row r="26" spans="1:338" x14ac:dyDescent="0.2">
      <c r="B26" s="3" t="s">
        <v>79</v>
      </c>
      <c r="C26" s="88">
        <f>'Drive Train'!G19*(SUM('Drive Train'!G26:G27)*4.448222)/('Drive Train'!G21*0.0254)*(('Drive Train'!G20*0.0254)/4 - (C23*0.0254)^2/('Drive Train'!G20*0.0254))</f>
        <v>79.51196825000001</v>
      </c>
      <c r="D26" s="5"/>
      <c r="E26" s="6">
        <f t="shared" si="56"/>
        <v>21</v>
      </c>
      <c r="F26" s="132">
        <f t="shared" si="57"/>
        <v>1.1843999999999999</v>
      </c>
      <c r="G26" s="132">
        <f t="shared" si="0"/>
        <v>934.4000000000002</v>
      </c>
      <c r="H26" s="132">
        <f t="shared" si="1"/>
        <v>75.239999999999995</v>
      </c>
      <c r="I26" s="132">
        <f t="shared" si="58"/>
        <v>115.89370484930468</v>
      </c>
      <c r="J26" s="132">
        <f t="shared" si="59"/>
        <v>902.87999999999988</v>
      </c>
      <c r="K26" s="132">
        <f t="shared" si="2"/>
        <v>0.84</v>
      </c>
      <c r="L26" s="132">
        <f t="shared" si="3"/>
        <v>0.16000000000000003</v>
      </c>
      <c r="M26" s="132">
        <f t="shared" si="4"/>
        <v>0.84539325842696622</v>
      </c>
      <c r="N26" s="132">
        <f t="shared" si="5"/>
        <v>0.53846153846153855</v>
      </c>
      <c r="O26" s="132">
        <f t="shared" si="6"/>
        <v>0.12836003106648136</v>
      </c>
      <c r="P26" s="5"/>
      <c r="Q26" s="210">
        <f t="shared" si="97"/>
        <v>0</v>
      </c>
      <c r="R26" s="119">
        <f>R25+'DT-Prelim Calcs'!$C$11</f>
        <v>0.88000000000000023</v>
      </c>
      <c r="S26" s="2">
        <f>AG26/'Drive Train'!$G$35</f>
        <v>0.83169659488914627</v>
      </c>
      <c r="T26" s="88">
        <f>AE26*12*60/(PI() * 'Drive Train'!$G$17)/S$2*ABS(S26)</f>
        <v>3645.6368550740699</v>
      </c>
      <c r="U26" s="2">
        <f>IF(OR(AD25=1,AND($C$32=Motors!$C$28,'DT-Prelim Calcs'!AI25=1)),0,IF(AG26=0,-(V25+$C$9)/($C$8-$C$9)*$C$7,($C$6*S26-T26)/($C$6*S26)*$C$7*S26))</f>
        <v>0.29249562933231971</v>
      </c>
      <c r="V26" s="110">
        <f>IF(AND(AD25=1,AI25=1),0,ABS(U26/$C$7*($C$8-$C$9)+$C$9) *'Drive Train'!$K$55 + V25*(1-'Drive Train'!$K$55))</f>
        <v>21.203887570900836</v>
      </c>
      <c r="W26" s="110">
        <f t="shared" si="7"/>
        <v>21.203887570900836</v>
      </c>
      <c r="X26" s="2">
        <f>MAX(MIN(IF(AND(AI25=1,AG26&lt;0),-1,1)*(W26-$C$9)/($C$8-$C$9)*$C$7-$C$29*AE26/T$2 -  AI25*$C$29/2,X$2),MAX(X$4:X25)*-1)</f>
        <v>7.390115728494398E-2</v>
      </c>
      <c r="Y26" s="110">
        <f t="shared" si="8"/>
        <v>2.7446397189904732</v>
      </c>
      <c r="Z26" s="110">
        <f t="shared" si="9"/>
        <v>2.7446397189904732</v>
      </c>
      <c r="AA26" s="110">
        <f t="shared" si="10"/>
        <v>10.562546755092157</v>
      </c>
      <c r="AB26" s="110" t="e">
        <f t="shared" si="11"/>
        <v>#N/A</v>
      </c>
      <c r="AC26" s="88">
        <f t="shared" si="60"/>
        <v>0</v>
      </c>
      <c r="AD26" s="1">
        <f t="shared" si="12"/>
        <v>0</v>
      </c>
      <c r="AE26" s="110">
        <f t="shared" si="13"/>
        <v>11.475645116998702</v>
      </c>
      <c r="AF26" s="110" t="e">
        <f t="shared" si="14"/>
        <v>#N/A</v>
      </c>
      <c r="AG26" s="110">
        <f>IF(AI25=0,MIN('Drive Train'!$G$35-W25*$C$21*'Drive Train'!$G$38,AG25+W$2)-$C$3,IF(AE25-1&lt;=0,0,IF($C$32=Motors!$C$26,MAX(MAX(AG$4:AG25)*-1,AG25-W$2),MAX(0,MAX(AG$4:AG25)*-1,AG25-W$2))))</f>
        <v>10.562546755092157</v>
      </c>
      <c r="AH26" s="110">
        <f>'Drive Train'!$G$35-ABS(W26)*'DT-Prelim Calcs'!$C$21*'Drive Train'!$G$38</f>
        <v>10.791650118618923</v>
      </c>
      <c r="AI26" s="1">
        <f>IF(AJ26&gt;='Drive Train'!$G$30,1,0)</f>
        <v>0</v>
      </c>
      <c r="AJ26" s="110">
        <f>AJ25+0.5*Y26*'DT-Prelim Calcs'!$C$11^2+AE26*'DT-Prelim Calcs'!$C$11</f>
        <v>6.925784236763608</v>
      </c>
      <c r="AK26" s="110">
        <f t="shared" si="15"/>
        <v>0.23559875078778708</v>
      </c>
      <c r="AL26" s="119">
        <f>AL25+'DT-Prelim Calcs'!$C$11</f>
        <v>0.88000000000000023</v>
      </c>
      <c r="AM26" s="2">
        <f>AW26/'Drive Train'!$G$35</f>
        <v>0.64279119306657162</v>
      </c>
      <c r="AN26" s="88">
        <f>AU26*12*60/(PI() * 'Drive Train'!$G$17)/AM$2*AM26</f>
        <v>550.52707981785079</v>
      </c>
      <c r="AO26" s="2">
        <f>('DT-Prelim Calcs'!$C$6*AM26-AN26)/('DT-Prelim Calcs'!$C$6*AM26)*'DT-Prelim Calcs'!$C$7*AM26</f>
        <v>0.77341722904866561</v>
      </c>
      <c r="AP26" s="110">
        <f>AO26/'DT-Prelim Calcs'!$C$7*('DT-Prelim Calcs'!$C$8-'DT-Prelim Calcs'!$C$9)+'DT-Prelim Calcs'!$C$9</f>
        <v>50.172965743393789</v>
      </c>
      <c r="AQ26" s="110">
        <f t="shared" si="16"/>
        <v>50.172965743393789</v>
      </c>
      <c r="AR26" s="2">
        <f t="shared" si="61"/>
        <v>0.72954106198898139</v>
      </c>
      <c r="AS26" s="110">
        <f>AR26*'DT-Prelim Calcs'!$C$21/AM$2/'DT-Prelim Calcs'!$C$19/'DT-Prelim Calcs'!$C$18*3.39*'DT-Prelim Calcs'!$C$20</f>
        <v>8.1284006188792937</v>
      </c>
      <c r="AT26" s="88">
        <f t="shared" si="17"/>
        <v>0</v>
      </c>
      <c r="AU26" s="110">
        <f>AS25*'DT-Prelim Calcs'!$C$11+AU25</f>
        <v>7.474052435575298</v>
      </c>
      <c r="AV26" s="110">
        <f>AV25+0.5*AS26*'DT-Prelim Calcs'!$C$11^2+AU26*'DT-Prelim Calcs'!$C$11</f>
        <v>3.5426745528726653</v>
      </c>
      <c r="AW26" s="110">
        <f>MIN('Drive Train'!$G$35-AQ25*'DT-Prelim Calcs'!$C$21*'Drive Train'!$G$38,AW25+AQ$2)</f>
        <v>8.1634481519454596</v>
      </c>
      <c r="AX26" s="110">
        <f>'Drive Train'!$G$35-AQ26*'DT-Prelim Calcs'!$C$21*'Drive Train'!$G$38</f>
        <v>8.1844330830945573</v>
      </c>
      <c r="AY26" s="1">
        <f>IF(AV26&gt;='Drive Train'!$G$30,1,0)</f>
        <v>0</v>
      </c>
      <c r="AZ26" s="110">
        <f t="shared" si="62"/>
        <v>0.55747739714881983</v>
      </c>
      <c r="BA26" s="119">
        <f>BA25+'DT-Prelim Calcs'!$C$11</f>
        <v>0.88000000000000023</v>
      </c>
      <c r="BB26" s="2">
        <f>BL26/'Drive Train'!$G$35</f>
        <v>0.68877498094991307</v>
      </c>
      <c r="BC26" s="88">
        <f>BJ26*12*60/(PI() * 'Drive Train'!$G$17)/BB$2*BB26</f>
        <v>1278.4245690039745</v>
      </c>
      <c r="BD26" s="2">
        <f>('DT-Prelim Calcs'!$C$6*BB26-BC26)/('DT-Prelim Calcs'!$C$6*BB26)*'DT-Prelim Calcs'!$C$7*BB26</f>
        <v>0.66251199671889716</v>
      </c>
      <c r="BE26" s="110">
        <f>BD26/'DT-Prelim Calcs'!$C$7*('DT-Prelim Calcs'!$C$8-'DT-Prelim Calcs'!$C$9)+'DT-Prelim Calcs'!$C$9</f>
        <v>43.408533133209332</v>
      </c>
      <c r="BF26" s="110">
        <f t="shared" si="18"/>
        <v>43.408533133209332</v>
      </c>
      <c r="BG26" s="2">
        <f t="shared" si="63"/>
        <v>0.56742576033161607</v>
      </c>
      <c r="BH26" s="110">
        <f>BG26*'DT-Prelim Calcs'!$C$21/BB$2/'DT-Prelim Calcs'!$C$19/'DT-Prelim Calcs'!$C$18*3.39*'DT-Prelim Calcs'!$C$20</f>
        <v>9.8344467630438324</v>
      </c>
      <c r="BI26" s="88">
        <f t="shared" si="19"/>
        <v>0</v>
      </c>
      <c r="BJ26" s="110">
        <f>BH25*'DT-Prelim Calcs'!$C$11+BJ25</f>
        <v>10.412609719205969</v>
      </c>
      <c r="BK26" s="110">
        <f>BK25+0.5*BH26*'DT-Prelim Calcs'!$C$11^2+BJ26*'DT-Prelim Calcs'!$C$11</f>
        <v>5.1141412537960012</v>
      </c>
      <c r="BL26" s="110">
        <f>MIN('Drive Train'!$G$35-BF25*'DT-Prelim Calcs'!$C$21*'Drive Train'!$G$38,BL25+BF$2)</f>
        <v>8.7474422580638951</v>
      </c>
      <c r="BM26" s="110">
        <f>'Drive Train'!$G$35-BF26*'DT-Prelim Calcs'!$C$21*'Drive Train'!$G$38</f>
        <v>8.7932320180111603</v>
      </c>
      <c r="BN26" s="1">
        <f>IF(BK26&gt;='Drive Train'!$G$30,1,0)</f>
        <v>0</v>
      </c>
      <c r="BO26" s="110">
        <f t="shared" si="64"/>
        <v>0.48231703481343696</v>
      </c>
      <c r="BP26" s="119">
        <f>BP25+'DT-Prelim Calcs'!$C$11</f>
        <v>0.88000000000000023</v>
      </c>
      <c r="BQ26" s="2">
        <f>CA26/'Drive Train'!$G$35</f>
        <v>0.7454700819830733</v>
      </c>
      <c r="BR26" s="88">
        <f>BY26*12*60/(PI() * 'Drive Train'!$G$17)/BQ$2*BQ26</f>
        <v>2168.8924278036652</v>
      </c>
      <c r="BS26" s="2">
        <f>('DT-Prelim Calcs'!$C$6*BQ26-BR26)/('DT-Prelim Calcs'!$C$6*BQ26)*'DT-Prelim Calcs'!$C$7*BQ26</f>
        <v>0.52745899312983746</v>
      </c>
      <c r="BT26" s="110">
        <f>BS26/'DT-Prelim Calcs'!$C$7*('DT-Prelim Calcs'!$C$8-'DT-Prelim Calcs'!$C$9)+'DT-Prelim Calcs'!$C$9</f>
        <v>35.171257736997177</v>
      </c>
      <c r="BU26" s="110">
        <f t="shared" si="20"/>
        <v>35.171257736997177</v>
      </c>
      <c r="BV26" s="2">
        <f t="shared" si="65"/>
        <v>0.37841045978200372</v>
      </c>
      <c r="BW26" s="110">
        <f>BV26*'DT-Prelim Calcs'!$C$21/BQ$2/'DT-Prelim Calcs'!$C$19/'DT-Prelim Calcs'!$C$18*3.39*'DT-Prelim Calcs'!$C$20</f>
        <v>8.9008110774668818</v>
      </c>
      <c r="BX26" s="88">
        <f t="shared" si="21"/>
        <v>0</v>
      </c>
      <c r="BY26" s="110">
        <f>BW25*'DT-Prelim Calcs'!$C$11+BY25</f>
        <v>12.026633441900383</v>
      </c>
      <c r="BZ26" s="110">
        <f>BZ25+0.5*BW26*'DT-Prelim Calcs'!$C$11^2+BY26*'DT-Prelim Calcs'!$C$11</f>
        <v>6.2310459902153124</v>
      </c>
      <c r="CA26" s="110">
        <f>MIN('Drive Train'!$G$35-BU25*'DT-Prelim Calcs'!$C$21*'Drive Train'!$G$38,CA25+BU$2)</f>
        <v>9.467470041185031</v>
      </c>
      <c r="CB26" s="110">
        <f>'Drive Train'!$G$35-BU26*'DT-Prelim Calcs'!$C$21*'Drive Train'!$G$38</f>
        <v>9.534586803670253</v>
      </c>
      <c r="CC26" s="1">
        <f>IF(BZ26&gt;='Drive Train'!$G$30,1,0)</f>
        <v>0</v>
      </c>
      <c r="CD26" s="110">
        <f t="shared" si="66"/>
        <v>0.39079175263330207</v>
      </c>
      <c r="CE26" s="119">
        <f>CE25+'DT-Prelim Calcs'!$C$11</f>
        <v>0.88000000000000023</v>
      </c>
      <c r="CF26" s="2">
        <f>CP26/'Drive Train'!$G$35</f>
        <v>0.79955122922359079</v>
      </c>
      <c r="CG26" s="88">
        <f>CN26*12*60/(PI() * 'Drive Train'!$G$17)/CF$2*CF26</f>
        <v>3005.2751284788901</v>
      </c>
      <c r="CH26" s="2">
        <f>('DT-Prelim Calcs'!$C$6*CF26-CG26)/('DT-Prelim Calcs'!$C$6*CF26)*'DT-Prelim Calcs'!$C$7*CF26</f>
        <v>0.40177854636361315</v>
      </c>
      <c r="CI26" s="110">
        <f>CH26/'DT-Prelim Calcs'!$C$7*('DT-Prelim Calcs'!$C$8-'DT-Prelim Calcs'!$C$9)+'DT-Prelim Calcs'!$C$9</f>
        <v>27.505641834943781</v>
      </c>
      <c r="CJ26" s="110">
        <f t="shared" si="22"/>
        <v>27.505641834943781</v>
      </c>
      <c r="CK26" s="2">
        <f t="shared" si="67"/>
        <v>0.20922219204877743</v>
      </c>
      <c r="CL26" s="110">
        <f>CK26*'DT-Prelim Calcs'!$C$21/CF$2/'DT-Prelim Calcs'!$C$19/'DT-Prelim Calcs'!$C$18*3.39*'DT-Prelim Calcs'!$C$20</f>
        <v>6.2162981960047681</v>
      </c>
      <c r="CM26" s="88">
        <f t="shared" si="23"/>
        <v>0</v>
      </c>
      <c r="CN26" s="110">
        <f>CL25*'DT-Prelim Calcs'!$C$11+CN25</f>
        <v>12.300324857979868</v>
      </c>
      <c r="CO26" s="110">
        <f>CO25+0.5*CL26*'DT-Prelim Calcs'!$C$11^2+CN26*'DT-Prelim Calcs'!$C$11</f>
        <v>6.8038697581858019</v>
      </c>
      <c r="CP26" s="110">
        <f>MIN('Drive Train'!$G$35-CJ25*'DT-Prelim Calcs'!$C$21*'Drive Train'!$G$38,CP25+CJ$2)</f>
        <v>10.154300611139602</v>
      </c>
      <c r="CQ26" s="110">
        <f>'Drive Train'!$G$35-CJ26*'DT-Prelim Calcs'!$C$21*'Drive Train'!$G$38</f>
        <v>10.22449223485506</v>
      </c>
      <c r="CR26" s="1">
        <f>IF(CO26&gt;='Drive Train'!$G$30,1,0)</f>
        <v>0</v>
      </c>
      <c r="CS26" s="110">
        <f t="shared" si="68"/>
        <v>0.30561824261048648</v>
      </c>
      <c r="CT26" s="119">
        <f>CT25+'DT-Prelim Calcs'!$C$11</f>
        <v>0.88000000000000023</v>
      </c>
      <c r="CU26" s="2">
        <f>DE26/'Drive Train'!$G$35</f>
        <v>0.83889844542716185</v>
      </c>
      <c r="CV26" s="88">
        <f>DC26*12*60/(PI() * 'Drive Train'!$G$17)/CU$2*CU26</f>
        <v>3599.0875331190241</v>
      </c>
      <c r="CW26" s="2">
        <f>('DT-Prelim Calcs'!$C$6*CU26-CV26)/('DT-Prelim Calcs'!$C$6*CU26)*'DT-Prelim Calcs'!$C$7*CU26</f>
        <v>0.3138890303643147</v>
      </c>
      <c r="CX26" s="110">
        <f>CW26/'DT-Prelim Calcs'!$C$7*('DT-Prelim Calcs'!$C$8-'DT-Prelim Calcs'!$C$9)+'DT-Prelim Calcs'!$C$9</f>
        <v>22.14500468888728</v>
      </c>
      <c r="CY26" s="110">
        <f t="shared" si="24"/>
        <v>22.14500468888728</v>
      </c>
      <c r="CZ26" s="2">
        <f t="shared" si="69"/>
        <v>9.4101558985782929E-2</v>
      </c>
      <c r="DA26" s="110">
        <f>CZ26*'DT-Prelim Calcs'!$C$21/CU$2/'DT-Prelim Calcs'!$C$19/'DT-Prelim Calcs'!$C$18*3.39*'DT-Prelim Calcs'!$C$20</f>
        <v>3.3783735334700369</v>
      </c>
      <c r="DB26" s="88">
        <f t="shared" si="25"/>
        <v>0</v>
      </c>
      <c r="DC26" s="110">
        <f>DA25*'DT-Prelim Calcs'!$C$11+DC25</f>
        <v>11.619164573646325</v>
      </c>
      <c r="DD26" s="110">
        <f>DD25+0.5*DA26*'DT-Prelim Calcs'!$C$11^2+DC26*'DT-Prelim Calcs'!$C$11</f>
        <v>6.8868050487026622</v>
      </c>
      <c r="DE26" s="110">
        <f>MIN('Drive Train'!$G$35-CY25*'DT-Prelim Calcs'!$C$21*'Drive Train'!$G$38,DE25+CY$2)</f>
        <v>10.654010256924956</v>
      </c>
      <c r="DF26" s="110">
        <f>'Drive Train'!$G$35-CY26*'DT-Prelim Calcs'!$C$21*'Drive Train'!$G$38</f>
        <v>10.706949578000144</v>
      </c>
      <c r="DG26" s="1">
        <f>IF(DD26&gt;='Drive Train'!$G$30,1,0)</f>
        <v>0</v>
      </c>
      <c r="DH26" s="110">
        <f t="shared" si="70"/>
        <v>0.24605560765430312</v>
      </c>
      <c r="DI26" s="119">
        <f>DI25+'DT-Prelim Calcs'!$C$11</f>
        <v>0.88000000000000023</v>
      </c>
      <c r="DJ26" s="2">
        <f>DT26/'Drive Train'!$G$35</f>
        <v>0.86076078208087414</v>
      </c>
      <c r="DK26" s="88">
        <f>DR26*12*60/(PI() * 'Drive Train'!$G$17)/DJ$2*DJ26</f>
        <v>3918.5623475577754</v>
      </c>
      <c r="DL26" s="2">
        <f>('DT-Prelim Calcs'!$C$6*DJ26-DK26)/('DT-Prelim Calcs'!$C$6*DJ26)*'DT-Prelim Calcs'!$C$7*DJ26</f>
        <v>0.2675814510120354</v>
      </c>
      <c r="DM26" s="110">
        <f>DL26/'DT-Prelim Calcs'!$C$7*('DT-Prelim Calcs'!$C$8-'DT-Prelim Calcs'!$C$9)+'DT-Prelim Calcs'!$C$9</f>
        <v>19.320570770946841</v>
      </c>
      <c r="DN26" s="110">
        <f t="shared" si="26"/>
        <v>19.320570770946841</v>
      </c>
      <c r="DO26" s="2">
        <f t="shared" si="71"/>
        <v>3.4362304006305855E-2</v>
      </c>
      <c r="DP26" s="110">
        <f>DO26*'DT-Prelim Calcs'!$C$21/DJ$2/'DT-Prelim Calcs'!$C$19/'DT-Prelim Calcs'!$C$18*3.39*'DT-Prelim Calcs'!$C$20</f>
        <v>1.4463521401679025</v>
      </c>
      <c r="DQ26" s="88">
        <f t="shared" si="27"/>
        <v>0</v>
      </c>
      <c r="DR26" s="110">
        <f>DP25*'DT-Prelim Calcs'!$C$11+DR25</f>
        <v>10.516113238563864</v>
      </c>
      <c r="DS26" s="110">
        <f>DS25+0.5*DP26*'DT-Prelim Calcs'!$C$11^2+DR26*'DT-Prelim Calcs'!$C$11</f>
        <v>6.6477133587339825</v>
      </c>
      <c r="DT26" s="110">
        <f>MIN('Drive Train'!$G$35-DN25*'DT-Prelim Calcs'!$C$21*'Drive Train'!$G$38,DT25+DN$2)</f>
        <v>10.931661932427101</v>
      </c>
      <c r="DU26" s="110">
        <f>'Drive Train'!$G$35-DN26*'DT-Prelim Calcs'!$C$21*'Drive Train'!$G$38</f>
        <v>10.961148630614783</v>
      </c>
      <c r="DV26" s="1">
        <f>IF(DS26&gt;='Drive Train'!$G$30,1,0)</f>
        <v>0</v>
      </c>
      <c r="DW26" s="110">
        <f t="shared" si="72"/>
        <v>0.21467300856607602</v>
      </c>
      <c r="DX26" s="119">
        <f>DX25+'DT-Prelim Calcs'!$C$11</f>
        <v>0.88000000000000023</v>
      </c>
      <c r="DY26" s="2">
        <f>EI26/'Drive Train'!$G$35</f>
        <v>0.87029837782195996</v>
      </c>
      <c r="DZ26" s="88">
        <f>EG26*12*60/(PI() * 'Drive Train'!$G$17)/DY$2*DY26</f>
        <v>4052.7337307691082</v>
      </c>
      <c r="EA26" s="2">
        <f>('DT-Prelim Calcs'!$C$6*DY26-DZ26)/('DT-Prelim Calcs'!$C$6*DY26)*'DT-Prelim Calcs'!$C$7*DY26</f>
        <v>0.24863534280012062</v>
      </c>
      <c r="EB26" s="110">
        <f>EA26/'DT-Prelim Calcs'!$C$7*('DT-Prelim Calcs'!$C$8-'DT-Prelim Calcs'!$C$9)+'DT-Prelim Calcs'!$C$9</f>
        <v>18.164992539581824</v>
      </c>
      <c r="EC26" s="110">
        <f t="shared" si="28"/>
        <v>18.164992539581824</v>
      </c>
      <c r="ED26" s="2">
        <f t="shared" si="73"/>
        <v>1.007414320778327E-2</v>
      </c>
      <c r="EE26" s="110">
        <f>ED26*'DT-Prelim Calcs'!$C$21/DY$2/'DT-Prelim Calcs'!$C$19/'DT-Prelim Calcs'!$C$18*3.39*'DT-Prelim Calcs'!$C$20</f>
        <v>0.48639105229637847</v>
      </c>
      <c r="EF26" s="88">
        <f t="shared" si="29"/>
        <v>1</v>
      </c>
      <c r="EG26" s="110">
        <f>EE25*'DT-Prelim Calcs'!$C$11+EG25</f>
        <v>9.3778908004085491</v>
      </c>
      <c r="EH26" s="110">
        <f>EH25+0.5*EE26*'DT-Prelim Calcs'!$C$11^2+EG26*'DT-Prelim Calcs'!$C$11</f>
        <v>6.2634366657130176</v>
      </c>
      <c r="EI26" s="110">
        <f>MIN('Drive Train'!$G$35-EC25*'DT-Prelim Calcs'!$C$21*'Drive Train'!$G$38,EI25+EC$2)</f>
        <v>11.052789398338891</v>
      </c>
      <c r="EJ26" s="110">
        <f>'Drive Train'!$G$35-EC26*'DT-Prelim Calcs'!$C$21*'Drive Train'!$G$38</f>
        <v>11.065150671437635</v>
      </c>
      <c r="EK26" s="1">
        <f>IF(EH26&gt;='Drive Train'!$G$30,1,0)</f>
        <v>0</v>
      </c>
      <c r="EL26" s="110">
        <f t="shared" si="74"/>
        <v>0.20183325043979805</v>
      </c>
      <c r="EM26" s="119">
        <f>EM25+'DT-Prelim Calcs'!$C$11</f>
        <v>0.88000000000000023</v>
      </c>
      <c r="EN26" s="2">
        <f>EX26/'Drive Train'!$G$35</f>
        <v>0.87357745055561142</v>
      </c>
      <c r="EO26" s="88">
        <f>EV26*12*60/(PI() * 'Drive Train'!$G$17)/EN$2*EN26</f>
        <v>4096.9418220913603</v>
      </c>
      <c r="EP26" s="2">
        <f>('DT-Prelim Calcs'!$C$6*EN26-EO26)/('DT-Prelim Calcs'!$C$6*EN26)*'DT-Prelim Calcs'!$C$7*EN26</f>
        <v>0.24258530645655962</v>
      </c>
      <c r="EQ26" s="110">
        <f>EP26/'DT-Prelim Calcs'!$C$7*('DT-Prelim Calcs'!$C$8-'DT-Prelim Calcs'!$C$9)+'DT-Prelim Calcs'!$C$9</f>
        <v>17.795983230683781</v>
      </c>
      <c r="ER26" s="110">
        <f t="shared" si="30"/>
        <v>17.795983230683781</v>
      </c>
      <c r="ES26" s="2">
        <f t="shared" si="75"/>
        <v>2.3270646346653934E-3</v>
      </c>
      <c r="ET26" s="110">
        <f>ES26*'DT-Prelim Calcs'!$C$21/EN$2/'DT-Prelim Calcs'!$C$19/'DT-Prelim Calcs'!$C$18*3.39*'DT-Prelim Calcs'!$C$20</f>
        <v>0.12675758965212866</v>
      </c>
      <c r="EU26" s="88">
        <f t="shared" si="31"/>
        <v>1</v>
      </c>
      <c r="EV26" s="110">
        <f>ET25*'DT-Prelim Calcs'!$C$11+EV25</f>
        <v>8.3713516720818362</v>
      </c>
      <c r="EW26" s="110">
        <f>EW25+0.5*ET26*'DT-Prelim Calcs'!$C$11^2+EV26*'DT-Prelim Calcs'!$C$11</f>
        <v>5.8406458764798224</v>
      </c>
      <c r="EX26" s="110">
        <f>MIN('Drive Train'!$G$35-ER25*'DT-Prelim Calcs'!$C$21*'Drive Train'!$G$38,EX25+ER$2)</f>
        <v>11.094433622056265</v>
      </c>
      <c r="EY26" s="110">
        <f>'Drive Train'!$G$35-ER26*'DT-Prelim Calcs'!$C$21*'Drive Train'!$G$38</f>
        <v>11.098361509238458</v>
      </c>
      <c r="EZ26" s="1">
        <f>IF(EW26&gt;='Drive Train'!$G$30,1,0)</f>
        <v>0</v>
      </c>
      <c r="FA26" s="110">
        <f t="shared" si="76"/>
        <v>0.19773314700759759</v>
      </c>
      <c r="FB26" s="119">
        <f>FB25+'DT-Prelim Calcs'!$C$11</f>
        <v>0.88000000000000023</v>
      </c>
      <c r="FC26" s="2">
        <f>FM26/'Drive Train'!$G$35</f>
        <v>0.87446126891326148</v>
      </c>
      <c r="FD26" s="88">
        <f>FK26*12*60/(PI() * 'Drive Train'!$G$17)/FC$2*FC26</f>
        <v>4108.3062851701698</v>
      </c>
      <c r="FE26" s="2">
        <f>('DT-Prelim Calcs'!$C$6*FC26-FD26)/('DT-Prelim Calcs'!$C$6*FC26)*'DT-Prelim Calcs'!$C$7*FC26</f>
        <v>0.24108767305640771</v>
      </c>
      <c r="FF26" s="110">
        <f>FE26/'DT-Prelim Calcs'!$C$7*('DT-Prelim Calcs'!$C$8-'DT-Prelim Calcs'!$C$9)+'DT-Prelim Calcs'!$C$9</f>
        <v>17.704638214787991</v>
      </c>
      <c r="FG26" s="110">
        <f t="shared" si="32"/>
        <v>17.704638214787991</v>
      </c>
      <c r="FH26" s="2">
        <f t="shared" si="77"/>
        <v>4.0648415162156115E-4</v>
      </c>
      <c r="FI26" s="110">
        <f>FH26*'DT-Prelim Calcs'!$C$21/FC$2/'DT-Prelim Calcs'!$C$19/'DT-Prelim Calcs'!$C$18*3.39*'DT-Prelim Calcs'!$C$20</f>
        <v>2.4657699033305412E-2</v>
      </c>
      <c r="FJ26" s="88">
        <f t="shared" si="33"/>
        <v>1</v>
      </c>
      <c r="FK26" s="110">
        <f>FI25*'DT-Prelim Calcs'!$C$11+FK25</f>
        <v>7.5303651627582591</v>
      </c>
      <c r="FL26" s="110">
        <f>FL25+0.5*FI26*'DT-Prelim Calcs'!$C$11^2+FK26*'DT-Prelim Calcs'!$C$11</f>
        <v>5.4334711245538827</v>
      </c>
      <c r="FM26" s="110">
        <f>MIN('Drive Train'!$G$35-FG25*'DT-Prelim Calcs'!$C$21*'Drive Train'!$G$38,FM25+FG$2)</f>
        <v>11.10565811519842</v>
      </c>
      <c r="FN26" s="110">
        <f>'Drive Train'!$G$35-FG26*'DT-Prelim Calcs'!$C$21*'Drive Train'!$G$38</f>
        <v>11.10658256066908</v>
      </c>
      <c r="FO26" s="1">
        <f>IF(FL26&gt;='Drive Train'!$G$30,1,0)</f>
        <v>0</v>
      </c>
      <c r="FP26" s="110">
        <f t="shared" si="78"/>
        <v>0.19671820238653323</v>
      </c>
      <c r="FQ26" s="119">
        <f>FQ25+'DT-Prelim Calcs'!$C$11</f>
        <v>0.88000000000000023</v>
      </c>
      <c r="FR26" s="2">
        <f>GB26/'Drive Train'!$G$35</f>
        <v>0.87464108563366816</v>
      </c>
      <c r="FS26" s="88">
        <f>FZ26*12*60/(PI() * 'Drive Train'!$G$17)/FR$2*FR26</f>
        <v>4110.4997580623458</v>
      </c>
      <c r="FT26" s="2">
        <f>('DT-Prelim Calcs'!$C$6*FR26-FS26)/('DT-Prelim Calcs'!$C$6*FR26)*'DT-Prelim Calcs'!$C$7*FR26</f>
        <v>0.24081162614280302</v>
      </c>
      <c r="FU26" s="110">
        <f>FT26/'DT-Prelim Calcs'!$C$7*('DT-Prelim Calcs'!$C$8-'DT-Prelim Calcs'!$C$9)+'DT-Prelim Calcs'!$C$9</f>
        <v>17.687801310837635</v>
      </c>
      <c r="FV26" s="110">
        <f t="shared" si="34"/>
        <v>17.687801310837635</v>
      </c>
      <c r="FW26" s="2">
        <f t="shared" si="79"/>
        <v>5.1442590081884898E-5</v>
      </c>
      <c r="FX26" s="110">
        <f>FW26*'DT-Prelim Calcs'!$C$21/FR$2/'DT-Prelim Calcs'!$C$19/'DT-Prelim Calcs'!$C$18*3.39*'DT-Prelim Calcs'!$C$20</f>
        <v>3.4389783071428742E-3</v>
      </c>
      <c r="FY26" s="88">
        <f t="shared" si="35"/>
        <v>1</v>
      </c>
      <c r="FZ26" s="110">
        <f>FX25*'DT-Prelim Calcs'!$C$11+FZ25</f>
        <v>6.8353518430784028</v>
      </c>
      <c r="GA26" s="110">
        <f>GA25+0.5*FX26*'DT-Prelim Calcs'!$C$11^2+FZ26*'DT-Prelim Calcs'!$C$11</f>
        <v>5.0588669429086535</v>
      </c>
      <c r="GB26" s="110">
        <f>MIN('Drive Train'!$G$35-FV25*'DT-Prelim Calcs'!$C$21*'Drive Train'!$G$38,GB25+FV$2)</f>
        <v>11.107941787547585</v>
      </c>
      <c r="GC26" s="110">
        <f>'Drive Train'!$G$35-FV26*'DT-Prelim Calcs'!$C$21*'Drive Train'!$G$38</f>
        <v>11.108097882024612</v>
      </c>
      <c r="GD26" s="1">
        <f>IF(GA26&gt;='Drive Train'!$G$30,1,0)</f>
        <v>0</v>
      </c>
      <c r="GE26" s="110">
        <f t="shared" si="80"/>
        <v>0.19653112567597375</v>
      </c>
      <c r="GF26" s="119">
        <f>GF25+'DT-Prelim Calcs'!$C$11</f>
        <v>0.88000000000000023</v>
      </c>
      <c r="GG26" s="2">
        <f>GQ26/'Drive Train'!$G$35</f>
        <v>0.81018718383453414</v>
      </c>
      <c r="GH26" s="88">
        <f>GO26*12*60/(PI() * 'Drive Train'!$G$17)/GG$2*GG26</f>
        <v>3189.4362317800437</v>
      </c>
      <c r="GI26" s="2">
        <f>('DT-Prelim Calcs'!$C$6*GG26-GH26)/('DT-Prelim Calcs'!$C$6*GG26)*'DT-Prelim Calcs'!$C$7*GG26</f>
        <v>0.37231168831459355</v>
      </c>
      <c r="GJ26" s="110">
        <f>GI26/'DT-Prelim Calcs'!$C$7*('DT-Prelim Calcs'!$C$8-'DT-Prelim Calcs'!$C$9)+'DT-Prelim Calcs'!$C$9</f>
        <v>25.708372478762442</v>
      </c>
      <c r="GK26" s="110">
        <f t="shared" si="81"/>
        <v>25.708372478762442</v>
      </c>
      <c r="GL26" s="2">
        <f t="shared" si="82"/>
        <v>0.17063835917301906</v>
      </c>
      <c r="GM26" s="110">
        <f>GL26*'DT-Prelim Calcs'!$C$21/GG$2/'DT-Prelim Calcs'!$C$19/'DT-Prelim Calcs'!$C$18*3.39*'DT-Prelim Calcs'!$C$20</f>
        <v>6.3373949120150828</v>
      </c>
      <c r="GN26" s="88">
        <f t="shared" si="37"/>
        <v>0</v>
      </c>
      <c r="GO26" s="110">
        <f>GM25*'DT-Prelim Calcs'!$C$11+GO25</f>
        <v>10.30616713723496</v>
      </c>
      <c r="GP26" s="110">
        <f>GP25+0.5*GM26*'DT-Prelim Calcs'!$C$11^2+GO26*'DT-Prelim Calcs'!$C$11</f>
        <v>5.2481940292173395</v>
      </c>
      <c r="GQ26" s="110">
        <f>MIN('Drive Train'!$G$35-GK25*'DT-Prelim Calcs'!$C$21*'Drive Train'!$G$38,GQ25+GK$2)</f>
        <v>10.289377234698582</v>
      </c>
      <c r="GR26" s="110">
        <f>'Drive Train'!$G$35-GK26*'DT-Prelim Calcs'!$C$21*'Drive Train'!$G$38</f>
        <v>10.38624647691138</v>
      </c>
      <c r="GS26" s="1">
        <f>IF(GP26&gt;='Drive Train'!$G$30,1,0)</f>
        <v>0</v>
      </c>
      <c r="GT26" s="110">
        <f t="shared" si="83"/>
        <v>0.28564858309736046</v>
      </c>
      <c r="GU26" s="119">
        <f>GU25+'DT-Prelim Calcs'!$C$11</f>
        <v>0.88000000000000023</v>
      </c>
      <c r="GV26" s="2">
        <f>HF26/'Drive Train'!$G$35</f>
        <v>0.82661354908675067</v>
      </c>
      <c r="GW26" s="88">
        <f>HD26*12*60/(PI() * 'Drive Train'!$G$17)/GV$2*GV26</f>
        <v>3425.544863607242</v>
      </c>
      <c r="GX26" s="2">
        <f>('DT-Prelim Calcs'!$C$6*GV26-GW26)/('DT-Prelim Calcs'!$C$6*GV26)*'DT-Prelim Calcs'!$C$7*GV26</f>
        <v>0.33846718337563841</v>
      </c>
      <c r="GY26" s="110">
        <f>GX26/'DT-Prelim Calcs'!$C$7*('DT-Prelim Calcs'!$C$8-'DT-Prelim Calcs'!$C$9)+'DT-Prelim Calcs'!$C$9</f>
        <v>23.644097709436103</v>
      </c>
      <c r="GZ26" s="110">
        <f t="shared" si="38"/>
        <v>23.644097709436103</v>
      </c>
      <c r="HA26" s="2">
        <f t="shared" si="84"/>
        <v>0.12616862106539023</v>
      </c>
      <c r="HB26" s="110">
        <f>HA26*'DT-Prelim Calcs'!$C$21/GV$2/'DT-Prelim Calcs'!$C$19/'DT-Prelim Calcs'!$C$18*3.39*'DT-Prelim Calcs'!$C$20</f>
        <v>4.6858184822618192</v>
      </c>
      <c r="HC26" s="88">
        <f t="shared" si="39"/>
        <v>0</v>
      </c>
      <c r="HD26" s="110">
        <f>HB25*'DT-Prelim Calcs'!$C$11+HD25</f>
        <v>10.849151325449416</v>
      </c>
      <c r="HE26" s="110">
        <f>HE25+0.5*HB26*'DT-Prelim Calcs'!$C$11^2+HD26*'DT-Prelim Calcs'!$C$11</f>
        <v>5.7766171673106737</v>
      </c>
      <c r="HF26" s="110">
        <f>MIN('Drive Train'!$G$35-GZ25*'DT-Prelim Calcs'!$C$21*'Drive Train'!$G$38,HF25+GZ$2)</f>
        <v>10.497992073401733</v>
      </c>
      <c r="HG26" s="110">
        <f>'Drive Train'!$G$35-GZ26*'DT-Prelim Calcs'!$C$21*'Drive Train'!$G$38</f>
        <v>10.572031206150751</v>
      </c>
      <c r="HH26" s="1">
        <f>IF(HE26&gt;='Drive Train'!$G$30,1,0)</f>
        <v>0</v>
      </c>
      <c r="HI26" s="110">
        <f t="shared" si="85"/>
        <v>0.26271219677151225</v>
      </c>
      <c r="HJ26" s="119">
        <f>HJ25+'DT-Prelim Calcs'!$C$11</f>
        <v>0.88000000000000023</v>
      </c>
      <c r="HK26" s="2">
        <f>HU26/'Drive Train'!$G$35</f>
        <v>0.83505187357272581</v>
      </c>
      <c r="HL26" s="88">
        <f>HS26*12*60/(PI() * 'Drive Train'!$G$17)/HK$2*HK26</f>
        <v>3546.7239383161877</v>
      </c>
      <c r="HM26" s="2">
        <f>('DT-Prelim Calcs'!$C$6*HK26-HL26)/('DT-Prelim Calcs'!$C$6*HK26)*'DT-Prelim Calcs'!$C$7*HK26</f>
        <v>0.32110794430161443</v>
      </c>
      <c r="HN26" s="110">
        <f>HM26/'DT-Prelim Calcs'!$C$7*('DT-Prelim Calcs'!$C$8-'DT-Prelim Calcs'!$C$9)+'DT-Prelim Calcs'!$C$9</f>
        <v>22.585307241091378</v>
      </c>
      <c r="HO26" s="110">
        <f t="shared" si="40"/>
        <v>22.585307241091378</v>
      </c>
      <c r="HP26" s="2">
        <f t="shared" si="86"/>
        <v>0.10352049339500219</v>
      </c>
      <c r="HQ26" s="110">
        <f>HP26*'DT-Prelim Calcs'!$C$21/HK$2/'DT-Prelim Calcs'!$C$19/'DT-Prelim Calcs'!$C$18*3.39*'DT-Prelim Calcs'!$C$20</f>
        <v>3.844682117844175</v>
      </c>
      <c r="HR26" s="88">
        <f t="shared" si="41"/>
        <v>0</v>
      </c>
      <c r="HS26" s="110">
        <f>HQ25*'DT-Prelim Calcs'!$C$11+HS25</f>
        <v>11.119430841716435</v>
      </c>
      <c r="HT26" s="110">
        <f>HT25+0.5*HQ26*'DT-Prelim Calcs'!$C$11^2+HS26*'DT-Prelim Calcs'!$C$11</f>
        <v>6.1770586479986411</v>
      </c>
      <c r="HU26" s="110">
        <f>MIN('Drive Train'!$G$35-HO25*'DT-Prelim Calcs'!$C$21*'Drive Train'!$G$38,HU25+HO$2)</f>
        <v>10.605158794373617</v>
      </c>
      <c r="HV26" s="110">
        <f>'Drive Train'!$G$35-HO26*'DT-Prelim Calcs'!$C$21*'Drive Train'!$G$38</f>
        <v>10.667322348301775</v>
      </c>
      <c r="HW26" s="1">
        <f>IF(HT26&gt;='Drive Train'!$G$30,1,0)</f>
        <v>0</v>
      </c>
      <c r="HX26" s="110">
        <f t="shared" si="87"/>
        <v>0.25094785823434868</v>
      </c>
      <c r="HY26" s="119">
        <f>HY25+'DT-Prelim Calcs'!$C$11</f>
        <v>0.88000000000000023</v>
      </c>
      <c r="HZ26" s="2">
        <f>IJ26/'Drive Train'!$G$35</f>
        <v>0.83974166352692803</v>
      </c>
      <c r="IA26" s="88">
        <f>IH26*12*60/(PI() * 'Drive Train'!$G$17)/HZ$2*HZ26</f>
        <v>3613.9195994640058</v>
      </c>
      <c r="IB26" s="2">
        <f>('DT-Prelim Calcs'!$C$6*HZ26-IA26)/('DT-Prelim Calcs'!$C$6*HZ26)*'DT-Prelim Calcs'!$C$7*HZ26</f>
        <v>0.3114969381681314</v>
      </c>
      <c r="IC26" s="110">
        <f>IB26/'DT-Prelim Calcs'!$C$7*('DT-Prelim Calcs'!$C$8-'DT-Prelim Calcs'!$C$9)+'DT-Prelim Calcs'!$C$9</f>
        <v>21.999104030112981</v>
      </c>
      <c r="ID26" s="110">
        <f t="shared" si="42"/>
        <v>21.999104030112981</v>
      </c>
      <c r="IE26" s="2">
        <f t="shared" si="88"/>
        <v>9.1025315655446332E-2</v>
      </c>
      <c r="IF26" s="110">
        <f>IE26*'DT-Prelim Calcs'!$C$21/HZ$2/'DT-Prelim Calcs'!$C$19/'DT-Prelim Calcs'!$C$18*3.39*'DT-Prelim Calcs'!$C$20</f>
        <v>3.380619545892849</v>
      </c>
      <c r="IG26" s="88">
        <f t="shared" si="43"/>
        <v>0</v>
      </c>
      <c r="IH26" s="110">
        <f>IF25*'DT-Prelim Calcs'!$C$11+IH25</f>
        <v>11.266821449840862</v>
      </c>
      <c r="II26" s="110">
        <f>II25+0.5*IF26*'DT-Prelim Calcs'!$C$11^2+IH26*'DT-Prelim Calcs'!$C$11</f>
        <v>6.4691711504536711</v>
      </c>
      <c r="IJ26" s="110">
        <f>MIN('Drive Train'!$G$35-ID25*'DT-Prelim Calcs'!$C$21*'Drive Train'!$G$38,IJ25+ID$2)</f>
        <v>10.664719126791985</v>
      </c>
      <c r="IK26" s="110">
        <f>'Drive Train'!$G$35-ID26*'DT-Prelim Calcs'!$C$21*'Drive Train'!$G$38</f>
        <v>10.720080637289831</v>
      </c>
      <c r="IL26" s="1">
        <f>IF(II26&gt;='Drive Train'!$G$30,1,0)</f>
        <v>0</v>
      </c>
      <c r="IM26" s="110">
        <f t="shared" si="89"/>
        <v>0.2444344892234776</v>
      </c>
      <c r="IN26" s="119">
        <f>IN25+'DT-Prelim Calcs'!$C$11</f>
        <v>0.88000000000000023</v>
      </c>
      <c r="IO26" s="2">
        <f>IY26/'Drive Train'!$G$35</f>
        <v>0.84254682066222908</v>
      </c>
      <c r="IP26" s="88">
        <f>IW26*12*60/(PI() * 'Drive Train'!$G$17)/IO$2*IO26</f>
        <v>3654.0594791244298</v>
      </c>
      <c r="IQ26" s="2">
        <f>('DT-Prelim Calcs'!$C$6*IO26-IP26)/('DT-Prelim Calcs'!$C$6*IO26)*'DT-Prelim Calcs'!$C$7*IO26</f>
        <v>0.30576090316705701</v>
      </c>
      <c r="IR26" s="110">
        <f>IQ26/'DT-Prelim Calcs'!$C$7*('DT-Prelim Calcs'!$C$8-'DT-Prelim Calcs'!$C$9)+'DT-Prelim Calcs'!$C$9</f>
        <v>21.649246576146741</v>
      </c>
      <c r="IS26" s="110">
        <f t="shared" si="44"/>
        <v>21.649246576146741</v>
      </c>
      <c r="IT26" s="2">
        <f t="shared" si="90"/>
        <v>8.3582684157092191E-2</v>
      </c>
      <c r="IU26" s="110">
        <f>IT26*'DT-Prelim Calcs'!$C$21/IO$2/'DT-Prelim Calcs'!$C$19/'DT-Prelim Calcs'!$C$18*3.39*'DT-Prelim Calcs'!$C$20</f>
        <v>3.1042051733082658</v>
      </c>
      <c r="IV26" s="88">
        <f t="shared" si="45"/>
        <v>0</v>
      </c>
      <c r="IW26" s="110">
        <f>IU25*'DT-Prelim Calcs'!$C$11+IW25</f>
        <v>11.354034116045412</v>
      </c>
      <c r="IX26" s="110">
        <f>IX25+0.5*IU26*'DT-Prelim Calcs'!$C$11^2+IW26*'DT-Prelim Calcs'!$C$11</f>
        <v>6.6801180199128192</v>
      </c>
      <c r="IY26" s="110">
        <f>MIN('Drive Train'!$G$35-IS25*'DT-Prelim Calcs'!$C$21*'Drive Train'!$G$38,IY25+IS$2)</f>
        <v>10.700344622410309</v>
      </c>
      <c r="IZ26" s="110">
        <f>'Drive Train'!$G$35-IS26*'DT-Prelim Calcs'!$C$21*'Drive Train'!$G$38</f>
        <v>10.751567808146792</v>
      </c>
      <c r="JA26" s="1">
        <f>IF(IX26&gt;='Drive Train'!$G$30,1,0)</f>
        <v>0</v>
      </c>
      <c r="JB26" s="110">
        <f t="shared" si="91"/>
        <v>0.24054718417940821</v>
      </c>
      <c r="JC26" s="119">
        <f>JC25+'DT-Prelim Calcs'!$C$11</f>
        <v>0.88000000000000023</v>
      </c>
      <c r="JD26" s="2">
        <f>JN26/'Drive Train'!$G$35</f>
        <v>0.84420771922180127</v>
      </c>
      <c r="JE26" s="88">
        <f>JL26*12*60/(PI() * 'Drive Train'!$G$17)/JD$2*JD26</f>
        <v>3677.8071083650316</v>
      </c>
      <c r="JF26" s="2">
        <f>('DT-Prelim Calcs'!$C$6*JD26-JE26)/('DT-Prelim Calcs'!$C$6*JD26)*'DT-Prelim Calcs'!$C$7*JD26</f>
        <v>0.30236918156940162</v>
      </c>
      <c r="JG26" s="110">
        <f>JF26/'DT-Prelim Calcs'!$C$7*('DT-Prelim Calcs'!$C$8-'DT-Prelim Calcs'!$C$9)+'DT-Prelim Calcs'!$C$9</f>
        <v>21.442375613452864</v>
      </c>
      <c r="JH26" s="110">
        <f t="shared" si="46"/>
        <v>21.442375613452864</v>
      </c>
      <c r="JI26" s="2">
        <f t="shared" si="92"/>
        <v>7.9186987948921872E-2</v>
      </c>
      <c r="JJ26" s="110">
        <f>JI26*'DT-Prelim Calcs'!$C$21/JD$2/'DT-Prelim Calcs'!$C$19/'DT-Prelim Calcs'!$C$18*3.39*'DT-Prelim Calcs'!$C$20</f>
        <v>2.940951946311535</v>
      </c>
      <c r="JK26" s="88">
        <f t="shared" si="47"/>
        <v>0</v>
      </c>
      <c r="JL26" s="110">
        <f>JJ25*'DT-Prelim Calcs'!$C$11+JL25</f>
        <v>11.405340504359371</v>
      </c>
      <c r="JM26" s="110">
        <f>JM25+0.5*JJ26*'DT-Prelim Calcs'!$C$11^2+JL26*'DT-Prelim Calcs'!$C$11</f>
        <v>6.8249760800923962</v>
      </c>
      <c r="JN26" s="110">
        <f>MIN('Drive Train'!$G$35-JH25*'DT-Prelim Calcs'!$C$21*'Drive Train'!$G$38,JN25+JH$2)</f>
        <v>10.721438034116876</v>
      </c>
      <c r="JO26" s="110">
        <f>'Drive Train'!$G$35-JH26*'DT-Prelim Calcs'!$C$21*'Drive Train'!$G$38</f>
        <v>10.770186194789241</v>
      </c>
      <c r="JP26" s="1">
        <f>IF(JM26&gt;='Drive Train'!$G$30,1,0)</f>
        <v>0</v>
      </c>
      <c r="JQ26" s="110">
        <f>MIN(JG26,'DT-Prelim Calcs'!$C$10)*'DT-Prelim Calcs'!$C$11*1000/60/60*(1-JP26)</f>
        <v>0.23824861792725407</v>
      </c>
      <c r="JR26" s="119">
        <f>JR25+'DT-Prelim Calcs'!$C$11</f>
        <v>0.88000000000000023</v>
      </c>
      <c r="JS26" s="2">
        <f>KC26/'Drive Train'!$G$35</f>
        <v>0.84482225090282725</v>
      </c>
      <c r="JT26" s="88">
        <f>KA26*12*60/(PI() * 'Drive Train'!$G$17)/JS$2*JS26</f>
        <v>3686.5901831299589</v>
      </c>
      <c r="JU26" s="2">
        <f>('DT-Prelim Calcs'!$C$6*JS26-JT26)/('DT-Prelim Calcs'!$C$6*JS26)*'DT-Prelim Calcs'!$C$7*JS26</f>
        <v>0.30111510010633535</v>
      </c>
      <c r="JV26" s="110">
        <f>JU26/'DT-Prelim Calcs'!$C$7*('DT-Prelim Calcs'!$C$8-'DT-Prelim Calcs'!$C$9)+'DT-Prelim Calcs'!$C$9</f>
        <v>21.365885538400597</v>
      </c>
      <c r="JW26" s="110">
        <f t="shared" si="48"/>
        <v>21.365885538400597</v>
      </c>
      <c r="JX26" s="2">
        <f t="shared" si="93"/>
        <v>7.7562651336797822E-2</v>
      </c>
      <c r="JY26" s="110">
        <f>JX26*'DT-Prelim Calcs'!$C$21/JS$2/'DT-Prelim Calcs'!$C$19/'DT-Prelim Calcs'!$C$18*3.39*'DT-Prelim Calcs'!$C$20</f>
        <v>2.8806251673213721</v>
      </c>
      <c r="JZ26" s="88">
        <f t="shared" si="49"/>
        <v>0</v>
      </c>
      <c r="KA26" s="110">
        <f>JY25*'DT-Prelim Calcs'!$C$11+KA25</f>
        <v>11.42426175421355</v>
      </c>
      <c r="KB26" s="110">
        <f>KB25+0.5*JY26*'DT-Prelim Calcs'!$C$11^2+KA26*'DT-Prelim Calcs'!$C$11</f>
        <v>6.8823611658317692</v>
      </c>
      <c r="KC26" s="110">
        <f>MIN('Drive Train'!$G$35-JW25*'DT-Prelim Calcs'!$C$21*'Drive Train'!$G$38,KC25+JW$2)</f>
        <v>10.729242586465906</v>
      </c>
      <c r="KD26" s="110">
        <f>'Drive Train'!$G$35-JW26*'DT-Prelim Calcs'!$C$21*'Drive Train'!$G$38</f>
        <v>10.777070301543946</v>
      </c>
      <c r="KE26" s="1">
        <f>IF(KB26&gt;='Drive Train'!$G$30,1,0)</f>
        <v>0</v>
      </c>
      <c r="KF26" s="110">
        <f>MIN(JV26,'DT-Prelim Calcs'!$C$10)*'DT-Prelim Calcs'!$C$11*1000/60/60*(1-KE26)</f>
        <v>0.23739872820445107</v>
      </c>
      <c r="KG26" s="119">
        <f>KG25+'DT-Prelim Calcs'!$C$11</f>
        <v>0.88000000000000023</v>
      </c>
      <c r="KH26" s="2">
        <f>KR26/'Drive Train'!$G$35</f>
        <v>0.84477648844485353</v>
      </c>
      <c r="KI26" s="88">
        <f>KP26*12*60/(PI() * 'Drive Train'!$G$17)/KH$2*KH26</f>
        <v>3685.9361980142621</v>
      </c>
      <c r="KJ26" s="2">
        <f>('DT-Prelim Calcs'!$C$6*KH26-KI26)/('DT-Prelim Calcs'!$C$6*KH26)*'DT-Prelim Calcs'!$C$7*KH26</f>
        <v>0.30120847213188223</v>
      </c>
      <c r="KK26" s="110">
        <f>KJ26/'DT-Prelim Calcs'!$C$7*('DT-Prelim Calcs'!$C$8-'DT-Prelim Calcs'!$C$9)+'DT-Prelim Calcs'!$C$9</f>
        <v>21.371580569746012</v>
      </c>
      <c r="KL26" s="110">
        <f t="shared" si="50"/>
        <v>21.371580569746012</v>
      </c>
      <c r="KM26" s="2">
        <f t="shared" si="94"/>
        <v>7.7683572667402917E-2</v>
      </c>
      <c r="KN26" s="110">
        <f>KM26*'DT-Prelim Calcs'!$C$21/KH$2/'DT-Prelim Calcs'!$C$19/'DT-Prelim Calcs'!$C$18*3.39*'DT-Prelim Calcs'!$C$20</f>
        <v>2.885116104933787</v>
      </c>
      <c r="KO26" s="88">
        <f t="shared" si="51"/>
        <v>0</v>
      </c>
      <c r="KP26" s="110">
        <f>KN25*'DT-Prelim Calcs'!$C$11+KP25</f>
        <v>11.422853894564222</v>
      </c>
      <c r="KQ26" s="110">
        <f>KQ25+0.5*KN26*'DT-Prelim Calcs'!$C$11^2+KP26*'DT-Prelim Calcs'!$C$11</f>
        <v>6.8781556966221959</v>
      </c>
      <c r="KR26" s="110">
        <f>MIN('Drive Train'!$G$35-KL25*'DT-Prelim Calcs'!$C$21*'Drive Train'!$G$38,KR25+KL$2)</f>
        <v>10.728661403249639</v>
      </c>
      <c r="KS26" s="110">
        <f>'Drive Train'!$G$35-KL26*'DT-Prelim Calcs'!$C$21*'Drive Train'!$G$38</f>
        <v>10.776557748722858</v>
      </c>
      <c r="KT26" s="1">
        <f>IF(KQ26&gt;='Drive Train'!$G$30,1,0)</f>
        <v>0</v>
      </c>
      <c r="KU26" s="110">
        <f>MIN(KK26,'DT-Prelim Calcs'!$C$10)*'DT-Prelim Calcs'!$C$11*1000/60/60*(1-KT26)</f>
        <v>0.23746200633051123</v>
      </c>
      <c r="KV26" s="119">
        <f>KV25+'DT-Prelim Calcs'!$C$11</f>
        <v>0.88000000000000023</v>
      </c>
      <c r="KW26" s="2">
        <f>LG26/'Drive Train'!$G$35</f>
        <v>0.84481945176701168</v>
      </c>
      <c r="KX26" s="88">
        <f>LE26*12*60/(PI() * 'Drive Train'!$G$17)/KW$2*KW26</f>
        <v>3686.5501813647547</v>
      </c>
      <c r="KY26" s="2">
        <f>('DT-Prelim Calcs'!$C$6*KW26-KX26)/('DT-Prelim Calcs'!$C$6*KW26)*'DT-Prelim Calcs'!$C$7*KW26</f>
        <v>0.30112081128527007</v>
      </c>
      <c r="KZ26" s="110">
        <f>KY26/'DT-Prelim Calcs'!$C$7*('DT-Prelim Calcs'!$C$8-'DT-Prelim Calcs'!$C$9)+'DT-Prelim Calcs'!$C$9</f>
        <v>21.3662338798108</v>
      </c>
      <c r="LA26" s="110">
        <f t="shared" si="52"/>
        <v>21.3662338798108</v>
      </c>
      <c r="LB26" s="2">
        <f t="shared" si="95"/>
        <v>7.7570047509843171E-2</v>
      </c>
      <c r="LC26" s="110">
        <f>LB26*'DT-Prelim Calcs'!$C$21/KW$2/'DT-Prelim Calcs'!$C$19/'DT-Prelim Calcs'!$C$18*3.39*'DT-Prelim Calcs'!$C$20</f>
        <v>2.8808998562579813</v>
      </c>
      <c r="LD26" s="88">
        <f t="shared" si="53"/>
        <v>0</v>
      </c>
      <c r="LE26" s="110">
        <f>LC25*'DT-Prelim Calcs'!$C$11+LE25</f>
        <v>11.424175645500002</v>
      </c>
      <c r="LF26" s="110">
        <f>LF25+0.5*LC26*'DT-Prelim Calcs'!$C$11^2+LE26*'DT-Prelim Calcs'!$C$11</f>
        <v>6.8821674857924346</v>
      </c>
      <c r="LG26" s="110">
        <f>MIN('Drive Train'!$G$35-LA25*'DT-Prelim Calcs'!$C$21*'Drive Train'!$G$38,LG25+LA$2)</f>
        <v>10.729207037441048</v>
      </c>
      <c r="LH26" s="110">
        <f>'Drive Train'!$G$35-LA26*'DT-Prelim Calcs'!$C$21*'Drive Train'!$G$38</f>
        <v>10.777038950817028</v>
      </c>
      <c r="LI26" s="1">
        <f>IF(LF26&gt;='Drive Train'!$G$30,1,0)</f>
        <v>0</v>
      </c>
      <c r="LJ26" s="110">
        <f>MIN(KZ26,'DT-Prelim Calcs'!$C$10)*'DT-Prelim Calcs'!$C$11*1000/60/60*(1-LI26)</f>
        <v>0.23740259866456445</v>
      </c>
      <c r="LK26" s="119">
        <f>LK25+'DT-Prelim Calcs'!$C$11</f>
        <v>0.88000000000000023</v>
      </c>
      <c r="LL26" s="2">
        <f>LV26/'Drive Train'!$G$35</f>
        <v>0.84478707728157187</v>
      </c>
      <c r="LM26" s="88">
        <f>LT26*12*60/(PI() * 'Drive Train'!$G$17)/LL$2*LL26</f>
        <v>3686.0875226118692</v>
      </c>
      <c r="LN26" s="2">
        <f>('DT-Prelim Calcs'!$C$6*LL26-LM26)/('DT-Prelim Calcs'!$C$6*LL26)*'DT-Prelim Calcs'!$C$7*LL26</f>
        <v>0.30118686682956158</v>
      </c>
      <c r="LO26" s="110">
        <f>LN26/'DT-Prelim Calcs'!$C$7*('DT-Prelim Calcs'!$C$8-'DT-Prelim Calcs'!$C$9)+'DT-Prelim Calcs'!$C$9</f>
        <v>21.370262799533545</v>
      </c>
      <c r="LP26" s="110">
        <f t="shared" si="54"/>
        <v>21.370262799533545</v>
      </c>
      <c r="LQ26" s="2">
        <f t="shared" si="96"/>
        <v>7.7655592491094272E-2</v>
      </c>
      <c r="LR26" s="110">
        <f>LQ26*'DT-Prelim Calcs'!$C$21/LL$2/'DT-Prelim Calcs'!$C$19/'DT-Prelim Calcs'!$C$18*3.39*'DT-Prelim Calcs'!$C$20</f>
        <v>2.8840769398372923</v>
      </c>
      <c r="LS26" s="88">
        <f t="shared" si="55"/>
        <v>0</v>
      </c>
      <c r="LT26" s="110">
        <f>LR25*'DT-Prelim Calcs'!$C$11+LT25</f>
        <v>11.423179671488112</v>
      </c>
      <c r="LU26" s="110">
        <f>LU25+0.5*LR26*'DT-Prelim Calcs'!$C$11^2+LT26*'DT-Prelim Calcs'!$C$11</f>
        <v>6.8795394808904424</v>
      </c>
      <c r="LV26" s="110">
        <f>MIN('Drive Train'!$G$35-LP25*'DT-Prelim Calcs'!$C$21*'Drive Train'!$G$38,LV25+LP$2)</f>
        <v>10.728795881475962</v>
      </c>
      <c r="LW26" s="110">
        <f>'Drive Train'!$G$35-LP26*'DT-Prelim Calcs'!$C$21*'Drive Train'!$G$38</f>
        <v>10.776676348041981</v>
      </c>
      <c r="LX26" s="1">
        <f>IF(LU26&gt;='Drive Train'!$G$30,1,0)</f>
        <v>0</v>
      </c>
      <c r="LY26" s="110">
        <f>MIN(LO26,'DT-Prelim Calcs'!$C$10)*'DT-Prelim Calcs'!$C$11*1000/60/60*(1-LX26)</f>
        <v>0.23744736443926165</v>
      </c>
      <c r="LZ26" s="119">
        <f>LZ25+'DT-Prelim Calcs'!$C$11</f>
        <v>0.88000000000000023</v>
      </c>
    </row>
    <row r="27" spans="1:338" x14ac:dyDescent="0.2">
      <c r="B27" s="49" t="s">
        <v>80</v>
      </c>
      <c r="C27" s="110">
        <f>C26*C19</f>
        <v>4.0392079871000002</v>
      </c>
      <c r="D27" s="5"/>
      <c r="E27" s="6">
        <f t="shared" si="56"/>
        <v>22</v>
      </c>
      <c r="F27" s="132">
        <f t="shared" si="57"/>
        <v>1.2407999999999999</v>
      </c>
      <c r="G27" s="132">
        <f t="shared" si="0"/>
        <v>700.8</v>
      </c>
      <c r="H27" s="132">
        <f t="shared" si="1"/>
        <v>78.680000000000007</v>
      </c>
      <c r="I27" s="132">
        <f t="shared" si="58"/>
        <v>91.059339524453662</v>
      </c>
      <c r="J27" s="132">
        <f t="shared" si="59"/>
        <v>944.16000000000008</v>
      </c>
      <c r="K27" s="132">
        <f t="shared" si="2"/>
        <v>0.88</v>
      </c>
      <c r="L27" s="132">
        <f t="shared" si="3"/>
        <v>0.12</v>
      </c>
      <c r="M27" s="132">
        <f t="shared" si="4"/>
        <v>0.8840449438202248</v>
      </c>
      <c r="N27" s="132">
        <f t="shared" si="5"/>
        <v>0.42307692307692307</v>
      </c>
      <c r="O27" s="132">
        <f t="shared" si="6"/>
        <v>9.6444818171129529E-2</v>
      </c>
      <c r="P27" s="5"/>
      <c r="Q27" s="210">
        <f t="shared" si="97"/>
        <v>0</v>
      </c>
      <c r="R27" s="119">
        <f>R26+'DT-Prelim Calcs'!$C$11</f>
        <v>0.92000000000000026</v>
      </c>
      <c r="S27" s="2">
        <f>AG27/'Drive Train'!$G$35</f>
        <v>0.835563001466057</v>
      </c>
      <c r="T27" s="88">
        <f>AE27*12*60/(PI() * 'Drive Train'!$G$17)/S$2*ABS(S27)</f>
        <v>3697.6240988031432</v>
      </c>
      <c r="U27" s="2">
        <f>IF(OR(AD26=1,AND($C$32=Motors!$C$28,'DT-Prelim Calcs'!AI26=1)),0,IF(AG27=0,-(V26+$C$9)/($C$8-$C$9)*$C$7,($C$6*S27-T27)/($C$6*S27)*$C$7*S27))</f>
        <v>0.28539554793829924</v>
      </c>
      <c r="V27" s="110">
        <f>IF(AND(AD26=1,AI26=1),0,ABS(U27/$C$7*($C$8-$C$9)+$C$9) *'Drive Train'!$K$55 + V26*(1-'Drive Train'!$K$55))</f>
        <v>20.725817633761924</v>
      </c>
      <c r="W27" s="110">
        <f t="shared" si="7"/>
        <v>20.725817633761924</v>
      </c>
      <c r="X27" s="2">
        <f>MAX(MIN(IF(AND(AI26=1,AG27&lt;0),-1,1)*(W27-$C$9)/($C$8-$C$9)*$C$7-$C$29*AE27/T$2 -  AI26*$C$29/2,X$2),MAX(X$4:X26)*-1)</f>
        <v>6.3914725521789451E-2</v>
      </c>
      <c r="Y27" s="110">
        <f t="shared" si="8"/>
        <v>2.3737503002705562</v>
      </c>
      <c r="Z27" s="110">
        <f t="shared" si="9"/>
        <v>2.3737503002705562</v>
      </c>
      <c r="AA27" s="110">
        <f t="shared" si="10"/>
        <v>10.611650118618924</v>
      </c>
      <c r="AB27" s="110" t="e">
        <f t="shared" si="11"/>
        <v>#N/A</v>
      </c>
      <c r="AC27" s="88">
        <f t="shared" si="60"/>
        <v>0</v>
      </c>
      <c r="AD27" s="1">
        <f t="shared" si="12"/>
        <v>0</v>
      </c>
      <c r="AE27" s="110">
        <f t="shared" si="13"/>
        <v>11.585430705758322</v>
      </c>
      <c r="AF27" s="110" t="e">
        <f t="shared" si="14"/>
        <v>#N/A</v>
      </c>
      <c r="AG27" s="110">
        <f>IF(AI26=0,MIN('Drive Train'!$G$35-W26*$C$21*'Drive Train'!$G$38,AG26+W$2)-$C$3,IF(AE26-1&lt;=0,0,IF($C$32=Motors!$C$26,MAX(MAX(AG$4:AG26)*-1,AG26-W$2),MAX(0,MAX(AG$4:AG26)*-1,AG26-W$2))))</f>
        <v>10.611650118618924</v>
      </c>
      <c r="AH27" s="110">
        <f>'Drive Train'!$G$35-ABS(W27)*'DT-Prelim Calcs'!$C$21*'Drive Train'!$G$38</f>
        <v>10.834676412961427</v>
      </c>
      <c r="AI27" s="1">
        <f>IF(AJ27&gt;='Drive Train'!$G$30,1,0)</f>
        <v>0</v>
      </c>
      <c r="AJ27" s="110">
        <f>AJ26+0.5*Y27*'DT-Prelim Calcs'!$C$11^2+AE27*'DT-Prelim Calcs'!$C$11</f>
        <v>7.3911004652341576</v>
      </c>
      <c r="AK27" s="110">
        <f t="shared" si="15"/>
        <v>0.23028686259735473</v>
      </c>
      <c r="AL27" s="119">
        <f>AL26+'DT-Prelim Calcs'!$C$11</f>
        <v>0.92000000000000026</v>
      </c>
      <c r="AM27" s="2">
        <f>AW27/'Drive Train'!$G$35</f>
        <v>0.64444354984996521</v>
      </c>
      <c r="AN27" s="88">
        <f>AU27*12*60/(PI() * 'Drive Train'!$G$17)/AM$2*AM27</f>
        <v>575.95284002500432</v>
      </c>
      <c r="AO27" s="2">
        <f>('DT-Prelim Calcs'!$C$6*AM27-AN27)/('DT-Prelim Calcs'!$C$6*AM27)*'DT-Prelim Calcs'!$C$7*AM27</f>
        <v>0.76960829836460576</v>
      </c>
      <c r="AP27" s="110">
        <f>AO27/'DT-Prelim Calcs'!$C$7*('DT-Prelim Calcs'!$C$8-'DT-Prelim Calcs'!$C$9)+'DT-Prelim Calcs'!$C$9</f>
        <v>49.940647985358936</v>
      </c>
      <c r="AQ27" s="110">
        <f t="shared" si="16"/>
        <v>49.940647985358936</v>
      </c>
      <c r="AR27" s="2">
        <f t="shared" si="61"/>
        <v>0.72382343148481099</v>
      </c>
      <c r="AS27" s="110">
        <f>AR27*'DT-Prelim Calcs'!$C$21/AM$2/'DT-Prelim Calcs'!$C$19/'DT-Prelim Calcs'!$C$18*3.39*'DT-Prelim Calcs'!$C$20</f>
        <v>8.0646959232149893</v>
      </c>
      <c r="AT27" s="88">
        <f t="shared" si="17"/>
        <v>0</v>
      </c>
      <c r="AU27" s="110">
        <f>AS26*'DT-Prelim Calcs'!$C$11+AU26</f>
        <v>7.7991884603304698</v>
      </c>
      <c r="AV27" s="110">
        <f>AV26+0.5*AS27*'DT-Prelim Calcs'!$C$11^2+AU27*'DT-Prelim Calcs'!$C$11</f>
        <v>3.8610938480244563</v>
      </c>
      <c r="AW27" s="110">
        <f>MIN('Drive Train'!$G$35-AQ26*'DT-Prelim Calcs'!$C$21*'Drive Train'!$G$38,AW26+AQ$2)</f>
        <v>8.1844330830945573</v>
      </c>
      <c r="AX27" s="110">
        <f>'Drive Train'!$G$35-AQ27*'DT-Prelim Calcs'!$C$21*'Drive Train'!$G$38</f>
        <v>8.2053416813176945</v>
      </c>
      <c r="AY27" s="1">
        <f>IF(AV27&gt;='Drive Train'!$G$30,1,0)</f>
        <v>0</v>
      </c>
      <c r="AZ27" s="110">
        <f t="shared" si="62"/>
        <v>0.55489608872621032</v>
      </c>
      <c r="BA27" s="119">
        <f>BA26+'DT-Prelim Calcs'!$C$11</f>
        <v>0.92000000000000026</v>
      </c>
      <c r="BB27" s="2">
        <f>BL27/'Drive Train'!$G$35</f>
        <v>0.69238047385914647</v>
      </c>
      <c r="BC27" s="88">
        <f>BJ27*12*60/(PI() * 'Drive Train'!$G$17)/BB$2*BB27</f>
        <v>1333.6670773124529</v>
      </c>
      <c r="BD27" s="2">
        <f>('DT-Prelim Calcs'!$C$6*BB27-BC27)/('DT-Prelim Calcs'!$C$6*BB27)*'DT-Prelim Calcs'!$C$7*BB27</f>
        <v>0.65425808132452012</v>
      </c>
      <c r="BE27" s="110">
        <f>BD27/'DT-Prelim Calcs'!$C$7*('DT-Prelim Calcs'!$C$8-'DT-Prelim Calcs'!$C$9)+'DT-Prelim Calcs'!$C$9</f>
        <v>42.905102832559386</v>
      </c>
      <c r="BF27" s="110">
        <f t="shared" si="18"/>
        <v>42.905102832559386</v>
      </c>
      <c r="BG27" s="2">
        <f t="shared" si="63"/>
        <v>0.55557958303607857</v>
      </c>
      <c r="BH27" s="110">
        <f>BG27*'DT-Prelim Calcs'!$C$21/BB$2/'DT-Prelim Calcs'!$C$19/'DT-Prelim Calcs'!$C$18*3.39*'DT-Prelim Calcs'!$C$20</f>
        <v>9.6291325032709629</v>
      </c>
      <c r="BI27" s="88">
        <f t="shared" si="19"/>
        <v>0</v>
      </c>
      <c r="BJ27" s="110">
        <f>BH26*'DT-Prelim Calcs'!$C$11+BJ26</f>
        <v>10.805987589727723</v>
      </c>
      <c r="BK27" s="110">
        <f>BK26+0.5*BH27*'DT-Prelim Calcs'!$C$11^2+BJ27*'DT-Prelim Calcs'!$C$11</f>
        <v>5.5540840633877266</v>
      </c>
      <c r="BL27" s="110">
        <f>MIN('Drive Train'!$G$35-BF26*'DT-Prelim Calcs'!$C$21*'Drive Train'!$G$38,BL26+BF$2)</f>
        <v>8.7932320180111603</v>
      </c>
      <c r="BM27" s="110">
        <f>'Drive Train'!$G$35-BF27*'DT-Prelim Calcs'!$C$21*'Drive Train'!$G$38</f>
        <v>8.838540745069654</v>
      </c>
      <c r="BN27" s="1">
        <f>IF(BK27&gt;='Drive Train'!$G$30,1,0)</f>
        <v>0</v>
      </c>
      <c r="BO27" s="110">
        <f t="shared" si="64"/>
        <v>0.47672336480621541</v>
      </c>
      <c r="BP27" s="119">
        <f>BP26+'DT-Prelim Calcs'!$C$11</f>
        <v>0.92000000000000026</v>
      </c>
      <c r="BQ27" s="2">
        <f>CA27/'Drive Train'!$G$35</f>
        <v>0.75075486643072864</v>
      </c>
      <c r="BR27" s="88">
        <f>BY27*12*60/(PI() * 'Drive Train'!$G$17)/BQ$2*BQ27</f>
        <v>2248.9304789606954</v>
      </c>
      <c r="BS27" s="2">
        <f>('DT-Prelim Calcs'!$C$6*BQ27-BR27)/('DT-Prelim Calcs'!$C$6*BQ27)*'DT-Prelim Calcs'!$C$7*BQ27</f>
        <v>0.51558628369907733</v>
      </c>
      <c r="BT27" s="110">
        <f>BS27/'DT-Prelim Calcs'!$C$7*('DT-Prelim Calcs'!$C$8-'DT-Prelim Calcs'!$C$9)+'DT-Prelim Calcs'!$C$9</f>
        <v>34.447106665333791</v>
      </c>
      <c r="BU27" s="110">
        <f t="shared" si="20"/>
        <v>34.447106665333791</v>
      </c>
      <c r="BV27" s="2">
        <f t="shared" si="65"/>
        <v>0.36212536730785383</v>
      </c>
      <c r="BW27" s="110">
        <f>BV27*'DT-Prelim Calcs'!$C$21/BQ$2/'DT-Prelim Calcs'!$C$19/'DT-Prelim Calcs'!$C$18*3.39*'DT-Prelim Calcs'!$C$20</f>
        <v>8.5177600075387687</v>
      </c>
      <c r="BX27" s="88">
        <f t="shared" si="21"/>
        <v>0</v>
      </c>
      <c r="BY27" s="110">
        <f>BW26*'DT-Prelim Calcs'!$C$11+BY26</f>
        <v>12.382665884999058</v>
      </c>
      <c r="BZ27" s="110">
        <f>BZ26+0.5*BW27*'DT-Prelim Calcs'!$C$11^2+BY27*'DT-Prelim Calcs'!$C$11</f>
        <v>6.733166833621306</v>
      </c>
      <c r="CA27" s="110">
        <f>MIN('Drive Train'!$G$35-BU26*'DT-Prelim Calcs'!$C$21*'Drive Train'!$G$38,CA26+BU$2)</f>
        <v>9.534586803670253</v>
      </c>
      <c r="CB27" s="110">
        <f>'Drive Train'!$G$35-BU27*'DT-Prelim Calcs'!$C$21*'Drive Train'!$G$38</f>
        <v>9.5997604001199583</v>
      </c>
      <c r="CC27" s="1">
        <f>IF(BZ27&gt;='Drive Train'!$G$30,1,0)</f>
        <v>0</v>
      </c>
      <c r="CD27" s="110">
        <f t="shared" si="66"/>
        <v>0.38274562961481989</v>
      </c>
      <c r="CE27" s="119">
        <f>CE26+'DT-Prelim Calcs'!$C$11</f>
        <v>0.92000000000000026</v>
      </c>
      <c r="CF27" s="2">
        <f>CP27/'Drive Train'!$G$35</f>
        <v>0.80507812872874485</v>
      </c>
      <c r="CG27" s="88">
        <f>CN27*12*60/(PI() * 'Drive Train'!$G$17)/CF$2*CF27</f>
        <v>3087.2208932556714</v>
      </c>
      <c r="CH27" s="2">
        <f>('DT-Prelim Calcs'!$C$6*CF27-CG27)/('DT-Prelim Calcs'!$C$6*CF27)*'DT-Prelim Calcs'!$C$7*CF27</f>
        <v>0.38978662392354102</v>
      </c>
      <c r="CI27" s="110">
        <f>CH27/'DT-Prelim Calcs'!$C$7*('DT-Prelim Calcs'!$C$8-'DT-Prelim Calcs'!$C$9)+'DT-Prelim Calcs'!$C$9</f>
        <v>26.774219615194703</v>
      </c>
      <c r="CJ27" s="110">
        <f t="shared" si="22"/>
        <v>26.774219615194703</v>
      </c>
      <c r="CK27" s="2">
        <f t="shared" si="67"/>
        <v>0.19333772943020744</v>
      </c>
      <c r="CL27" s="110">
        <f>CK27*'DT-Prelim Calcs'!$C$21/CF$2/'DT-Prelim Calcs'!$C$19/'DT-Prelim Calcs'!$C$18*3.39*'DT-Prelim Calcs'!$C$20</f>
        <v>5.7443475135585134</v>
      </c>
      <c r="CM27" s="88">
        <f t="shared" si="23"/>
        <v>0</v>
      </c>
      <c r="CN27" s="110">
        <f>CL26*'DT-Prelim Calcs'!$C$11+CN26</f>
        <v>12.548976785820059</v>
      </c>
      <c r="CO27" s="110">
        <f>CO26+0.5*CL27*'DT-Prelim Calcs'!$C$11^2+CN27*'DT-Prelim Calcs'!$C$11</f>
        <v>7.3104243076294511</v>
      </c>
      <c r="CP27" s="110">
        <f>MIN('Drive Train'!$G$35-CJ26*'DT-Prelim Calcs'!$C$21*'Drive Train'!$G$38,CP26+CJ$2)</f>
        <v>10.22449223485506</v>
      </c>
      <c r="CQ27" s="110">
        <f>'Drive Train'!$G$35-CJ27*'DT-Prelim Calcs'!$C$21*'Drive Train'!$G$38</f>
        <v>10.290320234632476</v>
      </c>
      <c r="CR27" s="1">
        <f>IF(CO27&gt;='Drive Train'!$G$30,1,0)</f>
        <v>0</v>
      </c>
      <c r="CS27" s="110">
        <f t="shared" si="68"/>
        <v>0.29749132905771891</v>
      </c>
      <c r="CT27" s="119">
        <f>CT26+'DT-Prelim Calcs'!$C$11</f>
        <v>0.92000000000000026</v>
      </c>
      <c r="CU27" s="2">
        <f>DE27/'Drive Train'!$G$35</f>
        <v>0.84306689590552319</v>
      </c>
      <c r="CV27" s="88">
        <f>DC27*12*60/(PI() * 'Drive Train'!$G$17)/CU$2*CU27</f>
        <v>3659.0378836702098</v>
      </c>
      <c r="CW27" s="2">
        <f>('DT-Prelim Calcs'!$C$6*CU27-CV27)/('DT-Prelim Calcs'!$C$6*CU27)*'DT-Prelim Calcs'!$C$7*CU27</f>
        <v>0.30529223145024742</v>
      </c>
      <c r="CX27" s="110">
        <f>CW27/'DT-Prelim Calcs'!$C$7*('DT-Prelim Calcs'!$C$8-'DT-Prelim Calcs'!$C$9)+'DT-Prelim Calcs'!$C$9</f>
        <v>21.620660925334242</v>
      </c>
      <c r="CY27" s="110">
        <f t="shared" si="24"/>
        <v>21.620660925334242</v>
      </c>
      <c r="CZ27" s="2">
        <f t="shared" si="69"/>
        <v>8.2948555031027382E-2</v>
      </c>
      <c r="DA27" s="110">
        <f>CZ27*'DT-Prelim Calcs'!$C$21/CU$2/'DT-Prelim Calcs'!$C$19/'DT-Prelim Calcs'!$C$18*3.39*'DT-Prelim Calcs'!$C$20</f>
        <v>2.9779655722679768</v>
      </c>
      <c r="DB27" s="88">
        <f t="shared" si="25"/>
        <v>0</v>
      </c>
      <c r="DC27" s="110">
        <f>DA26*'DT-Prelim Calcs'!$C$11+DC26</f>
        <v>11.754299514985126</v>
      </c>
      <c r="DD27" s="110">
        <f>DD26+0.5*DA27*'DT-Prelim Calcs'!$C$11^2+DC27*'DT-Prelim Calcs'!$C$11</f>
        <v>7.3593594017598818</v>
      </c>
      <c r="DE27" s="110">
        <f>MIN('Drive Train'!$G$35-CY26*'DT-Prelim Calcs'!$C$21*'Drive Train'!$G$38,DE26+CY$2)</f>
        <v>10.706949578000144</v>
      </c>
      <c r="DF27" s="110">
        <f>'Drive Train'!$G$35-CY27*'DT-Prelim Calcs'!$C$21*'Drive Train'!$G$38</f>
        <v>10.754140516719918</v>
      </c>
      <c r="DG27" s="1">
        <f>IF(DD27&gt;='Drive Train'!$G$30,1,0)</f>
        <v>0</v>
      </c>
      <c r="DH27" s="110">
        <f t="shared" si="70"/>
        <v>0.24022956583704716</v>
      </c>
      <c r="DI27" s="119">
        <f>DI26+'DT-Prelim Calcs'!$C$11</f>
        <v>0.92000000000000026</v>
      </c>
      <c r="DJ27" s="2">
        <f>DT27/'Drive Train'!$G$35</f>
        <v>0.86308256933974681</v>
      </c>
      <c r="DK27" s="88">
        <f>DR27*12*60/(PI() * 'Drive Train'!$G$17)/DJ$2*DJ27</f>
        <v>3950.748150346858</v>
      </c>
      <c r="DL27" s="2">
        <f>('DT-Prelim Calcs'!$C$6*DJ27-DK27)/('DT-Prelim Calcs'!$C$6*DJ27)*'DT-Prelim Calcs'!$C$7*DJ27</f>
        <v>0.26308428372981862</v>
      </c>
      <c r="DM27" s="110">
        <f>DL27/'DT-Prelim Calcs'!$C$7*('DT-Prelim Calcs'!$C$8-'DT-Prelim Calcs'!$C$9)+'DT-Prelim Calcs'!$C$9</f>
        <v>19.046275461535036</v>
      </c>
      <c r="DN27" s="110">
        <f t="shared" si="26"/>
        <v>19.046275461535036</v>
      </c>
      <c r="DO27" s="2">
        <f t="shared" si="71"/>
        <v>2.8582088492303592E-2</v>
      </c>
      <c r="DP27" s="110">
        <f>DO27*'DT-Prelim Calcs'!$C$21/DJ$2/'DT-Prelim Calcs'!$C$19/'DT-Prelim Calcs'!$C$18*3.39*'DT-Prelim Calcs'!$C$20</f>
        <v>1.203055675595134</v>
      </c>
      <c r="DQ27" s="88">
        <f t="shared" si="27"/>
        <v>0</v>
      </c>
      <c r="DR27" s="110">
        <f>DP26*'DT-Prelim Calcs'!$C$11+DR26</f>
        <v>10.57396732417058</v>
      </c>
      <c r="DS27" s="110">
        <f>DS26+0.5*DP27*'DT-Prelim Calcs'!$C$11^2+DR27*'DT-Prelim Calcs'!$C$11</f>
        <v>7.0716344962412814</v>
      </c>
      <c r="DT27" s="110">
        <f>MIN('Drive Train'!$G$35-DN26*'DT-Prelim Calcs'!$C$21*'Drive Train'!$G$38,DT26+DN$2)</f>
        <v>10.961148630614783</v>
      </c>
      <c r="DU27" s="110">
        <f>'Drive Train'!$G$35-DN27*'DT-Prelim Calcs'!$C$21*'Drive Train'!$G$38</f>
        <v>10.985835208461847</v>
      </c>
      <c r="DV27" s="1">
        <f>IF(DS27&gt;='Drive Train'!$G$30,1,0)</f>
        <v>0</v>
      </c>
      <c r="DW27" s="110">
        <f t="shared" si="72"/>
        <v>0.21162528290594487</v>
      </c>
      <c r="DX27" s="119">
        <f>DX26+'DT-Prelim Calcs'!$C$11</f>
        <v>0.92000000000000026</v>
      </c>
      <c r="DY27" s="2">
        <f>EI27/'Drive Train'!$G$35</f>
        <v>0.87127170641241225</v>
      </c>
      <c r="DZ27" s="88">
        <f>EG27*12*60/(PI() * 'Drive Train'!$G$17)/DY$2*DY27</f>
        <v>4065.6835683984368</v>
      </c>
      <c r="EA27" s="2">
        <f>('DT-Prelim Calcs'!$C$6*DY27-DZ27)/('DT-Prelim Calcs'!$C$6*DY27)*'DT-Prelim Calcs'!$C$7*DY27</f>
        <v>0.24688114860283758</v>
      </c>
      <c r="EB27" s="110">
        <f>EA27/'DT-Prelim Calcs'!$C$7*('DT-Prelim Calcs'!$C$8-'DT-Prelim Calcs'!$C$9)+'DT-Prelim Calcs'!$C$9</f>
        <v>18.057999134641157</v>
      </c>
      <c r="EC27" s="110">
        <f t="shared" si="28"/>
        <v>18.057999134641157</v>
      </c>
      <c r="ED27" s="2">
        <f t="shared" si="73"/>
        <v>7.8250230815194999E-3</v>
      </c>
      <c r="EE27" s="110">
        <f>ED27*'DT-Prelim Calcs'!$C$21/DY$2/'DT-Prelim Calcs'!$C$19/'DT-Prelim Calcs'!$C$18*3.39*'DT-Prelim Calcs'!$C$20</f>
        <v>0.37780098340503954</v>
      </c>
      <c r="EF27" s="88">
        <f t="shared" si="29"/>
        <v>1</v>
      </c>
      <c r="EG27" s="110">
        <f>EE26*'DT-Prelim Calcs'!$C$11+EG26</f>
        <v>9.397346442500405</v>
      </c>
      <c r="EH27" s="110">
        <f>EH26+0.5*EE27*'DT-Prelim Calcs'!$C$11^2+EG27*'DT-Prelim Calcs'!$C$11</f>
        <v>6.6396327641997583</v>
      </c>
      <c r="EI27" s="110">
        <f>MIN('Drive Train'!$G$35-EC26*'DT-Prelim Calcs'!$C$21*'Drive Train'!$G$38,EI26+EC$2)</f>
        <v>11.065150671437635</v>
      </c>
      <c r="EJ27" s="110">
        <f>'Drive Train'!$G$35-EC27*'DT-Prelim Calcs'!$C$21*'Drive Train'!$G$38</f>
        <v>11.074780077882295</v>
      </c>
      <c r="EK27" s="1">
        <f>IF(EH27&gt;='Drive Train'!$G$30,1,0)</f>
        <v>0</v>
      </c>
      <c r="EL27" s="110">
        <f t="shared" si="74"/>
        <v>0.20064443482934621</v>
      </c>
      <c r="EM27" s="119">
        <f>EM26+'DT-Prelim Calcs'!$C$11</f>
        <v>0.92000000000000026</v>
      </c>
      <c r="EN27" s="2">
        <f>EX27/'Drive Train'!$G$35</f>
        <v>0.87388673301090225</v>
      </c>
      <c r="EO27" s="88">
        <f>EV27*12*60/(PI() * 'Drive Train'!$G$17)/EN$2*EN27</f>
        <v>4100.8745950052198</v>
      </c>
      <c r="EP27" s="2">
        <f>('DT-Prelim Calcs'!$C$6*EN27-EO27)/('DT-Prelim Calcs'!$C$6*EN27)*'DT-Prelim Calcs'!$C$7*EN27</f>
        <v>0.24207187249102965</v>
      </c>
      <c r="EQ27" s="110">
        <f>EP27/'DT-Prelim Calcs'!$C$7*('DT-Prelim Calcs'!$C$8-'DT-Prelim Calcs'!$C$9)+'DT-Prelim Calcs'!$C$9</f>
        <v>17.764667400162097</v>
      </c>
      <c r="ER27" s="110">
        <f t="shared" si="30"/>
        <v>17.764667400162097</v>
      </c>
      <c r="ES27" s="2">
        <f t="shared" si="75"/>
        <v>1.6681126843685612E-3</v>
      </c>
      <c r="ET27" s="110">
        <f>ES27*'DT-Prelim Calcs'!$C$21/EN$2/'DT-Prelim Calcs'!$C$19/'DT-Prelim Calcs'!$C$18*3.39*'DT-Prelim Calcs'!$C$20</f>
        <v>9.0863803260498838E-2</v>
      </c>
      <c r="EU27" s="88">
        <f t="shared" si="31"/>
        <v>1</v>
      </c>
      <c r="EV27" s="110">
        <f>ET26*'DT-Prelim Calcs'!$C$11+EV26</f>
        <v>8.3764219756679221</v>
      </c>
      <c r="EW27" s="110">
        <f>EW26+0.5*ET27*'DT-Prelim Calcs'!$C$11^2+EV27*'DT-Prelim Calcs'!$C$11</f>
        <v>6.1757754465491477</v>
      </c>
      <c r="EX27" s="110">
        <f>MIN('Drive Train'!$G$35-ER26*'DT-Prelim Calcs'!$C$21*'Drive Train'!$G$38,EX26+ER$2)</f>
        <v>11.098361509238458</v>
      </c>
      <c r="EY27" s="110">
        <f>'Drive Train'!$G$35-ER27*'DT-Prelim Calcs'!$C$21*'Drive Train'!$G$38</f>
        <v>11.10117993398541</v>
      </c>
      <c r="EZ27" s="1">
        <f>IF(EW27&gt;='Drive Train'!$G$30,1,0)</f>
        <v>0</v>
      </c>
      <c r="FA27" s="110">
        <f t="shared" si="76"/>
        <v>0.19738519333513441</v>
      </c>
      <c r="FB27" s="119">
        <f>FB26+'DT-Prelim Calcs'!$C$11</f>
        <v>0.92000000000000026</v>
      </c>
      <c r="FC27" s="2">
        <f>FM27/'Drive Train'!$G$35</f>
        <v>0.87453405989520328</v>
      </c>
      <c r="FD27" s="88">
        <f>FK27*12*60/(PI() * 'Drive Train'!$G$17)/FC$2*FC27</f>
        <v>4109.1864047026129</v>
      </c>
      <c r="FE27" s="2">
        <f>('DT-Prelim Calcs'!$C$6*FC27-FD27)/('DT-Prelim Calcs'!$C$6*FC27)*'DT-Prelim Calcs'!$C$7*FC27</f>
        <v>0.2409778137278043</v>
      </c>
      <c r="FF27" s="110">
        <f>FE27/'DT-Prelim Calcs'!$C$7*('DT-Prelim Calcs'!$C$8-'DT-Prelim Calcs'!$C$9)+'DT-Prelim Calcs'!$C$9</f>
        <v>17.697937574887355</v>
      </c>
      <c r="FG27" s="110">
        <f t="shared" si="32"/>
        <v>17.697937574887355</v>
      </c>
      <c r="FH27" s="2">
        <f t="shared" si="77"/>
        <v>2.6510101671803343E-4</v>
      </c>
      <c r="FI27" s="110">
        <f>FH27*'DT-Prelim Calcs'!$C$21/FC$2/'DT-Prelim Calcs'!$C$19/'DT-Prelim Calcs'!$C$18*3.39*'DT-Prelim Calcs'!$C$20</f>
        <v>1.6081269239107538E-2</v>
      </c>
      <c r="FJ27" s="88">
        <f t="shared" si="33"/>
        <v>1</v>
      </c>
      <c r="FK27" s="110">
        <f>FI26*'DT-Prelim Calcs'!$C$11+FK26</f>
        <v>7.5313514707195912</v>
      </c>
      <c r="FL27" s="110">
        <f>FL26+0.5*FI27*'DT-Prelim Calcs'!$C$11^2+FK27*'DT-Prelim Calcs'!$C$11</f>
        <v>5.7347380483980581</v>
      </c>
      <c r="FM27" s="110">
        <f>MIN('Drive Train'!$G$35-FG26*'DT-Prelim Calcs'!$C$21*'Drive Train'!$G$38,FM26+FG$2)</f>
        <v>11.10658256066908</v>
      </c>
      <c r="FN27" s="110">
        <f>'Drive Train'!$G$35-FG27*'DT-Prelim Calcs'!$C$21*'Drive Train'!$G$38</f>
        <v>11.107185618260138</v>
      </c>
      <c r="FO27" s="1">
        <f>IF(FL27&gt;='Drive Train'!$G$30,1,0)</f>
        <v>0</v>
      </c>
      <c r="FP27" s="110">
        <f t="shared" si="78"/>
        <v>0.19664375083208172</v>
      </c>
      <c r="FQ27" s="119">
        <f>FQ26+'DT-Prelim Calcs'!$C$11</f>
        <v>0.92000000000000026</v>
      </c>
      <c r="FR27" s="2">
        <f>GB27/'Drive Train'!$G$35</f>
        <v>0.87465337653737107</v>
      </c>
      <c r="FS27" s="88">
        <f>FZ27*12*60/(PI() * 'Drive Train'!$G$17)/FR$2*FR27</f>
        <v>4110.6402444792693</v>
      </c>
      <c r="FT27" s="2">
        <f>('DT-Prelim Calcs'!$C$6*FR27-FS27)/('DT-Prelim Calcs'!$C$6*FR27)*'DT-Prelim Calcs'!$C$7*FR27</f>
        <v>0.24079503750745862</v>
      </c>
      <c r="FU27" s="110">
        <f>FT27/'DT-Prelim Calcs'!$C$7*('DT-Prelim Calcs'!$C$8-'DT-Prelim Calcs'!$C$9)+'DT-Prelim Calcs'!$C$9</f>
        <v>17.686789521731519</v>
      </c>
      <c r="FV27" s="110">
        <f t="shared" si="34"/>
        <v>17.686789521731519</v>
      </c>
      <c r="FW27" s="2">
        <f t="shared" si="79"/>
        <v>3.0008737885528491E-5</v>
      </c>
      <c r="FX27" s="110">
        <f>FW27*'DT-Prelim Calcs'!$C$21/FR$2/'DT-Prelim Calcs'!$C$19/'DT-Prelim Calcs'!$C$18*3.39*'DT-Prelim Calcs'!$C$20</f>
        <v>2.0061081381944229E-3</v>
      </c>
      <c r="FY27" s="88">
        <f t="shared" si="35"/>
        <v>1</v>
      </c>
      <c r="FZ27" s="110">
        <f>FX26*'DT-Prelim Calcs'!$C$11+FZ26</f>
        <v>6.8354894022106887</v>
      </c>
      <c r="GA27" s="110">
        <f>GA26+0.5*FX27*'DT-Prelim Calcs'!$C$11^2+FZ27*'DT-Prelim Calcs'!$C$11</f>
        <v>5.3322881238835915</v>
      </c>
      <c r="GB27" s="110">
        <f>MIN('Drive Train'!$G$35-FV26*'DT-Prelim Calcs'!$C$21*'Drive Train'!$G$38,GB26+FV$2)</f>
        <v>11.108097882024612</v>
      </c>
      <c r="GC27" s="110">
        <f>'Drive Train'!$G$35-FV27*'DT-Prelim Calcs'!$C$21*'Drive Train'!$G$38</f>
        <v>11.108188943044162</v>
      </c>
      <c r="GD27" s="1">
        <f>IF(GA27&gt;='Drive Train'!$G$30,1,0)</f>
        <v>0</v>
      </c>
      <c r="GE27" s="110">
        <f t="shared" si="80"/>
        <v>0.19651988357479463</v>
      </c>
      <c r="GF27" s="119">
        <f>GF26+'DT-Prelim Calcs'!$C$11</f>
        <v>0.92000000000000026</v>
      </c>
      <c r="GG27" s="2">
        <f>GQ27/'Drive Train'!$G$35</f>
        <v>0.81781468322136852</v>
      </c>
      <c r="GH27" s="88">
        <f>GO27*12*60/(PI() * 'Drive Train'!$G$17)/GG$2*GG27</f>
        <v>3298.6507224708939</v>
      </c>
      <c r="GI27" s="2">
        <f>('DT-Prelim Calcs'!$C$6*GG27-GH27)/('DT-Prelim Calcs'!$C$6*GG27)*'DT-Prelim Calcs'!$C$7*GG27</f>
        <v>0.35669789534830082</v>
      </c>
      <c r="GJ27" s="110">
        <f>GI27/'DT-Prelim Calcs'!$C$7*('DT-Prelim Calcs'!$C$8-'DT-Prelim Calcs'!$C$9)+'DT-Prelim Calcs'!$C$9</f>
        <v>24.756041843938917</v>
      </c>
      <c r="GK27" s="110">
        <f t="shared" si="81"/>
        <v>24.756041843938917</v>
      </c>
      <c r="GL27" s="2">
        <f t="shared" si="82"/>
        <v>0.15006410510427293</v>
      </c>
      <c r="GM27" s="110">
        <f>GL27*'DT-Prelim Calcs'!$C$21/GG$2/'DT-Prelim Calcs'!$C$19/'DT-Prelim Calcs'!$C$18*3.39*'DT-Prelim Calcs'!$C$20</f>
        <v>5.5732808307165689</v>
      </c>
      <c r="GN27" s="88">
        <f t="shared" si="37"/>
        <v>0</v>
      </c>
      <c r="GO27" s="110">
        <f>GM26*'DT-Prelim Calcs'!$C$11+GO26</f>
        <v>10.559662933715563</v>
      </c>
      <c r="GP27" s="110">
        <f>GP26+0.5*GM27*'DT-Prelim Calcs'!$C$11^2+GO27*'DT-Prelim Calcs'!$C$11</f>
        <v>5.6750391712305355</v>
      </c>
      <c r="GQ27" s="110">
        <f>MIN('Drive Train'!$G$35-GK26*'DT-Prelim Calcs'!$C$21*'Drive Train'!$G$38,GQ26+GK$2)</f>
        <v>10.38624647691138</v>
      </c>
      <c r="GR27" s="110">
        <f>'Drive Train'!$G$35-GK27*'DT-Prelim Calcs'!$C$21*'Drive Train'!$G$38</f>
        <v>10.471956234045496</v>
      </c>
      <c r="GS27" s="1">
        <f>IF(GP27&gt;='Drive Train'!$G$30,1,0)</f>
        <v>0</v>
      </c>
      <c r="GT27" s="110">
        <f t="shared" si="83"/>
        <v>0.27506713159932134</v>
      </c>
      <c r="GU27" s="119">
        <f>GU26+'DT-Prelim Calcs'!$C$11</f>
        <v>0.92000000000000026</v>
      </c>
      <c r="GV27" s="2">
        <f>HF27/'Drive Train'!$G$35</f>
        <v>0.83244340205911427</v>
      </c>
      <c r="GW27" s="88">
        <f>HD27*12*60/(PI() * 'Drive Train'!$G$17)/GV$2*GV27</f>
        <v>3509.3021657529366</v>
      </c>
      <c r="GX27" s="2">
        <f>('DT-Prelim Calcs'!$C$6*GV27-GW27)/('DT-Prelim Calcs'!$C$6*GV27)*'DT-Prelim Calcs'!$C$7*GV27</f>
        <v>0.32646505071985088</v>
      </c>
      <c r="GY27" s="110">
        <f>GX27/'DT-Prelim Calcs'!$C$7*('DT-Prelim Calcs'!$C$8-'DT-Prelim Calcs'!$C$9)+'DT-Prelim Calcs'!$C$9</f>
        <v>22.912052738941259</v>
      </c>
      <c r="GZ27" s="110">
        <f t="shared" si="38"/>
        <v>22.912052738941259</v>
      </c>
      <c r="HA27" s="2">
        <f t="shared" si="84"/>
        <v>0.11049876363670746</v>
      </c>
      <c r="HB27" s="110">
        <f>HA27*'DT-Prelim Calcs'!$C$21/GV$2/'DT-Prelim Calcs'!$C$19/'DT-Prelim Calcs'!$C$18*3.39*'DT-Prelim Calcs'!$C$20</f>
        <v>4.1038504229004156</v>
      </c>
      <c r="HC27" s="88">
        <f t="shared" si="39"/>
        <v>0</v>
      </c>
      <c r="HD27" s="110">
        <f>HB26*'DT-Prelim Calcs'!$C$11+HD26</f>
        <v>11.036584064739889</v>
      </c>
      <c r="HE27" s="110">
        <f>HE26+0.5*HB27*'DT-Prelim Calcs'!$C$11^2+HD27*'DT-Prelim Calcs'!$C$11</f>
        <v>6.2213636102385896</v>
      </c>
      <c r="HF27" s="110">
        <f>MIN('Drive Train'!$G$35-GZ26*'DT-Prelim Calcs'!$C$21*'Drive Train'!$G$38,HF26+GZ$2)</f>
        <v>10.572031206150751</v>
      </c>
      <c r="HG27" s="110">
        <f>'Drive Train'!$G$35-GZ27*'DT-Prelim Calcs'!$C$21*'Drive Train'!$G$38</f>
        <v>10.637915253495287</v>
      </c>
      <c r="HH27" s="1">
        <f>IF(HE27&gt;='Drive Train'!$G$30,1,0)</f>
        <v>0</v>
      </c>
      <c r="HI27" s="110">
        <f t="shared" si="85"/>
        <v>0.254578363766014</v>
      </c>
      <c r="HJ27" s="119">
        <f>HJ26+'DT-Prelim Calcs'!$C$11</f>
        <v>0.92000000000000026</v>
      </c>
      <c r="HK27" s="2">
        <f>HU27/'Drive Train'!$G$35</f>
        <v>0.83994664159856502</v>
      </c>
      <c r="HL27" s="88">
        <f>HS27*12*60/(PI() * 'Drive Train'!$G$17)/HK$2*HK27</f>
        <v>3616.854028920643</v>
      </c>
      <c r="HM27" s="2">
        <f>('DT-Prelim Calcs'!$C$6*HK27-HL27)/('DT-Prelim Calcs'!$C$6*HK27)*'DT-Prelim Calcs'!$C$7*HK27</f>
        <v>0.31107747342484887</v>
      </c>
      <c r="HN27" s="110">
        <f>HM27/'DT-Prelim Calcs'!$C$7*('DT-Prelim Calcs'!$C$8-'DT-Prelim Calcs'!$C$9)+'DT-Prelim Calcs'!$C$9</f>
        <v>21.973519655700002</v>
      </c>
      <c r="HO27" s="110">
        <f t="shared" si="40"/>
        <v>21.973519655700002</v>
      </c>
      <c r="HP27" s="2">
        <f t="shared" si="86"/>
        <v>9.048067934779494E-2</v>
      </c>
      <c r="HQ27" s="110">
        <f>HP27*'DT-Prelim Calcs'!$C$21/HK$2/'DT-Prelim Calcs'!$C$19/'DT-Prelim Calcs'!$C$18*3.39*'DT-Prelim Calcs'!$C$20</f>
        <v>3.3603921164816879</v>
      </c>
      <c r="HR27" s="88">
        <f t="shared" si="41"/>
        <v>0</v>
      </c>
      <c r="HS27" s="110">
        <f>HQ26*'DT-Prelim Calcs'!$C$11+HS26</f>
        <v>11.273218126430201</v>
      </c>
      <c r="HT27" s="110">
        <f>HT26+0.5*HQ27*'DT-Prelim Calcs'!$C$11^2+HS27*'DT-Prelim Calcs'!$C$11</f>
        <v>6.6306756867490346</v>
      </c>
      <c r="HU27" s="110">
        <f>MIN('Drive Train'!$G$35-HO26*'DT-Prelim Calcs'!$C$21*'Drive Train'!$G$38,HU26+HO$2)</f>
        <v>10.667322348301775</v>
      </c>
      <c r="HV27" s="110">
        <f>'Drive Train'!$G$35-HO27*'DT-Prelim Calcs'!$C$21*'Drive Train'!$G$38</f>
        <v>10.722383230986999</v>
      </c>
      <c r="HW27" s="1">
        <f>IF(HT27&gt;='Drive Train'!$G$30,1,0)</f>
        <v>0</v>
      </c>
      <c r="HX27" s="110">
        <f t="shared" si="87"/>
        <v>0.2441502183966667</v>
      </c>
      <c r="HY27" s="119">
        <f>HY26+'DT-Prelim Calcs'!$C$11</f>
        <v>0.92000000000000026</v>
      </c>
      <c r="HZ27" s="2">
        <f>IJ27/'Drive Train'!$G$35</f>
        <v>0.84410083758187648</v>
      </c>
      <c r="IA27" s="88">
        <f>IH27*12*60/(PI() * 'Drive Train'!$G$17)/HZ$2*HZ27</f>
        <v>3676.279327929255</v>
      </c>
      <c r="IB27" s="2">
        <f>('DT-Prelim Calcs'!$C$6*HZ27-IA27)/('DT-Prelim Calcs'!$C$6*HZ27)*'DT-Prelim Calcs'!$C$7*HZ27</f>
        <v>0.3025873432541018</v>
      </c>
      <c r="IC27" s="110">
        <f>IB27/'DT-Prelim Calcs'!$C$7*('DT-Prelim Calcs'!$C$8-'DT-Prelim Calcs'!$C$9)+'DT-Prelim Calcs'!$C$9</f>
        <v>21.455681928973586</v>
      </c>
      <c r="ID27" s="110">
        <f t="shared" si="42"/>
        <v>21.455681928973586</v>
      </c>
      <c r="IE27" s="2">
        <f t="shared" si="88"/>
        <v>7.9469612680862944E-2</v>
      </c>
      <c r="IF27" s="110">
        <f>IE27*'DT-Prelim Calcs'!$C$21/HZ$2/'DT-Prelim Calcs'!$C$19/'DT-Prelim Calcs'!$C$18*3.39*'DT-Prelim Calcs'!$C$20</f>
        <v>2.9514484404579475</v>
      </c>
      <c r="IG27" s="88">
        <f t="shared" si="43"/>
        <v>0</v>
      </c>
      <c r="IH27" s="110">
        <f>IF26*'DT-Prelim Calcs'!$C$11+IH26</f>
        <v>11.402046231676575</v>
      </c>
      <c r="II27" s="110">
        <f>II26+0.5*IF27*'DT-Prelim Calcs'!$C$11^2+IH27*'DT-Prelim Calcs'!$C$11</f>
        <v>6.9276141584731006</v>
      </c>
      <c r="IJ27" s="110">
        <f>MIN('Drive Train'!$G$35-ID26*'DT-Prelim Calcs'!$C$21*'Drive Train'!$G$38,IJ26+ID$2)</f>
        <v>10.720080637289831</v>
      </c>
      <c r="IK27" s="110">
        <f>'Drive Train'!$G$35-ID27*'DT-Prelim Calcs'!$C$21*'Drive Train'!$G$38</f>
        <v>10.768988626392376</v>
      </c>
      <c r="IL27" s="1">
        <f>IF(II27&gt;='Drive Train'!$G$30,1,0)</f>
        <v>0</v>
      </c>
      <c r="IM27" s="110">
        <f t="shared" si="89"/>
        <v>0.23839646587748431</v>
      </c>
      <c r="IN27" s="119">
        <f>IN26+'DT-Prelim Calcs'!$C$11</f>
        <v>0.92000000000000026</v>
      </c>
      <c r="IO27" s="2">
        <f>IY27/'Drive Train'!$G$35</f>
        <v>0.84658014237376322</v>
      </c>
      <c r="IP27" s="88">
        <f>IW27*12*60/(PI() * 'Drive Train'!$G$17)/IO$2*IO27</f>
        <v>3711.7039266097659</v>
      </c>
      <c r="IQ27" s="2">
        <f>('DT-Prelim Calcs'!$C$6*IO27-IP27)/('DT-Prelim Calcs'!$C$6*IO27)*'DT-Prelim Calcs'!$C$7*IO27</f>
        <v>0.29753030613745646</v>
      </c>
      <c r="IR27" s="110">
        <f>IQ27/'DT-Prelim Calcs'!$C$7*('DT-Prelim Calcs'!$C$8-'DT-Prelim Calcs'!$C$9)+'DT-Prelim Calcs'!$C$9</f>
        <v>21.147238530369684</v>
      </c>
      <c r="IS27" s="110">
        <f t="shared" si="44"/>
        <v>21.147238530369684</v>
      </c>
      <c r="IT27" s="2">
        <f t="shared" si="90"/>
        <v>7.2922336539117089E-2</v>
      </c>
      <c r="IU27" s="110">
        <f>IT27*'DT-Prelim Calcs'!$C$21/IO$2/'DT-Prelim Calcs'!$C$19/'DT-Prelim Calcs'!$C$18*3.39*'DT-Prelim Calcs'!$C$20</f>
        <v>2.7082869689731779</v>
      </c>
      <c r="IV27" s="88">
        <f t="shared" si="45"/>
        <v>0</v>
      </c>
      <c r="IW27" s="110">
        <f>IU26*'DT-Prelim Calcs'!$C$11+IW26</f>
        <v>11.478202322977742</v>
      </c>
      <c r="IX27" s="110">
        <f>IX26+0.5*IU27*'DT-Prelim Calcs'!$C$11^2+IW27*'DT-Prelim Calcs'!$C$11</f>
        <v>7.1414127424071072</v>
      </c>
      <c r="IY27" s="110">
        <f>MIN('Drive Train'!$G$35-IS26*'DT-Prelim Calcs'!$C$21*'Drive Train'!$G$38,IY26+IS$2)</f>
        <v>10.751567808146792</v>
      </c>
      <c r="IZ27" s="110">
        <f>'Drive Train'!$G$35-IS27*'DT-Prelim Calcs'!$C$21*'Drive Train'!$G$38</f>
        <v>10.796748532266728</v>
      </c>
      <c r="JA27" s="1">
        <f>IF(IX27&gt;='Drive Train'!$G$30,1,0)</f>
        <v>0</v>
      </c>
      <c r="JB27" s="110">
        <f t="shared" si="91"/>
        <v>0.23496931700410756</v>
      </c>
      <c r="JC27" s="119">
        <f>JC26+'DT-Prelim Calcs'!$C$11</f>
        <v>0.92000000000000026</v>
      </c>
      <c r="JD27" s="2">
        <f>JN27/'Drive Train'!$G$35</f>
        <v>0.84804615707001907</v>
      </c>
      <c r="JE27" s="88">
        <f>JL27*12*60/(PI() * 'Drive Train'!$G$17)/JD$2*JD27</f>
        <v>3732.6358120218006</v>
      </c>
      <c r="JF27" s="2">
        <f>('DT-Prelim Calcs'!$C$6*JD27-JE27)/('DT-Prelim Calcs'!$C$6*JD27)*'DT-Prelim Calcs'!$C$7*JD27</f>
        <v>0.29454362685387436</v>
      </c>
      <c r="JG27" s="110">
        <f>JF27/'DT-Prelim Calcs'!$C$7*('DT-Prelim Calcs'!$C$8-'DT-Prelim Calcs'!$C$9)+'DT-Prelim Calcs'!$C$9</f>
        <v>20.965072276193755</v>
      </c>
      <c r="JH27" s="110">
        <f t="shared" si="46"/>
        <v>20.965072276193755</v>
      </c>
      <c r="JI27" s="2">
        <f t="shared" si="92"/>
        <v>6.905946563686613E-2</v>
      </c>
      <c r="JJ27" s="110">
        <f>JI27*'DT-Prelim Calcs'!$C$21/JD$2/'DT-Prelim Calcs'!$C$19/'DT-Prelim Calcs'!$C$18*3.39*'DT-Prelim Calcs'!$C$20</f>
        <v>2.5648225186565039</v>
      </c>
      <c r="JK27" s="88">
        <f t="shared" si="47"/>
        <v>0</v>
      </c>
      <c r="JL27" s="110">
        <f>JJ26*'DT-Prelim Calcs'!$C$11+JL26</f>
        <v>11.522978582211833</v>
      </c>
      <c r="JM27" s="110">
        <f>JM26+0.5*JJ27*'DT-Prelim Calcs'!$C$11^2+JL27*'DT-Prelim Calcs'!$C$11</f>
        <v>7.2879470813957949</v>
      </c>
      <c r="JN27" s="110">
        <f>MIN('Drive Train'!$G$35-JH26*'DT-Prelim Calcs'!$C$21*'Drive Train'!$G$38,JN26+JH$2)</f>
        <v>10.770186194789241</v>
      </c>
      <c r="JO27" s="110">
        <f>'Drive Train'!$G$35-JH27*'DT-Prelim Calcs'!$C$21*'Drive Train'!$G$38</f>
        <v>10.813143495142562</v>
      </c>
      <c r="JP27" s="1">
        <f>IF(JM27&gt;='Drive Train'!$G$30,1,0)</f>
        <v>0</v>
      </c>
      <c r="JQ27" s="110">
        <f>MIN(JG27,'DT-Prelim Calcs'!$C$10)*'DT-Prelim Calcs'!$C$11*1000/60/60*(1-JP27)</f>
        <v>0.23294524751326395</v>
      </c>
      <c r="JR27" s="119">
        <f>JR26+'DT-Prelim Calcs'!$C$11</f>
        <v>0.92000000000000026</v>
      </c>
      <c r="JS27" s="2">
        <f>KC27/'Drive Train'!$G$35</f>
        <v>0.84858821271999574</v>
      </c>
      <c r="JT27" s="88">
        <f>KA27*12*60/(PI() * 'Drive Train'!$G$17)/JS$2*JS27</f>
        <v>3740.3725533751744</v>
      </c>
      <c r="JU27" s="2">
        <f>('DT-Prelim Calcs'!$C$6*JS27-JT27)/('DT-Prelim Calcs'!$C$6*JS27)*'DT-Prelim Calcs'!$C$7*JS27</f>
        <v>0.29343997920591386</v>
      </c>
      <c r="JV27" s="110">
        <f>JU27/'DT-Prelim Calcs'!$C$7*('DT-Prelim Calcs'!$C$8-'DT-Prelim Calcs'!$C$9)+'DT-Prelim Calcs'!$C$9</f>
        <v>20.897757596956449</v>
      </c>
      <c r="JW27" s="110">
        <f t="shared" si="48"/>
        <v>20.897757596956449</v>
      </c>
      <c r="JX27" s="2">
        <f t="shared" si="93"/>
        <v>6.7632782343251346E-2</v>
      </c>
      <c r="JY27" s="110">
        <f>JX27*'DT-Prelim Calcs'!$C$21/JS$2/'DT-Prelim Calcs'!$C$19/'DT-Prelim Calcs'!$C$18*3.39*'DT-Prelim Calcs'!$C$20</f>
        <v>2.5118364521599101</v>
      </c>
      <c r="JZ27" s="88">
        <f t="shared" si="49"/>
        <v>0</v>
      </c>
      <c r="KA27" s="110">
        <f>JY26*'DT-Prelim Calcs'!$C$11+KA26</f>
        <v>11.539486760906405</v>
      </c>
      <c r="KB27" s="110">
        <f>KB26+0.5*JY27*'DT-Prelim Calcs'!$C$11^2+KA27*'DT-Prelim Calcs'!$C$11</f>
        <v>7.345950105429754</v>
      </c>
      <c r="KC27" s="110">
        <f>MIN('Drive Train'!$G$35-JW26*'DT-Prelim Calcs'!$C$21*'Drive Train'!$G$38,KC26+JW$2)</f>
        <v>10.777070301543946</v>
      </c>
      <c r="KD27" s="110">
        <f>'Drive Train'!$G$35-JW27*'DT-Prelim Calcs'!$C$21*'Drive Train'!$G$38</f>
        <v>10.819201816273919</v>
      </c>
      <c r="KE27" s="1">
        <f>IF(KB27&gt;='Drive Train'!$G$30,1,0)</f>
        <v>0</v>
      </c>
      <c r="KF27" s="110">
        <f>MIN(JV27,'DT-Prelim Calcs'!$C$10)*'DT-Prelim Calcs'!$C$11*1000/60/60*(1-KE27)</f>
        <v>0.23219730663284943</v>
      </c>
      <c r="KG27" s="119">
        <f>KG26+'DT-Prelim Calcs'!$C$11</f>
        <v>0.92000000000000026</v>
      </c>
      <c r="KH27" s="2">
        <f>KR27/'Drive Train'!$G$35</f>
        <v>0.84854785423014634</v>
      </c>
      <c r="KI27" s="88">
        <f>KP27*12*60/(PI() * 'Drive Train'!$G$17)/KH$2*KH27</f>
        <v>3739.7965697804452</v>
      </c>
      <c r="KJ27" s="2">
        <f>('DT-Prelim Calcs'!$C$6*KH27-KI27)/('DT-Prelim Calcs'!$C$6*KH27)*'DT-Prelim Calcs'!$C$7*KH27</f>
        <v>0.29352213826751533</v>
      </c>
      <c r="KK27" s="110">
        <f>KJ27/'DT-Prelim Calcs'!$C$7*('DT-Prelim Calcs'!$C$8-'DT-Prelim Calcs'!$C$9)+'DT-Prelim Calcs'!$C$9</f>
        <v>20.902768717025758</v>
      </c>
      <c r="KL27" s="110">
        <f t="shared" si="50"/>
        <v>20.902768717025758</v>
      </c>
      <c r="KM27" s="2">
        <f t="shared" si="94"/>
        <v>6.7738975523994799E-2</v>
      </c>
      <c r="KN27" s="110">
        <f>KM27*'DT-Prelim Calcs'!$C$21/KH$2/'DT-Prelim Calcs'!$C$19/'DT-Prelim Calcs'!$C$18*3.39*'DT-Prelim Calcs'!$C$20</f>
        <v>2.5157803961042604</v>
      </c>
      <c r="KO27" s="88">
        <f t="shared" si="51"/>
        <v>0</v>
      </c>
      <c r="KP27" s="110">
        <f>KN26*'DT-Prelim Calcs'!$C$11+KP26</f>
        <v>11.538258538761573</v>
      </c>
      <c r="KQ27" s="110">
        <f>KQ26+0.5*KN27*'DT-Prelim Calcs'!$C$11^2+KP27*'DT-Prelim Calcs'!$C$11</f>
        <v>7.3416986624895424</v>
      </c>
      <c r="KR27" s="110">
        <f>MIN('Drive Train'!$G$35-KL26*'DT-Prelim Calcs'!$C$21*'Drive Train'!$G$38,KR26+KL$2)</f>
        <v>10.776557748722858</v>
      </c>
      <c r="KS27" s="110">
        <f>'Drive Train'!$G$35-KL27*'DT-Prelim Calcs'!$C$21*'Drive Train'!$G$38</f>
        <v>10.818750815467681</v>
      </c>
      <c r="KT27" s="1">
        <f>IF(KQ27&gt;='Drive Train'!$G$30,1,0)</f>
        <v>0</v>
      </c>
      <c r="KU27" s="110">
        <f>MIN(KK27,'DT-Prelim Calcs'!$C$10)*'DT-Prelim Calcs'!$C$11*1000/60/60*(1-KT27)</f>
        <v>0.23225298574473063</v>
      </c>
      <c r="KV27" s="119">
        <f>KV26+'DT-Prelim Calcs'!$C$11</f>
        <v>0.92000000000000026</v>
      </c>
      <c r="KW27" s="2">
        <f>LG27/'Drive Train'!$G$35</f>
        <v>0.84858574415882115</v>
      </c>
      <c r="KX27" s="88">
        <f>LE27*12*60/(PI() * 'Drive Train'!$G$17)/KW$2*KW27</f>
        <v>3740.3373230899138</v>
      </c>
      <c r="KY27" s="2">
        <f>('DT-Prelim Calcs'!$C$6*KW27-KX27)/('DT-Prelim Calcs'!$C$6*KW27)*'DT-Prelim Calcs'!$C$7*KW27</f>
        <v>0.29344500447681832</v>
      </c>
      <c r="KZ27" s="110">
        <f>KY27/'DT-Prelim Calcs'!$C$7*('DT-Prelim Calcs'!$C$8-'DT-Prelim Calcs'!$C$9)+'DT-Prelim Calcs'!$C$9</f>
        <v>20.898064102841403</v>
      </c>
      <c r="LA27" s="110">
        <f t="shared" si="52"/>
        <v>20.898064102841403</v>
      </c>
      <c r="LB27" s="2">
        <f t="shared" si="95"/>
        <v>6.7639277601342529E-2</v>
      </c>
      <c r="LC27" s="110">
        <f>LB27*'DT-Prelim Calcs'!$C$21/KW$2/'DT-Prelim Calcs'!$C$19/'DT-Prelim Calcs'!$C$18*3.39*'DT-Prelim Calcs'!$C$20</f>
        <v>2.5120776817156725</v>
      </c>
      <c r="LD27" s="88">
        <f t="shared" si="53"/>
        <v>0</v>
      </c>
      <c r="LE27" s="110">
        <f>LC26*'DT-Prelim Calcs'!$C$11+LE26</f>
        <v>11.539411639750321</v>
      </c>
      <c r="LF27" s="110">
        <f>LF26+0.5*LC27*'DT-Prelim Calcs'!$C$11^2+LE27*'DT-Prelim Calcs'!$C$11</f>
        <v>7.3457536135278199</v>
      </c>
      <c r="LG27" s="110">
        <f>MIN('Drive Train'!$G$35-LA26*'DT-Prelim Calcs'!$C$21*'Drive Train'!$G$38,LG26+LA$2)</f>
        <v>10.777038950817028</v>
      </c>
      <c r="LH27" s="110">
        <f>'Drive Train'!$G$35-LA27*'DT-Prelim Calcs'!$C$21*'Drive Train'!$G$38</f>
        <v>10.819174230744274</v>
      </c>
      <c r="LI27" s="1">
        <f>IF(LF27&gt;='Drive Train'!$G$30,1,0)</f>
        <v>0</v>
      </c>
      <c r="LJ27" s="110">
        <f>MIN(KZ27,'DT-Prelim Calcs'!$C$10)*'DT-Prelim Calcs'!$C$11*1000/60/60*(1-LI27)</f>
        <v>0.23220071225379341</v>
      </c>
      <c r="LK27" s="119">
        <f>LK26+'DT-Prelim Calcs'!$C$11</f>
        <v>0.92000000000000026</v>
      </c>
      <c r="LL27" s="2">
        <f>LV27/'Drive Train'!$G$35</f>
        <v>0.84855719275921115</v>
      </c>
      <c r="LM27" s="88">
        <f>LT27*12*60/(PI() * 'Drive Train'!$G$17)/LL$2*LL27</f>
        <v>3739.9298470493404</v>
      </c>
      <c r="LN27" s="2">
        <f>('DT-Prelim Calcs'!$C$6*LL27-LM27)/('DT-Prelim Calcs'!$C$6*LL27)*'DT-Prelim Calcs'!$C$7*LL27</f>
        <v>0.29350312734878042</v>
      </c>
      <c r="LO27" s="110">
        <f>LN27/'DT-Prelim Calcs'!$C$7*('DT-Prelim Calcs'!$C$8-'DT-Prelim Calcs'!$C$9)+'DT-Prelim Calcs'!$C$9</f>
        <v>20.901609185812138</v>
      </c>
      <c r="LP27" s="110">
        <f t="shared" si="54"/>
        <v>20.901609185812138</v>
      </c>
      <c r="LQ27" s="2">
        <f t="shared" si="96"/>
        <v>6.7714403115653271E-2</v>
      </c>
      <c r="LR27" s="110">
        <f>LQ27*'DT-Prelim Calcs'!$C$21/LL$2/'DT-Prelim Calcs'!$C$19/'DT-Prelim Calcs'!$C$18*3.39*'DT-Prelim Calcs'!$C$20</f>
        <v>2.5148677932384436</v>
      </c>
      <c r="LS27" s="88">
        <f t="shared" si="55"/>
        <v>0</v>
      </c>
      <c r="LT27" s="110">
        <f>LR26*'DT-Prelim Calcs'!$C$11+LT26</f>
        <v>11.538542749081603</v>
      </c>
      <c r="LU27" s="110">
        <f>LU26+0.5*LR27*'DT-Prelim Calcs'!$C$11^2+LT27*'DT-Prelim Calcs'!$C$11</f>
        <v>7.3430930850882969</v>
      </c>
      <c r="LV27" s="110">
        <f>MIN('Drive Train'!$G$35-LP26*'DT-Prelim Calcs'!$C$21*'Drive Train'!$G$38,LV26+LP$2)</f>
        <v>10.776676348041981</v>
      </c>
      <c r="LW27" s="110">
        <f>'Drive Train'!$G$35-LP27*'DT-Prelim Calcs'!$C$21*'Drive Train'!$G$38</f>
        <v>10.818855173276907</v>
      </c>
      <c r="LX27" s="1">
        <f>IF(LU27&gt;='Drive Train'!$G$30,1,0)</f>
        <v>0</v>
      </c>
      <c r="LY27" s="110">
        <f>MIN(LO27,'DT-Prelim Calcs'!$C$10)*'DT-Prelim Calcs'!$C$11*1000/60/60*(1-LX27)</f>
        <v>0.23224010206457935</v>
      </c>
      <c r="LZ27" s="119">
        <f>LZ26+'DT-Prelim Calcs'!$C$11</f>
        <v>0.92000000000000026</v>
      </c>
    </row>
    <row r="28" spans="1:338" x14ac:dyDescent="0.2">
      <c r="D28" s="5"/>
      <c r="E28" s="6">
        <f t="shared" si="56"/>
        <v>23</v>
      </c>
      <c r="F28" s="132">
        <f t="shared" si="57"/>
        <v>1.2971999999999999</v>
      </c>
      <c r="G28" s="132">
        <f t="shared" si="0"/>
        <v>467.19999999999976</v>
      </c>
      <c r="H28" s="132">
        <f t="shared" si="1"/>
        <v>82.11999999999999</v>
      </c>
      <c r="I28" s="132">
        <f t="shared" si="58"/>
        <v>63.465600274619185</v>
      </c>
      <c r="J28" s="132">
        <f t="shared" si="59"/>
        <v>985.43999999999983</v>
      </c>
      <c r="K28" s="132">
        <f t="shared" si="2"/>
        <v>0.92</v>
      </c>
      <c r="L28" s="132">
        <f t="shared" si="3"/>
        <v>7.999999999999996E-2</v>
      </c>
      <c r="M28" s="132">
        <f t="shared" si="4"/>
        <v>0.92269662921348305</v>
      </c>
      <c r="N28" s="132">
        <f t="shared" si="5"/>
        <v>0.29487179487179471</v>
      </c>
      <c r="O28" s="132">
        <f t="shared" si="6"/>
        <v>6.4403312504687449E-2</v>
      </c>
      <c r="P28" s="5"/>
      <c r="Q28" s="210">
        <f t="shared" si="97"/>
        <v>0</v>
      </c>
      <c r="R28" s="119">
        <f>R27+'DT-Prelim Calcs'!$C$11</f>
        <v>0.9600000000000003</v>
      </c>
      <c r="S28" s="2">
        <f>AG28/'Drive Train'!$G$35</f>
        <v>0.83895089865838013</v>
      </c>
      <c r="T28" s="88">
        <f>AE28*12*60/(PI() * 'Drive Train'!$G$17)/S$2*ABS(S28)</f>
        <v>3743.0438559170216</v>
      </c>
      <c r="U28" s="2">
        <f>IF(OR(AD27=1,AND($C$32=Motors!$C$28,'DT-Prelim Calcs'!AI27=1)),0,IF(AG28=0,-(V27+$C$9)/($C$8-$C$9)*$C$7,($C$6*S28-T28)/($C$6*S28)*$C$7*S28))</f>
        <v>0.27920641148451453</v>
      </c>
      <c r="V28" s="110">
        <f>IF(AND(AD27=1,AI27=1),0,ABS(U28/$C$7*($C$8-$C$9)+$C$9) *'Drive Train'!$K$55 + V27*(1-'Drive Train'!$K$55))</f>
        <v>20.308093601448707</v>
      </c>
      <c r="W28" s="110">
        <f t="shared" si="7"/>
        <v>20.308093601448707</v>
      </c>
      <c r="X28" s="2">
        <f>MAX(MIN(IF(AND(AI27=1,AG28&lt;0),-1,1)*(W28-$C$9)/($C$8-$C$9)*$C$7-$C$29*AE28/T$2 -  AI27*$C$29/2,X$2),MAX(X$4:X27)*-1)</f>
        <v>5.5207991724675581E-2</v>
      </c>
      <c r="Y28" s="110">
        <f t="shared" si="8"/>
        <v>2.0503880109616719</v>
      </c>
      <c r="Z28" s="110">
        <f t="shared" si="9"/>
        <v>2.0503880109616719</v>
      </c>
      <c r="AA28" s="110">
        <f t="shared" si="10"/>
        <v>10.654676412961427</v>
      </c>
      <c r="AB28" s="110" t="e">
        <f t="shared" si="11"/>
        <v>#N/A</v>
      </c>
      <c r="AC28" s="88">
        <f t="shared" si="60"/>
        <v>0</v>
      </c>
      <c r="AD28" s="1">
        <f t="shared" si="12"/>
        <v>0</v>
      </c>
      <c r="AE28" s="110">
        <f t="shared" si="13"/>
        <v>11.680380717769143</v>
      </c>
      <c r="AF28" s="110" t="e">
        <f t="shared" si="14"/>
        <v>#N/A</v>
      </c>
      <c r="AG28" s="110">
        <f>IF(AI27=0,MIN('Drive Train'!$G$35-W27*$C$21*'Drive Train'!$G$38,AG27+W$2)-$C$3,IF(AE27-1&lt;=0,0,IF($C$32=Motors!$C$26,MAX(MAX(AG$4:AG27)*-1,AG27-W$2),MAX(0,MAX(AG$4:AG27)*-1,AG27-W$2))))</f>
        <v>10.654676412961427</v>
      </c>
      <c r="AH28" s="110">
        <f>'Drive Train'!$G$35-ABS(W28)*'DT-Prelim Calcs'!$C$21*'Drive Train'!$G$38</f>
        <v>10.872271575869615</v>
      </c>
      <c r="AI28" s="1">
        <f>IF(AJ28&gt;='Drive Train'!$G$30,1,0)</f>
        <v>0</v>
      </c>
      <c r="AJ28" s="110">
        <f>AJ27+0.5*Y28*'DT-Prelim Calcs'!$C$11^2+AE28*'DT-Prelim Calcs'!$C$11</f>
        <v>7.859956004353692</v>
      </c>
      <c r="AK28" s="110">
        <f t="shared" si="15"/>
        <v>0.22564548446054117</v>
      </c>
      <c r="AL28" s="119">
        <f>AL27+'DT-Prelim Calcs'!$C$11</f>
        <v>0.9600000000000003</v>
      </c>
      <c r="AM28" s="2">
        <f>AW28/'Drive Train'!$G$35</f>
        <v>0.64608989616674761</v>
      </c>
      <c r="AN28" s="88">
        <f>AU28*12*60/(PI() * 'Drive Train'!$G$17)/AM$2*AM28</f>
        <v>601.30747233963314</v>
      </c>
      <c r="AO28" s="2">
        <f>('DT-Prelim Calcs'!$C$6*AM28-AN28)/('DT-Prelim Calcs'!$C$6*AM28)*'DT-Prelim Calcs'!$C$7*AM28</f>
        <v>0.76580806592407247</v>
      </c>
      <c r="AP28" s="110">
        <f>AO28/'DT-Prelim Calcs'!$C$7*('DT-Prelim Calcs'!$C$8-'DT-Prelim Calcs'!$C$9)+'DT-Prelim Calcs'!$C$9</f>
        <v>49.708860758489529</v>
      </c>
      <c r="AQ28" s="110">
        <f t="shared" si="16"/>
        <v>49.708860758489529</v>
      </c>
      <c r="AR28" s="2">
        <f t="shared" si="61"/>
        <v>0.71812945827292152</v>
      </c>
      <c r="AS28" s="110">
        <f>AR28*'DT-Prelim Calcs'!$C$21/AM$2/'DT-Prelim Calcs'!$C$19/'DT-Prelim Calcs'!$C$18*3.39*'DT-Prelim Calcs'!$C$20</f>
        <v>8.001254812370286</v>
      </c>
      <c r="AT28" s="88">
        <f t="shared" si="17"/>
        <v>0</v>
      </c>
      <c r="AU28" s="110">
        <f>AS27*'DT-Prelim Calcs'!$C$11+AU27</f>
        <v>8.1217762972590695</v>
      </c>
      <c r="AV28" s="110">
        <f>AV27+0.5*AS28*'DT-Prelim Calcs'!$C$11^2+AU28*'DT-Prelim Calcs'!$C$11</f>
        <v>4.1923659037647152</v>
      </c>
      <c r="AW28" s="110">
        <f>MIN('Drive Train'!$G$35-AQ27*'DT-Prelim Calcs'!$C$21*'Drive Train'!$G$38,AW27+AQ$2)</f>
        <v>8.2053416813176945</v>
      </c>
      <c r="AX28" s="110">
        <f>'Drive Train'!$G$35-AQ28*'DT-Prelim Calcs'!$C$21*'Drive Train'!$G$38</f>
        <v>8.2262025317359413</v>
      </c>
      <c r="AY28" s="1">
        <f>IF(AV28&gt;='Drive Train'!$G$30,1,0)</f>
        <v>0</v>
      </c>
      <c r="AZ28" s="110">
        <f t="shared" si="62"/>
        <v>0.55232067509432814</v>
      </c>
      <c r="BA28" s="119">
        <f>BA27+'DT-Prelim Calcs'!$C$11</f>
        <v>0.9600000000000003</v>
      </c>
      <c r="BB28" s="2">
        <f>BL28/'Drive Train'!$G$35</f>
        <v>0.69594809016296488</v>
      </c>
      <c r="BC28" s="88">
        <f>BJ28*12*60/(PI() * 'Drive Train'!$G$17)/BB$2*BB28</f>
        <v>1388.320800932212</v>
      </c>
      <c r="BD28" s="2">
        <f>('DT-Prelim Calcs'!$C$6*BB28-BC28)/('DT-Prelim Calcs'!$C$6*BB28)*'DT-Prelim Calcs'!$C$7*BB28</f>
        <v>0.64609291512388689</v>
      </c>
      <c r="BE28" s="110">
        <f>BD28/'DT-Prelim Calcs'!$C$7*('DT-Prelim Calcs'!$C$8-'DT-Prelim Calcs'!$C$9)+'DT-Prelim Calcs'!$C$9</f>
        <v>42.407085603300906</v>
      </c>
      <c r="BF28" s="110">
        <f t="shared" si="18"/>
        <v>42.407085603300906</v>
      </c>
      <c r="BG28" s="2">
        <f t="shared" si="63"/>
        <v>0.54389715077400191</v>
      </c>
      <c r="BH28" s="110">
        <f>BG28*'DT-Prelim Calcs'!$C$21/BB$2/'DT-Prelim Calcs'!$C$19/'DT-Prelim Calcs'!$C$18*3.39*'DT-Prelim Calcs'!$C$20</f>
        <v>9.4266562214801706</v>
      </c>
      <c r="BI28" s="88">
        <f t="shared" si="19"/>
        <v>0</v>
      </c>
      <c r="BJ28" s="110">
        <f>BH27*'DT-Prelim Calcs'!$C$11+BJ27</f>
        <v>11.191152889858561</v>
      </c>
      <c r="BK28" s="110">
        <f>BK27+0.5*BH28*'DT-Prelim Calcs'!$C$11^2+BJ28*'DT-Prelim Calcs'!$C$11</f>
        <v>6.0092715039592539</v>
      </c>
      <c r="BL28" s="110">
        <f>MIN('Drive Train'!$G$35-BF27*'DT-Prelim Calcs'!$C$21*'Drive Train'!$G$38,BL27+BF$2)</f>
        <v>8.838540745069654</v>
      </c>
      <c r="BM28" s="110">
        <f>'Drive Train'!$G$35-BF28*'DT-Prelim Calcs'!$C$21*'Drive Train'!$G$38</f>
        <v>8.8833622957029181</v>
      </c>
      <c r="BN28" s="1">
        <f>IF(BK28&gt;='Drive Train'!$G$30,1,0)</f>
        <v>0</v>
      </c>
      <c r="BO28" s="110">
        <f t="shared" si="64"/>
        <v>0.47118984003667674</v>
      </c>
      <c r="BP28" s="119">
        <f>BP27+'DT-Prelim Calcs'!$C$11</f>
        <v>0.9600000000000003</v>
      </c>
      <c r="BQ28" s="2">
        <f>CA28/'Drive Train'!$G$35</f>
        <v>0.75588664567873687</v>
      </c>
      <c r="BR28" s="88">
        <f>BY28*12*60/(PI() * 'Drive Train'!$G$17)/BQ$2*BQ28</f>
        <v>2326.6055707035125</v>
      </c>
      <c r="BS28" s="2">
        <f>('DT-Prelim Calcs'!$C$6*BQ28-BR28)/('DT-Prelim Calcs'!$C$6*BQ28)*'DT-Prelim Calcs'!$C$7*BQ28</f>
        <v>0.5040683459734655</v>
      </c>
      <c r="BT28" s="110">
        <f>BS28/'DT-Prelim Calcs'!$C$7*('DT-Prelim Calcs'!$C$8-'DT-Prelim Calcs'!$C$9)+'DT-Prelim Calcs'!$C$9</f>
        <v>33.744594151573075</v>
      </c>
      <c r="BU28" s="110">
        <f t="shared" si="20"/>
        <v>33.744594151573075</v>
      </c>
      <c r="BV28" s="2">
        <f t="shared" si="65"/>
        <v>0.34638493575580065</v>
      </c>
      <c r="BW28" s="110">
        <f>BV28*'DT-Prelim Calcs'!$C$21/BQ$2/'DT-Prelim Calcs'!$C$19/'DT-Prelim Calcs'!$C$18*3.39*'DT-Prelim Calcs'!$C$20</f>
        <v>8.1475202218749807</v>
      </c>
      <c r="BX28" s="88">
        <f t="shared" si="21"/>
        <v>0</v>
      </c>
      <c r="BY28" s="110">
        <f>BW27*'DT-Prelim Calcs'!$C$11+BY27</f>
        <v>12.72337628530061</v>
      </c>
      <c r="BZ28" s="110">
        <f>BZ27+0.5*BW28*'DT-Prelim Calcs'!$C$11^2+BY28*'DT-Prelim Calcs'!$C$11</f>
        <v>7.2486199012108301</v>
      </c>
      <c r="CA28" s="110">
        <f>MIN('Drive Train'!$G$35-BU27*'DT-Prelim Calcs'!$C$21*'Drive Train'!$G$38,CA27+BU$2)</f>
        <v>9.5997604001199583</v>
      </c>
      <c r="CB28" s="110">
        <f>'Drive Train'!$G$35-BU28*'DT-Prelim Calcs'!$C$21*'Drive Train'!$G$38</f>
        <v>9.6629865263584218</v>
      </c>
      <c r="CC28" s="1">
        <f>IF(BZ28&gt;='Drive Train'!$G$30,1,0)</f>
        <v>0</v>
      </c>
      <c r="CD28" s="110">
        <f t="shared" si="66"/>
        <v>0.37493993501747863</v>
      </c>
      <c r="CE28" s="119">
        <f>CE27+'DT-Prelim Calcs'!$C$11</f>
        <v>0.9600000000000003</v>
      </c>
      <c r="CF28" s="2">
        <f>CP28/'Drive Train'!$G$35</f>
        <v>0.81026143579783283</v>
      </c>
      <c r="CG28" s="88">
        <f>CN28*12*60/(PI() * 'Drive Train'!$G$17)/CF$2*CF28</f>
        <v>3163.9887215559584</v>
      </c>
      <c r="CH28" s="2">
        <f>('DT-Prelim Calcs'!$C$6*CF28-CG28)/('DT-Prelim Calcs'!$C$6*CF28)*'DT-Prelim Calcs'!$C$7*CF28</f>
        <v>0.37856038861982416</v>
      </c>
      <c r="CI28" s="110">
        <f>CH28/'DT-Prelim Calcs'!$C$7*('DT-Prelim Calcs'!$C$8-'DT-Prelim Calcs'!$C$9)+'DT-Prelim Calcs'!$C$9</f>
        <v>26.089498880358072</v>
      </c>
      <c r="CJ28" s="110">
        <f t="shared" si="22"/>
        <v>26.089498880358072</v>
      </c>
      <c r="CK28" s="2">
        <f t="shared" si="67"/>
        <v>0.1785144814365022</v>
      </c>
      <c r="CL28" s="110">
        <f>CK28*'DT-Prelim Calcs'!$C$21/CF$2/'DT-Prelim Calcs'!$C$19/'DT-Prelim Calcs'!$C$18*3.39*'DT-Prelim Calcs'!$C$20</f>
        <v>5.3039270741210061</v>
      </c>
      <c r="CM28" s="88">
        <f t="shared" si="23"/>
        <v>0</v>
      </c>
      <c r="CN28" s="110">
        <f>CL27*'DT-Prelim Calcs'!$C$11+CN27</f>
        <v>12.7787506863624</v>
      </c>
      <c r="CO28" s="110">
        <f>CO27+0.5*CL28*'DT-Prelim Calcs'!$C$11^2+CN28*'DT-Prelim Calcs'!$C$11</f>
        <v>7.8258174767432438</v>
      </c>
      <c r="CP28" s="110">
        <f>MIN('Drive Train'!$G$35-CJ27*'DT-Prelim Calcs'!$C$21*'Drive Train'!$G$38,CP27+CJ$2)</f>
        <v>10.290320234632476</v>
      </c>
      <c r="CQ28" s="110">
        <f>'Drive Train'!$G$35-CJ28*'DT-Prelim Calcs'!$C$21*'Drive Train'!$G$38</f>
        <v>10.351945100767772</v>
      </c>
      <c r="CR28" s="1">
        <f>IF(CO28&gt;='Drive Train'!$G$30,1,0)</f>
        <v>0</v>
      </c>
      <c r="CS28" s="110">
        <f t="shared" si="68"/>
        <v>0.28988332089286745</v>
      </c>
      <c r="CT28" s="119">
        <f>CT27+'DT-Prelim Calcs'!$C$11</f>
        <v>0.9600000000000003</v>
      </c>
      <c r="CU28" s="2">
        <f>DE28/'Drive Train'!$G$35</f>
        <v>0.84678271785196213</v>
      </c>
      <c r="CV28" s="88">
        <f>DC28*12*60/(PI() * 'Drive Train'!$G$17)/CU$2*CU28</f>
        <v>3712.40940884358</v>
      </c>
      <c r="CW28" s="2">
        <f>('DT-Prelim Calcs'!$C$6*CU28-CV28)/('DT-Prelim Calcs'!$C$6*CU28)*'DT-Prelim Calcs'!$C$7*CU28</f>
        <v>0.29764560709088173</v>
      </c>
      <c r="CX28" s="110">
        <f>CW28/'DT-Prelim Calcs'!$C$7*('DT-Prelim Calcs'!$C$8-'DT-Prelim Calcs'!$C$9)+'DT-Prelim Calcs'!$C$9</f>
        <v>21.154271070791371</v>
      </c>
      <c r="CY28" s="110">
        <f t="shared" si="24"/>
        <v>21.154271070791371</v>
      </c>
      <c r="CZ28" s="2">
        <f t="shared" si="69"/>
        <v>7.3048689420683599E-2</v>
      </c>
      <c r="DA28" s="110">
        <f>CZ28*'DT-Prelim Calcs'!$C$21/CU$2/'DT-Prelim Calcs'!$C$19/'DT-Prelim Calcs'!$C$18*3.39*'DT-Prelim Calcs'!$C$20</f>
        <v>2.6225469764087026</v>
      </c>
      <c r="DB28" s="88">
        <f t="shared" si="25"/>
        <v>0</v>
      </c>
      <c r="DC28" s="110">
        <f>DA27*'DT-Prelim Calcs'!$C$11+DC27</f>
        <v>11.873418137875845</v>
      </c>
      <c r="DD28" s="110">
        <f>DD27+0.5*DA28*'DT-Prelim Calcs'!$C$11^2+DC28*'DT-Prelim Calcs'!$C$11</f>
        <v>7.836394164856042</v>
      </c>
      <c r="DE28" s="110">
        <f>MIN('Drive Train'!$G$35-CY27*'DT-Prelim Calcs'!$C$21*'Drive Train'!$G$38,DE27+CY$2)</f>
        <v>10.754140516719918</v>
      </c>
      <c r="DF28" s="110">
        <f>'Drive Train'!$G$35-CY28*'DT-Prelim Calcs'!$C$21*'Drive Train'!$G$38</f>
        <v>10.796115603628776</v>
      </c>
      <c r="DG28" s="1">
        <f>IF(DD28&gt;='Drive Train'!$G$30,1,0)</f>
        <v>0</v>
      </c>
      <c r="DH28" s="110">
        <f t="shared" si="70"/>
        <v>0.23504745634212637</v>
      </c>
      <c r="DI28" s="119">
        <f>DI27+'DT-Prelim Calcs'!$C$11</f>
        <v>0.9600000000000003</v>
      </c>
      <c r="DJ28" s="2">
        <f>DT28/'Drive Train'!$G$35</f>
        <v>0.86502639436707462</v>
      </c>
      <c r="DK28" s="88">
        <f>DR28*12*60/(PI() * 'Drive Train'!$G$17)/DJ$2*DJ28</f>
        <v>3977.6663686413472</v>
      </c>
      <c r="DL28" s="2">
        <f>('DT-Prelim Calcs'!$C$6*DJ28-DK28)/('DT-Prelim Calcs'!$C$6*DJ28)*'DT-Prelim Calcs'!$C$7*DJ28</f>
        <v>0.25932598664245549</v>
      </c>
      <c r="DM28" s="110">
        <f>DL28/'DT-Prelim Calcs'!$C$7*('DT-Prelim Calcs'!$C$8-'DT-Prelim Calcs'!$C$9)+'DT-Prelim Calcs'!$C$9</f>
        <v>18.817045993795155</v>
      </c>
      <c r="DN28" s="110">
        <f t="shared" si="26"/>
        <v>18.817045993795155</v>
      </c>
      <c r="DO28" s="2">
        <f t="shared" si="71"/>
        <v>2.3756569658282989E-2</v>
      </c>
      <c r="DP28" s="110">
        <f>DO28*'DT-Prelim Calcs'!$C$21/DJ$2/'DT-Prelim Calcs'!$C$19/'DT-Prelim Calcs'!$C$18*3.39*'DT-Prelim Calcs'!$C$20</f>
        <v>0.99994358242101444</v>
      </c>
      <c r="DQ28" s="88">
        <f t="shared" si="27"/>
        <v>0</v>
      </c>
      <c r="DR28" s="110">
        <f>DP27*'DT-Prelim Calcs'!$C$11+DR27</f>
        <v>10.622089551194385</v>
      </c>
      <c r="DS28" s="110">
        <f>DS27+0.5*DP28*'DT-Prelim Calcs'!$C$11^2+DR28*'DT-Prelim Calcs'!$C$11</f>
        <v>7.4973180331549942</v>
      </c>
      <c r="DT28" s="110">
        <f>MIN('Drive Train'!$G$35-DN27*'DT-Prelim Calcs'!$C$21*'Drive Train'!$G$38,DT27+DN$2)</f>
        <v>10.985835208461847</v>
      </c>
      <c r="DU28" s="110">
        <f>'Drive Train'!$G$35-DN28*'DT-Prelim Calcs'!$C$21*'Drive Train'!$G$38</f>
        <v>11.006465860558436</v>
      </c>
      <c r="DV28" s="1">
        <f>IF(DS28&gt;='Drive Train'!$G$30,1,0)</f>
        <v>0</v>
      </c>
      <c r="DW28" s="110">
        <f t="shared" si="72"/>
        <v>0.20907828881994617</v>
      </c>
      <c r="DX28" s="119">
        <f>DX27+'DT-Prelim Calcs'!$C$11</f>
        <v>0.9600000000000003</v>
      </c>
      <c r="DY28" s="2">
        <f>EI28/'Drive Train'!$G$35</f>
        <v>0.87202992739230678</v>
      </c>
      <c r="DZ28" s="88">
        <f>EG28*12*60/(PI() * 'Drive Train'!$G$17)/DY$2*DY28</f>
        <v>4075.7655020320371</v>
      </c>
      <c r="EA28" s="2">
        <f>('DT-Prelim Calcs'!$C$6*DY28-DZ28)/('DT-Prelim Calcs'!$C$6*DY28)*'DT-Prelim Calcs'!$C$7*DY28</f>
        <v>0.24551607470103406</v>
      </c>
      <c r="EB28" s="110">
        <f>EA28/'DT-Prelim Calcs'!$C$7*('DT-Prelim Calcs'!$C$8-'DT-Prelim Calcs'!$C$9)+'DT-Prelim Calcs'!$C$9</f>
        <v>17.974739308006335</v>
      </c>
      <c r="EC28" s="110">
        <f t="shared" si="28"/>
        <v>17.974739308006335</v>
      </c>
      <c r="ED28" s="2">
        <f t="shared" si="73"/>
        <v>6.0755187881641748E-3</v>
      </c>
      <c r="EE28" s="110">
        <f>ED28*'DT-Prelim Calcs'!$C$21/DY$2/'DT-Prelim Calcs'!$C$19/'DT-Prelim Calcs'!$C$18*3.39*'DT-Prelim Calcs'!$C$20</f>
        <v>0.29333293320056253</v>
      </c>
      <c r="EF28" s="88">
        <f t="shared" si="29"/>
        <v>1</v>
      </c>
      <c r="EG28" s="110">
        <f>EE27*'DT-Prelim Calcs'!$C$11+EG27</f>
        <v>9.412458481836607</v>
      </c>
      <c r="EH28" s="110">
        <f>EH27+0.5*EE28*'DT-Prelim Calcs'!$C$11^2+EG28*'DT-Prelim Calcs'!$C$11</f>
        <v>7.0163657698197834</v>
      </c>
      <c r="EI28" s="110">
        <f>MIN('Drive Train'!$G$35-EC27*'DT-Prelim Calcs'!$C$21*'Drive Train'!$G$38,EI27+EC$2)</f>
        <v>11.074780077882295</v>
      </c>
      <c r="EJ28" s="110">
        <f>'Drive Train'!$G$35-EC28*'DT-Prelim Calcs'!$C$21*'Drive Train'!$G$38</f>
        <v>11.08227346227943</v>
      </c>
      <c r="EK28" s="1">
        <f>IF(EH28&gt;='Drive Train'!$G$30,1,0)</f>
        <v>0</v>
      </c>
      <c r="EL28" s="110">
        <f t="shared" si="74"/>
        <v>0.19971932564451483</v>
      </c>
      <c r="EM28" s="119">
        <f>EM27+'DT-Prelim Calcs'!$C$11</f>
        <v>0.9600000000000003</v>
      </c>
      <c r="EN28" s="2">
        <f>EX28/'Drive Train'!$G$35</f>
        <v>0.87410865621932365</v>
      </c>
      <c r="EO28" s="88">
        <f>EV28*12*60/(PI() * 'Drive Train'!$G$17)/EN$2*EN28</f>
        <v>4103.6958430134955</v>
      </c>
      <c r="EP28" s="2">
        <f>('DT-Prelim Calcs'!$C$6*EN28-EO28)/('DT-Prelim Calcs'!$C$6*EN28)*'DT-Prelim Calcs'!$C$7*EN28</f>
        <v>0.24170362673345375</v>
      </c>
      <c r="EQ28" s="110">
        <f>EP28/'DT-Prelim Calcs'!$C$7*('DT-Prelim Calcs'!$C$8-'DT-Prelim Calcs'!$C$9)+'DT-Prelim Calcs'!$C$9</f>
        <v>17.742207020622004</v>
      </c>
      <c r="ER28" s="110">
        <f t="shared" si="30"/>
        <v>17.742207020622004</v>
      </c>
      <c r="ES28" s="2">
        <f t="shared" si="75"/>
        <v>1.1955550857817021E-3</v>
      </c>
      <c r="ET28" s="110">
        <f>ES28*'DT-Prelim Calcs'!$C$21/EN$2/'DT-Prelim Calcs'!$C$19/'DT-Prelim Calcs'!$C$18*3.39*'DT-Prelim Calcs'!$C$20</f>
        <v>6.5123107760959587E-2</v>
      </c>
      <c r="EU28" s="88">
        <f t="shared" si="31"/>
        <v>1</v>
      </c>
      <c r="EV28" s="110">
        <f>ET27*'DT-Prelim Calcs'!$C$11+EV27</f>
        <v>8.3800565277983416</v>
      </c>
      <c r="EW28" s="110">
        <f>EW27+0.5*ET28*'DT-Prelim Calcs'!$C$11^2+EV28*'DT-Prelim Calcs'!$C$11</f>
        <v>6.51102980614729</v>
      </c>
      <c r="EX28" s="110">
        <f>MIN('Drive Train'!$G$35-ER27*'DT-Prelim Calcs'!$C$21*'Drive Train'!$G$38,EX27+ER$2)</f>
        <v>11.10117993398541</v>
      </c>
      <c r="EY28" s="110">
        <f>'Drive Train'!$G$35-ER28*'DT-Prelim Calcs'!$C$21*'Drive Train'!$G$38</f>
        <v>11.103201368144019</v>
      </c>
      <c r="EZ28" s="1">
        <f>IF(EW28&gt;='Drive Train'!$G$30,1,0)</f>
        <v>0</v>
      </c>
      <c r="FA28" s="110">
        <f t="shared" si="76"/>
        <v>0.19713563356246674</v>
      </c>
      <c r="FB28" s="119">
        <f>FB27+'DT-Prelim Calcs'!$C$11</f>
        <v>0.9600000000000003</v>
      </c>
      <c r="FC28" s="2">
        <f>FM28/'Drive Train'!$G$35</f>
        <v>0.8745815447448928</v>
      </c>
      <c r="FD28" s="88">
        <f>FK28*12*60/(PI() * 'Drive Train'!$G$17)/FC$2*FC28</f>
        <v>4109.7605060816277</v>
      </c>
      <c r="FE28" s="2">
        <f>('DT-Prelim Calcs'!$C$6*FC28-FD28)/('DT-Prelim Calcs'!$C$6*FC28)*'DT-Prelim Calcs'!$C$7*FC28</f>
        <v>0.24090615727264555</v>
      </c>
      <c r="FF28" s="110">
        <f>FE28/'DT-Prelim Calcs'!$C$7*('DT-Prelim Calcs'!$C$8-'DT-Prelim Calcs'!$C$9)+'DT-Prelim Calcs'!$C$9</f>
        <v>17.693567039324485</v>
      </c>
      <c r="FG28" s="110">
        <f t="shared" si="32"/>
        <v>17.693567039324485</v>
      </c>
      <c r="FH28" s="2">
        <f t="shared" si="77"/>
        <v>1.7288535139664551E-4</v>
      </c>
      <c r="FI28" s="110">
        <f>FH28*'DT-Prelim Calcs'!$C$21/FC$2/'DT-Prelim Calcs'!$C$19/'DT-Prelim Calcs'!$C$18*3.39*'DT-Prelim Calcs'!$C$20</f>
        <v>1.0487382952077712E-2</v>
      </c>
      <c r="FJ28" s="88">
        <f t="shared" si="33"/>
        <v>1</v>
      </c>
      <c r="FK28" s="110">
        <f>FI27*'DT-Prelim Calcs'!$C$11+FK27</f>
        <v>7.5319947214891556</v>
      </c>
      <c r="FL28" s="110">
        <f>FL27+0.5*FI28*'DT-Prelim Calcs'!$C$11^2+FK28*'DT-Prelim Calcs'!$C$11</f>
        <v>6.036026227163986</v>
      </c>
      <c r="FM28" s="110">
        <f>MIN('Drive Train'!$G$35-FG27*'DT-Prelim Calcs'!$C$21*'Drive Train'!$G$38,FM27+FG$2)</f>
        <v>11.107185618260138</v>
      </c>
      <c r="FN28" s="110">
        <f>'Drive Train'!$G$35-FG28*'DT-Prelim Calcs'!$C$21*'Drive Train'!$G$38</f>
        <v>11.107578966460796</v>
      </c>
      <c r="FO28" s="1">
        <f>IF(FL28&gt;='Drive Train'!$G$30,1,0)</f>
        <v>0</v>
      </c>
      <c r="FP28" s="110">
        <f t="shared" si="78"/>
        <v>0.19659518932582759</v>
      </c>
      <c r="FQ28" s="119">
        <f>FQ27+'DT-Prelim Calcs'!$C$11</f>
        <v>0.9600000000000003</v>
      </c>
      <c r="FR28" s="2">
        <f>GB28/'Drive Train'!$G$35</f>
        <v>0.87466054669639071</v>
      </c>
      <c r="FS28" s="88">
        <f>FZ28*12*60/(PI() * 'Drive Train'!$G$17)/FR$2*FR28</f>
        <v>4110.7221990501857</v>
      </c>
      <c r="FT28" s="2">
        <f>('DT-Prelim Calcs'!$C$6*FR28-FS28)/('DT-Prelim Calcs'!$C$6*FR28)*'DT-Prelim Calcs'!$C$7*FR28</f>
        <v>0.24078536045479407</v>
      </c>
      <c r="FU28" s="110">
        <f>FT28/'DT-Prelim Calcs'!$C$7*('DT-Prelim Calcs'!$C$8-'DT-Prelim Calcs'!$C$9)+'DT-Prelim Calcs'!$C$9</f>
        <v>17.686199290150562</v>
      </c>
      <c r="FV28" s="110">
        <f t="shared" si="34"/>
        <v>17.686199290150562</v>
      </c>
      <c r="FW28" s="2">
        <f t="shared" si="79"/>
        <v>1.7505255947652953E-5</v>
      </c>
      <c r="FX28" s="110">
        <f>FW28*'DT-Prelim Calcs'!$C$21/FR$2/'DT-Prelim Calcs'!$C$19/'DT-Prelim Calcs'!$C$18*3.39*'DT-Prelim Calcs'!$C$20</f>
        <v>1.1702403663800221E-3</v>
      </c>
      <c r="FY28" s="88">
        <f t="shared" si="35"/>
        <v>1</v>
      </c>
      <c r="FZ28" s="110">
        <f>FX27*'DT-Prelim Calcs'!$C$11+FZ27</f>
        <v>6.8355696465362161</v>
      </c>
      <c r="GA28" s="110">
        <f>GA27+0.5*FX28*'DT-Prelim Calcs'!$C$11^2+FZ28*'DT-Prelim Calcs'!$C$11</f>
        <v>5.6057118459373338</v>
      </c>
      <c r="GB28" s="110">
        <f>MIN('Drive Train'!$G$35-FV27*'DT-Prelim Calcs'!$C$21*'Drive Train'!$G$38,GB27+FV$2)</f>
        <v>11.108188943044162</v>
      </c>
      <c r="GC28" s="110">
        <f>'Drive Train'!$G$35-FV28*'DT-Prelim Calcs'!$C$21*'Drive Train'!$G$38</f>
        <v>11.108242063886449</v>
      </c>
      <c r="GD28" s="1">
        <f>IF(GA28&gt;='Drive Train'!$G$30,1,0)</f>
        <v>0</v>
      </c>
      <c r="GE28" s="110">
        <f t="shared" si="80"/>
        <v>0.19651332544611738</v>
      </c>
      <c r="GF28" s="119">
        <f>GF27+'DT-Prelim Calcs'!$C$11</f>
        <v>0.9600000000000003</v>
      </c>
      <c r="GG28" s="2">
        <f>GQ28/'Drive Train'!$G$35</f>
        <v>0.82456348299570847</v>
      </c>
      <c r="GH28" s="88">
        <f>GO28*12*60/(PI() * 'Drive Train'!$G$17)/GG$2*GG28</f>
        <v>3396.0863991193892</v>
      </c>
      <c r="GI28" s="2">
        <f>('DT-Prelim Calcs'!$C$6*GG28-GH28)/('DT-Prelim Calcs'!$C$6*GG28)*'DT-Prelim Calcs'!$C$7*GG28</f>
        <v>0.34268899342834308</v>
      </c>
      <c r="GJ28" s="110">
        <f>GI28/'DT-Prelim Calcs'!$C$7*('DT-Prelim Calcs'!$C$8-'DT-Prelim Calcs'!$C$9)+'DT-Prelim Calcs'!$C$9</f>
        <v>23.901598180735821</v>
      </c>
      <c r="GK28" s="110">
        <f t="shared" si="81"/>
        <v>23.901598180735821</v>
      </c>
      <c r="GL28" s="2">
        <f t="shared" si="82"/>
        <v>0.13169283613008528</v>
      </c>
      <c r="GM28" s="110">
        <f>GL28*'DT-Prelim Calcs'!$C$21/GG$2/'DT-Prelim Calcs'!$C$19/'DT-Prelim Calcs'!$C$18*3.39*'DT-Prelim Calcs'!$C$20</f>
        <v>4.890984147318278</v>
      </c>
      <c r="GN28" s="88">
        <f t="shared" si="37"/>
        <v>0</v>
      </c>
      <c r="GO28" s="110">
        <f>GM27*'DT-Prelim Calcs'!$C$11+GO27</f>
        <v>10.782594166944225</v>
      </c>
      <c r="GP28" s="110">
        <f>GP27+0.5*GM28*'DT-Prelim Calcs'!$C$11^2+GO28*'DT-Prelim Calcs'!$C$11</f>
        <v>6.1102557252261596</v>
      </c>
      <c r="GQ28" s="110">
        <f>MIN('Drive Train'!$G$35-GK27*'DT-Prelim Calcs'!$C$21*'Drive Train'!$G$38,GQ27+GK$2)</f>
        <v>10.471956234045496</v>
      </c>
      <c r="GR28" s="110">
        <f>'Drive Train'!$G$35-GK28*'DT-Prelim Calcs'!$C$21*'Drive Train'!$G$38</f>
        <v>10.548856163733776</v>
      </c>
      <c r="GS28" s="1">
        <f>IF(GP28&gt;='Drive Train'!$G$30,1,0)</f>
        <v>0</v>
      </c>
      <c r="GT28" s="110">
        <f t="shared" si="83"/>
        <v>0.26557331311928695</v>
      </c>
      <c r="GU28" s="119">
        <f>GU27+'DT-Prelim Calcs'!$C$11</f>
        <v>0.9600000000000003</v>
      </c>
      <c r="GV28" s="2">
        <f>HF28/'Drive Train'!$G$35</f>
        <v>0.83763112232246351</v>
      </c>
      <c r="GW28" s="88">
        <f>HD28*12*60/(PI() * 'Drive Train'!$G$17)/GV$2*GV28</f>
        <v>3583.6931816568117</v>
      </c>
      <c r="GX28" s="2">
        <f>('DT-Prelim Calcs'!$C$6*GV28-GW28)/('DT-Prelim Calcs'!$C$6*GV28)*'DT-Prelim Calcs'!$C$7*GV28</f>
        <v>0.31581889169794325</v>
      </c>
      <c r="GY28" s="110">
        <f>GX28/'DT-Prelim Calcs'!$C$7*('DT-Prelim Calcs'!$C$8-'DT-Prelim Calcs'!$C$9)+'DT-Prelim Calcs'!$C$9</f>
        <v>22.262712543278809</v>
      </c>
      <c r="GZ28" s="110">
        <f t="shared" si="38"/>
        <v>22.262712543278809</v>
      </c>
      <c r="HA28" s="2">
        <f t="shared" si="84"/>
        <v>9.6640402964798588E-2</v>
      </c>
      <c r="HB28" s="110">
        <f>HA28*'DT-Prelim Calcs'!$C$21/GV$2/'DT-Prelim Calcs'!$C$19/'DT-Prelim Calcs'!$C$18*3.39*'DT-Prelim Calcs'!$C$20</f>
        <v>3.5891601455403643</v>
      </c>
      <c r="HC28" s="88">
        <f t="shared" si="39"/>
        <v>0</v>
      </c>
      <c r="HD28" s="110">
        <f>HB27*'DT-Prelim Calcs'!$C$11+HD27</f>
        <v>11.200738081655906</v>
      </c>
      <c r="HE28" s="110">
        <f>HE27+0.5*HB28*'DT-Prelim Calcs'!$C$11^2+HD28*'DT-Prelim Calcs'!$C$11</f>
        <v>6.6722644616212587</v>
      </c>
      <c r="HF28" s="110">
        <f>MIN('Drive Train'!$G$35-GZ27*'DT-Prelim Calcs'!$C$21*'Drive Train'!$G$38,HF27+GZ$2)</f>
        <v>10.637915253495287</v>
      </c>
      <c r="HG28" s="110">
        <f>'Drive Train'!$G$35-GZ28*'DT-Prelim Calcs'!$C$21*'Drive Train'!$G$38</f>
        <v>10.696355871104906</v>
      </c>
      <c r="HH28" s="1">
        <f>IF(HE28&gt;='Drive Train'!$G$30,1,0)</f>
        <v>0</v>
      </c>
      <c r="HI28" s="110">
        <f t="shared" si="85"/>
        <v>0.24736347270309789</v>
      </c>
      <c r="HJ28" s="119">
        <f>HJ27+'DT-Prelim Calcs'!$C$11</f>
        <v>0.9600000000000003</v>
      </c>
      <c r="HK28" s="2">
        <f>HU28/'Drive Train'!$G$35</f>
        <v>0.84428214417220471</v>
      </c>
      <c r="HL28" s="88">
        <f>HS28*12*60/(PI() * 'Drive Train'!$G$17)/HK$2*HK28</f>
        <v>3678.8709152165734</v>
      </c>
      <c r="HM28" s="2">
        <f>('DT-Prelim Calcs'!$C$6*HK28-HL28)/('DT-Prelim Calcs'!$C$6*HK28)*'DT-Prelim Calcs'!$C$7*HK28</f>
        <v>0.30221727697195783</v>
      </c>
      <c r="HN28" s="110">
        <f>HM28/'DT-Prelim Calcs'!$C$7*('DT-Prelim Calcs'!$C$8-'DT-Prelim Calcs'!$C$9)+'DT-Prelim Calcs'!$C$9</f>
        <v>21.433110510346363</v>
      </c>
      <c r="HO28" s="110">
        <f t="shared" si="40"/>
        <v>21.433110510346363</v>
      </c>
      <c r="HP28" s="2">
        <f t="shared" si="86"/>
        <v>7.8990207424584763E-2</v>
      </c>
      <c r="HQ28" s="110">
        <f>HP28*'DT-Prelim Calcs'!$C$21/HK$2/'DT-Prelim Calcs'!$C$19/'DT-Prelim Calcs'!$C$18*3.39*'DT-Prelim Calcs'!$C$20</f>
        <v>2.9336436488117146</v>
      </c>
      <c r="HR28" s="88">
        <f t="shared" si="41"/>
        <v>0</v>
      </c>
      <c r="HS28" s="110">
        <f>HQ27*'DT-Prelim Calcs'!$C$11+HS27</f>
        <v>11.407633811089468</v>
      </c>
      <c r="HT28" s="110">
        <f>HT27+0.5*HQ28*'DT-Prelim Calcs'!$C$11^2+HS28*'DT-Prelim Calcs'!$C$11</f>
        <v>7.0893279541116625</v>
      </c>
      <c r="HU28" s="110">
        <f>MIN('Drive Train'!$G$35-HO27*'DT-Prelim Calcs'!$C$21*'Drive Train'!$G$38,HU27+HO$2)</f>
        <v>10.722383230986999</v>
      </c>
      <c r="HV28" s="110">
        <f>'Drive Train'!$G$35-HO28*'DT-Prelim Calcs'!$C$21*'Drive Train'!$G$38</f>
        <v>10.771020054068828</v>
      </c>
      <c r="HW28" s="1">
        <f>IF(HT28&gt;='Drive Train'!$G$30,1,0)</f>
        <v>0</v>
      </c>
      <c r="HX28" s="110">
        <f t="shared" si="87"/>
        <v>0.23814567233718181</v>
      </c>
      <c r="HY28" s="119">
        <f>HY27+'DT-Prelim Calcs'!$C$11</f>
        <v>0.9600000000000003</v>
      </c>
      <c r="HZ28" s="2">
        <f>IJ28/'Drive Train'!$G$35</f>
        <v>0.84795186034585646</v>
      </c>
      <c r="IA28" s="88">
        <f>IH28*12*60/(PI() * 'Drive Train'!$G$17)/HZ$2*HZ28</f>
        <v>3731.2897649806491</v>
      </c>
      <c r="IB28" s="2">
        <f>('DT-Prelim Calcs'!$C$6*HZ28-IA28)/('DT-Prelim Calcs'!$C$6*HZ28)*'DT-Prelim Calcs'!$C$7*HZ28</f>
        <v>0.29473565585774064</v>
      </c>
      <c r="IC28" s="110">
        <f>IB28/'DT-Prelim Calcs'!$C$7*('DT-Prelim Calcs'!$C$8-'DT-Prelim Calcs'!$C$9)+'DT-Prelim Calcs'!$C$9</f>
        <v>20.976784683521771</v>
      </c>
      <c r="ID28" s="110">
        <f t="shared" si="42"/>
        <v>20.976784683521771</v>
      </c>
      <c r="IE28" s="2">
        <f t="shared" si="88"/>
        <v>6.930774178038851E-2</v>
      </c>
      <c r="IF28" s="110">
        <f>IE28*'DT-Prelim Calcs'!$C$21/HZ$2/'DT-Prelim Calcs'!$C$19/'DT-Prelim Calcs'!$C$18*3.39*'DT-Prelim Calcs'!$C$20</f>
        <v>2.5740433291258431</v>
      </c>
      <c r="IG28" s="88">
        <f t="shared" si="43"/>
        <v>0</v>
      </c>
      <c r="IH28" s="110">
        <f>IF27*'DT-Prelim Calcs'!$C$11+IH27</f>
        <v>11.520104169294893</v>
      </c>
      <c r="II28" s="110">
        <f>II27+0.5*IF28*'DT-Prelim Calcs'!$C$11^2+IH28*'DT-Prelim Calcs'!$C$11</f>
        <v>7.3904775599081969</v>
      </c>
      <c r="IJ28" s="110">
        <f>MIN('Drive Train'!$G$35-ID27*'DT-Prelim Calcs'!$C$21*'Drive Train'!$G$38,IJ27+ID$2)</f>
        <v>10.768988626392376</v>
      </c>
      <c r="IK28" s="110">
        <f>'Drive Train'!$G$35-ID28*'DT-Prelim Calcs'!$C$21*'Drive Train'!$G$38</f>
        <v>10.812089378483041</v>
      </c>
      <c r="IL28" s="1">
        <f>IF(II28&gt;='Drive Train'!$G$30,1,0)</f>
        <v>0</v>
      </c>
      <c r="IM28" s="110">
        <f t="shared" si="89"/>
        <v>0.23307538537246411</v>
      </c>
      <c r="IN28" s="119">
        <f>IN27+'DT-Prelim Calcs'!$C$11</f>
        <v>0.9600000000000003</v>
      </c>
      <c r="IO28" s="2">
        <f>IY28/'Drive Train'!$G$35</f>
        <v>0.85013767970604159</v>
      </c>
      <c r="IP28" s="88">
        <f>IW28*12*60/(PI() * 'Drive Train'!$G$17)/IO$2*IO28</f>
        <v>3762.479754001944</v>
      </c>
      <c r="IQ28" s="2">
        <f>('DT-Prelim Calcs'!$C$6*IO28-IP28)/('DT-Prelim Calcs'!$C$6*IO28)*'DT-Prelim Calcs'!$C$7*IO28</f>
        <v>0.29028720147751502</v>
      </c>
      <c r="IR28" s="110">
        <f>IQ28/'DT-Prelim Calcs'!$C$7*('DT-Prelim Calcs'!$C$8-'DT-Prelim Calcs'!$C$9)+'DT-Prelim Calcs'!$C$9</f>
        <v>20.705460515649854</v>
      </c>
      <c r="IS28" s="110">
        <f t="shared" si="44"/>
        <v>20.705460515649854</v>
      </c>
      <c r="IT28" s="2">
        <f t="shared" si="90"/>
        <v>6.3559377846029802E-2</v>
      </c>
      <c r="IU28" s="110">
        <f>IT28*'DT-Prelim Calcs'!$C$21/IO$2/'DT-Prelim Calcs'!$C$19/'DT-Prelim Calcs'!$C$18*3.39*'DT-Prelim Calcs'!$C$20</f>
        <v>2.3605529244678971</v>
      </c>
      <c r="IV28" s="88">
        <f t="shared" si="45"/>
        <v>0</v>
      </c>
      <c r="IW28" s="110">
        <f>IU27*'DT-Prelim Calcs'!$C$11+IW27</f>
        <v>11.586533801736669</v>
      </c>
      <c r="IX28" s="110">
        <f>IX27+0.5*IU28*'DT-Prelim Calcs'!$C$11^2+IW28*'DT-Prelim Calcs'!$C$11</f>
        <v>7.6067625368161478</v>
      </c>
      <c r="IY28" s="110">
        <f>MIN('Drive Train'!$G$35-IS27*'DT-Prelim Calcs'!$C$21*'Drive Train'!$G$38,IY27+IS$2)</f>
        <v>10.796748532266728</v>
      </c>
      <c r="IZ28" s="110">
        <f>'Drive Train'!$G$35-IS28*'DT-Prelim Calcs'!$C$21*'Drive Train'!$G$38</f>
        <v>10.836508553591512</v>
      </c>
      <c r="JA28" s="1">
        <f>IF(IX28&gt;='Drive Train'!$G$30,1,0)</f>
        <v>0</v>
      </c>
      <c r="JB28" s="110">
        <f t="shared" si="91"/>
        <v>0.2300606723961095</v>
      </c>
      <c r="JC28" s="119">
        <f>JC27+'DT-Prelim Calcs'!$C$11</f>
        <v>0.9600000000000003</v>
      </c>
      <c r="JD28" s="2">
        <f>JN28/'Drive Train'!$G$35</f>
        <v>0.85142862166476874</v>
      </c>
      <c r="JE28" s="88">
        <f>JL28*12*60/(PI() * 'Drive Train'!$G$17)/JD$2*JD28</f>
        <v>3780.8890185007563</v>
      </c>
      <c r="JF28" s="2">
        <f>('DT-Prelim Calcs'!$C$6*JD28-JE28)/('DT-Prelim Calcs'!$C$6*JD28)*'DT-Prelim Calcs'!$C$7*JD28</f>
        <v>0.28766272708053175</v>
      </c>
      <c r="JG28" s="110">
        <f>JF28/'DT-Prelim Calcs'!$C$7*('DT-Prelim Calcs'!$C$8-'DT-Prelim Calcs'!$C$9)+'DT-Prelim Calcs'!$C$9</f>
        <v>20.54538619072747</v>
      </c>
      <c r="JH28" s="110">
        <f t="shared" si="46"/>
        <v>20.54538619072747</v>
      </c>
      <c r="JI28" s="2">
        <f t="shared" si="92"/>
        <v>6.0171005578086523E-2</v>
      </c>
      <c r="JJ28" s="110">
        <f>JI28*'DT-Prelim Calcs'!$C$21/JD$2/'DT-Prelim Calcs'!$C$19/'DT-Prelim Calcs'!$C$18*3.39*'DT-Prelim Calcs'!$C$20</f>
        <v>2.2347110371282293</v>
      </c>
      <c r="JK28" s="88">
        <f t="shared" si="47"/>
        <v>0</v>
      </c>
      <c r="JL28" s="110">
        <f>JJ27*'DT-Prelim Calcs'!$C$11+JL27</f>
        <v>11.625571482958092</v>
      </c>
      <c r="JM28" s="110">
        <f>JM27+0.5*JJ28*'DT-Prelim Calcs'!$C$11^2+JL28*'DT-Prelim Calcs'!$C$11</f>
        <v>7.7547577095438207</v>
      </c>
      <c r="JN28" s="110">
        <f>MIN('Drive Train'!$G$35-JH27*'DT-Prelim Calcs'!$C$21*'Drive Train'!$G$38,JN27+JH$2)</f>
        <v>10.813143495142562</v>
      </c>
      <c r="JO28" s="110">
        <f>'Drive Train'!$G$35-JH28*'DT-Prelim Calcs'!$C$21*'Drive Train'!$G$38</f>
        <v>10.850915242834526</v>
      </c>
      <c r="JP28" s="1">
        <f>IF(JM28&gt;='Drive Train'!$G$30,1,0)</f>
        <v>0</v>
      </c>
      <c r="JQ28" s="110">
        <f>MIN(JG28,'DT-Prelim Calcs'!$C$10)*'DT-Prelim Calcs'!$C$11*1000/60/60*(1-JP28)</f>
        <v>0.2282820687858608</v>
      </c>
      <c r="JR28" s="119">
        <f>JR27+'DT-Prelim Calcs'!$C$11</f>
        <v>0.9600000000000003</v>
      </c>
      <c r="JS28" s="2">
        <f>KC28/'Drive Train'!$G$35</f>
        <v>0.85190565482471814</v>
      </c>
      <c r="JT28" s="88">
        <f>KA28*12*60/(PI() * 'Drive Train'!$G$17)/JS$2*JS28</f>
        <v>3787.6895037288359</v>
      </c>
      <c r="JU28" s="2">
        <f>('DT-Prelim Calcs'!$C$6*JS28-JT28)/('DT-Prelim Calcs'!$C$6*JS28)*'DT-Prelim Calcs'!$C$7*JS28</f>
        <v>0.28669344586147255</v>
      </c>
      <c r="JV28" s="110">
        <f>JU28/'DT-Prelim Calcs'!$C$7*('DT-Prelim Calcs'!$C$8-'DT-Prelim Calcs'!$C$9)+'DT-Prelim Calcs'!$C$9</f>
        <v>20.486266910699747</v>
      </c>
      <c r="JW28" s="110">
        <f t="shared" si="48"/>
        <v>20.486266910699747</v>
      </c>
      <c r="JX28" s="2">
        <f t="shared" si="93"/>
        <v>5.892016243017259E-2</v>
      </c>
      <c r="JY28" s="110">
        <f>JX28*'DT-Prelim Calcs'!$C$21/JS$2/'DT-Prelim Calcs'!$C$19/'DT-Prelim Calcs'!$C$18*3.39*'DT-Prelim Calcs'!$C$20</f>
        <v>2.1882555564277792</v>
      </c>
      <c r="JZ28" s="88">
        <f t="shared" si="49"/>
        <v>0</v>
      </c>
      <c r="KA28" s="110">
        <f>JY27*'DT-Prelim Calcs'!$C$11+KA27</f>
        <v>11.639960218992801</v>
      </c>
      <c r="KB28" s="110">
        <f>KB27+0.5*JY28*'DT-Prelim Calcs'!$C$11^2+KA28*'DT-Prelim Calcs'!$C$11</f>
        <v>7.8132991186346086</v>
      </c>
      <c r="KC28" s="110">
        <f>MIN('Drive Train'!$G$35-JW27*'DT-Prelim Calcs'!$C$21*'Drive Train'!$G$38,KC27+JW$2)</f>
        <v>10.819201816273919</v>
      </c>
      <c r="KD28" s="110">
        <f>'Drive Train'!$G$35-JW28*'DT-Prelim Calcs'!$C$21*'Drive Train'!$G$38</f>
        <v>10.856235978037022</v>
      </c>
      <c r="KE28" s="1">
        <f>IF(KB28&gt;='Drive Train'!$G$30,1,0)</f>
        <v>0</v>
      </c>
      <c r="KF28" s="110">
        <f>MIN(JV28,'DT-Prelim Calcs'!$C$10)*'DT-Prelim Calcs'!$C$11*1000/60/60*(1-KE28)</f>
        <v>0.22762518789666383</v>
      </c>
      <c r="KG28" s="119">
        <f>KG27+'DT-Prelim Calcs'!$C$11</f>
        <v>0.9600000000000003</v>
      </c>
      <c r="KH28" s="2">
        <f>KR28/'Drive Train'!$G$35</f>
        <v>0.85187014295021113</v>
      </c>
      <c r="KI28" s="88">
        <f>KP28*12*60/(PI() * 'Drive Train'!$G$17)/KH$2*KH28</f>
        <v>3787.1832941963653</v>
      </c>
      <c r="KJ28" s="2">
        <f>('DT-Prelim Calcs'!$C$6*KH28-KI28)/('DT-Prelim Calcs'!$C$6*KH28)*'DT-Prelim Calcs'!$C$7*KH28</f>
        <v>0.28676559251581224</v>
      </c>
      <c r="KK28" s="110">
        <f>KJ28/'DT-Prelim Calcs'!$C$7*('DT-Prelim Calcs'!$C$8-'DT-Prelim Calcs'!$C$9)+'DT-Prelim Calcs'!$C$9</f>
        <v>20.490667344936067</v>
      </c>
      <c r="KL28" s="110">
        <f t="shared" si="50"/>
        <v>20.490667344936067</v>
      </c>
      <c r="KM28" s="2">
        <f t="shared" si="94"/>
        <v>5.9013256165399958E-2</v>
      </c>
      <c r="KN28" s="110">
        <f>KM28*'DT-Prelim Calcs'!$C$21/KH$2/'DT-Prelim Calcs'!$C$19/'DT-Prelim Calcs'!$C$18*3.39*'DT-Prelim Calcs'!$C$20</f>
        <v>2.1917129956977628</v>
      </c>
      <c r="KO28" s="88">
        <f t="shared" si="51"/>
        <v>0</v>
      </c>
      <c r="KP28" s="110">
        <f>KN27*'DT-Prelim Calcs'!$C$11+KP27</f>
        <v>11.638889754605744</v>
      </c>
      <c r="KQ28" s="110">
        <f>KQ27+0.5*KN28*'DT-Prelim Calcs'!$C$11^2+KP28*'DT-Prelim Calcs'!$C$11</f>
        <v>7.8090076230703307</v>
      </c>
      <c r="KR28" s="110">
        <f>MIN('Drive Train'!$G$35-KL27*'DT-Prelim Calcs'!$C$21*'Drive Train'!$G$38,KR27+KL$2)</f>
        <v>10.818750815467681</v>
      </c>
      <c r="KS28" s="110">
        <f>'Drive Train'!$G$35-KL28*'DT-Prelim Calcs'!$C$21*'Drive Train'!$G$38</f>
        <v>10.855839938955754</v>
      </c>
      <c r="KT28" s="1">
        <f>IF(KQ28&gt;='Drive Train'!$G$30,1,0)</f>
        <v>0</v>
      </c>
      <c r="KU28" s="110">
        <f>MIN(KK28,'DT-Prelim Calcs'!$C$10)*'DT-Prelim Calcs'!$C$11*1000/60/60*(1-KT28)</f>
        <v>0.22767408161040076</v>
      </c>
      <c r="KV28" s="119">
        <f>KV27+'DT-Prelim Calcs'!$C$11</f>
        <v>0.9600000000000003</v>
      </c>
      <c r="KW28" s="2">
        <f>LG28/'Drive Train'!$G$35</f>
        <v>0.85190348273576966</v>
      </c>
      <c r="KX28" s="88">
        <f>LE28*12*60/(PI() * 'Drive Train'!$G$17)/KW$2*KW28</f>
        <v>3787.6585415359209</v>
      </c>
      <c r="KY28" s="2">
        <f>('DT-Prelim Calcs'!$C$6*KW28-KX28)/('DT-Prelim Calcs'!$C$6*KW28)*'DT-Prelim Calcs'!$C$7*KW28</f>
        <v>0.28669785867701597</v>
      </c>
      <c r="KZ28" s="110">
        <f>KY28/'DT-Prelim Calcs'!$C$7*('DT-Prelim Calcs'!$C$8-'DT-Prelim Calcs'!$C$9)+'DT-Prelim Calcs'!$C$9</f>
        <v>20.48653606115133</v>
      </c>
      <c r="LA28" s="110">
        <f t="shared" si="52"/>
        <v>20.48653606115133</v>
      </c>
      <c r="LB28" s="2">
        <f t="shared" si="95"/>
        <v>5.8925856415597749E-2</v>
      </c>
      <c r="LC28" s="110">
        <f>LB28*'DT-Prelim Calcs'!$C$21/KW$2/'DT-Prelim Calcs'!$C$19/'DT-Prelim Calcs'!$C$18*3.39*'DT-Prelim Calcs'!$C$20</f>
        <v>2.1884670272508546</v>
      </c>
      <c r="LD28" s="88">
        <f t="shared" si="53"/>
        <v>0</v>
      </c>
      <c r="LE28" s="110">
        <f>LC27*'DT-Prelim Calcs'!$C$11+LE27</f>
        <v>11.639894747018948</v>
      </c>
      <c r="LF28" s="110">
        <f>LF27+0.5*LC28*'DT-Prelim Calcs'!$C$11^2+LE28*'DT-Prelim Calcs'!$C$11</f>
        <v>7.8131001770303783</v>
      </c>
      <c r="LG28" s="110">
        <f>MIN('Drive Train'!$G$35-LA27*'DT-Prelim Calcs'!$C$21*'Drive Train'!$G$38,LG27+LA$2)</f>
        <v>10.819174230744274</v>
      </c>
      <c r="LH28" s="110">
        <f>'Drive Train'!$G$35-LA28*'DT-Prelim Calcs'!$C$21*'Drive Train'!$G$38</f>
        <v>10.85621175449638</v>
      </c>
      <c r="LI28" s="1">
        <f>IF(LF28&gt;='Drive Train'!$G$30,1,0)</f>
        <v>0</v>
      </c>
      <c r="LJ28" s="110">
        <f>MIN(KZ28,'DT-Prelim Calcs'!$C$10)*'DT-Prelim Calcs'!$C$11*1000/60/60*(1-LI28)</f>
        <v>0.22762817845723701</v>
      </c>
      <c r="LK28" s="119">
        <f>LK27+'DT-Prelim Calcs'!$C$11</f>
        <v>0.9600000000000003</v>
      </c>
      <c r="LL28" s="2">
        <f>LV28/'Drive Train'!$G$35</f>
        <v>0.85187836010054385</v>
      </c>
      <c r="LM28" s="88">
        <f>LT28*12*60/(PI() * 'Drive Train'!$G$17)/LL$2*LL28</f>
        <v>3787.3004274201808</v>
      </c>
      <c r="LN28" s="2">
        <f>('DT-Prelim Calcs'!$C$6*LL28-LM28)/('DT-Prelim Calcs'!$C$6*LL28)*'DT-Prelim Calcs'!$C$7*LL28</f>
        <v>0.28674889824477112</v>
      </c>
      <c r="LO28" s="110">
        <f>LN28/'DT-Prelim Calcs'!$C$7*('DT-Prelim Calcs'!$C$8-'DT-Prelim Calcs'!$C$9)+'DT-Prelim Calcs'!$C$9</f>
        <v>20.489649112801644</v>
      </c>
      <c r="LP28" s="110">
        <f t="shared" si="54"/>
        <v>20.489649112801644</v>
      </c>
      <c r="LQ28" s="2">
        <f t="shared" si="96"/>
        <v>5.8991714725238981E-2</v>
      </c>
      <c r="LR28" s="110">
        <f>LQ28*'DT-Prelim Calcs'!$C$21/LL$2/'DT-Prelim Calcs'!$C$19/'DT-Prelim Calcs'!$C$18*3.39*'DT-Prelim Calcs'!$C$20</f>
        <v>2.1909129609697264</v>
      </c>
      <c r="LS28" s="88">
        <f t="shared" si="55"/>
        <v>0</v>
      </c>
      <c r="LT28" s="110">
        <f>LR27*'DT-Prelim Calcs'!$C$11+LT27</f>
        <v>11.639137460811142</v>
      </c>
      <c r="LU28" s="110">
        <f>LU27+0.5*LR28*'DT-Prelim Calcs'!$C$11^2+LT28*'DT-Prelim Calcs'!$C$11</f>
        <v>7.8104113138895181</v>
      </c>
      <c r="LV28" s="110">
        <f>MIN('Drive Train'!$G$35-LP27*'DT-Prelim Calcs'!$C$21*'Drive Train'!$G$38,LV27+LP$2)</f>
        <v>10.818855173276907</v>
      </c>
      <c r="LW28" s="110">
        <f>'Drive Train'!$G$35-LP28*'DT-Prelim Calcs'!$C$21*'Drive Train'!$G$38</f>
        <v>10.855931579847852</v>
      </c>
      <c r="LX28" s="1">
        <f>IF(LU28&gt;='Drive Train'!$G$30,1,0)</f>
        <v>0</v>
      </c>
      <c r="LY28" s="110">
        <f>MIN(LO28,'DT-Prelim Calcs'!$C$10)*'DT-Prelim Calcs'!$C$11*1000/60/60*(1-LX28)</f>
        <v>0.22766276792001827</v>
      </c>
      <c r="LZ28" s="119">
        <f>LZ27+'DT-Prelim Calcs'!$C$11</f>
        <v>0.9600000000000003</v>
      </c>
    </row>
    <row r="29" spans="1:338" x14ac:dyDescent="0.2">
      <c r="B29" s="3" t="s">
        <v>156</v>
      </c>
      <c r="C29" s="2">
        <f>((1-C20)*4.448222*SUM('Drive Train'!$G$26:$G$27)/$C$21*$C$19*E35 + 'Drive Train'!G26/120*C7*E35*C19)^0.5</f>
        <v>0.29918013929479015</v>
      </c>
      <c r="D29" s="5"/>
      <c r="E29" s="6">
        <f t="shared" si="56"/>
        <v>24</v>
      </c>
      <c r="F29" s="132">
        <f t="shared" si="57"/>
        <v>1.3535999999999999</v>
      </c>
      <c r="G29" s="132">
        <f t="shared" si="0"/>
        <v>233.60000000000019</v>
      </c>
      <c r="H29" s="132">
        <f t="shared" si="1"/>
        <v>85.56</v>
      </c>
      <c r="I29" s="132">
        <f t="shared" si="58"/>
        <v>33.112487099801356</v>
      </c>
      <c r="J29" s="132">
        <f t="shared" si="59"/>
        <v>1026.72</v>
      </c>
      <c r="K29" s="132">
        <f t="shared" si="2"/>
        <v>0.96</v>
      </c>
      <c r="L29" s="132">
        <f t="shared" si="3"/>
        <v>4.0000000000000036E-2</v>
      </c>
      <c r="M29" s="132">
        <f t="shared" si="4"/>
        <v>0.96134831460674164</v>
      </c>
      <c r="N29" s="132">
        <f t="shared" si="5"/>
        <v>0.15384615384615397</v>
      </c>
      <c r="O29" s="132">
        <f t="shared" si="6"/>
        <v>3.2250747136318911E-2</v>
      </c>
      <c r="P29" s="5"/>
      <c r="R29" s="119">
        <f>R28+'DT-Prelim Calcs'!$C$11</f>
        <v>1.0000000000000002</v>
      </c>
      <c r="S29" s="2">
        <f>AG29/'Drive Train'!$G$35</f>
        <v>0.84191114770626896</v>
      </c>
      <c r="T29" s="88">
        <f>AE29*12*60/(PI() * 'Drive Train'!$G$17)/S$2*ABS(S29)</f>
        <v>3782.6263078516804</v>
      </c>
      <c r="U29" s="2">
        <f>IF(OR(AD28=1,AND($C$32=Motors!$C$28,'DT-Prelim Calcs'!AI28=1)),0,IF(AG29=0,-(V28+$C$9)/($C$8-$C$9)*$C$7,($C$6*S29-T29)/($C$6*S29)*$C$7*S29))</f>
        <v>0.27382364051397806</v>
      </c>
      <c r="V29" s="110">
        <f>IF(AND(AD28=1,AI28=1),0,ABS(U29/$C$7*($C$8-$C$9)+$C$9) *'Drive Train'!$K$55 + V28*(1-'Drive Train'!$K$55))</f>
        <v>19.944017476410171</v>
      </c>
      <c r="W29" s="110">
        <f t="shared" si="7"/>
        <v>19.944017476410171</v>
      </c>
      <c r="X29" s="2">
        <f>MAX(MIN(IF(AND(AI28=1,AG29&lt;0),-1,1)*(W29-$C$9)/($C$8-$C$9)*$C$7-$C$29*AE29/T$2 -  AI28*$C$29/2,X$2),MAX(X$4:X28)*-1)</f>
        <v>4.7633939037362488E-2</v>
      </c>
      <c r="Y29" s="110">
        <f t="shared" si="8"/>
        <v>1.7690927430246266</v>
      </c>
      <c r="Z29" s="110">
        <f t="shared" si="9"/>
        <v>1.7690927430246266</v>
      </c>
      <c r="AA29" s="110">
        <f t="shared" si="10"/>
        <v>10.692271575869615</v>
      </c>
      <c r="AB29" s="110" t="e">
        <f t="shared" si="11"/>
        <v>#N/A</v>
      </c>
      <c r="AC29" s="88">
        <f t="shared" si="60"/>
        <v>0</v>
      </c>
      <c r="AD29" s="1">
        <f t="shared" si="12"/>
        <v>0</v>
      </c>
      <c r="AE29" s="110">
        <f t="shared" si="13"/>
        <v>11.762396238207611</v>
      </c>
      <c r="AF29" s="110" t="e">
        <f t="shared" si="14"/>
        <v>#N/A</v>
      </c>
      <c r="AG29" s="110">
        <f>IF(AI28=0,MIN('Drive Train'!$G$35-W28*$C$21*'Drive Train'!$G$38,AG28+W$2)-$C$3,IF(AE28-1&lt;=0,0,IF($C$32=Motors!$C$26,MAX(MAX(AG$4:AG28)*-1,AG28-W$2),MAX(0,MAX(AG$4:AG28)*-1,AG28-W$2))))</f>
        <v>10.692271575869615</v>
      </c>
      <c r="AH29" s="110">
        <f>'Drive Train'!$G$35-ABS(W29)*'DT-Prelim Calcs'!$C$21*'Drive Train'!$G$38</f>
        <v>10.905038427123085</v>
      </c>
      <c r="AI29" s="1">
        <f>IF(AJ29&gt;='Drive Train'!$G$30,1,0)</f>
        <v>0</v>
      </c>
      <c r="AJ29" s="110">
        <f>AJ28+0.5*Y29*'DT-Prelim Calcs'!$C$11^2+AE29*'DT-Prelim Calcs'!$C$11</f>
        <v>8.3318671280764161</v>
      </c>
      <c r="AK29" s="110">
        <f t="shared" si="15"/>
        <v>0.2216001941823352</v>
      </c>
      <c r="AL29" s="119">
        <f>AL28+'DT-Prelim Calcs'!$C$11</f>
        <v>1.0000000000000002</v>
      </c>
      <c r="AM29" s="2">
        <f>AW29/'Drive Train'!$G$35</f>
        <v>0.64773248281385365</v>
      </c>
      <c r="AN29" s="88">
        <f>AU29*12*60/(PI() * 'Drive Train'!$G$17)/AM$2*AM29</f>
        <v>626.59182792517652</v>
      </c>
      <c r="AO29" s="2">
        <f>('DT-Prelim Calcs'!$C$6*AM29-AN29)/('DT-Prelim Calcs'!$C$6*AM29)*'DT-Prelim Calcs'!$C$7*AM29</f>
        <v>0.76201949984724271</v>
      </c>
      <c r="AP29" s="110">
        <f>AO29/'DT-Prelim Calcs'!$C$7*('DT-Prelim Calcs'!$C$8-'DT-Prelim Calcs'!$C$9)+'DT-Prelim Calcs'!$C$9</f>
        <v>49.477785097065869</v>
      </c>
      <c r="AQ29" s="110">
        <f t="shared" si="16"/>
        <v>49.477785097065869</v>
      </c>
      <c r="AR29" s="2">
        <f t="shared" si="61"/>
        <v>0.71246204857886664</v>
      </c>
      <c r="AS29" s="110">
        <f>AR29*'DT-Prelim Calcs'!$C$21/AM$2/'DT-Prelim Calcs'!$C$19/'DT-Prelim Calcs'!$C$18*3.39*'DT-Prelim Calcs'!$C$20</f>
        <v>7.9381096669291189</v>
      </c>
      <c r="AT29" s="88">
        <f t="shared" si="17"/>
        <v>0</v>
      </c>
      <c r="AU29" s="110">
        <f>AS28*'DT-Prelim Calcs'!$C$11+AU28</f>
        <v>8.4418264897538808</v>
      </c>
      <c r="AV29" s="110">
        <f>AV28+0.5*AS29*'DT-Prelim Calcs'!$C$11^2+AU29*'DT-Prelim Calcs'!$C$11</f>
        <v>4.5363894510884144</v>
      </c>
      <c r="AW29" s="110">
        <f>MIN('Drive Train'!$G$35-AQ28*'DT-Prelim Calcs'!$C$21*'Drive Train'!$G$38,AW28+AQ$2)</f>
        <v>8.2262025317359413</v>
      </c>
      <c r="AX29" s="110">
        <f>'Drive Train'!$G$35-AQ29*'DT-Prelim Calcs'!$C$21*'Drive Train'!$G$38</f>
        <v>8.2469993412640719</v>
      </c>
      <c r="AY29" s="1">
        <f>IF(AV29&gt;='Drive Train'!$G$30,1,0)</f>
        <v>0</v>
      </c>
      <c r="AZ29" s="110">
        <f t="shared" si="62"/>
        <v>0.54975316774517635</v>
      </c>
      <c r="BA29" s="119">
        <f>BA28+'DT-Prelim Calcs'!$C$11</f>
        <v>1.0000000000000002</v>
      </c>
      <c r="BB29" s="2">
        <f>BL29/'Drive Train'!$G$35</f>
        <v>0.69947734611834</v>
      </c>
      <c r="BC29" s="88">
        <f>BJ29*12*60/(PI() * 'Drive Train'!$G$17)/BB$2*BB29</f>
        <v>1442.3754268087428</v>
      </c>
      <c r="BD29" s="2">
        <f>('DT-Prelim Calcs'!$C$6*BB29-BC29)/('DT-Prelim Calcs'!$C$6*BB29)*'DT-Prelim Calcs'!$C$7*BB29</f>
        <v>0.63801830600625531</v>
      </c>
      <c r="BE29" s="110">
        <f>BD29/'DT-Prelim Calcs'!$C$7*('DT-Prelim Calcs'!$C$8-'DT-Prelim Calcs'!$C$9)+'DT-Prelim Calcs'!$C$9</f>
        <v>41.914591713856709</v>
      </c>
      <c r="BF29" s="110">
        <f t="shared" si="18"/>
        <v>41.914591713856709</v>
      </c>
      <c r="BG29" s="2">
        <f t="shared" si="63"/>
        <v>0.53237923479674998</v>
      </c>
      <c r="BH29" s="110">
        <f>BG29*'DT-Prelim Calcs'!$C$21/BB$2/'DT-Prelim Calcs'!$C$19/'DT-Prelim Calcs'!$C$18*3.39*'DT-Prelim Calcs'!$C$20</f>
        <v>9.227031284760173</v>
      </c>
      <c r="BI29" s="88">
        <f t="shared" si="19"/>
        <v>0</v>
      </c>
      <c r="BJ29" s="110">
        <f>BH28*'DT-Prelim Calcs'!$C$11+BJ28</f>
        <v>11.568219138717767</v>
      </c>
      <c r="BK29" s="110">
        <f>BK28+0.5*BH29*'DT-Prelim Calcs'!$C$11^2+BJ29*'DT-Prelim Calcs'!$C$11</f>
        <v>6.4793818945357726</v>
      </c>
      <c r="BL29" s="110">
        <f>MIN('Drive Train'!$G$35-BF28*'DT-Prelim Calcs'!$C$21*'Drive Train'!$G$38,BL28+BF$2)</f>
        <v>8.8833622957029181</v>
      </c>
      <c r="BM29" s="110">
        <f>'Drive Train'!$G$35-BF29*'DT-Prelim Calcs'!$C$21*'Drive Train'!$G$38</f>
        <v>8.9276867457528954</v>
      </c>
      <c r="BN29" s="1">
        <f>IF(BK29&gt;='Drive Train'!$G$30,1,0)</f>
        <v>0</v>
      </c>
      <c r="BO29" s="110">
        <f t="shared" si="64"/>
        <v>0.46571768570951899</v>
      </c>
      <c r="BP29" s="119">
        <f>BP28+'DT-Prelim Calcs'!$C$11</f>
        <v>1.0000000000000002</v>
      </c>
      <c r="BQ29" s="2">
        <f>CA29/'Drive Train'!$G$35</f>
        <v>0.76086508081562376</v>
      </c>
      <c r="BR29" s="88">
        <f>BY29*12*60/(PI() * 'Drive Train'!$G$17)/BQ$2*BQ29</f>
        <v>2401.9160591110108</v>
      </c>
      <c r="BS29" s="2">
        <f>('DT-Prelim Calcs'!$C$6*BQ29-BR29)/('DT-Prelim Calcs'!$C$6*BQ29)*'DT-Prelim Calcs'!$C$7*BQ29</f>
        <v>0.49290509899343277</v>
      </c>
      <c r="BT29" s="110">
        <f>BS29/'DT-Prelim Calcs'!$C$7*('DT-Prelim Calcs'!$C$8-'DT-Prelim Calcs'!$C$9)+'DT-Prelim Calcs'!$C$9</f>
        <v>33.063715257755476</v>
      </c>
      <c r="BU29" s="110">
        <f t="shared" si="20"/>
        <v>33.063715257755476</v>
      </c>
      <c r="BV29" s="2">
        <f t="shared" si="65"/>
        <v>0.33118273325140163</v>
      </c>
      <c r="BW29" s="110">
        <f>BV29*'DT-Prelim Calcs'!$C$21/BQ$2/'DT-Prelim Calcs'!$C$19/'DT-Prelim Calcs'!$C$18*3.39*'DT-Prelim Calcs'!$C$20</f>
        <v>7.7899404326402939</v>
      </c>
      <c r="BX29" s="88">
        <f t="shared" si="21"/>
        <v>0</v>
      </c>
      <c r="BY29" s="110">
        <f>BW28*'DT-Prelim Calcs'!$C$11+BY28</f>
        <v>13.04927709417561</v>
      </c>
      <c r="BZ29" s="110">
        <f>BZ28+0.5*BW29*'DT-Prelim Calcs'!$C$11^2+BY29*'DT-Prelim Calcs'!$C$11</f>
        <v>7.7768229373239661</v>
      </c>
      <c r="CA29" s="110">
        <f>MIN('Drive Train'!$G$35-BU28*'DT-Prelim Calcs'!$C$21*'Drive Train'!$G$38,CA28+BU$2)</f>
        <v>9.6629865263584218</v>
      </c>
      <c r="CB29" s="110">
        <f>'Drive Train'!$G$35-BU29*'DT-Prelim Calcs'!$C$21*'Drive Train'!$G$38</f>
        <v>9.7242656268020067</v>
      </c>
      <c r="CC29" s="1">
        <f>IF(BZ29&gt;='Drive Train'!$G$30,1,0)</f>
        <v>0</v>
      </c>
      <c r="CD29" s="110">
        <f t="shared" si="66"/>
        <v>0.36737461397506088</v>
      </c>
      <c r="CE29" s="119">
        <f>CE28+'DT-Prelim Calcs'!$C$11</f>
        <v>1.0000000000000002</v>
      </c>
      <c r="CF29" s="2">
        <f>CP29/'Drive Train'!$G$35</f>
        <v>0.81511378746202934</v>
      </c>
      <c r="CG29" s="88">
        <f>CN29*12*60/(PI() * 'Drive Train'!$G$17)/CF$2*CF29</f>
        <v>3235.7808391974045</v>
      </c>
      <c r="CH29" s="2">
        <f>('DT-Prelim Calcs'!$C$6*CF29-CG29)/('DT-Prelim Calcs'!$C$6*CF29)*'DT-Prelim Calcs'!$C$7*CF29</f>
        <v>0.36806883359743042</v>
      </c>
      <c r="CI29" s="110">
        <f>CH29/'DT-Prelim Calcs'!$C$7*('DT-Prelim Calcs'!$C$8-'DT-Prelim Calcs'!$C$9)+'DT-Prelim Calcs'!$C$9</f>
        <v>25.449588432183699</v>
      </c>
      <c r="CJ29" s="110">
        <f t="shared" si="22"/>
        <v>25.449588432183699</v>
      </c>
      <c r="CK29" s="2">
        <f t="shared" si="67"/>
        <v>0.16470169751085095</v>
      </c>
      <c r="CL29" s="110">
        <f>CK29*'DT-Prelim Calcs'!$C$21/CF$2/'DT-Prelim Calcs'!$C$19/'DT-Prelim Calcs'!$C$18*3.39*'DT-Prelim Calcs'!$C$20</f>
        <v>4.8935290042125734</v>
      </c>
      <c r="CM29" s="88">
        <f t="shared" si="23"/>
        <v>0</v>
      </c>
      <c r="CN29" s="110">
        <f>CL28*'DT-Prelim Calcs'!$C$11+CN28</f>
        <v>12.99090776932724</v>
      </c>
      <c r="CO29" s="110">
        <f>CO28+0.5*CL29*'DT-Prelim Calcs'!$C$11^2+CN29*'DT-Prelim Calcs'!$C$11</f>
        <v>8.3493686107197043</v>
      </c>
      <c r="CP29" s="110">
        <f>MIN('Drive Train'!$G$35-CJ28*'DT-Prelim Calcs'!$C$21*'Drive Train'!$G$38,CP28+CJ$2)</f>
        <v>10.351945100767772</v>
      </c>
      <c r="CQ29" s="110">
        <f>'Drive Train'!$G$35-CJ29*'DT-Prelim Calcs'!$C$21*'Drive Train'!$G$38</f>
        <v>10.409537041103466</v>
      </c>
      <c r="CR29" s="1">
        <f>IF(CO29&gt;='Drive Train'!$G$30,1,0)</f>
        <v>0</v>
      </c>
      <c r="CS29" s="110">
        <f t="shared" si="68"/>
        <v>0.2827732048020411</v>
      </c>
      <c r="CT29" s="119">
        <f>CT28+'DT-Prelim Calcs'!$C$11</f>
        <v>1.0000000000000002</v>
      </c>
      <c r="CU29" s="2">
        <f>DE29/'Drive Train'!$G$35</f>
        <v>0.85008784280541549</v>
      </c>
      <c r="CV29" s="88">
        <f>DC29*12*60/(PI() * 'Drive Train'!$G$17)/CU$2*CU29</f>
        <v>3759.8267509029552</v>
      </c>
      <c r="CW29" s="2">
        <f>('DT-Prelim Calcs'!$C$6*CU29-CV29)/('DT-Prelim Calcs'!$C$6*CU29)*'DT-Prelim Calcs'!$C$7*CU29</f>
        <v>0.290857468154751</v>
      </c>
      <c r="CX29" s="110">
        <f>CW29/'DT-Prelim Calcs'!$C$7*('DT-Prelim Calcs'!$C$8-'DT-Prelim Calcs'!$C$9)+'DT-Prelim Calcs'!$C$9</f>
        <v>20.740242738516727</v>
      </c>
      <c r="CY29" s="110">
        <f t="shared" si="24"/>
        <v>20.740242738516727</v>
      </c>
      <c r="CZ29" s="2">
        <f t="shared" si="69"/>
        <v>6.4276232369897185E-2</v>
      </c>
      <c r="DA29" s="110">
        <f>CZ29*'DT-Prelim Calcs'!$C$21/CU$2/'DT-Prelim Calcs'!$C$19/'DT-Prelim Calcs'!$C$18*3.39*'DT-Prelim Calcs'!$C$20</f>
        <v>2.3076038761742308</v>
      </c>
      <c r="DB29" s="88">
        <f t="shared" si="25"/>
        <v>0</v>
      </c>
      <c r="DC29" s="110">
        <f>DA28*'DT-Prelim Calcs'!$C$11+DC28</f>
        <v>11.978320016932193</v>
      </c>
      <c r="DD29" s="110">
        <f>DD28+0.5*DA29*'DT-Prelim Calcs'!$C$11^2+DC29*'DT-Prelim Calcs'!$C$11</f>
        <v>8.3173730486342681</v>
      </c>
      <c r="DE29" s="110">
        <f>MIN('Drive Train'!$G$35-CY28*'DT-Prelim Calcs'!$C$21*'Drive Train'!$G$38,DE28+CY$2)</f>
        <v>10.796115603628776</v>
      </c>
      <c r="DF29" s="110">
        <f>'Drive Train'!$G$35-CY29*'DT-Prelim Calcs'!$C$21*'Drive Train'!$G$38</f>
        <v>10.833378153533493</v>
      </c>
      <c r="DG29" s="1">
        <f>IF(DD29&gt;='Drive Train'!$G$30,1,0)</f>
        <v>0</v>
      </c>
      <c r="DH29" s="110">
        <f t="shared" si="70"/>
        <v>0.23044714153907478</v>
      </c>
      <c r="DI29" s="119">
        <f>DI28+'DT-Prelim Calcs'!$C$11</f>
        <v>1.0000000000000002</v>
      </c>
      <c r="DJ29" s="2">
        <f>DT29/'Drive Train'!$G$35</f>
        <v>0.86665085516208162</v>
      </c>
      <c r="DK29" s="88">
        <f>DR29*12*60/(PI() * 'Drive Train'!$G$17)/DJ$2*DJ29</f>
        <v>4000.142285472305</v>
      </c>
      <c r="DL29" s="2">
        <f>('DT-Prelim Calcs'!$C$6*DJ29-DK29)/('DT-Prelim Calcs'!$C$6*DJ29)*'DT-Prelim Calcs'!$C$7*DJ29</f>
        <v>0.25618992795046142</v>
      </c>
      <c r="DM29" s="110">
        <f>DL29/'DT-Prelim Calcs'!$C$7*('DT-Prelim Calcs'!$C$8-'DT-Prelim Calcs'!$C$9)+'DT-Prelim Calcs'!$C$9</f>
        <v>18.625768655134529</v>
      </c>
      <c r="DN29" s="110">
        <f t="shared" si="26"/>
        <v>18.625768655134529</v>
      </c>
      <c r="DO29" s="2">
        <f t="shared" si="71"/>
        <v>1.9733468447610564E-2</v>
      </c>
      <c r="DP29" s="110">
        <f>DO29*'DT-Prelim Calcs'!$C$21/DJ$2/'DT-Prelim Calcs'!$C$19/'DT-Prelim Calcs'!$C$18*3.39*'DT-Prelim Calcs'!$C$20</f>
        <v>0.83060624563765084</v>
      </c>
      <c r="DQ29" s="88">
        <f t="shared" si="27"/>
        <v>0</v>
      </c>
      <c r="DR29" s="110">
        <f>DP28*'DT-Prelim Calcs'!$C$11+DR28</f>
        <v>10.662087294491226</v>
      </c>
      <c r="DS29" s="110">
        <f>DS28+0.5*DP29*'DT-Prelim Calcs'!$C$11^2+DR29*'DT-Prelim Calcs'!$C$11</f>
        <v>7.9244660099311535</v>
      </c>
      <c r="DT29" s="110">
        <f>MIN('Drive Train'!$G$35-DN28*'DT-Prelim Calcs'!$C$21*'Drive Train'!$G$38,DT28+DN$2)</f>
        <v>11.006465860558436</v>
      </c>
      <c r="DU29" s="110">
        <f>'Drive Train'!$G$35-DN29*'DT-Prelim Calcs'!$C$21*'Drive Train'!$G$38</f>
        <v>11.023680821037892</v>
      </c>
      <c r="DV29" s="1">
        <f>IF(DS29&gt;='Drive Train'!$G$30,1,0)</f>
        <v>0</v>
      </c>
      <c r="DW29" s="110">
        <f t="shared" si="72"/>
        <v>0.20695298505705031</v>
      </c>
      <c r="DX29" s="119">
        <f>DX28+'DT-Prelim Calcs'!$C$11</f>
        <v>1.0000000000000002</v>
      </c>
      <c r="DY29" s="2">
        <f>EI29/'Drive Train'!$G$35</f>
        <v>0.87261995765979761</v>
      </c>
      <c r="DZ29" s="88">
        <f>EG29*12*60/(PI() * 'Drive Train'!$G$17)/DY$2*DY29</f>
        <v>4083.6074114872476</v>
      </c>
      <c r="EA29" s="2">
        <f>('DT-Prelim Calcs'!$C$6*DY29-DZ29)/('DT-Prelim Calcs'!$C$6*DY29)*'DT-Prelim Calcs'!$C$7*DY29</f>
        <v>0.24445467965014014</v>
      </c>
      <c r="EB29" s="110">
        <f>EA29/'DT-Prelim Calcs'!$C$7*('DT-Prelim Calcs'!$C$8-'DT-Prelim Calcs'!$C$9)+'DT-Prelim Calcs'!$C$9</f>
        <v>17.910001737526279</v>
      </c>
      <c r="EC29" s="110">
        <f t="shared" si="28"/>
        <v>17.910001737526279</v>
      </c>
      <c r="ED29" s="2">
        <f t="shared" si="73"/>
        <v>4.7156435868244417E-3</v>
      </c>
      <c r="EE29" s="110">
        <f>ED29*'DT-Prelim Calcs'!$C$21/DY$2/'DT-Prelim Calcs'!$C$19/'DT-Prelim Calcs'!$C$18*3.39*'DT-Prelim Calcs'!$C$20</f>
        <v>0.22767661717158633</v>
      </c>
      <c r="EF29" s="88">
        <f t="shared" si="29"/>
        <v>1</v>
      </c>
      <c r="EG29" s="110">
        <f>EE28*'DT-Prelim Calcs'!$C$11+EG28</f>
        <v>9.42419179916463</v>
      </c>
      <c r="EH29" s="110">
        <f>EH28+0.5*EE29*'DT-Prelim Calcs'!$C$11^2+EG29*'DT-Prelim Calcs'!$C$11</f>
        <v>7.3935155830801058</v>
      </c>
      <c r="EI29" s="110">
        <f>MIN('Drive Train'!$G$35-EC28*'DT-Prelim Calcs'!$C$21*'Drive Train'!$G$38,EI28+EC$2)</f>
        <v>11.08227346227943</v>
      </c>
      <c r="EJ29" s="110">
        <f>'Drive Train'!$G$35-EC29*'DT-Prelim Calcs'!$C$21*'Drive Train'!$G$38</f>
        <v>11.088099843622635</v>
      </c>
      <c r="EK29" s="1">
        <f>IF(EH29&gt;='Drive Train'!$G$30,1,0)</f>
        <v>0</v>
      </c>
      <c r="EL29" s="110">
        <f t="shared" si="74"/>
        <v>0.19900001930584751</v>
      </c>
      <c r="EM29" s="119">
        <f>EM28+'DT-Prelim Calcs'!$C$11</f>
        <v>1.0000000000000002</v>
      </c>
      <c r="EN29" s="2">
        <f>EX29/'Drive Train'!$G$35</f>
        <v>0.87426782426330862</v>
      </c>
      <c r="EO29" s="88">
        <f>EV29*12*60/(PI() * 'Drive Train'!$G$17)/EN$2*EN29</f>
        <v>4105.7189506661107</v>
      </c>
      <c r="EP29" s="2">
        <f>('DT-Prelim Calcs'!$C$6*EN29-EO29)/('DT-Prelim Calcs'!$C$6*EN29)*'DT-Prelim Calcs'!$C$7*EN29</f>
        <v>0.24143959788948158</v>
      </c>
      <c r="EQ29" s="110">
        <f>EP29/'DT-Prelim Calcs'!$C$7*('DT-Prelim Calcs'!$C$8-'DT-Prelim Calcs'!$C$9)+'DT-Prelim Calcs'!$C$9</f>
        <v>17.726103133684695</v>
      </c>
      <c r="ER29" s="110">
        <f t="shared" si="30"/>
        <v>17.726103133684695</v>
      </c>
      <c r="ES29" s="2">
        <f t="shared" si="75"/>
        <v>8.5676477443602517E-4</v>
      </c>
      <c r="ET29" s="110">
        <f>ES29*'DT-Prelim Calcs'!$C$21/EN$2/'DT-Prelim Calcs'!$C$19/'DT-Prelim Calcs'!$C$18*3.39*'DT-Prelim Calcs'!$C$20</f>
        <v>4.6668853150258968E-2</v>
      </c>
      <c r="EU29" s="88">
        <f t="shared" si="31"/>
        <v>1</v>
      </c>
      <c r="EV29" s="110">
        <f>ET28*'DT-Prelim Calcs'!$C$11+EV28</f>
        <v>8.3826614521087794</v>
      </c>
      <c r="EW29" s="110">
        <f>EW28+0.5*ET29*'DT-Prelim Calcs'!$C$11^2+EV29*'DT-Prelim Calcs'!$C$11</f>
        <v>6.8463735993141608</v>
      </c>
      <c r="EX29" s="110">
        <f>MIN('Drive Train'!$G$35-ER28*'DT-Prelim Calcs'!$C$21*'Drive Train'!$G$38,EX28+ER$2)</f>
        <v>11.103201368144019</v>
      </c>
      <c r="EY29" s="110">
        <f>'Drive Train'!$G$35-ER29*'DT-Prelim Calcs'!$C$21*'Drive Train'!$G$38</f>
        <v>11.104650717968376</v>
      </c>
      <c r="EZ29" s="1">
        <f>IF(EW29&gt;='Drive Train'!$G$30,1,0)</f>
        <v>0</v>
      </c>
      <c r="FA29" s="110">
        <f t="shared" si="76"/>
        <v>0.19695670148538549</v>
      </c>
      <c r="FB29" s="119">
        <f>FB28+'DT-Prelim Calcs'!$C$11</f>
        <v>1.0000000000000002</v>
      </c>
      <c r="FC29" s="2">
        <f>FM29/'Drive Train'!$G$35</f>
        <v>0.87461251704415721</v>
      </c>
      <c r="FD29" s="88">
        <f>FK29*12*60/(PI() * 'Drive Train'!$G$17)/FC$2*FC29</f>
        <v>4110.1349502151952</v>
      </c>
      <c r="FE29" s="2">
        <f>('DT-Prelim Calcs'!$C$6*FC29-FD29)/('DT-Prelim Calcs'!$C$6*FC29)*'DT-Prelim Calcs'!$C$7*FC29</f>
        <v>0.2408594230385244</v>
      </c>
      <c r="FF29" s="110">
        <f>FE29/'DT-Prelim Calcs'!$C$7*('DT-Prelim Calcs'!$C$8-'DT-Prelim Calcs'!$C$9)+'DT-Prelim Calcs'!$C$9</f>
        <v>17.690716582491561</v>
      </c>
      <c r="FG29" s="110">
        <f t="shared" si="32"/>
        <v>17.690716582491561</v>
      </c>
      <c r="FH29" s="2">
        <f t="shared" si="77"/>
        <v>1.127434498232327E-4</v>
      </c>
      <c r="FI29" s="110">
        <f>FH29*'DT-Prelim Calcs'!$C$21/FC$2/'DT-Prelim Calcs'!$C$19/'DT-Prelim Calcs'!$C$18*3.39*'DT-Prelim Calcs'!$C$20</f>
        <v>6.8391204002118903E-3</v>
      </c>
      <c r="FJ29" s="88">
        <f t="shared" si="33"/>
        <v>1</v>
      </c>
      <c r="FK29" s="110">
        <f>FI28*'DT-Prelim Calcs'!$C$11+FK28</f>
        <v>7.532414216807239</v>
      </c>
      <c r="FL29" s="110">
        <f>FL28+0.5*FI29*'DT-Prelim Calcs'!$C$11^2+FK29*'DT-Prelim Calcs'!$C$11</f>
        <v>6.3373282671325954</v>
      </c>
      <c r="FM29" s="110">
        <f>MIN('Drive Train'!$G$35-FG28*'DT-Prelim Calcs'!$C$21*'Drive Train'!$G$38,FM28+FG$2)</f>
        <v>11.107578966460796</v>
      </c>
      <c r="FN29" s="110">
        <f>'Drive Train'!$G$35-FG29*'DT-Prelim Calcs'!$C$21*'Drive Train'!$G$38</f>
        <v>11.107835507575759</v>
      </c>
      <c r="FO29" s="1">
        <f>IF(FL29&gt;='Drive Train'!$G$30,1,0)</f>
        <v>0</v>
      </c>
      <c r="FP29" s="110">
        <f t="shared" si="78"/>
        <v>0.19656351758323956</v>
      </c>
      <c r="FQ29" s="119">
        <f>FQ28+'DT-Prelim Calcs'!$C$11</f>
        <v>1.0000000000000002</v>
      </c>
      <c r="FR29" s="2">
        <f>GB29/'Drive Train'!$G$35</f>
        <v>0.87466472943987794</v>
      </c>
      <c r="FS29" s="88">
        <f>FZ29*12*60/(PI() * 'Drive Train'!$G$17)/FR$2*FR29</f>
        <v>4110.770007212418</v>
      </c>
      <c r="FT29" s="2">
        <f>('DT-Prelim Calcs'!$C$6*FR29-FS29)/('DT-Prelim Calcs'!$C$6*FR29)*'DT-Prelim Calcs'!$C$7*FR29</f>
        <v>0.24077971539901055</v>
      </c>
      <c r="FU29" s="110">
        <f>FT29/'DT-Prelim Calcs'!$C$7*('DT-Prelim Calcs'!$C$8-'DT-Prelim Calcs'!$C$9)+'DT-Prelim Calcs'!$C$9</f>
        <v>17.685854981783624</v>
      </c>
      <c r="FV29" s="110">
        <f t="shared" si="34"/>
        <v>17.685854981783624</v>
      </c>
      <c r="FW29" s="2">
        <f t="shared" si="79"/>
        <v>1.0211434793266916E-5</v>
      </c>
      <c r="FX29" s="110">
        <f>FW29*'DT-Prelim Calcs'!$C$21/FR$2/'DT-Prelim Calcs'!$C$19/'DT-Prelim Calcs'!$C$18*3.39*'DT-Prelim Calcs'!$C$20</f>
        <v>6.8264258628795299E-4</v>
      </c>
      <c r="FY29" s="88">
        <f t="shared" si="35"/>
        <v>1</v>
      </c>
      <c r="FZ29" s="110">
        <f>FX28*'DT-Prelim Calcs'!$C$11+FZ28</f>
        <v>6.8356164561508717</v>
      </c>
      <c r="GA29" s="110">
        <f>GA28+0.5*FX29*'DT-Prelim Calcs'!$C$11^2+FZ29*'DT-Prelim Calcs'!$C$11</f>
        <v>5.8791370502974374</v>
      </c>
      <c r="GB29" s="110">
        <f>MIN('Drive Train'!$G$35-FV28*'DT-Prelim Calcs'!$C$21*'Drive Train'!$G$38,GB28+FV$2)</f>
        <v>11.108242063886449</v>
      </c>
      <c r="GC29" s="110">
        <f>'Drive Train'!$G$35-FV29*'DT-Prelim Calcs'!$C$21*'Drive Train'!$G$38</f>
        <v>11.108273051639474</v>
      </c>
      <c r="GD29" s="1">
        <f>IF(GA29&gt;='Drive Train'!$G$30,1,0)</f>
        <v>0</v>
      </c>
      <c r="GE29" s="110">
        <f t="shared" si="80"/>
        <v>0.19650949979759583</v>
      </c>
      <c r="GF29" s="119">
        <f>GF28+'DT-Prelim Calcs'!$C$11</f>
        <v>1.0000000000000002</v>
      </c>
      <c r="GG29" s="2">
        <f>GQ29/'Drive Train'!$G$35</f>
        <v>0.83061859556958872</v>
      </c>
      <c r="GH29" s="88">
        <f>GO29*12*60/(PI() * 'Drive Train'!$G$17)/GG$2*GG29</f>
        <v>3483.096349283986</v>
      </c>
      <c r="GI29" s="2">
        <f>('DT-Prelim Calcs'!$C$6*GG29-GH29)/('DT-Prelim Calcs'!$C$6*GG29)*'DT-Prelim Calcs'!$C$7*GG29</f>
        <v>0.33021916281982899</v>
      </c>
      <c r="GJ29" s="110">
        <f>GI29/'DT-Prelim Calcs'!$C$7*('DT-Prelim Calcs'!$C$8-'DT-Prelim Calcs'!$C$9)+'DT-Prelim Calcs'!$C$9</f>
        <v>23.141026952131416</v>
      </c>
      <c r="GK29" s="110">
        <f t="shared" si="81"/>
        <v>23.141026952131416</v>
      </c>
      <c r="GL29" s="2">
        <f t="shared" si="82"/>
        <v>0.1153946916872082</v>
      </c>
      <c r="GM29" s="110">
        <f>GL29*'DT-Prelim Calcs'!$C$21/GG$2/'DT-Prelim Calcs'!$C$19/'DT-Prelim Calcs'!$C$18*3.39*'DT-Prelim Calcs'!$C$20</f>
        <v>4.2856819270663404</v>
      </c>
      <c r="GN29" s="88">
        <f t="shared" si="37"/>
        <v>0</v>
      </c>
      <c r="GO29" s="110">
        <f>GM28*'DT-Prelim Calcs'!$C$11+GO28</f>
        <v>10.978233532836956</v>
      </c>
      <c r="GP29" s="110">
        <f>GP28+0.5*GM29*'DT-Prelim Calcs'!$C$11^2+GO29*'DT-Prelim Calcs'!$C$11</f>
        <v>6.552813612081291</v>
      </c>
      <c r="GQ29" s="110">
        <f>MIN('Drive Train'!$G$35-GK28*'DT-Prelim Calcs'!$C$21*'Drive Train'!$G$38,GQ28+GK$2)</f>
        <v>10.548856163733776</v>
      </c>
      <c r="GR29" s="110">
        <f>'Drive Train'!$G$35-GK29*'DT-Prelim Calcs'!$C$21*'Drive Train'!$G$38</f>
        <v>10.617307574308171</v>
      </c>
      <c r="GS29" s="1">
        <f>IF(GP29&gt;='Drive Train'!$G$30,1,0)</f>
        <v>0</v>
      </c>
      <c r="GT29" s="110">
        <f t="shared" si="83"/>
        <v>0.25712252169034905</v>
      </c>
      <c r="GU29" s="119">
        <f>GU28+'DT-Prelim Calcs'!$C$11</f>
        <v>1.0000000000000002</v>
      </c>
      <c r="GV29" s="2">
        <f>HF29/'Drive Train'!$G$35</f>
        <v>0.84223274575629181</v>
      </c>
      <c r="GW29" s="88">
        <f>HD29*12*60/(PI() * 'Drive Train'!$G$17)/GV$2*GV29</f>
        <v>3649.5672497575856</v>
      </c>
      <c r="GX29" s="2">
        <f>('DT-Prelim Calcs'!$C$6*GV29-GW29)/('DT-Prelim Calcs'!$C$6*GV29)*'DT-Prelim Calcs'!$C$7*GV29</f>
        <v>0.30640265402352967</v>
      </c>
      <c r="GY29" s="110">
        <f>GX29/'DT-Prelim Calcs'!$C$7*('DT-Prelim Calcs'!$C$8-'DT-Prelim Calcs'!$C$9)+'DT-Prelim Calcs'!$C$9</f>
        <v>21.68838882696706</v>
      </c>
      <c r="GZ29" s="110">
        <f t="shared" si="38"/>
        <v>21.68838882696706</v>
      </c>
      <c r="HA29" s="2">
        <f t="shared" si="84"/>
        <v>8.4414826510080393E-2</v>
      </c>
      <c r="HB29" s="110">
        <f>HA29*'DT-Prelim Calcs'!$C$21/GV$2/'DT-Prelim Calcs'!$C$19/'DT-Prelim Calcs'!$C$18*3.39*'DT-Prelim Calcs'!$C$20</f>
        <v>3.1351103855914704</v>
      </c>
      <c r="HC29" s="88">
        <f t="shared" si="39"/>
        <v>0</v>
      </c>
      <c r="HD29" s="110">
        <f>HB28*'DT-Prelim Calcs'!$C$11+HD28</f>
        <v>11.344304487477521</v>
      </c>
      <c r="HE29" s="110">
        <f>HE28+0.5*HB29*'DT-Prelim Calcs'!$C$11^2+HD29*'DT-Prelim Calcs'!$C$11</f>
        <v>7.1285447294288327</v>
      </c>
      <c r="HF29" s="110">
        <f>MIN('Drive Train'!$G$35-GZ28*'DT-Prelim Calcs'!$C$21*'Drive Train'!$G$38,HF28+GZ$2)</f>
        <v>10.696355871104906</v>
      </c>
      <c r="HG29" s="110">
        <f>'Drive Train'!$G$35-GZ29*'DT-Prelim Calcs'!$C$21*'Drive Train'!$G$38</f>
        <v>10.748045005572964</v>
      </c>
      <c r="HH29" s="1">
        <f>IF(HE29&gt;='Drive Train'!$G$30,1,0)</f>
        <v>0</v>
      </c>
      <c r="HI29" s="110">
        <f t="shared" si="85"/>
        <v>0.2409820980774118</v>
      </c>
      <c r="HJ29" s="119">
        <f>HJ28+'DT-Prelim Calcs'!$C$11</f>
        <v>1.0000000000000002</v>
      </c>
      <c r="HK29" s="2">
        <f>HU29/'Drive Train'!$G$35</f>
        <v>0.8481118152810101</v>
      </c>
      <c r="HL29" s="88">
        <f>HS29*12*60/(PI() * 'Drive Train'!$G$17)/HK$2*HK29</f>
        <v>3733.5730290928991</v>
      </c>
      <c r="HM29" s="2">
        <f>('DT-Prelim Calcs'!$C$6*HK29-HL29)/('DT-Prelim Calcs'!$C$6*HK29)*'DT-Prelim Calcs'!$C$7*HK29</f>
        <v>0.2944099247823565</v>
      </c>
      <c r="HN29" s="110">
        <f>HM29/'DT-Prelim Calcs'!$C$7*('DT-Prelim Calcs'!$C$8-'DT-Prelim Calcs'!$C$9)+'DT-Prelim Calcs'!$C$9</f>
        <v>20.956917398072807</v>
      </c>
      <c r="HO29" s="110">
        <f t="shared" si="40"/>
        <v>20.956917398072807</v>
      </c>
      <c r="HP29" s="2">
        <f t="shared" si="86"/>
        <v>6.8886608052911691E-2</v>
      </c>
      <c r="HQ29" s="110">
        <f>HP29*'DT-Prelim Calcs'!$C$21/HK$2/'DT-Prelim Calcs'!$C$19/'DT-Prelim Calcs'!$C$18*3.39*'DT-Prelim Calcs'!$C$20</f>
        <v>2.5584027032154442</v>
      </c>
      <c r="HR29" s="88">
        <f t="shared" si="41"/>
        <v>0</v>
      </c>
      <c r="HS29" s="110">
        <f>HQ28*'DT-Prelim Calcs'!$C$11+HS28</f>
        <v>11.524979557041936</v>
      </c>
      <c r="HT29" s="110">
        <f>HT28+0.5*HQ29*'DT-Prelim Calcs'!$C$11^2+HS29*'DT-Prelim Calcs'!$C$11</f>
        <v>7.5523738585559119</v>
      </c>
      <c r="HU29" s="110">
        <f>MIN('Drive Train'!$G$35-HO28*'DT-Prelim Calcs'!$C$21*'Drive Train'!$G$38,HU28+HO$2)</f>
        <v>10.771020054068828</v>
      </c>
      <c r="HV29" s="110">
        <f>'Drive Train'!$G$35-HO29*'DT-Prelim Calcs'!$C$21*'Drive Train'!$G$38</f>
        <v>10.813877434173447</v>
      </c>
      <c r="HW29" s="1">
        <f>IF(HT29&gt;='Drive Train'!$G$30,1,0)</f>
        <v>0</v>
      </c>
      <c r="HX29" s="110">
        <f t="shared" si="87"/>
        <v>0.23285463775636453</v>
      </c>
      <c r="HY29" s="119">
        <f>HY28+'DT-Prelim Calcs'!$C$11</f>
        <v>1.0000000000000002</v>
      </c>
      <c r="HZ29" s="2">
        <f>IJ29/'Drive Train'!$G$35</f>
        <v>0.85134562035299544</v>
      </c>
      <c r="IA29" s="88">
        <f>IH29*12*60/(PI() * 'Drive Train'!$G$17)/HZ$2*HZ29</f>
        <v>3779.7056495506617</v>
      </c>
      <c r="IB29" s="2">
        <f>('DT-Prelim Calcs'!$C$6*HZ29-IA29)/('DT-Prelim Calcs'!$C$6*HZ29)*'DT-Prelim Calcs'!$C$7*HZ29</f>
        <v>0.28783140588497819</v>
      </c>
      <c r="IC29" s="110">
        <f>IB29/'DT-Prelim Calcs'!$C$7*('DT-Prelim Calcs'!$C$8-'DT-Prelim Calcs'!$C$9)+'DT-Prelim Calcs'!$C$9</f>
        <v>20.555674401495125</v>
      </c>
      <c r="ID29" s="110">
        <f t="shared" si="42"/>
        <v>20.555674401495125</v>
      </c>
      <c r="IE29" s="2">
        <f t="shared" si="88"/>
        <v>6.0388714128875004E-2</v>
      </c>
      <c r="IF29" s="110">
        <f>IE29*'DT-Prelim Calcs'!$C$21/HZ$2/'DT-Prelim Calcs'!$C$19/'DT-Prelim Calcs'!$C$18*3.39*'DT-Prelim Calcs'!$C$20</f>
        <v>2.2427965875798144</v>
      </c>
      <c r="IG29" s="88">
        <f t="shared" si="43"/>
        <v>0</v>
      </c>
      <c r="IH29" s="110">
        <f>IF28*'DT-Prelim Calcs'!$C$11+IH28</f>
        <v>11.623065902459926</v>
      </c>
      <c r="II29" s="110">
        <f>II28+0.5*IF29*'DT-Prelim Calcs'!$C$11^2+IH29*'DT-Prelim Calcs'!$C$11</f>
        <v>7.857194433276657</v>
      </c>
      <c r="IJ29" s="110">
        <f>MIN('Drive Train'!$G$35-ID28*'DT-Prelim Calcs'!$C$21*'Drive Train'!$G$38,IJ28+ID$2)</f>
        <v>10.812089378483041</v>
      </c>
      <c r="IK29" s="110">
        <f>'Drive Train'!$G$35-ID29*'DT-Prelim Calcs'!$C$21*'Drive Train'!$G$38</f>
        <v>10.849989303865438</v>
      </c>
      <c r="IL29" s="1">
        <f>IF(II29&gt;='Drive Train'!$G$30,1,0)</f>
        <v>0</v>
      </c>
      <c r="IM29" s="110">
        <f t="shared" si="89"/>
        <v>0.22839638223883474</v>
      </c>
      <c r="IN29" s="119">
        <f>IN28+'DT-Prelim Calcs'!$C$11</f>
        <v>1.0000000000000002</v>
      </c>
      <c r="IO29" s="2">
        <f>IY29/'Drive Train'!$G$35</f>
        <v>0.85326839004657584</v>
      </c>
      <c r="IP29" s="88">
        <f>IW29*12*60/(PI() * 'Drive Train'!$G$17)/IO$2*IO29</f>
        <v>3807.1099152507959</v>
      </c>
      <c r="IQ29" s="2">
        <f>('DT-Prelim Calcs'!$C$6*IO29-IP29)/('DT-Prelim Calcs'!$C$6*IO29)*'DT-Prelim Calcs'!$C$7*IO29</f>
        <v>0.28392607029039413</v>
      </c>
      <c r="IR29" s="110">
        <f>IQ29/'DT-Prelim Calcs'!$C$7*('DT-Prelim Calcs'!$C$8-'DT-Prelim Calcs'!$C$9)+'DT-Prelim Calcs'!$C$9</f>
        <v>20.31747662764106</v>
      </c>
      <c r="IS29" s="110">
        <f t="shared" si="44"/>
        <v>20.31747662764106</v>
      </c>
      <c r="IT29" s="2">
        <f t="shared" si="90"/>
        <v>5.5350574054522816E-2</v>
      </c>
      <c r="IU29" s="110">
        <f>IT29*'DT-Prelim Calcs'!$C$21/IO$2/'DT-Prelim Calcs'!$C$19/'DT-Prelim Calcs'!$C$18*3.39*'DT-Prelim Calcs'!$C$20</f>
        <v>2.0556834236466992</v>
      </c>
      <c r="IV29" s="88">
        <f t="shared" si="45"/>
        <v>0</v>
      </c>
      <c r="IW29" s="110">
        <f>IU28*'DT-Prelim Calcs'!$C$11+IW28</f>
        <v>11.680955918715386</v>
      </c>
      <c r="IX29" s="110">
        <f>IX28+0.5*IU29*'DT-Prelim Calcs'!$C$11^2+IW29*'DT-Prelim Calcs'!$C$11</f>
        <v>8.0756453203036802</v>
      </c>
      <c r="IY29" s="110">
        <f>MIN('Drive Train'!$G$35-IS28*'DT-Prelim Calcs'!$C$21*'Drive Train'!$G$38,IY28+IS$2)</f>
        <v>10.836508553591512</v>
      </c>
      <c r="IZ29" s="110">
        <f>'Drive Train'!$G$35-IS29*'DT-Prelim Calcs'!$C$21*'Drive Train'!$G$38</f>
        <v>10.871427103512303</v>
      </c>
      <c r="JA29" s="1">
        <f>IF(IX29&gt;='Drive Train'!$G$30,1,0)</f>
        <v>0</v>
      </c>
      <c r="JB29" s="110">
        <f t="shared" si="91"/>
        <v>0.22574974030712286</v>
      </c>
      <c r="JC29" s="119">
        <f>JC28+'DT-Prelim Calcs'!$C$11</f>
        <v>1.0000000000000002</v>
      </c>
      <c r="JD29" s="2">
        <f>JN29/'Drive Train'!$G$35</f>
        <v>0.85440277502634066</v>
      </c>
      <c r="JE29" s="88">
        <f>JL29*12*60/(PI() * 'Drive Train'!$G$17)/JD$2*JD29</f>
        <v>3823.2687833654204</v>
      </c>
      <c r="JF29" s="2">
        <f>('DT-Prelim Calcs'!$C$6*JD29-JE29)/('DT-Prelim Calcs'!$C$6*JD29)*'DT-Prelim Calcs'!$C$7*JD29</f>
        <v>0.2816241825567905</v>
      </c>
      <c r="JG29" s="110">
        <f>JF29/'DT-Prelim Calcs'!$C$7*('DT-Prelim Calcs'!$C$8-'DT-Prelim Calcs'!$C$9)+'DT-Prelim Calcs'!$C$9</f>
        <v>20.177077801336161</v>
      </c>
      <c r="JH29" s="110">
        <f t="shared" si="46"/>
        <v>20.177077801336161</v>
      </c>
      <c r="JI29" s="2">
        <f t="shared" si="92"/>
        <v>5.2383288511242215E-2</v>
      </c>
      <c r="JJ29" s="110">
        <f>JI29*'DT-Prelim Calcs'!$C$21/JD$2/'DT-Prelim Calcs'!$C$19/'DT-Prelim Calcs'!$C$18*3.39*'DT-Prelim Calcs'!$C$20</f>
        <v>1.9454804165642465</v>
      </c>
      <c r="JK29" s="88">
        <f t="shared" si="47"/>
        <v>0</v>
      </c>
      <c r="JL29" s="110">
        <f>JJ28*'DT-Prelim Calcs'!$C$11+JL28</f>
        <v>11.714959924443221</v>
      </c>
      <c r="JM29" s="110">
        <f>JM28+0.5*JJ29*'DT-Prelim Calcs'!$C$11^2+JL29*'DT-Prelim Calcs'!$C$11</f>
        <v>8.2249124908548001</v>
      </c>
      <c r="JN29" s="110">
        <f>MIN('Drive Train'!$G$35-JH28*'DT-Prelim Calcs'!$C$21*'Drive Train'!$G$38,JN28+JH$2)</f>
        <v>10.850915242834526</v>
      </c>
      <c r="JO29" s="110">
        <f>'Drive Train'!$G$35-JH29*'DT-Prelim Calcs'!$C$21*'Drive Train'!$G$38</f>
        <v>10.884062997879745</v>
      </c>
      <c r="JP29" s="1">
        <f>IF(JM29&gt;='Drive Train'!$G$30,1,0)</f>
        <v>0</v>
      </c>
      <c r="JQ29" s="110">
        <f>MIN(JG29,'DT-Prelim Calcs'!$C$10)*'DT-Prelim Calcs'!$C$11*1000/60/60*(1-JP29)</f>
        <v>0.22418975334817953</v>
      </c>
      <c r="JR29" s="119">
        <f>JR28+'DT-Prelim Calcs'!$C$11</f>
        <v>1.0000000000000002</v>
      </c>
      <c r="JS29" s="2">
        <f>KC29/'Drive Train'!$G$35</f>
        <v>0.85482173055409627</v>
      </c>
      <c r="JT29" s="88">
        <f>KA29*12*60/(PI() * 'Drive Train'!$G$17)/JS$2*JS29</f>
        <v>3829.234956705443</v>
      </c>
      <c r="JU29" s="2">
        <f>('DT-Prelim Calcs'!$C$6*JS29-JT29)/('DT-Prelim Calcs'!$C$6*JS29)*'DT-Prelim Calcs'!$C$7*JS29</f>
        <v>0.2807744467671191</v>
      </c>
      <c r="JV29" s="110">
        <f>JU29/'DT-Prelim Calcs'!$C$7*('DT-Prelim Calcs'!$C$8-'DT-Prelim Calcs'!$C$9)+'DT-Prelim Calcs'!$C$9</f>
        <v>20.125249944661167</v>
      </c>
      <c r="JW29" s="110">
        <f t="shared" si="48"/>
        <v>20.125249944661167</v>
      </c>
      <c r="JX29" s="2">
        <f t="shared" si="93"/>
        <v>5.1288352832356887E-2</v>
      </c>
      <c r="JY29" s="110">
        <f>JX29*'DT-Prelim Calcs'!$C$21/JS$2/'DT-Prelim Calcs'!$C$19/'DT-Prelim Calcs'!$C$18*3.39*'DT-Prelim Calcs'!$C$20</f>
        <v>1.904815235335471</v>
      </c>
      <c r="JZ29" s="88">
        <f t="shared" si="49"/>
        <v>0</v>
      </c>
      <c r="KA29" s="110">
        <f>JY28*'DT-Prelim Calcs'!$C$11+KA28</f>
        <v>11.727490441249913</v>
      </c>
      <c r="KB29" s="110">
        <f>KB28+0.5*JY29*'DT-Prelim Calcs'!$C$11^2+KA29*'DT-Prelim Calcs'!$C$11</f>
        <v>8.2839225884728727</v>
      </c>
      <c r="KC29" s="110">
        <f>MIN('Drive Train'!$G$35-JW28*'DT-Prelim Calcs'!$C$21*'Drive Train'!$G$38,KC28+JW$2)</f>
        <v>10.856235978037022</v>
      </c>
      <c r="KD29" s="110">
        <f>'Drive Train'!$G$35-JW29*'DT-Prelim Calcs'!$C$21*'Drive Train'!$G$38</f>
        <v>10.888727504980494</v>
      </c>
      <c r="KE29" s="1">
        <f>IF(KB29&gt;='Drive Train'!$G$30,1,0)</f>
        <v>0</v>
      </c>
      <c r="KF29" s="110">
        <f>MIN(JV29,'DT-Prelim Calcs'!$C$10)*'DT-Prelim Calcs'!$C$11*1000/60/60*(1-KE29)</f>
        <v>0.22361388827401296</v>
      </c>
      <c r="KG29" s="119">
        <f>KG28+'DT-Prelim Calcs'!$C$11</f>
        <v>1.0000000000000002</v>
      </c>
      <c r="KH29" s="2">
        <f>KR29/'Drive Train'!$G$35</f>
        <v>0.85479054637446883</v>
      </c>
      <c r="KI29" s="88">
        <f>KP29*12*60/(PI() * 'Drive Train'!$G$17)/KH$2*KH29</f>
        <v>3828.7909069464058</v>
      </c>
      <c r="KJ29" s="2">
        <f>('DT-Prelim Calcs'!$C$6*KH29-KI29)/('DT-Prelim Calcs'!$C$6*KH29)*'DT-Prelim Calcs'!$C$7*KH29</f>
        <v>0.2808376877177215</v>
      </c>
      <c r="KK29" s="110">
        <f>KJ29/'DT-Prelim Calcs'!$C$7*('DT-Prelim Calcs'!$C$8-'DT-Prelim Calcs'!$C$9)+'DT-Prelim Calcs'!$C$9</f>
        <v>20.129107194130533</v>
      </c>
      <c r="KL29" s="110">
        <f t="shared" si="50"/>
        <v>20.129107194130533</v>
      </c>
      <c r="KM29" s="2">
        <f t="shared" si="94"/>
        <v>5.1369834626780908E-2</v>
      </c>
      <c r="KN29" s="110">
        <f>KM29*'DT-Prelim Calcs'!$C$21/KH$2/'DT-Prelim Calcs'!$C$19/'DT-Prelim Calcs'!$C$18*3.39*'DT-Prelim Calcs'!$C$20</f>
        <v>1.9078414148645479</v>
      </c>
      <c r="KO29" s="88">
        <f t="shared" si="51"/>
        <v>0</v>
      </c>
      <c r="KP29" s="110">
        <f>KN28*'DT-Prelim Calcs'!$C$11+KP28</f>
        <v>11.726558274433655</v>
      </c>
      <c r="KQ29" s="110">
        <f>KQ28+0.5*KN29*'DT-Prelim Calcs'!$C$11^2+KP29*'DT-Prelim Calcs'!$C$11</f>
        <v>8.2795962271795691</v>
      </c>
      <c r="KR29" s="110">
        <f>MIN('Drive Train'!$G$35-KL28*'DT-Prelim Calcs'!$C$21*'Drive Train'!$G$38,KR28+KL$2)</f>
        <v>10.855839938955754</v>
      </c>
      <c r="KS29" s="110">
        <f>'Drive Train'!$G$35-KL29*'DT-Prelim Calcs'!$C$21*'Drive Train'!$G$38</f>
        <v>10.888380352528252</v>
      </c>
      <c r="KT29" s="1">
        <f>IF(KQ29&gt;='Drive Train'!$G$30,1,0)</f>
        <v>0</v>
      </c>
      <c r="KU29" s="110">
        <f>MIN(KK29,'DT-Prelim Calcs'!$C$10)*'DT-Prelim Calcs'!$C$11*1000/60/60*(1-KT29)</f>
        <v>0.22365674660145035</v>
      </c>
      <c r="KV29" s="119">
        <f>KV28+'DT-Prelim Calcs'!$C$11</f>
        <v>1.0000000000000002</v>
      </c>
      <c r="KW29" s="2">
        <f>LG29/'Drive Train'!$G$35</f>
        <v>0.85481982318869143</v>
      </c>
      <c r="KX29" s="88">
        <f>LE29*12*60/(PI() * 'Drive Train'!$G$17)/KW$2*KW29</f>
        <v>3829.2077967593477</v>
      </c>
      <c r="KY29" s="2">
        <f>('DT-Prelim Calcs'!$C$6*KW29-KX29)/('DT-Prelim Calcs'!$C$6*KW29)*'DT-Prelim Calcs'!$C$7*KW29</f>
        <v>0.280778314834637</v>
      </c>
      <c r="KZ29" s="110">
        <f>KY29/'DT-Prelim Calcs'!$C$7*('DT-Prelim Calcs'!$C$8-'DT-Prelim Calcs'!$C$9)+'DT-Prelim Calcs'!$C$9</f>
        <v>20.125485869346655</v>
      </c>
      <c r="LA29" s="110">
        <f t="shared" si="52"/>
        <v>20.125485869346655</v>
      </c>
      <c r="LB29" s="2">
        <f t="shared" si="95"/>
        <v>5.1293336545466722E-2</v>
      </c>
      <c r="LC29" s="110">
        <f>LB29*'DT-Prelim Calcs'!$C$21/KW$2/'DT-Prelim Calcs'!$C$19/'DT-Prelim Calcs'!$C$18*3.39*'DT-Prelim Calcs'!$C$20</f>
        <v>1.905000327118223</v>
      </c>
      <c r="LD29" s="88">
        <f t="shared" si="53"/>
        <v>0</v>
      </c>
      <c r="LE29" s="110">
        <f>LC28*'DT-Prelim Calcs'!$C$11+LE28</f>
        <v>11.727433428108982</v>
      </c>
      <c r="LF29" s="110">
        <f>LF28+0.5*LC29*'DT-Prelim Calcs'!$C$11^2+LE29*'DT-Prelim Calcs'!$C$11</f>
        <v>8.2837215144164329</v>
      </c>
      <c r="LG29" s="110">
        <f>MIN('Drive Train'!$G$35-LA28*'DT-Prelim Calcs'!$C$21*'Drive Train'!$G$38,LG28+LA$2)</f>
        <v>10.85621175449638</v>
      </c>
      <c r="LH29" s="110">
        <f>'Drive Train'!$G$35-LA29*'DT-Prelim Calcs'!$C$21*'Drive Train'!$G$38</f>
        <v>10.888706271758799</v>
      </c>
      <c r="LI29" s="1">
        <f>IF(LF29&gt;='Drive Train'!$G$30,1,0)</f>
        <v>0</v>
      </c>
      <c r="LJ29" s="110">
        <f>MIN(KZ29,'DT-Prelim Calcs'!$C$10)*'DT-Prelim Calcs'!$C$11*1000/60/60*(1-LI29)</f>
        <v>0.22361650965940727</v>
      </c>
      <c r="LK29" s="119">
        <f>LK28+'DT-Prelim Calcs'!$C$11</f>
        <v>1.0000000000000002</v>
      </c>
      <c r="LL29" s="2">
        <f>LV29/'Drive Train'!$G$35</f>
        <v>0.85479776219274428</v>
      </c>
      <c r="LM29" s="88">
        <f>LT29*12*60/(PI() * 'Drive Train'!$G$17)/LL$2*LL29</f>
        <v>3828.8936576480078</v>
      </c>
      <c r="LN29" s="2">
        <f>('DT-Prelim Calcs'!$C$6*LL29-LM29)/('DT-Prelim Calcs'!$C$6*LL29)*'DT-Prelim Calcs'!$C$7*LL29</f>
        <v>0.28082305406100039</v>
      </c>
      <c r="LO29" s="110">
        <f>LN29/'DT-Prelim Calcs'!$C$7*('DT-Prelim Calcs'!$C$8-'DT-Prelim Calcs'!$C$9)+'DT-Prelim Calcs'!$C$9</f>
        <v>20.128214644855344</v>
      </c>
      <c r="LP29" s="110">
        <f t="shared" si="54"/>
        <v>20.128214644855344</v>
      </c>
      <c r="LQ29" s="2">
        <f t="shared" si="96"/>
        <v>5.1350980011110603E-2</v>
      </c>
      <c r="LR29" s="110">
        <f>LQ29*'DT-Prelim Calcs'!$C$21/LL$2/'DT-Prelim Calcs'!$C$19/'DT-Prelim Calcs'!$C$18*3.39*'DT-Prelim Calcs'!$C$20</f>
        <v>1.9071411670070548</v>
      </c>
      <c r="LS29" s="88">
        <f t="shared" si="55"/>
        <v>0</v>
      </c>
      <c r="LT29" s="110">
        <f>LR28*'DT-Prelim Calcs'!$C$11+LT28</f>
        <v>11.726773979249931</v>
      </c>
      <c r="LU29" s="110">
        <f>LU28+0.5*LR29*'DT-Prelim Calcs'!$C$11^2+LT29*'DT-Prelim Calcs'!$C$11</f>
        <v>8.2810079859931207</v>
      </c>
      <c r="LV29" s="110">
        <f>MIN('Drive Train'!$G$35-LP28*'DT-Prelim Calcs'!$C$21*'Drive Train'!$G$38,LV28+LP$2)</f>
        <v>10.855931579847852</v>
      </c>
      <c r="LW29" s="110">
        <f>'Drive Train'!$G$35-LP29*'DT-Prelim Calcs'!$C$21*'Drive Train'!$G$38</f>
        <v>10.888460681963018</v>
      </c>
      <c r="LX29" s="1">
        <f>IF(LU29&gt;='Drive Train'!$G$30,1,0)</f>
        <v>0</v>
      </c>
      <c r="LY29" s="110">
        <f>MIN(LO29,'DT-Prelim Calcs'!$C$10)*'DT-Prelim Calcs'!$C$11*1000/60/60*(1-LX29)</f>
        <v>0.22364682938728161</v>
      </c>
      <c r="LZ29" s="119">
        <f>LZ28+'DT-Prelim Calcs'!$C$11</f>
        <v>1.0000000000000002</v>
      </c>
    </row>
    <row r="30" spans="1:338" x14ac:dyDescent="0.2">
      <c r="B30" s="3" t="s">
        <v>175</v>
      </c>
      <c r="C30" s="132">
        <f>C18/0.4536*'Drive Train'!G18*4.448</f>
        <v>636.06400000000008</v>
      </c>
      <c r="D30" s="5"/>
      <c r="E30" s="6">
        <f t="shared" si="56"/>
        <v>25</v>
      </c>
      <c r="F30" s="132">
        <f t="shared" si="57"/>
        <v>1.41</v>
      </c>
      <c r="G30" s="132">
        <f t="shared" si="0"/>
        <v>0</v>
      </c>
      <c r="H30" s="132">
        <f t="shared" si="1"/>
        <v>89</v>
      </c>
      <c r="I30" s="132">
        <f t="shared" si="58"/>
        <v>0</v>
      </c>
      <c r="J30" s="132">
        <f t="shared" si="59"/>
        <v>1068</v>
      </c>
      <c r="K30" s="132">
        <f t="shared" si="2"/>
        <v>1</v>
      </c>
      <c r="L30" s="132">
        <f t="shared" si="3"/>
        <v>0</v>
      </c>
      <c r="M30" s="132">
        <f t="shared" si="4"/>
        <v>1</v>
      </c>
      <c r="N30" s="132">
        <f t="shared" si="5"/>
        <v>0</v>
      </c>
      <c r="O30" s="132">
        <f t="shared" si="6"/>
        <v>0</v>
      </c>
      <c r="P30" s="5"/>
      <c r="R30" s="119">
        <f>R29+'DT-Prelim Calcs'!$C$11</f>
        <v>1.0400000000000003</v>
      </c>
      <c r="S30" s="2">
        <f>AG30/'Drive Train'!$G$35</f>
        <v>0.84449121473410127</v>
      </c>
      <c r="T30" s="88">
        <f>AE30*12*60/(PI() * 'Drive Train'!$G$17)/S$2*ABS(S30)</f>
        <v>3817.0446854656866</v>
      </c>
      <c r="U30" s="2">
        <f>IF(OR(AD29=1,AND($C$32=Motors!$C$28,'DT-Prelim Calcs'!AI29=1)),0,IF(AG30=0,-(V29+$C$9)/($C$8-$C$9)*$C$7,($C$6*S30-T30)/($C$6*S30)*$C$7*S30))</f>
        <v>0.26915161851025099</v>
      </c>
      <c r="V30" s="110">
        <f>IF(AND(AD29=1,AI29=1),0,ABS(U30/$C$7*($C$8-$C$9)+$C$9) *'Drive Train'!$K$55 + V29*(1-'Drive Train'!$K$55))</f>
        <v>19.627410902003042</v>
      </c>
      <c r="W30" s="110">
        <f t="shared" si="7"/>
        <v>19.627410902003042</v>
      </c>
      <c r="X30" s="2">
        <f>MAX(MIN(IF(AND(AI29=1,AG30&lt;0),-1,1)*(W30-$C$9)/($C$8-$C$9)*$C$7-$C$29*AE30/T$2 -  AI29*$C$29/2,X$2),MAX(X$4:X29)*-1)</f>
        <v>4.105834408102077E-2</v>
      </c>
      <c r="Y30" s="110">
        <f t="shared" si="8"/>
        <v>1.5248795296431115</v>
      </c>
      <c r="Z30" s="110">
        <f t="shared" si="9"/>
        <v>1.5248795296431115</v>
      </c>
      <c r="AA30" s="110">
        <f t="shared" si="10"/>
        <v>10.725038427123085</v>
      </c>
      <c r="AB30" s="110" t="e">
        <f t="shared" si="11"/>
        <v>#N/A</v>
      </c>
      <c r="AC30" s="88">
        <f t="shared" si="60"/>
        <v>0</v>
      </c>
      <c r="AD30" s="1">
        <f t="shared" si="12"/>
        <v>0</v>
      </c>
      <c r="AE30" s="110">
        <f t="shared" si="13"/>
        <v>11.833159947928596</v>
      </c>
      <c r="AF30" s="110" t="e">
        <f t="shared" si="14"/>
        <v>#N/A</v>
      </c>
      <c r="AG30" s="110">
        <f>IF(AI29=0,MIN('Drive Train'!$G$35-W29*$C$21*'Drive Train'!$G$38,AG29+W$2)-$C$3,IF(AE29-1&lt;=0,0,IF($C$32=Motors!$C$26,MAX(MAX(AG$4:AG29)*-1,AG29-W$2),MAX(0,MAX(AG$4:AG29)*-1,AG29-W$2))))</f>
        <v>10.725038427123085</v>
      </c>
      <c r="AH30" s="110">
        <f>'Drive Train'!$G$35-ABS(W30)*'DT-Prelim Calcs'!$C$21*'Drive Train'!$G$38</f>
        <v>10.933533018819725</v>
      </c>
      <c r="AI30" s="1">
        <f>IF(AJ30&gt;='Drive Train'!$G$30,1,0)</f>
        <v>0</v>
      </c>
      <c r="AJ30" s="110">
        <f>AJ29+0.5*Y30*'DT-Prelim Calcs'!$C$11^2+AE30*'DT-Prelim Calcs'!$C$11</f>
        <v>8.806413429617276</v>
      </c>
      <c r="AK30" s="110">
        <f t="shared" si="15"/>
        <v>0.21808234335558938</v>
      </c>
      <c r="AL30" s="119">
        <f>AL29+'DT-Prelim Calcs'!$C$11</f>
        <v>1.0400000000000003</v>
      </c>
      <c r="AM30" s="2">
        <f>AW30/'Drive Train'!$G$35</f>
        <v>0.64937002687118683</v>
      </c>
      <c r="AN30" s="88">
        <f>AU30*12*60/(PI() * 'Drive Train'!$G$17)/AM$2*AM30</f>
        <v>651.80365337974206</v>
      </c>
      <c r="AO30" s="2">
        <f>('DT-Prelim Calcs'!$C$6*AM30-AN30)/('DT-Prelim Calcs'!$C$6*AM30)*'DT-Prelim Calcs'!$C$7*AM30</f>
        <v>0.75824133527442883</v>
      </c>
      <c r="AP30" s="110">
        <f>AO30/'DT-Prelim Calcs'!$C$7*('DT-Prelim Calcs'!$C$8-'DT-Prelim Calcs'!$C$9)+'DT-Prelim Calcs'!$C$9</f>
        <v>49.24734385361765</v>
      </c>
      <c r="AQ30" s="110">
        <f t="shared" si="16"/>
        <v>49.24734385361765</v>
      </c>
      <c r="AR30" s="2">
        <f t="shared" si="61"/>
        <v>0.70681986804477104</v>
      </c>
      <c r="AS30" s="110">
        <f>AR30*'DT-Prelim Calcs'!$C$21/AM$2/'DT-Prelim Calcs'!$C$19/'DT-Prelim Calcs'!$C$18*3.39*'DT-Prelim Calcs'!$C$20</f>
        <v>7.8752456197428851</v>
      </c>
      <c r="AT30" s="88">
        <f t="shared" si="17"/>
        <v>0</v>
      </c>
      <c r="AU30" s="110">
        <f>AS29*'DT-Prelim Calcs'!$C$11+AU29</f>
        <v>8.7593508764310464</v>
      </c>
      <c r="AV30" s="110">
        <f>AV29+0.5*AS30*'DT-Prelim Calcs'!$C$11^2+AU30*'DT-Prelim Calcs'!$C$11</f>
        <v>4.8930636826414506</v>
      </c>
      <c r="AW30" s="110">
        <f>MIN('Drive Train'!$G$35-AQ29*'DT-Prelim Calcs'!$C$21*'Drive Train'!$G$38,AW29+AQ$2)</f>
        <v>8.2469993412640719</v>
      </c>
      <c r="AX30" s="110">
        <f>'Drive Train'!$G$35-AQ30*'DT-Prelim Calcs'!$C$21*'Drive Train'!$G$38</f>
        <v>8.2677390531744113</v>
      </c>
      <c r="AY30" s="1">
        <f>IF(AV30&gt;='Drive Train'!$G$30,1,0)</f>
        <v>0</v>
      </c>
      <c r="AZ30" s="110">
        <f t="shared" si="62"/>
        <v>0.5471927094846406</v>
      </c>
      <c r="BA30" s="119">
        <f>BA29+'DT-Prelim Calcs'!$C$11</f>
        <v>1.0400000000000003</v>
      </c>
      <c r="BB30" s="2">
        <f>BL30/'Drive Train'!$G$35</f>
        <v>0.70296746029550361</v>
      </c>
      <c r="BC30" s="88">
        <f>BJ30*12*60/(PI() * 'Drive Train'!$G$17)/BB$2*BB30</f>
        <v>1495.8205634714861</v>
      </c>
      <c r="BD30" s="2">
        <f>('DT-Prelim Calcs'!$C$6*BB30-BC30)/('DT-Prelim Calcs'!$C$6*BB30)*'DT-Prelim Calcs'!$C$7*BB30</f>
        <v>0.63003566105522257</v>
      </c>
      <c r="BE30" s="110">
        <f>BD30/'DT-Prelim Calcs'!$C$7*('DT-Prelim Calcs'!$C$8-'DT-Prelim Calcs'!$C$9)+'DT-Prelim Calcs'!$C$9</f>
        <v>41.427706986346912</v>
      </c>
      <c r="BF30" s="110">
        <f t="shared" si="18"/>
        <v>41.427706986346912</v>
      </c>
      <c r="BG30" s="2">
        <f t="shared" si="63"/>
        <v>0.5210262006673837</v>
      </c>
      <c r="BH30" s="110">
        <f>BG30*'DT-Prelim Calcs'!$C$21/BB$2/'DT-Prelim Calcs'!$C$19/'DT-Prelim Calcs'!$C$18*3.39*'DT-Prelim Calcs'!$C$20</f>
        <v>9.0302640289362195</v>
      </c>
      <c r="BI30" s="88">
        <f t="shared" si="19"/>
        <v>0</v>
      </c>
      <c r="BJ30" s="110">
        <f>BH29*'DT-Prelim Calcs'!$C$11+BJ29</f>
        <v>11.937300390108174</v>
      </c>
      <c r="BK30" s="110">
        <f>BK29+0.5*BH30*'DT-Prelim Calcs'!$C$11^2+BJ30*'DT-Prelim Calcs'!$C$11</f>
        <v>6.9640981213632482</v>
      </c>
      <c r="BL30" s="110">
        <f>MIN('Drive Train'!$G$35-BF29*'DT-Prelim Calcs'!$C$21*'Drive Train'!$G$38,BL29+BF$2)</f>
        <v>8.9276867457528954</v>
      </c>
      <c r="BM30" s="110">
        <f>'Drive Train'!$G$35-BF30*'DT-Prelim Calcs'!$C$21*'Drive Train'!$G$38</f>
        <v>8.9715063712287773</v>
      </c>
      <c r="BN30" s="1">
        <f>IF(BK30&gt;='Drive Train'!$G$30,1,0)</f>
        <v>0</v>
      </c>
      <c r="BO30" s="110">
        <f t="shared" si="64"/>
        <v>0.4603078554038546</v>
      </c>
      <c r="BP30" s="119">
        <f>BP29+'DT-Prelim Calcs'!$C$11</f>
        <v>1.0400000000000003</v>
      </c>
      <c r="BQ30" s="2">
        <f>CA30/'Drive Train'!$G$35</f>
        <v>0.76569020683480371</v>
      </c>
      <c r="BR30" s="88">
        <f>BY30*12*60/(PI() * 'Drive Train'!$G$17)/BQ$2*BQ30</f>
        <v>2474.866081484176</v>
      </c>
      <c r="BS30" s="2">
        <f>('DT-Prelim Calcs'!$C$6*BQ30-BR30)/('DT-Prelim Calcs'!$C$6*BQ30)*'DT-Prelim Calcs'!$C$7*BQ30</f>
        <v>0.48209559319654449</v>
      </c>
      <c r="BT30" s="110">
        <f>BS30/'DT-Prelim Calcs'!$C$7*('DT-Prelim Calcs'!$C$8-'DT-Prelim Calcs'!$C$9)+'DT-Prelim Calcs'!$C$9</f>
        <v>32.404412067306971</v>
      </c>
      <c r="BU30" s="110">
        <f t="shared" si="20"/>
        <v>32.404412067306971</v>
      </c>
      <c r="BV30" s="2">
        <f t="shared" si="65"/>
        <v>0.31651153431499562</v>
      </c>
      <c r="BW30" s="110">
        <f>BV30*'DT-Prelim Calcs'!$C$21/BQ$2/'DT-Prelim Calcs'!$C$19/'DT-Prelim Calcs'!$C$18*3.39*'DT-Prelim Calcs'!$C$20</f>
        <v>7.4448506851525771</v>
      </c>
      <c r="BX30" s="88">
        <f t="shared" si="21"/>
        <v>0</v>
      </c>
      <c r="BY30" s="110">
        <f>BW29*'DT-Prelim Calcs'!$C$11+BY29</f>
        <v>13.360874711481221</v>
      </c>
      <c r="BZ30" s="110">
        <f>BZ29+0.5*BW30*'DT-Prelim Calcs'!$C$11^2+BY30*'DT-Prelim Calcs'!$C$11</f>
        <v>8.3172138063313366</v>
      </c>
      <c r="CA30" s="110">
        <f>MIN('Drive Train'!$G$35-BU29*'DT-Prelim Calcs'!$C$21*'Drive Train'!$G$38,CA29+BU$2)</f>
        <v>9.7242656268020067</v>
      </c>
      <c r="CB30" s="110">
        <f>'Drive Train'!$G$35-BU30*'DT-Prelim Calcs'!$C$21*'Drive Train'!$G$38</f>
        <v>9.7836029139423708</v>
      </c>
      <c r="CC30" s="1">
        <f>IF(BZ30&gt;='Drive Train'!$G$30,1,0)</f>
        <v>0</v>
      </c>
      <c r="CD30" s="110">
        <f t="shared" si="66"/>
        <v>0.36004902297007746</v>
      </c>
      <c r="CE30" s="119">
        <f>CE29+'DT-Prelim Calcs'!$C$11</f>
        <v>1.0400000000000003</v>
      </c>
      <c r="CF30" s="2">
        <f>CP30/'Drive Train'!$G$35</f>
        <v>0.81964858591365874</v>
      </c>
      <c r="CG30" s="88">
        <f>CN30*12*60/(PI() * 'Drive Train'!$G$17)/CF$2*CF30</f>
        <v>3302.8092964963503</v>
      </c>
      <c r="CH30" s="2">
        <f>('DT-Prelim Calcs'!$C$6*CF30-CG30)/('DT-Prelim Calcs'!$C$6*CF30)*'DT-Prelim Calcs'!$C$7*CF30</f>
        <v>0.35827965886773583</v>
      </c>
      <c r="CI30" s="110">
        <f>CH30/'DT-Prelim Calcs'!$C$7*('DT-Prelim Calcs'!$C$8-'DT-Prelim Calcs'!$C$9)+'DT-Prelim Calcs'!$C$9</f>
        <v>24.852518200443463</v>
      </c>
      <c r="CJ30" s="110">
        <f t="shared" si="22"/>
        <v>24.852518200443463</v>
      </c>
      <c r="CK30" s="2">
        <f t="shared" si="67"/>
        <v>0.15184827816757193</v>
      </c>
      <c r="CL30" s="110">
        <f>CK30*'DT-Prelim Calcs'!$C$21/CF$2/'DT-Prelim Calcs'!$C$19/'DT-Prelim Calcs'!$C$18*3.39*'DT-Prelim Calcs'!$C$20</f>
        <v>4.5116350631650075</v>
      </c>
      <c r="CM30" s="88">
        <f t="shared" si="23"/>
        <v>0</v>
      </c>
      <c r="CN30" s="110">
        <f>CL29*'DT-Prelim Calcs'!$C$11+CN29</f>
        <v>13.186648929495743</v>
      </c>
      <c r="CO30" s="110">
        <f>CO29+0.5*CL30*'DT-Prelim Calcs'!$C$11^2+CN30*'DT-Prelim Calcs'!$C$11</f>
        <v>8.8804438759500659</v>
      </c>
      <c r="CP30" s="110">
        <f>MIN('Drive Train'!$G$35-CJ29*'DT-Prelim Calcs'!$C$21*'Drive Train'!$G$38,CP29+CJ$2)</f>
        <v>10.409537041103466</v>
      </c>
      <c r="CQ30" s="110">
        <f>'Drive Train'!$G$35-CJ30*'DT-Prelim Calcs'!$C$21*'Drive Train'!$G$38</f>
        <v>10.463273361960088</v>
      </c>
      <c r="CR30" s="1">
        <f>IF(CO30&gt;='Drive Train'!$G$30,1,0)</f>
        <v>0</v>
      </c>
      <c r="CS30" s="110">
        <f t="shared" si="68"/>
        <v>0.27613909111603852</v>
      </c>
      <c r="CT30" s="119">
        <f>CT29+'DT-Prelim Calcs'!$C$11</f>
        <v>1.0400000000000003</v>
      </c>
      <c r="CU30" s="2">
        <f>DE30/'Drive Train'!$G$35</f>
        <v>0.85302190185303106</v>
      </c>
      <c r="CV30" s="88">
        <f>DC30*12*60/(PI() * 'Drive Train'!$G$17)/CU$2*CU30</f>
        <v>3801.8766882856235</v>
      </c>
      <c r="CW30" s="2">
        <f>('DT-Prelim Calcs'!$C$6*CU30-CV30)/('DT-Prelim Calcs'!$C$6*CU30)*'DT-Prelim Calcs'!$C$7*CU30</f>
        <v>0.28484202365340233</v>
      </c>
      <c r="CX30" s="110">
        <f>CW30/'DT-Prelim Calcs'!$C$7*('DT-Prelim Calcs'!$C$8-'DT-Prelim Calcs'!$C$9)+'DT-Prelim Calcs'!$C$9</f>
        <v>20.37334328666142</v>
      </c>
      <c r="CY30" s="110">
        <f t="shared" si="24"/>
        <v>20.37334328666142</v>
      </c>
      <c r="CZ30" s="2">
        <f t="shared" si="69"/>
        <v>5.6514767601177546E-2</v>
      </c>
      <c r="DA30" s="110">
        <f>CZ30*'DT-Prelim Calcs'!$C$21/CU$2/'DT-Prelim Calcs'!$C$19/'DT-Prelim Calcs'!$C$18*3.39*'DT-Prelim Calcs'!$C$20</f>
        <v>2.0289567693865092</v>
      </c>
      <c r="DB30" s="88">
        <f t="shared" si="25"/>
        <v>0</v>
      </c>
      <c r="DC30" s="110">
        <f>DA29*'DT-Prelim Calcs'!$C$11+DC29</f>
        <v>12.070624171979162</v>
      </c>
      <c r="DD30" s="110">
        <f>DD29+0.5*DA30*'DT-Prelim Calcs'!$C$11^2+DC30*'DT-Prelim Calcs'!$C$11</f>
        <v>8.8018211809289433</v>
      </c>
      <c r="DE30" s="110">
        <f>MIN('Drive Train'!$G$35-CY29*'DT-Prelim Calcs'!$C$21*'Drive Train'!$G$38,DE29+CY$2)</f>
        <v>10.833378153533493</v>
      </c>
      <c r="DF30" s="110">
        <f>'Drive Train'!$G$35-CY30*'DT-Prelim Calcs'!$C$21*'Drive Train'!$G$38</f>
        <v>10.866399104200472</v>
      </c>
      <c r="DG30" s="1">
        <f>IF(DD30&gt;='Drive Train'!$G$30,1,0)</f>
        <v>0</v>
      </c>
      <c r="DH30" s="110">
        <f t="shared" si="70"/>
        <v>0.22637048096290469</v>
      </c>
      <c r="DI30" s="119">
        <f>DI29+'DT-Prelim Calcs'!$C$11</f>
        <v>1.0400000000000003</v>
      </c>
      <c r="DJ30" s="2">
        <f>DT30/'Drive Train'!$G$35</f>
        <v>0.86800636386125141</v>
      </c>
      <c r="DK30" s="88">
        <f>DR30*12*60/(PI() * 'Drive Train'!$G$17)/DJ$2*DJ30</f>
        <v>4018.8832004490155</v>
      </c>
      <c r="DL30" s="2">
        <f>('DT-Prelim Calcs'!$C$6*DJ30-DK30)/('DT-Prelim Calcs'!$C$6*DJ30)*'DT-Prelim Calcs'!$C$7*DJ30</f>
        <v>0.25357641951129739</v>
      </c>
      <c r="DM30" s="110">
        <f>DL30/'DT-Prelim Calcs'!$C$7*('DT-Prelim Calcs'!$C$8-'DT-Prelim Calcs'!$C$9)+'DT-Prelim Calcs'!$C$9</f>
        <v>18.466363175866366</v>
      </c>
      <c r="DN30" s="110">
        <f t="shared" si="26"/>
        <v>18.466363175866366</v>
      </c>
      <c r="DO30" s="2">
        <f t="shared" si="71"/>
        <v>1.6383135382424474E-2</v>
      </c>
      <c r="DP30" s="110">
        <f>DO30*'DT-Prelim Calcs'!$C$21/DJ$2/'DT-Prelim Calcs'!$C$19/'DT-Prelim Calcs'!$C$18*3.39*'DT-Prelim Calcs'!$C$20</f>
        <v>0.68958655737059105</v>
      </c>
      <c r="DQ30" s="88">
        <f t="shared" si="27"/>
        <v>0</v>
      </c>
      <c r="DR30" s="110">
        <f>DP29*'DT-Prelim Calcs'!$C$11+DR29</f>
        <v>10.695311544316732</v>
      </c>
      <c r="DS30" s="110">
        <f>DS29+0.5*DP30*'DT-Prelim Calcs'!$C$11^2+DR30*'DT-Prelim Calcs'!$C$11</f>
        <v>8.3528301409497203</v>
      </c>
      <c r="DT30" s="110">
        <f>MIN('Drive Train'!$G$35-DN29*'DT-Prelim Calcs'!$C$21*'Drive Train'!$G$38,DT29+DN$2)</f>
        <v>11.023680821037892</v>
      </c>
      <c r="DU30" s="110">
        <f>'Drive Train'!$G$35-DN30*'DT-Prelim Calcs'!$C$21*'Drive Train'!$G$38</f>
        <v>11.038027314172027</v>
      </c>
      <c r="DV30" s="1">
        <f>IF(DS30&gt;='Drive Train'!$G$30,1,0)</f>
        <v>0</v>
      </c>
      <c r="DW30" s="110">
        <f t="shared" si="72"/>
        <v>0.20518181306518185</v>
      </c>
      <c r="DX30" s="119">
        <f>DX29+'DT-Prelim Calcs'!$C$11</f>
        <v>1.0400000000000003</v>
      </c>
      <c r="DY30" s="2">
        <f>EI30/'Drive Train'!$G$35</f>
        <v>0.87307872784430196</v>
      </c>
      <c r="DZ30" s="88">
        <f>EG30*12*60/(PI() * 'Drive Train'!$G$17)/DY$2*DY30</f>
        <v>4089.7025897817302</v>
      </c>
      <c r="EA30" s="2">
        <f>('DT-Prelim Calcs'!$C$6*DY30-DZ30)/('DT-Prelim Calcs'!$C$6*DY30)*'DT-Prelim Calcs'!$C$7*DY30</f>
        <v>0.24362993578234243</v>
      </c>
      <c r="EB30" s="110">
        <f>EA30/'DT-Prelim Calcs'!$C$7*('DT-Prelim Calcs'!$C$8-'DT-Prelim Calcs'!$C$9)+'DT-Prelim Calcs'!$C$9</f>
        <v>17.859698210837909</v>
      </c>
      <c r="EC30" s="110">
        <f t="shared" si="28"/>
        <v>17.859698210837909</v>
      </c>
      <c r="ED30" s="2">
        <f t="shared" si="73"/>
        <v>3.6592279793250249E-3</v>
      </c>
      <c r="EE30" s="110">
        <f>ED30*'DT-Prelim Calcs'!$C$21/DY$2/'DT-Prelim Calcs'!$C$19/'DT-Prelim Calcs'!$C$18*3.39*'DT-Prelim Calcs'!$C$20</f>
        <v>0.17667167428006836</v>
      </c>
      <c r="EF30" s="88">
        <f t="shared" si="29"/>
        <v>1</v>
      </c>
      <c r="EG30" s="110">
        <f>EE29*'DT-Prelim Calcs'!$C$11+EG29</f>
        <v>9.4332988638514941</v>
      </c>
      <c r="EH30" s="110">
        <f>EH29+0.5*EE30*'DT-Prelim Calcs'!$C$11^2+EG30*'DT-Prelim Calcs'!$C$11</f>
        <v>7.7709888749735896</v>
      </c>
      <c r="EI30" s="110">
        <f>MIN('Drive Train'!$G$35-EC29*'DT-Prelim Calcs'!$C$21*'Drive Train'!$G$38,EI29+EC$2)</f>
        <v>11.088099843622635</v>
      </c>
      <c r="EJ30" s="110">
        <f>'Drive Train'!$G$35-EC30*'DT-Prelim Calcs'!$C$21*'Drive Train'!$G$38</f>
        <v>11.092627161024588</v>
      </c>
      <c r="EK30" s="1">
        <f>IF(EH30&gt;='Drive Train'!$G$30,1,0)</f>
        <v>0</v>
      </c>
      <c r="EL30" s="110">
        <f t="shared" si="74"/>
        <v>0.19844109123153233</v>
      </c>
      <c r="EM30" s="119">
        <f>EM29+'DT-Prelim Calcs'!$C$11</f>
        <v>1.0400000000000003</v>
      </c>
      <c r="EN30" s="2">
        <f>EX30/'Drive Train'!$G$35</f>
        <v>0.8743819462967225</v>
      </c>
      <c r="EO30" s="88">
        <f>EV30*12*60/(PI() * 'Drive Train'!$G$17)/EN$2*EN30</f>
        <v>4107.1693195906337</v>
      </c>
      <c r="EP30" s="2">
        <f>('DT-Prelim Calcs'!$C$6*EN30-EO30)/('DT-Prelim Calcs'!$C$6*EN30)*'DT-Prelim Calcs'!$C$7*EN30</f>
        <v>0.24125033526762638</v>
      </c>
      <c r="EQ30" s="110">
        <f>EP30/'DT-Prelim Calcs'!$C$7*('DT-Prelim Calcs'!$C$8-'DT-Prelim Calcs'!$C$9)+'DT-Prelim Calcs'!$C$9</f>
        <v>17.714559456039623</v>
      </c>
      <c r="ER30" s="110">
        <f t="shared" si="30"/>
        <v>17.714559456039623</v>
      </c>
      <c r="ES30" s="2">
        <f t="shared" si="75"/>
        <v>6.1392620907751994E-4</v>
      </c>
      <c r="ET30" s="110">
        <f>ES30*'DT-Prelim Calcs'!$C$21/EN$2/'DT-Prelim Calcs'!$C$19/'DT-Prelim Calcs'!$C$18*3.39*'DT-Prelim Calcs'!$C$20</f>
        <v>3.3441188236752552E-2</v>
      </c>
      <c r="EU30" s="88">
        <f t="shared" si="31"/>
        <v>1</v>
      </c>
      <c r="EV30" s="110">
        <f>ET29*'DT-Prelim Calcs'!$C$11+EV29</f>
        <v>8.3845282062347906</v>
      </c>
      <c r="EW30" s="110">
        <f>EW29+0.5*ET30*'DT-Prelim Calcs'!$C$11^2+EV30*'DT-Prelim Calcs'!$C$11</f>
        <v>7.1817814805141413</v>
      </c>
      <c r="EX30" s="110">
        <f>MIN('Drive Train'!$G$35-ER29*'DT-Prelim Calcs'!$C$21*'Drive Train'!$G$38,EX29+ER$2)</f>
        <v>11.104650717968376</v>
      </c>
      <c r="EY30" s="110">
        <f>'Drive Train'!$G$35-ER30*'DT-Prelim Calcs'!$C$21*'Drive Train'!$G$38</f>
        <v>11.105689648956433</v>
      </c>
      <c r="EZ30" s="1">
        <f>IF(EW30&gt;='Drive Train'!$G$30,1,0)</f>
        <v>0</v>
      </c>
      <c r="FA30" s="110">
        <f t="shared" si="76"/>
        <v>0.19682843840044026</v>
      </c>
      <c r="FB30" s="119">
        <f>FB29+'DT-Prelim Calcs'!$C$11</f>
        <v>1.0400000000000003</v>
      </c>
      <c r="FC30" s="2">
        <f>FM30/'Drive Train'!$G$35</f>
        <v>0.87463271713194957</v>
      </c>
      <c r="FD30" s="88">
        <f>FK30*12*60/(PI() * 'Drive Train'!$G$17)/FC$2*FC30</f>
        <v>4110.379154811887</v>
      </c>
      <c r="FE30" s="2">
        <f>('DT-Prelim Calcs'!$C$6*FC30-FD30)/('DT-Prelim Calcs'!$C$6*FC30)*'DT-Prelim Calcs'!$C$7*FC30</f>
        <v>0.24082894480591854</v>
      </c>
      <c r="FF30" s="110">
        <f>FE30/'DT-Prelim Calcs'!$C$7*('DT-Prelim Calcs'!$C$8-'DT-Prelim Calcs'!$C$9)+'DT-Prelim Calcs'!$C$9</f>
        <v>17.68885762646028</v>
      </c>
      <c r="FG30" s="110">
        <f t="shared" si="32"/>
        <v>17.68885762646028</v>
      </c>
      <c r="FH30" s="2">
        <f t="shared" si="77"/>
        <v>7.3521696320799634E-5</v>
      </c>
      <c r="FI30" s="110">
        <f>FH30*'DT-Prelim Calcs'!$C$21/FC$2/'DT-Prelim Calcs'!$C$19/'DT-Prelim Calcs'!$C$18*3.39*'DT-Prelim Calcs'!$C$20</f>
        <v>4.4598930931608674E-3</v>
      </c>
      <c r="FJ30" s="88">
        <f t="shared" si="33"/>
        <v>1</v>
      </c>
      <c r="FK30" s="110">
        <f>FI29*'DT-Prelim Calcs'!$C$11+FK29</f>
        <v>7.5326877816232471</v>
      </c>
      <c r="FL30" s="110">
        <f>FL29+0.5*FI30*'DT-Prelim Calcs'!$C$11^2+FK30*'DT-Prelim Calcs'!$C$11</f>
        <v>6.638639346311999</v>
      </c>
      <c r="FM30" s="110">
        <f>MIN('Drive Train'!$G$35-FG29*'DT-Prelim Calcs'!$C$21*'Drive Train'!$G$38,FM29+FG$2)</f>
        <v>11.107835507575759</v>
      </c>
      <c r="FN30" s="110">
        <f>'Drive Train'!$G$35-FG30*'DT-Prelim Calcs'!$C$21*'Drive Train'!$G$38</f>
        <v>11.108002813618574</v>
      </c>
      <c r="FO30" s="1">
        <f>IF(FL30&gt;='Drive Train'!$G$30,1,0)</f>
        <v>0</v>
      </c>
      <c r="FP30" s="110">
        <f t="shared" si="78"/>
        <v>0.1965428625162253</v>
      </c>
      <c r="FQ30" s="119">
        <f>FQ29+'DT-Prelim Calcs'!$C$11</f>
        <v>1.0400000000000003</v>
      </c>
      <c r="FR30" s="2">
        <f>GB30/'Drive Train'!$G$35</f>
        <v>0.87466716942043099</v>
      </c>
      <c r="FS30" s="88">
        <f>FZ30*12*60/(PI() * 'Drive Train'!$G$17)/FR$2*FR30</f>
        <v>4110.797895708658</v>
      </c>
      <c r="FT30" s="2">
        <f>('DT-Prelim Calcs'!$C$6*FR30-FS30)/('DT-Prelim Calcs'!$C$6*FR30)*'DT-Prelim Calcs'!$C$7*FR30</f>
        <v>0.24077642241890224</v>
      </c>
      <c r="FU30" s="110">
        <f>FT30/'DT-Prelim Calcs'!$C$7*('DT-Prelim Calcs'!$C$8-'DT-Prelim Calcs'!$C$9)+'DT-Prelim Calcs'!$C$9</f>
        <v>17.685654133351484</v>
      </c>
      <c r="FV30" s="110">
        <f t="shared" si="34"/>
        <v>17.685654133351484</v>
      </c>
      <c r="FW30" s="2">
        <f t="shared" si="79"/>
        <v>5.9566715425174444E-6</v>
      </c>
      <c r="FX30" s="110">
        <f>FW30*'DT-Prelim Calcs'!$C$21/FR$2/'DT-Prelim Calcs'!$C$19/'DT-Prelim Calcs'!$C$18*3.39*'DT-Prelim Calcs'!$C$20</f>
        <v>3.9820825866048988E-4</v>
      </c>
      <c r="FY30" s="88">
        <f t="shared" si="35"/>
        <v>1</v>
      </c>
      <c r="FZ30" s="110">
        <f>FX29*'DT-Prelim Calcs'!$C$11+FZ29</f>
        <v>6.8356437618543229</v>
      </c>
      <c r="GA30" s="110">
        <f>GA29+0.5*FX30*'DT-Prelim Calcs'!$C$11^2+FZ30*'DT-Prelim Calcs'!$C$11</f>
        <v>6.1525631193382173</v>
      </c>
      <c r="GB30" s="110">
        <f>MIN('Drive Train'!$G$35-FV29*'DT-Prelim Calcs'!$C$21*'Drive Train'!$G$38,GB29+FV$2)</f>
        <v>11.108273051639474</v>
      </c>
      <c r="GC30" s="110">
        <f>'Drive Train'!$G$35-FV30*'DT-Prelim Calcs'!$C$21*'Drive Train'!$G$38</f>
        <v>11.108291127998365</v>
      </c>
      <c r="GD30" s="1">
        <f>IF(GA30&gt;='Drive Train'!$G$30,1,0)</f>
        <v>0</v>
      </c>
      <c r="GE30" s="110">
        <f t="shared" si="80"/>
        <v>0.19650726814834979</v>
      </c>
      <c r="GF30" s="119">
        <f>GF29+'DT-Prelim Calcs'!$C$11</f>
        <v>1.0400000000000003</v>
      </c>
      <c r="GG30" s="2">
        <f>GQ30/'Drive Train'!$G$35</f>
        <v>0.83600847041796622</v>
      </c>
      <c r="GH30" s="88">
        <f>GO30*12*60/(PI() * 'Drive Train'!$G$17)/GG$2*GG30</f>
        <v>3560.4402889326843</v>
      </c>
      <c r="GI30" s="2">
        <f>('DT-Prelim Calcs'!$C$6*GG30-GH30)/('DT-Prelim Calcs'!$C$6*GG30)*'DT-Prelim Calcs'!$C$7*GG30</f>
        <v>0.31914509270798225</v>
      </c>
      <c r="GJ30" s="110">
        <f>GI30/'DT-Prelim Calcs'!$C$7*('DT-Prelim Calcs'!$C$8-'DT-Prelim Calcs'!$C$9)+'DT-Prelim Calcs'!$C$9</f>
        <v>22.465587214813102</v>
      </c>
      <c r="GK30" s="110">
        <f t="shared" si="81"/>
        <v>22.465587214813102</v>
      </c>
      <c r="GL30" s="2">
        <f t="shared" si="82"/>
        <v>0.10096609518212762</v>
      </c>
      <c r="GM30" s="110">
        <f>GL30*'DT-Prelim Calcs'!$C$21/GG$2/'DT-Prelim Calcs'!$C$19/'DT-Prelim Calcs'!$C$18*3.39*'DT-Prelim Calcs'!$C$20</f>
        <v>3.7498134709819668</v>
      </c>
      <c r="GN30" s="88">
        <f t="shared" si="37"/>
        <v>0</v>
      </c>
      <c r="GO30" s="110">
        <f>GM29*'DT-Prelim Calcs'!$C$11+GO29</f>
        <v>11.14966080991961</v>
      </c>
      <c r="GP30" s="110">
        <f>GP29+0.5*GM30*'DT-Prelim Calcs'!$C$11^2+GO30*'DT-Prelim Calcs'!$C$11</f>
        <v>7.0017998952548615</v>
      </c>
      <c r="GQ30" s="110">
        <f>MIN('Drive Train'!$G$35-GK29*'DT-Prelim Calcs'!$C$21*'Drive Train'!$G$38,GQ29+GK$2)</f>
        <v>10.617307574308171</v>
      </c>
      <c r="GR30" s="110">
        <f>'Drive Train'!$G$35-GK30*'DT-Prelim Calcs'!$C$21*'Drive Train'!$G$38</f>
        <v>10.678097150666821</v>
      </c>
      <c r="GS30" s="1">
        <f>IF(GP30&gt;='Drive Train'!$G$30,1,0)</f>
        <v>0</v>
      </c>
      <c r="GT30" s="110">
        <f t="shared" si="83"/>
        <v>0.24961763572014556</v>
      </c>
      <c r="GU30" s="119">
        <f>GU29+'DT-Prelim Calcs'!$C$11</f>
        <v>1.0400000000000003</v>
      </c>
      <c r="GV30" s="2">
        <f>HF30/'Drive Train'!$G$35</f>
        <v>0.84630275634432794</v>
      </c>
      <c r="GW30" s="88">
        <f>HD30*12*60/(PI() * 'Drive Train'!$G$17)/GV$2*GV30</f>
        <v>3707.7421534840901</v>
      </c>
      <c r="GX30" s="2">
        <f>('DT-Prelim Calcs'!$C$6*GV30-GW30)/('DT-Prelim Calcs'!$C$6*GV30)*'DT-Prelim Calcs'!$C$7*GV30</f>
        <v>0.29809571582691213</v>
      </c>
      <c r="GY30" s="110">
        <f>GX30/'DT-Prelim Calcs'!$C$7*('DT-Prelim Calcs'!$C$8-'DT-Prelim Calcs'!$C$9)+'DT-Prelim Calcs'!$C$9</f>
        <v>21.181724511428683</v>
      </c>
      <c r="GZ30" s="110">
        <f t="shared" si="38"/>
        <v>21.181724511428683</v>
      </c>
      <c r="HA30" s="2">
        <f t="shared" si="84"/>
        <v>7.3653947327374042E-2</v>
      </c>
      <c r="HB30" s="110">
        <f>HA30*'DT-Prelim Calcs'!$C$21/GV$2/'DT-Prelim Calcs'!$C$19/'DT-Prelim Calcs'!$C$18*3.39*'DT-Prelim Calcs'!$C$20</f>
        <v>2.7354585059566867</v>
      </c>
      <c r="HC30" s="88">
        <f t="shared" si="39"/>
        <v>0</v>
      </c>
      <c r="HD30" s="110">
        <f>HB29*'DT-Prelim Calcs'!$C$11+HD29</f>
        <v>11.46970890290118</v>
      </c>
      <c r="HE30" s="110">
        <f>HE29+0.5*HB30*'DT-Prelim Calcs'!$C$11^2+HD30*'DT-Prelim Calcs'!$C$11</f>
        <v>7.5895214523496453</v>
      </c>
      <c r="HF30" s="110">
        <f>MIN('Drive Train'!$G$35-GZ29*'DT-Prelim Calcs'!$C$21*'Drive Train'!$G$38,HF29+GZ$2)</f>
        <v>10.748045005572964</v>
      </c>
      <c r="HG30" s="110">
        <f>'Drive Train'!$G$35-GZ30*'DT-Prelim Calcs'!$C$21*'Drive Train'!$G$38</f>
        <v>10.793644793971417</v>
      </c>
      <c r="HH30" s="1">
        <f>IF(HE30&gt;='Drive Train'!$G$30,1,0)</f>
        <v>0</v>
      </c>
      <c r="HI30" s="110">
        <f t="shared" si="85"/>
        <v>0.23535249457142982</v>
      </c>
      <c r="HJ30" s="119">
        <f>HJ29+'DT-Prelim Calcs'!$C$11</f>
        <v>1.0400000000000003</v>
      </c>
      <c r="HK30" s="2">
        <f>HU30/'Drive Train'!$G$35</f>
        <v>0.8514864121396416</v>
      </c>
      <c r="HL30" s="88">
        <f>HS30*12*60/(PI() * 'Drive Train'!$G$17)/HK$2*HK30</f>
        <v>3781.7129298051373</v>
      </c>
      <c r="HM30" s="2">
        <f>('DT-Prelim Calcs'!$C$6*HK30-HL30)/('DT-Prelim Calcs'!$C$6*HK30)*'DT-Prelim Calcs'!$C$7*HK30</f>
        <v>0.28754528785914751</v>
      </c>
      <c r="HN30" s="110">
        <f>HM30/'DT-Prelim Calcs'!$C$7*('DT-Prelim Calcs'!$C$8-'DT-Prelim Calcs'!$C$9)+'DT-Prelim Calcs'!$C$9</f>
        <v>20.538223231125311</v>
      </c>
      <c r="HO30" s="110">
        <f t="shared" si="40"/>
        <v>20.538223231125311</v>
      </c>
      <c r="HP30" s="2">
        <f t="shared" si="86"/>
        <v>6.0019435818284589E-2</v>
      </c>
      <c r="HQ30" s="110">
        <f>HP30*'DT-Prelim Calcs'!$C$21/HK$2/'DT-Prelim Calcs'!$C$19/'DT-Prelim Calcs'!$C$18*3.39*'DT-Prelim Calcs'!$C$20</f>
        <v>2.2290818372857126</v>
      </c>
      <c r="HR30" s="88">
        <f t="shared" si="41"/>
        <v>0</v>
      </c>
      <c r="HS30" s="110">
        <f>HQ29*'DT-Prelim Calcs'!$C$11+HS29</f>
        <v>11.627315665170554</v>
      </c>
      <c r="HT30" s="110">
        <f>HT29+0.5*HQ30*'DT-Prelim Calcs'!$C$11^2+HS30*'DT-Prelim Calcs'!$C$11</f>
        <v>8.0192497506325626</v>
      </c>
      <c r="HU30" s="110">
        <f>MIN('Drive Train'!$G$35-HO29*'DT-Prelim Calcs'!$C$21*'Drive Train'!$G$38,HU29+HO$2)</f>
        <v>10.813877434173447</v>
      </c>
      <c r="HV30" s="110">
        <f>'Drive Train'!$G$35-HO30*'DT-Prelim Calcs'!$C$21*'Drive Train'!$G$38</f>
        <v>10.851559909198722</v>
      </c>
      <c r="HW30" s="1">
        <f>IF(HT30&gt;='Drive Train'!$G$30,1,0)</f>
        <v>0</v>
      </c>
      <c r="HX30" s="110">
        <f t="shared" si="87"/>
        <v>0.22820248034583679</v>
      </c>
      <c r="HY30" s="119">
        <f>HY29+'DT-Prelim Calcs'!$C$11</f>
        <v>1.0400000000000003</v>
      </c>
      <c r="HZ30" s="2">
        <f>IJ30/'Drive Train'!$G$35</f>
        <v>0.85432986644609754</v>
      </c>
      <c r="IA30" s="88">
        <f>IH30*12*60/(PI() * 'Drive Train'!$G$17)/HZ$2*HZ30</f>
        <v>3822.2304294252444</v>
      </c>
      <c r="IB30" s="2">
        <f>('DT-Prelim Calcs'!$C$6*HZ30-IA30)/('DT-Prelim Calcs'!$C$6*HZ30)*'DT-Prelim Calcs'!$C$7*HZ30</f>
        <v>0.28177207992708064</v>
      </c>
      <c r="IC30" s="110">
        <f>IB30/'DT-Prelim Calcs'!$C$7*('DT-Prelim Calcs'!$C$8-'DT-Prelim Calcs'!$C$9)+'DT-Prelim Calcs'!$C$9</f>
        <v>20.186098492006337</v>
      </c>
      <c r="ID30" s="110">
        <f t="shared" si="42"/>
        <v>20.186098492006337</v>
      </c>
      <c r="IE30" s="2">
        <f t="shared" si="88"/>
        <v>5.2573886835197925E-2</v>
      </c>
      <c r="IF30" s="110">
        <f>IE30*'DT-Prelim Calcs'!$C$21/HZ$2/'DT-Prelim Calcs'!$C$19/'DT-Prelim Calcs'!$C$18*3.39*'DT-Prelim Calcs'!$C$20</f>
        <v>1.9525591112629617</v>
      </c>
      <c r="IG30" s="88">
        <f t="shared" si="43"/>
        <v>0</v>
      </c>
      <c r="IH30" s="110">
        <f>IF29*'DT-Prelim Calcs'!$C$11+IH29</f>
        <v>11.712777765963118</v>
      </c>
      <c r="II30" s="110">
        <f>II29+0.5*IF30*'DT-Prelim Calcs'!$C$11^2+IH30*'DT-Prelim Calcs'!$C$11</f>
        <v>8.3272675912041922</v>
      </c>
      <c r="IJ30" s="110">
        <f>MIN('Drive Train'!$G$35-ID29*'DT-Prelim Calcs'!$C$21*'Drive Train'!$G$38,IJ29+ID$2)</f>
        <v>10.849989303865438</v>
      </c>
      <c r="IK30" s="110">
        <f>'Drive Train'!$G$35-ID30*'DT-Prelim Calcs'!$C$21*'Drive Train'!$G$38</f>
        <v>10.88325113571943</v>
      </c>
      <c r="IL30" s="1">
        <f>IF(II30&gt;='Drive Train'!$G$30,1,0)</f>
        <v>0</v>
      </c>
      <c r="IM30" s="110">
        <f t="shared" si="89"/>
        <v>0.22428998324451485</v>
      </c>
      <c r="IN30" s="119">
        <f>IN29+'DT-Prelim Calcs'!$C$11</f>
        <v>1.0400000000000003</v>
      </c>
      <c r="IO30" s="2">
        <f>IY30/'Drive Train'!$G$35</f>
        <v>0.85601788216632313</v>
      </c>
      <c r="IP30" s="88">
        <f>IW30*12*60/(PI() * 'Drive Train'!$G$17)/IO$2*IO30</f>
        <v>3846.263852141145</v>
      </c>
      <c r="IQ30" s="2">
        <f>('DT-Prelim Calcs'!$C$6*IO30-IP30)/('DT-Prelim Calcs'!$C$6*IO30)*'DT-Prelim Calcs'!$C$7*IO30</f>
        <v>0.27834959201906789</v>
      </c>
      <c r="IR30" s="110">
        <f>IQ30/'DT-Prelim Calcs'!$C$7*('DT-Prelim Calcs'!$C$8-'DT-Prelim Calcs'!$C$9)+'DT-Prelim Calcs'!$C$9</f>
        <v>19.977351002581447</v>
      </c>
      <c r="IS30" s="110">
        <f t="shared" si="44"/>
        <v>19.977351002581447</v>
      </c>
      <c r="IT30" s="2">
        <f t="shared" si="90"/>
        <v>4.816505329751769E-2</v>
      </c>
      <c r="IU30" s="110">
        <f>IT30*'DT-Prelim Calcs'!$C$21/IO$2/'DT-Prelim Calcs'!$C$19/'DT-Prelim Calcs'!$C$18*3.39*'DT-Prelim Calcs'!$C$20</f>
        <v>1.7888179726055871</v>
      </c>
      <c r="IV30" s="88">
        <f t="shared" si="45"/>
        <v>0</v>
      </c>
      <c r="IW30" s="110">
        <f>IU29*'DT-Prelim Calcs'!$C$11+IW29</f>
        <v>11.763183255661254</v>
      </c>
      <c r="IX30" s="110">
        <f>IX29+0.5*IU30*'DT-Prelim Calcs'!$C$11^2+IW30*'DT-Prelim Calcs'!$C$11</f>
        <v>8.5476037049082141</v>
      </c>
      <c r="IY30" s="110">
        <f>MIN('Drive Train'!$G$35-IS29*'DT-Prelim Calcs'!$C$21*'Drive Train'!$G$38,IY29+IS$2)</f>
        <v>10.871427103512303</v>
      </c>
      <c r="IZ30" s="110">
        <f>'Drive Train'!$G$35-IS30*'DT-Prelim Calcs'!$C$21*'Drive Train'!$G$38</f>
        <v>10.90203840976767</v>
      </c>
      <c r="JA30" s="1">
        <f>IF(IX30&gt;='Drive Train'!$G$30,1,0)</f>
        <v>0</v>
      </c>
      <c r="JB30" s="110">
        <f t="shared" si="91"/>
        <v>0.22197056669534942</v>
      </c>
      <c r="JC30" s="119">
        <f>JC29+'DT-Prelim Calcs'!$C$11</f>
        <v>1.0400000000000003</v>
      </c>
      <c r="JD30" s="2">
        <f>JN30/'Drive Train'!$G$35</f>
        <v>0.85701283447872012</v>
      </c>
      <c r="JE30" s="88">
        <f>JL30*12*60/(PI() * 'Drive Train'!$G$17)/JD$2*JD30</f>
        <v>3860.4227317194045</v>
      </c>
      <c r="JF30" s="2">
        <f>('DT-Prelim Calcs'!$C$6*JD30-JE30)/('DT-Prelim Calcs'!$C$6*JD30)*'DT-Prelim Calcs'!$C$7*JD30</f>
        <v>0.27633397816904326</v>
      </c>
      <c r="JG30" s="110">
        <f>JF30/'DT-Prelim Calcs'!$C$7*('DT-Prelim Calcs'!$C$8-'DT-Prelim Calcs'!$C$9)+'DT-Prelim Calcs'!$C$9</f>
        <v>19.854412852863632</v>
      </c>
      <c r="JH30" s="110">
        <f t="shared" si="46"/>
        <v>19.854412852863632</v>
      </c>
      <c r="JI30" s="2">
        <f t="shared" si="92"/>
        <v>4.5570300698138944E-2</v>
      </c>
      <c r="JJ30" s="110">
        <f>JI30*'DT-Prelim Calcs'!$C$21/JD$2/'DT-Prelim Calcs'!$C$19/'DT-Prelim Calcs'!$C$18*3.39*'DT-Prelim Calcs'!$C$20</f>
        <v>1.6924505907288814</v>
      </c>
      <c r="JK30" s="88">
        <f t="shared" si="47"/>
        <v>0</v>
      </c>
      <c r="JL30" s="110">
        <f>JJ29*'DT-Prelim Calcs'!$C$11+JL29</f>
        <v>11.792779141105791</v>
      </c>
      <c r="JM30" s="110">
        <f>JM29+0.5*JJ30*'DT-Prelim Calcs'!$C$11^2+JL30*'DT-Prelim Calcs'!$C$11</f>
        <v>8.697977616971615</v>
      </c>
      <c r="JN30" s="110">
        <f>MIN('Drive Train'!$G$35-JH29*'DT-Prelim Calcs'!$C$21*'Drive Train'!$G$38,JN29+JH$2)</f>
        <v>10.884062997879745</v>
      </c>
      <c r="JO30" s="110">
        <f>'Drive Train'!$G$35-JH30*'DT-Prelim Calcs'!$C$21*'Drive Train'!$G$38</f>
        <v>10.913102843242273</v>
      </c>
      <c r="JP30" s="1">
        <f>IF(JM30&gt;='Drive Train'!$G$30,1,0)</f>
        <v>0</v>
      </c>
      <c r="JQ30" s="110">
        <f>MIN(JG30,'DT-Prelim Calcs'!$C$10)*'DT-Prelim Calcs'!$C$11*1000/60/60*(1-JP30)</f>
        <v>0.22060458725404036</v>
      </c>
      <c r="JR30" s="119">
        <f>JR29+'DT-Prelim Calcs'!$C$11</f>
        <v>1.0400000000000003</v>
      </c>
      <c r="JS30" s="2">
        <f>KC30/'Drive Train'!$G$35</f>
        <v>0.85738011850240115</v>
      </c>
      <c r="JT30" s="88">
        <f>KA30*12*60/(PI() * 'Drive Train'!$G$17)/JS$2*JS30</f>
        <v>3865.6481429615442</v>
      </c>
      <c r="JU30" s="2">
        <f>('DT-Prelim Calcs'!$C$6*JS30-JT30)/('DT-Prelim Calcs'!$C$6*JS30)*'DT-Prelim Calcs'!$C$7*JS30</f>
        <v>0.27559023394184834</v>
      </c>
      <c r="JV30" s="110">
        <f>JU30/'DT-Prelim Calcs'!$C$7*('DT-Prelim Calcs'!$C$8-'DT-Prelim Calcs'!$C$9)+'DT-Prelim Calcs'!$C$9</f>
        <v>19.809049729786494</v>
      </c>
      <c r="JW30" s="110">
        <f t="shared" si="48"/>
        <v>19.809049729786494</v>
      </c>
      <c r="JX30" s="2">
        <f t="shared" si="93"/>
        <v>4.4613186387590459E-2</v>
      </c>
      <c r="JY30" s="110">
        <f>JX30*'DT-Prelim Calcs'!$C$21/JS$2/'DT-Prelim Calcs'!$C$19/'DT-Prelim Calcs'!$C$18*3.39*'DT-Prelim Calcs'!$C$20</f>
        <v>1.6569040032482987</v>
      </c>
      <c r="JZ30" s="88">
        <f t="shared" si="49"/>
        <v>0</v>
      </c>
      <c r="KA30" s="110">
        <f>JY29*'DT-Prelim Calcs'!$C$11+KA29</f>
        <v>11.803683050663331</v>
      </c>
      <c r="KB30" s="110">
        <f>KB29+0.5*JY30*'DT-Prelim Calcs'!$C$11^2+KA30*'DT-Prelim Calcs'!$C$11</f>
        <v>8.7573954337020048</v>
      </c>
      <c r="KC30" s="110">
        <f>MIN('Drive Train'!$G$35-JW29*'DT-Prelim Calcs'!$C$21*'Drive Train'!$G$38,KC29+JW$2)</f>
        <v>10.888727504980494</v>
      </c>
      <c r="KD30" s="110">
        <f>'Drive Train'!$G$35-JW30*'DT-Prelim Calcs'!$C$21*'Drive Train'!$G$38</f>
        <v>10.917185524319216</v>
      </c>
      <c r="KE30" s="1">
        <f>IF(KB30&gt;='Drive Train'!$G$30,1,0)</f>
        <v>0</v>
      </c>
      <c r="KF30" s="110">
        <f>MIN(JV30,'DT-Prelim Calcs'!$C$10)*'DT-Prelim Calcs'!$C$11*1000/60/60*(1-KE30)</f>
        <v>0.22010055255318328</v>
      </c>
      <c r="KG30" s="119">
        <f>KG29+'DT-Prelim Calcs'!$C$11</f>
        <v>1.0400000000000003</v>
      </c>
      <c r="KH30" s="2">
        <f>KR30/'Drive Train'!$G$35</f>
        <v>0.85735278366364187</v>
      </c>
      <c r="KI30" s="88">
        <f>KP30*12*60/(PI() * 'Drive Train'!$G$17)/KH$2*KH30</f>
        <v>3865.2592698405856</v>
      </c>
      <c r="KJ30" s="2">
        <f>('DT-Prelim Calcs'!$C$6*KH30-KI30)/('DT-Prelim Calcs'!$C$6*KH30)*'DT-Prelim Calcs'!$C$7*KH30</f>
        <v>0.27564558070627859</v>
      </c>
      <c r="KK30" s="110">
        <f>KJ30/'DT-Prelim Calcs'!$C$7*('DT-Prelim Calcs'!$C$8-'DT-Prelim Calcs'!$C$9)+'DT-Prelim Calcs'!$C$9</f>
        <v>19.812425489886497</v>
      </c>
      <c r="KL30" s="110">
        <f t="shared" si="50"/>
        <v>19.812425489886497</v>
      </c>
      <c r="KM30" s="2">
        <f t="shared" si="94"/>
        <v>4.468440531816778E-2</v>
      </c>
      <c r="KN30" s="110">
        <f>KM30*'DT-Prelim Calcs'!$C$21/KH$2/'DT-Prelim Calcs'!$C$19/'DT-Prelim Calcs'!$C$18*3.39*'DT-Prelim Calcs'!$C$20</f>
        <v>1.6595490268553426</v>
      </c>
      <c r="KO30" s="88">
        <f t="shared" si="51"/>
        <v>0</v>
      </c>
      <c r="KP30" s="110">
        <f>KN29*'DT-Prelim Calcs'!$C$11+KP29</f>
        <v>11.802871931028237</v>
      </c>
      <c r="KQ30" s="110">
        <f>KQ29+0.5*KN30*'DT-Prelim Calcs'!$C$11^2+KP30*'DT-Prelim Calcs'!$C$11</f>
        <v>8.7530387436421826</v>
      </c>
      <c r="KR30" s="110">
        <f>MIN('Drive Train'!$G$35-KL29*'DT-Prelim Calcs'!$C$21*'Drive Train'!$G$38,KR29+KL$2)</f>
        <v>10.888380352528252</v>
      </c>
      <c r="KS30" s="110">
        <f>'Drive Train'!$G$35-KL30*'DT-Prelim Calcs'!$C$21*'Drive Train'!$G$38</f>
        <v>10.916881705910214</v>
      </c>
      <c r="KT30" s="1">
        <f>IF(KQ30&gt;='Drive Train'!$G$30,1,0)</f>
        <v>0</v>
      </c>
      <c r="KU30" s="110">
        <f>MIN(KK30,'DT-Prelim Calcs'!$C$10)*'DT-Prelim Calcs'!$C$11*1000/60/60*(1-KT30)</f>
        <v>0.22013806099873887</v>
      </c>
      <c r="KV30" s="119">
        <f>KV29+'DT-Prelim Calcs'!$C$11</f>
        <v>1.0400000000000003</v>
      </c>
      <c r="KW30" s="2">
        <f>LG30/'Drive Train'!$G$35</f>
        <v>0.85737844659518114</v>
      </c>
      <c r="KX30" s="88">
        <f>LE30*12*60/(PI() * 'Drive Train'!$G$17)/KW$2*KW30</f>
        <v>3865.6243580499608</v>
      </c>
      <c r="KY30" s="2">
        <f>('DT-Prelim Calcs'!$C$6*KW30-KX30)/('DT-Prelim Calcs'!$C$6*KW30)*'DT-Prelim Calcs'!$C$7*KW30</f>
        <v>0.27559361914262237</v>
      </c>
      <c r="KZ30" s="110">
        <f>KY30/'DT-Prelim Calcs'!$C$7*('DT-Prelim Calcs'!$C$8-'DT-Prelim Calcs'!$C$9)+'DT-Prelim Calcs'!$C$9</f>
        <v>19.809256203025196</v>
      </c>
      <c r="LA30" s="110">
        <f t="shared" si="52"/>
        <v>19.809256203025196</v>
      </c>
      <c r="LB30" s="2">
        <f t="shared" si="95"/>
        <v>4.4617542357299422E-2</v>
      </c>
      <c r="LC30" s="110">
        <f>LB30*'DT-Prelim Calcs'!$C$21/KW$2/'DT-Prelim Calcs'!$C$19/'DT-Prelim Calcs'!$C$18*3.39*'DT-Prelim Calcs'!$C$20</f>
        <v>1.6570657810595966</v>
      </c>
      <c r="LD30" s="88">
        <f t="shared" si="53"/>
        <v>0</v>
      </c>
      <c r="LE30" s="110">
        <f>LC29*'DT-Prelim Calcs'!$C$11+LE29</f>
        <v>11.803633441193712</v>
      </c>
      <c r="LF30" s="110">
        <f>LF29+0.5*LC30*'DT-Prelim Calcs'!$C$11^2+LE30*'DT-Prelim Calcs'!$C$11</f>
        <v>8.75719250468903</v>
      </c>
      <c r="LG30" s="110">
        <f>MIN('Drive Train'!$G$35-LA29*'DT-Prelim Calcs'!$C$21*'Drive Train'!$G$38,LG29+LA$2)</f>
        <v>10.888706271758799</v>
      </c>
      <c r="LH30" s="110">
        <f>'Drive Train'!$G$35-LA30*'DT-Prelim Calcs'!$C$21*'Drive Train'!$G$38</f>
        <v>10.917166941727732</v>
      </c>
      <c r="LI30" s="1">
        <f>IF(LF30&gt;='Drive Train'!$G$30,1,0)</f>
        <v>0</v>
      </c>
      <c r="LJ30" s="110">
        <f>MIN(KZ30,'DT-Prelim Calcs'!$C$10)*'DT-Prelim Calcs'!$C$11*1000/60/60*(1-LI30)</f>
        <v>0.22010284670027996</v>
      </c>
      <c r="LK30" s="119">
        <f>LK29+'DT-Prelim Calcs'!$C$11</f>
        <v>1.0400000000000003</v>
      </c>
      <c r="LL30" s="2">
        <f>LV30/'Drive Train'!$G$35</f>
        <v>0.85735910881598576</v>
      </c>
      <c r="LM30" s="88">
        <f>LT30*12*60/(PI() * 'Drive Train'!$G$17)/LL$2*LL30</f>
        <v>3865.3492535868904</v>
      </c>
      <c r="LN30" s="2">
        <f>('DT-Prelim Calcs'!$C$6*LL30-LM30)/('DT-Prelim Calcs'!$C$6*LL30)*'DT-Prelim Calcs'!$C$7*LL30</f>
        <v>0.27563277364329408</v>
      </c>
      <c r="LO30" s="110">
        <f>LN30/'DT-Prelim Calcs'!$C$7*('DT-Prelim Calcs'!$C$8-'DT-Prelim Calcs'!$C$9)+'DT-Prelim Calcs'!$C$9</f>
        <v>19.811644349874676</v>
      </c>
      <c r="LP30" s="110">
        <f t="shared" si="54"/>
        <v>19.811644349874676</v>
      </c>
      <c r="LQ30" s="2">
        <f t="shared" si="96"/>
        <v>4.4667925400353692E-2</v>
      </c>
      <c r="LR30" s="110">
        <f>LQ30*'DT-Prelim Calcs'!$C$21/LL$2/'DT-Prelim Calcs'!$C$19/'DT-Prelim Calcs'!$C$18*3.39*'DT-Prelim Calcs'!$C$20</f>
        <v>1.6589369736932542</v>
      </c>
      <c r="LS30" s="88">
        <f t="shared" si="55"/>
        <v>0</v>
      </c>
      <c r="LT30" s="110">
        <f>LR29*'DT-Prelim Calcs'!$C$11+LT29</f>
        <v>11.803059625930214</v>
      </c>
      <c r="LU30" s="110">
        <f>LU29+0.5*LR30*'DT-Prelim Calcs'!$C$11^2+LT30*'DT-Prelim Calcs'!$C$11</f>
        <v>8.7544575206092841</v>
      </c>
      <c r="LV30" s="110">
        <f>MIN('Drive Train'!$G$35-LP29*'DT-Prelim Calcs'!$C$21*'Drive Train'!$G$38,LV29+LP$2)</f>
        <v>10.888460681963018</v>
      </c>
      <c r="LW30" s="110">
        <f>'Drive Train'!$G$35-LP30*'DT-Prelim Calcs'!$C$21*'Drive Train'!$G$38</f>
        <v>10.916952008511279</v>
      </c>
      <c r="LX30" s="1">
        <f>IF(LU30&gt;='Drive Train'!$G$30,1,0)</f>
        <v>0</v>
      </c>
      <c r="LY30" s="110">
        <f>MIN(LO30,'DT-Prelim Calcs'!$C$10)*'DT-Prelim Calcs'!$C$11*1000/60/60*(1-LX30)</f>
        <v>0.22012938166527418</v>
      </c>
      <c r="LZ30" s="119">
        <f>LZ29+'DT-Prelim Calcs'!$C$11</f>
        <v>1.0400000000000003</v>
      </c>
    </row>
    <row r="31" spans="1:338" x14ac:dyDescent="0.2">
      <c r="B31" s="3" t="s">
        <v>176</v>
      </c>
      <c r="C31" s="132">
        <f>C30*C19</f>
        <v>32.312051200000006</v>
      </c>
      <c r="D31" s="5"/>
      <c r="E31" s="5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5"/>
      <c r="Q31" s="210"/>
      <c r="R31" s="119">
        <f>R30+'DT-Prelim Calcs'!$C$11</f>
        <v>1.0800000000000003</v>
      </c>
      <c r="S31" s="2">
        <f>AG31/'Drive Train'!$G$35</f>
        <v>0.84673488337163194</v>
      </c>
      <c r="T31" s="88">
        <f>AE31*12*60/(PI() * 'Drive Train'!$G$17)/S$2*ABS(S31)</f>
        <v>3846.9135244049007</v>
      </c>
      <c r="U31" s="2">
        <f>IF(OR(AD30=1,AND($C$32=Motors!$C$28,'DT-Prelim Calcs'!AI30=1)),0,IF(AG31=0,-(V30+$C$9)/($C$8-$C$9)*$C$7,($C$6*S31-T31)/($C$6*S31)*$C$7*S31))</f>
        <v>0.26510370791514654</v>
      </c>
      <c r="V31" s="110">
        <f>IF(AND(AD30=1,AI30=1),0,ABS(U31/$C$7*($C$8-$C$9)+$C$9) *'Drive Train'!$K$55 + V30*(1-'Drive Train'!$K$55))</f>
        <v>19.352631969610837</v>
      </c>
      <c r="W31" s="110">
        <f t="shared" si="7"/>
        <v>19.352631969610837</v>
      </c>
      <c r="X31" s="2">
        <f>MAX(MIN(IF(AND(AI30=1,AG31&lt;0),-1,1)*(W31-$C$9)/($C$8-$C$9)*$C$7-$C$29*AE31/T$2 -  AI30*$C$29/2,X$2),MAX(X$4:X30)*-1)</f>
        <v>3.5359680606123545E-2</v>
      </c>
      <c r="Y31" s="110">
        <f t="shared" si="8"/>
        <v>1.3132349669191972</v>
      </c>
      <c r="Z31" s="110">
        <f t="shared" si="9"/>
        <v>1.3132349669191972</v>
      </c>
      <c r="AA31" s="110">
        <f t="shared" si="10"/>
        <v>10.753533018819725</v>
      </c>
      <c r="AB31" s="110" t="e">
        <f t="shared" si="11"/>
        <v>#N/A</v>
      </c>
      <c r="AC31" s="88">
        <f t="shared" si="60"/>
        <v>0</v>
      </c>
      <c r="AD31" s="1">
        <f t="shared" si="12"/>
        <v>0</v>
      </c>
      <c r="AE31" s="110">
        <f t="shared" si="13"/>
        <v>11.894155129114321</v>
      </c>
      <c r="AF31" s="110" t="e">
        <f t="shared" si="14"/>
        <v>#N/A</v>
      </c>
      <c r="AG31" s="110">
        <f>IF(AI30=0,MIN('Drive Train'!$G$35-W30*$C$21*'Drive Train'!$G$38,AG30+W$2)-$C$3,IF(AE30-1&lt;=0,0,IF($C$32=Motors!$C$26,MAX(MAX(AG$4:AG30)*-1,AG30-W$2),MAX(0,MAX(AG$4:AG30)*-1,AG30-W$2))))</f>
        <v>10.753533018819725</v>
      </c>
      <c r="AH31" s="110">
        <f>'Drive Train'!$G$35-ABS(W31)*'DT-Prelim Calcs'!$C$21*'Drive Train'!$G$38</f>
        <v>10.958263122735024</v>
      </c>
      <c r="AI31" s="1">
        <f>IF(AJ31&gt;='Drive Train'!$G$30,1,0)</f>
        <v>0</v>
      </c>
      <c r="AJ31" s="110">
        <f>AJ30+0.5*Y31*'DT-Prelim Calcs'!$C$11^2+AE31*'DT-Prelim Calcs'!$C$11</f>
        <v>9.2832302227553853</v>
      </c>
      <c r="AK31" s="110">
        <f t="shared" si="15"/>
        <v>0.21502924410678709</v>
      </c>
      <c r="AL31" s="119">
        <f>AL30+'DT-Prelim Calcs'!$C$11</f>
        <v>1.0800000000000003</v>
      </c>
      <c r="AM31" s="2">
        <f>AW31/'Drive Train'!$G$35</f>
        <v>0.65100307505310329</v>
      </c>
      <c r="AN31" s="88">
        <f>AU31*12*60/(PI() * 'Drive Train'!$G$17)/AM$2*AM31</f>
        <v>676.94238366606407</v>
      </c>
      <c r="AO31" s="2">
        <f>('DT-Prelim Calcs'!$C$6*AM31-AN31)/('DT-Prelim Calcs'!$C$6*AM31)*'DT-Prelim Calcs'!$C$7*AM31</f>
        <v>0.75447447949454161</v>
      </c>
      <c r="AP31" s="110">
        <f>AO31/'DT-Prelim Calcs'!$C$7*('DT-Prelim Calcs'!$C$8-'DT-Prelim Calcs'!$C$9)+'DT-Prelim Calcs'!$C$9</f>
        <v>49.017592366333744</v>
      </c>
      <c r="AQ31" s="110">
        <f t="shared" si="16"/>
        <v>49.017592366333744</v>
      </c>
      <c r="AR31" s="2">
        <f t="shared" si="61"/>
        <v>0.70120375795244017</v>
      </c>
      <c r="AS31" s="110">
        <f>AR31*'DT-Prelim Calcs'!$C$21/AM$2/'DT-Prelim Calcs'!$C$19/'DT-Prelim Calcs'!$C$18*3.39*'DT-Prelim Calcs'!$C$20</f>
        <v>7.8126720442052182</v>
      </c>
      <c r="AT31" s="88">
        <f t="shared" si="17"/>
        <v>0</v>
      </c>
      <c r="AU31" s="110">
        <f>AS30*'DT-Prelim Calcs'!$C$11+AU30</f>
        <v>9.0743607012207619</v>
      </c>
      <c r="AV31" s="110">
        <f>AV30+0.5*AS31*'DT-Prelim Calcs'!$C$11^2+AU31*'DT-Prelim Calcs'!$C$11</f>
        <v>5.2622882483256452</v>
      </c>
      <c r="AW31" s="110">
        <f>MIN('Drive Train'!$G$35-AQ30*'DT-Prelim Calcs'!$C$21*'Drive Train'!$G$38,AW30+AQ$2)</f>
        <v>8.2677390531744113</v>
      </c>
      <c r="AX31" s="110">
        <f>'Drive Train'!$G$35-AQ31*'DT-Prelim Calcs'!$C$21*'Drive Train'!$G$38</f>
        <v>8.2884166870299616</v>
      </c>
      <c r="AY31" s="1">
        <f>IF(AV31&gt;='Drive Train'!$G$30,1,0)</f>
        <v>0</v>
      </c>
      <c r="AZ31" s="110">
        <f t="shared" si="62"/>
        <v>0.54463991518148613</v>
      </c>
      <c r="BA31" s="119">
        <f>BA30+'DT-Prelim Calcs'!$C$11</f>
        <v>1.0800000000000003</v>
      </c>
      <c r="BB31" s="2">
        <f>BL31/'Drive Train'!$G$35</f>
        <v>0.70641782450620294</v>
      </c>
      <c r="BC31" s="88">
        <f>BJ31*12*60/(PI() * 'Drive Train'!$G$17)/BB$2*BB31</f>
        <v>1548.6466429444927</v>
      </c>
      <c r="BD31" s="2">
        <f>('DT-Prelim Calcs'!$C$6*BB31-BC31)/('DT-Prelim Calcs'!$C$6*BB31)*'DT-Prelim Calcs'!$C$7*BB31</f>
        <v>0.62214643280173676</v>
      </c>
      <c r="BE31" s="110">
        <f>BD31/'DT-Prelim Calcs'!$C$7*('DT-Prelim Calcs'!$C$8-'DT-Prelim Calcs'!$C$9)+'DT-Prelim Calcs'!$C$9</f>
        <v>40.946520014857704</v>
      </c>
      <c r="BF31" s="110">
        <f t="shared" si="18"/>
        <v>40.946520014857704</v>
      </c>
      <c r="BG31" s="2">
        <f t="shared" si="63"/>
        <v>0.5098384570820067</v>
      </c>
      <c r="BH31" s="110">
        <f>BG31*'DT-Prelim Calcs'!$C$21/BB$2/'DT-Prelim Calcs'!$C$19/'DT-Prelim Calcs'!$C$18*3.39*'DT-Prelim Calcs'!$C$20</f>
        <v>8.836361537402043</v>
      </c>
      <c r="BI31" s="88">
        <f t="shared" si="19"/>
        <v>0</v>
      </c>
      <c r="BJ31" s="110">
        <f>BH30*'DT-Prelim Calcs'!$C$11+BJ30</f>
        <v>12.298510951265623</v>
      </c>
      <c r="BK31" s="110">
        <f>BK30+0.5*BH31*'DT-Prelim Calcs'!$C$11^2+BJ31*'DT-Prelim Calcs'!$C$11</f>
        <v>7.4631076486437946</v>
      </c>
      <c r="BL31" s="110">
        <f>MIN('Drive Train'!$G$35-BF30*'DT-Prelim Calcs'!$C$21*'Drive Train'!$G$38,BL30+BF$2)</f>
        <v>8.9715063712287773</v>
      </c>
      <c r="BM31" s="110">
        <f>'Drive Train'!$G$35-BF31*'DT-Prelim Calcs'!$C$21*'Drive Train'!$G$38</f>
        <v>9.0148131986628055</v>
      </c>
      <c r="BN31" s="1">
        <f>IF(BK31&gt;='Drive Train'!$G$30,1,0)</f>
        <v>0</v>
      </c>
      <c r="BO31" s="110">
        <f t="shared" si="64"/>
        <v>0.454961333498419</v>
      </c>
      <c r="BP31" s="119">
        <f>BP30+'DT-Prelim Calcs'!$C$11</f>
        <v>1.0800000000000003</v>
      </c>
      <c r="BQ31" s="2">
        <f>CA31/'Drive Train'!$G$35</f>
        <v>0.77036243416869066</v>
      </c>
      <c r="BR31" s="88">
        <f>BY31*12*60/(PI() * 'Drive Train'!$G$17)/BQ$2*BQ31</f>
        <v>2545.4653443784368</v>
      </c>
      <c r="BS31" s="2">
        <f>('DT-Prelim Calcs'!$C$6*BQ31-BR31)/('DT-Prelim Calcs'!$C$6*BQ31)*'DT-Prelim Calcs'!$C$7*BQ31</f>
        <v>0.47163806375771744</v>
      </c>
      <c r="BT31" s="110">
        <f>BS31/'DT-Prelim Calcs'!$C$7*('DT-Prelim Calcs'!$C$8-'DT-Prelim Calcs'!$C$9)+'DT-Prelim Calcs'!$C$9</f>
        <v>31.766576938413973</v>
      </c>
      <c r="BU31" s="110">
        <f t="shared" si="20"/>
        <v>31.766576938413973</v>
      </c>
      <c r="BV31" s="2">
        <f t="shared" si="65"/>
        <v>0.30236338245560102</v>
      </c>
      <c r="BW31" s="110">
        <f>BV31*'DT-Prelim Calcs'!$C$21/BQ$2/'DT-Prelim Calcs'!$C$19/'DT-Prelim Calcs'!$C$18*3.39*'DT-Prelim Calcs'!$C$20</f>
        <v>7.1120638301900332</v>
      </c>
      <c r="BX31" s="88">
        <f t="shared" si="21"/>
        <v>0</v>
      </c>
      <c r="BY31" s="110">
        <f>BW30*'DT-Prelim Calcs'!$C$11+BY30</f>
        <v>13.658668738887325</v>
      </c>
      <c r="BZ31" s="110">
        <f>BZ30+0.5*BW31*'DT-Prelim Calcs'!$C$11^2+BY31*'DT-Prelim Calcs'!$C$11</f>
        <v>8.8692502069509818</v>
      </c>
      <c r="CA31" s="110">
        <f>MIN('Drive Train'!$G$35-BU30*'DT-Prelim Calcs'!$C$21*'Drive Train'!$G$38,CA30+BU$2)</f>
        <v>9.7836029139423708</v>
      </c>
      <c r="CB31" s="110">
        <f>'Drive Train'!$G$35-BU31*'DT-Prelim Calcs'!$C$21*'Drive Train'!$G$38</f>
        <v>9.8410080755427423</v>
      </c>
      <c r="CC31" s="1">
        <f>IF(BZ31&gt;='Drive Train'!$G$30,1,0)</f>
        <v>0</v>
      </c>
      <c r="CD31" s="110">
        <f t="shared" si="66"/>
        <v>0.3529619659823775</v>
      </c>
      <c r="CE31" s="119">
        <f>CE30+'DT-Prelim Calcs'!$C$11</f>
        <v>1.0800000000000003</v>
      </c>
      <c r="CF31" s="2">
        <f>CP31/'Drive Train'!$G$35</f>
        <v>0.82387979228032193</v>
      </c>
      <c r="CG31" s="88">
        <f>CN31*12*60/(PI() * 'Drive Train'!$G$17)/CF$2*CF31</f>
        <v>3365.292935735326</v>
      </c>
      <c r="CH31" s="2">
        <f>('DT-Prelim Calcs'!$C$6*CF31-CG31)/('DT-Prelim Calcs'!$C$6*CF31)*'DT-Prelim Calcs'!$C$7*CF31</f>
        <v>0.34915971269970431</v>
      </c>
      <c r="CI31" s="110">
        <f>CH31/'DT-Prelim Calcs'!$C$7*('DT-Prelim Calcs'!$C$8-'DT-Prelim Calcs'!$C$9)+'DT-Prelim Calcs'!$C$9</f>
        <v>24.296266164662818</v>
      </c>
      <c r="CJ31" s="110">
        <f t="shared" si="22"/>
        <v>24.296266164662818</v>
      </c>
      <c r="CK31" s="2">
        <f t="shared" si="67"/>
        <v>0.1399032228750495</v>
      </c>
      <c r="CL31" s="110">
        <f>CK31*'DT-Prelim Calcs'!$C$21/CF$2/'DT-Prelim Calcs'!$C$19/'DT-Prelim Calcs'!$C$18*3.39*'DT-Prelim Calcs'!$C$20</f>
        <v>4.1567299503805426</v>
      </c>
      <c r="CM31" s="88">
        <f t="shared" si="23"/>
        <v>0</v>
      </c>
      <c r="CN31" s="110">
        <f>CL30*'DT-Prelim Calcs'!$C$11+CN30</f>
        <v>13.367114332022343</v>
      </c>
      <c r="CO31" s="110">
        <f>CO30+0.5*CL31*'DT-Prelim Calcs'!$C$11^2+CN31*'DT-Prelim Calcs'!$C$11</f>
        <v>9.4184538331912631</v>
      </c>
      <c r="CP31" s="110">
        <f>MIN('Drive Train'!$G$35-CJ30*'DT-Prelim Calcs'!$C$21*'Drive Train'!$G$38,CP30+CJ$2)</f>
        <v>10.463273361960088</v>
      </c>
      <c r="CQ31" s="110">
        <f>'Drive Train'!$G$35-CJ31*'DT-Prelim Calcs'!$C$21*'Drive Train'!$G$38</f>
        <v>10.513336045180345</v>
      </c>
      <c r="CR31" s="1">
        <f>IF(CO31&gt;='Drive Train'!$G$30,1,0)</f>
        <v>0</v>
      </c>
      <c r="CS31" s="110">
        <f t="shared" si="68"/>
        <v>0.269958512940698</v>
      </c>
      <c r="CT31" s="119">
        <f>CT30+'DT-Prelim Calcs'!$C$11</f>
        <v>1.0800000000000003</v>
      </c>
      <c r="CU31" s="2">
        <f>DE31/'Drive Train'!$G$35</f>
        <v>0.85562197670869866</v>
      </c>
      <c r="CV31" s="88">
        <f>DC31*12*60/(PI() * 'Drive Train'!$G$17)/CU$2*CU31</f>
        <v>3839.1053781892369</v>
      </c>
      <c r="CW31" s="2">
        <f>('DT-Prelim Calcs'!$C$6*CU31-CV31)/('DT-Prelim Calcs'!$C$6*CU31)*'DT-Prelim Calcs'!$C$7*CU31</f>
        <v>0.27951969550741163</v>
      </c>
      <c r="CX31" s="110">
        <f>CW31/'DT-Prelim Calcs'!$C$7*('DT-Prelim Calcs'!$C$8-'DT-Prelim Calcs'!$C$9)+'DT-Prelim Calcs'!$C$9</f>
        <v>20.048719016764114</v>
      </c>
      <c r="CY31" s="110">
        <f t="shared" si="24"/>
        <v>20.048719016764114</v>
      </c>
      <c r="CZ31" s="2">
        <f t="shared" si="69"/>
        <v>4.9657254115300142E-2</v>
      </c>
      <c r="DA31" s="110">
        <f>CZ31*'DT-Prelim Calcs'!$C$21/CU$2/'DT-Prelim Calcs'!$C$19/'DT-Prelim Calcs'!$C$18*3.39*'DT-Prelim Calcs'!$C$20</f>
        <v>1.7827627390665417</v>
      </c>
      <c r="DB31" s="88">
        <f t="shared" si="25"/>
        <v>0</v>
      </c>
      <c r="DC31" s="110">
        <f>DA30*'DT-Prelim Calcs'!$C$11+DC30</f>
        <v>12.151782442754623</v>
      </c>
      <c r="DD31" s="110">
        <f>DD30+0.5*DA31*'DT-Prelim Calcs'!$C$11^2+DC31*'DT-Prelim Calcs'!$C$11</f>
        <v>9.2893186888303809</v>
      </c>
      <c r="DE31" s="110">
        <f>MIN('Drive Train'!$G$35-CY30*'DT-Prelim Calcs'!$C$21*'Drive Train'!$G$38,DE30+CY$2)</f>
        <v>10.866399104200472</v>
      </c>
      <c r="DF31" s="110">
        <f>'Drive Train'!$G$35-CY31*'DT-Prelim Calcs'!$C$21*'Drive Train'!$G$38</f>
        <v>10.895615288491229</v>
      </c>
      <c r="DG31" s="1">
        <f>IF(DD31&gt;='Drive Train'!$G$30,1,0)</f>
        <v>0</v>
      </c>
      <c r="DH31" s="110">
        <f t="shared" si="70"/>
        <v>0.22276354463071238</v>
      </c>
      <c r="DI31" s="119">
        <f>DI30+'DT-Prelim Calcs'!$C$11</f>
        <v>1.0800000000000003</v>
      </c>
      <c r="DJ31" s="2">
        <f>DT31/'Drive Train'!$G$35</f>
        <v>0.86913600898992338</v>
      </c>
      <c r="DK31" s="88">
        <f>DR31*12*60/(PI() * 'Drive Train'!$G$17)/DJ$2*DJ31</f>
        <v>4034.4917594241633</v>
      </c>
      <c r="DL31" s="2">
        <f>('DT-Prelim Calcs'!$C$6*DJ31-DK31)/('DT-Prelim Calcs'!$C$6*DJ31)*'DT-Prelim Calcs'!$C$7*DJ31</f>
        <v>0.25140071432167022</v>
      </c>
      <c r="DM31" s="110">
        <f>DL31/'DT-Prelim Calcs'!$C$7*('DT-Prelim Calcs'!$C$8-'DT-Prelim Calcs'!$C$9)+'DT-Prelim Calcs'!$C$9</f>
        <v>18.33366058983237</v>
      </c>
      <c r="DN31" s="110">
        <f t="shared" si="26"/>
        <v>18.33366058983237</v>
      </c>
      <c r="DO31" s="2">
        <f t="shared" si="71"/>
        <v>1.3595703083938065E-2</v>
      </c>
      <c r="DP31" s="110">
        <f>DO31*'DT-Prelim Calcs'!$C$21/DJ$2/'DT-Prelim Calcs'!$C$19/'DT-Prelim Calcs'!$C$18*3.39*'DT-Prelim Calcs'!$C$20</f>
        <v>0.57226006291465736</v>
      </c>
      <c r="DQ31" s="88">
        <f t="shared" si="27"/>
        <v>0</v>
      </c>
      <c r="DR31" s="110">
        <f>DP30*'DT-Prelim Calcs'!$C$11+DR30</f>
        <v>10.722895006611555</v>
      </c>
      <c r="DS31" s="110">
        <f>DS30+0.5*DP31*'DT-Prelim Calcs'!$C$11^2+DR31*'DT-Prelim Calcs'!$C$11</f>
        <v>8.7822037492645144</v>
      </c>
      <c r="DT31" s="110">
        <f>MIN('Drive Train'!$G$35-DN30*'DT-Prelim Calcs'!$C$21*'Drive Train'!$G$38,DT30+DN$2)</f>
        <v>11.038027314172027</v>
      </c>
      <c r="DU31" s="110">
        <f>'Drive Train'!$G$35-DN31*'DT-Prelim Calcs'!$C$21*'Drive Train'!$G$38</f>
        <v>11.049970546915086</v>
      </c>
      <c r="DV31" s="1">
        <f>IF(DS31&gt;='Drive Train'!$G$30,1,0)</f>
        <v>0</v>
      </c>
      <c r="DW31" s="110">
        <f t="shared" si="72"/>
        <v>0.20370733988702633</v>
      </c>
      <c r="DX31" s="119">
        <f>DX30+'DT-Prelim Calcs'!$C$11</f>
        <v>1.0800000000000003</v>
      </c>
      <c r="DY31" s="2">
        <f>EI31/'Drive Train'!$G$35</f>
        <v>0.87343520952949516</v>
      </c>
      <c r="DZ31" s="88">
        <f>EG31*12*60/(PI() * 'Drive Train'!$G$17)/DY$2*DY31</f>
        <v>4094.4374455148632</v>
      </c>
      <c r="EA31" s="2">
        <f>('DT-Prelim Calcs'!$C$6*DY31-DZ31)/('DT-Prelim Calcs'!$C$6*DY31)*'DT-Prelim Calcs'!$C$7*DY31</f>
        <v>0.24298939917358192</v>
      </c>
      <c r="EB31" s="110">
        <f>EA31/'DT-Prelim Calcs'!$C$7*('DT-Prelim Calcs'!$C$8-'DT-Prelim Calcs'!$C$9)+'DT-Prelim Calcs'!$C$9</f>
        <v>17.820630020516347</v>
      </c>
      <c r="EC31" s="110">
        <f t="shared" si="28"/>
        <v>17.820630020516347</v>
      </c>
      <c r="ED31" s="2">
        <f t="shared" si="73"/>
        <v>2.8389195756172159E-3</v>
      </c>
      <c r="EE31" s="110">
        <f>ED31*'DT-Prelim Calcs'!$C$21/DY$2/'DT-Prelim Calcs'!$C$19/'DT-Prelim Calcs'!$C$18*3.39*'DT-Prelim Calcs'!$C$20</f>
        <v>0.13706625479598322</v>
      </c>
      <c r="EF31" s="88">
        <f t="shared" si="29"/>
        <v>1</v>
      </c>
      <c r="EG31" s="110">
        <f>EE30*'DT-Prelim Calcs'!$C$11+EG30</f>
        <v>9.4403657308226965</v>
      </c>
      <c r="EH31" s="110">
        <f>EH30+0.5*EE31*'DT-Prelim Calcs'!$C$11^2+EG31*'DT-Prelim Calcs'!$C$11</f>
        <v>8.1487131572103344</v>
      </c>
      <c r="EI31" s="110">
        <f>MIN('Drive Train'!$G$35-EC30*'DT-Prelim Calcs'!$C$21*'Drive Train'!$G$38,EI30+EC$2)</f>
        <v>11.092627161024588</v>
      </c>
      <c r="EJ31" s="110">
        <f>'Drive Train'!$G$35-EC31*'DT-Prelim Calcs'!$C$21*'Drive Train'!$G$38</f>
        <v>11.096143298153528</v>
      </c>
      <c r="EK31" s="1">
        <f>IF(EH31&gt;='Drive Train'!$G$30,1,0)</f>
        <v>0</v>
      </c>
      <c r="EL31" s="110">
        <f t="shared" si="74"/>
        <v>0.19800700022795942</v>
      </c>
      <c r="EM31" s="119">
        <f>EM30+'DT-Prelim Calcs'!$C$11</f>
        <v>1.0800000000000003</v>
      </c>
      <c r="EN31" s="2">
        <f>EX31/'Drive Train'!$G$35</f>
        <v>0.87446375188633341</v>
      </c>
      <c r="EO31" s="88">
        <f>EV31*12*60/(PI() * 'Drive Train'!$G$17)/EN$2*EN31</f>
        <v>4108.2088881565169</v>
      </c>
      <c r="EP31" s="2">
        <f>('DT-Prelim Calcs'!$C$6*EN31-EO31)/('DT-Prelim Calcs'!$C$6*EN31)*'DT-Prelim Calcs'!$C$7*EN31</f>
        <v>0.24111468942331082</v>
      </c>
      <c r="EQ31" s="110">
        <f>EP31/'DT-Prelim Calcs'!$C$7*('DT-Prelim Calcs'!$C$8-'DT-Prelim Calcs'!$C$9)+'DT-Prelim Calcs'!$C$9</f>
        <v>17.706286021563642</v>
      </c>
      <c r="ER31" s="110">
        <f t="shared" si="30"/>
        <v>17.706286021563642</v>
      </c>
      <c r="ES31" s="2">
        <f t="shared" si="75"/>
        <v>4.3988980894776875E-4</v>
      </c>
      <c r="ET31" s="110">
        <f>ES31*'DT-Prelim Calcs'!$C$21/EN$2/'DT-Prelim Calcs'!$C$19/'DT-Prelim Calcs'!$C$18*3.39*'DT-Prelim Calcs'!$C$20</f>
        <v>2.396124760100277E-2</v>
      </c>
      <c r="EU31" s="88">
        <f t="shared" si="31"/>
        <v>1</v>
      </c>
      <c r="EV31" s="110">
        <f>ET30*'DT-Prelim Calcs'!$C$11+EV30</f>
        <v>8.3858658537642601</v>
      </c>
      <c r="EW31" s="110">
        <f>EW30+0.5*ET31*'DT-Prelim Calcs'!$C$11^2+EV31*'DT-Prelim Calcs'!$C$11</f>
        <v>7.5172352836627923</v>
      </c>
      <c r="EX31" s="110">
        <f>MIN('Drive Train'!$G$35-ER30*'DT-Prelim Calcs'!$C$21*'Drive Train'!$G$38,EX30+ER$2)</f>
        <v>11.105689648956433</v>
      </c>
      <c r="EY31" s="110">
        <f>'Drive Train'!$G$35-ER31*'DT-Prelim Calcs'!$C$21*'Drive Train'!$G$38</f>
        <v>11.106434258059272</v>
      </c>
      <c r="EZ31" s="1">
        <f>IF(EW31&gt;='Drive Train'!$G$30,1,0)</f>
        <v>0</v>
      </c>
      <c r="FA31" s="110">
        <f t="shared" si="76"/>
        <v>0.19673651135070713</v>
      </c>
      <c r="FB31" s="119">
        <f>FB30+'DT-Prelim Calcs'!$C$11</f>
        <v>1.0800000000000003</v>
      </c>
      <c r="FC31" s="2">
        <f>FM31/'Drive Train'!$G$35</f>
        <v>0.87464589083610822</v>
      </c>
      <c r="FD31" s="88">
        <f>FK31*12*60/(PI() * 'Drive Train'!$G$17)/FC$2*FC31</f>
        <v>4110.5384123509102</v>
      </c>
      <c r="FE31" s="2">
        <f>('DT-Prelim Calcs'!$C$6*FC31-FD31)/('DT-Prelim Calcs'!$C$6*FC31)*'DT-Prelim Calcs'!$C$7*FC31</f>
        <v>0.2408090688503538</v>
      </c>
      <c r="FF31" s="110">
        <f>FE31/'DT-Prelim Calcs'!$C$7*('DT-Prelim Calcs'!$C$8-'DT-Prelim Calcs'!$C$9)+'DT-Prelim Calcs'!$C$9</f>
        <v>17.687645334135055</v>
      </c>
      <c r="FG31" s="110">
        <f t="shared" si="32"/>
        <v>17.687645334135055</v>
      </c>
      <c r="FH31" s="2">
        <f t="shared" si="77"/>
        <v>4.7943959507218414E-5</v>
      </c>
      <c r="FI31" s="110">
        <f>FH31*'DT-Prelim Calcs'!$C$21/FC$2/'DT-Prelim Calcs'!$C$19/'DT-Prelim Calcs'!$C$18*3.39*'DT-Prelim Calcs'!$C$20</f>
        <v>2.9083242711381184E-3</v>
      </c>
      <c r="FJ31" s="88">
        <f t="shared" si="33"/>
        <v>1</v>
      </c>
      <c r="FK31" s="110">
        <f>FI30*'DT-Prelim Calcs'!$C$11+FK30</f>
        <v>7.5328661773469738</v>
      </c>
      <c r="FL31" s="110">
        <f>FL30+0.5*FI31*'DT-Prelim Calcs'!$C$11^2+FK31*'DT-Prelim Calcs'!$C$11</f>
        <v>6.9399563200652947</v>
      </c>
      <c r="FM31" s="110">
        <f>MIN('Drive Train'!$G$35-FG30*'DT-Prelim Calcs'!$C$21*'Drive Train'!$G$38,FM30+FG$2)</f>
        <v>11.108002813618574</v>
      </c>
      <c r="FN31" s="110">
        <f>'Drive Train'!$G$35-FG31*'DT-Prelim Calcs'!$C$21*'Drive Train'!$G$38</f>
        <v>11.108111919927845</v>
      </c>
      <c r="FO31" s="1">
        <f>IF(FL31&gt;='Drive Train'!$G$30,1,0)</f>
        <v>0</v>
      </c>
      <c r="FP31" s="110">
        <f t="shared" si="78"/>
        <v>0.19652939260150062</v>
      </c>
      <c r="FQ31" s="119">
        <f>FQ30+'DT-Prelim Calcs'!$C$11</f>
        <v>1.0800000000000003</v>
      </c>
      <c r="FR31" s="2">
        <f>GB31/'Drive Train'!$G$35</f>
        <v>0.8746685927557768</v>
      </c>
      <c r="FS31" s="88">
        <f>FZ31*12*60/(PI() * 'Drive Train'!$G$17)/FR$2*FR31</f>
        <v>4110.814164105218</v>
      </c>
      <c r="FT31" s="2">
        <f>('DT-Prelim Calcs'!$C$6*FR31-FS31)/('DT-Prelim Calcs'!$C$6*FR31)*'DT-Prelim Calcs'!$C$7*FR31</f>
        <v>0.24077450150681703</v>
      </c>
      <c r="FU31" s="110">
        <f>FT31/'DT-Prelim Calcs'!$C$7*('DT-Prelim Calcs'!$C$8-'DT-Prelim Calcs'!$C$9)+'DT-Prelim Calcs'!$C$9</f>
        <v>17.685536971337775</v>
      </c>
      <c r="FV31" s="110">
        <f t="shared" si="34"/>
        <v>17.685536971337775</v>
      </c>
      <c r="FW31" s="2">
        <f t="shared" si="79"/>
        <v>3.474719173501839E-6</v>
      </c>
      <c r="FX31" s="110">
        <f>FW31*'DT-Prelim Calcs'!$C$21/FR$2/'DT-Prelim Calcs'!$C$19/'DT-Prelim Calcs'!$C$18*3.39*'DT-Prelim Calcs'!$C$20</f>
        <v>2.322877569357488E-4</v>
      </c>
      <c r="FY31" s="88">
        <f t="shared" si="35"/>
        <v>1</v>
      </c>
      <c r="FZ31" s="110">
        <f>FX30*'DT-Prelim Calcs'!$C$11+FZ30</f>
        <v>6.8356596901846691</v>
      </c>
      <c r="GA31" s="110">
        <f>GA30+0.5*FX31*'DT-Prelim Calcs'!$C$11^2+FZ31*'DT-Prelim Calcs'!$C$11</f>
        <v>6.4259896927758096</v>
      </c>
      <c r="GB31" s="110">
        <f>MIN('Drive Train'!$G$35-FV30*'DT-Prelim Calcs'!$C$21*'Drive Train'!$G$38,GB30+FV$2)</f>
        <v>11.108291127998365</v>
      </c>
      <c r="GC31" s="110">
        <f>'Drive Train'!$G$35-FV31*'DT-Prelim Calcs'!$C$21*'Drive Train'!$G$38</f>
        <v>11.1083016725796</v>
      </c>
      <c r="GD31" s="1">
        <f>IF(GA31&gt;='Drive Train'!$G$30,1,0)</f>
        <v>0</v>
      </c>
      <c r="GE31" s="110">
        <f t="shared" si="80"/>
        <v>0.19650596634819753</v>
      </c>
      <c r="GF31" s="119">
        <f>GF30+'DT-Prelim Calcs'!$C$11</f>
        <v>1.0800000000000003</v>
      </c>
      <c r="GG31" s="2">
        <f>GQ31/'Drive Train'!$G$35</f>
        <v>0.84079505123360798</v>
      </c>
      <c r="GH31" s="88">
        <f>GO31*12*60/(PI() * 'Drive Train'!$G$17)/GG$2*GG31</f>
        <v>3628.9972624308048</v>
      </c>
      <c r="GI31" s="2">
        <f>('DT-Prelim Calcs'!$C$6*GG31-GH31)/('DT-Prelim Calcs'!$C$6*GG31)*'DT-Prelim Calcs'!$C$7*GG31</f>
        <v>0.30934188867304574</v>
      </c>
      <c r="GJ31" s="110">
        <f>GI31/'DT-Prelim Calcs'!$C$7*('DT-Prelim Calcs'!$C$8-'DT-Prelim Calcs'!$C$9)+'DT-Prelim Calcs'!$C$9</f>
        <v>21.867661294951727</v>
      </c>
      <c r="GK31" s="110">
        <f t="shared" si="81"/>
        <v>21.867661294951727</v>
      </c>
      <c r="GL31" s="2">
        <f t="shared" si="82"/>
        <v>8.822780439269573E-2</v>
      </c>
      <c r="GM31" s="110">
        <f>GL31*'DT-Prelim Calcs'!$C$21/GG$2/'DT-Prelim Calcs'!$C$19/'DT-Prelim Calcs'!$C$18*3.39*'DT-Prelim Calcs'!$C$20</f>
        <v>3.2767218424176043</v>
      </c>
      <c r="GN31" s="88">
        <f t="shared" si="37"/>
        <v>0</v>
      </c>
      <c r="GO31" s="110">
        <f>GM30*'DT-Prelim Calcs'!$C$11+GO30</f>
        <v>11.299653348758888</v>
      </c>
      <c r="GP31" s="110">
        <f>GP30+0.5*GM31*'DT-Prelim Calcs'!$C$11^2+GO31*'DT-Prelim Calcs'!$C$11</f>
        <v>7.4564074066791513</v>
      </c>
      <c r="GQ31" s="110">
        <f>MIN('Drive Train'!$G$35-GK30*'DT-Prelim Calcs'!$C$21*'Drive Train'!$G$38,GQ30+GK$2)</f>
        <v>10.678097150666821</v>
      </c>
      <c r="GR31" s="110">
        <f>'Drive Train'!$G$35-GK31*'DT-Prelim Calcs'!$C$21*'Drive Train'!$G$38</f>
        <v>10.731910483454344</v>
      </c>
      <c r="GS31" s="1">
        <f>IF(GP31&gt;='Drive Train'!$G$30,1,0)</f>
        <v>0</v>
      </c>
      <c r="GT31" s="110">
        <f t="shared" si="83"/>
        <v>0.2429740143883525</v>
      </c>
      <c r="GU31" s="119">
        <f>GU30+'DT-Prelim Calcs'!$C$11</f>
        <v>1.0800000000000003</v>
      </c>
      <c r="GV31" s="2">
        <f>HF31/'Drive Train'!$G$35</f>
        <v>0.8498932908638912</v>
      </c>
      <c r="GW31" s="88">
        <f>HD31*12*60/(PI() * 'Drive Train'!$G$17)/GV$2*GV31</f>
        <v>3758.9937244442617</v>
      </c>
      <c r="GX31" s="2">
        <f>('DT-Prelim Calcs'!$C$6*GV31-GW31)/('DT-Prelim Calcs'!$C$6*GV31)*'DT-Prelim Calcs'!$C$7*GV31</f>
        <v>0.29078427445603017</v>
      </c>
      <c r="GY31" s="110">
        <f>GX31/'DT-Prelim Calcs'!$C$7*('DT-Prelim Calcs'!$C$8-'DT-Prelim Calcs'!$C$9)+'DT-Prelim Calcs'!$C$9</f>
        <v>20.735778441999006</v>
      </c>
      <c r="GZ31" s="110">
        <f t="shared" si="38"/>
        <v>20.735778441999006</v>
      </c>
      <c r="HA31" s="2">
        <f t="shared" si="84"/>
        <v>6.4201383980576093E-2</v>
      </c>
      <c r="HB31" s="110">
        <f>HA31*'DT-Prelim Calcs'!$C$21/GV$2/'DT-Prelim Calcs'!$C$19/'DT-Prelim Calcs'!$C$18*3.39*'DT-Prelim Calcs'!$C$20</f>
        <v>2.3843966043431277</v>
      </c>
      <c r="HC31" s="88">
        <f t="shared" si="39"/>
        <v>0</v>
      </c>
      <c r="HD31" s="110">
        <f>HB30*'DT-Prelim Calcs'!$C$11+HD30</f>
        <v>11.579127243139448</v>
      </c>
      <c r="HE31" s="110">
        <f>HE30+0.5*HB31*'DT-Prelim Calcs'!$C$11^2+HD31*'DT-Prelim Calcs'!$C$11</f>
        <v>8.0545940593586973</v>
      </c>
      <c r="HF31" s="110">
        <f>MIN('Drive Train'!$G$35-GZ30*'DT-Prelim Calcs'!$C$21*'Drive Train'!$G$38,HF30+GZ$2)</f>
        <v>10.793644793971417</v>
      </c>
      <c r="HG31" s="110">
        <f>'Drive Train'!$G$35-GZ31*'DT-Prelim Calcs'!$C$21*'Drive Train'!$G$38</f>
        <v>10.833779940220088</v>
      </c>
      <c r="HH31" s="1">
        <f>IF(HE31&gt;='Drive Train'!$G$30,1,0)</f>
        <v>0</v>
      </c>
      <c r="HI31" s="110">
        <f t="shared" si="85"/>
        <v>0.2303975382444334</v>
      </c>
      <c r="HJ31" s="119">
        <f>HJ30+'DT-Prelim Calcs'!$C$11</f>
        <v>1.0800000000000003</v>
      </c>
      <c r="HK31" s="2">
        <f>HU31/'Drive Train'!$G$35</f>
        <v>0.85445353615737973</v>
      </c>
      <c r="HL31" s="88">
        <f>HS31*12*60/(PI() * 'Drive Train'!$G$17)/HK$2*HK31</f>
        <v>3823.9917001386207</v>
      </c>
      <c r="HM31" s="2">
        <f>('DT-Prelim Calcs'!$C$6*HK31-HL31)/('DT-Prelim Calcs'!$C$6*HK31)*'DT-Prelim Calcs'!$C$7*HK31</f>
        <v>0.28152121591419055</v>
      </c>
      <c r="HN31" s="110">
        <f>HM31/'DT-Prelim Calcs'!$C$7*('DT-Prelim Calcs'!$C$8-'DT-Prelim Calcs'!$C$9)+'DT-Prelim Calcs'!$C$9</f>
        <v>20.170797566397439</v>
      </c>
      <c r="HO31" s="110">
        <f t="shared" si="40"/>
        <v>20.170797566397439</v>
      </c>
      <c r="HP31" s="2">
        <f t="shared" si="86"/>
        <v>5.2250597466696108E-2</v>
      </c>
      <c r="HQ31" s="110">
        <f>HP31*'DT-Prelim Calcs'!$C$21/HK$2/'DT-Prelim Calcs'!$C$19/'DT-Prelim Calcs'!$C$18*3.39*'DT-Prelim Calcs'!$C$20</f>
        <v>1.940552359621764</v>
      </c>
      <c r="HR31" s="88">
        <f t="shared" si="41"/>
        <v>0</v>
      </c>
      <c r="HS31" s="110">
        <f>HQ30*'DT-Prelim Calcs'!$C$11+HS30</f>
        <v>11.716478938661982</v>
      </c>
      <c r="HT31" s="110">
        <f>HT30+0.5*HQ31*'DT-Prelim Calcs'!$C$11^2+HS31*'DT-Prelim Calcs'!$C$11</f>
        <v>8.4894613500667404</v>
      </c>
      <c r="HU31" s="110">
        <f>MIN('Drive Train'!$G$35-HO30*'DT-Prelim Calcs'!$C$21*'Drive Train'!$G$38,HU30+HO$2)</f>
        <v>10.851559909198722</v>
      </c>
      <c r="HV31" s="110">
        <f>'Drive Train'!$G$35-HO31*'DT-Prelim Calcs'!$C$21*'Drive Train'!$G$38</f>
        <v>10.884628219024229</v>
      </c>
      <c r="HW31" s="1">
        <f>IF(HT31&gt;='Drive Train'!$G$30,1,0)</f>
        <v>0</v>
      </c>
      <c r="HX31" s="110">
        <f t="shared" si="87"/>
        <v>0.22411997295997155</v>
      </c>
      <c r="HY31" s="119">
        <f>HY30+'DT-Prelim Calcs'!$C$11</f>
        <v>1.0800000000000003</v>
      </c>
      <c r="HZ31" s="2">
        <f>IJ31/'Drive Train'!$G$35</f>
        <v>0.85694890832436466</v>
      </c>
      <c r="IA31" s="88">
        <f>IH31*12*60/(PI() * 'Drive Train'!$G$17)/HZ$2*HZ31</f>
        <v>3859.5131718540392</v>
      </c>
      <c r="IB31" s="2">
        <f>('DT-Prelim Calcs'!$C$6*HZ31-IA31)/('DT-Prelim Calcs'!$C$6*HZ31)*'DT-Prelim Calcs'!$C$7*HZ31</f>
        <v>0.27646344493012887</v>
      </c>
      <c r="IC31" s="110">
        <f>IB31/'DT-Prelim Calcs'!$C$7*('DT-Prelim Calcs'!$C$8-'DT-Prelim Calcs'!$C$9)+'DT-Prelim Calcs'!$C$9</f>
        <v>19.862309407085874</v>
      </c>
      <c r="ID31" s="110">
        <f t="shared" si="42"/>
        <v>19.862309407085874</v>
      </c>
      <c r="IE31" s="2">
        <f t="shared" si="88"/>
        <v>4.5736927715143427E-2</v>
      </c>
      <c r="IF31" s="110">
        <f>IE31*'DT-Prelim Calcs'!$C$21/HZ$2/'DT-Prelim Calcs'!$C$19/'DT-Prelim Calcs'!$C$18*3.39*'DT-Prelim Calcs'!$C$20</f>
        <v>1.698639007066721</v>
      </c>
      <c r="IG31" s="88">
        <f t="shared" si="43"/>
        <v>0</v>
      </c>
      <c r="IH31" s="110">
        <f>IF30*'DT-Prelim Calcs'!$C$11+IH30</f>
        <v>11.790880130413637</v>
      </c>
      <c r="II31" s="110">
        <f>II30+0.5*IF31*'DT-Prelim Calcs'!$C$11^2+IH31*'DT-Prelim Calcs'!$C$11</f>
        <v>8.8002617076263903</v>
      </c>
      <c r="IJ31" s="110">
        <f>MIN('Drive Train'!$G$35-ID30*'DT-Prelim Calcs'!$C$21*'Drive Train'!$G$38,IJ30+ID$2)</f>
        <v>10.88325113571943</v>
      </c>
      <c r="IK31" s="110">
        <f>'Drive Train'!$G$35-ID31*'DT-Prelim Calcs'!$C$21*'Drive Train'!$G$38</f>
        <v>10.912392153362271</v>
      </c>
      <c r="IL31" s="1">
        <f>IF(II31&gt;='Drive Train'!$G$30,1,0)</f>
        <v>0</v>
      </c>
      <c r="IM31" s="110">
        <f t="shared" si="89"/>
        <v>0.2206923267453986</v>
      </c>
      <c r="IN31" s="119">
        <f>IN30+'DT-Prelim Calcs'!$C$11</f>
        <v>1.0800000000000003</v>
      </c>
      <c r="IO31" s="2">
        <f>IY31/'Drive Train'!$G$35</f>
        <v>0.85842822124154883</v>
      </c>
      <c r="IP31" s="88">
        <f>IW31*12*60/(PI() * 'Drive Train'!$G$17)/IO$2*IO31</f>
        <v>3880.5558091311241</v>
      </c>
      <c r="IQ31" s="2">
        <f>('DT-Prelim Calcs'!$C$6*IO31-IP31)/('DT-Prelim Calcs'!$C$6*IO31)*'DT-Prelim Calcs'!$C$7*IO31</f>
        <v>0.27346877638981582</v>
      </c>
      <c r="IR31" s="110">
        <f>IQ31/'DT-Prelim Calcs'!$C$7*('DT-Prelim Calcs'!$C$8-'DT-Prelim Calcs'!$C$9)+'DT-Prelim Calcs'!$C$9</f>
        <v>19.679655864910753</v>
      </c>
      <c r="IS31" s="110">
        <f t="shared" si="44"/>
        <v>19.679655864910753</v>
      </c>
      <c r="IT31" s="2">
        <f t="shared" si="90"/>
        <v>4.1884078439485856E-2</v>
      </c>
      <c r="IU31" s="110">
        <f>IT31*'DT-Prelim Calcs'!$C$21/IO$2/'DT-Prelim Calcs'!$C$19/'DT-Prelim Calcs'!$C$18*3.39*'DT-Prelim Calcs'!$C$20</f>
        <v>1.5555467532813012</v>
      </c>
      <c r="IV31" s="88">
        <f t="shared" si="45"/>
        <v>0</v>
      </c>
      <c r="IW31" s="110">
        <f>IU30*'DT-Prelim Calcs'!$C$11+IW30</f>
        <v>11.834735974565477</v>
      </c>
      <c r="IX31" s="110">
        <f>IX30+0.5*IU31*'DT-Prelim Calcs'!$C$11^2+IW31*'DT-Prelim Calcs'!$C$11</f>
        <v>9.0222375812934583</v>
      </c>
      <c r="IY31" s="110">
        <f>MIN('Drive Train'!$G$35-IS30*'DT-Prelim Calcs'!$C$21*'Drive Train'!$G$38,IY30+IS$2)</f>
        <v>10.90203840976767</v>
      </c>
      <c r="IZ31" s="110">
        <f>'Drive Train'!$G$35-IS31*'DT-Prelim Calcs'!$C$21*'Drive Train'!$G$38</f>
        <v>10.928830972158032</v>
      </c>
      <c r="JA31" s="1">
        <f>IF(IX31&gt;='Drive Train'!$G$30,1,0)</f>
        <v>0</v>
      </c>
      <c r="JB31" s="110">
        <f t="shared" si="91"/>
        <v>0.21866284294345284</v>
      </c>
      <c r="JC31" s="119">
        <f>JC30+'DT-Prelim Calcs'!$C$11</f>
        <v>1.0800000000000003</v>
      </c>
      <c r="JD31" s="2">
        <f>JN31/'Drive Train'!$G$35</f>
        <v>0.85929943647576956</v>
      </c>
      <c r="JE31" s="88">
        <f>JL31*12*60/(PI() * 'Drive Train'!$G$17)/JD$2*JD31</f>
        <v>3892.9431537897535</v>
      </c>
      <c r="JF31" s="2">
        <f>('DT-Prelim Calcs'!$C$6*JD31-JE31)/('DT-Prelim Calcs'!$C$6*JD31)*'DT-Prelim Calcs'!$C$7*JD31</f>
        <v>0.27170640973844601</v>
      </c>
      <c r="JG31" s="110">
        <f>JF31/'DT-Prelim Calcs'!$C$7*('DT-Prelim Calcs'!$C$8-'DT-Prelim Calcs'!$C$9)+'DT-Prelim Calcs'!$C$9</f>
        <v>19.57216399823146</v>
      </c>
      <c r="JH31" s="110">
        <f t="shared" si="46"/>
        <v>19.57216399823146</v>
      </c>
      <c r="JI31" s="2">
        <f t="shared" si="92"/>
        <v>3.9618002557670173E-2</v>
      </c>
      <c r="JJ31" s="110">
        <f>JI31*'DT-Prelim Calcs'!$C$21/JD$2/'DT-Prelim Calcs'!$C$19/'DT-Prelim Calcs'!$C$18*3.39*'DT-Prelim Calcs'!$C$20</f>
        <v>1.4713862055987168</v>
      </c>
      <c r="JK31" s="88">
        <f t="shared" si="47"/>
        <v>0</v>
      </c>
      <c r="JL31" s="110">
        <f>JJ30*'DT-Prelim Calcs'!$C$11+JL30</f>
        <v>11.860477164734947</v>
      </c>
      <c r="JM31" s="110">
        <f>JM30+0.5*JJ31*'DT-Prelim Calcs'!$C$11^2+JL31*'DT-Prelim Calcs'!$C$11</f>
        <v>9.1735738125254915</v>
      </c>
      <c r="JN31" s="110">
        <f>MIN('Drive Train'!$G$35-JH30*'DT-Prelim Calcs'!$C$21*'Drive Train'!$G$38,JN30+JH$2)</f>
        <v>10.913102843242273</v>
      </c>
      <c r="JO31" s="110">
        <f>'Drive Train'!$G$35-JH31*'DT-Prelim Calcs'!$C$21*'Drive Train'!$G$38</f>
        <v>10.938505240159168</v>
      </c>
      <c r="JP31" s="1">
        <f>IF(JM31&gt;='Drive Train'!$G$30,1,0)</f>
        <v>0</v>
      </c>
      <c r="JQ31" s="110">
        <f>MIN(JG31,'DT-Prelim Calcs'!$C$10)*'DT-Prelim Calcs'!$C$11*1000/60/60*(1-JP31)</f>
        <v>0.21746848886923845</v>
      </c>
      <c r="JR31" s="119">
        <f>JR30+'DT-Prelim Calcs'!$C$11</f>
        <v>1.0800000000000003</v>
      </c>
      <c r="JS31" s="2">
        <f>KC31/'Drive Train'!$G$35</f>
        <v>0.85962090742670993</v>
      </c>
      <c r="JT31" s="88">
        <f>KA31*12*60/(PI() * 'Drive Train'!$G$17)/JS$2*JS31</f>
        <v>3897.5129749838511</v>
      </c>
      <c r="JU31" s="2">
        <f>('DT-Prelim Calcs'!$C$6*JS31-JT31)/('DT-Prelim Calcs'!$C$6*JS31)*'DT-Prelim Calcs'!$C$7*JS31</f>
        <v>0.27105635366220371</v>
      </c>
      <c r="JV31" s="110">
        <f>JU31/'DT-Prelim Calcs'!$C$7*('DT-Prelim Calcs'!$C$8-'DT-Prelim Calcs'!$C$9)+'DT-Prelim Calcs'!$C$9</f>
        <v>19.532515187907464</v>
      </c>
      <c r="JW31" s="110">
        <f t="shared" si="48"/>
        <v>19.532515187907464</v>
      </c>
      <c r="JX31" s="2">
        <f t="shared" si="93"/>
        <v>3.8782399733525347E-2</v>
      </c>
      <c r="JY31" s="110">
        <f>JX31*'DT-Prelim Calcs'!$C$21/JS$2/'DT-Prelim Calcs'!$C$19/'DT-Prelim Calcs'!$C$18*3.39*'DT-Prelim Calcs'!$C$20</f>
        <v>1.4403524737235092</v>
      </c>
      <c r="JZ31" s="88">
        <f t="shared" si="49"/>
        <v>0</v>
      </c>
      <c r="KA31" s="110">
        <f>JY30*'DT-Prelim Calcs'!$C$11+KA30</f>
        <v>11.869959210793263</v>
      </c>
      <c r="KB31" s="110">
        <f>KB30+0.5*JY31*'DT-Prelim Calcs'!$C$11^2+KA31*'DT-Prelim Calcs'!$C$11</f>
        <v>9.2333460841127142</v>
      </c>
      <c r="KC31" s="110">
        <f>MIN('Drive Train'!$G$35-JW30*'DT-Prelim Calcs'!$C$21*'Drive Train'!$G$38,KC30+JW$2)</f>
        <v>10.917185524319216</v>
      </c>
      <c r="KD31" s="110">
        <f>'Drive Train'!$G$35-JW31*'DT-Prelim Calcs'!$C$21*'Drive Train'!$G$38</f>
        <v>10.942073633088327</v>
      </c>
      <c r="KE31" s="1">
        <f>IF(KB31&gt;='Drive Train'!$G$30,1,0)</f>
        <v>0</v>
      </c>
      <c r="KF31" s="110">
        <f>MIN(JV31,'DT-Prelim Calcs'!$C$10)*'DT-Prelim Calcs'!$C$11*1000/60/60*(1-KE31)</f>
        <v>0.21702794653230517</v>
      </c>
      <c r="KG31" s="119">
        <f>KG30+'DT-Prelim Calcs'!$C$11</f>
        <v>1.0800000000000003</v>
      </c>
      <c r="KH31" s="2">
        <f>KR31/'Drive Train'!$G$35</f>
        <v>0.8595969847173397</v>
      </c>
      <c r="KI31" s="88">
        <f>KP31*12*60/(PI() * 'Drive Train'!$G$17)/KH$2*KH31</f>
        <v>3897.1729239960291</v>
      </c>
      <c r="KJ31" s="2">
        <f>('DT-Prelim Calcs'!$C$6*KH31-KI31)/('DT-Prelim Calcs'!$C$6*KH31)*'DT-Prelim Calcs'!$C$7*KH31</f>
        <v>0.2711047239935036</v>
      </c>
      <c r="KK31" s="110">
        <f>KJ31/'DT-Prelim Calcs'!$C$7*('DT-Prelim Calcs'!$C$8-'DT-Prelim Calcs'!$C$9)+'DT-Prelim Calcs'!$C$9</f>
        <v>19.535465435064758</v>
      </c>
      <c r="KL31" s="110">
        <f t="shared" si="50"/>
        <v>19.535465435064758</v>
      </c>
      <c r="KM31" s="2">
        <f t="shared" si="94"/>
        <v>3.8844571894990271E-2</v>
      </c>
      <c r="KN31" s="110">
        <f>KM31*'DT-Prelim Calcs'!$C$21/KH$2/'DT-Prelim Calcs'!$C$19/'DT-Prelim Calcs'!$C$18*3.39*'DT-Prelim Calcs'!$C$20</f>
        <v>1.4426615063563022</v>
      </c>
      <c r="KO31" s="88">
        <f t="shared" si="51"/>
        <v>0</v>
      </c>
      <c r="KP31" s="110">
        <f>KN30*'DT-Prelim Calcs'!$C$11+KP30</f>
        <v>11.869253892102451</v>
      </c>
      <c r="KQ31" s="110">
        <f>KQ30+0.5*KN31*'DT-Prelim Calcs'!$C$11^2+KP31*'DT-Prelim Calcs'!$C$11</f>
        <v>9.228963028531366</v>
      </c>
      <c r="KR31" s="110">
        <f>MIN('Drive Train'!$G$35-KL30*'DT-Prelim Calcs'!$C$21*'Drive Train'!$G$38,KR30+KL$2)</f>
        <v>10.916881705910214</v>
      </c>
      <c r="KS31" s="110">
        <f>'Drive Train'!$G$35-KL31*'DT-Prelim Calcs'!$C$21*'Drive Train'!$G$38</f>
        <v>10.941808110844171</v>
      </c>
      <c r="KT31" s="1">
        <f>IF(KQ31&gt;='Drive Train'!$G$30,1,0)</f>
        <v>0</v>
      </c>
      <c r="KU31" s="110">
        <f>MIN(KK31,'DT-Prelim Calcs'!$C$10)*'DT-Prelim Calcs'!$C$11*1000/60/60*(1-KT31)</f>
        <v>0.2170607270562751</v>
      </c>
      <c r="KV31" s="119">
        <f>KV30+'DT-Prelim Calcs'!$C$11</f>
        <v>1.0800000000000003</v>
      </c>
      <c r="KW31" s="2">
        <f>LG31/'Drive Train'!$G$35</f>
        <v>0.85961944423053016</v>
      </c>
      <c r="KX31" s="88">
        <f>LE31*12*60/(PI() * 'Drive Train'!$G$17)/KW$2*KW31</f>
        <v>3897.4921763677653</v>
      </c>
      <c r="KY31" s="2">
        <f>('DT-Prelim Calcs'!$C$6*KW31-KX31)/('DT-Prelim Calcs'!$C$6*KW31)*'DT-Prelim Calcs'!$C$7*KW31</f>
        <v>0.27105931213926854</v>
      </c>
      <c r="KZ31" s="110">
        <f>KY31/'DT-Prelim Calcs'!$C$7*('DT-Prelim Calcs'!$C$8-'DT-Prelim Calcs'!$C$9)+'DT-Prelim Calcs'!$C$9</f>
        <v>19.532695634026307</v>
      </c>
      <c r="LA31" s="110">
        <f t="shared" si="52"/>
        <v>19.532695634026307</v>
      </c>
      <c r="LB31" s="2">
        <f t="shared" si="95"/>
        <v>3.8786202351383442E-2</v>
      </c>
      <c r="LC31" s="110">
        <f>LB31*'DT-Prelim Calcs'!$C$21/KW$2/'DT-Prelim Calcs'!$C$19/'DT-Prelim Calcs'!$C$18*3.39*'DT-Prelim Calcs'!$C$20</f>
        <v>1.4404937004159306</v>
      </c>
      <c r="LD31" s="88">
        <f t="shared" si="53"/>
        <v>0</v>
      </c>
      <c r="LE31" s="110">
        <f>LC30*'DT-Prelim Calcs'!$C$11+LE30</f>
        <v>11.869916072436096</v>
      </c>
      <c r="LF31" s="110">
        <f>LF30+0.5*LC31*'DT-Prelim Calcs'!$C$11^2+LE31*'DT-Prelim Calcs'!$C$11</f>
        <v>9.2331415425468055</v>
      </c>
      <c r="LG31" s="110">
        <f>MIN('Drive Train'!$G$35-LA30*'DT-Prelim Calcs'!$C$21*'Drive Train'!$G$38,LG30+LA$2)</f>
        <v>10.917166941727732</v>
      </c>
      <c r="LH31" s="110">
        <f>'Drive Train'!$G$35-LA31*'DT-Prelim Calcs'!$C$21*'Drive Train'!$G$38</f>
        <v>10.942057392937631</v>
      </c>
      <c r="LI31" s="1">
        <f>IF(LF31&gt;='Drive Train'!$G$30,1,0)</f>
        <v>0</v>
      </c>
      <c r="LJ31" s="110">
        <f>MIN(KZ31,'DT-Prelim Calcs'!$C$10)*'DT-Prelim Calcs'!$C$11*1000/60/60*(1-LI31)</f>
        <v>0.21702995148918122</v>
      </c>
      <c r="LK31" s="119">
        <f>LK30+'DT-Prelim Calcs'!$C$11</f>
        <v>1.0800000000000003</v>
      </c>
      <c r="LL31" s="2">
        <f>LV31/'Drive Train'!$G$35</f>
        <v>0.85960252035521889</v>
      </c>
      <c r="LM31" s="88">
        <f>LT31*12*60/(PI() * 'Drive Train'!$G$17)/LL$2*LL31</f>
        <v>3897.251610965599</v>
      </c>
      <c r="LN31" s="2">
        <f>('DT-Prelim Calcs'!$C$6*LL31-LM31)/('DT-Prelim Calcs'!$C$6*LL31)*'DT-Prelim Calcs'!$C$7*LL31</f>
        <v>0.2710935311903287</v>
      </c>
      <c r="LO31" s="110">
        <f>LN31/'DT-Prelim Calcs'!$C$7*('DT-Prelim Calcs'!$C$8-'DT-Prelim Calcs'!$C$9)+'DT-Prelim Calcs'!$C$9</f>
        <v>19.534782753452674</v>
      </c>
      <c r="LP31" s="110">
        <f t="shared" si="54"/>
        <v>19.534782753452674</v>
      </c>
      <c r="LQ31" s="2">
        <f t="shared" si="96"/>
        <v>3.8830185308583148E-2</v>
      </c>
      <c r="LR31" s="110">
        <f>LQ31*'DT-Prelim Calcs'!$C$21/LL$2/'DT-Prelim Calcs'!$C$19/'DT-Prelim Calcs'!$C$18*3.39*'DT-Prelim Calcs'!$C$20</f>
        <v>1.4421271981272523</v>
      </c>
      <c r="LS31" s="88">
        <f t="shared" si="55"/>
        <v>0</v>
      </c>
      <c r="LT31" s="110">
        <f>LR30*'DT-Prelim Calcs'!$C$11+LT30</f>
        <v>11.869417104877943</v>
      </c>
      <c r="LU31" s="110">
        <f>LU30+0.5*LR31*'DT-Prelim Calcs'!$C$11^2+LT31*'DT-Prelim Calcs'!$C$11</f>
        <v>9.2303879065629033</v>
      </c>
      <c r="LV31" s="110">
        <f>MIN('Drive Train'!$G$35-LP30*'DT-Prelim Calcs'!$C$21*'Drive Train'!$G$38,LV30+LP$2)</f>
        <v>10.916952008511279</v>
      </c>
      <c r="LW31" s="110">
        <f>'Drive Train'!$G$35-LP31*'DT-Prelim Calcs'!$C$21*'Drive Train'!$G$38</f>
        <v>10.941869552189258</v>
      </c>
      <c r="LX31" s="1">
        <f>IF(LU31&gt;='Drive Train'!$G$30,1,0)</f>
        <v>0</v>
      </c>
      <c r="LY31" s="110">
        <f>MIN(LO31,'DT-Prelim Calcs'!$C$10)*'DT-Prelim Calcs'!$C$11*1000/60/60*(1-LX31)</f>
        <v>0.21705314170502976</v>
      </c>
      <c r="LZ31" s="119">
        <f>LZ30+'DT-Prelim Calcs'!$C$11</f>
        <v>1.0800000000000003</v>
      </c>
    </row>
    <row r="32" spans="1:338" x14ac:dyDescent="0.2">
      <c r="A32" s="40"/>
      <c r="B32" s="3" t="s">
        <v>198</v>
      </c>
      <c r="C32" s="48" t="str">
        <f>'Drive Train'!G32</f>
        <v>Brake</v>
      </c>
      <c r="E32" s="6"/>
      <c r="F32" s="132" t="s">
        <v>31</v>
      </c>
      <c r="G32" s="132">
        <f>'Drive Train'!O55</f>
        <v>2</v>
      </c>
      <c r="H32" s="132" t="s">
        <v>32</v>
      </c>
      <c r="I32" s="132">
        <f>(G32-K32)/9</f>
        <v>-1.1111111111111112</v>
      </c>
      <c r="J32" s="132" t="s">
        <v>35</v>
      </c>
      <c r="K32" s="110">
        <f>'Drive Train'!O56</f>
        <v>12</v>
      </c>
      <c r="R32" s="119">
        <f>R31+'DT-Prelim Calcs'!$C$11</f>
        <v>1.1200000000000003</v>
      </c>
      <c r="S32" s="2">
        <f>AG32/'Drive Train'!$G$35</f>
        <v>0.8486821356484272</v>
      </c>
      <c r="T32" s="88">
        <f>AE32*12*60/(PI() * 'Drive Train'!$G$17)/S$2*ABS(S32)</f>
        <v>3872.7889412569148</v>
      </c>
      <c r="U32" s="2">
        <f>IF(OR(AD31=1,AND($C$32=Motors!$C$28,'DT-Prelim Calcs'!AI31=1)),0,IF(AG32=0,-(V31+$C$9)/($C$8-$C$9)*$C$7,($C$6*S32-T32)/($C$6*S32)*$C$7*S32))</f>
        <v>0.26160201551560941</v>
      </c>
      <c r="V32" s="110">
        <f>IF(AND(AD31=1,AI31=1),0,ABS(U32/$C$7*($C$8-$C$9)+$C$9) *'Drive Train'!$K$55 + V31*(1-'Drive Train'!$K$55))</f>
        <v>19.114573355649615</v>
      </c>
      <c r="W32" s="110">
        <f t="shared" si="7"/>
        <v>19.114573355649615</v>
      </c>
      <c r="X32" s="2">
        <f>MAX(MIN(IF(AND(AI31=1,AG32&lt;0),-1,1)*(W32-$C$9)/($C$8-$C$9)*$C$7-$C$29*AE32/T$2 -  AI31*$C$29/2,X$2),MAX(X$4:X31)*-1)</f>
        <v>3.0428719842158641E-2</v>
      </c>
      <c r="Y32" s="110">
        <f t="shared" si="8"/>
        <v>1.1301023711280493</v>
      </c>
      <c r="Z32" s="110">
        <f t="shared" si="9"/>
        <v>1.1301023711280493</v>
      </c>
      <c r="AA32" s="110">
        <f t="shared" si="10"/>
        <v>10.778263122735025</v>
      </c>
      <c r="AB32" s="110" t="e">
        <f t="shared" si="11"/>
        <v>#N/A</v>
      </c>
      <c r="AC32" s="88">
        <f t="shared" si="60"/>
        <v>0</v>
      </c>
      <c r="AD32" s="1">
        <f t="shared" si="12"/>
        <v>0</v>
      </c>
      <c r="AE32" s="110">
        <f t="shared" si="13"/>
        <v>11.946684527791088</v>
      </c>
      <c r="AF32" s="110" t="e">
        <f t="shared" si="14"/>
        <v>#N/A</v>
      </c>
      <c r="AG32" s="110">
        <f>IF(AI31=0,MIN('Drive Train'!$G$35-W31*$C$21*'Drive Train'!$G$38,AG31+W$2)-$C$3,IF(AE31-1&lt;=0,0,IF($C$32=Motors!$C$26,MAX(MAX(AG$4:AG31)*-1,AG31-W$2),MAX(0,MAX(AG$4:AG31)*-1,AG31-W$2))))</f>
        <v>10.778263122735025</v>
      </c>
      <c r="AH32" s="110">
        <f>'Drive Train'!$G$35-ABS(W32)*'DT-Prelim Calcs'!$C$21*'Drive Train'!$G$38</f>
        <v>10.979688397991534</v>
      </c>
      <c r="AI32" s="1">
        <f>IF(AJ32&gt;='Drive Train'!$G$30,1,0)</f>
        <v>0</v>
      </c>
      <c r="AJ32" s="110">
        <f>AJ31+0.5*Y32*'DT-Prelim Calcs'!$C$11^2+AE32*'DT-Prelim Calcs'!$C$11</f>
        <v>9.7620016857639307</v>
      </c>
      <c r="AK32" s="110">
        <f t="shared" si="15"/>
        <v>0.21238414839610681</v>
      </c>
      <c r="AL32" s="119">
        <f>AL31+'DT-Prelim Calcs'!$C$11</f>
        <v>1.1200000000000003</v>
      </c>
      <c r="AM32" s="2">
        <f>AW32/'Drive Train'!$G$35</f>
        <v>0.65263123519920963</v>
      </c>
      <c r="AN32" s="88">
        <f>AU32*12*60/(PI() * 'Drive Train'!$G$17)/AM$2*AM32</f>
        <v>702.00656733820858</v>
      </c>
      <c r="AO32" s="2">
        <f>('DT-Prelim Calcs'!$C$6*AM32-AN32)/('DT-Prelim Calcs'!$C$6*AM32)*'DT-Prelim Calcs'!$C$7*AM32</f>
        <v>0.75071872999614686</v>
      </c>
      <c r="AP32" s="110">
        <f>AO32/'DT-Prelim Calcs'!$C$7*('DT-Prelim Calcs'!$C$8-'DT-Prelim Calcs'!$C$9)+'DT-Prelim Calcs'!$C$9</f>
        <v>48.78851828345293</v>
      </c>
      <c r="AQ32" s="110">
        <f t="shared" si="16"/>
        <v>48.78851828345293</v>
      </c>
      <c r="AR32" s="2">
        <f t="shared" si="61"/>
        <v>0.69561344758228905</v>
      </c>
      <c r="AS32" s="110">
        <f>AR32*'DT-Prelim Calcs'!$C$21/AM$2/'DT-Prelim Calcs'!$C$19/'DT-Prelim Calcs'!$C$18*3.39*'DT-Prelim Calcs'!$C$20</f>
        <v>7.7503859240126447</v>
      </c>
      <c r="AT32" s="88">
        <f t="shared" si="17"/>
        <v>0</v>
      </c>
      <c r="AU32" s="110">
        <f>AS31*'DT-Prelim Calcs'!$C$11+AU31</f>
        <v>9.3868675829889714</v>
      </c>
      <c r="AV32" s="110">
        <f>AV31+0.5*AS32*'DT-Prelim Calcs'!$C$11^2+AU32*'DT-Prelim Calcs'!$C$11</f>
        <v>5.6439632603844139</v>
      </c>
      <c r="AW32" s="110">
        <f>MIN('Drive Train'!$G$35-AQ31*'DT-Prelim Calcs'!$C$21*'Drive Train'!$G$38,AW31+AQ$2)</f>
        <v>8.2884166870299616</v>
      </c>
      <c r="AX32" s="110">
        <f>'Drive Train'!$G$35-AQ32*'DT-Prelim Calcs'!$C$21*'Drive Train'!$G$38</f>
        <v>8.3090333544892356</v>
      </c>
      <c r="AY32" s="1">
        <f>IF(AV32&gt;='Drive Train'!$G$30,1,0)</f>
        <v>0</v>
      </c>
      <c r="AZ32" s="110">
        <f t="shared" si="62"/>
        <v>0.54209464759392145</v>
      </c>
      <c r="BA32" s="119">
        <f>BA31+'DT-Prelim Calcs'!$C$11</f>
        <v>1.1200000000000003</v>
      </c>
      <c r="BB32" s="2">
        <f>BL32/'Drive Train'!$G$35</f>
        <v>0.70982781091833114</v>
      </c>
      <c r="BC32" s="88">
        <f>BJ32*12*60/(PI() * 'Drive Train'!$G$17)/BB$2*BB32</f>
        <v>1600.8445478748315</v>
      </c>
      <c r="BD32" s="2">
        <f>('DT-Prelim Calcs'!$C$6*BB32-BC32)/('DT-Prelim Calcs'!$C$6*BB32)*'DT-Prelim Calcs'!$C$7*BB32</f>
        <v>0.61435193728123172</v>
      </c>
      <c r="BE32" s="110">
        <f>BD32/'DT-Prelim Calcs'!$C$7*('DT-Prelim Calcs'!$C$8-'DT-Prelim Calcs'!$C$9)+'DT-Prelim Calcs'!$C$9</f>
        <v>40.47111106821697</v>
      </c>
      <c r="BF32" s="110">
        <f t="shared" si="18"/>
        <v>40.47111106821697</v>
      </c>
      <c r="BG32" s="2">
        <f t="shared" si="63"/>
        <v>0.49881627365383291</v>
      </c>
      <c r="BH32" s="110">
        <f>BG32*'DT-Prelim Calcs'!$C$21/BB$2/'DT-Prelim Calcs'!$C$19/'DT-Prelim Calcs'!$C$18*3.39*'DT-Prelim Calcs'!$C$20</f>
        <v>8.6453284830099939</v>
      </c>
      <c r="BI32" s="88">
        <f t="shared" si="19"/>
        <v>0</v>
      </c>
      <c r="BJ32" s="110">
        <f>BH31*'DT-Prelim Calcs'!$C$11+BJ31</f>
        <v>12.651965412761704</v>
      </c>
      <c r="BK32" s="110">
        <f>BK31+0.5*BH32*'DT-Prelim Calcs'!$C$11^2+BJ32*'DT-Prelim Calcs'!$C$11</f>
        <v>7.9761025279406708</v>
      </c>
      <c r="BL32" s="110">
        <f>MIN('Drive Train'!$G$35-BF31*'DT-Prelim Calcs'!$C$21*'Drive Train'!$G$38,BL31+BF$2)</f>
        <v>9.0148131986628055</v>
      </c>
      <c r="BM32" s="110">
        <f>'Drive Train'!$G$35-BF32*'DT-Prelim Calcs'!$C$21*'Drive Train'!$G$38</f>
        <v>9.0576000038604718</v>
      </c>
      <c r="BN32" s="1">
        <f>IF(BK32&gt;='Drive Train'!$G$30,1,0)</f>
        <v>0</v>
      </c>
      <c r="BO32" s="110">
        <f t="shared" si="64"/>
        <v>0.44967901186907749</v>
      </c>
      <c r="BP32" s="119">
        <f>BP31+'DT-Prelim Calcs'!$C$11</f>
        <v>1.1200000000000003</v>
      </c>
      <c r="BQ32" s="2">
        <f>CA32/'Drive Train'!$G$35</f>
        <v>0.77488252563328686</v>
      </c>
      <c r="BR32" s="88">
        <f>BY32*12*60/(PI() * 'Drive Train'!$G$17)/BQ$2*BQ32</f>
        <v>2613.7288199606237</v>
      </c>
      <c r="BS32" s="2">
        <f>('DT-Prelim Calcs'!$C$6*BQ32-BR32)/('DT-Prelim Calcs'!$C$6*BQ32)*'DT-Prelim Calcs'!$C$7*BQ32</f>
        <v>0.46152997139216739</v>
      </c>
      <c r="BT32" s="110">
        <f>BS32/'DT-Prelim Calcs'!$C$7*('DT-Prelim Calcs'!$C$8-'DT-Prelim Calcs'!$C$9)+'DT-Prelim Calcs'!$C$9</f>
        <v>31.150054992713759</v>
      </c>
      <c r="BU32" s="110">
        <f t="shared" si="20"/>
        <v>31.150054992713759</v>
      </c>
      <c r="BV32" s="2">
        <f t="shared" si="65"/>
        <v>0.28872963949768216</v>
      </c>
      <c r="BW32" s="110">
        <f>BV32*'DT-Prelim Calcs'!$C$21/BQ$2/'DT-Prelim Calcs'!$C$19/'DT-Prelim Calcs'!$C$18*3.39*'DT-Prelim Calcs'!$C$20</f>
        <v>6.7913766842345833</v>
      </c>
      <c r="BX32" s="88">
        <f t="shared" si="21"/>
        <v>0</v>
      </c>
      <c r="BY32" s="110">
        <f>BW31*'DT-Prelim Calcs'!$C$11+BY31</f>
        <v>13.943151292094926</v>
      </c>
      <c r="BZ32" s="110">
        <f>BZ31+0.5*BW32*'DT-Prelim Calcs'!$C$11^2+BY32*'DT-Prelim Calcs'!$C$11</f>
        <v>9.4324093599821666</v>
      </c>
      <c r="CA32" s="110">
        <f>MIN('Drive Train'!$G$35-BU31*'DT-Prelim Calcs'!$C$21*'Drive Train'!$G$38,CA31+BU$2)</f>
        <v>9.8410080755427423</v>
      </c>
      <c r="CB32" s="110">
        <f>'Drive Train'!$G$35-BU32*'DT-Prelim Calcs'!$C$21*'Drive Train'!$G$38</f>
        <v>9.8964950506557621</v>
      </c>
      <c r="CC32" s="1">
        <f>IF(BZ32&gt;='Drive Train'!$G$30,1,0)</f>
        <v>0</v>
      </c>
      <c r="CD32" s="110">
        <f t="shared" si="66"/>
        <v>0.34611172214126401</v>
      </c>
      <c r="CE32" s="119">
        <f>CE31+'DT-Prelim Calcs'!$C$11</f>
        <v>1.1200000000000003</v>
      </c>
      <c r="CF32" s="2">
        <f>CP32/'Drive Train'!$G$35</f>
        <v>0.82782173584097218</v>
      </c>
      <c r="CG32" s="88">
        <f>CN32*12*60/(PI() * 'Drive Train'!$G$17)/CF$2*CF32</f>
        <v>3423.4546199114434</v>
      </c>
      <c r="CH32" s="2">
        <f>('DT-Prelim Calcs'!$C$6*CF32-CG32)/('DT-Prelim Calcs'!$C$6*CF32)*'DT-Prelim Calcs'!$C$7*CF32</f>
        <v>0.34067539170098726</v>
      </c>
      <c r="CI32" s="110">
        <f>CH32/'DT-Prelim Calcs'!$C$7*('DT-Prelim Calcs'!$C$8-'DT-Prelim Calcs'!$C$9)+'DT-Prelim Calcs'!$C$9</f>
        <v>23.778782756230431</v>
      </c>
      <c r="CJ32" s="110">
        <f t="shared" si="22"/>
        <v>23.778782756230431</v>
      </c>
      <c r="CK32" s="2">
        <f t="shared" si="67"/>
        <v>0.12881602829581135</v>
      </c>
      <c r="CL32" s="110">
        <f>CK32*'DT-Prelim Calcs'!$C$21/CF$2/'DT-Prelim Calcs'!$C$19/'DT-Prelim Calcs'!$C$18*3.39*'DT-Prelim Calcs'!$C$20</f>
        <v>3.827313137628654</v>
      </c>
      <c r="CM32" s="88">
        <f t="shared" si="23"/>
        <v>0</v>
      </c>
      <c r="CN32" s="110">
        <f>CL31*'DT-Prelim Calcs'!$C$11+CN31</f>
        <v>13.533383530037565</v>
      </c>
      <c r="CO32" s="110">
        <f>CO31+0.5*CL32*'DT-Prelim Calcs'!$C$11^2+CN32*'DT-Prelim Calcs'!$C$11</f>
        <v>9.9628510249028679</v>
      </c>
      <c r="CP32" s="110">
        <f>MIN('Drive Train'!$G$35-CJ31*'DT-Prelim Calcs'!$C$21*'Drive Train'!$G$38,CP31+CJ$2)</f>
        <v>10.513336045180345</v>
      </c>
      <c r="CQ32" s="110">
        <f>'Drive Train'!$G$35-CJ32*'DT-Prelim Calcs'!$C$21*'Drive Train'!$G$38</f>
        <v>10.55990955193926</v>
      </c>
      <c r="CR32" s="1">
        <f>IF(CO32&gt;='Drive Train'!$G$30,1,0)</f>
        <v>0</v>
      </c>
      <c r="CS32" s="110">
        <f t="shared" si="68"/>
        <v>0.26420869729144925</v>
      </c>
      <c r="CT32" s="119">
        <f>CT31+'DT-Prelim Calcs'!$C$11</f>
        <v>1.1200000000000003</v>
      </c>
      <c r="CU32" s="2">
        <f>DE32/'Drive Train'!$G$35</f>
        <v>0.85792246366072666</v>
      </c>
      <c r="CV32" s="88">
        <f>DC32*12*60/(PI() * 'Drive Train'!$G$17)/CU$2*CU32</f>
        <v>3872.0171338506734</v>
      </c>
      <c r="CW32" s="2">
        <f>('DT-Prelim Calcs'!$C$6*CU32-CV32)/('DT-Prelim Calcs'!$C$6*CU32)*'DT-Prelim Calcs'!$C$7*CU32</f>
        <v>0.27481722192439001</v>
      </c>
      <c r="CX32" s="110">
        <f>CW32/'DT-Prelim Calcs'!$C$7*('DT-Prelim Calcs'!$C$8-'DT-Prelim Calcs'!$C$9)+'DT-Prelim Calcs'!$C$9</f>
        <v>19.761901479076268</v>
      </c>
      <c r="CY32" s="110">
        <f t="shared" si="24"/>
        <v>19.761901479076268</v>
      </c>
      <c r="CZ32" s="2">
        <f t="shared" si="69"/>
        <v>4.3605874896236407E-2</v>
      </c>
      <c r="DA32" s="110">
        <f>CZ32*'DT-Prelim Calcs'!$C$21/CU$2/'DT-Prelim Calcs'!$C$19/'DT-Prelim Calcs'!$C$18*3.39*'DT-Prelim Calcs'!$C$20</f>
        <v>1.5655100217362767</v>
      </c>
      <c r="DB32" s="88">
        <f t="shared" si="25"/>
        <v>0</v>
      </c>
      <c r="DC32" s="110">
        <f>DA31*'DT-Prelim Calcs'!$C$11+DC31</f>
        <v>12.223092952317284</v>
      </c>
      <c r="DD32" s="110">
        <f>DD31+0.5*DA32*'DT-Prelim Calcs'!$C$11^2+DC32*'DT-Prelim Calcs'!$C$11</f>
        <v>9.7794948149404615</v>
      </c>
      <c r="DE32" s="110">
        <f>MIN('Drive Train'!$G$35-CY31*'DT-Prelim Calcs'!$C$21*'Drive Train'!$G$38,DE31+CY$2)</f>
        <v>10.895615288491229</v>
      </c>
      <c r="DF32" s="110">
        <f>'Drive Train'!$G$35-CY32*'DT-Prelim Calcs'!$C$21*'Drive Train'!$G$38</f>
        <v>10.921428866883135</v>
      </c>
      <c r="DG32" s="1">
        <f>IF(DD32&gt;='Drive Train'!$G$30,1,0)</f>
        <v>0</v>
      </c>
      <c r="DH32" s="110">
        <f t="shared" si="70"/>
        <v>0.21957668310084744</v>
      </c>
      <c r="DI32" s="119">
        <f>DI31+'DT-Prelim Calcs'!$C$11</f>
        <v>1.1200000000000003</v>
      </c>
      <c r="DJ32" s="2">
        <f>DT32/'Drive Train'!$G$35</f>
        <v>0.87007642101693594</v>
      </c>
      <c r="DK32" s="88">
        <f>DR32*12*60/(PI() * 'Drive Train'!$G$17)/DJ$2*DJ32</f>
        <v>4047.4789495019645</v>
      </c>
      <c r="DL32" s="2">
        <f>('DT-Prelim Calcs'!$C$6*DJ32-DK32)/('DT-Prelim Calcs'!$C$6*DJ32)*'DT-Prelim Calcs'!$C$7*DJ32</f>
        <v>0.24959108945617939</v>
      </c>
      <c r="DM32" s="110">
        <f>DL32/'DT-Prelim Calcs'!$C$7*('DT-Prelim Calcs'!$C$8-'DT-Prelim Calcs'!$C$9)+'DT-Prelim Calcs'!$C$9</f>
        <v>18.22328630725633</v>
      </c>
      <c r="DN32" s="110">
        <f t="shared" si="26"/>
        <v>18.22328630725633</v>
      </c>
      <c r="DO32" s="2">
        <f t="shared" si="71"/>
        <v>1.1278430570649034E-2</v>
      </c>
      <c r="DP32" s="110">
        <f>DO32*'DT-Prelim Calcs'!$C$21/DJ$2/'DT-Prelim Calcs'!$C$19/'DT-Prelim Calcs'!$C$18*3.39*'DT-Prelim Calcs'!$C$20</f>
        <v>0.47472317894049804</v>
      </c>
      <c r="DQ32" s="88">
        <f t="shared" si="27"/>
        <v>0</v>
      </c>
      <c r="DR32" s="110">
        <f>DP31*'DT-Prelim Calcs'!$C$11+DR31</f>
        <v>10.745785409128141</v>
      </c>
      <c r="DS32" s="110">
        <f>DS31+0.5*DP32*'DT-Prelim Calcs'!$C$11^2+DR32*'DT-Prelim Calcs'!$C$11</f>
        <v>9.2124149441727923</v>
      </c>
      <c r="DT32" s="110">
        <f>MIN('Drive Train'!$G$35-DN31*'DT-Prelim Calcs'!$C$21*'Drive Train'!$G$38,DT31+DN$2)</f>
        <v>11.049970546915086</v>
      </c>
      <c r="DU32" s="110">
        <f>'Drive Train'!$G$35-DN32*'DT-Prelim Calcs'!$C$21*'Drive Train'!$G$38</f>
        <v>11.059904232346931</v>
      </c>
      <c r="DV32" s="1">
        <f>IF(DS32&gt;='Drive Train'!$G$30,1,0)</f>
        <v>0</v>
      </c>
      <c r="DW32" s="110">
        <f t="shared" si="72"/>
        <v>0.20248095896951479</v>
      </c>
      <c r="DX32" s="119">
        <f>DX31+'DT-Prelim Calcs'!$C$11</f>
        <v>1.1200000000000003</v>
      </c>
      <c r="DY32" s="2">
        <f>EI32/'Drive Train'!$G$35</f>
        <v>0.8737120707207503</v>
      </c>
      <c r="DZ32" s="88">
        <f>EG32*12*60/(PI() * 'Drive Train'!$G$17)/DY$2*DY32</f>
        <v>4098.1139656173209</v>
      </c>
      <c r="EA32" s="2">
        <f>('DT-Prelim Calcs'!$C$6*DY32-DZ32)/('DT-Prelim Calcs'!$C$6*DY32)*'DT-Prelim Calcs'!$C$7*DY32</f>
        <v>0.24249212048330887</v>
      </c>
      <c r="EB32" s="110">
        <f>EA32/'DT-Prelim Calcs'!$C$7*('DT-Prelim Calcs'!$C$8-'DT-Prelim Calcs'!$C$9)+'DT-Prelim Calcs'!$C$9</f>
        <v>17.79029954720891</v>
      </c>
      <c r="EC32" s="110">
        <f t="shared" si="28"/>
        <v>17.79029954720891</v>
      </c>
      <c r="ED32" s="2">
        <f t="shared" si="73"/>
        <v>2.2021694802544789E-3</v>
      </c>
      <c r="EE32" s="110">
        <f>ED32*'DT-Prelim Calcs'!$C$21/DY$2/'DT-Prelim Calcs'!$C$19/'DT-Prelim Calcs'!$C$18*3.39*'DT-Prelim Calcs'!$C$20</f>
        <v>0.10632323848725936</v>
      </c>
      <c r="EF32" s="88">
        <f t="shared" si="29"/>
        <v>1</v>
      </c>
      <c r="EG32" s="110">
        <f>EE31*'DT-Prelim Calcs'!$C$11+EG31</f>
        <v>9.4458483810145353</v>
      </c>
      <c r="EH32" s="110">
        <f>EH31+0.5*EE32*'DT-Prelim Calcs'!$C$11^2+EG32*'DT-Prelim Calcs'!$C$11</f>
        <v>8.5266321510417047</v>
      </c>
      <c r="EI32" s="110">
        <f>MIN('Drive Train'!$G$35-EC31*'DT-Prelim Calcs'!$C$21*'Drive Train'!$G$38,EI31+EC$2)</f>
        <v>11.096143298153528</v>
      </c>
      <c r="EJ32" s="110">
        <f>'Drive Train'!$G$35-EC32*'DT-Prelim Calcs'!$C$21*'Drive Train'!$G$38</f>
        <v>11.098873040751197</v>
      </c>
      <c r="EK32" s="1">
        <f>IF(EH32&gt;='Drive Train'!$G$30,1,0)</f>
        <v>0</v>
      </c>
      <c r="EL32" s="110">
        <f t="shared" si="74"/>
        <v>0.19766999496898788</v>
      </c>
      <c r="EM32" s="119">
        <f>EM31+'DT-Prelim Calcs'!$C$11</f>
        <v>1.1200000000000003</v>
      </c>
      <c r="EN32" s="2">
        <f>EX32/'Drive Train'!$G$35</f>
        <v>0.87452238252435222</v>
      </c>
      <c r="EO32" s="88">
        <f>EV32*12*60/(PI() * 'Drive Train'!$G$17)/EN$2*EN32</f>
        <v>4108.9539064583296</v>
      </c>
      <c r="EP32" s="2">
        <f>('DT-Prelim Calcs'!$C$6*EN32-EO32)/('DT-Prelim Calcs'!$C$6*EN32)*'DT-Prelim Calcs'!$C$7*EN32</f>
        <v>0.24101748262881525</v>
      </c>
      <c r="EQ32" s="110">
        <f>EP32/'DT-Prelim Calcs'!$C$7*('DT-Prelim Calcs'!$C$8-'DT-Prelim Calcs'!$C$9)+'DT-Prelim Calcs'!$C$9</f>
        <v>17.7003570965093</v>
      </c>
      <c r="ER32" s="110">
        <f t="shared" si="30"/>
        <v>17.7003570965093</v>
      </c>
      <c r="ES32" s="2">
        <f t="shared" si="75"/>
        <v>3.1517545081855003E-4</v>
      </c>
      <c r="ET32" s="110">
        <f>ES32*'DT-Prelim Calcs'!$C$21/EN$2/'DT-Prelim Calcs'!$C$19/'DT-Prelim Calcs'!$C$18*3.39*'DT-Prelim Calcs'!$C$20</f>
        <v>1.7167929015872361E-2</v>
      </c>
      <c r="EU32" s="88">
        <f t="shared" si="31"/>
        <v>1</v>
      </c>
      <c r="EV32" s="110">
        <f>ET31*'DT-Prelim Calcs'!$C$11+EV31</f>
        <v>8.3868243036683001</v>
      </c>
      <c r="EW32" s="110">
        <f>EW31+0.5*ET32*'DT-Prelim Calcs'!$C$11^2+EV32*'DT-Prelim Calcs'!$C$11</f>
        <v>7.8527219901527374</v>
      </c>
      <c r="EX32" s="110">
        <f>MIN('Drive Train'!$G$35-ER31*'DT-Prelim Calcs'!$C$21*'Drive Train'!$G$38,EX31+ER$2)</f>
        <v>11.106434258059272</v>
      </c>
      <c r="EY32" s="110">
        <f>'Drive Train'!$G$35-ER32*'DT-Prelim Calcs'!$C$21*'Drive Train'!$G$38</f>
        <v>11.106967861314162</v>
      </c>
      <c r="EZ32" s="1">
        <f>IF(EW32&gt;='Drive Train'!$G$30,1,0)</f>
        <v>0</v>
      </c>
      <c r="FA32" s="110">
        <f t="shared" si="76"/>
        <v>0.19667063440565888</v>
      </c>
      <c r="FB32" s="119">
        <f>FB31+'DT-Prelim Calcs'!$C$11</f>
        <v>1.1200000000000003</v>
      </c>
      <c r="FC32" s="2">
        <f>FM32/'Drive Train'!$G$35</f>
        <v>0.87465448188408235</v>
      </c>
      <c r="FD32" s="88">
        <f>FK32*12*60/(PI() * 'Drive Train'!$G$17)/FC$2*FC32</f>
        <v>4110.6422686172446</v>
      </c>
      <c r="FE32" s="2">
        <f>('DT-Prelim Calcs'!$C$6*FC32-FD32)/('DT-Prelim Calcs'!$C$6*FC32)*'DT-Prelim Calcs'!$C$7*FC32</f>
        <v>0.24079610734177612</v>
      </c>
      <c r="FF32" s="110">
        <f>FE32/'DT-Prelim Calcs'!$C$7*('DT-Prelim Calcs'!$C$8-'DT-Prelim Calcs'!$C$9)+'DT-Prelim Calcs'!$C$9</f>
        <v>17.686854774037407</v>
      </c>
      <c r="FG32" s="110">
        <f t="shared" si="32"/>
        <v>17.686854774037407</v>
      </c>
      <c r="FH32" s="2">
        <f t="shared" si="77"/>
        <v>3.1264283599341525E-5</v>
      </c>
      <c r="FI32" s="110">
        <f>FH32*'DT-Prelim Calcs'!$C$21/FC$2/'DT-Prelim Calcs'!$C$19/'DT-Prelim Calcs'!$C$18*3.39*'DT-Prelim Calcs'!$C$20</f>
        <v>1.8965199317344764E-3</v>
      </c>
      <c r="FJ32" s="88">
        <f t="shared" si="33"/>
        <v>1</v>
      </c>
      <c r="FK32" s="110">
        <f>FI31*'DT-Prelim Calcs'!$C$11+FK31</f>
        <v>7.5329825103178196</v>
      </c>
      <c r="FL32" s="110">
        <f>FL31+0.5*FI32*'DT-Prelim Calcs'!$C$11^2+FK32*'DT-Prelim Calcs'!$C$11</f>
        <v>7.2412771376939533</v>
      </c>
      <c r="FM32" s="110">
        <f>MIN('Drive Train'!$G$35-FG31*'DT-Prelim Calcs'!$C$21*'Drive Train'!$G$38,FM31+FG$2)</f>
        <v>11.108111919927845</v>
      </c>
      <c r="FN32" s="110">
        <f>'Drive Train'!$G$35-FG32*'DT-Prelim Calcs'!$C$21*'Drive Train'!$G$38</f>
        <v>11.108183070336633</v>
      </c>
      <c r="FO32" s="1">
        <f>IF(FL32&gt;='Drive Train'!$G$30,1,0)</f>
        <v>0</v>
      </c>
      <c r="FP32" s="110">
        <f t="shared" si="78"/>
        <v>0.19652060860041567</v>
      </c>
      <c r="FQ32" s="119">
        <f>FQ31+'DT-Prelim Calcs'!$C$11</f>
        <v>1.1200000000000003</v>
      </c>
      <c r="FR32" s="2">
        <f>GB32/'Drive Train'!$G$35</f>
        <v>0.87466942303776385</v>
      </c>
      <c r="FS32" s="88">
        <f>FZ32*12*60/(PI() * 'Drive Train'!$G$17)/FR$2*FR32</f>
        <v>4110.823654022397</v>
      </c>
      <c r="FT32" s="2">
        <f>('DT-Prelim Calcs'!$C$6*FR32-FS32)/('DT-Prelim Calcs'!$C$6*FR32)*'DT-Prelim Calcs'!$C$7*FR32</f>
        <v>0.24077338097441481</v>
      </c>
      <c r="FU32" s="110">
        <f>FT32/'DT-Prelim Calcs'!$C$7*('DT-Prelim Calcs'!$C$8-'DT-Prelim Calcs'!$C$9)+'DT-Prelim Calcs'!$C$9</f>
        <v>17.68546862680828</v>
      </c>
      <c r="FV32" s="110">
        <f t="shared" si="34"/>
        <v>17.68546862680828</v>
      </c>
      <c r="FW32" s="2">
        <f t="shared" si="79"/>
        <v>2.0269138275297305E-6</v>
      </c>
      <c r="FX32" s="110">
        <f>FW32*'DT-Prelim Calcs'!$C$21/FR$2/'DT-Prelim Calcs'!$C$19/'DT-Prelim Calcs'!$C$18*3.39*'DT-Prelim Calcs'!$C$20</f>
        <v>1.3550081114164752E-4</v>
      </c>
      <c r="FY32" s="88">
        <f t="shared" si="35"/>
        <v>1</v>
      </c>
      <c r="FZ32" s="110">
        <f>FX31*'DT-Prelim Calcs'!$C$11+FZ31</f>
        <v>6.8356689816949467</v>
      </c>
      <c r="GA32" s="110">
        <f>GA31+0.5*FX32*'DT-Prelim Calcs'!$C$11^2+FZ32*'DT-Prelim Calcs'!$C$11</f>
        <v>6.6994165604442566</v>
      </c>
      <c r="GB32" s="110">
        <f>MIN('Drive Train'!$G$35-FV31*'DT-Prelim Calcs'!$C$21*'Drive Train'!$G$38,GB31+FV$2)</f>
        <v>11.1083016725796</v>
      </c>
      <c r="GC32" s="110">
        <f>'Drive Train'!$G$35-FV32*'DT-Prelim Calcs'!$C$21*'Drive Train'!$G$38</f>
        <v>11.108307823587253</v>
      </c>
      <c r="GD32" s="1">
        <f>IF(GA32&gt;='Drive Train'!$G$30,1,0)</f>
        <v>0</v>
      </c>
      <c r="GE32" s="110">
        <f t="shared" si="80"/>
        <v>0.19650520696453647</v>
      </c>
      <c r="GF32" s="119">
        <f>GF31+'DT-Prelim Calcs'!$C$11</f>
        <v>1.1200000000000003</v>
      </c>
      <c r="GG32" s="2">
        <f>GQ32/'Drive Train'!$G$35</f>
        <v>0.84503232153183816</v>
      </c>
      <c r="GH32" s="88">
        <f>GO32*12*60/(PI() * 'Drive Train'!$G$17)/GG$2*GG32</f>
        <v>3689.5921788166238</v>
      </c>
      <c r="GI32" s="2">
        <f>('DT-Prelim Calcs'!$C$6*GG32-GH32)/('DT-Prelim Calcs'!$C$6*GG32)*'DT-Prelim Calcs'!$C$7*GG32</f>
        <v>0.30068650278943981</v>
      </c>
      <c r="GJ32" s="110">
        <f>GI32/'DT-Prelim Calcs'!$C$7*('DT-Prelim Calcs'!$C$8-'DT-Prelim Calcs'!$C$9)+'DT-Prelim Calcs'!$C$9</f>
        <v>21.339744141767252</v>
      </c>
      <c r="GK32" s="110">
        <f t="shared" si="81"/>
        <v>21.339744141767252</v>
      </c>
      <c r="GL32" s="2">
        <f t="shared" si="82"/>
        <v>7.7007634166542993E-2</v>
      </c>
      <c r="GM32" s="110">
        <f>GL32*'DT-Prelim Calcs'!$C$21/GG$2/'DT-Prelim Calcs'!$C$19/'DT-Prelim Calcs'!$C$18*3.39*'DT-Prelim Calcs'!$C$20</f>
        <v>2.8600121995930112</v>
      </c>
      <c r="GN32" s="88">
        <f t="shared" si="37"/>
        <v>0</v>
      </c>
      <c r="GO32" s="110">
        <f>GM31*'DT-Prelim Calcs'!$C$11+GO31</f>
        <v>11.430722222455591</v>
      </c>
      <c r="GP32" s="110">
        <f>GP31+0.5*GM32*'DT-Prelim Calcs'!$C$11^2+GO32*'DT-Prelim Calcs'!$C$11</f>
        <v>7.9159243053370485</v>
      </c>
      <c r="GQ32" s="110">
        <f>MIN('Drive Train'!$G$35-GK31*'DT-Prelim Calcs'!$C$21*'Drive Train'!$G$38,GQ31+GK$2)</f>
        <v>10.731910483454344</v>
      </c>
      <c r="GR32" s="110">
        <f>'Drive Train'!$G$35-GK32*'DT-Prelim Calcs'!$C$21*'Drive Train'!$G$38</f>
        <v>10.779423027240947</v>
      </c>
      <c r="GS32" s="1">
        <f>IF(GP32&gt;='Drive Train'!$G$30,1,0)</f>
        <v>0</v>
      </c>
      <c r="GT32" s="110">
        <f t="shared" si="83"/>
        <v>0.23710826824185835</v>
      </c>
      <c r="GU32" s="119">
        <f>GU31+'DT-Prelim Calcs'!$C$11</f>
        <v>1.1200000000000003</v>
      </c>
      <c r="GV32" s="2">
        <f>HF32/'Drive Train'!$G$35</f>
        <v>0.85305353860000699</v>
      </c>
      <c r="GW32" s="88">
        <f>HD32*12*60/(PI() * 'Drive Train'!$G$17)/GV$2*GV32</f>
        <v>3804.0486919437467</v>
      </c>
      <c r="GX32" s="2">
        <f>('DT-Prelim Calcs'!$C$6*GV32-GW32)/('DT-Prelim Calcs'!$C$6*GV32)*'DT-Prelim Calcs'!$C$7*GV32</f>
        <v>0.28436222647383813</v>
      </c>
      <c r="GY32" s="110">
        <f>GX32/'DT-Prelim Calcs'!$C$7*('DT-Prelim Calcs'!$C$8-'DT-Prelim Calcs'!$C$9)+'DT-Prelim Calcs'!$C$9</f>
        <v>20.34407906152488</v>
      </c>
      <c r="GZ32" s="110">
        <f t="shared" si="38"/>
        <v>20.34407906152488</v>
      </c>
      <c r="HA32" s="2">
        <f t="shared" si="84"/>
        <v>5.5913000260612356E-2</v>
      </c>
      <c r="HB32" s="110">
        <f>HA32*'DT-Prelim Calcs'!$C$21/GV$2/'DT-Prelim Calcs'!$C$19/'DT-Prelim Calcs'!$C$18*3.39*'DT-Prelim Calcs'!$C$20</f>
        <v>2.076571558027092</v>
      </c>
      <c r="HC32" s="88">
        <f t="shared" si="39"/>
        <v>0</v>
      </c>
      <c r="HD32" s="110">
        <f>HB31*'DT-Prelim Calcs'!$C$11+HD31</f>
        <v>11.674503107313173</v>
      </c>
      <c r="HE32" s="110">
        <f>HE31+0.5*HB32*'DT-Prelim Calcs'!$C$11^2+HD32*'DT-Prelim Calcs'!$C$11</f>
        <v>8.523235440897647</v>
      </c>
      <c r="HF32" s="110">
        <f>MIN('Drive Train'!$G$35-GZ31*'DT-Prelim Calcs'!$C$21*'Drive Train'!$G$38,HF31+GZ$2)</f>
        <v>10.833779940220088</v>
      </c>
      <c r="HG32" s="110">
        <f>'Drive Train'!$G$35-GZ32*'DT-Prelim Calcs'!$C$21*'Drive Train'!$G$38</f>
        <v>10.86903288446276</v>
      </c>
      <c r="HH32" s="1">
        <f>IF(HE32&gt;='Drive Train'!$G$30,1,0)</f>
        <v>0</v>
      </c>
      <c r="HI32" s="110">
        <f t="shared" si="85"/>
        <v>0.22604532290583199</v>
      </c>
      <c r="HJ32" s="119">
        <f>HJ31+'DT-Prelim Calcs'!$C$11</f>
        <v>1.1200000000000003</v>
      </c>
      <c r="HK32" s="2">
        <f>HU32/'Drive Train'!$G$35</f>
        <v>0.85705734008064804</v>
      </c>
      <c r="HL32" s="88">
        <f>HS32*12*60/(PI() * 'Drive Train'!$G$17)/HK$2*HK32</f>
        <v>3861.0559577704248</v>
      </c>
      <c r="HM32" s="2">
        <f>('DT-Prelim Calcs'!$C$6*HK32-HL32)/('DT-Prelim Calcs'!$C$6*HK32)*'DT-Prelim Calcs'!$C$7*HK32</f>
        <v>0.27624384601092278</v>
      </c>
      <c r="HN32" s="110">
        <f>HM32/'DT-Prelim Calcs'!$C$7*('DT-Prelim Calcs'!$C$8-'DT-Prelim Calcs'!$C$9)+'DT-Prelim Calcs'!$C$9</f>
        <v>19.848915430453445</v>
      </c>
      <c r="HO32" s="110">
        <f t="shared" si="40"/>
        <v>19.848915430453445</v>
      </c>
      <c r="HP32" s="2">
        <f t="shared" si="86"/>
        <v>4.5454301469848774E-2</v>
      </c>
      <c r="HQ32" s="110">
        <f>HP32*'DT-Prelim Calcs'!$C$21/HK$2/'DT-Prelim Calcs'!$C$19/'DT-Prelim Calcs'!$C$18*3.39*'DT-Prelim Calcs'!$C$20</f>
        <v>1.6881424567153656</v>
      </c>
      <c r="HR32" s="88">
        <f t="shared" si="41"/>
        <v>0</v>
      </c>
      <c r="HS32" s="110">
        <f>HQ31*'DT-Prelim Calcs'!$C$11+HS31</f>
        <v>11.794101033046854</v>
      </c>
      <c r="HT32" s="110">
        <f>HT31+0.5*HQ32*'DT-Prelim Calcs'!$C$11^2+HS32*'DT-Prelim Calcs'!$C$11</f>
        <v>8.9625759053539866</v>
      </c>
      <c r="HU32" s="110">
        <f>MIN('Drive Train'!$G$35-HO31*'DT-Prelim Calcs'!$C$21*'Drive Train'!$G$38,HU31+HO$2)</f>
        <v>10.884628219024229</v>
      </c>
      <c r="HV32" s="110">
        <f>'Drive Train'!$G$35-HO32*'DT-Prelim Calcs'!$C$21*'Drive Train'!$G$38</f>
        <v>10.913597611259188</v>
      </c>
      <c r="HW32" s="1">
        <f>IF(HT32&gt;='Drive Train'!$G$30,1,0)</f>
        <v>0</v>
      </c>
      <c r="HX32" s="110">
        <f t="shared" si="87"/>
        <v>0.22054350478281606</v>
      </c>
      <c r="HY32" s="119">
        <f>HY31+'DT-Prelim Calcs'!$C$11</f>
        <v>1.1200000000000003</v>
      </c>
      <c r="HZ32" s="2">
        <f>IJ32/'Drive Train'!$G$35</f>
        <v>0.85924347664269851</v>
      </c>
      <c r="IA32" s="88">
        <f>IH32*12*60/(PI() * 'Drive Train'!$G$17)/HZ$2*HZ32</f>
        <v>3892.1476100589839</v>
      </c>
      <c r="IB32" s="2">
        <f>('DT-Prelim Calcs'!$C$6*HZ32-IA32)/('DT-Prelim Calcs'!$C$6*HZ32)*'DT-Prelim Calcs'!$C$7*HZ32</f>
        <v>0.27181958114442972</v>
      </c>
      <c r="IC32" s="110">
        <f>IB32/'DT-Prelim Calcs'!$C$7*('DT-Prelim Calcs'!$C$8-'DT-Prelim Calcs'!$C$9)+'DT-Prelim Calcs'!$C$9</f>
        <v>19.579066651362382</v>
      </c>
      <c r="ID32" s="110">
        <f t="shared" si="42"/>
        <v>19.579066651362382</v>
      </c>
      <c r="IE32" s="2">
        <f t="shared" si="88"/>
        <v>3.9763490368281224E-2</v>
      </c>
      <c r="IF32" s="110">
        <f>IE32*'DT-Prelim Calcs'!$C$21/HZ$2/'DT-Prelim Calcs'!$C$19/'DT-Prelim Calcs'!$C$18*3.39*'DT-Prelim Calcs'!$C$20</f>
        <v>1.4767895259025168</v>
      </c>
      <c r="IG32" s="88">
        <f t="shared" si="43"/>
        <v>0</v>
      </c>
      <c r="IH32" s="110">
        <f>IF31*'DT-Prelim Calcs'!$C$11+IH31</f>
        <v>11.858825690696305</v>
      </c>
      <c r="II32" s="110">
        <f>II31+0.5*IF32*'DT-Prelim Calcs'!$C$11^2+IH32*'DT-Prelim Calcs'!$C$11</f>
        <v>9.2757961668749651</v>
      </c>
      <c r="IJ32" s="110">
        <f>MIN('Drive Train'!$G$35-ID31*'DT-Prelim Calcs'!$C$21*'Drive Train'!$G$38,IJ31+ID$2)</f>
        <v>10.912392153362271</v>
      </c>
      <c r="IK32" s="110">
        <f>'Drive Train'!$G$35-ID32*'DT-Prelim Calcs'!$C$21*'Drive Train'!$G$38</f>
        <v>10.937884001377386</v>
      </c>
      <c r="IL32" s="1">
        <f>IF(II32&gt;='Drive Train'!$G$30,1,0)</f>
        <v>0</v>
      </c>
      <c r="IM32" s="110">
        <f t="shared" si="89"/>
        <v>0.21754518501513759</v>
      </c>
      <c r="IN32" s="119">
        <f>IN31+'DT-Prelim Calcs'!$C$11</f>
        <v>1.1200000000000003</v>
      </c>
      <c r="IO32" s="2">
        <f>IY32/'Drive Train'!$G$35</f>
        <v>0.86053787182346708</v>
      </c>
      <c r="IP32" s="88">
        <f>IW32*12*60/(PI() * 'Drive Train'!$G$17)/IO$2*IO32</f>
        <v>3910.5449676235216</v>
      </c>
      <c r="IQ32" s="2">
        <f>('DT-Prelim Calcs'!$C$6*IO32-IP32)/('DT-Prelim Calcs'!$C$6*IO32)*'DT-Prelim Calcs'!$C$7*IO32</f>
        <v>0.26920285058116289</v>
      </c>
      <c r="IR32" s="110">
        <f>IQ32/'DT-Prelim Calcs'!$C$7*('DT-Prelim Calcs'!$C$8-'DT-Prelim Calcs'!$C$9)+'DT-Prelim Calcs'!$C$9</f>
        <v>19.419464645375893</v>
      </c>
      <c r="IS32" s="110">
        <f t="shared" si="44"/>
        <v>19.419464645375893</v>
      </c>
      <c r="IT32" s="2">
        <f t="shared" si="90"/>
        <v>3.6400581488458567E-2</v>
      </c>
      <c r="IU32" s="110">
        <f>IT32*'DT-Prelim Calcs'!$C$21/IO$2/'DT-Prelim Calcs'!$C$19/'DT-Prelim Calcs'!$C$18*3.39*'DT-Prelim Calcs'!$C$20</f>
        <v>1.3518933318237341</v>
      </c>
      <c r="IV32" s="88">
        <f t="shared" si="45"/>
        <v>0</v>
      </c>
      <c r="IW32" s="110">
        <f>IU31*'DT-Prelim Calcs'!$C$11+IW31</f>
        <v>11.896957844696729</v>
      </c>
      <c r="IX32" s="110">
        <f>IX31+0.5*IU32*'DT-Prelim Calcs'!$C$11^2+IW32*'DT-Prelim Calcs'!$C$11</f>
        <v>9.4991974097467864</v>
      </c>
      <c r="IY32" s="110">
        <f>MIN('Drive Train'!$G$35-IS31*'DT-Prelim Calcs'!$C$21*'Drive Train'!$G$38,IY31+IS$2)</f>
        <v>10.928830972158032</v>
      </c>
      <c r="IZ32" s="110">
        <f>'Drive Train'!$G$35-IS32*'DT-Prelim Calcs'!$C$21*'Drive Train'!$G$38</f>
        <v>10.952248181916168</v>
      </c>
      <c r="JA32" s="1">
        <f>IF(IX32&gt;='Drive Train'!$G$30,1,0)</f>
        <v>0</v>
      </c>
      <c r="JB32" s="110">
        <f t="shared" si="91"/>
        <v>0.2157718293930655</v>
      </c>
      <c r="JC32" s="119">
        <f>JC31+'DT-Prelim Calcs'!$C$11</f>
        <v>1.1200000000000003</v>
      </c>
      <c r="JD32" s="2">
        <f>JN32/'Drive Train'!$G$35</f>
        <v>0.86129962520938341</v>
      </c>
      <c r="JE32" s="88">
        <f>JL32*12*60/(PI() * 'Drive Train'!$G$17)/JD$2*JD32</f>
        <v>3921.3677306852851</v>
      </c>
      <c r="JF32" s="2">
        <f>('DT-Prelim Calcs'!$C$6*JD32-JE32)/('DT-Prelim Calcs'!$C$6*JD32)*'DT-Prelim Calcs'!$C$7*JD32</f>
        <v>0.26766389273251623</v>
      </c>
      <c r="JG32" s="110">
        <f>JF32/'DT-Prelim Calcs'!$C$7*('DT-Prelim Calcs'!$C$8-'DT-Prelim Calcs'!$C$9)+'DT-Prelim Calcs'!$C$9</f>
        <v>19.325599131203116</v>
      </c>
      <c r="JH32" s="110">
        <f t="shared" si="46"/>
        <v>19.325599131203116</v>
      </c>
      <c r="JI32" s="2">
        <f t="shared" si="92"/>
        <v>3.4423789288387519E-2</v>
      </c>
      <c r="JJ32" s="110">
        <f>JI32*'DT-Prelim Calcs'!$C$21/JD$2/'DT-Prelim Calcs'!$C$19/'DT-Prelim Calcs'!$C$18*3.39*'DT-Prelim Calcs'!$C$20</f>
        <v>1.2784765872444046</v>
      </c>
      <c r="JK32" s="88">
        <f t="shared" si="47"/>
        <v>0</v>
      </c>
      <c r="JL32" s="110">
        <f>JJ31*'DT-Prelim Calcs'!$C$11+JL31</f>
        <v>11.919332612958895</v>
      </c>
      <c r="JM32" s="110">
        <f>JM31+0.5*JJ32*'DT-Prelim Calcs'!$C$11^2+JL32*'DT-Prelim Calcs'!$C$11</f>
        <v>9.6513698983136429</v>
      </c>
      <c r="JN32" s="110">
        <f>MIN('Drive Train'!$G$35-JH31*'DT-Prelim Calcs'!$C$21*'Drive Train'!$G$38,JN31+JH$2)</f>
        <v>10.938505240159168</v>
      </c>
      <c r="JO32" s="110">
        <f>'Drive Train'!$G$35-JH32*'DT-Prelim Calcs'!$C$21*'Drive Train'!$G$38</f>
        <v>10.960696078191718</v>
      </c>
      <c r="JP32" s="1">
        <f>IF(JM32&gt;='Drive Train'!$G$30,1,0)</f>
        <v>0</v>
      </c>
      <c r="JQ32" s="110">
        <f>MIN(JG32,'DT-Prelim Calcs'!$C$10)*'DT-Prelim Calcs'!$C$11*1000/60/60*(1-JP32)</f>
        <v>0.2147288792355902</v>
      </c>
      <c r="JR32" s="119">
        <f>JR31+'DT-Prelim Calcs'!$C$11</f>
        <v>1.1200000000000003</v>
      </c>
      <c r="JS32" s="2">
        <f>KC32/'Drive Train'!$G$35</f>
        <v>0.86158060103057699</v>
      </c>
      <c r="JT32" s="88">
        <f>KA32*12*60/(PI() * 'Drive Train'!$G$17)/JS$2*JS32</f>
        <v>3925.3589809492082</v>
      </c>
      <c r="JU32" s="2">
        <f>('DT-Prelim Calcs'!$C$6*JS32-JT32)/('DT-Prelim Calcs'!$C$6*JS32)*'DT-Prelim Calcs'!$C$7*JS32</f>
        <v>0.26709642773763687</v>
      </c>
      <c r="JV32" s="110">
        <f>JU32/'DT-Prelim Calcs'!$C$7*('DT-Prelim Calcs'!$C$8-'DT-Prelim Calcs'!$C$9)+'DT-Prelim Calcs'!$C$9</f>
        <v>19.290987791089908</v>
      </c>
      <c r="JW32" s="110">
        <f t="shared" si="48"/>
        <v>19.290987791089908</v>
      </c>
      <c r="JX32" s="2">
        <f t="shared" si="93"/>
        <v>3.3695068539297518E-2</v>
      </c>
      <c r="JY32" s="110">
        <f>JX32*'DT-Prelim Calcs'!$C$21/JS$2/'DT-Prelim Calcs'!$C$19/'DT-Prelim Calcs'!$C$18*3.39*'DT-Prelim Calcs'!$C$20</f>
        <v>1.2514123843890539</v>
      </c>
      <c r="JZ32" s="88">
        <f t="shared" si="49"/>
        <v>0</v>
      </c>
      <c r="KA32" s="110">
        <f>JY31*'DT-Prelim Calcs'!$C$11+KA31</f>
        <v>11.927573309742204</v>
      </c>
      <c r="KB32" s="110">
        <f>KB31+0.5*JY32*'DT-Prelim Calcs'!$C$11^2+KA32*'DT-Prelim Calcs'!$C$11</f>
        <v>9.7114501464099128</v>
      </c>
      <c r="KC32" s="110">
        <f>MIN('Drive Train'!$G$35-JW31*'DT-Prelim Calcs'!$C$21*'Drive Train'!$G$38,KC31+JW$2)</f>
        <v>10.942073633088327</v>
      </c>
      <c r="KD32" s="110">
        <f>'Drive Train'!$G$35-JW32*'DT-Prelim Calcs'!$C$21*'Drive Train'!$G$38</f>
        <v>10.963811098801907</v>
      </c>
      <c r="KE32" s="1">
        <f>IF(KB32&gt;='Drive Train'!$G$30,1,0)</f>
        <v>0</v>
      </c>
      <c r="KF32" s="110">
        <f>MIN(JV32,'DT-Prelim Calcs'!$C$10)*'DT-Prelim Calcs'!$C$11*1000/60/60*(1-KE32)</f>
        <v>0.21434430878988789</v>
      </c>
      <c r="KG32" s="119">
        <f>KG31+'DT-Prelim Calcs'!$C$11</f>
        <v>1.1200000000000003</v>
      </c>
      <c r="KH32" s="2">
        <f>KR32/'Drive Train'!$G$35</f>
        <v>0.86155969376725761</v>
      </c>
      <c r="KI32" s="88">
        <f>KP32*12*60/(PI() * 'Drive Train'!$G$17)/KH$2*KH32</f>
        <v>3925.0620084085813</v>
      </c>
      <c r="KJ32" s="2">
        <f>('DT-Prelim Calcs'!$C$6*KH32-KI32)/('DT-Prelim Calcs'!$C$6*KH32)*'DT-Prelim Calcs'!$C$7*KH32</f>
        <v>0.26713864905839146</v>
      </c>
      <c r="KK32" s="110">
        <f>KJ32/'DT-Prelim Calcs'!$C$7*('DT-Prelim Calcs'!$C$8-'DT-Prelim Calcs'!$C$9)+'DT-Prelim Calcs'!$C$9</f>
        <v>19.293562992213946</v>
      </c>
      <c r="KL32" s="110">
        <f t="shared" si="50"/>
        <v>19.293562992213946</v>
      </c>
      <c r="KM32" s="2">
        <f t="shared" si="94"/>
        <v>3.3749284344025604E-2</v>
      </c>
      <c r="KN32" s="110">
        <f>KM32*'DT-Prelim Calcs'!$C$21/KH$2/'DT-Prelim Calcs'!$C$19/'DT-Prelim Calcs'!$C$18*3.39*'DT-Prelim Calcs'!$C$20</f>
        <v>1.2534259232363552</v>
      </c>
      <c r="KO32" s="88">
        <f t="shared" si="51"/>
        <v>0</v>
      </c>
      <c r="KP32" s="110">
        <f>KN31*'DT-Prelim Calcs'!$C$11+KP31</f>
        <v>11.926960352356703</v>
      </c>
      <c r="KQ32" s="110">
        <f>KQ31+0.5*KN32*'DT-Prelim Calcs'!$C$11^2+KP32*'DT-Prelim Calcs'!$C$11</f>
        <v>9.7070441833642231</v>
      </c>
      <c r="KR32" s="110">
        <f>MIN('Drive Train'!$G$35-KL31*'DT-Prelim Calcs'!$C$21*'Drive Train'!$G$38,KR31+KL$2)</f>
        <v>10.941808110844171</v>
      </c>
      <c r="KS32" s="110">
        <f>'Drive Train'!$G$35-KL32*'DT-Prelim Calcs'!$C$21*'Drive Train'!$G$38</f>
        <v>10.963579330700744</v>
      </c>
      <c r="KT32" s="1">
        <f>IF(KQ32&gt;='Drive Train'!$G$30,1,0)</f>
        <v>0</v>
      </c>
      <c r="KU32" s="110">
        <f>MIN(KK32,'DT-Prelim Calcs'!$C$10)*'DT-Prelim Calcs'!$C$11*1000/60/60*(1-KT32)</f>
        <v>0.21437292213571052</v>
      </c>
      <c r="KV32" s="119">
        <f>KV31+'DT-Prelim Calcs'!$C$11</f>
        <v>1.1200000000000003</v>
      </c>
      <c r="KW32" s="2">
        <f>LG32/'Drive Train'!$G$35</f>
        <v>0.86157932227855372</v>
      </c>
      <c r="KX32" s="88">
        <f>LE32*12*60/(PI() * 'Drive Train'!$G$17)/KW$2*KW32</f>
        <v>3925.3408172684149</v>
      </c>
      <c r="KY32" s="2">
        <f>('DT-Prelim Calcs'!$C$6*KW32-KX32)/('DT-Prelim Calcs'!$C$6*KW32)*'DT-Prelim Calcs'!$C$7*KW32</f>
        <v>0.26709901010651671</v>
      </c>
      <c r="KZ32" s="110">
        <f>KY32/'DT-Prelim Calcs'!$C$7*('DT-Prelim Calcs'!$C$8-'DT-Prelim Calcs'!$C$9)+'DT-Prelim Calcs'!$C$9</f>
        <v>19.291145297276909</v>
      </c>
      <c r="LA32" s="110">
        <f t="shared" si="52"/>
        <v>19.291145297276909</v>
      </c>
      <c r="LB32" s="2">
        <f t="shared" si="95"/>
        <v>3.3698384506780477E-2</v>
      </c>
      <c r="LC32" s="110">
        <f>LB32*'DT-Prelim Calcs'!$C$21/KW$2/'DT-Prelim Calcs'!$C$19/'DT-Prelim Calcs'!$C$18*3.39*'DT-Prelim Calcs'!$C$20</f>
        <v>1.2515355372109445</v>
      </c>
      <c r="LD32" s="88">
        <f t="shared" si="53"/>
        <v>0</v>
      </c>
      <c r="LE32" s="110">
        <f>LC31*'DT-Prelim Calcs'!$C$11+LE31</f>
        <v>11.927535820452734</v>
      </c>
      <c r="LF32" s="110">
        <f>LF31+0.5*LC32*'DT-Prelim Calcs'!$C$11^2+LE32*'DT-Prelim Calcs'!$C$11</f>
        <v>9.7112442037946831</v>
      </c>
      <c r="LG32" s="110">
        <f>MIN('Drive Train'!$G$35-LA31*'DT-Prelim Calcs'!$C$21*'Drive Train'!$G$38,LG31+LA$2)</f>
        <v>10.942057392937631</v>
      </c>
      <c r="LH32" s="110">
        <f>'Drive Train'!$G$35-LA32*'DT-Prelim Calcs'!$C$21*'Drive Train'!$G$38</f>
        <v>10.963796923245077</v>
      </c>
      <c r="LI32" s="1">
        <f>IF(LF32&gt;='Drive Train'!$G$30,1,0)</f>
        <v>0</v>
      </c>
      <c r="LJ32" s="110">
        <f>MIN(KZ32,'DT-Prelim Calcs'!$C$10)*'DT-Prelim Calcs'!$C$11*1000/60/60*(1-LI32)</f>
        <v>0.21434605885863231</v>
      </c>
      <c r="LK32" s="119">
        <f>LK31+'DT-Prelim Calcs'!$C$11</f>
        <v>1.1200000000000003</v>
      </c>
      <c r="LL32" s="2">
        <f>LV32/'Drive Train'!$G$35</f>
        <v>0.8615645316684456</v>
      </c>
      <c r="LM32" s="88">
        <f>LT32*12*60/(PI() * 'Drive Train'!$G$17)/LL$2*LL32</f>
        <v>3925.1307274972251</v>
      </c>
      <c r="LN32" s="2">
        <f>('DT-Prelim Calcs'!$C$6*LL32-LM32)/('DT-Prelim Calcs'!$C$6*LL32)*'DT-Prelim Calcs'!$C$7*LL32</f>
        <v>0.26712887907526728</v>
      </c>
      <c r="LO32" s="110">
        <f>LN32/'DT-Prelim Calcs'!$C$7*('DT-Prelim Calcs'!$C$8-'DT-Prelim Calcs'!$C$9)+'DT-Prelim Calcs'!$C$9</f>
        <v>19.292967092534031</v>
      </c>
      <c r="LP32" s="110">
        <f t="shared" si="54"/>
        <v>19.292967092534031</v>
      </c>
      <c r="LQ32" s="2">
        <f t="shared" si="96"/>
        <v>3.3736738796073307E-2</v>
      </c>
      <c r="LR32" s="110">
        <f>LQ32*'DT-Prelim Calcs'!$C$21/LL$2/'DT-Prelim Calcs'!$C$19/'DT-Prelim Calcs'!$C$18*3.39*'DT-Prelim Calcs'!$C$20</f>
        <v>1.2529599899482795</v>
      </c>
      <c r="LS32" s="88">
        <f t="shared" si="55"/>
        <v>0</v>
      </c>
      <c r="LT32" s="110">
        <f>LR31*'DT-Prelim Calcs'!$C$11+LT31</f>
        <v>11.927102192803034</v>
      </c>
      <c r="LU32" s="110">
        <f>LU31+0.5*LR32*'DT-Prelim Calcs'!$C$11^2+LT32*'DT-Prelim Calcs'!$C$11</f>
        <v>9.7084743622669833</v>
      </c>
      <c r="LV32" s="110">
        <f>MIN('Drive Train'!$G$35-LP31*'DT-Prelim Calcs'!$C$21*'Drive Train'!$G$38,LV31+LP$2)</f>
        <v>10.941869552189258</v>
      </c>
      <c r="LW32" s="110">
        <f>'Drive Train'!$G$35-LP32*'DT-Prelim Calcs'!$C$21*'Drive Train'!$G$38</f>
        <v>10.963632961671937</v>
      </c>
      <c r="LX32" s="1">
        <f>IF(LU32&gt;='Drive Train'!$G$30,1,0)</f>
        <v>0</v>
      </c>
      <c r="LY32" s="110">
        <f>MIN(LO32,'DT-Prelim Calcs'!$C$10)*'DT-Prelim Calcs'!$C$11*1000/60/60*(1-LX32)</f>
        <v>0.21436630102815588</v>
      </c>
      <c r="LZ32" s="119">
        <f>LZ31+'DT-Prelim Calcs'!$C$11</f>
        <v>1.1200000000000003</v>
      </c>
    </row>
    <row r="33" spans="1:338" x14ac:dyDescent="0.2">
      <c r="A33" s="27"/>
      <c r="B33" s="27"/>
      <c r="C33" s="132" t="s">
        <v>30</v>
      </c>
      <c r="E33" s="23">
        <v>0</v>
      </c>
      <c r="F33" s="133">
        <v>1</v>
      </c>
      <c r="G33" s="133">
        <v>2</v>
      </c>
      <c r="H33" s="133">
        <v>3</v>
      </c>
      <c r="I33" s="133">
        <v>4</v>
      </c>
      <c r="J33" s="133">
        <v>5</v>
      </c>
      <c r="K33" s="133">
        <v>6</v>
      </c>
      <c r="L33" s="133">
        <v>7</v>
      </c>
      <c r="M33" s="133">
        <v>8</v>
      </c>
      <c r="N33" s="133">
        <v>9</v>
      </c>
      <c r="O33" s="133">
        <v>10</v>
      </c>
      <c r="P33" s="132"/>
      <c r="R33" s="119">
        <f>R32+'DT-Prelim Calcs'!$C$11</f>
        <v>1.1600000000000004</v>
      </c>
      <c r="S33" s="2">
        <f>AG33/'Drive Train'!$G$35</f>
        <v>0.85036916519618388</v>
      </c>
      <c r="T33" s="88">
        <f>AE33*12*60/(PI() * 'Drive Train'!$G$17)/S$2*ABS(S33)</f>
        <v>3895.1704214756382</v>
      </c>
      <c r="U33" s="2">
        <f>IF(OR(AD32=1,AND($C$32=Motors!$C$28,'DT-Prelim Calcs'!AI32=1)),0,IF(AG33=0,-(V32+$C$9)/($C$8-$C$9)*$C$7,($C$6*S33-T33)/($C$6*S33)*$C$7*S33))</f>
        <v>0.25857697938541196</v>
      </c>
      <c r="V33" s="110">
        <f>IF(AND(AD32=1,AI32=1),0,ABS(U33/$C$7*($C$8-$C$9)+$C$9) *'Drive Train'!$K$55 + V32*(1-'Drive Train'!$K$55))</f>
        <v>18.90864646019407</v>
      </c>
      <c r="W33" s="110">
        <f t="shared" si="7"/>
        <v>18.90864646019407</v>
      </c>
      <c r="X33" s="2">
        <f>MAX(MIN(IF(AND(AI32=1,AG33&lt;0),-1,1)*(W33-$C$9)/($C$8-$C$9)*$C$7-$C$29*AE33/T$2 -  AI32*$C$29/2,X$2),MAX(X$4:X32)*-1)</f>
        <v>2.6167912956867739E-2</v>
      </c>
      <c r="Y33" s="110">
        <f t="shared" si="8"/>
        <v>0.97185884366572639</v>
      </c>
      <c r="Z33" s="110">
        <f t="shared" si="9"/>
        <v>0.97185884366572639</v>
      </c>
      <c r="AA33" s="110">
        <f t="shared" si="10"/>
        <v>10.799688397991535</v>
      </c>
      <c r="AB33" s="110" t="e">
        <f t="shared" si="11"/>
        <v>#N/A</v>
      </c>
      <c r="AC33" s="88">
        <f t="shared" si="60"/>
        <v>0</v>
      </c>
      <c r="AD33" s="1">
        <f t="shared" si="12"/>
        <v>0</v>
      </c>
      <c r="AE33" s="110">
        <f t="shared" si="13"/>
        <v>11.99188862263621</v>
      </c>
      <c r="AF33" s="110" t="e">
        <f t="shared" si="14"/>
        <v>#N/A</v>
      </c>
      <c r="AG33" s="110">
        <f>IF(AI32=0,MIN('Drive Train'!$G$35-W32*$C$21*'Drive Train'!$G$38,AG32+W$2)-$C$3,IF(AE32-1&lt;=0,0,IF($C$32=Motors!$C$26,MAX(MAX(AG$4:AG32)*-1,AG32-W$2),MAX(0,MAX(AG$4:AG32)*-1,AG32-W$2))))</f>
        <v>10.799688397991535</v>
      </c>
      <c r="AH33" s="110">
        <f>'Drive Train'!$G$35-ABS(W33)*'DT-Prelim Calcs'!$C$21*'Drive Train'!$G$38</f>
        <v>10.998221818582532</v>
      </c>
      <c r="AI33" s="1">
        <f>IF(AJ33&gt;='Drive Train'!$G$30,1,0)</f>
        <v>0</v>
      </c>
      <c r="AJ33" s="110">
        <f>AJ32+0.5*Y33*'DT-Prelim Calcs'!$C$11^2+AE33*'DT-Prelim Calcs'!$C$11</f>
        <v>10.242454717744312</v>
      </c>
      <c r="AK33" s="110">
        <f t="shared" si="15"/>
        <v>0.21009607177993408</v>
      </c>
      <c r="AL33" s="119">
        <f>AL32+'DT-Prelim Calcs'!$C$11</f>
        <v>1.1600000000000004</v>
      </c>
      <c r="AM33" s="2">
        <f>AW33/'Drive Train'!$G$35</f>
        <v>0.65425459484167214</v>
      </c>
      <c r="AN33" s="88">
        <f>AU33*12*60/(PI() * 'Drive Train'!$G$17)/AM$2*AM33</f>
        <v>726.99523762577121</v>
      </c>
      <c r="AO33" s="2">
        <f>('DT-Prelim Calcs'!$C$6*AM33-AN33)/('DT-Prelim Calcs'!$C$6*AM33)*'DT-Prelim Calcs'!$C$7*AM33</f>
        <v>0.74697444361505605</v>
      </c>
      <c r="AP33" s="110">
        <f>AO33/'DT-Prelim Calcs'!$C$7*('DT-Prelim Calcs'!$C$8-'DT-Prelim Calcs'!$C$9)+'DT-Prelim Calcs'!$C$9</f>
        <v>48.56014336942895</v>
      </c>
      <c r="AQ33" s="110">
        <f t="shared" si="16"/>
        <v>48.56014336942895</v>
      </c>
      <c r="AR33" s="2">
        <f t="shared" si="61"/>
        <v>0.690049226270261</v>
      </c>
      <c r="AS33" s="110">
        <f>AR33*'DT-Prelim Calcs'!$C$21/AM$2/'DT-Prelim Calcs'!$C$19/'DT-Prelim Calcs'!$C$18*3.39*'DT-Prelim Calcs'!$C$20</f>
        <v>7.6883904828883818</v>
      </c>
      <c r="AT33" s="88">
        <f t="shared" si="17"/>
        <v>0</v>
      </c>
      <c r="AU33" s="110">
        <f>AS32*'DT-Prelim Calcs'!$C$11+AU32</f>
        <v>9.6968830199494764</v>
      </c>
      <c r="AV33" s="110">
        <f>AV32+0.5*AS33*'DT-Prelim Calcs'!$C$11^2+AU33*'DT-Prelim Calcs'!$C$11</f>
        <v>6.0379892935687032</v>
      </c>
      <c r="AW33" s="110">
        <f>MIN('Drive Train'!$G$35-AQ32*'DT-Prelim Calcs'!$C$21*'Drive Train'!$G$38,AW32+AQ$2)</f>
        <v>8.3090333544892356</v>
      </c>
      <c r="AX33" s="110">
        <f>'Drive Train'!$G$35-AQ33*'DT-Prelim Calcs'!$C$21*'Drive Train'!$G$38</f>
        <v>8.3295870967513927</v>
      </c>
      <c r="AY33" s="1">
        <f>IF(AV33&gt;='Drive Train'!$G$30,1,0)</f>
        <v>0</v>
      </c>
      <c r="AZ33" s="110">
        <f t="shared" si="62"/>
        <v>0.53955714854921055</v>
      </c>
      <c r="BA33" s="119">
        <f>BA32+'DT-Prelim Calcs'!$C$11</f>
        <v>1.1600000000000004</v>
      </c>
      <c r="BB33" s="2">
        <f>BL33/'Drive Train'!$G$35</f>
        <v>0.71319685069767502</v>
      </c>
      <c r="BC33" s="88">
        <f>BJ33*12*60/(PI() * 'Drive Train'!$G$17)/BB$2*BB33</f>
        <v>1652.4057765853959</v>
      </c>
      <c r="BD33" s="2">
        <f>('DT-Prelim Calcs'!$C$6*BB33-BC33)/('DT-Prelim Calcs'!$C$6*BB33)*'DT-Prelim Calcs'!$C$7*BB33</f>
        <v>0.60665342506841202</v>
      </c>
      <c r="BE33" s="110">
        <f>BD33/'DT-Prelim Calcs'!$C$7*('DT-Prelim Calcs'!$C$8-'DT-Prelim Calcs'!$C$9)+'DT-Prelim Calcs'!$C$9</f>
        <v>40.001556422612367</v>
      </c>
      <c r="BF33" s="110">
        <f t="shared" si="18"/>
        <v>40.001556422612367</v>
      </c>
      <c r="BG33" s="2">
        <f t="shared" si="63"/>
        <v>0.48795985282847809</v>
      </c>
      <c r="BH33" s="110">
        <f>BG33*'DT-Prelim Calcs'!$C$21/BB$2/'DT-Prelim Calcs'!$C$19/'DT-Prelim Calcs'!$C$18*3.39*'DT-Prelim Calcs'!$C$20</f>
        <v>8.4571683744845085</v>
      </c>
      <c r="BI33" s="88">
        <f t="shared" si="19"/>
        <v>0</v>
      </c>
      <c r="BJ33" s="110">
        <f>BH32*'DT-Prelim Calcs'!$C$11+BJ32</f>
        <v>12.997778552082105</v>
      </c>
      <c r="BK33" s="110">
        <f>BK32+0.5*BH33*'DT-Prelim Calcs'!$C$11^2+BJ33*'DT-Prelim Calcs'!$C$11</f>
        <v>8.5027794047235421</v>
      </c>
      <c r="BL33" s="110">
        <f>MIN('Drive Train'!$G$35-BF32*'DT-Prelim Calcs'!$C$21*'Drive Train'!$G$38,BL32+BF$2)</f>
        <v>9.0576000038604718</v>
      </c>
      <c r="BM33" s="110">
        <f>'Drive Train'!$G$35-BF33*'DT-Prelim Calcs'!$C$21*'Drive Train'!$G$38</f>
        <v>9.099859921964887</v>
      </c>
      <c r="BN33" s="1">
        <f>IF(BK33&gt;='Drive Train'!$G$30,1,0)</f>
        <v>0</v>
      </c>
      <c r="BO33" s="110">
        <f t="shared" si="64"/>
        <v>0.44446173802902628</v>
      </c>
      <c r="BP33" s="119">
        <f>BP32+'DT-Prelim Calcs'!$C$11</f>
        <v>1.1600000000000004</v>
      </c>
      <c r="BQ33" s="2">
        <f>CA33/'Drive Train'!$G$35</f>
        <v>0.7792515787917923</v>
      </c>
      <c r="BR33" s="88">
        <f>BY33*12*60/(PI() * 'Drive Train'!$G$17)/BQ$2*BQ33</f>
        <v>2679.6764426899736</v>
      </c>
      <c r="BS33" s="2">
        <f>('DT-Prelim Calcs'!$C$6*BQ33-BR33)/('DT-Prelim Calcs'!$C$6*BQ33)*'DT-Prelim Calcs'!$C$7*BQ33</f>
        <v>0.45176805072093695</v>
      </c>
      <c r="BT33" s="110">
        <f>BS33/'DT-Prelim Calcs'!$C$7*('DT-Prelim Calcs'!$C$8-'DT-Prelim Calcs'!$C$9)+'DT-Prelim Calcs'!$C$9</f>
        <v>30.554647065248638</v>
      </c>
      <c r="BU33" s="110">
        <f t="shared" si="20"/>
        <v>30.554647065248638</v>
      </c>
      <c r="BV33" s="2">
        <f t="shared" si="65"/>
        <v>0.27560104189532908</v>
      </c>
      <c r="BW33" s="110">
        <f>BV33*'DT-Prelim Calcs'!$C$21/BQ$2/'DT-Prelim Calcs'!$C$19/'DT-Prelim Calcs'!$C$18*3.39*'DT-Prelim Calcs'!$C$20</f>
        <v>6.4825713540702221</v>
      </c>
      <c r="BX33" s="88">
        <f t="shared" si="21"/>
        <v>0</v>
      </c>
      <c r="BY33" s="110">
        <f>BW32*'DT-Prelim Calcs'!$C$11+BY32</f>
        <v>14.21480635946431</v>
      </c>
      <c r="BZ33" s="110">
        <f>BZ32+0.5*BW33*'DT-Prelim Calcs'!$C$11^2+BY33*'DT-Prelim Calcs'!$C$11</f>
        <v>10.006187671443994</v>
      </c>
      <c r="CA33" s="110">
        <f>MIN('Drive Train'!$G$35-BU32*'DT-Prelim Calcs'!$C$21*'Drive Train'!$G$38,CA32+BU$2)</f>
        <v>9.8964950506557621</v>
      </c>
      <c r="CB33" s="110">
        <f>'Drive Train'!$G$35-BU33*'DT-Prelim Calcs'!$C$21*'Drive Train'!$G$38</f>
        <v>9.9500817641276225</v>
      </c>
      <c r="CC33" s="1">
        <f>IF(BZ33&gt;='Drive Train'!$G$30,1,0)</f>
        <v>0</v>
      </c>
      <c r="CD33" s="110">
        <f t="shared" si="66"/>
        <v>0.33949607850276264</v>
      </c>
      <c r="CE33" s="119">
        <f>CE32+'DT-Prelim Calcs'!$C$11</f>
        <v>1.1600000000000004</v>
      </c>
      <c r="CF33" s="2">
        <f>CP33/'Drive Train'!$G$35</f>
        <v>0.83148894109757954</v>
      </c>
      <c r="CG33" s="88">
        <f>CN33*12*60/(PI() * 'Drive Train'!$G$17)/CF$2*CF33</f>
        <v>3477.5187454636393</v>
      </c>
      <c r="CH33" s="2">
        <f>('DT-Prelim Calcs'!$C$6*CF33-CG33)/('DT-Prelim Calcs'!$C$6*CF33)*'DT-Prelim Calcs'!$C$7*CF33</f>
        <v>0.33279299751201669</v>
      </c>
      <c r="CI33" s="110">
        <f>CH33/'DT-Prelim Calcs'!$C$7*('DT-Prelim Calcs'!$C$8-'DT-Prelim Calcs'!$C$9)+'DT-Prelim Calcs'!$C$9</f>
        <v>23.298012614208112</v>
      </c>
      <c r="CJ33" s="110">
        <f t="shared" si="22"/>
        <v>23.298012614208112</v>
      </c>
      <c r="CK33" s="2">
        <f t="shared" si="67"/>
        <v>0.11853703573041688</v>
      </c>
      <c r="CL33" s="110">
        <f>CK33*'DT-Prelim Calcs'!$C$21/CF$2/'DT-Prelim Calcs'!$C$19/'DT-Prelim Calcs'!$C$18*3.39*'DT-Prelim Calcs'!$C$20</f>
        <v>3.5219091921135854</v>
      </c>
      <c r="CM33" s="88">
        <f t="shared" si="23"/>
        <v>0</v>
      </c>
      <c r="CN33" s="110">
        <f>CL32*'DT-Prelim Calcs'!$C$11+CN32</f>
        <v>13.686476055542711</v>
      </c>
      <c r="CO33" s="110">
        <f>CO32+0.5*CL33*'DT-Prelim Calcs'!$C$11^2+CN33*'DT-Prelim Calcs'!$C$11</f>
        <v>10.513127594478268</v>
      </c>
      <c r="CP33" s="110">
        <f>MIN('Drive Train'!$G$35-CJ32*'DT-Prelim Calcs'!$C$21*'Drive Train'!$G$38,CP32+CJ$2)</f>
        <v>10.55990955193926</v>
      </c>
      <c r="CQ33" s="110">
        <f>'Drive Train'!$G$35-CJ33*'DT-Prelim Calcs'!$C$21*'Drive Train'!$G$38</f>
        <v>10.603178864721269</v>
      </c>
      <c r="CR33" s="1">
        <f>IF(CO33&gt;='Drive Train'!$G$30,1,0)</f>
        <v>0</v>
      </c>
      <c r="CS33" s="110">
        <f t="shared" si="68"/>
        <v>0.25886680682453461</v>
      </c>
      <c r="CT33" s="119">
        <f>CT32+'DT-Prelim Calcs'!$C$11</f>
        <v>1.1600000000000004</v>
      </c>
      <c r="CU33" s="2">
        <f>DE33/'Drive Train'!$G$35</f>
        <v>0.85995502888843589</v>
      </c>
      <c r="CV33" s="88">
        <f>DC33*12*60/(PI() * 'Drive Train'!$G$17)/CU$2*CU33</f>
        <v>3901.0744198804546</v>
      </c>
      <c r="CW33" s="2">
        <f>('DT-Prelim Calcs'!$C$6*CU33-CV33)/('DT-Prelim Calcs'!$C$6*CU33)*'DT-Prelim Calcs'!$C$7*CU33</f>
        <v>0.27066759552183134</v>
      </c>
      <c r="CX33" s="110">
        <f>CW33/'DT-Prelim Calcs'!$C$7*('DT-Prelim Calcs'!$C$8-'DT-Prelim Calcs'!$C$9)+'DT-Prelim Calcs'!$C$9</f>
        <v>19.508803698494678</v>
      </c>
      <c r="CY33" s="110">
        <f t="shared" si="24"/>
        <v>19.508803698494678</v>
      </c>
      <c r="CZ33" s="2">
        <f t="shared" si="69"/>
        <v>3.82717244707525E-2</v>
      </c>
      <c r="DA33" s="110">
        <f>CZ33*'DT-Prelim Calcs'!$C$21/CU$2/'DT-Prelim Calcs'!$C$19/'DT-Prelim Calcs'!$C$18*3.39*'DT-Prelim Calcs'!$C$20</f>
        <v>1.3740067903846538</v>
      </c>
      <c r="DB33" s="88">
        <f t="shared" si="25"/>
        <v>0</v>
      </c>
      <c r="DC33" s="110">
        <f>DA32*'DT-Prelim Calcs'!$C$11+DC32</f>
        <v>12.285713353186734</v>
      </c>
      <c r="DD33" s="110">
        <f>DD32+0.5*DA33*'DT-Prelim Calcs'!$C$11^2+DC33*'DT-Prelim Calcs'!$C$11</f>
        <v>10.272022554500239</v>
      </c>
      <c r="DE33" s="110">
        <f>MIN('Drive Train'!$G$35-CY32*'DT-Prelim Calcs'!$C$21*'Drive Train'!$G$38,DE32+CY$2)</f>
        <v>10.921428866883135</v>
      </c>
      <c r="DF33" s="110">
        <f>'Drive Train'!$G$35-CY33*'DT-Prelim Calcs'!$C$21*'Drive Train'!$G$38</f>
        <v>10.944207667135478</v>
      </c>
      <c r="DG33" s="1">
        <f>IF(DD33&gt;='Drive Train'!$G$30,1,0)</f>
        <v>0</v>
      </c>
      <c r="DH33" s="110">
        <f t="shared" si="70"/>
        <v>0.21676448553882979</v>
      </c>
      <c r="DI33" s="119">
        <f>DI32+'DT-Prelim Calcs'!$C$11</f>
        <v>1.1600000000000004</v>
      </c>
      <c r="DJ33" s="2">
        <f>DT33/'Drive Train'!$G$35</f>
        <v>0.87085860097219936</v>
      </c>
      <c r="DK33" s="88">
        <f>DR33*12*60/(PI() * 'Drive Train'!$G$17)/DJ$2*DJ33</f>
        <v>4058.2762944430156</v>
      </c>
      <c r="DL33" s="2">
        <f>('DT-Prelim Calcs'!$C$6*DJ33-DK33)/('DT-Prelim Calcs'!$C$6*DJ33)*'DT-Prelim Calcs'!$C$7*DJ33</f>
        <v>0.24808706997959354</v>
      </c>
      <c r="DM33" s="110">
        <f>DL33/'DT-Prelim Calcs'!$C$7*('DT-Prelim Calcs'!$C$8-'DT-Prelim Calcs'!$C$9)+'DT-Prelim Calcs'!$C$9</f>
        <v>18.131551785989394</v>
      </c>
      <c r="DN33" s="110">
        <f t="shared" si="26"/>
        <v>18.131551785989394</v>
      </c>
      <c r="DO33" s="2">
        <f t="shared" si="71"/>
        <v>9.3532876909779572E-3</v>
      </c>
      <c r="DP33" s="110">
        <f>DO33*'DT-Prelim Calcs'!$C$21/DJ$2/'DT-Prelim Calcs'!$C$19/'DT-Prelim Calcs'!$C$18*3.39*'DT-Prelim Calcs'!$C$20</f>
        <v>0.39369151925812379</v>
      </c>
      <c r="DQ33" s="88">
        <f t="shared" si="27"/>
        <v>1</v>
      </c>
      <c r="DR33" s="110">
        <f>DP32*'DT-Prelim Calcs'!$C$11+DR32</f>
        <v>10.764774336285761</v>
      </c>
      <c r="DS33" s="110">
        <f>DS32+0.5*DP33*'DT-Prelim Calcs'!$C$11^2+DR33*'DT-Prelim Calcs'!$C$11</f>
        <v>9.643320870839629</v>
      </c>
      <c r="DT33" s="110">
        <f>MIN('Drive Train'!$G$35-DN32*'DT-Prelim Calcs'!$C$21*'Drive Train'!$G$38,DT32+DN$2)</f>
        <v>11.059904232346931</v>
      </c>
      <c r="DU33" s="110">
        <f>'Drive Train'!$G$35-DN33*'DT-Prelim Calcs'!$C$21*'Drive Train'!$G$38</f>
        <v>11.068160339260954</v>
      </c>
      <c r="DV33" s="1">
        <f>IF(DS33&gt;='Drive Train'!$G$30,1,0)</f>
        <v>0</v>
      </c>
      <c r="DW33" s="110">
        <f t="shared" si="72"/>
        <v>0.20146168651099325</v>
      </c>
      <c r="DX33" s="119">
        <f>DX32+'DT-Prelim Calcs'!$C$11</f>
        <v>1.1600000000000004</v>
      </c>
      <c r="DY33" s="2">
        <f>EI33/'Drive Train'!$G$35</f>
        <v>0.87392701108277149</v>
      </c>
      <c r="DZ33" s="88">
        <f>EG33*12*60/(PI() * 'Drive Train'!$G$17)/DY$2*DY33</f>
        <v>4100.9677374903704</v>
      </c>
      <c r="EA33" s="2">
        <f>('DT-Prelim Calcs'!$C$6*DY33-DZ33)/('DT-Prelim Calcs'!$C$6*DY33)*'DT-Prelim Calcs'!$C$7*DY33</f>
        <v>0.24210617640386156</v>
      </c>
      <c r="EB33" s="110">
        <f>EA33/'DT-Prelim Calcs'!$C$7*('DT-Prelim Calcs'!$C$8-'DT-Prelim Calcs'!$C$9)+'DT-Prelim Calcs'!$C$9</f>
        <v>17.766759695554679</v>
      </c>
      <c r="EC33" s="110">
        <f t="shared" si="28"/>
        <v>17.766759695554679</v>
      </c>
      <c r="ED33" s="2">
        <f t="shared" si="73"/>
        <v>1.7080364706611451E-3</v>
      </c>
      <c r="EE33" s="110">
        <f>ED33*'DT-Prelim Calcs'!$C$21/DY$2/'DT-Prelim Calcs'!$C$19/'DT-Prelim Calcs'!$C$18*3.39*'DT-Prelim Calcs'!$C$20</f>
        <v>8.2465936724386832E-2</v>
      </c>
      <c r="EF33" s="88">
        <f t="shared" si="29"/>
        <v>1</v>
      </c>
      <c r="EG33" s="110">
        <f>EE32*'DT-Prelim Calcs'!$C$11+EG32</f>
        <v>9.4501013105540252</v>
      </c>
      <c r="EH33" s="110">
        <f>EH32+0.5*EE33*'DT-Prelim Calcs'!$C$11^2+EG33*'DT-Prelim Calcs'!$C$11</f>
        <v>8.9047021762132452</v>
      </c>
      <c r="EI33" s="110">
        <f>MIN('Drive Train'!$G$35-EC32*'DT-Prelim Calcs'!$C$21*'Drive Train'!$G$38,EI32+EC$2)</f>
        <v>11.098873040751197</v>
      </c>
      <c r="EJ33" s="110">
        <f>'Drive Train'!$G$35-EC33*'DT-Prelim Calcs'!$C$21*'Drive Train'!$G$38</f>
        <v>11.100991627400079</v>
      </c>
      <c r="EK33" s="1">
        <f>IF(EH33&gt;='Drive Train'!$G$30,1,0)</f>
        <v>0</v>
      </c>
      <c r="EL33" s="110">
        <f t="shared" si="74"/>
        <v>0.19740844106171865</v>
      </c>
      <c r="EM33" s="119">
        <f>EM32+'DT-Prelim Calcs'!$C$11</f>
        <v>1.1600000000000004</v>
      </c>
      <c r="EN33" s="2">
        <f>EX33/'Drive Train'!$G$35</f>
        <v>0.87456439852867429</v>
      </c>
      <c r="EO33" s="88">
        <f>EV33*12*60/(PI() * 'Drive Train'!$G$17)/EN$2*EN33</f>
        <v>4109.4877784220125</v>
      </c>
      <c r="EP33" s="2">
        <f>('DT-Prelim Calcs'!$C$6*EN33-EO33)/('DT-Prelim Calcs'!$C$6*EN33)*'DT-Prelim Calcs'!$C$7*EN33</f>
        <v>0.24094782802559547</v>
      </c>
      <c r="EQ33" s="110">
        <f>EP33/'DT-Prelim Calcs'!$C$7*('DT-Prelim Calcs'!$C$8-'DT-Prelim Calcs'!$C$9)+'DT-Prelim Calcs'!$C$9</f>
        <v>17.696108659717169</v>
      </c>
      <c r="ER33" s="110">
        <f t="shared" si="30"/>
        <v>17.696108659717169</v>
      </c>
      <c r="ES33" s="2">
        <f t="shared" si="75"/>
        <v>2.258120282699061E-4</v>
      </c>
      <c r="ET33" s="110">
        <f>ES33*'DT-Prelim Calcs'!$C$21/EN$2/'DT-Prelim Calcs'!$C$19/'DT-Prelim Calcs'!$C$18*3.39*'DT-Prelim Calcs'!$C$20</f>
        <v>1.2300212031741597E-2</v>
      </c>
      <c r="EU33" s="88">
        <f t="shared" si="31"/>
        <v>1</v>
      </c>
      <c r="EV33" s="110">
        <f>ET32*'DT-Prelim Calcs'!$C$11+EV32</f>
        <v>8.387511020828935</v>
      </c>
      <c r="EW33" s="110">
        <f>EW32+0.5*ET33*'DT-Prelim Calcs'!$C$11^2+EV33*'DT-Prelim Calcs'!$C$11</f>
        <v>8.1882322711555204</v>
      </c>
      <c r="EX33" s="110">
        <f>MIN('Drive Train'!$G$35-ER32*'DT-Prelim Calcs'!$C$21*'Drive Train'!$G$38,EX32+ER$2)</f>
        <v>11.106967861314162</v>
      </c>
      <c r="EY33" s="110">
        <f>'Drive Train'!$G$35-ER33*'DT-Prelim Calcs'!$C$21*'Drive Train'!$G$38</f>
        <v>11.107350220625454</v>
      </c>
      <c r="EZ33" s="1">
        <f>IF(EW33&gt;='Drive Train'!$G$30,1,0)</f>
        <v>0</v>
      </c>
      <c r="FA33" s="110">
        <f t="shared" si="76"/>
        <v>0.19662342955241299</v>
      </c>
      <c r="FB33" s="119">
        <f>FB32+'DT-Prelim Calcs'!$C$11</f>
        <v>1.1600000000000004</v>
      </c>
      <c r="FC33" s="2">
        <f>FM33/'Drive Train'!$G$35</f>
        <v>0.87466008427847508</v>
      </c>
      <c r="FD33" s="88">
        <f>FK33*12*60/(PI() * 'Drive Train'!$G$17)/FC$2*FC33</f>
        <v>4110.7099948052228</v>
      </c>
      <c r="FE33" s="2">
        <f>('DT-Prelim Calcs'!$C$6*FC33-FD33)/('DT-Prelim Calcs'!$C$6*FC33)*'DT-Prelim Calcs'!$C$7*FC33</f>
        <v>0.24078765501837521</v>
      </c>
      <c r="FF33" s="110">
        <f>FE33/'DT-Prelim Calcs'!$C$7*('DT-Prelim Calcs'!$C$8-'DT-Prelim Calcs'!$C$9)+'DT-Prelim Calcs'!$C$9</f>
        <v>17.686339242255507</v>
      </c>
      <c r="FG33" s="110">
        <f t="shared" si="32"/>
        <v>17.686339242255507</v>
      </c>
      <c r="FH33" s="2">
        <f t="shared" si="77"/>
        <v>2.0387341141653303E-5</v>
      </c>
      <c r="FI33" s="110">
        <f>FH33*'DT-Prelim Calcs'!$C$21/FC$2/'DT-Prelim Calcs'!$C$19/'DT-Prelim Calcs'!$C$18*3.39*'DT-Prelim Calcs'!$C$20</f>
        <v>1.236714690978243E-3</v>
      </c>
      <c r="FJ33" s="88">
        <f t="shared" si="33"/>
        <v>1</v>
      </c>
      <c r="FK33" s="110">
        <f>FI32*'DT-Prelim Calcs'!$C$11+FK32</f>
        <v>7.5330583711150894</v>
      </c>
      <c r="FL33" s="110">
        <f>FL32+0.5*FI33*'DT-Prelim Calcs'!$C$11^2+FK33*'DT-Prelim Calcs'!$C$11</f>
        <v>7.5426004619103093</v>
      </c>
      <c r="FM33" s="110">
        <f>MIN('Drive Train'!$G$35-FG32*'DT-Prelim Calcs'!$C$21*'Drive Train'!$G$38,FM32+FG$2)</f>
        <v>11.108183070336633</v>
      </c>
      <c r="FN33" s="110">
        <f>'Drive Train'!$G$35-FG33*'DT-Prelim Calcs'!$C$21*'Drive Train'!$G$38</f>
        <v>11.108229468197004</v>
      </c>
      <c r="FO33" s="1">
        <f>IF(FL33&gt;='Drive Train'!$G$30,1,0)</f>
        <v>0</v>
      </c>
      <c r="FP33" s="110">
        <f t="shared" si="78"/>
        <v>0.19651488046950566</v>
      </c>
      <c r="FQ33" s="119">
        <f>FQ32+'DT-Prelim Calcs'!$C$11</f>
        <v>1.1600000000000004</v>
      </c>
      <c r="FR33" s="2">
        <f>GB33/'Drive Train'!$G$35</f>
        <v>0.87466990736907513</v>
      </c>
      <c r="FS33" s="88">
        <f>FZ33*12*60/(PI() * 'Drive Train'!$G$17)/FR$2*FR33</f>
        <v>4110.8291898038842</v>
      </c>
      <c r="FT33" s="2">
        <f>('DT-Prelim Calcs'!$C$6*FR33-FS33)/('DT-Prelim Calcs'!$C$6*FR33)*'DT-Prelim Calcs'!$C$7*FR33</f>
        <v>0.24077272733158142</v>
      </c>
      <c r="FU33" s="110">
        <f>FT33/'DT-Prelim Calcs'!$C$7*('DT-Prelim Calcs'!$C$8-'DT-Prelim Calcs'!$C$9)+'DT-Prelim Calcs'!$C$9</f>
        <v>17.685428759231208</v>
      </c>
      <c r="FV33" s="110">
        <f t="shared" si="34"/>
        <v>17.685428759231208</v>
      </c>
      <c r="FW33" s="2">
        <f t="shared" si="79"/>
        <v>1.1823623128071059E-6</v>
      </c>
      <c r="FX33" s="110">
        <f>FW33*'DT-Prelim Calcs'!$C$21/FR$2/'DT-Prelim Calcs'!$C$19/'DT-Prelim Calcs'!$C$18*3.39*'DT-Prelim Calcs'!$C$20</f>
        <v>7.9041866641134891E-5</v>
      </c>
      <c r="FY33" s="88">
        <f t="shared" si="35"/>
        <v>1</v>
      </c>
      <c r="FZ33" s="110">
        <f>FX32*'DT-Prelim Calcs'!$C$11+FZ32</f>
        <v>6.8356744017273927</v>
      </c>
      <c r="GA33" s="110">
        <f>GA32+0.5*FX33*'DT-Prelim Calcs'!$C$11^2+FZ33*'DT-Prelim Calcs'!$C$11</f>
        <v>6.9728435997468452</v>
      </c>
      <c r="GB33" s="110">
        <f>MIN('Drive Train'!$G$35-FV32*'DT-Prelim Calcs'!$C$21*'Drive Train'!$G$38,GB32+FV$2)</f>
        <v>11.108307823587253</v>
      </c>
      <c r="GC33" s="110">
        <f>'Drive Train'!$G$35-FV33*'DT-Prelim Calcs'!$C$21*'Drive Train'!$G$38</f>
        <v>11.10831141166919</v>
      </c>
      <c r="GD33" s="1">
        <f>IF(GA33&gt;='Drive Train'!$G$30,1,0)</f>
        <v>0</v>
      </c>
      <c r="GE33" s="110">
        <f t="shared" si="80"/>
        <v>0.19650476399145786</v>
      </c>
      <c r="GF33" s="119">
        <f>GF32+'DT-Prelim Calcs'!$C$11</f>
        <v>1.1600000000000004</v>
      </c>
      <c r="GG33" s="2">
        <f>GQ33/'Drive Train'!$G$35</f>
        <v>0.84877346671188558</v>
      </c>
      <c r="GH33" s="88">
        <f>GO33*12*60/(PI() * 'Drive Train'!$G$17)/GG$2*GG33</f>
        <v>3743.0163259478536</v>
      </c>
      <c r="GI33" s="2">
        <f>('DT-Prelim Calcs'!$C$6*GG33-GH33)/('DT-Prelim Calcs'!$C$6*GG33)*'DT-Prelim Calcs'!$C$7*GG33</f>
        <v>0.29306287923045837</v>
      </c>
      <c r="GJ33" s="110">
        <f>GI33/'DT-Prelim Calcs'!$C$7*('DT-Prelim Calcs'!$C$8-'DT-Prelim Calcs'!$C$9)+'DT-Prelim Calcs'!$C$9</f>
        <v>20.874757172921576</v>
      </c>
      <c r="GK33" s="110">
        <f t="shared" si="81"/>
        <v>20.874757172921576</v>
      </c>
      <c r="GL33" s="2">
        <f t="shared" si="82"/>
        <v>6.7145396876590407E-2</v>
      </c>
      <c r="GM33" s="110">
        <f>GL33*'DT-Prelim Calcs'!$C$21/GG$2/'DT-Prelim Calcs'!$C$19/'DT-Prelim Calcs'!$C$18*3.39*'DT-Prelim Calcs'!$C$20</f>
        <v>2.4937352808196769</v>
      </c>
      <c r="GN33" s="88">
        <f t="shared" si="37"/>
        <v>0</v>
      </c>
      <c r="GO33" s="110">
        <f>GM32*'DT-Prelim Calcs'!$C$11+GO32</f>
        <v>11.545122710439312</v>
      </c>
      <c r="GP33" s="110">
        <f>GP32+0.5*GM33*'DT-Prelim Calcs'!$C$11^2+GO33*'DT-Prelim Calcs'!$C$11</f>
        <v>8.3797242019792773</v>
      </c>
      <c r="GQ33" s="110">
        <f>MIN('Drive Train'!$G$35-GK32*'DT-Prelim Calcs'!$C$21*'Drive Train'!$G$38,GQ32+GK$2)</f>
        <v>10.779423027240947</v>
      </c>
      <c r="GR33" s="110">
        <f>'Drive Train'!$G$35-GK33*'DT-Prelim Calcs'!$C$21*'Drive Train'!$G$38</f>
        <v>10.821271854437057</v>
      </c>
      <c r="GS33" s="1">
        <f>IF(GP33&gt;='Drive Train'!$G$30,1,0)</f>
        <v>0</v>
      </c>
      <c r="GT33" s="110">
        <f t="shared" si="83"/>
        <v>0.23194174636579529</v>
      </c>
      <c r="GU33" s="119">
        <f>GU32+'DT-Prelim Calcs'!$C$11</f>
        <v>1.1600000000000004</v>
      </c>
      <c r="GV33" s="2">
        <f>HF33/'Drive Train'!$G$35</f>
        <v>0.85582936098131968</v>
      </c>
      <c r="GW33" s="88">
        <f>HD33*12*60/(PI() * 'Drive Train'!$G$17)/GV$2*GV33</f>
        <v>3843.5804816349118</v>
      </c>
      <c r="GX33" s="2">
        <f>('DT-Prelim Calcs'!$C$6*GV33-GW33)/('DT-Prelim Calcs'!$C$6*GV33)*'DT-Prelim Calcs'!$C$7*GV33</f>
        <v>0.27873164571221798</v>
      </c>
      <c r="GY33" s="110">
        <f>GX33/'DT-Prelim Calcs'!$C$7*('DT-Prelim Calcs'!$C$8-'DT-Prelim Calcs'!$C$9)+'DT-Prelim Calcs'!$C$9</f>
        <v>20.00065356826294</v>
      </c>
      <c r="GZ33" s="110">
        <f t="shared" si="38"/>
        <v>20.00065356826294</v>
      </c>
      <c r="HA33" s="2">
        <f t="shared" si="84"/>
        <v>4.8657027270313929E-2</v>
      </c>
      <c r="HB33" s="110">
        <f>HA33*'DT-Prelim Calcs'!$C$21/GV$2/'DT-Prelim Calcs'!$C$19/'DT-Prelim Calcs'!$C$18*3.39*'DT-Prelim Calcs'!$C$20</f>
        <v>1.8070895580049833</v>
      </c>
      <c r="HC33" s="88">
        <f t="shared" si="39"/>
        <v>0</v>
      </c>
      <c r="HD33" s="110">
        <f>HB32*'DT-Prelim Calcs'!$C$11+HD32</f>
        <v>11.757565969634257</v>
      </c>
      <c r="HE33" s="110">
        <f>HE32+0.5*HB33*'DT-Prelim Calcs'!$C$11^2+HD33*'DT-Prelim Calcs'!$C$11</f>
        <v>8.9949837513294213</v>
      </c>
      <c r="HF33" s="110">
        <f>MIN('Drive Train'!$G$35-GZ32*'DT-Prelim Calcs'!$C$21*'Drive Train'!$G$38,HF32+GZ$2)</f>
        <v>10.86903288446276</v>
      </c>
      <c r="HG33" s="110">
        <f>'Drive Train'!$G$35-GZ33*'DT-Prelim Calcs'!$C$21*'Drive Train'!$G$38</f>
        <v>10.899941178856334</v>
      </c>
      <c r="HH33" s="1">
        <f>IF(HE33&gt;='Drive Train'!$G$30,1,0)</f>
        <v>0</v>
      </c>
      <c r="HI33" s="110">
        <f t="shared" si="85"/>
        <v>0.22222948409181048</v>
      </c>
      <c r="HJ33" s="119">
        <f>HJ32+'DT-Prelim Calcs'!$C$11</f>
        <v>1.1600000000000004</v>
      </c>
      <c r="HK33" s="2">
        <f>HU33/'Drive Train'!$G$35</f>
        <v>0.85933839458733774</v>
      </c>
      <c r="HL33" s="88">
        <f>HS33*12*60/(PI() * 'Drive Train'!$G$17)/HK$2*HK33</f>
        <v>3893.4969856778262</v>
      </c>
      <c r="HM33" s="2">
        <f>('DT-Prelim Calcs'!$C$6*HK33-HL33)/('DT-Prelim Calcs'!$C$6*HK33)*'DT-Prelim Calcs'!$C$7*HK33</f>
        <v>0.27162762441510946</v>
      </c>
      <c r="HN33" s="110">
        <f>HM33/'DT-Prelim Calcs'!$C$7*('DT-Prelim Calcs'!$C$8-'DT-Prelim Calcs'!$C$9)+'DT-Prelim Calcs'!$C$9</f>
        <v>19.567358652269089</v>
      </c>
      <c r="HO33" s="110">
        <f t="shared" si="40"/>
        <v>19.567358652269089</v>
      </c>
      <c r="HP33" s="2">
        <f t="shared" si="86"/>
        <v>3.951672226445041E-2</v>
      </c>
      <c r="HQ33" s="110">
        <f>HP33*'DT-Prelim Calcs'!$C$21/HK$2/'DT-Prelim Calcs'!$C$19/'DT-Prelim Calcs'!$C$18*3.39*'DT-Prelim Calcs'!$C$20</f>
        <v>1.4676247230220618</v>
      </c>
      <c r="HR33" s="88">
        <f t="shared" si="41"/>
        <v>0</v>
      </c>
      <c r="HS33" s="110">
        <f>HQ32*'DT-Prelim Calcs'!$C$11+HS32</f>
        <v>11.861626731315468</v>
      </c>
      <c r="HT33" s="110">
        <f>HT32+0.5*HQ33*'DT-Prelim Calcs'!$C$11^2+HS33*'DT-Prelim Calcs'!$C$11</f>
        <v>9.4382150743850222</v>
      </c>
      <c r="HU33" s="110">
        <f>MIN('Drive Train'!$G$35-HO32*'DT-Prelim Calcs'!$C$21*'Drive Train'!$G$38,HU32+HO$2)</f>
        <v>10.913597611259188</v>
      </c>
      <c r="HV33" s="110">
        <f>'Drive Train'!$G$35-HO33*'DT-Prelim Calcs'!$C$21*'Drive Train'!$G$38</f>
        <v>10.938937721295781</v>
      </c>
      <c r="HW33" s="1">
        <f>IF(HT33&gt;='Drive Train'!$G$30,1,0)</f>
        <v>0</v>
      </c>
      <c r="HX33" s="110">
        <f t="shared" si="87"/>
        <v>0.21741509613632323</v>
      </c>
      <c r="HY33" s="119">
        <f>HY32+'DT-Prelim Calcs'!$C$11</f>
        <v>1.1600000000000004</v>
      </c>
      <c r="HZ33" s="2">
        <f>IJ33/'Drive Train'!$G$35</f>
        <v>0.86125070876987297</v>
      </c>
      <c r="IA33" s="88">
        <f>IH33*12*60/(PI() * 'Drive Train'!$G$17)/HZ$2*HZ33</f>
        <v>3920.6728322072181</v>
      </c>
      <c r="IB33" s="2">
        <f>('DT-Prelim Calcs'!$C$6*HZ33-IA33)/('DT-Prelim Calcs'!$C$6*HZ33)*'DT-Prelim Calcs'!$C$7*HZ33</f>
        <v>0.26776269569905214</v>
      </c>
      <c r="IC33" s="110">
        <f>IB33/'DT-Prelim Calcs'!$C$7*('DT-Prelim Calcs'!$C$8-'DT-Prelim Calcs'!$C$9)+'DT-Prelim Calcs'!$C$9</f>
        <v>19.331625411431549</v>
      </c>
      <c r="ID33" s="110">
        <f t="shared" si="42"/>
        <v>19.331625411431549</v>
      </c>
      <c r="IE33" s="2">
        <f t="shared" si="88"/>
        <v>3.4550679325484807E-2</v>
      </c>
      <c r="IF33" s="110">
        <f>IE33*'DT-Prelim Calcs'!$C$21/HZ$2/'DT-Prelim Calcs'!$C$19/'DT-Prelim Calcs'!$C$18*3.39*'DT-Prelim Calcs'!$C$20</f>
        <v>1.2831891986371948</v>
      </c>
      <c r="IG33" s="88">
        <f t="shared" si="43"/>
        <v>0</v>
      </c>
      <c r="IH33" s="110">
        <f>IF32*'DT-Prelim Calcs'!$C$11+IH32</f>
        <v>11.917897271732405</v>
      </c>
      <c r="II33" s="110">
        <f>II32+0.5*IF33*'DT-Prelim Calcs'!$C$11^2+IH33*'DT-Prelim Calcs'!$C$11</f>
        <v>9.7535386091031722</v>
      </c>
      <c r="IJ33" s="110">
        <f>MIN('Drive Train'!$G$35-ID32*'DT-Prelim Calcs'!$C$21*'Drive Train'!$G$38,IJ32+ID$2)</f>
        <v>10.937884001377386</v>
      </c>
      <c r="IK33" s="110">
        <f>'Drive Train'!$G$35-ID33*'DT-Prelim Calcs'!$C$21*'Drive Train'!$G$38</f>
        <v>10.960153712971159</v>
      </c>
      <c r="IL33" s="1">
        <f>IF(II33&gt;='Drive Train'!$G$30,1,0)</f>
        <v>0</v>
      </c>
      <c r="IM33" s="110">
        <f t="shared" si="89"/>
        <v>0.21479583790479498</v>
      </c>
      <c r="IN33" s="119">
        <f>IN32+'DT-Prelim Calcs'!$C$11</f>
        <v>1.1600000000000004</v>
      </c>
      <c r="IO33" s="2">
        <f>IY33/'Drive Train'!$G$35</f>
        <v>0.86238174660757239</v>
      </c>
      <c r="IP33" s="88">
        <f>IW33*12*60/(PI() * 'Drive Train'!$G$17)/IO$2*IO33</f>
        <v>3936.7369409748935</v>
      </c>
      <c r="IQ33" s="2">
        <f>('DT-Prelim Calcs'!$C$6*IO33-IP33)/('DT-Prelim Calcs'!$C$6*IO33)*'DT-Prelim Calcs'!$C$7*IO33</f>
        <v>0.26547896703609486</v>
      </c>
      <c r="IR33" s="110">
        <f>IQ33/'DT-Prelim Calcs'!$C$7*('DT-Prelim Calcs'!$C$8-'DT-Prelim Calcs'!$C$9)+'DT-Prelim Calcs'!$C$9</f>
        <v>19.19233415964834</v>
      </c>
      <c r="IS33" s="110">
        <f t="shared" si="44"/>
        <v>19.19233415964834</v>
      </c>
      <c r="IT33" s="2">
        <f t="shared" si="90"/>
        <v>3.1618532185964915E-2</v>
      </c>
      <c r="IU33" s="110">
        <f>IT33*'DT-Prelim Calcs'!$C$21/IO$2/'DT-Prelim Calcs'!$C$19/'DT-Prelim Calcs'!$C$18*3.39*'DT-Prelim Calcs'!$C$20</f>
        <v>1.1742912084471255</v>
      </c>
      <c r="IV33" s="88">
        <f t="shared" si="45"/>
        <v>0</v>
      </c>
      <c r="IW33" s="110">
        <f>IU32*'DT-Prelim Calcs'!$C$11+IW32</f>
        <v>11.951033577969678</v>
      </c>
      <c r="IX33" s="110">
        <f>IX32+0.5*IU33*'DT-Prelim Calcs'!$C$11^2+IW33*'DT-Prelim Calcs'!$C$11</f>
        <v>9.9781781858323324</v>
      </c>
      <c r="IY33" s="110">
        <f>MIN('Drive Train'!$G$35-IS32*'DT-Prelim Calcs'!$C$21*'Drive Train'!$G$38,IY32+IS$2)</f>
        <v>10.952248181916168</v>
      </c>
      <c r="IZ33" s="110">
        <f>'Drive Train'!$G$35-IS33*'DT-Prelim Calcs'!$C$21*'Drive Train'!$G$38</f>
        <v>10.972689925631649</v>
      </c>
      <c r="JA33" s="1">
        <f>IF(IX33&gt;='Drive Train'!$G$30,1,0)</f>
        <v>0</v>
      </c>
      <c r="JB33" s="110">
        <f t="shared" si="91"/>
        <v>0.21324815732942601</v>
      </c>
      <c r="JC33" s="119">
        <f>JC32+'DT-Prelim Calcs'!$C$11</f>
        <v>1.1600000000000004</v>
      </c>
      <c r="JD33" s="2">
        <f>JN33/'Drive Train'!$G$35</f>
        <v>0.86304693529068655</v>
      </c>
      <c r="JE33" s="88">
        <f>JL33*12*60/(PI() * 'Drive Train'!$G$17)/JD$2*JD33</f>
        <v>3946.1814564168967</v>
      </c>
      <c r="JF33" s="2">
        <f>('DT-Prelim Calcs'!$C$6*JD33-JE33)/('DT-Prelim Calcs'!$C$6*JD33)*'DT-Prelim Calcs'!$C$7*JD33</f>
        <v>0.26413661479619938</v>
      </c>
      <c r="JG33" s="110">
        <f>JF33/'DT-Prelim Calcs'!$C$7*('DT-Prelim Calcs'!$C$8-'DT-Prelim Calcs'!$C$9)+'DT-Prelim Calcs'!$C$9</f>
        <v>19.110460193243366</v>
      </c>
      <c r="JH33" s="110">
        <f t="shared" si="46"/>
        <v>19.110460193243366</v>
      </c>
      <c r="JI33" s="2">
        <f t="shared" si="92"/>
        <v>2.9895810990254873E-2</v>
      </c>
      <c r="JJ33" s="110">
        <f>JI33*'DT-Prelim Calcs'!$C$21/JD$2/'DT-Prelim Calcs'!$C$19/'DT-Prelim Calcs'!$C$18*3.39*'DT-Prelim Calcs'!$C$20</f>
        <v>1.1103104916058233</v>
      </c>
      <c r="JK33" s="88">
        <f t="shared" si="47"/>
        <v>0</v>
      </c>
      <c r="JL33" s="110">
        <f>JJ32*'DT-Prelim Calcs'!$C$11+JL32</f>
        <v>11.970471676448671</v>
      </c>
      <c r="JM33" s="110">
        <f>JM32+0.5*JJ33*'DT-Prelim Calcs'!$C$11^2+JL33*'DT-Prelim Calcs'!$C$11</f>
        <v>10.131077013764875</v>
      </c>
      <c r="JN33" s="110">
        <f>MIN('Drive Train'!$G$35-JH32*'DT-Prelim Calcs'!$C$21*'Drive Train'!$G$38,JN32+JH$2)</f>
        <v>10.960696078191718</v>
      </c>
      <c r="JO33" s="110">
        <f>'Drive Train'!$G$35-JH33*'DT-Prelim Calcs'!$C$21*'Drive Train'!$G$38</f>
        <v>10.980058582608097</v>
      </c>
      <c r="JP33" s="1">
        <f>IF(JM33&gt;='Drive Train'!$G$30,1,0)</f>
        <v>0</v>
      </c>
      <c r="JQ33" s="110">
        <f>MIN(JG33,'DT-Prelim Calcs'!$C$10)*'DT-Prelim Calcs'!$C$11*1000/60/60*(1-JP33)</f>
        <v>0.21233844659159296</v>
      </c>
      <c r="JR33" s="119">
        <f>JR32+'DT-Prelim Calcs'!$C$11</f>
        <v>1.1600000000000004</v>
      </c>
      <c r="JS33" s="2">
        <f>KC33/'Drive Train'!$G$35</f>
        <v>0.86329221250408716</v>
      </c>
      <c r="JT33" s="88">
        <f>KA33*12*60/(PI() * 'Drive Train'!$G$17)/JS$2*JS33</f>
        <v>3949.6633746706611</v>
      </c>
      <c r="JU33" s="2">
        <f>('DT-Prelim Calcs'!$C$6*JS33-JT33)/('DT-Prelim Calcs'!$C$6*JS33)*'DT-Prelim Calcs'!$C$7*JS33</f>
        <v>0.26364178704760666</v>
      </c>
      <c r="JV33" s="110">
        <f>JU33/'DT-Prelim Calcs'!$C$7*('DT-Prelim Calcs'!$C$8-'DT-Prelim Calcs'!$C$9)+'DT-Prelim Calcs'!$C$9</f>
        <v>19.080279209995865</v>
      </c>
      <c r="JW33" s="110">
        <f t="shared" si="48"/>
        <v>19.080279209995865</v>
      </c>
      <c r="JX33" s="2">
        <f t="shared" si="93"/>
        <v>2.9260911416715218E-2</v>
      </c>
      <c r="JY33" s="110">
        <f>JX33*'DT-Prelim Calcs'!$C$21/JS$2/'DT-Prelim Calcs'!$C$19/'DT-Prelim Calcs'!$C$18*3.39*'DT-Prelim Calcs'!$C$20</f>
        <v>1.0867307446691394</v>
      </c>
      <c r="JZ33" s="88">
        <f t="shared" si="49"/>
        <v>0</v>
      </c>
      <c r="KA33" s="110">
        <f>JY32*'DT-Prelim Calcs'!$C$11+KA32</f>
        <v>11.977629805117767</v>
      </c>
      <c r="KB33" s="110">
        <f>KB32+0.5*JY33*'DT-Prelim Calcs'!$C$11^2+KA33*'DT-Prelim Calcs'!$C$11</f>
        <v>10.191424723210359</v>
      </c>
      <c r="KC33" s="110">
        <f>MIN('Drive Train'!$G$35-JW32*'DT-Prelim Calcs'!$C$21*'Drive Train'!$G$38,KC32+JW$2)</f>
        <v>10.963811098801907</v>
      </c>
      <c r="KD33" s="110">
        <f>'Drive Train'!$G$35-JW33*'DT-Prelim Calcs'!$C$21*'Drive Train'!$G$38</f>
        <v>10.982774871100371</v>
      </c>
      <c r="KE33" s="1">
        <f>IF(KB33&gt;='Drive Train'!$G$30,1,0)</f>
        <v>0</v>
      </c>
      <c r="KF33" s="110">
        <f>MIN(JV33,'DT-Prelim Calcs'!$C$10)*'DT-Prelim Calcs'!$C$11*1000/60/60*(1-KE33)</f>
        <v>0.2120031023332874</v>
      </c>
      <c r="KG33" s="119">
        <f>KG32+'DT-Prelim Calcs'!$C$11</f>
        <v>1.1600000000000004</v>
      </c>
      <c r="KH33" s="2">
        <f>KR33/'Drive Train'!$G$35</f>
        <v>0.86327396304730275</v>
      </c>
      <c r="KI33" s="88">
        <f>KP33*12*60/(PI() * 'Drive Train'!$G$17)/KH$2*KH33</f>
        <v>3949.404319075401</v>
      </c>
      <c r="KJ33" s="2">
        <f>('DT-Prelim Calcs'!$C$6*KH33-KI33)/('DT-Prelim Calcs'!$C$6*KH33)*'DT-Prelim Calcs'!$C$7*KH33</f>
        <v>0.26367860127061538</v>
      </c>
      <c r="KK33" s="110">
        <f>KJ33/'DT-Prelim Calcs'!$C$7*('DT-Prelim Calcs'!$C$8-'DT-Prelim Calcs'!$C$9)+'DT-Prelim Calcs'!$C$9</f>
        <v>19.082524616505619</v>
      </c>
      <c r="KL33" s="110">
        <f t="shared" si="50"/>
        <v>19.082524616505619</v>
      </c>
      <c r="KM33" s="2">
        <f t="shared" si="94"/>
        <v>2.9308144068982744E-2</v>
      </c>
      <c r="KN33" s="110">
        <f>KM33*'DT-Prelim Calcs'!$C$21/KH$2/'DT-Prelim Calcs'!$C$19/'DT-Prelim Calcs'!$C$18*3.39*'DT-Prelim Calcs'!$C$20</f>
        <v>1.0884849338890303</v>
      </c>
      <c r="KO33" s="88">
        <f t="shared" si="51"/>
        <v>0</v>
      </c>
      <c r="KP33" s="110">
        <f>KN32*'DT-Prelim Calcs'!$C$11+KP32</f>
        <v>11.977097389286158</v>
      </c>
      <c r="KQ33" s="110">
        <f>KQ32+0.5*KN33*'DT-Prelim Calcs'!$C$11^2+KP33*'DT-Prelim Calcs'!$C$11</f>
        <v>10.18699886688278</v>
      </c>
      <c r="KR33" s="110">
        <f>MIN('Drive Train'!$G$35-KL32*'DT-Prelim Calcs'!$C$21*'Drive Train'!$G$38,KR32+KL$2)</f>
        <v>10.963579330700744</v>
      </c>
      <c r="KS33" s="110">
        <f>'Drive Train'!$G$35-KL33*'DT-Prelim Calcs'!$C$21*'Drive Train'!$G$38</f>
        <v>10.982572784514494</v>
      </c>
      <c r="KT33" s="1">
        <f>IF(KQ33&gt;='Drive Train'!$G$30,1,0)</f>
        <v>0</v>
      </c>
      <c r="KU33" s="110">
        <f>MIN(KK33,'DT-Prelim Calcs'!$C$10)*'DT-Prelim Calcs'!$C$11*1000/60/60*(1-KT33)</f>
        <v>0.21202805129450689</v>
      </c>
      <c r="KV33" s="119">
        <f>KV32+'DT-Prelim Calcs'!$C$11</f>
        <v>1.1600000000000004</v>
      </c>
      <c r="KW33" s="2">
        <f>LG33/'Drive Train'!$G$35</f>
        <v>0.86329109631851009</v>
      </c>
      <c r="KX33" s="88">
        <f>LE33*12*60/(PI() * 'Drive Train'!$G$17)/KW$2*KW33</f>
        <v>3949.6475301882097</v>
      </c>
      <c r="KY33" s="2">
        <f>('DT-Prelim Calcs'!$C$6*KW33-KX33)/('DT-Prelim Calcs'!$C$6*KW33)*'DT-Prelim Calcs'!$C$7*KW33</f>
        <v>0.26364403869174036</v>
      </c>
      <c r="KZ33" s="110">
        <f>KY33/'DT-Prelim Calcs'!$C$7*('DT-Prelim Calcs'!$C$8-'DT-Prelim Calcs'!$C$9)+'DT-Prelim Calcs'!$C$9</f>
        <v>19.080416544318915</v>
      </c>
      <c r="LA33" s="110">
        <f t="shared" si="52"/>
        <v>19.080416544318915</v>
      </c>
      <c r="LB33" s="2">
        <f t="shared" si="95"/>
        <v>2.926380026419953E-2</v>
      </c>
      <c r="LC33" s="110">
        <f>LB33*'DT-Prelim Calcs'!$C$21/KW$2/'DT-Prelim Calcs'!$C$19/'DT-Prelim Calcs'!$C$18*3.39*'DT-Prelim Calcs'!$C$20</f>
        <v>1.0868380345389987</v>
      </c>
      <c r="LD33" s="88">
        <f t="shared" si="53"/>
        <v>0</v>
      </c>
      <c r="LE33" s="110">
        <f>LC32*'DT-Prelim Calcs'!$C$11+LE32</f>
        <v>11.977597241941172</v>
      </c>
      <c r="LF33" s="110">
        <f>LF32+0.5*LC33*'DT-Prelim Calcs'!$C$11^2+LE33*'DT-Prelim Calcs'!$C$11</f>
        <v>10.191217563899961</v>
      </c>
      <c r="LG33" s="110">
        <f>MIN('Drive Train'!$G$35-LA32*'DT-Prelim Calcs'!$C$21*'Drive Train'!$G$38,LG32+LA$2)</f>
        <v>10.963796923245077</v>
      </c>
      <c r="LH33" s="110">
        <f>'Drive Train'!$G$35-LA33*'DT-Prelim Calcs'!$C$21*'Drive Train'!$G$38</f>
        <v>10.982762511011297</v>
      </c>
      <c r="LI33" s="1">
        <f>IF(LF33&gt;='Drive Train'!$G$30,1,0)</f>
        <v>0</v>
      </c>
      <c r="LJ33" s="110">
        <f>MIN(KZ33,'DT-Prelim Calcs'!$C$10)*'DT-Prelim Calcs'!$C$11*1000/60/60*(1-LI33)</f>
        <v>0.21200462827021019</v>
      </c>
      <c r="LK33" s="119">
        <f>LK32+'DT-Prelim Calcs'!$C$11</f>
        <v>1.1600000000000004</v>
      </c>
      <c r="LL33" s="2">
        <f>LV33/'Drive Train'!$G$35</f>
        <v>0.86327818595842032</v>
      </c>
      <c r="LM33" s="88">
        <f>LT33*12*60/(PI() * 'Drive Train'!$G$17)/LL$2*LL33</f>
        <v>3949.4642645093813</v>
      </c>
      <c r="LN33" s="2">
        <f>('DT-Prelim Calcs'!$C$6*LL33-LM33)/('DT-Prelim Calcs'!$C$6*LL33)*'DT-Prelim Calcs'!$C$7*LL33</f>
        <v>0.26367008244825146</v>
      </c>
      <c r="LO33" s="110">
        <f>LN33/'DT-Prelim Calcs'!$C$7*('DT-Prelim Calcs'!$C$8-'DT-Prelim Calcs'!$C$9)+'DT-Prelim Calcs'!$C$9</f>
        <v>19.082005028758601</v>
      </c>
      <c r="LP33" s="110">
        <f t="shared" si="54"/>
        <v>19.082005028758601</v>
      </c>
      <c r="LQ33" s="2">
        <f t="shared" si="96"/>
        <v>2.9297214381163894E-2</v>
      </c>
      <c r="LR33" s="110">
        <f>LQ33*'DT-Prelim Calcs'!$C$21/LL$2/'DT-Prelim Calcs'!$C$19/'DT-Prelim Calcs'!$C$18*3.39*'DT-Prelim Calcs'!$C$20</f>
        <v>1.0880790125691773</v>
      </c>
      <c r="LS33" s="88">
        <f t="shared" si="55"/>
        <v>0</v>
      </c>
      <c r="LT33" s="110">
        <f>LR32*'DT-Prelim Calcs'!$C$11+LT32</f>
        <v>11.977220592400965</v>
      </c>
      <c r="LU33" s="110">
        <f>LU32+0.5*LR33*'DT-Prelim Calcs'!$C$11^2+LT33*'DT-Prelim Calcs'!$C$11</f>
        <v>10.188433649173078</v>
      </c>
      <c r="LV33" s="110">
        <f>MIN('Drive Train'!$G$35-LP32*'DT-Prelim Calcs'!$C$21*'Drive Train'!$G$38,LV32+LP$2)</f>
        <v>10.963632961671937</v>
      </c>
      <c r="LW33" s="110">
        <f>'Drive Train'!$G$35-LP33*'DT-Prelim Calcs'!$C$21*'Drive Train'!$G$38</f>
        <v>10.982619547411725</v>
      </c>
      <c r="LX33" s="1">
        <f>IF(LU33&gt;='Drive Train'!$G$30,1,0)</f>
        <v>0</v>
      </c>
      <c r="LY33" s="110">
        <f>MIN(LO33,'DT-Prelim Calcs'!$C$10)*'DT-Prelim Calcs'!$C$11*1000/60/60*(1-LX33)</f>
        <v>0.21202227809731783</v>
      </c>
      <c r="LZ33" s="119">
        <f>LZ32+'DT-Prelim Calcs'!$C$11</f>
        <v>1.1600000000000004</v>
      </c>
    </row>
    <row r="34" spans="1:338" x14ac:dyDescent="0.2">
      <c r="A34" s="27"/>
      <c r="B34" s="27"/>
      <c r="C34" s="132" t="s">
        <v>37</v>
      </c>
      <c r="E34" s="24">
        <f>1/'Drive Train'!G13</f>
        <v>6.666666666666667</v>
      </c>
      <c r="F34" s="25">
        <f>G32</f>
        <v>2</v>
      </c>
      <c r="G34" s="25">
        <f t="shared" ref="G34:O34" si="98">F34-$I$32</f>
        <v>3.1111111111111112</v>
      </c>
      <c r="H34" s="25">
        <f t="shared" si="98"/>
        <v>4.2222222222222223</v>
      </c>
      <c r="I34" s="25">
        <f t="shared" si="98"/>
        <v>5.3333333333333339</v>
      </c>
      <c r="J34" s="25">
        <f t="shared" si="98"/>
        <v>6.4444444444444446</v>
      </c>
      <c r="K34" s="25">
        <f t="shared" si="98"/>
        <v>7.5555555555555554</v>
      </c>
      <c r="L34" s="25">
        <f t="shared" si="98"/>
        <v>8.6666666666666661</v>
      </c>
      <c r="M34" s="25">
        <f t="shared" si="98"/>
        <v>9.7777777777777768</v>
      </c>
      <c r="N34" s="25">
        <f t="shared" si="98"/>
        <v>10.888888888888888</v>
      </c>
      <c r="O34" s="25">
        <f t="shared" si="98"/>
        <v>11.999999999999998</v>
      </c>
      <c r="P34" s="132"/>
      <c r="R34" s="119">
        <f>R33+'DT-Prelim Calcs'!$C$11</f>
        <v>1.2000000000000004</v>
      </c>
      <c r="S34" s="2">
        <f>AG34/'Drive Train'!$G$35</f>
        <v>0.85182848965216795</v>
      </c>
      <c r="T34" s="88">
        <f>AE34*12*60/(PI() * 'Drive Train'!$G$17)/S$2*ABS(S34)</f>
        <v>3914.5036746219275</v>
      </c>
      <c r="U34" s="2">
        <f>IF(OR(AD33=1,AND($C$32=Motors!$C$28,'DT-Prelim Calcs'!AI33=1)),0,IF(AG34=0,-(V33+$C$9)/($C$8-$C$9)*$C$7,($C$6*S34-T34)/($C$6*S34)*$C$7*S34))</f>
        <v>0.25596683800939957</v>
      </c>
      <c r="V34" s="110">
        <f>IF(AND(AD33=1,AI33=1),0,ABS(U34/$C$7*($C$8-$C$9)+$C$9) *'Drive Train'!$K$55 + V33*(1-'Drive Train'!$K$55))</f>
        <v>18.730755634634377</v>
      </c>
      <c r="W34" s="110">
        <f t="shared" si="7"/>
        <v>18.730755634634377</v>
      </c>
      <c r="X34" s="2">
        <f>MAX(MIN(IF(AND(AI33=1,AG34&lt;0),-1,1)*(W34-$C$9)/($C$8-$C$9)*$C$7-$C$29*AE34/T$2 -  AI33*$C$29/2,X$2),MAX(X$4:X33)*-1)</f>
        <v>2.2490628973610621E-2</v>
      </c>
      <c r="Y34" s="110">
        <f t="shared" si="8"/>
        <v>0.83528696780809064</v>
      </c>
      <c r="Z34" s="110">
        <f t="shared" si="9"/>
        <v>0.83528696780809064</v>
      </c>
      <c r="AA34" s="110">
        <f t="shared" si="10"/>
        <v>10.818221818582533</v>
      </c>
      <c r="AB34" s="110" t="e">
        <f t="shared" si="11"/>
        <v>#N/A</v>
      </c>
      <c r="AC34" s="88">
        <f t="shared" si="60"/>
        <v>1</v>
      </c>
      <c r="AD34" s="1">
        <f t="shared" si="12"/>
        <v>0</v>
      </c>
      <c r="AE34" s="110">
        <f t="shared" si="13"/>
        <v>12.030762976382839</v>
      </c>
      <c r="AF34" s="110" t="e">
        <f t="shared" si="14"/>
        <v>#N/A</v>
      </c>
      <c r="AG34" s="110">
        <f>IF(AI33=0,MIN('Drive Train'!$G$35-W33*$C$21*'Drive Train'!$G$38,AG33+W$2)-$C$3,IF(AE33-1&lt;=0,0,IF($C$32=Motors!$C$26,MAX(MAX(AG$4:AG33)*-1,AG33-W$2),MAX(0,MAX(AG$4:AG33)*-1,AG33-W$2))))</f>
        <v>10.818221818582533</v>
      </c>
      <c r="AH34" s="110">
        <f>'Drive Train'!$G$35-ABS(W34)*'DT-Prelim Calcs'!$C$21*'Drive Train'!$G$38</f>
        <v>11.014231992882905</v>
      </c>
      <c r="AI34" s="1">
        <f>IF(AJ34&gt;='Drive Train'!$G$30,1,0)</f>
        <v>0</v>
      </c>
      <c r="AJ34" s="110">
        <f>AJ33+0.5*Y34*'DT-Prelim Calcs'!$C$11^2+AE34*'DT-Prelim Calcs'!$C$11</f>
        <v>10.724353466373874</v>
      </c>
      <c r="AK34" s="110">
        <f t="shared" si="15"/>
        <v>0.2081195070514931</v>
      </c>
      <c r="AL34" s="119">
        <f>AL33+'DT-Prelim Calcs'!$C$11</f>
        <v>1.2000000000000004</v>
      </c>
      <c r="AM34" s="2">
        <f>AW34/'Drive Train'!$G$35</f>
        <v>0.65587299974420421</v>
      </c>
      <c r="AN34" s="88">
        <f>AU34*12*60/(PI() * 'Drive Train'!$G$17)/AM$2*AM34</f>
        <v>751.90718956137584</v>
      </c>
      <c r="AO34" s="2">
        <f>('DT-Prelim Calcs'!$C$6*AM34-AN34)/('DT-Prelim Calcs'!$C$6*AM34)*'DT-Prelim Calcs'!$C$7*AM34</f>
        <v>0.74324169380344784</v>
      </c>
      <c r="AP34" s="110">
        <f>AO34/'DT-Prelim Calcs'!$C$7*('DT-Prelim Calcs'!$C$8-'DT-Prelim Calcs'!$C$9)+'DT-Prelim Calcs'!$C$9</f>
        <v>48.33247210432377</v>
      </c>
      <c r="AQ34" s="110">
        <f t="shared" si="16"/>
        <v>48.33247210432377</v>
      </c>
      <c r="AR34" s="2">
        <f t="shared" si="61"/>
        <v>0.68451109921167697</v>
      </c>
      <c r="AS34" s="110">
        <f>AR34*'DT-Prelim Calcs'!$C$21/AM$2/'DT-Prelim Calcs'!$C$19/'DT-Prelim Calcs'!$C$18*3.39*'DT-Prelim Calcs'!$C$20</f>
        <v>7.6266857787176576</v>
      </c>
      <c r="AT34" s="88">
        <f t="shared" si="17"/>
        <v>0</v>
      </c>
      <c r="AU34" s="110">
        <f>AS33*'DT-Prelim Calcs'!$C$11+AU33</f>
        <v>10.004418639265012</v>
      </c>
      <c r="AV34" s="110">
        <f>AV33+0.5*AS34*'DT-Prelim Calcs'!$C$11^2+AU34*'DT-Prelim Calcs'!$C$11</f>
        <v>6.4442673877622774</v>
      </c>
      <c r="AW34" s="110">
        <f>MIN('Drive Train'!$G$35-AQ33*'DT-Prelim Calcs'!$C$21*'Drive Train'!$G$38,AW33+AQ$2)</f>
        <v>8.3295870967513927</v>
      </c>
      <c r="AX34" s="110">
        <f>'Drive Train'!$G$35-AQ34*'DT-Prelim Calcs'!$C$21*'Drive Train'!$G$38</f>
        <v>8.3500775106108591</v>
      </c>
      <c r="AY34" s="1">
        <f>IF(AV34&gt;='Drive Train'!$G$30,1,0)</f>
        <v>0</v>
      </c>
      <c r="AZ34" s="110">
        <f t="shared" si="62"/>
        <v>0.53702746782581967</v>
      </c>
      <c r="BA34" s="119">
        <f>BA33+'DT-Prelim Calcs'!$C$11</f>
        <v>1.2000000000000004</v>
      </c>
      <c r="BB34" s="2">
        <f>BL34/'Drive Train'!$G$35</f>
        <v>0.71652440330432188</v>
      </c>
      <c r="BC34" s="88">
        <f>BJ34*12*60/(PI() * 'Drive Train'!$G$17)/BB$2*BB34</f>
        <v>1703.3223827854902</v>
      </c>
      <c r="BD34" s="2">
        <f>('DT-Prelim Calcs'!$C$6*BB34-BC34)/('DT-Prelim Calcs'!$C$6*BB34)*'DT-Prelim Calcs'!$C$7*BB34</f>
        <v>0.59905205254136418</v>
      </c>
      <c r="BE34" s="110">
        <f>BD34/'DT-Prelim Calcs'!$C$7*('DT-Prelim Calcs'!$C$8-'DT-Prelim Calcs'!$C$9)+'DT-Prelim Calcs'!$C$9</f>
        <v>39.537926608905899</v>
      </c>
      <c r="BF34" s="110">
        <f t="shared" si="18"/>
        <v>39.537926608905899</v>
      </c>
      <c r="BG34" s="2">
        <f t="shared" si="63"/>
        <v>0.47726930157329628</v>
      </c>
      <c r="BH34" s="110">
        <f>BG34*'DT-Prelim Calcs'!$C$21/BB$2/'DT-Prelim Calcs'!$C$19/'DT-Prelim Calcs'!$C$18*3.39*'DT-Prelim Calcs'!$C$20</f>
        <v>8.2718830657504938</v>
      </c>
      <c r="BI34" s="88">
        <f t="shared" si="19"/>
        <v>0</v>
      </c>
      <c r="BJ34" s="110">
        <f>BH33*'DT-Prelim Calcs'!$C$11+BJ33</f>
        <v>13.336065287061485</v>
      </c>
      <c r="BK34" s="110">
        <f>BK33+0.5*BH34*'DT-Prelim Calcs'!$C$11^2+BJ34*'DT-Prelim Calcs'!$C$11</f>
        <v>9.0428395226586034</v>
      </c>
      <c r="BL34" s="110">
        <f>MIN('Drive Train'!$G$35-BF33*'DT-Prelim Calcs'!$C$21*'Drive Train'!$G$38,BL33+BF$2)</f>
        <v>9.099859921964887</v>
      </c>
      <c r="BM34" s="110">
        <f>'Drive Train'!$G$35-BF34*'DT-Prelim Calcs'!$C$21*'Drive Train'!$G$38</f>
        <v>9.1415866051984693</v>
      </c>
      <c r="BN34" s="1">
        <f>IF(BK34&gt;='Drive Train'!$G$30,1,0)</f>
        <v>0</v>
      </c>
      <c r="BO34" s="110">
        <f t="shared" si="64"/>
        <v>0.43931029565450996</v>
      </c>
      <c r="BP34" s="119">
        <f>BP33+'DT-Prelim Calcs'!$C$11</f>
        <v>1.2000000000000004</v>
      </c>
      <c r="BQ34" s="2">
        <f>CA34/'Drive Train'!$G$35</f>
        <v>0.78347100504941913</v>
      </c>
      <c r="BR34" s="88">
        <f>BY34*12*60/(PI() * 'Drive Train'!$G$17)/BQ$2*BQ34</f>
        <v>2743.3327833500571</v>
      </c>
      <c r="BS34" s="2">
        <f>('DT-Prelim Calcs'!$C$6*BQ34-BR34)/('DT-Prelim Calcs'!$C$6*BQ34)*'DT-Prelim Calcs'!$C$7*BQ34</f>
        <v>0.44234835949578022</v>
      </c>
      <c r="BT34" s="110">
        <f>BS34/'DT-Prelim Calcs'!$C$7*('DT-Prelim Calcs'!$C$8-'DT-Prelim Calcs'!$C$9)+'DT-Prelim Calcs'!$C$9</f>
        <v>29.980112706834824</v>
      </c>
      <c r="BU34" s="110">
        <f t="shared" si="20"/>
        <v>29.980112706834824</v>
      </c>
      <c r="BV34" s="2">
        <f t="shared" si="65"/>
        <v>0.26296775724915533</v>
      </c>
      <c r="BW34" s="110">
        <f>BV34*'DT-Prelim Calcs'!$C$21/BQ$2/'DT-Prelim Calcs'!$C$19/'DT-Prelim Calcs'!$C$18*3.39*'DT-Prelim Calcs'!$C$20</f>
        <v>6.1854165661496294</v>
      </c>
      <c r="BX34" s="88">
        <f t="shared" si="21"/>
        <v>0</v>
      </c>
      <c r="BY34" s="110">
        <f>BW33*'DT-Prelim Calcs'!$C$11+BY33</f>
        <v>14.47410921362712</v>
      </c>
      <c r="BZ34" s="110">
        <f>BZ33+0.5*BW34*'DT-Prelim Calcs'!$C$11^2+BY34*'DT-Prelim Calcs'!$C$11</f>
        <v>10.590100373241999</v>
      </c>
      <c r="CA34" s="110">
        <f>MIN('Drive Train'!$G$35-BU33*'DT-Prelim Calcs'!$C$21*'Drive Train'!$G$38,CA33+BU$2)</f>
        <v>9.9500817641276225</v>
      </c>
      <c r="CB34" s="110">
        <f>'Drive Train'!$G$35-BU34*'DT-Prelim Calcs'!$C$21*'Drive Train'!$G$38</f>
        <v>10.001789856384866</v>
      </c>
      <c r="CC34" s="1">
        <f>IF(BZ34&gt;='Drive Train'!$G$30,1,0)</f>
        <v>0</v>
      </c>
      <c r="CD34" s="110">
        <f t="shared" si="66"/>
        <v>0.3331123634092758</v>
      </c>
      <c r="CE34" s="119">
        <f>CE33+'DT-Prelim Calcs'!$C$11</f>
        <v>1.2000000000000004</v>
      </c>
      <c r="CF34" s="2">
        <f>CP34/'Drive Train'!$G$35</f>
        <v>0.83489597360009993</v>
      </c>
      <c r="CG34" s="88">
        <f>CN34*12*60/(PI() * 'Drive Train'!$G$17)/CF$2*CF34</f>
        <v>3527.7090479856433</v>
      </c>
      <c r="CH34" s="2">
        <f>('DT-Prelim Calcs'!$C$6*CF34-CG34)/('DT-Prelim Calcs'!$C$6*CF34)*'DT-Prelim Calcs'!$C$7*CF34</f>
        <v>0.32547904920426468</v>
      </c>
      <c r="CI34" s="110">
        <f>CH34/'DT-Prelim Calcs'!$C$7*('DT-Prelim Calcs'!$C$8-'DT-Prelim Calcs'!$C$9)+'DT-Prelim Calcs'!$C$9</f>
        <v>22.851913639409052</v>
      </c>
      <c r="CJ34" s="110">
        <f t="shared" si="22"/>
        <v>22.851913639409052</v>
      </c>
      <c r="CK34" s="2">
        <f t="shared" si="67"/>
        <v>0.10901772780138183</v>
      </c>
      <c r="CL34" s="110">
        <f>CK34*'DT-Prelim Calcs'!$C$21/CF$2/'DT-Prelim Calcs'!$C$19/'DT-Prelim Calcs'!$C$18*3.39*'DT-Prelim Calcs'!$C$20</f>
        <v>3.2390765913889039</v>
      </c>
      <c r="CM34" s="88">
        <f t="shared" si="23"/>
        <v>0</v>
      </c>
      <c r="CN34" s="110">
        <f>CL33*'DT-Prelim Calcs'!$C$11+CN33</f>
        <v>13.827352423227254</v>
      </c>
      <c r="CO34" s="110">
        <f>CO33+0.5*CL34*'DT-Prelim Calcs'!$C$11^2+CN34*'DT-Prelim Calcs'!$C$11</f>
        <v>11.068812952680469</v>
      </c>
      <c r="CP34" s="110">
        <f>MIN('Drive Train'!$G$35-CJ33*'DT-Prelim Calcs'!$C$21*'Drive Train'!$G$38,CP33+CJ$2)</f>
        <v>10.603178864721269</v>
      </c>
      <c r="CQ34" s="110">
        <f>'Drive Train'!$G$35-CJ34*'DT-Prelim Calcs'!$C$21*'Drive Train'!$G$38</f>
        <v>10.643327772453185</v>
      </c>
      <c r="CR34" s="1">
        <f>IF(CO34&gt;='Drive Train'!$G$30,1,0)</f>
        <v>0</v>
      </c>
      <c r="CS34" s="110">
        <f t="shared" si="68"/>
        <v>0.25391015154898944</v>
      </c>
      <c r="CT34" s="119">
        <f>CT33+'DT-Prelim Calcs'!$C$11</f>
        <v>1.2000000000000004</v>
      </c>
      <c r="CU34" s="2">
        <f>DE34/'Drive Train'!$G$35</f>
        <v>0.86174863520751799</v>
      </c>
      <c r="CV34" s="88">
        <f>DC34*12*60/(PI() * 'Drive Train'!$G$17)/CU$2*CU34</f>
        <v>3926.6987794273537</v>
      </c>
      <c r="CW34" s="2">
        <f>('DT-Prelim Calcs'!$C$6*CU34-CV34)/('DT-Prelim Calcs'!$C$6*CU34)*'DT-Prelim Calcs'!$C$7*CU34</f>
        <v>0.26700987718496877</v>
      </c>
      <c r="CX34" s="110">
        <f>CW34/'DT-Prelim Calcs'!$C$7*('DT-Prelim Calcs'!$C$8-'DT-Prelim Calcs'!$C$9)+'DT-Prelim Calcs'!$C$9</f>
        <v>19.285708821210861</v>
      </c>
      <c r="CY34" s="110">
        <f t="shared" si="24"/>
        <v>19.285708821210861</v>
      </c>
      <c r="CZ34" s="2">
        <f t="shared" si="69"/>
        <v>3.3574380690248179E-2</v>
      </c>
      <c r="DA34" s="110">
        <f>CZ34*'DT-Prelim Calcs'!$C$21/CU$2/'DT-Prelim Calcs'!$C$19/'DT-Prelim Calcs'!$C$18*3.39*'DT-Prelim Calcs'!$C$20</f>
        <v>1.2053657808551153</v>
      </c>
      <c r="DB34" s="88">
        <f t="shared" si="25"/>
        <v>0</v>
      </c>
      <c r="DC34" s="110">
        <f>DA33*'DT-Prelim Calcs'!$C$11+DC33</f>
        <v>12.34067362480212</v>
      </c>
      <c r="DD34" s="110">
        <f>DD33+0.5*DA34*'DT-Prelim Calcs'!$C$11^2+DC34*'DT-Prelim Calcs'!$C$11</f>
        <v>10.766613792117008</v>
      </c>
      <c r="DE34" s="110">
        <f>MIN('Drive Train'!$G$35-CY33*'DT-Prelim Calcs'!$C$21*'Drive Train'!$G$38,DE33+CY$2)</f>
        <v>10.944207667135478</v>
      </c>
      <c r="DF34" s="110">
        <f>'Drive Train'!$G$35-CY34*'DT-Prelim Calcs'!$C$21*'Drive Train'!$G$38</f>
        <v>10.964286206091021</v>
      </c>
      <c r="DG34" s="1">
        <f>IF(DD34&gt;='Drive Train'!$G$30,1,0)</f>
        <v>0</v>
      </c>
      <c r="DH34" s="110">
        <f t="shared" si="70"/>
        <v>0.21428565356900955</v>
      </c>
      <c r="DI34" s="119">
        <f>DI33+'DT-Prelim Calcs'!$C$11</f>
        <v>1.2000000000000004</v>
      </c>
      <c r="DJ34" s="2">
        <f>DT34/'Drive Train'!$G$35</f>
        <v>0.87150868813078386</v>
      </c>
      <c r="DK34" s="88">
        <f>DR34*12*60/(PI() * 'Drive Train'!$G$17)/DJ$2*DJ34</f>
        <v>4067.2469927970515</v>
      </c>
      <c r="DL34" s="2">
        <f>('DT-Prelim Calcs'!$C$6*DJ34-DK34)/('DT-Prelim Calcs'!$C$6*DJ34)*'DT-Prelim Calcs'!$C$7*DJ34</f>
        <v>0.2468378222089527</v>
      </c>
      <c r="DM34" s="110">
        <f>DL34/'DT-Prelim Calcs'!$C$7*('DT-Prelim Calcs'!$C$8-'DT-Prelim Calcs'!$C$9)+'DT-Prelim Calcs'!$C$9</f>
        <v>18.055356531893572</v>
      </c>
      <c r="DN34" s="110">
        <f t="shared" si="26"/>
        <v>18.055356531893572</v>
      </c>
      <c r="DO34" s="2">
        <f t="shared" si="71"/>
        <v>7.754799100190557E-3</v>
      </c>
      <c r="DP34" s="110">
        <f>DO34*'DT-Prelim Calcs'!$C$21/DJ$2/'DT-Prelim Calcs'!$C$19/'DT-Prelim Calcs'!$C$18*3.39*'DT-Prelim Calcs'!$C$20</f>
        <v>0.32640914512235403</v>
      </c>
      <c r="DQ34" s="88">
        <f t="shared" si="27"/>
        <v>1</v>
      </c>
      <c r="DR34" s="110">
        <f>DP33*'DT-Prelim Calcs'!$C$11+DR33</f>
        <v>10.780521997056086</v>
      </c>
      <c r="DS34" s="110">
        <f>DS33+0.5*DP34*'DT-Prelim Calcs'!$C$11^2+DR34*'DT-Prelim Calcs'!$C$11</f>
        <v>10.074802878037969</v>
      </c>
      <c r="DT34" s="110">
        <f>MIN('Drive Train'!$G$35-DN33*'DT-Prelim Calcs'!$C$21*'Drive Train'!$G$38,DT33+DN$2)</f>
        <v>11.068160339260954</v>
      </c>
      <c r="DU34" s="110">
        <f>'Drive Train'!$G$35-DN34*'DT-Prelim Calcs'!$C$21*'Drive Train'!$G$38</f>
        <v>11.075017912129578</v>
      </c>
      <c r="DV34" s="1">
        <f>IF(DS34&gt;='Drive Train'!$G$30,1,0)</f>
        <v>0</v>
      </c>
      <c r="DW34" s="110">
        <f t="shared" si="72"/>
        <v>0.20061507257659528</v>
      </c>
      <c r="DX34" s="119">
        <f>DX33+'DT-Prelim Calcs'!$C$11</f>
        <v>1.2000000000000004</v>
      </c>
      <c r="DY34" s="2">
        <f>EI34/'Drive Train'!$G$35</f>
        <v>0.87409382892914012</v>
      </c>
      <c r="DZ34" s="88">
        <f>EG34*12*60/(PI() * 'Drive Train'!$G$17)/DY$2*DY34</f>
        <v>4103.182293266862</v>
      </c>
      <c r="EA34" s="2">
        <f>('DT-Prelim Calcs'!$C$6*DY34-DZ34)/('DT-Prelim Calcs'!$C$6*DY34)*'DT-Prelim Calcs'!$C$7*DY34</f>
        <v>0.24180671086093075</v>
      </c>
      <c r="EB34" s="110">
        <f>EA34/'DT-Prelim Calcs'!$C$7*('DT-Prelim Calcs'!$C$8-'DT-Prelim Calcs'!$C$9)+'DT-Prelim Calcs'!$C$9</f>
        <v>17.748494421304997</v>
      </c>
      <c r="EC34" s="110">
        <f t="shared" si="28"/>
        <v>17.748494421304997</v>
      </c>
      <c r="ED34" s="2">
        <f t="shared" si="73"/>
        <v>1.3246579319013685E-3</v>
      </c>
      <c r="EE34" s="110">
        <f>ED34*'DT-Prelim Calcs'!$C$21/DY$2/'DT-Prelim Calcs'!$C$19/'DT-Prelim Calcs'!$C$18*3.39*'DT-Prelim Calcs'!$C$20</f>
        <v>6.3955986344572127E-2</v>
      </c>
      <c r="EF34" s="88">
        <f t="shared" si="29"/>
        <v>1</v>
      </c>
      <c r="EG34" s="110">
        <f>EE33*'DT-Prelim Calcs'!$C$11+EG33</f>
        <v>9.4533999480230015</v>
      </c>
      <c r="EH34" s="110">
        <f>EH33+0.5*EE34*'DT-Prelim Calcs'!$C$11^2+EG34*'DT-Prelim Calcs'!$C$11</f>
        <v>9.2828893389232405</v>
      </c>
      <c r="EI34" s="110">
        <f>MIN('Drive Train'!$G$35-EC33*'DT-Prelim Calcs'!$C$21*'Drive Train'!$G$38,EI33+EC$2)</f>
        <v>11.100991627400079</v>
      </c>
      <c r="EJ34" s="110">
        <f>'Drive Train'!$G$35-EC34*'DT-Prelim Calcs'!$C$21*'Drive Train'!$G$38</f>
        <v>11.102635502082549</v>
      </c>
      <c r="EK34" s="1">
        <f>IF(EH34&gt;='Drive Train'!$G$30,1,0)</f>
        <v>0</v>
      </c>
      <c r="EL34" s="110">
        <f t="shared" si="74"/>
        <v>0.19720549357005551</v>
      </c>
      <c r="EM34" s="119">
        <f>EM33+'DT-Prelim Calcs'!$C$11</f>
        <v>1.2000000000000004</v>
      </c>
      <c r="EN34" s="2">
        <f>EX34/'Drive Train'!$G$35</f>
        <v>0.87459450556105944</v>
      </c>
      <c r="EO34" s="88">
        <f>EV34*12*60/(PI() * 'Drive Train'!$G$17)/EN$2*EN34</f>
        <v>4109.8703176808922</v>
      </c>
      <c r="EP34" s="2">
        <f>('DT-Prelim Calcs'!$C$6*EN34-EO34)/('DT-Prelim Calcs'!$C$6*EN34)*'DT-Prelim Calcs'!$C$7*EN34</f>
        <v>0.24089791929142626</v>
      </c>
      <c r="EQ34" s="110">
        <f>EP34/'DT-Prelim Calcs'!$C$7*('DT-Prelim Calcs'!$C$8-'DT-Prelim Calcs'!$C$9)+'DT-Prelim Calcs'!$C$9</f>
        <v>17.693064580895502</v>
      </c>
      <c r="ER34" s="110">
        <f t="shared" si="30"/>
        <v>17.693064580895502</v>
      </c>
      <c r="ES34" s="2">
        <f t="shared" si="75"/>
        <v>1.6178262430904811E-4</v>
      </c>
      <c r="ET34" s="110">
        <f>ES34*'DT-Prelim Calcs'!$C$21/EN$2/'DT-Prelim Calcs'!$C$19/'DT-Prelim Calcs'!$C$18*3.39*'DT-Prelim Calcs'!$C$20</f>
        <v>8.8124649395307942E-3</v>
      </c>
      <c r="EU34" s="88">
        <f t="shared" si="31"/>
        <v>1</v>
      </c>
      <c r="EV34" s="110">
        <f>ET33*'DT-Prelim Calcs'!$C$11+EV33</f>
        <v>8.3880030293102052</v>
      </c>
      <c r="EW34" s="110">
        <f>EW33+0.5*ET34*'DT-Prelim Calcs'!$C$11^2+EV34*'DT-Prelim Calcs'!$C$11</f>
        <v>8.5237594422998804</v>
      </c>
      <c r="EX34" s="110">
        <f>MIN('Drive Train'!$G$35-ER33*'DT-Prelim Calcs'!$C$21*'Drive Train'!$G$38,EX33+ER$2)</f>
        <v>11.107350220625454</v>
      </c>
      <c r="EY34" s="110">
        <f>'Drive Train'!$G$35-ER34*'DT-Prelim Calcs'!$C$21*'Drive Train'!$G$38</f>
        <v>11.107624187719404</v>
      </c>
      <c r="EZ34" s="1">
        <f>IF(EW34&gt;='Drive Train'!$G$30,1,0)</f>
        <v>0</v>
      </c>
      <c r="FA34" s="110">
        <f t="shared" si="76"/>
        <v>0.19658960645439447</v>
      </c>
      <c r="FB34" s="119">
        <f>FB33+'DT-Prelim Calcs'!$C$11</f>
        <v>1.2000000000000004</v>
      </c>
      <c r="FC34" s="2">
        <f>FM34/'Drive Train'!$G$35</f>
        <v>0.87466373765330752</v>
      </c>
      <c r="FD34" s="88">
        <f>FK34*12*60/(PI() * 'Drive Train'!$G$17)/FC$2*FC34</f>
        <v>4110.7541594592458</v>
      </c>
      <c r="FE34" s="2">
        <f>('DT-Prelim Calcs'!$C$6*FC34-FD34)/('DT-Prelim Calcs'!$C$6*FC34)*'DT-Prelim Calcs'!$C$7*FC34</f>
        <v>0.24078214323542108</v>
      </c>
      <c r="FF34" s="110">
        <f>FE34/'DT-Prelim Calcs'!$C$7*('DT-Prelim Calcs'!$C$8-'DT-Prelim Calcs'!$C$9)+'DT-Prelim Calcs'!$C$9</f>
        <v>17.686003062585968</v>
      </c>
      <c r="FG34" s="110">
        <f t="shared" si="32"/>
        <v>17.686003062585968</v>
      </c>
      <c r="FH34" s="2">
        <f t="shared" si="77"/>
        <v>1.3294471715774581E-5</v>
      </c>
      <c r="FI34" s="110">
        <f>FH34*'DT-Prelim Calcs'!$C$21/FC$2/'DT-Prelim Calcs'!$C$19/'DT-Prelim Calcs'!$C$18*3.39*'DT-Prelim Calcs'!$C$20</f>
        <v>8.0645476844950852E-4</v>
      </c>
      <c r="FJ34" s="88">
        <f t="shared" si="33"/>
        <v>1</v>
      </c>
      <c r="FK34" s="110">
        <f>FI33*'DT-Prelim Calcs'!$C$11+FK33</f>
        <v>7.5331078397027289</v>
      </c>
      <c r="FL34" s="110">
        <f>FL33+0.5*FI34*'DT-Prelim Calcs'!$C$11^2+FK34*'DT-Prelim Calcs'!$C$11</f>
        <v>7.8439254206622335</v>
      </c>
      <c r="FM34" s="110">
        <f>MIN('Drive Train'!$G$35-FG33*'DT-Prelim Calcs'!$C$21*'Drive Train'!$G$38,FM33+FG$2)</f>
        <v>11.108229468197004</v>
      </c>
      <c r="FN34" s="110">
        <f>'Drive Train'!$G$35-FG34*'DT-Prelim Calcs'!$C$21*'Drive Train'!$G$38</f>
        <v>11.108259724367262</v>
      </c>
      <c r="FO34" s="1">
        <f>IF(FL34&gt;='Drive Train'!$G$30,1,0)</f>
        <v>0</v>
      </c>
      <c r="FP34" s="110">
        <f t="shared" si="78"/>
        <v>0.19651114513984411</v>
      </c>
      <c r="FQ34" s="119">
        <f>FQ33+'DT-Prelim Calcs'!$C$11</f>
        <v>1.2000000000000004</v>
      </c>
      <c r="FR34" s="2">
        <f>GB34/'Drive Train'!$G$35</f>
        <v>0.87467018989521184</v>
      </c>
      <c r="FS34" s="88">
        <f>FZ34*12*60/(PI() * 'Drive Train'!$G$17)/FR$2*FR34</f>
        <v>4110.832419002676</v>
      </c>
      <c r="FT34" s="2">
        <f>('DT-Prelim Calcs'!$C$6*FR34-FS34)/('DT-Prelim Calcs'!$C$6*FR34)*'DT-Prelim Calcs'!$C$7*FR34</f>
        <v>0.24077234604098616</v>
      </c>
      <c r="FU34" s="110">
        <f>FT34/'DT-Prelim Calcs'!$C$7*('DT-Prelim Calcs'!$C$8-'DT-Prelim Calcs'!$C$9)+'DT-Prelim Calcs'!$C$9</f>
        <v>17.685405503209086</v>
      </c>
      <c r="FV34" s="110">
        <f t="shared" si="34"/>
        <v>17.685405503209086</v>
      </c>
      <c r="FW34" s="2">
        <f t="shared" si="79"/>
        <v>6.8970870500950632E-7</v>
      </c>
      <c r="FX34" s="110">
        <f>FW34*'DT-Prelim Calcs'!$C$21/FR$2/'DT-Prelim Calcs'!$C$19/'DT-Prelim Calcs'!$C$18*3.39*'DT-Prelim Calcs'!$C$20</f>
        <v>4.6107578778591464E-5</v>
      </c>
      <c r="FY34" s="88">
        <f t="shared" si="35"/>
        <v>1</v>
      </c>
      <c r="FZ34" s="110">
        <f>FX33*'DT-Prelim Calcs'!$C$11+FZ33</f>
        <v>6.8356775634020588</v>
      </c>
      <c r="GA34" s="110">
        <f>GA33+0.5*FX34*'DT-Prelim Calcs'!$C$11^2+FZ34*'DT-Prelim Calcs'!$C$11</f>
        <v>7.2462707391689909</v>
      </c>
      <c r="GB34" s="110">
        <f>MIN('Drive Train'!$G$35-FV33*'DT-Prelim Calcs'!$C$21*'Drive Train'!$G$38,GB33+FV$2)</f>
        <v>11.10831141166919</v>
      </c>
      <c r="GC34" s="110">
        <f>'Drive Train'!$G$35-FV34*'DT-Prelim Calcs'!$C$21*'Drive Train'!$G$38</f>
        <v>11.108313504711182</v>
      </c>
      <c r="GD34" s="1">
        <f>IF(GA34&gt;='Drive Train'!$G$30,1,0)</f>
        <v>0</v>
      </c>
      <c r="GE34" s="110">
        <f t="shared" si="80"/>
        <v>0.19650450559121205</v>
      </c>
      <c r="GF34" s="119">
        <f>GF33+'DT-Prelim Calcs'!$C$11</f>
        <v>1.2000000000000004</v>
      </c>
      <c r="GG34" s="2">
        <f>GQ34/'Drive Train'!$G$35</f>
        <v>0.85206864995567388</v>
      </c>
      <c r="GH34" s="88">
        <f>GO34*12*60/(PI() * 'Drive Train'!$G$17)/GG$2*GG34</f>
        <v>3790.0128610048064</v>
      </c>
      <c r="GI34" s="2">
        <f>('DT-Prelim Calcs'!$C$6*GG34-GH34)/('DT-Prelim Calcs'!$C$6*GG34)*'DT-Prelim Calcs'!$C$7*GG34</f>
        <v>0.28636232143462748</v>
      </c>
      <c r="GJ34" s="110">
        <f>GI34/'DT-Prelim Calcs'!$C$7*('DT-Prelim Calcs'!$C$8-'DT-Prelim Calcs'!$C$9)+'DT-Prelim Calcs'!$C$9</f>
        <v>20.466070669062386</v>
      </c>
      <c r="GK34" s="110">
        <f t="shared" si="81"/>
        <v>20.466070669062386</v>
      </c>
      <c r="GL34" s="2">
        <f t="shared" si="82"/>
        <v>5.8492920819066596E-2</v>
      </c>
      <c r="GM34" s="110">
        <f>GL34*'DT-Prelim Calcs'!$C$21/GG$2/'DT-Prelim Calcs'!$C$19/'DT-Prelim Calcs'!$C$18*3.39*'DT-Prelim Calcs'!$C$20</f>
        <v>2.1723880877909121</v>
      </c>
      <c r="GN34" s="88">
        <f t="shared" si="37"/>
        <v>0</v>
      </c>
      <c r="GO34" s="110">
        <f>GM33*'DT-Prelim Calcs'!$C$11+GO33</f>
        <v>11.644872121672099</v>
      </c>
      <c r="GP34" s="110">
        <f>GP33+0.5*GM34*'DT-Prelim Calcs'!$C$11^2+GO34*'DT-Prelim Calcs'!$C$11</f>
        <v>8.8472569973163946</v>
      </c>
      <c r="GQ34" s="110">
        <f>MIN('Drive Train'!$G$35-GK33*'DT-Prelim Calcs'!$C$21*'Drive Train'!$G$38,GQ33+GK$2)</f>
        <v>10.821271854437057</v>
      </c>
      <c r="GR34" s="110">
        <f>'Drive Train'!$G$35-GK34*'DT-Prelim Calcs'!$C$21*'Drive Train'!$G$38</f>
        <v>10.858053639784385</v>
      </c>
      <c r="GS34" s="1">
        <f>IF(GP34&gt;='Drive Train'!$G$30,1,0)</f>
        <v>0</v>
      </c>
      <c r="GT34" s="110">
        <f t="shared" si="83"/>
        <v>0.22740078521180429</v>
      </c>
      <c r="GU34" s="119">
        <f>GU33+'DT-Prelim Calcs'!$C$11</f>
        <v>1.2000000000000004</v>
      </c>
      <c r="GV34" s="2">
        <f>HF34/'Drive Train'!$G$35</f>
        <v>0.85826308494931769</v>
      </c>
      <c r="GW34" s="88">
        <f>HD34*12*60/(PI() * 'Drive Train'!$G$17)/GV$2*GV34</f>
        <v>3878.2073771448768</v>
      </c>
      <c r="GX34" s="2">
        <f>('DT-Prelim Calcs'!$C$6*GV34-GW34)/('DT-Prelim Calcs'!$C$6*GV34)*'DT-Prelim Calcs'!$C$7*GV34</f>
        <v>0.27380293577609338</v>
      </c>
      <c r="GY34" s="110">
        <f>GX34/'DT-Prelim Calcs'!$C$7*('DT-Prelim Calcs'!$C$8-'DT-Prelim Calcs'!$C$9)+'DT-Prelim Calcs'!$C$9</f>
        <v>19.700037217548957</v>
      </c>
      <c r="GZ34" s="110">
        <f t="shared" si="38"/>
        <v>19.700037217548957</v>
      </c>
      <c r="HA34" s="2">
        <f t="shared" si="84"/>
        <v>4.2313856410484046E-2</v>
      </c>
      <c r="HB34" s="110">
        <f>HA34*'DT-Prelim Calcs'!$C$21/GV$2/'DT-Prelim Calcs'!$C$19/'DT-Prelim Calcs'!$C$18*3.39*'DT-Prelim Calcs'!$C$20</f>
        <v>1.5715084206338243</v>
      </c>
      <c r="HC34" s="88">
        <f t="shared" si="39"/>
        <v>0</v>
      </c>
      <c r="HD34" s="110">
        <f>HB33*'DT-Prelim Calcs'!$C$11+HD33</f>
        <v>11.829849551954457</v>
      </c>
      <c r="HE34" s="110">
        <f>HE33+0.5*HB34*'DT-Prelim Calcs'!$C$11^2+HD34*'DT-Prelim Calcs'!$C$11</f>
        <v>9.469434940144108</v>
      </c>
      <c r="HF34" s="110">
        <f>MIN('Drive Train'!$G$35-GZ33*'DT-Prelim Calcs'!$C$21*'Drive Train'!$G$38,HF33+GZ$2)</f>
        <v>10.899941178856334</v>
      </c>
      <c r="HG34" s="110">
        <f>'Drive Train'!$G$35-GZ34*'DT-Prelim Calcs'!$C$21*'Drive Train'!$G$38</f>
        <v>10.926996650420593</v>
      </c>
      <c r="HH34" s="1">
        <f>IF(HE34&gt;='Drive Train'!$G$30,1,0)</f>
        <v>0</v>
      </c>
      <c r="HI34" s="110">
        <f t="shared" si="85"/>
        <v>0.21888930241721066</v>
      </c>
      <c r="HJ34" s="119">
        <f>HJ33+'DT-Prelim Calcs'!$C$11</f>
        <v>1.2000000000000004</v>
      </c>
      <c r="HK34" s="2">
        <f>HU34/'Drive Train'!$G$35</f>
        <v>0.86133367884218759</v>
      </c>
      <c r="HL34" s="88">
        <f>HS34*12*60/(PI() * 'Drive Train'!$G$17)/HK$2*HK34</f>
        <v>3921.8514832767528</v>
      </c>
      <c r="HM34" s="2">
        <f>('DT-Prelim Calcs'!$C$6*HK34-HL34)/('DT-Prelim Calcs'!$C$6*HK34)*'DT-Prelim Calcs'!$C$7*HK34</f>
        <v>0.2675951119242958</v>
      </c>
      <c r="HN34" s="110">
        <f>HM34/'DT-Prelim Calcs'!$C$7*('DT-Prelim Calcs'!$C$8-'DT-Prelim Calcs'!$C$9)+'DT-Prelim Calcs'!$C$9</f>
        <v>19.321403989708823</v>
      </c>
      <c r="HO34" s="110">
        <f t="shared" si="40"/>
        <v>19.321403989708823</v>
      </c>
      <c r="HP34" s="2">
        <f t="shared" si="86"/>
        <v>3.4335457730782726E-2</v>
      </c>
      <c r="HQ34" s="110">
        <f>HP34*'DT-Prelim Calcs'!$C$21/HK$2/'DT-Prelim Calcs'!$C$19/'DT-Prelim Calcs'!$C$18*3.39*'DT-Prelim Calcs'!$C$20</f>
        <v>1.275196012076852</v>
      </c>
      <c r="HR34" s="88">
        <f t="shared" si="41"/>
        <v>0</v>
      </c>
      <c r="HS34" s="110">
        <f>HQ33*'DT-Prelim Calcs'!$C$11+HS33</f>
        <v>11.92033172023635</v>
      </c>
      <c r="HT34" s="110">
        <f>HT33+0.5*HQ34*'DT-Prelim Calcs'!$C$11^2+HS34*'DT-Prelim Calcs'!$C$11</f>
        <v>9.9160485000041376</v>
      </c>
      <c r="HU34" s="110">
        <f>MIN('Drive Train'!$G$35-HO33*'DT-Prelim Calcs'!$C$21*'Drive Train'!$G$38,HU33+HO$2)</f>
        <v>10.938937721295781</v>
      </c>
      <c r="HV34" s="110">
        <f>'Drive Train'!$G$35-HO34*'DT-Prelim Calcs'!$C$21*'Drive Train'!$G$38</f>
        <v>10.961073640926205</v>
      </c>
      <c r="HW34" s="1">
        <f>IF(HT34&gt;='Drive Train'!$G$30,1,0)</f>
        <v>0</v>
      </c>
      <c r="HX34" s="110">
        <f t="shared" si="87"/>
        <v>0.21468226655232028</v>
      </c>
      <c r="HY34" s="119">
        <f>HY33+'DT-Prelim Calcs'!$C$11</f>
        <v>1.2000000000000004</v>
      </c>
      <c r="HZ34" s="2">
        <f>IJ34/'Drive Train'!$G$35</f>
        <v>0.86300422936780785</v>
      </c>
      <c r="IA34" s="88">
        <f>IH34*12*60/(PI() * 'Drive Train'!$G$17)/HZ$2*HZ34</f>
        <v>3945.5751771356154</v>
      </c>
      <c r="IB34" s="2">
        <f>('DT-Prelim Calcs'!$C$6*HZ34-IA34)/('DT-Prelim Calcs'!$C$6*HZ34)*'DT-Prelim Calcs'!$C$7*HZ34</f>
        <v>0.26422277851798964</v>
      </c>
      <c r="IC34" s="110">
        <f>IB34/'DT-Prelim Calcs'!$C$7*('DT-Prelim Calcs'!$C$8-'DT-Prelim Calcs'!$C$9)+'DT-Prelim Calcs'!$C$9</f>
        <v>19.115715569182349</v>
      </c>
      <c r="ID34" s="110">
        <f t="shared" si="42"/>
        <v>19.115715569182349</v>
      </c>
      <c r="IE34" s="2">
        <f t="shared" si="88"/>
        <v>3.0006373086252591E-2</v>
      </c>
      <c r="IF34" s="110">
        <f>IE34*'DT-Prelim Calcs'!$C$21/HZ$2/'DT-Prelim Calcs'!$C$19/'DT-Prelim Calcs'!$C$18*3.39*'DT-Prelim Calcs'!$C$20</f>
        <v>1.1144166941503943</v>
      </c>
      <c r="IG34" s="88">
        <f t="shared" si="43"/>
        <v>0</v>
      </c>
      <c r="IH34" s="110">
        <f>IF33*'DT-Prelim Calcs'!$C$11+IH33</f>
        <v>11.969224839677894</v>
      </c>
      <c r="II34" s="110">
        <f>II33+0.5*IF34*'DT-Prelim Calcs'!$C$11^2+IH34*'DT-Prelim Calcs'!$C$11</f>
        <v>10.233199136045608</v>
      </c>
      <c r="IJ34" s="110">
        <f>MIN('Drive Train'!$G$35-ID33*'DT-Prelim Calcs'!$C$21*'Drive Train'!$G$38,IJ33+ID$2)</f>
        <v>10.960153712971159</v>
      </c>
      <c r="IK34" s="110">
        <f>'Drive Train'!$G$35-ID34*'DT-Prelim Calcs'!$C$21*'Drive Train'!$G$38</f>
        <v>10.979585598773587</v>
      </c>
      <c r="IL34" s="1">
        <f>IF(II34&gt;='Drive Train'!$G$30,1,0)</f>
        <v>0</v>
      </c>
      <c r="IM34" s="110">
        <f t="shared" si="89"/>
        <v>0.21239683965758163</v>
      </c>
      <c r="IN34" s="119">
        <f>IN33+'DT-Prelim Calcs'!$C$11</f>
        <v>1.2000000000000004</v>
      </c>
      <c r="IO34" s="2">
        <f>IY34/'Drive Train'!$G$35</f>
        <v>0.86399133272690154</v>
      </c>
      <c r="IP34" s="88">
        <f>IW34*12*60/(PI() * 'Drive Train'!$G$17)/IO$2*IO34</f>
        <v>3959.5862361200998</v>
      </c>
      <c r="IQ34" s="2">
        <f>('DT-Prelim Calcs'!$C$6*IO34-IP34)/('DT-Prelim Calcs'!$C$6*IO34)*'DT-Prelim Calcs'!$C$7*IO34</f>
        <v>0.26223178720497553</v>
      </c>
      <c r="IR34" s="110">
        <f>IQ34/'DT-Prelim Calcs'!$C$7*('DT-Prelim Calcs'!$C$8-'DT-Prelim Calcs'!$C$9)+'DT-Prelim Calcs'!$C$9</f>
        <v>18.994279219594254</v>
      </c>
      <c r="IS34" s="110">
        <f t="shared" si="44"/>
        <v>18.994279219594254</v>
      </c>
      <c r="IT34" s="2">
        <f t="shared" si="90"/>
        <v>2.7452200882777611E-2</v>
      </c>
      <c r="IU34" s="110">
        <f>IT34*'DT-Prelim Calcs'!$C$21/IO$2/'DT-Prelim Calcs'!$C$19/'DT-Prelim Calcs'!$C$18*3.39*'DT-Prelim Calcs'!$C$20</f>
        <v>1.0195564411266294</v>
      </c>
      <c r="IV34" s="88">
        <f t="shared" si="45"/>
        <v>0</v>
      </c>
      <c r="IW34" s="110">
        <f>IU33*'DT-Prelim Calcs'!$C$11+IW33</f>
        <v>11.998005226307564</v>
      </c>
      <c r="IX34" s="110">
        <f>IX33+0.5*IU34*'DT-Prelim Calcs'!$C$11^2+IW34*'DT-Prelim Calcs'!$C$11</f>
        <v>10.458914040037536</v>
      </c>
      <c r="IY34" s="110">
        <f>MIN('Drive Train'!$G$35-IS33*'DT-Prelim Calcs'!$C$21*'Drive Train'!$G$38,IY33+IS$2)</f>
        <v>10.972689925631649</v>
      </c>
      <c r="IZ34" s="110">
        <f>'Drive Train'!$G$35-IS34*'DT-Prelim Calcs'!$C$21*'Drive Train'!$G$38</f>
        <v>10.990514870236517</v>
      </c>
      <c r="JA34" s="1">
        <f>IF(IX34&gt;='Drive Train'!$G$30,1,0)</f>
        <v>0</v>
      </c>
      <c r="JB34" s="110">
        <f t="shared" si="91"/>
        <v>0.2110475468843806</v>
      </c>
      <c r="JC34" s="119">
        <f>JC33+'DT-Prelim Calcs'!$C$11</f>
        <v>1.2000000000000004</v>
      </c>
      <c r="JD34" s="2">
        <f>JN34/'Drive Train'!$G$35</f>
        <v>0.8645715419376454</v>
      </c>
      <c r="JE34" s="88">
        <f>JL34*12*60/(PI() * 'Drive Train'!$G$17)/JD$2*JD34</f>
        <v>3967.8193889237868</v>
      </c>
      <c r="JF34" s="2">
        <f>('DT-Prelim Calcs'!$C$6*JD34-JE34)/('DT-Prelim Calcs'!$C$6*JD34)*'DT-Prelim Calcs'!$C$7*JD34</f>
        <v>0.26106208331315206</v>
      </c>
      <c r="JG34" s="110">
        <f>JF34/'DT-Prelim Calcs'!$C$7*('DT-Prelim Calcs'!$C$8-'DT-Prelim Calcs'!$C$9)+'DT-Prelim Calcs'!$C$9</f>
        <v>18.922935577965305</v>
      </c>
      <c r="JH34" s="110">
        <f t="shared" si="46"/>
        <v>18.922935577965305</v>
      </c>
      <c r="JI34" s="2">
        <f t="shared" si="92"/>
        <v>2.5952207580694858E-2</v>
      </c>
      <c r="JJ34" s="110">
        <f>JI34*'DT-Prelim Calcs'!$C$21/JD$2/'DT-Prelim Calcs'!$C$19/'DT-Prelim Calcs'!$C$18*3.39*'DT-Prelim Calcs'!$C$20</f>
        <v>0.96384768978404711</v>
      </c>
      <c r="JK34" s="88">
        <f t="shared" si="47"/>
        <v>0</v>
      </c>
      <c r="JL34" s="110">
        <f>JJ33*'DT-Prelim Calcs'!$C$11+JL33</f>
        <v>12.014884096112905</v>
      </c>
      <c r="JM34" s="110">
        <f>JM33+0.5*JJ34*'DT-Prelim Calcs'!$C$11^2+JL34*'DT-Prelim Calcs'!$C$11</f>
        <v>10.612443455761218</v>
      </c>
      <c r="JN34" s="110">
        <f>MIN('Drive Train'!$G$35-JH33*'DT-Prelim Calcs'!$C$21*'Drive Train'!$G$38,JN33+JH$2)</f>
        <v>10.980058582608097</v>
      </c>
      <c r="JO34" s="110">
        <f>'Drive Train'!$G$35-JH34*'DT-Prelim Calcs'!$C$21*'Drive Train'!$G$38</f>
        <v>10.996935797983122</v>
      </c>
      <c r="JP34" s="1">
        <f>IF(JM34&gt;='Drive Train'!$G$30,1,0)</f>
        <v>0</v>
      </c>
      <c r="JQ34" s="110">
        <f>MIN(JG34,'DT-Prelim Calcs'!$C$10)*'DT-Prelim Calcs'!$C$11*1000/60/60*(1-JP34)</f>
        <v>0.21025483975517006</v>
      </c>
      <c r="JR34" s="119">
        <f>JR33+'DT-Prelim Calcs'!$C$11</f>
        <v>1.2000000000000004</v>
      </c>
      <c r="JS34" s="2">
        <f>KC34/'Drive Train'!$G$35</f>
        <v>0.86478542292128913</v>
      </c>
      <c r="JT34" s="88">
        <f>KA34*12*60/(PI() * 'Drive Train'!$G$17)/JS$2*JS34</f>
        <v>3970.8539046906026</v>
      </c>
      <c r="JU34" s="2">
        <f>('DT-Prelim Calcs'!$C$6*JS34-JT34)/('DT-Prelim Calcs'!$C$6*JS34)*'DT-Prelim Calcs'!$C$7*JS34</f>
        <v>0.26063100700159469</v>
      </c>
      <c r="JV34" s="110">
        <f>JU34/'DT-Prelim Calcs'!$C$7*('DT-Prelim Calcs'!$C$8-'DT-Prelim Calcs'!$C$9)+'DT-Prelim Calcs'!$C$9</f>
        <v>18.896642980239108</v>
      </c>
      <c r="JW34" s="110">
        <f t="shared" si="48"/>
        <v>18.896642980239108</v>
      </c>
      <c r="JX34" s="2">
        <f t="shared" si="93"/>
        <v>2.5399515989681071E-2</v>
      </c>
      <c r="JY34" s="110">
        <f>JX34*'DT-Prelim Calcs'!$C$21/JS$2/'DT-Prelim Calcs'!$C$19/'DT-Prelim Calcs'!$C$18*3.39*'DT-Prelim Calcs'!$C$20</f>
        <v>0.94332109251846485</v>
      </c>
      <c r="JZ34" s="88">
        <f t="shared" si="49"/>
        <v>0</v>
      </c>
      <c r="KA34" s="110">
        <f>JY33*'DT-Prelim Calcs'!$C$11+KA33</f>
        <v>12.021099034904532</v>
      </c>
      <c r="KB34" s="110">
        <f>KB33+0.5*JY34*'DT-Prelim Calcs'!$C$11^2+KA34*'DT-Prelim Calcs'!$C$11</f>
        <v>10.673023341480555</v>
      </c>
      <c r="KC34" s="110">
        <f>MIN('Drive Train'!$G$35-JW33*'DT-Prelim Calcs'!$C$21*'Drive Train'!$G$38,KC33+JW$2)</f>
        <v>10.982774871100371</v>
      </c>
      <c r="KD34" s="110">
        <f>'Drive Train'!$G$35-JW34*'DT-Prelim Calcs'!$C$21*'Drive Train'!$G$38</f>
        <v>10.99930213177848</v>
      </c>
      <c r="KE34" s="1">
        <f>IF(KB34&gt;='Drive Train'!$G$30,1,0)</f>
        <v>0</v>
      </c>
      <c r="KF34" s="110">
        <f>MIN(JV34,'DT-Prelim Calcs'!$C$10)*'DT-Prelim Calcs'!$C$11*1000/60/60*(1-KE34)</f>
        <v>0.20996269978043453</v>
      </c>
      <c r="KG34" s="119">
        <f>KG33+'DT-Prelim Calcs'!$C$11</f>
        <v>1.2000000000000004</v>
      </c>
      <c r="KH34" s="2">
        <f>KR34/'Drive Train'!$G$35</f>
        <v>0.86476951059169249</v>
      </c>
      <c r="KI34" s="88">
        <f>KP34*12*60/(PI() * 'Drive Train'!$G$17)/KH$2*KH34</f>
        <v>3970.6281509564437</v>
      </c>
      <c r="KJ34" s="2">
        <f>('DT-Prelim Calcs'!$C$6*KH34-KI34)/('DT-Prelim Calcs'!$C$6*KH34)*'DT-Prelim Calcs'!$C$7*KH34</f>
        <v>0.26066307622733681</v>
      </c>
      <c r="KK34" s="110">
        <f>KJ34/'DT-Prelim Calcs'!$C$7*('DT-Prelim Calcs'!$C$8-'DT-Prelim Calcs'!$C$9)+'DT-Prelim Calcs'!$C$9</f>
        <v>18.898598975568063</v>
      </c>
      <c r="KL34" s="110">
        <f t="shared" si="50"/>
        <v>18.898598975568063</v>
      </c>
      <c r="KM34" s="2">
        <f t="shared" si="94"/>
        <v>2.5440630590373103E-2</v>
      </c>
      <c r="KN34" s="110">
        <f>KM34*'DT-Prelim Calcs'!$C$21/KH$2/'DT-Prelim Calcs'!$C$19/'DT-Prelim Calcs'!$C$18*3.39*'DT-Prelim Calcs'!$C$20</f>
        <v>0.94484806138114041</v>
      </c>
      <c r="KO34" s="88">
        <f t="shared" si="51"/>
        <v>0</v>
      </c>
      <c r="KP34" s="110">
        <f>KN33*'DT-Prelim Calcs'!$C$11+KP33</f>
        <v>12.020636786641719</v>
      </c>
      <c r="KQ34" s="110">
        <f>KQ33+0.5*KN34*'DT-Prelim Calcs'!$C$11^2+KP34*'DT-Prelim Calcs'!$C$11</f>
        <v>10.668580216797555</v>
      </c>
      <c r="KR34" s="110">
        <f>MIN('Drive Train'!$G$35-KL33*'DT-Prelim Calcs'!$C$21*'Drive Train'!$G$38,KR33+KL$2)</f>
        <v>10.982572784514494</v>
      </c>
      <c r="KS34" s="110">
        <f>'Drive Train'!$G$35-KL34*'DT-Prelim Calcs'!$C$21*'Drive Train'!$G$38</f>
        <v>10.999126092198873</v>
      </c>
      <c r="KT34" s="1">
        <f>IF(KQ34&gt;='Drive Train'!$G$30,1,0)</f>
        <v>0</v>
      </c>
      <c r="KU34" s="110">
        <f>MIN(KK34,'DT-Prelim Calcs'!$C$10)*'DT-Prelim Calcs'!$C$11*1000/60/60*(1-KT34)</f>
        <v>0.2099844330618674</v>
      </c>
      <c r="KV34" s="119">
        <f>KV33+'DT-Prelim Calcs'!$C$11</f>
        <v>1.2000000000000004</v>
      </c>
      <c r="KW34" s="2">
        <f>LG34/'Drive Train'!$G$35</f>
        <v>0.86478444968592894</v>
      </c>
      <c r="KX34" s="88">
        <f>LE34*12*60/(PI() * 'Drive Train'!$G$17)/KW$2*KW34</f>
        <v>3970.8400971017991</v>
      </c>
      <c r="KY34" s="2">
        <f>('DT-Prelim Calcs'!$C$6*KW34-KX34)/('DT-Prelim Calcs'!$C$6*KW34)*'DT-Prelim Calcs'!$C$7*KW34</f>
        <v>0.2606329684212802</v>
      </c>
      <c r="KZ34" s="110">
        <f>KY34/'DT-Prelim Calcs'!$C$7*('DT-Prelim Calcs'!$C$8-'DT-Prelim Calcs'!$C$9)+'DT-Prelim Calcs'!$C$9</f>
        <v>18.896762612929148</v>
      </c>
      <c r="LA34" s="110">
        <f t="shared" si="52"/>
        <v>18.896762612929148</v>
      </c>
      <c r="LB34" s="2">
        <f t="shared" si="95"/>
        <v>2.5402030633853101E-2</v>
      </c>
      <c r="LC34" s="110">
        <f>LB34*'DT-Prelim Calcs'!$C$21/KW$2/'DT-Prelim Calcs'!$C$19/'DT-Prelim Calcs'!$C$18*3.39*'DT-Prelim Calcs'!$C$20</f>
        <v>0.94341448472675016</v>
      </c>
      <c r="LD34" s="88">
        <f t="shared" si="53"/>
        <v>0</v>
      </c>
      <c r="LE34" s="110">
        <f>LC33*'DT-Prelim Calcs'!$C$11+LE33</f>
        <v>12.021070763322733</v>
      </c>
      <c r="LF34" s="110">
        <f>LF33+0.5*LC34*'DT-Prelim Calcs'!$C$11^2+LE34*'DT-Prelim Calcs'!$C$11</f>
        <v>10.672815126020652</v>
      </c>
      <c r="LG34" s="110">
        <f>MIN('Drive Train'!$G$35-LA33*'DT-Prelim Calcs'!$C$21*'Drive Train'!$G$38,LG33+LA$2)</f>
        <v>10.982762511011297</v>
      </c>
      <c r="LH34" s="110">
        <f>'Drive Train'!$G$35-LA34*'DT-Prelim Calcs'!$C$21*'Drive Train'!$G$38</f>
        <v>10.999291364836376</v>
      </c>
      <c r="LI34" s="1">
        <f>IF(LF34&gt;='Drive Train'!$G$30,1,0)</f>
        <v>0</v>
      </c>
      <c r="LJ34" s="110">
        <f>MIN(KZ34,'DT-Prelim Calcs'!$C$10)*'DT-Prelim Calcs'!$C$11*1000/60/60*(1-LI34)</f>
        <v>0.2099640290325461</v>
      </c>
      <c r="LK34" s="119">
        <f>LK33+'DT-Prelim Calcs'!$C$11</f>
        <v>1.2000000000000004</v>
      </c>
      <c r="LL34" s="2">
        <f>LV34/'Drive Train'!$G$35</f>
        <v>0.86477319270958464</v>
      </c>
      <c r="LM34" s="88">
        <f>LT34*12*60/(PI() * 'Drive Train'!$G$17)/LL$2*LL34</f>
        <v>3970.6803905582424</v>
      </c>
      <c r="LN34" s="2">
        <f>('DT-Prelim Calcs'!$C$6*LL34-LM34)/('DT-Prelim Calcs'!$C$6*LL34)*'DT-Prelim Calcs'!$C$7*LL34</f>
        <v>0.2606556553699797</v>
      </c>
      <c r="LO34" s="110">
        <f>LN34/'DT-Prelim Calcs'!$C$7*('DT-Prelim Calcs'!$C$8-'DT-Prelim Calcs'!$C$9)+'DT-Prelim Calcs'!$C$9</f>
        <v>18.89814635589947</v>
      </c>
      <c r="LP34" s="110">
        <f t="shared" si="54"/>
        <v>18.89814635589947</v>
      </c>
      <c r="LQ34" s="2">
        <f t="shared" si="96"/>
        <v>2.5431116593842173E-2</v>
      </c>
      <c r="LR34" s="110">
        <f>LQ34*'DT-Prelim Calcs'!$C$21/LL$2/'DT-Prelim Calcs'!$C$19/'DT-Prelim Calcs'!$C$18*3.39*'DT-Prelim Calcs'!$C$20</f>
        <v>0.94449471789201955</v>
      </c>
      <c r="LS34" s="88">
        <f t="shared" si="55"/>
        <v>0</v>
      </c>
      <c r="LT34" s="110">
        <f>LR33*'DT-Prelim Calcs'!$C$11+LT33</f>
        <v>12.020743752903732</v>
      </c>
      <c r="LU34" s="110">
        <f>LU33+0.5*LR34*'DT-Prelim Calcs'!$C$11^2+LT34*'DT-Prelim Calcs'!$C$11</f>
        <v>10.67001899506354</v>
      </c>
      <c r="LV34" s="110">
        <f>MIN('Drive Train'!$G$35-LP33*'DT-Prelim Calcs'!$C$21*'Drive Train'!$G$38,LV33+LP$2)</f>
        <v>10.982619547411725</v>
      </c>
      <c r="LW34" s="110">
        <f>'Drive Train'!$G$35-LP34*'DT-Prelim Calcs'!$C$21*'Drive Train'!$G$38</f>
        <v>10.999166827969047</v>
      </c>
      <c r="LX34" s="1">
        <f>IF(LU34&gt;='Drive Train'!$G$30,1,0)</f>
        <v>0</v>
      </c>
      <c r="LY34" s="110">
        <f>MIN(LO34,'DT-Prelim Calcs'!$C$10)*'DT-Prelim Calcs'!$C$11*1000/60/60*(1-LX34)</f>
        <v>0.20997940395443856</v>
      </c>
      <c r="LZ34" s="119">
        <f>LZ33+'DT-Prelim Calcs'!$C$11</f>
        <v>1.2000000000000004</v>
      </c>
    </row>
    <row r="35" spans="1:338" x14ac:dyDescent="0.2">
      <c r="A35" s="27"/>
      <c r="B35" s="27"/>
      <c r="C35" s="132" t="s">
        <v>13</v>
      </c>
      <c r="E35" s="129">
        <f t="shared" ref="E35:O35" si="99">1/E34</f>
        <v>0.15</v>
      </c>
      <c r="F35" s="129">
        <f t="shared" si="99"/>
        <v>0.5</v>
      </c>
      <c r="G35" s="129">
        <f t="shared" si="99"/>
        <v>0.3214285714285714</v>
      </c>
      <c r="H35" s="129">
        <f t="shared" si="99"/>
        <v>0.23684210526315788</v>
      </c>
      <c r="I35" s="129">
        <f t="shared" si="99"/>
        <v>0.18749999999999997</v>
      </c>
      <c r="J35" s="129">
        <f t="shared" si="99"/>
        <v>0.15517241379310345</v>
      </c>
      <c r="K35" s="129">
        <f t="shared" si="99"/>
        <v>0.13235294117647059</v>
      </c>
      <c r="L35" s="129">
        <f t="shared" si="99"/>
        <v>0.11538461538461539</v>
      </c>
      <c r="M35" s="129">
        <f t="shared" si="99"/>
        <v>0.10227272727272728</v>
      </c>
      <c r="N35" s="129">
        <f t="shared" si="99"/>
        <v>9.1836734693877556E-2</v>
      </c>
      <c r="O35" s="129">
        <f t="shared" si="99"/>
        <v>8.3333333333333343E-2</v>
      </c>
      <c r="R35" s="119">
        <f>R34+'DT-Prelim Calcs'!$C$11</f>
        <v>1.2400000000000004</v>
      </c>
      <c r="S35" s="2">
        <f>AG35/'Drive Train'!$G$35</f>
        <v>0.85308913329786662</v>
      </c>
      <c r="T35" s="88">
        <f>AE35*12*60/(PI() * 'Drive Train'!$G$17)/S$2*ABS(S35)</f>
        <v>3931.1841851009985</v>
      </c>
      <c r="U35" s="2">
        <f>IF(OR(AD34=1,AND($C$32=Motors!$C$28,'DT-Prelim Calcs'!AI34=1)),0,IF(AG35=0,-(V34+$C$9)/($C$8-$C$9)*$C$7,($C$6*S35-T35)/($C$6*S35)*$C$7*S35))</f>
        <v>0.25371703051978511</v>
      </c>
      <c r="V35" s="110">
        <f>IF(AND(AD34=1,AI34=1),0,ABS(U35/$C$7*($C$8-$C$9)+$C$9) *'Drive Train'!$K$55 + V34*(1-'Drive Train'!$K$55))</f>
        <v>18.5772659239395</v>
      </c>
      <c r="W35" s="110">
        <f t="shared" si="7"/>
        <v>18.5772659239395</v>
      </c>
      <c r="X35" s="2">
        <f>MAX(MIN(IF(AND(AI34=1,AG35&lt;0),-1,1)*(W35-$C$9)/($C$8-$C$9)*$C$7-$C$29*AE35/T$2 -  AI34*$C$29/2,X$2),MAX(X$4:X34)*-1)</f>
        <v>1.9320308512200846E-2</v>
      </c>
      <c r="Y35" s="110">
        <f t="shared" si="8"/>
        <v>0.71754337920956368</v>
      </c>
      <c r="Z35" s="110">
        <f t="shared" si="9"/>
        <v>0.71754337920956368</v>
      </c>
      <c r="AA35" s="110">
        <f t="shared" si="10"/>
        <v>10.834231992882906</v>
      </c>
      <c r="AB35" s="110" t="e">
        <f t="shared" si="11"/>
        <v>#N/A</v>
      </c>
      <c r="AC35" s="88">
        <f t="shared" si="60"/>
        <v>1</v>
      </c>
      <c r="AD35" s="1">
        <f t="shared" si="12"/>
        <v>0</v>
      </c>
      <c r="AE35" s="110">
        <f t="shared" si="13"/>
        <v>12.064174455095163</v>
      </c>
      <c r="AF35" s="110" t="e">
        <f t="shared" si="14"/>
        <v>#N/A</v>
      </c>
      <c r="AG35" s="110">
        <f>IF(AI34=0,MIN('Drive Train'!$G$35-W34*$C$21*'Drive Train'!$G$38,AG34+W$2)-$C$3,IF(AE34-1&lt;=0,0,IF($C$32=Motors!$C$26,MAX(MAX(AG$4:AG34)*-1,AG34-W$2),MAX(0,MAX(AG$4:AG34)*-1,AG34-W$2))))</f>
        <v>10.834231992882906</v>
      </c>
      <c r="AH35" s="110">
        <f>'Drive Train'!$G$35-ABS(W35)*'DT-Prelim Calcs'!$C$21*'Drive Train'!$G$38</f>
        <v>11.028046066845445</v>
      </c>
      <c r="AI35" s="1">
        <f>IF(AJ35&gt;='Drive Train'!$G$30,1,0)</f>
        <v>0</v>
      </c>
      <c r="AJ35" s="110">
        <f>AJ34+0.5*Y35*'DT-Prelim Calcs'!$C$11^2+AE35*'DT-Prelim Calcs'!$C$11</f>
        <v>11.207494479281047</v>
      </c>
      <c r="AK35" s="110">
        <f t="shared" si="15"/>
        <v>0.20641406582155003</v>
      </c>
      <c r="AL35" s="119">
        <f>AL34+'DT-Prelim Calcs'!$C$11</f>
        <v>1.2400000000000004</v>
      </c>
      <c r="AM35" s="2">
        <f>AW35/'Drive Train'!$G$35</f>
        <v>0.65748641815833542</v>
      </c>
      <c r="AN35" s="88">
        <f>AU35*12*60/(PI() * 'Drive Train'!$G$17)/AM$2*AM35</f>
        <v>776.74135831324406</v>
      </c>
      <c r="AO35" s="2">
        <f>('DT-Prelim Calcs'!$C$6*AM35-AN35)/('DT-Prelim Calcs'!$C$6*AM35)*'DT-Prelim Calcs'!$C$7*AM35</f>
        <v>0.739520692887213</v>
      </c>
      <c r="AP35" s="110">
        <f>AO35/'DT-Prelim Calcs'!$C$7*('DT-Prelim Calcs'!$C$8-'DT-Prelim Calcs'!$C$9)+'DT-Prelim Calcs'!$C$9</f>
        <v>48.105517438510866</v>
      </c>
      <c r="AQ35" s="110">
        <f t="shared" si="16"/>
        <v>48.105517438510866</v>
      </c>
      <c r="AR35" s="2">
        <f t="shared" si="61"/>
        <v>0.67899921046197731</v>
      </c>
      <c r="AS35" s="110">
        <f>AR35*'DT-Prelim Calcs'!$C$21/AM$2/'DT-Prelim Calcs'!$C$19/'DT-Prelim Calcs'!$C$18*3.39*'DT-Prelim Calcs'!$C$20</f>
        <v>7.5652734165373774</v>
      </c>
      <c r="AT35" s="88">
        <f t="shared" si="17"/>
        <v>0</v>
      </c>
      <c r="AU35" s="110">
        <f>AS34*'DT-Prelim Calcs'!$C$11+AU34</f>
        <v>10.309486070413719</v>
      </c>
      <c r="AV35" s="110">
        <f>AV34+0.5*AS35*'DT-Prelim Calcs'!$C$11^2+AU35*'DT-Prelim Calcs'!$C$11</f>
        <v>6.8626990493120559</v>
      </c>
      <c r="AW35" s="110">
        <f>MIN('Drive Train'!$G$35-AQ34*'DT-Prelim Calcs'!$C$21*'Drive Train'!$G$38,AW34+AQ$2)</f>
        <v>8.3500775106108591</v>
      </c>
      <c r="AX35" s="110">
        <f>'Drive Train'!$G$35-AQ35*'DT-Prelim Calcs'!$C$21*'Drive Train'!$G$38</f>
        <v>8.370503430534022</v>
      </c>
      <c r="AY35" s="1">
        <f>IF(AV35&gt;='Drive Train'!$G$30,1,0)</f>
        <v>0</v>
      </c>
      <c r="AZ35" s="110">
        <f t="shared" si="62"/>
        <v>0.5345057493167874</v>
      </c>
      <c r="BA35" s="119">
        <f>BA34+'DT-Prelim Calcs'!$C$11</f>
        <v>1.2400000000000004</v>
      </c>
      <c r="BB35" s="2">
        <f>BL35/'Drive Train'!$G$35</f>
        <v>0.71980996891326532</v>
      </c>
      <c r="BC35" s="88">
        <f>BJ35*12*60/(PI() * 'Drive Train'!$G$17)/BB$2*BB35</f>
        <v>1753.5870053457811</v>
      </c>
      <c r="BD35" s="2">
        <f>('DT-Prelim Calcs'!$C$6*BB35-BC35)/('DT-Prelim Calcs'!$C$6*BB35)*'DT-Prelim Calcs'!$C$7*BB35</f>
        <v>0.59154889220579454</v>
      </c>
      <c r="BE35" s="110">
        <f>BD35/'DT-Prelim Calcs'!$C$7*('DT-Prelim Calcs'!$C$8-'DT-Prelim Calcs'!$C$9)+'DT-Prelim Calcs'!$C$9</f>
        <v>39.080287042339243</v>
      </c>
      <c r="BF35" s="110">
        <f t="shared" si="18"/>
        <v>39.080287042339243</v>
      </c>
      <c r="BG35" s="2">
        <f t="shared" si="63"/>
        <v>0.46674464230607227</v>
      </c>
      <c r="BH35" s="110">
        <f>BG35*'DT-Prelim Calcs'!$C$21/BB$2/'DT-Prelim Calcs'!$C$19/'DT-Prelim Calcs'!$C$18*3.39*'DT-Prelim Calcs'!$C$20</f>
        <v>8.0894729453460208</v>
      </c>
      <c r="BI35" s="88">
        <f t="shared" si="19"/>
        <v>0</v>
      </c>
      <c r="BJ35" s="110">
        <f>BH34*'DT-Prelim Calcs'!$C$11+BJ34</f>
        <v>13.666940609691505</v>
      </c>
      <c r="BK35" s="110">
        <f>BK34+0.5*BH35*'DT-Prelim Calcs'!$C$11^2+BJ35*'DT-Prelim Calcs'!$C$11</f>
        <v>9.59598872540254</v>
      </c>
      <c r="BL35" s="110">
        <f>MIN('Drive Train'!$G$35-BF34*'DT-Prelim Calcs'!$C$21*'Drive Train'!$G$38,BL34+BF$2)</f>
        <v>9.1415866051984693</v>
      </c>
      <c r="BM35" s="110">
        <f>'Drive Train'!$G$35-BF35*'DT-Prelim Calcs'!$C$21*'Drive Train'!$G$38</f>
        <v>9.1827741661894677</v>
      </c>
      <c r="BN35" s="1">
        <f>IF(BK35&gt;='Drive Train'!$G$30,1,0)</f>
        <v>0</v>
      </c>
      <c r="BO35" s="110">
        <f t="shared" si="64"/>
        <v>0.43422541158154715</v>
      </c>
      <c r="BP35" s="119">
        <f>BP34+'DT-Prelim Calcs'!$C$11</f>
        <v>1.2400000000000004</v>
      </c>
      <c r="BQ35" s="2">
        <f>CA35/'Drive Train'!$G$35</f>
        <v>0.7875425083767611</v>
      </c>
      <c r="BR35" s="88">
        <f>BY35*12*60/(PI() * 'Drive Train'!$G$17)/BQ$2*BQ35</f>
        <v>2804.7267127038526</v>
      </c>
      <c r="BS35" s="2">
        <f>('DT-Prelim Calcs'!$C$6*BQ35-BR35)/('DT-Prelim Calcs'!$C$6*BQ35)*'DT-Prelim Calcs'!$C$7*BQ35</f>
        <v>0.43326632980567964</v>
      </c>
      <c r="BT35" s="110">
        <f>BS35/'DT-Prelim Calcs'!$C$7*('DT-Prelim Calcs'!$C$8-'DT-Prelim Calcs'!$C$9)+'DT-Prelim Calcs'!$C$9</f>
        <v>29.426173307296775</v>
      </c>
      <c r="BU35" s="110">
        <f t="shared" si="20"/>
        <v>29.426173307296775</v>
      </c>
      <c r="BV35" s="2">
        <f t="shared" si="65"/>
        <v>0.25081944214582175</v>
      </c>
      <c r="BW35" s="110">
        <f>BV35*'DT-Prelim Calcs'!$C$21/BQ$2/'DT-Prelim Calcs'!$C$19/'DT-Prelim Calcs'!$C$18*3.39*'DT-Prelim Calcs'!$C$20</f>
        <v>5.8996690270710284</v>
      </c>
      <c r="BX35" s="88">
        <f t="shared" si="21"/>
        <v>0</v>
      </c>
      <c r="BY35" s="110">
        <f>BW34*'DT-Prelim Calcs'!$C$11+BY34</f>
        <v>14.721525876273105</v>
      </c>
      <c r="BZ35" s="110">
        <f>BZ34+0.5*BW35*'DT-Prelim Calcs'!$C$11^2+BY35*'DT-Prelim Calcs'!$C$11</f>
        <v>11.18368114351458</v>
      </c>
      <c r="CA35" s="110">
        <f>MIN('Drive Train'!$G$35-BU34*'DT-Prelim Calcs'!$C$21*'Drive Train'!$G$38,CA34+BU$2)</f>
        <v>10.001789856384866</v>
      </c>
      <c r="CB35" s="110">
        <f>'Drive Train'!$G$35-BU35*'DT-Prelim Calcs'!$C$21*'Drive Train'!$G$38</f>
        <v>10.051644402343289</v>
      </c>
      <c r="CC35" s="1">
        <f>IF(BZ35&gt;='Drive Train'!$G$30,1,0)</f>
        <v>0</v>
      </c>
      <c r="CD35" s="110">
        <f t="shared" si="66"/>
        <v>0.32695748119218643</v>
      </c>
      <c r="CE35" s="119">
        <f>CE34+'DT-Prelim Calcs'!$C$11</f>
        <v>1.2400000000000004</v>
      </c>
      <c r="CF35" s="2">
        <f>CP35/'Drive Train'!$G$35</f>
        <v>0.83805730491757369</v>
      </c>
      <c r="CG35" s="88">
        <f>CN35*12*60/(PI() * 'Drive Train'!$G$17)/CF$2*CF35</f>
        <v>3574.2467012559937</v>
      </c>
      <c r="CH35" s="2">
        <f>('DT-Prelim Calcs'!$C$6*CF35-CG35)/('DT-Prelim Calcs'!$C$6*CF35)*'DT-Prelim Calcs'!$C$7*CF35</f>
        <v>0.31870055185656126</v>
      </c>
      <c r="CI35" s="110">
        <f>CH35/'DT-Prelim Calcs'!$C$7*('DT-Prelim Calcs'!$C$8-'DT-Prelim Calcs'!$C$9)+'DT-Prelim Calcs'!$C$9</f>
        <v>22.438473375648417</v>
      </c>
      <c r="CJ35" s="110">
        <f t="shared" si="22"/>
        <v>22.438473375648417</v>
      </c>
      <c r="CK35" s="2">
        <f t="shared" si="67"/>
        <v>0.10021097579541299</v>
      </c>
      <c r="CL35" s="110">
        <f>CK35*'DT-Prelim Calcs'!$C$21/CF$2/'DT-Prelim Calcs'!$C$19/'DT-Prelim Calcs'!$C$18*3.39*'DT-Prelim Calcs'!$C$20</f>
        <v>2.9774150722580734</v>
      </c>
      <c r="CM35" s="88">
        <f t="shared" si="23"/>
        <v>0</v>
      </c>
      <c r="CN35" s="110">
        <f>CL34*'DT-Prelim Calcs'!$C$11+CN34</f>
        <v>13.95691548688281</v>
      </c>
      <c r="CO35" s="110">
        <f>CO34+0.5*CL35*'DT-Prelim Calcs'!$C$11^2+CN35*'DT-Prelim Calcs'!$C$11</f>
        <v>11.629471504213589</v>
      </c>
      <c r="CP35" s="110">
        <f>MIN('Drive Train'!$G$35-CJ34*'DT-Prelim Calcs'!$C$21*'Drive Train'!$G$38,CP34+CJ$2)</f>
        <v>10.643327772453185</v>
      </c>
      <c r="CQ35" s="110">
        <f>'Drive Train'!$G$35-CJ35*'DT-Prelim Calcs'!$C$21*'Drive Train'!$G$38</f>
        <v>10.680537396191642</v>
      </c>
      <c r="CR35" s="1">
        <f>IF(CO35&gt;='Drive Train'!$G$30,1,0)</f>
        <v>0</v>
      </c>
      <c r="CS35" s="110">
        <f t="shared" si="68"/>
        <v>0.24931637084053801</v>
      </c>
      <c r="CT35" s="119">
        <f>CT34+'DT-Prelim Calcs'!$C$11</f>
        <v>1.2400000000000004</v>
      </c>
      <c r="CU35" s="2">
        <f>DE35/'Drive Train'!$G$35</f>
        <v>0.86332962252685208</v>
      </c>
      <c r="CV35" s="88">
        <f>DC35*12*60/(PI() * 'Drive Train'!$G$17)/CU$2*CU35</f>
        <v>3949.2724439917156</v>
      </c>
      <c r="CW35" s="2">
        <f>('DT-Prelim Calcs'!$C$6*CU35-CV35)/('DT-Prelim Calcs'!$C$6*CU35)*'DT-Prelim Calcs'!$C$7*CU35</f>
        <v>0.263788920840204</v>
      </c>
      <c r="CX35" s="110">
        <f>CW35/'DT-Prelim Calcs'!$C$7*('DT-Prelim Calcs'!$C$8-'DT-Prelim Calcs'!$C$9)+'DT-Prelim Calcs'!$C$9</f>
        <v>19.089253327842233</v>
      </c>
      <c r="CY35" s="110">
        <f t="shared" si="24"/>
        <v>19.089253327842233</v>
      </c>
      <c r="CZ35" s="2">
        <f t="shared" si="69"/>
        <v>2.9441399060425644E-2</v>
      </c>
      <c r="DA35" s="110">
        <f>CZ35*'DT-Prelim Calcs'!$C$21/CU$2/'DT-Prelim Calcs'!$C$19/'DT-Prelim Calcs'!$C$18*3.39*'DT-Prelim Calcs'!$C$20</f>
        <v>1.0569861375952214</v>
      </c>
      <c r="DB35" s="88">
        <f t="shared" si="25"/>
        <v>0</v>
      </c>
      <c r="DC35" s="110">
        <f>DA34*'DT-Prelim Calcs'!$C$11+DC34</f>
        <v>12.388888256036324</v>
      </c>
      <c r="DD35" s="110">
        <f>DD34+0.5*DA35*'DT-Prelim Calcs'!$C$11^2+DC35*'DT-Prelim Calcs'!$C$11</f>
        <v>11.263014911268538</v>
      </c>
      <c r="DE35" s="110">
        <f>MIN('Drive Train'!$G$35-CY34*'DT-Prelim Calcs'!$C$21*'Drive Train'!$G$38,DE34+CY$2)</f>
        <v>10.964286206091021</v>
      </c>
      <c r="DF35" s="110">
        <f>'Drive Train'!$G$35-CY35*'DT-Prelim Calcs'!$C$21*'Drive Train'!$G$38</f>
        <v>10.981967200494198</v>
      </c>
      <c r="DG35" s="1">
        <f>IF(DD35&gt;='Drive Train'!$G$30,1,0)</f>
        <v>0</v>
      </c>
      <c r="DH35" s="110">
        <f t="shared" si="70"/>
        <v>0.2121028147538026</v>
      </c>
      <c r="DI35" s="119">
        <f>DI34+'DT-Prelim Calcs'!$C$11</f>
        <v>1.2400000000000004</v>
      </c>
      <c r="DJ35" s="2">
        <f>DT35/'Drive Train'!$G$35</f>
        <v>0.87204865449839197</v>
      </c>
      <c r="DK35" s="88">
        <f>DR35*12*60/(PI() * 'Drive Train'!$G$17)/DJ$2*DJ35</f>
        <v>4074.6958870713788</v>
      </c>
      <c r="DL35" s="2">
        <f>('DT-Prelim Calcs'!$C$6*DJ35-DK35)/('DT-Prelim Calcs'!$C$6*DJ35)*'DT-Prelim Calcs'!$C$7*DJ35</f>
        <v>0.24580072599844432</v>
      </c>
      <c r="DM35" s="110">
        <f>DL35/'DT-Prelim Calcs'!$C$7*('DT-Prelim Calcs'!$C$8-'DT-Prelim Calcs'!$C$9)+'DT-Prelim Calcs'!$C$9</f>
        <v>17.992101018344833</v>
      </c>
      <c r="DN35" s="110">
        <f t="shared" si="26"/>
        <v>17.992101018344833</v>
      </c>
      <c r="DO35" s="2">
        <f t="shared" si="71"/>
        <v>6.4281477634739181E-3</v>
      </c>
      <c r="DP35" s="110">
        <f>DO35*'DT-Prelim Calcs'!$C$21/DJ$2/'DT-Prelim Calcs'!$C$19/'DT-Prelim Calcs'!$C$18*3.39*'DT-Prelim Calcs'!$C$20</f>
        <v>0.27056873931706815</v>
      </c>
      <c r="DQ35" s="88">
        <f t="shared" si="27"/>
        <v>1</v>
      </c>
      <c r="DR35" s="110">
        <f>DP34*'DT-Prelim Calcs'!$C$11+DR34</f>
        <v>10.79357836286098</v>
      </c>
      <c r="DS35" s="110">
        <f>DS34+0.5*DP35*'DT-Prelim Calcs'!$C$11^2+DR35*'DT-Prelim Calcs'!$C$11</f>
        <v>10.506762467543863</v>
      </c>
      <c r="DT35" s="110">
        <f>MIN('Drive Train'!$G$35-DN34*'DT-Prelim Calcs'!$C$21*'Drive Train'!$G$38,DT34+DN$2)</f>
        <v>11.075017912129578</v>
      </c>
      <c r="DU35" s="110">
        <f>'Drive Train'!$G$35-DN35*'DT-Prelim Calcs'!$C$21*'Drive Train'!$G$38</f>
        <v>11.080710908348964</v>
      </c>
      <c r="DV35" s="1">
        <f>IF(DS35&gt;='Drive Train'!$G$30,1,0)</f>
        <v>0</v>
      </c>
      <c r="DW35" s="110">
        <f t="shared" si="72"/>
        <v>0.19991223353716484</v>
      </c>
      <c r="DX35" s="119">
        <f>DX34+'DT-Prelim Calcs'!$C$11</f>
        <v>1.2400000000000004</v>
      </c>
      <c r="DY35" s="2">
        <f>EI35/'Drive Train'!$G$35</f>
        <v>0.87422326788051574</v>
      </c>
      <c r="DZ35" s="88">
        <f>EG35*12*60/(PI() * 'Drive Train'!$G$17)/DY$2*DY35</f>
        <v>4104.9004576440921</v>
      </c>
      <c r="EA35" s="2">
        <f>('DT-Prelim Calcs'!$C$6*DY35-DZ35)/('DT-Prelim Calcs'!$C$6*DY35)*'DT-Prelim Calcs'!$C$7*DY35</f>
        <v>0.24157438899951178</v>
      </c>
      <c r="EB35" s="110">
        <f>EA35/'DT-Prelim Calcs'!$C$7*('DT-Prelim Calcs'!$C$8-'DT-Prelim Calcs'!$C$9)+'DT-Prelim Calcs'!$C$9</f>
        <v>17.734324435431216</v>
      </c>
      <c r="EC35" s="110">
        <f t="shared" si="28"/>
        <v>17.734324435431216</v>
      </c>
      <c r="ED35" s="2">
        <f t="shared" si="73"/>
        <v>1.0272578257120024E-3</v>
      </c>
      <c r="EE35" s="110">
        <f>ED35*'DT-Prelim Calcs'!$C$21/DY$2/'DT-Prelim Calcs'!$C$19/'DT-Prelim Calcs'!$C$18*3.39*'DT-Prelim Calcs'!$C$20</f>
        <v>4.9597172138839789E-2</v>
      </c>
      <c r="EF35" s="88">
        <f t="shared" si="29"/>
        <v>1</v>
      </c>
      <c r="EG35" s="110">
        <f>EE34*'DT-Prelim Calcs'!$C$11+EG34</f>
        <v>9.4559581874767851</v>
      </c>
      <c r="EH35" s="110">
        <f>EH34+0.5*EE35*'DT-Prelim Calcs'!$C$11^2+EG35*'DT-Prelim Calcs'!$C$11</f>
        <v>9.6611673441600221</v>
      </c>
      <c r="EI35" s="110">
        <f>MIN('Drive Train'!$G$35-EC34*'DT-Prelim Calcs'!$C$21*'Drive Train'!$G$38,EI34+EC$2)</f>
        <v>11.102635502082549</v>
      </c>
      <c r="EJ35" s="110">
        <f>'Drive Train'!$G$35-EC35*'DT-Prelim Calcs'!$C$21*'Drive Train'!$G$38</f>
        <v>11.103910800811191</v>
      </c>
      <c r="EK35" s="1">
        <f>IF(EH35&gt;='Drive Train'!$G$30,1,0)</f>
        <v>0</v>
      </c>
      <c r="EL35" s="110">
        <f t="shared" si="74"/>
        <v>0.19704804928256905</v>
      </c>
      <c r="EM35" s="119">
        <f>EM34+'DT-Prelim Calcs'!$C$11</f>
        <v>1.2400000000000004</v>
      </c>
      <c r="EN35" s="2">
        <f>EX35/'Drive Train'!$G$35</f>
        <v>0.87461607777318151</v>
      </c>
      <c r="EO35" s="88">
        <f>EV35*12*60/(PI() * 'Drive Train'!$G$17)/EN$2*EN35</f>
        <v>4110.1444072414197</v>
      </c>
      <c r="EP35" s="2">
        <f>('DT-Prelim Calcs'!$C$6*EN35-EO35)/('DT-Prelim Calcs'!$C$6*EN35)*'DT-Prelim Calcs'!$C$7*EN35</f>
        <v>0.24086216037758282</v>
      </c>
      <c r="EQ35" s="110">
        <f>EP35/'DT-Prelim Calcs'!$C$7*('DT-Prelim Calcs'!$C$8-'DT-Prelim Calcs'!$C$9)+'DT-Prelim Calcs'!$C$9</f>
        <v>17.690883540760371</v>
      </c>
      <c r="ER35" s="110">
        <f t="shared" si="30"/>
        <v>17.690883540760371</v>
      </c>
      <c r="ES35" s="2">
        <f t="shared" si="75"/>
        <v>1.1590698181573877E-4</v>
      </c>
      <c r="ET35" s="110">
        <f>ES35*'DT-Prelim Calcs'!$C$21/EN$2/'DT-Prelim Calcs'!$C$19/'DT-Prelim Calcs'!$C$18*3.39*'DT-Prelim Calcs'!$C$20</f>
        <v>6.3135717933888499E-3</v>
      </c>
      <c r="EU35" s="88">
        <f t="shared" si="31"/>
        <v>1</v>
      </c>
      <c r="EV35" s="110">
        <f>ET34*'DT-Prelim Calcs'!$C$11+EV34</f>
        <v>8.3883555279077857</v>
      </c>
      <c r="EW35" s="110">
        <f>EW34+0.5*ET35*'DT-Prelim Calcs'!$C$11^2+EV35*'DT-Prelim Calcs'!$C$11</f>
        <v>8.8592987142736277</v>
      </c>
      <c r="EX35" s="110">
        <f>MIN('Drive Train'!$G$35-ER34*'DT-Prelim Calcs'!$C$21*'Drive Train'!$G$38,EX34+ER$2)</f>
        <v>11.107624187719404</v>
      </c>
      <c r="EY35" s="110">
        <f>'Drive Train'!$G$35-ER35*'DT-Prelim Calcs'!$C$21*'Drive Train'!$G$38</f>
        <v>11.107820481331565</v>
      </c>
      <c r="EZ35" s="1">
        <f>IF(EW35&gt;='Drive Train'!$G$30,1,0)</f>
        <v>0</v>
      </c>
      <c r="FA35" s="110">
        <f t="shared" si="76"/>
        <v>0.19656537267511523</v>
      </c>
      <c r="FB35" s="119">
        <f>FB34+'DT-Prelim Calcs'!$C$11</f>
        <v>1.2400000000000004</v>
      </c>
      <c r="FC35" s="2">
        <f>FM35/'Drive Train'!$G$35</f>
        <v>0.8746661200289183</v>
      </c>
      <c r="FD35" s="88">
        <f>FK35*12*60/(PI() * 'Drive Train'!$G$17)/FC$2*FC35</f>
        <v>4110.7829592478447</v>
      </c>
      <c r="FE35" s="2">
        <f>('DT-Prelim Calcs'!$C$6*FC35-FD35)/('DT-Prelim Calcs'!$C$6*FC35)*'DT-Prelim Calcs'!$C$7*FC35</f>
        <v>0.24077854901141507</v>
      </c>
      <c r="FF35" s="110">
        <f>FE35/'DT-Prelim Calcs'!$C$7*('DT-Prelim Calcs'!$C$8-'DT-Prelim Calcs'!$C$9)+'DT-Prelim Calcs'!$C$9</f>
        <v>17.685783840412554</v>
      </c>
      <c r="FG35" s="110">
        <f t="shared" si="32"/>
        <v>17.685783840412554</v>
      </c>
      <c r="FH35" s="2">
        <f t="shared" si="77"/>
        <v>8.6692300192980909E-6</v>
      </c>
      <c r="FI35" s="110">
        <f>FH35*'DT-Prelim Calcs'!$C$21/FC$2/'DT-Prelim Calcs'!$C$19/'DT-Prelim Calcs'!$C$18*3.39*'DT-Prelim Calcs'!$C$20</f>
        <v>5.258833925347316E-4</v>
      </c>
      <c r="FJ35" s="88">
        <f t="shared" si="33"/>
        <v>1</v>
      </c>
      <c r="FK35" s="110">
        <f>FI34*'DT-Prelim Calcs'!$C$11+FK34</f>
        <v>7.5331400978934671</v>
      </c>
      <c r="FL35" s="110">
        <f>FL34+0.5*FI35*'DT-Prelim Calcs'!$C$11^2+FK35*'DT-Prelim Calcs'!$C$11</f>
        <v>8.1452514452846856</v>
      </c>
      <c r="FM35" s="110">
        <f>MIN('Drive Train'!$G$35-FG34*'DT-Prelim Calcs'!$C$21*'Drive Train'!$G$38,FM34+FG$2)</f>
        <v>11.108259724367262</v>
      </c>
      <c r="FN35" s="110">
        <f>'Drive Train'!$G$35-FG35*'DT-Prelim Calcs'!$C$21*'Drive Train'!$G$38</f>
        <v>11.108279454362869</v>
      </c>
      <c r="FO35" s="1">
        <f>IF(FL35&gt;='Drive Train'!$G$30,1,0)</f>
        <v>0</v>
      </c>
      <c r="FP35" s="110">
        <f t="shared" si="78"/>
        <v>0.19650870933791728</v>
      </c>
      <c r="FQ35" s="119">
        <f>FQ34+'DT-Prelim Calcs'!$C$11</f>
        <v>1.2400000000000004</v>
      </c>
      <c r="FR35" s="2">
        <f>GB35/'Drive Train'!$G$35</f>
        <v>0.87467035470166787</v>
      </c>
      <c r="FS35" s="88">
        <f>FZ35*12*60/(PI() * 'Drive Train'!$G$17)/FR$2*FR35</f>
        <v>4110.8343026961393</v>
      </c>
      <c r="FT35" s="2">
        <f>('DT-Prelim Calcs'!$C$6*FR35-FS35)/('DT-Prelim Calcs'!$C$6*FR35)*'DT-Prelim Calcs'!$C$7*FR35</f>
        <v>0.24077212362223588</v>
      </c>
      <c r="FU35" s="110">
        <f>FT35/'DT-Prelim Calcs'!$C$7*('DT-Prelim Calcs'!$C$8-'DT-Prelim Calcs'!$C$9)+'DT-Prelim Calcs'!$C$9</f>
        <v>17.685391937242755</v>
      </c>
      <c r="FV35" s="110">
        <f t="shared" si="34"/>
        <v>17.685391937242755</v>
      </c>
      <c r="FW35" s="2">
        <f t="shared" si="79"/>
        <v>4.0232844647491994E-7</v>
      </c>
      <c r="FX35" s="110">
        <f>FW35*'DT-Prelim Calcs'!$C$21/FR$2/'DT-Prelim Calcs'!$C$19/'DT-Prelim Calcs'!$C$18*3.39*'DT-Prelim Calcs'!$C$20</f>
        <v>2.6895978557288198E-5</v>
      </c>
      <c r="FY35" s="88">
        <f t="shared" si="35"/>
        <v>1</v>
      </c>
      <c r="FZ35" s="110">
        <f>FX34*'DT-Prelim Calcs'!$C$11+FZ34</f>
        <v>6.8356794077052099</v>
      </c>
      <c r="GA35" s="110">
        <f>GA34+0.5*FX35*'DT-Prelim Calcs'!$C$11^2+FZ35*'DT-Prelim Calcs'!$C$11</f>
        <v>7.5196979369939827</v>
      </c>
      <c r="GB35" s="110">
        <f>MIN('Drive Train'!$G$35-FV34*'DT-Prelim Calcs'!$C$21*'Drive Train'!$G$38,GB34+FV$2)</f>
        <v>11.108313504711182</v>
      </c>
      <c r="GC35" s="110">
        <f>'Drive Train'!$G$35-FV35*'DT-Prelim Calcs'!$C$21*'Drive Train'!$G$38</f>
        <v>11.108314725648151</v>
      </c>
      <c r="GD35" s="1">
        <f>IF(GA35&gt;='Drive Train'!$G$30,1,0)</f>
        <v>0</v>
      </c>
      <c r="GE35" s="110">
        <f t="shared" si="80"/>
        <v>0.19650435485825285</v>
      </c>
      <c r="GF35" s="119">
        <f>GF34+'DT-Prelim Calcs'!$C$11</f>
        <v>1.2400000000000004</v>
      </c>
      <c r="GG35" s="2">
        <f>GQ35/'Drive Train'!$G$35</f>
        <v>0.85496485352632956</v>
      </c>
      <c r="GH35" s="88">
        <f>GO35*12*60/(PI() * 'Drive Train'!$G$17)/GG$2*GG35</f>
        <v>3831.2729035350453</v>
      </c>
      <c r="GI35" s="2">
        <f>('DT-Prelim Calcs'!$C$6*GG35-GH35)/('DT-Prelim Calcs'!$C$6*GG35)*'DT-Prelim Calcs'!$C$7*GG35</f>
        <v>0.28048421162547854</v>
      </c>
      <c r="GJ35" s="110">
        <f>GI35/'DT-Prelim Calcs'!$C$7*('DT-Prelim Calcs'!$C$8-'DT-Prelim Calcs'!$C$9)+'DT-Prelim Calcs'!$C$9</f>
        <v>20.107547659426352</v>
      </c>
      <c r="GK35" s="110">
        <f t="shared" si="81"/>
        <v>20.107547659426352</v>
      </c>
      <c r="GL35" s="2">
        <f t="shared" si="82"/>
        <v>5.0914420430108659E-2</v>
      </c>
      <c r="GM35" s="110">
        <f>GL35*'DT-Prelim Calcs'!$C$21/GG$2/'DT-Prelim Calcs'!$C$19/'DT-Prelim Calcs'!$C$18*3.39*'DT-Prelim Calcs'!$C$20</f>
        <v>1.8909276351796194</v>
      </c>
      <c r="GN35" s="88">
        <f t="shared" si="37"/>
        <v>0</v>
      </c>
      <c r="GO35" s="110">
        <f>GM34*'DT-Prelim Calcs'!$C$11+GO34</f>
        <v>11.731767645183735</v>
      </c>
      <c r="GP35" s="110">
        <f>GP34+0.5*GM35*'DT-Prelim Calcs'!$C$11^2+GO35*'DT-Prelim Calcs'!$C$11</f>
        <v>9.3180404452318886</v>
      </c>
      <c r="GQ35" s="110">
        <f>MIN('Drive Train'!$G$35-GK34*'DT-Prelim Calcs'!$C$21*'Drive Train'!$G$38,GQ34+GK$2)</f>
        <v>10.858053639784385</v>
      </c>
      <c r="GR35" s="110">
        <f>'Drive Train'!$G$35-GK35*'DT-Prelim Calcs'!$C$21*'Drive Train'!$G$38</f>
        <v>10.890320710651627</v>
      </c>
      <c r="GS35" s="1">
        <f>IF(GP35&gt;='Drive Train'!$G$30,1,0)</f>
        <v>0</v>
      </c>
      <c r="GT35" s="110">
        <f t="shared" si="83"/>
        <v>0.22341719621584838</v>
      </c>
      <c r="GU35" s="119">
        <f>GU34+'DT-Prelim Calcs'!$C$11</f>
        <v>1.2400000000000004</v>
      </c>
      <c r="GV35" s="2">
        <f>HF35/'Drive Train'!$G$35</f>
        <v>0.86039343704099158</v>
      </c>
      <c r="GW35" s="88">
        <f>HD35*12*60/(PI() * 'Drive Train'!$G$17)/GV$2*GV35</f>
        <v>3908.492538106651</v>
      </c>
      <c r="GX35" s="2">
        <f>('DT-Prelim Calcs'!$C$6*GV35-GW35)/('DT-Prelim Calcs'!$C$6*GV35)*'DT-Prelim Calcs'!$C$7*GV35</f>
        <v>0.2694947327465691</v>
      </c>
      <c r="GY35" s="110">
        <f>GX35/'DT-Prelim Calcs'!$C$7*('DT-Prelim Calcs'!$C$8-'DT-Prelim Calcs'!$C$9)+'DT-Prelim Calcs'!$C$9</f>
        <v>19.437267387379393</v>
      </c>
      <c r="GZ35" s="110">
        <f t="shared" si="38"/>
        <v>19.437267387379393</v>
      </c>
      <c r="HA35" s="2">
        <f t="shared" si="84"/>
        <v>3.6775588582890734E-2</v>
      </c>
      <c r="HB35" s="110">
        <f>HA35*'DT-Prelim Calcs'!$C$21/GV$2/'DT-Prelim Calcs'!$C$19/'DT-Prelim Calcs'!$C$18*3.39*'DT-Prelim Calcs'!$C$20</f>
        <v>1.3658208453309064</v>
      </c>
      <c r="HC35" s="88">
        <f t="shared" si="39"/>
        <v>0</v>
      </c>
      <c r="HD35" s="110">
        <f>HB34*'DT-Prelim Calcs'!$C$11+HD34</f>
        <v>11.892709888779809</v>
      </c>
      <c r="HE35" s="110">
        <f>HE34+0.5*HB35*'DT-Prelim Calcs'!$C$11^2+HD35*'DT-Prelim Calcs'!$C$11</f>
        <v>9.946235992371566</v>
      </c>
      <c r="HF35" s="110">
        <f>MIN('Drive Train'!$G$35-GZ34*'DT-Prelim Calcs'!$C$21*'Drive Train'!$G$38,HF34+GZ$2)</f>
        <v>10.926996650420593</v>
      </c>
      <c r="HG35" s="110">
        <f>'Drive Train'!$G$35-GZ35*'DT-Prelim Calcs'!$C$21*'Drive Train'!$G$38</f>
        <v>10.950645935135855</v>
      </c>
      <c r="HH35" s="1">
        <f>IF(HE35&gt;='Drive Train'!$G$30,1,0)</f>
        <v>0</v>
      </c>
      <c r="HI35" s="110">
        <f t="shared" si="85"/>
        <v>0.21596963763754881</v>
      </c>
      <c r="HJ35" s="119">
        <f>HJ34+'DT-Prelim Calcs'!$C$11</f>
        <v>1.2400000000000004</v>
      </c>
      <c r="HK35" s="2">
        <f>HU35/'Drive Train'!$G$35</f>
        <v>0.86307666463985877</v>
      </c>
      <c r="HL35" s="88">
        <f>HS35*12*60/(PI() * 'Drive Train'!$G$17)/HK$2*HK35</f>
        <v>3946.6035066757631</v>
      </c>
      <c r="HM35" s="2">
        <f>('DT-Prelim Calcs'!$C$6*HK35-HL35)/('DT-Prelim Calcs'!$C$6*HK35)*'DT-Prelim Calcs'!$C$7*HK35</f>
        <v>0.2640766340578129</v>
      </c>
      <c r="HN35" s="110">
        <f>HM35/'DT-Prelim Calcs'!$C$7*('DT-Prelim Calcs'!$C$8-'DT-Prelim Calcs'!$C$9)+'DT-Prelim Calcs'!$C$9</f>
        <v>19.1068017935971</v>
      </c>
      <c r="HO35" s="110">
        <f t="shared" si="40"/>
        <v>19.1068017935971</v>
      </c>
      <c r="HP35" s="2">
        <f t="shared" si="86"/>
        <v>2.9818847302934853E-2</v>
      </c>
      <c r="HQ35" s="110">
        <f>HP35*'DT-Prelim Calcs'!$C$21/HK$2/'DT-Prelim Calcs'!$C$19/'DT-Prelim Calcs'!$C$18*3.39*'DT-Prelim Calcs'!$C$20</f>
        <v>1.1074521115628153</v>
      </c>
      <c r="HR35" s="88">
        <f t="shared" si="41"/>
        <v>0</v>
      </c>
      <c r="HS35" s="110">
        <f>HQ34*'DT-Prelim Calcs'!$C$11+HS34</f>
        <v>11.971339560719423</v>
      </c>
      <c r="HT35" s="110">
        <f>HT34+0.5*HQ35*'DT-Prelim Calcs'!$C$11^2+HS35*'DT-Prelim Calcs'!$C$11</f>
        <v>10.395788044122163</v>
      </c>
      <c r="HU35" s="110">
        <f>MIN('Drive Train'!$G$35-HO34*'DT-Prelim Calcs'!$C$21*'Drive Train'!$G$38,HU34+HO$2)</f>
        <v>10.961073640926205</v>
      </c>
      <c r="HV35" s="110">
        <f>'Drive Train'!$G$35-HO35*'DT-Prelim Calcs'!$C$21*'Drive Train'!$G$38</f>
        <v>10.980387838576259</v>
      </c>
      <c r="HW35" s="1">
        <f>IF(HT35&gt;='Drive Train'!$G$30,1,0)</f>
        <v>0</v>
      </c>
      <c r="HX35" s="110">
        <f t="shared" si="87"/>
        <v>0.21229779770663446</v>
      </c>
      <c r="HY35" s="119">
        <f>HY34+'DT-Prelim Calcs'!$C$11</f>
        <v>1.2400000000000004</v>
      </c>
      <c r="HZ35" s="2">
        <f>IJ35/'Drive Train'!$G$35</f>
        <v>0.86453429911603052</v>
      </c>
      <c r="IA35" s="88">
        <f>IH35*12*60/(PI() * 'Drive Train'!$G$17)/HZ$2*HZ35</f>
        <v>3967.2909678174879</v>
      </c>
      <c r="IB35" s="2">
        <f>('DT-Prelim Calcs'!$C$6*HZ35-IA35)/('DT-Prelim Calcs'!$C$6*HZ35)*'DT-Prelim Calcs'!$C$7*HZ35</f>
        <v>0.26113715205794241</v>
      </c>
      <c r="IC35" s="110">
        <f>IB35/'DT-Prelim Calcs'!$C$7*('DT-Prelim Calcs'!$C$8-'DT-Prelim Calcs'!$C$9)+'DT-Prelim Calcs'!$C$9</f>
        <v>18.927514238995069</v>
      </c>
      <c r="ID35" s="110">
        <f t="shared" si="42"/>
        <v>18.927514238995069</v>
      </c>
      <c r="IE35" s="2">
        <f t="shared" si="88"/>
        <v>2.6048460656969447E-2</v>
      </c>
      <c r="IF35" s="110">
        <f>IE35*'DT-Prelim Calcs'!$C$21/HZ$2/'DT-Prelim Calcs'!$C$19/'DT-Prelim Calcs'!$C$18*3.39*'DT-Prelim Calcs'!$C$20</f>
        <v>0.96742246487450512</v>
      </c>
      <c r="IG35" s="88">
        <f t="shared" si="43"/>
        <v>0</v>
      </c>
      <c r="IH35" s="110">
        <f>IF34*'DT-Prelim Calcs'!$C$11+IH34</f>
        <v>12.01380150744391</v>
      </c>
      <c r="II35" s="110">
        <f>II34+0.5*IF35*'DT-Prelim Calcs'!$C$11^2+IH35*'DT-Prelim Calcs'!$C$11</f>
        <v>10.714525134315263</v>
      </c>
      <c r="IJ35" s="110">
        <f>MIN('Drive Train'!$G$35-ID34*'DT-Prelim Calcs'!$C$21*'Drive Train'!$G$38,IJ34+ID$2)</f>
        <v>10.979585598773587</v>
      </c>
      <c r="IK35" s="110">
        <f>'Drive Train'!$G$35-ID35*'DT-Prelim Calcs'!$C$21*'Drive Train'!$G$38</f>
        <v>10.996523718490444</v>
      </c>
      <c r="IL35" s="1">
        <f>IF(II35&gt;='Drive Train'!$G$30,1,0)</f>
        <v>0</v>
      </c>
      <c r="IM35" s="110">
        <f t="shared" si="89"/>
        <v>0.21030571376661189</v>
      </c>
      <c r="IN35" s="119">
        <f>IN34+'DT-Prelim Calcs'!$C$11</f>
        <v>1.2400000000000004</v>
      </c>
      <c r="IO35" s="2">
        <f>IY35/'Drive Train'!$G$35</f>
        <v>0.86539487167216667</v>
      </c>
      <c r="IP35" s="88">
        <f>IW35*12*60/(PI() * 'Drive Train'!$G$17)/IO$2*IO35</f>
        <v>3979.4993553447571</v>
      </c>
      <c r="IQ35" s="2">
        <f>('DT-Prelim Calcs'!$C$6*IO35-IP35)/('DT-Prelim Calcs'!$C$6*IO35)*'DT-Prelim Calcs'!$C$7*IO35</f>
        <v>0.25940298634609277</v>
      </c>
      <c r="IR35" s="110">
        <f>IQ35/'DT-Prelim Calcs'!$C$7*('DT-Prelim Calcs'!$C$8-'DT-Prelim Calcs'!$C$9)+'DT-Prelim Calcs'!$C$9</f>
        <v>18.821742429619846</v>
      </c>
      <c r="IS35" s="110">
        <f t="shared" si="44"/>
        <v>18.821742429619846</v>
      </c>
      <c r="IT35" s="2">
        <f t="shared" si="90"/>
        <v>2.3825363900506658E-2</v>
      </c>
      <c r="IU35" s="110">
        <f>IT35*'DT-Prelim Calcs'!$C$21/IO$2/'DT-Prelim Calcs'!$C$19/'DT-Prelim Calcs'!$C$18*3.39*'DT-Prelim Calcs'!$C$20</f>
        <v>0.8848581332576072</v>
      </c>
      <c r="IV35" s="88">
        <f t="shared" si="45"/>
        <v>0</v>
      </c>
      <c r="IW35" s="110">
        <f>IU34*'DT-Prelim Calcs'!$C$11+IW34</f>
        <v>12.038787483952628</v>
      </c>
      <c r="IX35" s="110">
        <f>IX34+0.5*IU35*'DT-Prelim Calcs'!$C$11^2+IW35*'DT-Prelim Calcs'!$C$11</f>
        <v>10.941173425902246</v>
      </c>
      <c r="IY35" s="110">
        <f>MIN('Drive Train'!$G$35-IS34*'DT-Prelim Calcs'!$C$21*'Drive Train'!$G$38,IY34+IS$2)</f>
        <v>10.990514870236517</v>
      </c>
      <c r="IZ35" s="110">
        <f>'Drive Train'!$G$35-IS35*'DT-Prelim Calcs'!$C$21*'Drive Train'!$G$38</f>
        <v>11.006043181334213</v>
      </c>
      <c r="JA35" s="1">
        <f>IF(IX35&gt;='Drive Train'!$G$30,1,0)</f>
        <v>0</v>
      </c>
      <c r="JB35" s="110">
        <f t="shared" si="91"/>
        <v>0.20913047144022054</v>
      </c>
      <c r="JC35" s="119">
        <f>JC34+'DT-Prelim Calcs'!$C$11</f>
        <v>1.2400000000000004</v>
      </c>
      <c r="JD35" s="2">
        <f>JN35/'Drive Train'!$G$35</f>
        <v>0.86590045653410419</v>
      </c>
      <c r="JE35" s="88">
        <f>JL35*12*60/(PI() * 'Drive Train'!$G$17)/JD$2*JD35</f>
        <v>3986.6699299619045</v>
      </c>
      <c r="JF35" s="2">
        <f>('DT-Prelim Calcs'!$C$6*JD35-JE35)/('DT-Prelim Calcs'!$C$6*JD35)*'DT-Prelim Calcs'!$C$7*JD35</f>
        <v>0.25838460925310641</v>
      </c>
      <c r="JG35" s="110">
        <f>JF35/'DT-Prelim Calcs'!$C$7*('DT-Prelim Calcs'!$C$8-'DT-Prelim Calcs'!$C$9)+'DT-Prelim Calcs'!$C$9</f>
        <v>18.759628649480248</v>
      </c>
      <c r="JH35" s="110">
        <f t="shared" si="46"/>
        <v>18.759628649480248</v>
      </c>
      <c r="JI35" s="2">
        <f t="shared" si="92"/>
        <v>2.2520302237725803E-2</v>
      </c>
      <c r="JJ35" s="110">
        <f>JI35*'DT-Prelim Calcs'!$C$21/JD$2/'DT-Prelim Calcs'!$C$19/'DT-Prelim Calcs'!$C$18*3.39*'DT-Prelim Calcs'!$C$20</f>
        <v>0.83638901305710589</v>
      </c>
      <c r="JK35" s="88">
        <f t="shared" si="47"/>
        <v>0</v>
      </c>
      <c r="JL35" s="110">
        <f>JJ34*'DT-Prelim Calcs'!$C$11+JL34</f>
        <v>12.053438003704267</v>
      </c>
      <c r="JM35" s="110">
        <f>JM34+0.5*JJ35*'DT-Prelim Calcs'!$C$11^2+JL35*'DT-Prelim Calcs'!$C$11</f>
        <v>11.095250087119835</v>
      </c>
      <c r="JN35" s="110">
        <f>MIN('Drive Train'!$G$35-JH34*'DT-Prelim Calcs'!$C$21*'Drive Train'!$G$38,JN34+JH$2)</f>
        <v>10.996935797983122</v>
      </c>
      <c r="JO35" s="110">
        <f>'Drive Train'!$G$35-JH35*'DT-Prelim Calcs'!$C$21*'Drive Train'!$G$38</f>
        <v>11.011633421546778</v>
      </c>
      <c r="JP35" s="1">
        <f>IF(JM35&gt;='Drive Train'!$G$30,1,0)</f>
        <v>0</v>
      </c>
      <c r="JQ35" s="110">
        <f>MIN(JG35,'DT-Prelim Calcs'!$C$10)*'DT-Prelim Calcs'!$C$11*1000/60/60*(1-JP35)</f>
        <v>0.20844031832755833</v>
      </c>
      <c r="JR35" s="119">
        <f>JR34+'DT-Prelim Calcs'!$C$11</f>
        <v>1.2400000000000004</v>
      </c>
      <c r="JS35" s="2">
        <f>KC35/'Drive Train'!$G$35</f>
        <v>0.86608678202980161</v>
      </c>
      <c r="JT35" s="88">
        <f>KA35*12*60/(PI() * 'Drive Train'!$G$17)/JS$2*JS35</f>
        <v>3989.3121922776163</v>
      </c>
      <c r="JU35" s="2">
        <f>('DT-Prelim Calcs'!$C$6*JS35-JT35)/('DT-Prelim Calcs'!$C$6*JS35)*'DT-Prelim Calcs'!$C$7*JS35</f>
        <v>0.25800938473197932</v>
      </c>
      <c r="JV35" s="110">
        <f>JU35/'DT-Prelim Calcs'!$C$7*('DT-Prelim Calcs'!$C$8-'DT-Prelim Calcs'!$C$9)+'DT-Prelim Calcs'!$C$9</f>
        <v>18.736742614858315</v>
      </c>
      <c r="JW35" s="110">
        <f t="shared" si="48"/>
        <v>18.736742614858315</v>
      </c>
      <c r="JX35" s="2">
        <f t="shared" si="93"/>
        <v>2.2039529194653268E-2</v>
      </c>
      <c r="JY35" s="110">
        <f>JX35*'DT-Prelim Calcs'!$C$21/JS$2/'DT-Prelim Calcs'!$C$19/'DT-Prelim Calcs'!$C$18*3.39*'DT-Prelim Calcs'!$C$20</f>
        <v>0.81853342272109886</v>
      </c>
      <c r="JZ35" s="88">
        <f t="shared" si="49"/>
        <v>0</v>
      </c>
      <c r="KA35" s="110">
        <f>JY34*'DT-Prelim Calcs'!$C$11+KA34</f>
        <v>12.05883187860527</v>
      </c>
      <c r="KB35" s="110">
        <f>KB34+0.5*JY35*'DT-Prelim Calcs'!$C$11^2+KA35*'DT-Prelim Calcs'!$C$11</f>
        <v>11.156031443362943</v>
      </c>
      <c r="KC35" s="110">
        <f>MIN('Drive Train'!$G$35-JW34*'DT-Prelim Calcs'!$C$21*'Drive Train'!$G$38,KC34+JW$2)</f>
        <v>10.99930213177848</v>
      </c>
      <c r="KD35" s="110">
        <f>'Drive Train'!$G$35-JW35*'DT-Prelim Calcs'!$C$21*'Drive Train'!$G$38</f>
        <v>11.013693164662751</v>
      </c>
      <c r="KE35" s="1">
        <f>IF(KB35&gt;='Drive Train'!$G$30,1,0)</f>
        <v>0</v>
      </c>
      <c r="KF35" s="110">
        <f>MIN(JV35,'DT-Prelim Calcs'!$C$10)*'DT-Prelim Calcs'!$C$11*1000/60/60*(1-KE35)</f>
        <v>0.20818602905398129</v>
      </c>
      <c r="KG35" s="119">
        <f>KG34+'DT-Prelim Calcs'!$C$11</f>
        <v>1.2400000000000004</v>
      </c>
      <c r="KH35" s="2">
        <f>KR35/'Drive Train'!$G$35</f>
        <v>0.86607292064558061</v>
      </c>
      <c r="KI35" s="88">
        <f>KP35*12*60/(PI() * 'Drive Train'!$G$17)/KH$2*KH35</f>
        <v>3989.115631791366</v>
      </c>
      <c r="KJ35" s="2">
        <f>('DT-Prelim Calcs'!$C$6*KH35-KI35)/('DT-Prelim Calcs'!$C$6*KH35)*'DT-Prelim Calcs'!$C$7*KH35</f>
        <v>0.25803729742091486</v>
      </c>
      <c r="KK35" s="110">
        <f>KJ35/'DT-Prelim Calcs'!$C$7*('DT-Prelim Calcs'!$C$8-'DT-Prelim Calcs'!$C$9)+'DT-Prelim Calcs'!$C$9</f>
        <v>18.738445090921047</v>
      </c>
      <c r="KL35" s="110">
        <f t="shared" si="50"/>
        <v>18.738445090921047</v>
      </c>
      <c r="KM35" s="2">
        <f t="shared" si="94"/>
        <v>2.2075292056132317E-2</v>
      </c>
      <c r="KN35" s="110">
        <f>KM35*'DT-Prelim Calcs'!$C$21/KH$2/'DT-Prelim Calcs'!$C$19/'DT-Prelim Calcs'!$C$18*3.39*'DT-Prelim Calcs'!$C$20</f>
        <v>0.81986163155687775</v>
      </c>
      <c r="KO35" s="88">
        <f t="shared" si="51"/>
        <v>0</v>
      </c>
      <c r="KP35" s="110">
        <f>KN34*'DT-Prelim Calcs'!$C$11+KP34</f>
        <v>12.058430709096964</v>
      </c>
      <c r="KQ35" s="110">
        <f>KQ34+0.5*KN35*'DT-Prelim Calcs'!$C$11^2+KP35*'DT-Prelim Calcs'!$C$11</f>
        <v>11.151573334466677</v>
      </c>
      <c r="KR35" s="110">
        <f>MIN('Drive Train'!$G$35-KL34*'DT-Prelim Calcs'!$C$21*'Drive Train'!$G$38,KR34+KL$2)</f>
        <v>10.999126092198873</v>
      </c>
      <c r="KS35" s="110">
        <f>'Drive Train'!$G$35-KL35*'DT-Prelim Calcs'!$C$21*'Drive Train'!$G$38</f>
        <v>11.013539941817106</v>
      </c>
      <c r="KT35" s="1">
        <f>IF(KQ35&gt;='Drive Train'!$G$30,1,0)</f>
        <v>0</v>
      </c>
      <c r="KU35" s="110">
        <f>MIN(KK35,'DT-Prelim Calcs'!$C$10)*'DT-Prelim Calcs'!$C$11*1000/60/60*(1-KT35)</f>
        <v>0.2082049454546783</v>
      </c>
      <c r="KV35" s="119">
        <f>KV34+'DT-Prelim Calcs'!$C$11</f>
        <v>1.2400000000000004</v>
      </c>
      <c r="KW35" s="2">
        <f>LG35/'Drive Train'!$G$35</f>
        <v>0.86608593423908475</v>
      </c>
      <c r="KX35" s="88">
        <f>LE35*12*60/(PI() * 'Drive Train'!$G$17)/KW$2*KW35</f>
        <v>3989.3001702640422</v>
      </c>
      <c r="KY35" s="2">
        <f>('DT-Prelim Calcs'!$C$6*KW35-KX35)/('DT-Prelim Calcs'!$C$6*KW35)*'DT-Prelim Calcs'!$C$7*KW35</f>
        <v>0.25801109192226362</v>
      </c>
      <c r="KZ35" s="110">
        <f>KY35/'DT-Prelim Calcs'!$C$7*('DT-Prelim Calcs'!$C$8-'DT-Prelim Calcs'!$C$9)+'DT-Prelim Calcs'!$C$9</f>
        <v>18.736846741357922</v>
      </c>
      <c r="LA35" s="110">
        <f t="shared" si="52"/>
        <v>18.736846741357922</v>
      </c>
      <c r="LB35" s="2">
        <f t="shared" si="95"/>
        <v>2.2041716508658854E-2</v>
      </c>
      <c r="LC35" s="110">
        <f>LB35*'DT-Prelim Calcs'!$C$21/KW$2/'DT-Prelim Calcs'!$C$19/'DT-Prelim Calcs'!$C$18*3.39*'DT-Prelim Calcs'!$C$20</f>
        <v>0.81861465810520095</v>
      </c>
      <c r="LD35" s="88">
        <f t="shared" si="53"/>
        <v>0</v>
      </c>
      <c r="LE35" s="110">
        <f>LC34*'DT-Prelim Calcs'!$C$11+LE34</f>
        <v>12.058807342711804</v>
      </c>
      <c r="LF35" s="110">
        <f>LF34+0.5*LC35*'DT-Prelim Calcs'!$C$11^2+LE35*'DT-Prelim Calcs'!$C$11</f>
        <v>11.155822311455607</v>
      </c>
      <c r="LG35" s="110">
        <f>MIN('Drive Train'!$G$35-LA34*'DT-Prelim Calcs'!$C$21*'Drive Train'!$G$38,LG34+LA$2)</f>
        <v>10.999291364836376</v>
      </c>
      <c r="LH35" s="110">
        <f>'Drive Train'!$G$35-LA35*'DT-Prelim Calcs'!$C$21*'Drive Train'!$G$38</f>
        <v>11.013683793277787</v>
      </c>
      <c r="LI35" s="1">
        <f>IF(LF35&gt;='Drive Train'!$G$30,1,0)</f>
        <v>0</v>
      </c>
      <c r="LJ35" s="110">
        <f>MIN(KZ35,'DT-Prelim Calcs'!$C$10)*'DT-Prelim Calcs'!$C$11*1000/60/60*(1-LI35)</f>
        <v>0.20818718601508801</v>
      </c>
      <c r="LK35" s="119">
        <f>LK34+'DT-Prelim Calcs'!$C$11</f>
        <v>1.2400000000000004</v>
      </c>
      <c r="LL35" s="2">
        <f>LV35/'Drive Train'!$G$35</f>
        <v>0.86607612818653912</v>
      </c>
      <c r="LM35" s="88">
        <f>LT35*12*60/(PI() * 'Drive Train'!$G$17)/LL$2*LL35</f>
        <v>3989.1611162147669</v>
      </c>
      <c r="LN35" s="2">
        <f>('DT-Prelim Calcs'!$C$6*LL35-LM35)/('DT-Prelim Calcs'!$C$6*LL35)*'DT-Prelim Calcs'!$C$7*LL35</f>
        <v>0.25803083836924939</v>
      </c>
      <c r="LO35" s="110">
        <f>LN35/'DT-Prelim Calcs'!$C$7*('DT-Prelim Calcs'!$C$8-'DT-Prelim Calcs'!$C$9)+'DT-Prelim Calcs'!$C$9</f>
        <v>18.738051134578335</v>
      </c>
      <c r="LP35" s="110">
        <f t="shared" si="54"/>
        <v>18.738051134578335</v>
      </c>
      <c r="LQ35" s="2">
        <f t="shared" si="96"/>
        <v>2.2067016437395448E-2</v>
      </c>
      <c r="LR35" s="110">
        <f>LQ35*'DT-Prelim Calcs'!$C$21/LL$2/'DT-Prelim Calcs'!$C$19/'DT-Prelim Calcs'!$C$18*3.39*'DT-Prelim Calcs'!$C$20</f>
        <v>0.81955428059352475</v>
      </c>
      <c r="LS35" s="88">
        <f t="shared" si="55"/>
        <v>0</v>
      </c>
      <c r="LT35" s="110">
        <f>LR34*'DT-Prelim Calcs'!$C$11+LT34</f>
        <v>12.058523541619413</v>
      </c>
      <c r="LU35" s="110">
        <f>LU34+0.5*LR35*'DT-Prelim Calcs'!$C$11^2+LT35*'DT-Prelim Calcs'!$C$11</f>
        <v>11.153015580152791</v>
      </c>
      <c r="LV35" s="110">
        <f>MIN('Drive Train'!$G$35-LP34*'DT-Prelim Calcs'!$C$21*'Drive Train'!$G$38,LV34+LP$2)</f>
        <v>10.999166827969047</v>
      </c>
      <c r="LW35" s="110">
        <f>'Drive Train'!$G$35-LP35*'DT-Prelim Calcs'!$C$21*'Drive Train'!$G$38</f>
        <v>11.01357539788795</v>
      </c>
      <c r="LX35" s="1">
        <f>IF(LU35&gt;='Drive Train'!$G$30,1,0)</f>
        <v>0</v>
      </c>
      <c r="LY35" s="110">
        <f>MIN(LO35,'DT-Prelim Calcs'!$C$10)*'DT-Prelim Calcs'!$C$11*1000/60/60*(1-LX35)</f>
        <v>0.20820056816198149</v>
      </c>
      <c r="LZ35" s="119">
        <f>LZ34+'DT-Prelim Calcs'!$C$11</f>
        <v>1.2400000000000004</v>
      </c>
    </row>
    <row r="36" spans="1:338" x14ac:dyDescent="0.2">
      <c r="C36" s="114" t="s">
        <v>15</v>
      </c>
      <c r="E36" s="25">
        <f>'DT-Prelim Calcs'!AI2</f>
        <v>2.0000000000000009</v>
      </c>
      <c r="F36" s="25">
        <f>'DT-Prelim Calcs'!AY2</f>
        <v>2.2000000000000011</v>
      </c>
      <c r="G36" s="25">
        <f>'DT-Prelim Calcs'!BN2</f>
        <v>1.880000000000001</v>
      </c>
      <c r="H36" s="25">
        <f>'DT-Prelim Calcs'!CC2</f>
        <v>1.8000000000000009</v>
      </c>
      <c r="I36" s="25">
        <f>'DT-Prelim Calcs'!CR2</f>
        <v>1.840000000000001</v>
      </c>
      <c r="J36" s="25">
        <f>'DT-Prelim Calcs'!DG2</f>
        <v>1.9600000000000011</v>
      </c>
      <c r="K36" s="25">
        <f>'DT-Prelim Calcs'!DV2</f>
        <v>2.120000000000001</v>
      </c>
      <c r="L36" s="25">
        <f>'DT-Prelim Calcs'!EK2</f>
        <v>2.3600000000000012</v>
      </c>
      <c r="M36" s="25">
        <f>'DT-Prelim Calcs'!EZ2</f>
        <v>2.6000000000000014</v>
      </c>
      <c r="N36" s="25">
        <f>'DT-Prelim Calcs'!FO2</f>
        <v>2.8400000000000016</v>
      </c>
      <c r="O36" s="25">
        <f>'DT-Prelim Calcs'!GD2</f>
        <v>3.0800000000000018</v>
      </c>
      <c r="R36" s="119">
        <f>R35+'DT-Prelim Calcs'!$C$11</f>
        <v>1.2800000000000005</v>
      </c>
      <c r="S36" s="2">
        <f>AG36/'Drive Train'!$G$35</f>
        <v>0.85417685565712165</v>
      </c>
      <c r="T36" s="88">
        <f>AE36*12*60/(PI() * 'Drive Train'!$G$17)/S$2*ABS(S36)</f>
        <v>3945.5611592090013</v>
      </c>
      <c r="U36" s="2">
        <f>IF(OR(AD35=1,AND($C$32=Motors!$C$28,'DT-Prelim Calcs'!AI35=1)),0,IF(AG36=0,-(V35+$C$9)/($C$8-$C$9)*$C$7,($C$6*S36-T36)/($C$6*S36)*$C$7*S36))</f>
        <v>0.25177956605108059</v>
      </c>
      <c r="V36" s="110">
        <f>IF(AND(AD35=1,AI35=1),0,ABS(U36/$C$7*($C$8-$C$9)+$C$9) *'Drive Train'!$K$55 + V35*(1-'Drive Train'!$K$55))</f>
        <v>18.444967084636623</v>
      </c>
      <c r="W36" s="110">
        <f>MIN(ABS(V36),U$2) * SIGN(V36)</f>
        <v>18.444967084636623</v>
      </c>
      <c r="X36" s="2">
        <f>MAX(MIN(IF(AND(AI35=1,AG36&lt;0),-1,1)*(W36-$C$9)/($C$8-$C$9)*$C$7-$C$29*AE36/T$2 -  AI35*$C$29/2,X$2),MAX(X$4:X35)*-1)</f>
        <v>1.6589581069581277E-2</v>
      </c>
      <c r="Y36" s="110">
        <f t="shared" si="8"/>
        <v>0.61612598229583648</v>
      </c>
      <c r="Z36" s="110">
        <f t="shared" si="9"/>
        <v>0.61612598229583648</v>
      </c>
      <c r="AA36" s="110">
        <f t="shared" si="10"/>
        <v>10.848046066845445</v>
      </c>
      <c r="AB36" s="110" t="e">
        <f t="shared" si="11"/>
        <v>#N/A</v>
      </c>
      <c r="AC36" s="88">
        <f t="shared" si="60"/>
        <v>1</v>
      </c>
      <c r="AD36" s="1">
        <f t="shared" si="12"/>
        <v>0</v>
      </c>
      <c r="AE36" s="110">
        <f t="shared" si="13"/>
        <v>12.092876190263546</v>
      </c>
      <c r="AF36" s="110" t="e">
        <f t="shared" si="14"/>
        <v>#N/A</v>
      </c>
      <c r="AG36" s="110">
        <f>IF(AI35=0,MIN('Drive Train'!$G$35-W35*$C$21*'Drive Train'!$G$38,AG35+W$2)-$C$3,IF(AE35-1&lt;=0,0,IF($C$32=Motors!$C$26,MAX(MAX(AG$4:AG35)*-1,AG35-W$2),MAX(0,MAX(AG$4:AG35)*-1,AG35-W$2))))</f>
        <v>10.848046066845445</v>
      </c>
      <c r="AH36" s="110">
        <f>'Drive Train'!$G$35-ABS(W36)*'DT-Prelim Calcs'!$C$21*'Drive Train'!$G$38</f>
        <v>11.039952962382703</v>
      </c>
      <c r="AI36" s="1">
        <f>IF(AJ36&gt;='Drive Train'!$G$30,1,0)</f>
        <v>0</v>
      </c>
      <c r="AJ36" s="110">
        <f>AJ35+0.5*Y36*'DT-Prelim Calcs'!$C$11^2+AE36*'DT-Prelim Calcs'!$C$11</f>
        <v>11.691702427677425</v>
      </c>
      <c r="AK36" s="110">
        <f t="shared" si="15"/>
        <v>0.20494407871818471</v>
      </c>
      <c r="AL36" s="119">
        <f>AL35+'DT-Prelim Calcs'!$C$11</f>
        <v>1.2800000000000005</v>
      </c>
      <c r="AM36" s="2">
        <f>AW36/'Drive Train'!$G$35</f>
        <v>0.6590947583097656</v>
      </c>
      <c r="AN36" s="88">
        <f>AU36*12*60/(PI() * 'Drive Train'!$G$17)/AM$2*AM36</f>
        <v>801.49662352198402</v>
      </c>
      <c r="AO36" s="2">
        <f>('DT-Prelim Calcs'!$C$6*AM36-AN36)/('DT-Prelim Calcs'!$C$6*AM36)*'DT-Prelim Calcs'!$C$7*AM36</f>
        <v>0.73581158196231788</v>
      </c>
      <c r="AP36" s="110">
        <f>AO36/'DT-Prelim Calcs'!$C$7*('DT-Prelim Calcs'!$C$8-'DT-Prelim Calcs'!$C$9)+'DT-Prelim Calcs'!$C$9</f>
        <v>47.879287977843504</v>
      </c>
      <c r="AQ36" s="110">
        <f t="shared" si="16"/>
        <v>47.879287977843504</v>
      </c>
      <c r="AR36" s="2">
        <f t="shared" si="61"/>
        <v>0.67351363246978568</v>
      </c>
      <c r="AS36" s="110">
        <f>AR36*'DT-Prelim Calcs'!$C$21/AM$2/'DT-Prelim Calcs'!$C$19/'DT-Prelim Calcs'!$C$18*3.39*'DT-Prelim Calcs'!$C$20</f>
        <v>7.5041542035556219</v>
      </c>
      <c r="AT36" s="88">
        <f t="shared" si="17"/>
        <v>0</v>
      </c>
      <c r="AU36" s="110">
        <f>AS35*'DT-Prelim Calcs'!$C$11+AU35</f>
        <v>10.612097007075214</v>
      </c>
      <c r="AV36" s="110">
        <f>AV35+0.5*AS36*'DT-Prelim Calcs'!$C$11^2+AU36*'DT-Prelim Calcs'!$C$11</f>
        <v>7.2931862529579092</v>
      </c>
      <c r="AW36" s="110">
        <f>MIN('Drive Train'!$G$35-AQ35*'DT-Prelim Calcs'!$C$21*'Drive Train'!$G$38,AW35+AQ$2)</f>
        <v>8.370503430534022</v>
      </c>
      <c r="AX36" s="110">
        <f>'Drive Train'!$G$35-AQ36*'DT-Prelim Calcs'!$C$21*'Drive Train'!$G$38</f>
        <v>8.390864081994085</v>
      </c>
      <c r="AY36" s="1">
        <f>IF(AV36&gt;='Drive Train'!$G$30,1,0)</f>
        <v>0</v>
      </c>
      <c r="AZ36" s="110">
        <f t="shared" si="62"/>
        <v>0.53199208864270564</v>
      </c>
      <c r="BA36" s="119">
        <f>BA35+'DT-Prelim Calcs'!$C$11</f>
        <v>1.2800000000000005</v>
      </c>
      <c r="BB36" s="2">
        <f>BL36/'Drive Train'!$G$35</f>
        <v>0.72305308395192658</v>
      </c>
      <c r="BC36" s="88">
        <f>BJ36*12*60/(PI() * 'Drive Train'!$G$17)/BB$2*BB36</f>
        <v>1803.1928602138314</v>
      </c>
      <c r="BD36" s="2">
        <f>('DT-Prelim Calcs'!$C$6*BB36-BC36)/('DT-Prelim Calcs'!$C$6*BB36)*'DT-Prelim Calcs'!$C$7*BB36</f>
        <v>0.584144928354836</v>
      </c>
      <c r="BE36" s="110">
        <f>BD36/'DT-Prelim Calcs'!$C$7*('DT-Prelim Calcs'!$C$8-'DT-Prelim Calcs'!$C$9)+'DT-Prelim Calcs'!$C$9</f>
        <v>38.628697757812695</v>
      </c>
      <c r="BF36" s="110">
        <f t="shared" si="18"/>
        <v>38.628697757812695</v>
      </c>
      <c r="BG36" s="2">
        <f t="shared" si="63"/>
        <v>0.45638580909009407</v>
      </c>
      <c r="BH36" s="110">
        <f>BG36*'DT-Prelim Calcs'!$C$21/BB$2/'DT-Prelim Calcs'!$C$19/'DT-Prelim Calcs'!$C$18*3.39*'DT-Prelim Calcs'!$C$20</f>
        <v>7.9099368704765078</v>
      </c>
      <c r="BI36" s="88">
        <f t="shared" si="19"/>
        <v>0</v>
      </c>
      <c r="BJ36" s="110">
        <f>BH35*'DT-Prelim Calcs'!$C$11+BJ35</f>
        <v>13.990519527505345</v>
      </c>
      <c r="BK36" s="110">
        <f>BK35+0.5*BH36*'DT-Prelim Calcs'!$C$11^2+BJ36*'DT-Prelim Calcs'!$C$11</f>
        <v>10.161937455999135</v>
      </c>
      <c r="BL36" s="110">
        <f>MIN('Drive Train'!$G$35-BF35*'DT-Prelim Calcs'!$C$21*'Drive Train'!$G$38,BL35+BF$2)</f>
        <v>9.1827741661894677</v>
      </c>
      <c r="BM36" s="110">
        <f>'Drive Train'!$G$35-BF36*'DT-Prelim Calcs'!$C$21*'Drive Train'!$G$38</f>
        <v>9.2234172017968561</v>
      </c>
      <c r="BN36" s="1">
        <f>IF(BK36&gt;='Drive Train'!$G$30,1,0)</f>
        <v>0</v>
      </c>
      <c r="BO36" s="110">
        <f t="shared" si="64"/>
        <v>0.42920775286458557</v>
      </c>
      <c r="BP36" s="119">
        <f>BP35+'DT-Prelim Calcs'!$C$11</f>
        <v>1.2800000000000005</v>
      </c>
      <c r="BQ36" s="2">
        <f>CA36/'Drive Train'!$G$35</f>
        <v>0.79146806317663698</v>
      </c>
      <c r="BR36" s="88">
        <f>BY36*12*60/(PI() * 'Drive Train'!$G$17)/BQ$2*BQ36</f>
        <v>2863.8910563597874</v>
      </c>
      <c r="BS36" s="2">
        <f>('DT-Prelim Calcs'!$C$6*BQ36-BR36)/('DT-Prelim Calcs'!$C$6*BQ36)*'DT-Prelim Calcs'!$C$7*BQ36</f>
        <v>0.42451682019767117</v>
      </c>
      <c r="BT36" s="110">
        <f>BS36/'DT-Prelim Calcs'!$C$7*('DT-Prelim Calcs'!$C$8-'DT-Prelim Calcs'!$C$9)+'DT-Prelim Calcs'!$C$9</f>
        <v>28.89251527446789</v>
      </c>
      <c r="BU36" s="110">
        <f t="shared" si="20"/>
        <v>28.89251527446789</v>
      </c>
      <c r="BV36" s="2">
        <f t="shared" si="65"/>
        <v>0.23914530023744235</v>
      </c>
      <c r="BW36" s="110">
        <f>BV36*'DT-Prelim Calcs'!$C$21/BQ$2/'DT-Prelim Calcs'!$C$19/'DT-Prelim Calcs'!$C$18*3.39*'DT-Prelim Calcs'!$C$20</f>
        <v>5.6250747896974511</v>
      </c>
      <c r="BX36" s="88">
        <f t="shared" si="21"/>
        <v>0</v>
      </c>
      <c r="BY36" s="110">
        <f>BW35*'DT-Prelim Calcs'!$C$11+BY35</f>
        <v>14.957512637355947</v>
      </c>
      <c r="BZ36" s="110">
        <f>BZ35+0.5*BW36*'DT-Prelim Calcs'!$C$11^2+BY36*'DT-Prelim Calcs'!$C$11</f>
        <v>11.786481708840576</v>
      </c>
      <c r="CA36" s="110">
        <f>MIN('Drive Train'!$G$35-BU35*'DT-Prelim Calcs'!$C$21*'Drive Train'!$G$38,CA35+BU$2)</f>
        <v>10.051644402343289</v>
      </c>
      <c r="CB36" s="110">
        <f>'Drive Train'!$G$35-BU36*'DT-Prelim Calcs'!$C$21*'Drive Train'!$G$38</f>
        <v>10.099673625297889</v>
      </c>
      <c r="CC36" s="1">
        <f>IF(BZ36&gt;='Drive Train'!$G$30,1,0)</f>
        <v>0</v>
      </c>
      <c r="CD36" s="110">
        <f t="shared" si="66"/>
        <v>0.32102794749408764</v>
      </c>
      <c r="CE36" s="119">
        <f>CE35+'DT-Prelim Calcs'!$C$11</f>
        <v>1.2800000000000005</v>
      </c>
      <c r="CF36" s="2">
        <f>CP36/'Drive Train'!$G$35</f>
        <v>0.84098719655052312</v>
      </c>
      <c r="CG36" s="88">
        <f>CN36*12*60/(PI() * 'Drive Train'!$G$17)/CF$2*CF36</f>
        <v>3617.3487021509504</v>
      </c>
      <c r="CH36" s="2">
        <f>('DT-Prelim Calcs'!$C$6*CF36-CG36)/('DT-Prelim Calcs'!$C$6*CF36)*'DT-Prelim Calcs'!$C$7*CF36</f>
        <v>0.3124252228155458</v>
      </c>
      <c r="CI36" s="110">
        <f>CH36/'DT-Prelim Calcs'!$C$7*('DT-Prelim Calcs'!$C$8-'DT-Prelim Calcs'!$C$9)+'DT-Prelim Calcs'!$C$9</f>
        <v>22.0557228100262</v>
      </c>
      <c r="CJ36" s="110">
        <f t="shared" si="22"/>
        <v>22.0557228100262</v>
      </c>
      <c r="CK36" s="2">
        <f t="shared" si="67"/>
        <v>9.2071240088018869E-2</v>
      </c>
      <c r="CL36" s="110">
        <f>CK36*'DT-Prelim Calcs'!$C$21/CF$2/'DT-Prelim Calcs'!$C$19/'DT-Prelim Calcs'!$C$18*3.39*'DT-Prelim Calcs'!$C$20</f>
        <v>2.7355715856836031</v>
      </c>
      <c r="CM36" s="88">
        <f t="shared" si="23"/>
        <v>0</v>
      </c>
      <c r="CN36" s="110">
        <f>CL35*'DT-Prelim Calcs'!$C$11+CN35</f>
        <v>14.076012089773133</v>
      </c>
      <c r="CO36" s="110">
        <f>CO35+0.5*CL36*'DT-Prelim Calcs'!$C$11^2+CN36*'DT-Prelim Calcs'!$C$11</f>
        <v>12.19470044507306</v>
      </c>
      <c r="CP36" s="110">
        <f>MIN('Drive Train'!$G$35-CJ35*'DT-Prelim Calcs'!$C$21*'Drive Train'!$G$38,CP35+CJ$2)</f>
        <v>10.680537396191642</v>
      </c>
      <c r="CQ36" s="110">
        <f>'Drive Train'!$G$35-CJ36*'DT-Prelim Calcs'!$C$21*'Drive Train'!$G$38</f>
        <v>10.714984947097641</v>
      </c>
      <c r="CR36" s="1">
        <f>IF(CO36&gt;='Drive Train'!$G$30,1,0)</f>
        <v>0</v>
      </c>
      <c r="CS36" s="110">
        <f t="shared" si="68"/>
        <v>0.24506358677806891</v>
      </c>
      <c r="CT36" s="119">
        <f>CT35+'DT-Prelim Calcs'!$C$11</f>
        <v>1.2800000000000005</v>
      </c>
      <c r="CU36" s="2">
        <f>DE36/'Drive Train'!$G$35</f>
        <v>0.86472182681056686</v>
      </c>
      <c r="CV36" s="88">
        <f>DC36*12*60/(PI() * 'Drive Train'!$G$17)/CU$2*CU36</f>
        <v>3969.1404158009454</v>
      </c>
      <c r="CW36" s="2">
        <f>('DT-Prelim Calcs'!$C$6*CU36-CV36)/('DT-Prelim Calcs'!$C$6*CU36)*'DT-Prelim Calcs'!$C$7*CU36</f>
        <v>0.26095503842630119</v>
      </c>
      <c r="CX36" s="110">
        <f>CW36/'DT-Prelim Calcs'!$C$7*('DT-Prelim Calcs'!$C$8-'DT-Prelim Calcs'!$C$9)+'DT-Prelim Calcs'!$C$9</f>
        <v>18.916406599050994</v>
      </c>
      <c r="CY36" s="110">
        <f t="shared" si="24"/>
        <v>18.916406599050994</v>
      </c>
      <c r="CZ36" s="2">
        <f t="shared" si="69"/>
        <v>2.5807761004912777E-2</v>
      </c>
      <c r="DA36" s="110">
        <f>CZ36*'DT-Prelim Calcs'!$C$21/CU$2/'DT-Prelim Calcs'!$C$19/'DT-Prelim Calcs'!$C$18*3.39*'DT-Prelim Calcs'!$C$20</f>
        <v>0.9265336055727833</v>
      </c>
      <c r="DB36" s="88">
        <f t="shared" si="25"/>
        <v>0</v>
      </c>
      <c r="DC36" s="110">
        <f>DA35*'DT-Prelim Calcs'!$C$11+DC35</f>
        <v>12.431167701540133</v>
      </c>
      <c r="DD36" s="110">
        <f>DD35+0.5*DA36*'DT-Prelim Calcs'!$C$11^2+DC36*'DT-Prelim Calcs'!$C$11</f>
        <v>11.7610028462146</v>
      </c>
      <c r="DE36" s="110">
        <f>MIN('Drive Train'!$G$35-CY35*'DT-Prelim Calcs'!$C$21*'Drive Train'!$G$38,DE35+CY$2)</f>
        <v>10.981967200494198</v>
      </c>
      <c r="DF36" s="110">
        <f>'Drive Train'!$G$35-CY36*'DT-Prelim Calcs'!$C$21*'Drive Train'!$G$38</f>
        <v>10.99752340608541</v>
      </c>
      <c r="DG36" s="1">
        <f>IF(DD36&gt;='Drive Train'!$G$30,1,0)</f>
        <v>0</v>
      </c>
      <c r="DH36" s="110">
        <f t="shared" si="70"/>
        <v>0.21018229554501108</v>
      </c>
      <c r="DI36" s="119">
        <f>DI35+'DT-Prelim Calcs'!$C$11</f>
        <v>1.2800000000000005</v>
      </c>
      <c r="DJ36" s="2">
        <f>DT36/'Drive Train'!$G$35</f>
        <v>0.87249692191724126</v>
      </c>
      <c r="DK36" s="88">
        <f>DR36*12*60/(PI() * 'Drive Train'!$G$17)/DJ$2*DJ36</f>
        <v>4080.8782501005694</v>
      </c>
      <c r="DL36" s="2">
        <f>('DT-Prelim Calcs'!$C$6*DJ36-DK36)/('DT-Prelim Calcs'!$C$6*DJ36)*'DT-Prelim Calcs'!$C$7*DJ36</f>
        <v>0.24494012349204258</v>
      </c>
      <c r="DM36" s="110">
        <f>DL36/'DT-Prelim Calcs'!$C$7*('DT-Prelim Calcs'!$C$8-'DT-Prelim Calcs'!$C$9)+'DT-Prelim Calcs'!$C$9</f>
        <v>17.939610369018201</v>
      </c>
      <c r="DN36" s="110">
        <f t="shared" si="26"/>
        <v>17.939610369018201</v>
      </c>
      <c r="DO36" s="2">
        <f t="shared" si="71"/>
        <v>5.3275257397526199E-3</v>
      </c>
      <c r="DP36" s="110">
        <f>DO36*'DT-Prelim Calcs'!$C$21/DJ$2/'DT-Prelim Calcs'!$C$19/'DT-Prelim Calcs'!$C$18*3.39*'DT-Prelim Calcs'!$C$20</f>
        <v>0.22424218859354572</v>
      </c>
      <c r="DQ36" s="88">
        <f t="shared" si="27"/>
        <v>1</v>
      </c>
      <c r="DR36" s="110">
        <f>DP35*'DT-Prelim Calcs'!$C$11+DR35</f>
        <v>10.804401112433663</v>
      </c>
      <c r="DS36" s="110">
        <f>DS35+0.5*DP36*'DT-Prelim Calcs'!$C$11^2+DR36*'DT-Prelim Calcs'!$C$11</f>
        <v>10.939117905792084</v>
      </c>
      <c r="DT36" s="110">
        <f>MIN('Drive Train'!$G$35-DN35*'DT-Prelim Calcs'!$C$21*'Drive Train'!$G$38,DT35+DN$2)</f>
        <v>11.080710908348964</v>
      </c>
      <c r="DU36" s="110">
        <f>'Drive Train'!$G$35-DN36*'DT-Prelim Calcs'!$C$21*'Drive Train'!$G$38</f>
        <v>11.085435066788362</v>
      </c>
      <c r="DV36" s="1">
        <f>IF(DS36&gt;='Drive Train'!$G$30,1,0)</f>
        <v>0</v>
      </c>
      <c r="DW36" s="110">
        <f t="shared" si="72"/>
        <v>0.19932900410020224</v>
      </c>
      <c r="DX36" s="119">
        <f>DX35+'DT-Prelim Calcs'!$C$11</f>
        <v>1.2800000000000005</v>
      </c>
      <c r="DY36" s="2">
        <f>EI36/'Drive Train'!$G$35</f>
        <v>0.87432368510324343</v>
      </c>
      <c r="DZ36" s="88">
        <f>EG36*12*60/(PI() * 'Drive Train'!$G$17)/DY$2*DY36</f>
        <v>4106.2332837010817</v>
      </c>
      <c r="EA36" s="2">
        <f>('DT-Prelim Calcs'!$C$6*DY36-DZ36)/('DT-Prelim Calcs'!$C$6*DY36)*'DT-Prelim Calcs'!$C$7*DY36</f>
        <v>0.24139418195130524</v>
      </c>
      <c r="EB36" s="110">
        <f>EA36/'DT-Prelim Calcs'!$C$7*('DT-Prelim Calcs'!$C$8-'DT-Prelim Calcs'!$C$9)+'DT-Prelim Calcs'!$C$9</f>
        <v>17.723333083554788</v>
      </c>
      <c r="EC36" s="110">
        <f t="shared" si="28"/>
        <v>17.723333083554788</v>
      </c>
      <c r="ED36" s="2">
        <f t="shared" si="73"/>
        <v>7.9658330615753337E-4</v>
      </c>
      <c r="EE36" s="110">
        <f>ED36*'DT-Prelim Calcs'!$C$21/DY$2/'DT-Prelim Calcs'!$C$19/'DT-Prelim Calcs'!$C$18*3.39*'DT-Prelim Calcs'!$C$20</f>
        <v>3.8459944883883192E-2</v>
      </c>
      <c r="EF36" s="88">
        <f t="shared" si="29"/>
        <v>1</v>
      </c>
      <c r="EG36" s="110">
        <f>EE35*'DT-Prelim Calcs'!$C$11+EG35</f>
        <v>9.4579420743623395</v>
      </c>
      <c r="EH36" s="110">
        <f>EH35+0.5*EE36*'DT-Prelim Calcs'!$C$11^2+EG36*'DT-Prelim Calcs'!$C$11</f>
        <v>10.039515795090423</v>
      </c>
      <c r="EI36" s="110">
        <f>MIN('Drive Train'!$G$35-EC35*'DT-Prelim Calcs'!$C$21*'Drive Train'!$G$38,EI35+EC$2)</f>
        <v>11.103910800811191</v>
      </c>
      <c r="EJ36" s="110">
        <f>'Drive Train'!$G$35-EC36*'DT-Prelim Calcs'!$C$21*'Drive Train'!$G$38</f>
        <v>11.104900022480068</v>
      </c>
      <c r="EK36" s="1">
        <f>IF(EH36&gt;='Drive Train'!$G$30,1,0)</f>
        <v>0</v>
      </c>
      <c r="EL36" s="110">
        <f t="shared" si="74"/>
        <v>0.19692592315060875</v>
      </c>
      <c r="EM36" s="119">
        <f>EM35+'DT-Prelim Calcs'!$C$11</f>
        <v>1.2800000000000005</v>
      </c>
      <c r="EN36" s="2">
        <f>EX36/'Drive Train'!$G$35</f>
        <v>0.87463153396311544</v>
      </c>
      <c r="EO36" s="88">
        <f>EV36*12*60/(PI() * 'Drive Train'!$G$17)/EN$2*EN36</f>
        <v>4110.3407852779865</v>
      </c>
      <c r="EP36" s="2">
        <f>('DT-Prelim Calcs'!$C$6*EN36-EO36)/('DT-Prelim Calcs'!$C$6*EN36)*'DT-Prelim Calcs'!$C$7*EN36</f>
        <v>0.24083654041505428</v>
      </c>
      <c r="EQ36" s="110">
        <f>EP36/'DT-Prelim Calcs'!$C$7*('DT-Prelim Calcs'!$C$8-'DT-Prelim Calcs'!$C$9)+'DT-Prelim Calcs'!$C$9</f>
        <v>17.689320904747994</v>
      </c>
      <c r="ER36" s="110">
        <f t="shared" si="30"/>
        <v>17.689320904747994</v>
      </c>
      <c r="ES36" s="2">
        <f t="shared" si="75"/>
        <v>8.3039025328246474E-5</v>
      </c>
      <c r="ET36" s="110">
        <f>ES36*'DT-Prelim Calcs'!$C$21/EN$2/'DT-Prelim Calcs'!$C$19/'DT-Prelim Calcs'!$C$18*3.39*'DT-Prelim Calcs'!$C$20</f>
        <v>4.5232206019855939E-3</v>
      </c>
      <c r="EU36" s="88">
        <f t="shared" si="31"/>
        <v>1</v>
      </c>
      <c r="EV36" s="110">
        <f>ET35*'DT-Prelim Calcs'!$C$11+EV35</f>
        <v>8.3886080707795205</v>
      </c>
      <c r="EW36" s="110">
        <f>EW35+0.5*ET36*'DT-Prelim Calcs'!$C$11^2+EV36*'DT-Prelim Calcs'!$C$11</f>
        <v>9.1948466556812907</v>
      </c>
      <c r="EX36" s="110">
        <f>MIN('Drive Train'!$G$35-ER35*'DT-Prelim Calcs'!$C$21*'Drive Train'!$G$38,EX35+ER$2)</f>
        <v>11.107820481331565</v>
      </c>
      <c r="EY36" s="110">
        <f>'Drive Train'!$G$35-ER36*'DT-Prelim Calcs'!$C$21*'Drive Train'!$G$38</f>
        <v>11.10796111857268</v>
      </c>
      <c r="EZ36" s="1">
        <f>IF(EW36&gt;='Drive Train'!$G$30,1,0)</f>
        <v>0</v>
      </c>
      <c r="FA36" s="110">
        <f t="shared" si="76"/>
        <v>0.19654801005275546</v>
      </c>
      <c r="FB36" s="119">
        <f>FB35+'DT-Prelim Calcs'!$C$11</f>
        <v>1.2800000000000005</v>
      </c>
      <c r="FC36" s="2">
        <f>FM36/'Drive Train'!$G$35</f>
        <v>0.87466767357187947</v>
      </c>
      <c r="FD36" s="88">
        <f>FK36*12*60/(PI() * 'Drive Train'!$G$17)/FC$2*FC36</f>
        <v>4110.8017394962535</v>
      </c>
      <c r="FE36" s="2">
        <f>('DT-Prelim Calcs'!$C$6*FC36-FD36)/('DT-Prelim Calcs'!$C$6*FC36)*'DT-Prelim Calcs'!$C$7*FC36</f>
        <v>0.2407762052346861</v>
      </c>
      <c r="FF36" s="110">
        <f>FE36/'DT-Prelim Calcs'!$C$7*('DT-Prelim Calcs'!$C$8-'DT-Prelim Calcs'!$C$9)+'DT-Prelim Calcs'!$C$9</f>
        <v>17.685640886654614</v>
      </c>
      <c r="FG36" s="110">
        <f t="shared" si="32"/>
        <v>17.685640886654614</v>
      </c>
      <c r="FH36" s="2">
        <f t="shared" si="77"/>
        <v>5.6531340207055525E-6</v>
      </c>
      <c r="FI36" s="110">
        <f>FH36*'DT-Prelim Calcs'!$C$21/FC$2/'DT-Prelim Calcs'!$C$19/'DT-Prelim Calcs'!$C$18*3.39*'DT-Prelim Calcs'!$C$20</f>
        <v>3.4292426093717203E-4</v>
      </c>
      <c r="FJ36" s="88">
        <f t="shared" si="33"/>
        <v>1</v>
      </c>
      <c r="FK36" s="110">
        <f>FI35*'DT-Prelim Calcs'!$C$11+FK35</f>
        <v>7.5331611332291688</v>
      </c>
      <c r="FL36" s="110">
        <f>FL35+0.5*FI36*'DT-Prelim Calcs'!$C$11^2+FK36*'DT-Prelim Calcs'!$C$11</f>
        <v>8.4465781649532605</v>
      </c>
      <c r="FM36" s="110">
        <f>MIN('Drive Train'!$G$35-FG35*'DT-Prelim Calcs'!$C$21*'Drive Train'!$G$38,FM35+FG$2)</f>
        <v>11.108279454362869</v>
      </c>
      <c r="FN36" s="110">
        <f>'Drive Train'!$G$35-FG36*'DT-Prelim Calcs'!$C$21*'Drive Train'!$G$38</f>
        <v>11.108292320201084</v>
      </c>
      <c r="FO36" s="1">
        <f>IF(FL36&gt;='Drive Train'!$G$30,1,0)</f>
        <v>0</v>
      </c>
      <c r="FP36" s="110">
        <f t="shared" si="78"/>
        <v>0.19650712096282905</v>
      </c>
      <c r="FQ36" s="119">
        <f>FQ35+'DT-Prelim Calcs'!$C$11</f>
        <v>1.2800000000000005</v>
      </c>
      <c r="FR36" s="2">
        <f>GB36/'Drive Train'!$G$35</f>
        <v>0.8746704508384372</v>
      </c>
      <c r="FS36" s="88">
        <f>FZ36*12*60/(PI() * 'Drive Train'!$G$17)/FR$2*FR36</f>
        <v>4110.8354015133436</v>
      </c>
      <c r="FT36" s="2">
        <f>('DT-Prelim Calcs'!$C$6*FR36-FS36)/('DT-Prelim Calcs'!$C$6*FR36)*'DT-Prelim Calcs'!$C$7*FR36</f>
        <v>0.24077199387846104</v>
      </c>
      <c r="FU36" s="110">
        <f>FT36/'DT-Prelim Calcs'!$C$7*('DT-Prelim Calcs'!$C$8-'DT-Prelim Calcs'!$C$9)+'DT-Prelim Calcs'!$C$9</f>
        <v>17.685384023792661</v>
      </c>
      <c r="FV36" s="110">
        <f t="shared" si="34"/>
        <v>17.685384023792661</v>
      </c>
      <c r="FW36" s="2">
        <f t="shared" si="79"/>
        <v>2.3469061216641052E-7</v>
      </c>
      <c r="FX36" s="110">
        <f>FW36*'DT-Prelim Calcs'!$C$21/FR$2/'DT-Prelim Calcs'!$C$19/'DT-Prelim Calcs'!$C$18*3.39*'DT-Prelim Calcs'!$C$20</f>
        <v>1.5689255203629017E-5</v>
      </c>
      <c r="FY36" s="88">
        <f t="shared" si="35"/>
        <v>1</v>
      </c>
      <c r="FZ36" s="110">
        <f>FX35*'DT-Prelim Calcs'!$C$11+FZ35</f>
        <v>6.8356804835443521</v>
      </c>
      <c r="GA36" s="110">
        <f>GA35+0.5*FX36*'DT-Prelim Calcs'!$C$11^2+FZ36*'DT-Prelim Calcs'!$C$11</f>
        <v>7.793125168887161</v>
      </c>
      <c r="GB36" s="110">
        <f>MIN('Drive Train'!$G$35-FV35*'DT-Prelim Calcs'!$C$21*'Drive Train'!$G$38,GB35+FV$2)</f>
        <v>11.108314725648151</v>
      </c>
      <c r="GC36" s="110">
        <f>'Drive Train'!$G$35-FV36*'DT-Prelim Calcs'!$C$21*'Drive Train'!$G$38</f>
        <v>11.108315437858661</v>
      </c>
      <c r="GD36" s="1">
        <f>IF(GA36&gt;='Drive Train'!$G$30,1,0)</f>
        <v>0</v>
      </c>
      <c r="GE36" s="110">
        <f t="shared" si="80"/>
        <v>0.1965042669310296</v>
      </c>
      <c r="GF36" s="119">
        <f>GF35+'DT-Prelim Calcs'!$C$11</f>
        <v>1.2800000000000005</v>
      </c>
      <c r="GG36" s="2">
        <f>GQ36/'Drive Train'!$G$35</f>
        <v>0.8575055677678447</v>
      </c>
      <c r="GH36" s="88">
        <f>GO36*12*60/(PI() * 'Drive Train'!$G$17)/GG$2*GG36</f>
        <v>3867.4327696625387</v>
      </c>
      <c r="GI36" s="2">
        <f>('DT-Prelim Calcs'!$C$6*GG36-GH36)/('DT-Prelim Calcs'!$C$6*GG36)*'DT-Prelim Calcs'!$C$7*GG36</f>
        <v>0.27533624006906859</v>
      </c>
      <c r="GJ36" s="110">
        <f>GI36/'DT-Prelim Calcs'!$C$7*('DT-Prelim Calcs'!$C$8-'DT-Prelim Calcs'!$C$9)+'DT-Prelim Calcs'!$C$9</f>
        <v>19.793557904921915</v>
      </c>
      <c r="GK36" s="110">
        <f t="shared" si="81"/>
        <v>19.793557904921915</v>
      </c>
      <c r="GL36" s="2">
        <f t="shared" si="82"/>
        <v>4.428636547790471E-2</v>
      </c>
      <c r="GM36" s="110">
        <f>GL36*'DT-Prelim Calcs'!$C$21/GG$2/'DT-Prelim Calcs'!$C$19/'DT-Prelim Calcs'!$C$18*3.39*'DT-Prelim Calcs'!$C$20</f>
        <v>1.6447660925216578</v>
      </c>
      <c r="GN36" s="88">
        <f t="shared" si="37"/>
        <v>0</v>
      </c>
      <c r="GO36" s="110">
        <f>GM35*'DT-Prelim Calcs'!$C$11+GO35</f>
        <v>11.807404750590921</v>
      </c>
      <c r="GP36" s="110">
        <f>GP35+0.5*GM36*'DT-Prelim Calcs'!$C$11^2+GO36*'DT-Prelim Calcs'!$C$11</f>
        <v>9.7916524481295433</v>
      </c>
      <c r="GQ36" s="110">
        <f>MIN('Drive Train'!$G$35-GK35*'DT-Prelim Calcs'!$C$21*'Drive Train'!$G$38,GQ35+GK$2)</f>
        <v>10.890320710651627</v>
      </c>
      <c r="GR36" s="110">
        <f>'Drive Train'!$G$35-GK36*'DT-Prelim Calcs'!$C$21*'Drive Train'!$G$38</f>
        <v>10.918579788557027</v>
      </c>
      <c r="GS36" s="1">
        <f>IF(GP36&gt;='Drive Train'!$G$30,1,0)</f>
        <v>0</v>
      </c>
      <c r="GT36" s="110">
        <f t="shared" si="83"/>
        <v>0.21992842116579905</v>
      </c>
      <c r="GU36" s="119">
        <f>GU35+'DT-Prelim Calcs'!$C$11</f>
        <v>1.2800000000000005</v>
      </c>
      <c r="GV36" s="2">
        <f>HF36/'Drive Train'!$G$35</f>
        <v>0.86225558544376812</v>
      </c>
      <c r="GW36" s="88">
        <f>HD36*12*60/(PI() * 'Drive Train'!$G$17)/GV$2*GV36</f>
        <v>3934.9454100596172</v>
      </c>
      <c r="GX36" s="2">
        <f>('DT-Prelim Calcs'!$C$6*GV36-GW36)/('DT-Prelim Calcs'!$C$6*GV36)*'DT-Prelim Calcs'!$C$7*GV36</f>
        <v>0.26573362407433287</v>
      </c>
      <c r="GY36" s="110">
        <f>GX36/'DT-Prelim Calcs'!$C$7*('DT-Prelim Calcs'!$C$8-'DT-Prelim Calcs'!$C$9)+'DT-Prelim Calcs'!$C$9</f>
        <v>19.207866432902573</v>
      </c>
      <c r="GZ36" s="110">
        <f t="shared" si="38"/>
        <v>19.207866432902573</v>
      </c>
      <c r="HA36" s="2">
        <f t="shared" si="84"/>
        <v>3.194541268820017E-2</v>
      </c>
      <c r="HB36" s="110">
        <f>HA36*'DT-Prelim Calcs'!$C$21/GV$2/'DT-Prelim Calcs'!$C$19/'DT-Prelim Calcs'!$C$18*3.39*'DT-Prelim Calcs'!$C$20</f>
        <v>1.1864313324013307</v>
      </c>
      <c r="HC36" s="88">
        <f t="shared" si="39"/>
        <v>0</v>
      </c>
      <c r="HD36" s="110">
        <f>HB35*'DT-Prelim Calcs'!$C$11+HD35</f>
        <v>11.947342722593046</v>
      </c>
      <c r="HE36" s="110">
        <f>HE35+0.5*HB36*'DT-Prelim Calcs'!$C$11^2+HD36*'DT-Prelim Calcs'!$C$11</f>
        <v>10.425078846341208</v>
      </c>
      <c r="HF36" s="110">
        <f>MIN('Drive Train'!$G$35-GZ35*'DT-Prelim Calcs'!$C$21*'Drive Train'!$G$38,HF35+GZ$2)</f>
        <v>10.950645935135855</v>
      </c>
      <c r="HG36" s="110">
        <f>'Drive Train'!$G$35-GZ36*'DT-Prelim Calcs'!$C$21*'Drive Train'!$G$38</f>
        <v>10.971292021038767</v>
      </c>
      <c r="HH36" s="1">
        <f>IF(HE36&gt;='Drive Train'!$G$30,1,0)</f>
        <v>0</v>
      </c>
      <c r="HI36" s="110">
        <f t="shared" si="85"/>
        <v>0.21342073814336196</v>
      </c>
      <c r="HJ36" s="119">
        <f>HJ35+'DT-Prelim Calcs'!$C$11</f>
        <v>1.2800000000000005</v>
      </c>
      <c r="HK36" s="2">
        <f>HU36/'Drive Train'!$G$35</f>
        <v>0.8645974676044299</v>
      </c>
      <c r="HL36" s="88">
        <f>HS36*12*60/(PI() * 'Drive Train'!$G$17)/HK$2*HK36</f>
        <v>3968.187231838328</v>
      </c>
      <c r="HM36" s="2">
        <f>('DT-Prelim Calcs'!$C$6*HK36-HL36)/('DT-Prelim Calcs'!$C$6*HK36)*'DT-Prelim Calcs'!$C$7*HK36</f>
        <v>0.26100982711470461</v>
      </c>
      <c r="HN36" s="110">
        <f>HM36/'DT-Prelim Calcs'!$C$7*('DT-Prelim Calcs'!$C$8-'DT-Prelim Calcs'!$C$9)+'DT-Prelim Calcs'!$C$9</f>
        <v>18.919748320471346</v>
      </c>
      <c r="HO36" s="110">
        <f t="shared" si="40"/>
        <v>18.919748320471346</v>
      </c>
      <c r="HP36" s="2">
        <f t="shared" si="86"/>
        <v>2.5885205769508979E-2</v>
      </c>
      <c r="HQ36" s="110">
        <f>HP36*'DT-Prelim Calcs'!$C$21/HK$2/'DT-Prelim Calcs'!$C$19/'DT-Prelim Calcs'!$C$18*3.39*'DT-Prelim Calcs'!$C$20</f>
        <v>0.96135928718006591</v>
      </c>
      <c r="HR36" s="88">
        <f t="shared" si="41"/>
        <v>0</v>
      </c>
      <c r="HS36" s="110">
        <f>HQ35*'DT-Prelim Calcs'!$C$11+HS35</f>
        <v>12.015637645181936</v>
      </c>
      <c r="HT36" s="110">
        <f>HT35+0.5*HQ36*'DT-Prelim Calcs'!$C$11^2+HS36*'DT-Prelim Calcs'!$C$11</f>
        <v>10.877182637359184</v>
      </c>
      <c r="HU36" s="110">
        <f>MIN('Drive Train'!$G$35-HO35*'DT-Prelim Calcs'!$C$21*'Drive Train'!$G$38,HU35+HO$2)</f>
        <v>10.980387838576259</v>
      </c>
      <c r="HV36" s="110">
        <f>'Drive Train'!$G$35-HO36*'DT-Prelim Calcs'!$C$21*'Drive Train'!$G$38</f>
        <v>10.997222651157578</v>
      </c>
      <c r="HW36" s="1">
        <f>IF(HT36&gt;='Drive Train'!$G$30,1,0)</f>
        <v>0</v>
      </c>
      <c r="HX36" s="110">
        <f t="shared" si="87"/>
        <v>0.21021942578301497</v>
      </c>
      <c r="HY36" s="119">
        <f>HY35+'DT-Prelim Calcs'!$C$11</f>
        <v>1.2800000000000005</v>
      </c>
      <c r="HZ36" s="2">
        <f>IJ36/'Drive Train'!$G$35</f>
        <v>0.86586800932995622</v>
      </c>
      <c r="IA36" s="88">
        <f>IH36*12*60/(PI() * 'Drive Train'!$G$17)/HZ$2*HZ36</f>
        <v>3986.2097807102932</v>
      </c>
      <c r="IB36" s="2">
        <f>('DT-Prelim Calcs'!$C$6*HZ36-IA36)/('DT-Prelim Calcs'!$C$6*HZ36)*'DT-Prelim Calcs'!$C$7*HZ36</f>
        <v>0.25844995637415713</v>
      </c>
      <c r="IC36" s="110">
        <f>IB36/'DT-Prelim Calcs'!$C$7*('DT-Prelim Calcs'!$C$8-'DT-Prelim Calcs'!$C$9)+'DT-Prelim Calcs'!$C$9</f>
        <v>18.763614360409584</v>
      </c>
      <c r="ID36" s="110">
        <f t="shared" si="42"/>
        <v>18.763614360409584</v>
      </c>
      <c r="IE36" s="2">
        <f t="shared" si="88"/>
        <v>2.260403561107649E-2</v>
      </c>
      <c r="IF36" s="110">
        <f>IE36*'DT-Prelim Calcs'!$C$21/HZ$2/'DT-Prelim Calcs'!$C$19/'DT-Prelim Calcs'!$C$18*3.39*'DT-Prelim Calcs'!$C$20</f>
        <v>0.83949881472661503</v>
      </c>
      <c r="IG36" s="88">
        <f t="shared" si="43"/>
        <v>0</v>
      </c>
      <c r="IH36" s="110">
        <f>IF35*'DT-Prelim Calcs'!$C$11+IH35</f>
        <v>12.05249840603889</v>
      </c>
      <c r="II36" s="110">
        <f>II35+0.5*IF36*'DT-Prelim Calcs'!$C$11^2+IH36*'DT-Prelim Calcs'!$C$11</f>
        <v>11.197296669608599</v>
      </c>
      <c r="IJ36" s="110">
        <f>MIN('Drive Train'!$G$35-ID35*'DT-Prelim Calcs'!$C$21*'Drive Train'!$G$38,IJ35+ID$2)</f>
        <v>10.996523718490444</v>
      </c>
      <c r="IK36" s="110">
        <f>'Drive Train'!$G$35-ID36*'DT-Prelim Calcs'!$C$21*'Drive Train'!$G$38</f>
        <v>11.011274707563137</v>
      </c>
      <c r="IL36" s="1">
        <f>IF(II36&gt;='Drive Train'!$G$30,1,0)</f>
        <v>0</v>
      </c>
      <c r="IM36" s="110">
        <f t="shared" si="89"/>
        <v>0.20848460400455091</v>
      </c>
      <c r="IN36" s="119">
        <f>IN35+'DT-Prelim Calcs'!$C$11</f>
        <v>1.2800000000000005</v>
      </c>
      <c r="IO36" s="2">
        <f>IY36/'Drive Train'!$G$35</f>
        <v>0.86661757333340272</v>
      </c>
      <c r="IP36" s="88">
        <f>IW36*12*60/(PI() * 'Drive Train'!$G$17)/IO$2*IO36</f>
        <v>3996.8382766329319</v>
      </c>
      <c r="IQ36" s="2">
        <f>('DT-Prelim Calcs'!$C$6*IO36-IP36)/('DT-Prelim Calcs'!$C$6*IO36)*'DT-Prelim Calcs'!$C$7*IO36</f>
        <v>0.25694071503495508</v>
      </c>
      <c r="IR36" s="110">
        <f>IQ36/'DT-Prelim Calcs'!$C$7*('DT-Prelim Calcs'!$C$8-'DT-Prelim Calcs'!$C$9)+'DT-Prelim Calcs'!$C$9</f>
        <v>18.671561342557546</v>
      </c>
      <c r="IS36" s="110">
        <f t="shared" si="44"/>
        <v>18.671561342557546</v>
      </c>
      <c r="IT36" s="2">
        <f t="shared" si="90"/>
        <v>2.0670488702100975E-2</v>
      </c>
      <c r="IU36" s="110">
        <f>IT36*'DT-Prelim Calcs'!$C$21/IO$2/'DT-Prelim Calcs'!$C$19/'DT-Prelim Calcs'!$C$18*3.39*'DT-Prelim Calcs'!$C$20</f>
        <v>0.76768817143122736</v>
      </c>
      <c r="IV36" s="88">
        <f t="shared" si="45"/>
        <v>0</v>
      </c>
      <c r="IW36" s="110">
        <f>IU35*'DT-Prelim Calcs'!$C$11+IW35</f>
        <v>12.074181809282933</v>
      </c>
      <c r="IX36" s="110">
        <f>IX35+0.5*IU36*'DT-Prelim Calcs'!$C$11^2+IW36*'DT-Prelim Calcs'!$C$11</f>
        <v>11.424754848810707</v>
      </c>
      <c r="IY36" s="110">
        <f>MIN('Drive Train'!$G$35-IS35*'DT-Prelim Calcs'!$C$21*'Drive Train'!$G$38,IY35+IS$2)</f>
        <v>11.006043181334213</v>
      </c>
      <c r="IZ36" s="110">
        <f>'Drive Train'!$G$35-IS36*'DT-Prelim Calcs'!$C$21*'Drive Train'!$G$38</f>
        <v>11.019559479169819</v>
      </c>
      <c r="JA36" s="1">
        <f>IF(IX36&gt;='Drive Train'!$G$30,1,0)</f>
        <v>0</v>
      </c>
      <c r="JB36" s="110">
        <f t="shared" si="91"/>
        <v>0.20746179269508386</v>
      </c>
      <c r="JC36" s="119">
        <f>JC35+'DT-Prelim Calcs'!$C$11</f>
        <v>1.2800000000000005</v>
      </c>
      <c r="JD36" s="2">
        <f>JN36/'Drive Train'!$G$35</f>
        <v>0.8670577497280928</v>
      </c>
      <c r="JE36" s="88">
        <f>JL36*12*60/(PI() * 'Drive Train'!$G$17)/JD$2*JD36</f>
        <v>4003.0783964405014</v>
      </c>
      <c r="JF36" s="2">
        <f>('DT-Prelim Calcs'!$C$6*JD36-JE36)/('DT-Prelim Calcs'!$C$6*JD36)*'DT-Prelim Calcs'!$C$7*JD36</f>
        <v>0.25605475948285972</v>
      </c>
      <c r="JG36" s="110">
        <f>JF36/'DT-Prelim Calcs'!$C$7*('DT-Prelim Calcs'!$C$8-'DT-Prelim Calcs'!$C$9)+'DT-Prelim Calcs'!$C$9</f>
        <v>18.617524337252437</v>
      </c>
      <c r="JH36" s="110">
        <f t="shared" si="46"/>
        <v>18.617524337252437</v>
      </c>
      <c r="JI36" s="2">
        <f t="shared" si="92"/>
        <v>1.9535786753350576E-2</v>
      </c>
      <c r="JJ36" s="110">
        <f>JI36*'DT-Prelim Calcs'!$C$21/JD$2/'DT-Prelim Calcs'!$C$19/'DT-Prelim Calcs'!$C$18*3.39*'DT-Prelim Calcs'!$C$20</f>
        <v>0.72554609744789156</v>
      </c>
      <c r="JK36" s="88">
        <f t="shared" si="47"/>
        <v>0</v>
      </c>
      <c r="JL36" s="110">
        <f>JJ35*'DT-Prelim Calcs'!$C$11+JL35</f>
        <v>12.086893564226552</v>
      </c>
      <c r="JM36" s="110">
        <f>JM35+0.5*JJ36*'DT-Prelim Calcs'!$C$11^2+JL36*'DT-Prelim Calcs'!$C$11</f>
        <v>11.579306266566856</v>
      </c>
      <c r="JN36" s="110">
        <f>MIN('Drive Train'!$G$35-JH35*'DT-Prelim Calcs'!$C$21*'Drive Train'!$G$38,JN35+JH$2)</f>
        <v>11.011633421546778</v>
      </c>
      <c r="JO36" s="110">
        <f>'Drive Train'!$G$35-JH36*'DT-Prelim Calcs'!$C$21*'Drive Train'!$G$38</f>
        <v>11.02442280964728</v>
      </c>
      <c r="JP36" s="1">
        <f>IF(JM36&gt;='Drive Train'!$G$30,1,0)</f>
        <v>0</v>
      </c>
      <c r="JQ36" s="110">
        <f>MIN(JG36,'DT-Prelim Calcs'!$C$10)*'DT-Prelim Calcs'!$C$11*1000/60/60*(1-JP36)</f>
        <v>0.20686138152502706</v>
      </c>
      <c r="JR36" s="119">
        <f>JR35+'DT-Prelim Calcs'!$C$11</f>
        <v>1.2800000000000005</v>
      </c>
      <c r="JS36" s="2">
        <f>KC36/'Drive Train'!$G$35</f>
        <v>0.86721993422541355</v>
      </c>
      <c r="JT36" s="88">
        <f>KA36*12*60/(PI() * 'Drive Train'!$G$17)/JS$2*JS36</f>
        <v>4005.3773298678398</v>
      </c>
      <c r="JU36" s="2">
        <f>('DT-Prelim Calcs'!$C$6*JS36-JT36)/('DT-Prelim Calcs'!$C$6*JS36)*'DT-Prelim Calcs'!$C$7*JS36</f>
        <v>0.255728388916454</v>
      </c>
      <c r="JV36" s="110">
        <f>JU36/'DT-Prelim Calcs'!$C$7*('DT-Prelim Calcs'!$C$8-'DT-Prelim Calcs'!$C$9)+'DT-Prelim Calcs'!$C$9</f>
        <v>18.597618047386558</v>
      </c>
      <c r="JW36" s="110">
        <f t="shared" si="48"/>
        <v>18.597618047386558</v>
      </c>
      <c r="JX36" s="2">
        <f t="shared" si="93"/>
        <v>1.9117843748635122E-2</v>
      </c>
      <c r="JY36" s="110">
        <f>JX36*'DT-Prelim Calcs'!$C$21/JS$2/'DT-Prelim Calcs'!$C$19/'DT-Prelim Calcs'!$C$18*3.39*'DT-Prelim Calcs'!$C$20</f>
        <v>0.71002397285391083</v>
      </c>
      <c r="JZ36" s="88">
        <f t="shared" si="49"/>
        <v>0</v>
      </c>
      <c r="KA36" s="110">
        <f>JY35*'DT-Prelim Calcs'!$C$11+KA35</f>
        <v>12.091573215514114</v>
      </c>
      <c r="KB36" s="110">
        <f>KB35+0.5*JY36*'DT-Prelim Calcs'!$C$11^2+KA36*'DT-Prelim Calcs'!$C$11</f>
        <v>11.640262391161791</v>
      </c>
      <c r="KC36" s="110">
        <f>MIN('Drive Train'!$G$35-JW35*'DT-Prelim Calcs'!$C$21*'Drive Train'!$G$38,KC35+JW$2)</f>
        <v>11.013693164662751</v>
      </c>
      <c r="KD36" s="110">
        <f>'Drive Train'!$G$35-JW36*'DT-Prelim Calcs'!$C$21*'Drive Train'!$G$38</f>
        <v>11.02621437573521</v>
      </c>
      <c r="KE36" s="1">
        <f>IF(KB36&gt;='Drive Train'!$G$30,1,0)</f>
        <v>0</v>
      </c>
      <c r="KF36" s="110">
        <f>MIN(JV36,'DT-Prelim Calcs'!$C$10)*'DT-Prelim Calcs'!$C$11*1000/60/60*(1-KE36)</f>
        <v>0.20664020052651733</v>
      </c>
      <c r="KG36" s="119">
        <f>KG35+'DT-Prelim Calcs'!$C$11</f>
        <v>1.2800000000000005</v>
      </c>
      <c r="KH36" s="2">
        <f>KR36/'Drive Train'!$G$35</f>
        <v>0.86720786943441786</v>
      </c>
      <c r="KI36" s="88">
        <f>KP36*12*60/(PI() * 'Drive Train'!$G$17)/KH$2*KH36</f>
        <v>4005.2063186459222</v>
      </c>
      <c r="KJ36" s="2">
        <f>('DT-Prelim Calcs'!$C$6*KH36-KI36)/('DT-Prelim Calcs'!$C$6*KH36)*'DT-Prelim Calcs'!$C$7*KH36</f>
        <v>0.25575266622945547</v>
      </c>
      <c r="KK36" s="110">
        <f>KJ36/'DT-Prelim Calcs'!$C$7*('DT-Prelim Calcs'!$C$8-'DT-Prelim Calcs'!$C$9)+'DT-Prelim Calcs'!$C$9</f>
        <v>18.599098791300122</v>
      </c>
      <c r="KL36" s="110">
        <f t="shared" si="50"/>
        <v>18.599098791300122</v>
      </c>
      <c r="KM36" s="2">
        <f t="shared" si="94"/>
        <v>1.9148931606958325E-2</v>
      </c>
      <c r="KN36" s="110">
        <f>KM36*'DT-Prelim Calcs'!$C$21/KH$2/'DT-Prelim Calcs'!$C$19/'DT-Prelim Calcs'!$C$18*3.39*'DT-Prelim Calcs'!$C$20</f>
        <v>0.71117855518884276</v>
      </c>
      <c r="KO36" s="88">
        <f t="shared" si="51"/>
        <v>0</v>
      </c>
      <c r="KP36" s="110">
        <f>KN35*'DT-Prelim Calcs'!$C$11+KP35</f>
        <v>12.09122517435924</v>
      </c>
      <c r="KQ36" s="110">
        <f>KQ35+0.5*KN36*'DT-Prelim Calcs'!$C$11^2+KP36*'DT-Prelim Calcs'!$C$11</f>
        <v>11.635791284285197</v>
      </c>
      <c r="KR36" s="110">
        <f>MIN('Drive Train'!$G$35-KL35*'DT-Prelim Calcs'!$C$21*'Drive Train'!$G$38,KR35+KL$2)</f>
        <v>11.013539941817106</v>
      </c>
      <c r="KS36" s="110">
        <f>'Drive Train'!$G$35-KL36*'DT-Prelim Calcs'!$C$21*'Drive Train'!$G$38</f>
        <v>11.026081108782989</v>
      </c>
      <c r="KT36" s="1">
        <f>IF(KQ36&gt;='Drive Train'!$G$30,1,0)</f>
        <v>0</v>
      </c>
      <c r="KU36" s="110">
        <f>MIN(KK36,'DT-Prelim Calcs'!$C$10)*'DT-Prelim Calcs'!$C$11*1000/60/60*(1-KT36)</f>
        <v>0.20665665323666801</v>
      </c>
      <c r="KV36" s="119">
        <f>KV35+'DT-Prelim Calcs'!$C$11</f>
        <v>1.2800000000000005</v>
      </c>
      <c r="KW36" s="2">
        <f>LG36/'Drive Train'!$G$35</f>
        <v>0.86721919632108568</v>
      </c>
      <c r="KX36" s="88">
        <f>LE36*12*60/(PI() * 'Drive Train'!$G$17)/KW$2*KW36</f>
        <v>4005.3668705360324</v>
      </c>
      <c r="KY36" s="2">
        <f>('DT-Prelim Calcs'!$C$6*KW36-KX36)/('DT-Prelim Calcs'!$C$6*KW36)*'DT-Prelim Calcs'!$C$7*KW36</f>
        <v>0.25572987375522982</v>
      </c>
      <c r="KZ36" s="110">
        <f>KY36/'DT-Prelim Calcs'!$C$7*('DT-Prelim Calcs'!$C$8-'DT-Prelim Calcs'!$C$9)+'DT-Prelim Calcs'!$C$9</f>
        <v>18.597708612021108</v>
      </c>
      <c r="LA36" s="110">
        <f t="shared" si="52"/>
        <v>18.597708612021108</v>
      </c>
      <c r="LB36" s="2">
        <f t="shared" si="95"/>
        <v>1.9119745125862786E-2</v>
      </c>
      <c r="LC36" s="110">
        <f>LB36*'DT-Prelim Calcs'!$C$21/KW$2/'DT-Prelim Calcs'!$C$19/'DT-Prelim Calcs'!$C$18*3.39*'DT-Prelim Calcs'!$C$20</f>
        <v>0.71009458873668674</v>
      </c>
      <c r="LD36" s="88">
        <f t="shared" si="53"/>
        <v>0</v>
      </c>
      <c r="LE36" s="110">
        <f>LC35*'DT-Prelim Calcs'!$C$11+LE35</f>
        <v>12.091551929036012</v>
      </c>
      <c r="LF36" s="110">
        <f>LF35+0.5*LC36*'DT-Prelim Calcs'!$C$11^2+LE36*'DT-Prelim Calcs'!$C$11</f>
        <v>11.640052464288036</v>
      </c>
      <c r="LG36" s="110">
        <f>MIN('Drive Train'!$G$35-LA35*'DT-Prelim Calcs'!$C$21*'Drive Train'!$G$38,LG35+LA$2)</f>
        <v>11.013683793277787</v>
      </c>
      <c r="LH36" s="110">
        <f>'Drive Train'!$G$35-LA36*'DT-Prelim Calcs'!$C$21*'Drive Train'!$G$38</f>
        <v>11.0262062249181</v>
      </c>
      <c r="LI36" s="1">
        <f>IF(LF36&gt;='Drive Train'!$G$30,1,0)</f>
        <v>0</v>
      </c>
      <c r="LJ36" s="110">
        <f>MIN(KZ36,'DT-Prelim Calcs'!$C$10)*'DT-Prelim Calcs'!$C$11*1000/60/60*(1-LI36)</f>
        <v>0.20664120680023454</v>
      </c>
      <c r="LK36" s="119">
        <f>LK35+'DT-Prelim Calcs'!$C$11</f>
        <v>1.2800000000000005</v>
      </c>
      <c r="LL36" s="2">
        <f>LV36/'Drive Train'!$G$35</f>
        <v>0.86721066125101975</v>
      </c>
      <c r="LM36" s="88">
        <f>LT36*12*60/(PI() * 'Drive Train'!$G$17)/LL$2*LL36</f>
        <v>4005.245891051321</v>
      </c>
      <c r="LN36" s="2">
        <f>('DT-Prelim Calcs'!$C$6*LL36-LM36)/('DT-Prelim Calcs'!$C$6*LL36)*'DT-Prelim Calcs'!$C$7*LL36</f>
        <v>0.25574704839435525</v>
      </c>
      <c r="LO36" s="110">
        <f>LN36/'DT-Prelim Calcs'!$C$7*('DT-Prelim Calcs'!$C$8-'DT-Prelim Calcs'!$C$9)+'DT-Prelim Calcs'!$C$9</f>
        <v>18.598756143201811</v>
      </c>
      <c r="LP36" s="110">
        <f t="shared" si="54"/>
        <v>18.598756143201811</v>
      </c>
      <c r="LQ36" s="2">
        <f t="shared" si="96"/>
        <v>1.9141737777217366E-2</v>
      </c>
      <c r="LR36" s="110">
        <f>LQ36*'DT-Prelim Calcs'!$C$21/LL$2/'DT-Prelim Calcs'!$C$19/'DT-Prelim Calcs'!$C$18*3.39*'DT-Prelim Calcs'!$C$20</f>
        <v>0.71091138114767638</v>
      </c>
      <c r="LS36" s="88">
        <f t="shared" si="55"/>
        <v>0</v>
      </c>
      <c r="LT36" s="110">
        <f>LR35*'DT-Prelim Calcs'!$C$11+LT35</f>
        <v>12.091305712843154</v>
      </c>
      <c r="LU36" s="110">
        <f>LU35+0.5*LR36*'DT-Prelim Calcs'!$C$11^2+LT36*'DT-Prelim Calcs'!$C$11</f>
        <v>11.637236537771436</v>
      </c>
      <c r="LV36" s="110">
        <f>MIN('Drive Train'!$G$35-LP35*'DT-Prelim Calcs'!$C$21*'Drive Train'!$G$38,LV35+LP$2)</f>
        <v>11.01357539788795</v>
      </c>
      <c r="LW36" s="110">
        <f>'Drive Train'!$G$35-LP36*'DT-Prelim Calcs'!$C$21*'Drive Train'!$G$38</f>
        <v>11.026111947111836</v>
      </c>
      <c r="LX36" s="1">
        <f>IF(LU36&gt;='Drive Train'!$G$30,1,0)</f>
        <v>0</v>
      </c>
      <c r="LY36" s="110">
        <f>MIN(LO36,'DT-Prelim Calcs'!$C$10)*'DT-Prelim Calcs'!$C$11*1000/60/60*(1-LX36)</f>
        <v>0.20665284603557568</v>
      </c>
      <c r="LZ36" s="119">
        <f>LZ35+'DT-Prelim Calcs'!$C$11</f>
        <v>1.2800000000000005</v>
      </c>
    </row>
    <row r="37" spans="1:338" x14ac:dyDescent="0.2">
      <c r="C37" s="3" t="s">
        <v>132</v>
      </c>
      <c r="E37" s="25">
        <f>'DT-Prelim Calcs'!AC2</f>
        <v>10.724353466373874</v>
      </c>
      <c r="F37" s="25">
        <f>'DT-Prelim Calcs'!AT2</f>
        <v>179.96834306032611</v>
      </c>
      <c r="G37" s="25">
        <f>'DT-Prelim Calcs'!BI2</f>
        <v>124.04071448116878</v>
      </c>
      <c r="H37" s="25">
        <f>'DT-Prelim Calcs'!BX2</f>
        <v>53.825445898633475</v>
      </c>
      <c r="I37" s="25">
        <f>'DT-Prelim Calcs'!CM2</f>
        <v>26.48491091724873</v>
      </c>
      <c r="J37" s="25">
        <f>'DT-Prelim Calcs'!DB2</f>
        <v>15.277556481899882</v>
      </c>
      <c r="K37" s="25">
        <f>'DT-Prelim Calcs'!DQ2</f>
        <v>9.643320870839629</v>
      </c>
      <c r="L37" s="25">
        <f>'DT-Prelim Calcs'!EF2</f>
        <v>6.2634366657130176</v>
      </c>
      <c r="M37" s="25">
        <f>'DT-Prelim Calcs'!EU2</f>
        <v>4.5027017415535964</v>
      </c>
      <c r="N37" s="25">
        <f>'DT-Prelim Calcs'!FJ2</f>
        <v>3.3274968625425316</v>
      </c>
      <c r="O37" s="25">
        <f>'DT-Prelim Calcs'!FY2</f>
        <v>2.599875793509971</v>
      </c>
      <c r="R37" s="119">
        <f>R36+'DT-Prelim Calcs'!$C$11</f>
        <v>1.3200000000000005</v>
      </c>
      <c r="S37" s="2">
        <f>AG37/'Drive Train'!$G$35</f>
        <v>0.85511440648682702</v>
      </c>
      <c r="T37" s="88">
        <f>AE37*12*60/(PI() * 'Drive Train'!$G$17)/S$2*ABS(S37)</f>
        <v>3957.9416366902751</v>
      </c>
      <c r="U37" s="2">
        <f>IF(OR(AD36=1,AND($C$32=Motors!$C$28,'DT-Prelim Calcs'!AI36=1)),0,IF(AG37=0,-(V36+$C$9)/($C$8-$C$9)*$C$7,($C$6*S37-T37)/($C$6*S37)*$C$7*S37))</f>
        <v>0.2501123905893563</v>
      </c>
      <c r="V37" s="110">
        <f>IF(AND(AD36=1,AI36=1),0,ABS(U37/$C$7*($C$8-$C$9)+$C$9) *'Drive Train'!$K$55 + V36*(1-'Drive Train'!$K$55))</f>
        <v>18.331036021380029</v>
      </c>
      <c r="W37" s="110">
        <f t="shared" si="7"/>
        <v>18.331036021380029</v>
      </c>
      <c r="X37" s="2">
        <f>MAX(MIN(IF(AND(AI36=1,AG37&lt;0),-1,1)*(W37-$C$9)/($C$8-$C$9)*$C$7-$C$29*AE37/T$2 -  AI36*$C$29/2,X$2),MAX(X$4:X36)*-1)</f>
        <v>1.4239382033393921E-2</v>
      </c>
      <c r="Y37" s="110">
        <f t="shared" si="8"/>
        <v>0.52884115673645238</v>
      </c>
      <c r="Z37" s="110">
        <f t="shared" si="9"/>
        <v>0.52884115673645238</v>
      </c>
      <c r="AA37" s="110">
        <f t="shared" si="10"/>
        <v>10.859952962382703</v>
      </c>
      <c r="AB37" s="110" t="e">
        <f t="shared" si="11"/>
        <v>#N/A</v>
      </c>
      <c r="AC37" s="88">
        <f t="shared" si="60"/>
        <v>1</v>
      </c>
      <c r="AD37" s="1">
        <f t="shared" si="12"/>
        <v>0</v>
      </c>
      <c r="AE37" s="110">
        <f t="shared" si="13"/>
        <v>12.117521229555379</v>
      </c>
      <c r="AF37" s="110" t="e">
        <f t="shared" si="14"/>
        <v>#N/A</v>
      </c>
      <c r="AG37" s="110">
        <f>IF(AI36=0,MIN('Drive Train'!$G$35-W36*$C$21*'Drive Train'!$G$38,AG36+W$2)-$C$3,IF(AE36-1&lt;=0,0,IF($C$32=Motors!$C$26,MAX(MAX(AG$4:AG36)*-1,AG36-W$2),MAX(0,MAX(AG$4:AG36)*-1,AG36-W$2))))</f>
        <v>10.859952962382703</v>
      </c>
      <c r="AH37" s="110">
        <f>'Drive Train'!$G$35-ABS(W37)*'DT-Prelim Calcs'!$C$21*'Drive Train'!$G$38</f>
        <v>11.050206758075797</v>
      </c>
      <c r="AI37" s="1">
        <f>IF(AJ37&gt;='Drive Train'!$G$30,1,0)</f>
        <v>0</v>
      </c>
      <c r="AJ37" s="110">
        <f>AJ36+0.5*Y37*'DT-Prelim Calcs'!$C$11^2+AE37*'DT-Prelim Calcs'!$C$11</f>
        <v>12.17682634978503</v>
      </c>
      <c r="AK37" s="110">
        <f t="shared" ref="AK37:AK68" si="100">MIN(W37,$C$10)*$C$11*1000/60/60*(1-AI37)</f>
        <v>0.20367817801533367</v>
      </c>
      <c r="AL37" s="119">
        <f>AL36+'DT-Prelim Calcs'!$C$11</f>
        <v>1.3200000000000005</v>
      </c>
      <c r="AM37" s="2">
        <f>AW37/'Drive Train'!$G$35</f>
        <v>0.6606979592121327</v>
      </c>
      <c r="AN37" s="88">
        <f>AU37*12*60/(PI() * 'Drive Train'!$G$17)/AM$2*AM37</f>
        <v>826.17191020130713</v>
      </c>
      <c r="AO37" s="2">
        <f>('DT-Prelim Calcs'!$C$6*AM37-AN37)/('DT-Prelim Calcs'!$C$6*AM37)*'DT-Prelim Calcs'!$C$7*AM37</f>
        <v>0.7321145345809148</v>
      </c>
      <c r="AP37" s="110">
        <f>AO37/'DT-Prelim Calcs'!$C$7*('DT-Prelim Calcs'!$C$8-'DT-Prelim Calcs'!$C$9)+'DT-Prelim Calcs'!$C$9</f>
        <v>47.653794307772117</v>
      </c>
      <c r="AQ37" s="110">
        <f t="shared" si="16"/>
        <v>47.653794307772117</v>
      </c>
      <c r="AR37" s="2">
        <f t="shared" si="61"/>
        <v>0.66805446995036388</v>
      </c>
      <c r="AS37" s="110">
        <f>AR37*'DT-Prelim Calcs'!$C$21/AM$2/'DT-Prelim Calcs'!$C$19/'DT-Prelim Calcs'!$C$18*3.39*'DT-Prelim Calcs'!$C$20</f>
        <v>7.4433293064888959</v>
      </c>
      <c r="AT37" s="88">
        <f t="shared" si="17"/>
        <v>0</v>
      </c>
      <c r="AU37" s="110">
        <f>AS36*'DT-Prelim Calcs'!$C$11+AU36</f>
        <v>10.912263175217438</v>
      </c>
      <c r="AV37" s="110">
        <f>AV36+0.5*AS37*'DT-Prelim Calcs'!$C$11^2+AU37*'DT-Prelim Calcs'!$C$11</f>
        <v>7.7356314434117976</v>
      </c>
      <c r="AW37" s="110">
        <f>MIN('Drive Train'!$G$35-AQ36*'DT-Prelim Calcs'!$C$21*'Drive Train'!$G$38,AW36+AQ$2)</f>
        <v>8.390864081994085</v>
      </c>
      <c r="AX37" s="110">
        <f>'Drive Train'!$G$35-AQ37*'DT-Prelim Calcs'!$C$21*'Drive Train'!$G$38</f>
        <v>8.4111585123005081</v>
      </c>
      <c r="AY37" s="1">
        <f>IF(AV37&gt;='Drive Train'!$G$30,1,0)</f>
        <v>0</v>
      </c>
      <c r="AZ37" s="110">
        <f t="shared" si="62"/>
        <v>0.52948660341969023</v>
      </c>
      <c r="BA37" s="119">
        <f>BA36+'DT-Prelim Calcs'!$C$11</f>
        <v>1.3200000000000005</v>
      </c>
      <c r="BB37" s="2">
        <f>BL37/'Drive Train'!$G$35</f>
        <v>0.72625332297613043</v>
      </c>
      <c r="BC37" s="88">
        <f>BJ37*12*60/(PI() * 'Drive Train'!$G$17)/BB$2*BB37</f>
        <v>1852.1337454303732</v>
      </c>
      <c r="BD37" s="2">
        <f>('DT-Prelim Calcs'!$C$6*BB37-BC37)/('DT-Prelim Calcs'!$C$6*BB37)*'DT-Prelim Calcs'!$C$7*BB37</f>
        <v>0.57684105850305167</v>
      </c>
      <c r="BE37" s="110">
        <f>BD37/'DT-Prelim Calcs'!$C$7*('DT-Prelim Calcs'!$C$8-'DT-Prelim Calcs'!$C$9)+'DT-Prelim Calcs'!$C$9</f>
        <v>38.18321349734925</v>
      </c>
      <c r="BF37" s="110">
        <f t="shared" si="18"/>
        <v>38.18321349734925</v>
      </c>
      <c r="BG37" s="2">
        <f t="shared" si="63"/>
        <v>0.44619264962751282</v>
      </c>
      <c r="BH37" s="110">
        <f>BG37*'DT-Prelim Calcs'!$C$21/BB$2/'DT-Prelim Calcs'!$C$19/'DT-Prelim Calcs'!$C$18*3.39*'DT-Prelim Calcs'!$C$20</f>
        <v>7.7332722015630138</v>
      </c>
      <c r="BI37" s="88">
        <f t="shared" si="19"/>
        <v>0</v>
      </c>
      <c r="BJ37" s="110">
        <f>BH36*'DT-Prelim Calcs'!$C$11+BJ36</f>
        <v>14.306917002324406</v>
      </c>
      <c r="BK37" s="110">
        <f>BK36+0.5*BH37*'DT-Prelim Calcs'!$C$11^2+BJ37*'DT-Prelim Calcs'!$C$11</f>
        <v>10.740400753853361</v>
      </c>
      <c r="BL37" s="110">
        <f>MIN('Drive Train'!$G$35-BF36*'DT-Prelim Calcs'!$C$21*'Drive Train'!$G$38,BL36+BF$2)</f>
        <v>9.2234172017968561</v>
      </c>
      <c r="BM37" s="110">
        <f>'Drive Train'!$G$35-BF37*'DT-Prelim Calcs'!$C$21*'Drive Train'!$G$38</f>
        <v>9.2635107852385659</v>
      </c>
      <c r="BN37" s="1">
        <f>IF(BK37&gt;='Drive Train'!$G$30,1,0)</f>
        <v>0</v>
      </c>
      <c r="BO37" s="110">
        <f t="shared" si="64"/>
        <v>0.42425792774832499</v>
      </c>
      <c r="BP37" s="119">
        <f>BP36+'DT-Prelim Calcs'!$C$11</f>
        <v>1.3200000000000005</v>
      </c>
      <c r="BQ37" s="2">
        <f>CA37/'Drive Train'!$G$35</f>
        <v>0.79524989175573935</v>
      </c>
      <c r="BR37" s="88">
        <f>BY37*12*60/(PI() * 'Drive Train'!$G$17)/BQ$2*BQ37</f>
        <v>2920.8622452986519</v>
      </c>
      <c r="BS37" s="2">
        <f>('DT-Prelim Calcs'!$C$6*BQ37-BR37)/('DT-Prelim Calcs'!$C$6*BQ37)*'DT-Prelim Calcs'!$C$7*BQ37</f>
        <v>0.41609416828807544</v>
      </c>
      <c r="BT37" s="110">
        <f>BS37/'DT-Prelim Calcs'!$C$7*('DT-Prelim Calcs'!$C$8-'DT-Prelim Calcs'!$C$9)+'DT-Prelim Calcs'!$C$9</f>
        <v>28.378793243102471</v>
      </c>
      <c r="BU37" s="110">
        <f t="shared" si="20"/>
        <v>28.378793243102471</v>
      </c>
      <c r="BV37" s="2">
        <f t="shared" si="65"/>
        <v>0.22793414013417268</v>
      </c>
      <c r="BW37" s="110">
        <f>BV37*'DT-Prelim Calcs'!$C$21/BQ$2/'DT-Prelim Calcs'!$C$19/'DT-Prelim Calcs'!$C$18*3.39*'DT-Prelim Calcs'!$C$20</f>
        <v>5.361370614881765</v>
      </c>
      <c r="BX37" s="88">
        <f t="shared" si="21"/>
        <v>0</v>
      </c>
      <c r="BY37" s="110">
        <f>BW36*'DT-Prelim Calcs'!$C$11+BY36</f>
        <v>15.182515628943845</v>
      </c>
      <c r="BZ37" s="110">
        <f>BZ36+0.5*BW37*'DT-Prelim Calcs'!$C$11^2+BY37*'DT-Prelim Calcs'!$C$11</f>
        <v>12.398071430490235</v>
      </c>
      <c r="CA37" s="110">
        <f>MIN('Drive Train'!$G$35-BU36*'DT-Prelim Calcs'!$C$21*'Drive Train'!$G$38,CA36+BU$2)</f>
        <v>10.099673625297889</v>
      </c>
      <c r="CB37" s="110">
        <f>'Drive Train'!$G$35-BU37*'DT-Prelim Calcs'!$C$21*'Drive Train'!$G$38</f>
        <v>10.145908608120777</v>
      </c>
      <c r="CC37" s="1">
        <f>IF(BZ37&gt;='Drive Train'!$G$30,1,0)</f>
        <v>0</v>
      </c>
      <c r="CD37" s="110">
        <f t="shared" si="66"/>
        <v>0.31531992492336081</v>
      </c>
      <c r="CE37" s="119">
        <f>CE36+'DT-Prelim Calcs'!$C$11</f>
        <v>1.3200000000000005</v>
      </c>
      <c r="CF37" s="2">
        <f>CP37/'Drive Train'!$G$35</f>
        <v>0.84369960213367257</v>
      </c>
      <c r="CG37" s="88">
        <f>CN37*12*60/(PI() * 'Drive Train'!$G$17)/CF$2*CF37</f>
        <v>3657.2265280590454</v>
      </c>
      <c r="CH37" s="2">
        <f>('DT-Prelim Calcs'!$C$6*CF37-CG37)/('DT-Prelim Calcs'!$C$6*CF37)*'DT-Prelim Calcs'!$C$7*CF37</f>
        <v>0.30662167795312661</v>
      </c>
      <c r="CI37" s="110">
        <f>CH37/'DT-Prelim Calcs'!$C$7*('DT-Prelim Calcs'!$C$8-'DT-Prelim Calcs'!$C$9)+'DT-Prelim Calcs'!$C$9</f>
        <v>21.701747733311272</v>
      </c>
      <c r="CJ37" s="110">
        <f t="shared" si="22"/>
        <v>21.701747733311272</v>
      </c>
      <c r="CK37" s="2">
        <f t="shared" si="67"/>
        <v>8.4554726836265637E-2</v>
      </c>
      <c r="CL37" s="110">
        <f>CK37*'DT-Prelim Calcs'!$C$21/CF$2/'DT-Prelim Calcs'!$C$19/'DT-Prelim Calcs'!$C$18*3.39*'DT-Prelim Calcs'!$C$20</f>
        <v>2.5122449523586541</v>
      </c>
      <c r="CM37" s="88">
        <f t="shared" si="23"/>
        <v>0</v>
      </c>
      <c r="CN37" s="110">
        <f>CL36*'DT-Prelim Calcs'!$C$11+CN36</f>
        <v>14.185434953200478</v>
      </c>
      <c r="CO37" s="110">
        <f>CO36+0.5*CL37*'DT-Prelim Calcs'!$C$11^2+CN37*'DT-Prelim Calcs'!$C$11</f>
        <v>12.764127639162966</v>
      </c>
      <c r="CP37" s="110">
        <f>MIN('Drive Train'!$G$35-CJ36*'DT-Prelim Calcs'!$C$21*'Drive Train'!$G$38,CP36+CJ$2)</f>
        <v>10.714984947097641</v>
      </c>
      <c r="CQ37" s="110">
        <f>'Drive Train'!$G$35-CJ37*'DT-Prelim Calcs'!$C$21*'Drive Train'!$G$38</f>
        <v>10.746842704001985</v>
      </c>
      <c r="CR37" s="1">
        <f>IF(CO37&gt;='Drive Train'!$G$30,1,0)</f>
        <v>0</v>
      </c>
      <c r="CS37" s="110">
        <f t="shared" si="68"/>
        <v>0.24113053037012522</v>
      </c>
      <c r="CT37" s="119">
        <f>CT36+'DT-Prelim Calcs'!$C$11</f>
        <v>1.3200000000000005</v>
      </c>
      <c r="CU37" s="2">
        <f>DE37/'Drive Train'!$G$35</f>
        <v>0.86594672488861502</v>
      </c>
      <c r="CV37" s="88">
        <f>DC37*12*60/(PI() * 'Drive Train'!$G$17)/CU$2*CU37</f>
        <v>3986.6128507153317</v>
      </c>
      <c r="CW37" s="2">
        <f>('DT-Prelim Calcs'!$C$6*CU37-CV37)/('DT-Prelim Calcs'!$C$6*CU37)*'DT-Prelim Calcs'!$C$7*CU37</f>
        <v>0.25846362875243051</v>
      </c>
      <c r="CX37" s="110">
        <f>CW37/'DT-Prelim Calcs'!$C$7*('DT-Prelim Calcs'!$C$8-'DT-Prelim Calcs'!$C$9)+'DT-Prelim Calcs'!$C$9</f>
        <v>18.764448278517037</v>
      </c>
      <c r="CY37" s="110">
        <f t="shared" si="24"/>
        <v>18.764448278517037</v>
      </c>
      <c r="CZ37" s="2">
        <f t="shared" si="69"/>
        <v>2.2615301003282851E-2</v>
      </c>
      <c r="DA37" s="110">
        <f>CZ37*'DT-Prelim Calcs'!$C$21/CU$2/'DT-Prelim Calcs'!$C$19/'DT-Prelim Calcs'!$C$18*3.39*'DT-Prelim Calcs'!$C$20</f>
        <v>0.81191996375418463</v>
      </c>
      <c r="DB37" s="88">
        <f t="shared" si="25"/>
        <v>0</v>
      </c>
      <c r="DC37" s="110">
        <f>DA36*'DT-Prelim Calcs'!$C$11+DC36</f>
        <v>12.468229045763044</v>
      </c>
      <c r="DD37" s="110">
        <f>DD36+0.5*DA37*'DT-Prelim Calcs'!$C$11^2+DC37*'DT-Prelim Calcs'!$C$11</f>
        <v>12.260381544016125</v>
      </c>
      <c r="DE37" s="110">
        <f>MIN('Drive Train'!$G$35-CY36*'DT-Prelim Calcs'!$C$21*'Drive Train'!$G$38,DE36+CY$2)</f>
        <v>10.99752340608541</v>
      </c>
      <c r="DF37" s="110">
        <f>'Drive Train'!$G$35-CY37*'DT-Prelim Calcs'!$C$21*'Drive Train'!$G$38</f>
        <v>11.011199654933467</v>
      </c>
      <c r="DG37" s="1">
        <f>IF(DD37&gt;='Drive Train'!$G$30,1,0)</f>
        <v>0</v>
      </c>
      <c r="DH37" s="110">
        <f t="shared" si="70"/>
        <v>0.20849386976130041</v>
      </c>
      <c r="DI37" s="119">
        <f>DI36+'DT-Prelim Calcs'!$C$11</f>
        <v>1.3200000000000005</v>
      </c>
      <c r="DJ37" s="2">
        <f>DT37/'Drive Train'!$G$35</f>
        <v>0.87286890289672148</v>
      </c>
      <c r="DK37" s="88">
        <f>DR37*12*60/(PI() * 'Drive Train'!$G$17)/DJ$2*DJ37</f>
        <v>4086.0074365684609</v>
      </c>
      <c r="DL37" s="2">
        <f>('DT-Prelim Calcs'!$C$6*DJ37-DK37)/('DT-Prelim Calcs'!$C$6*DJ37)*'DT-Prelim Calcs'!$C$7*DJ37</f>
        <v>0.24422623432384133</v>
      </c>
      <c r="DM37" s="110">
        <f>DL37/'DT-Prelim Calcs'!$C$7*('DT-Prelim Calcs'!$C$8-'DT-Prelim Calcs'!$C$9)+'DT-Prelim Calcs'!$C$9</f>
        <v>17.896068192801671</v>
      </c>
      <c r="DN37" s="110">
        <f t="shared" si="26"/>
        <v>17.896068192801671</v>
      </c>
      <c r="DO37" s="2">
        <f t="shared" si="71"/>
        <v>4.4147129930006968E-3</v>
      </c>
      <c r="DP37" s="110">
        <f>DO37*'DT-Prelim Calcs'!$C$21/DJ$2/'DT-Prelim Calcs'!$C$19/'DT-Prelim Calcs'!$C$18*3.39*'DT-Prelim Calcs'!$C$20</f>
        <v>0.18582076406989023</v>
      </c>
      <c r="DQ37" s="88">
        <f t="shared" si="27"/>
        <v>1</v>
      </c>
      <c r="DR37" s="110">
        <f>DP36*'DT-Prelim Calcs'!$C$11+DR36</f>
        <v>10.813370799977404</v>
      </c>
      <c r="DS37" s="110">
        <f>DS36+0.5*DP37*'DT-Prelim Calcs'!$C$11^2+DR37*'DT-Prelim Calcs'!$C$11</f>
        <v>11.371801394402436</v>
      </c>
      <c r="DT37" s="110">
        <f>MIN('Drive Train'!$G$35-DN36*'DT-Prelim Calcs'!$C$21*'Drive Train'!$G$38,DT36+DN$2)</f>
        <v>11.085435066788362</v>
      </c>
      <c r="DU37" s="110">
        <f>'Drive Train'!$G$35-DN37*'DT-Prelim Calcs'!$C$21*'Drive Train'!$G$38</f>
        <v>11.089353862647849</v>
      </c>
      <c r="DV37" s="1">
        <f>IF(DS37&gt;='Drive Train'!$G$30,1,0)</f>
        <v>0</v>
      </c>
      <c r="DW37" s="110">
        <f t="shared" si="72"/>
        <v>0.19884520214224077</v>
      </c>
      <c r="DX37" s="119">
        <f>DX36+'DT-Prelim Calcs'!$C$11</f>
        <v>1.3200000000000005</v>
      </c>
      <c r="DY37" s="2">
        <f>EI37/'Drive Train'!$G$35</f>
        <v>0.87440157657323381</v>
      </c>
      <c r="DZ37" s="88">
        <f>EG37*12*60/(PI() * 'Drive Train'!$G$17)/DY$2*DY37</f>
        <v>4107.2670644262162</v>
      </c>
      <c r="EA37" s="2">
        <f>('DT-Prelim Calcs'!$C$6*DY37-DZ37)/('DT-Prelim Calcs'!$C$6*DY37)*'DT-Prelim Calcs'!$C$7*DY37</f>
        <v>0.24125441460508071</v>
      </c>
      <c r="EB37" s="110">
        <f>EA37/'DT-Prelim Calcs'!$C$7*('DT-Prelim Calcs'!$C$8-'DT-Prelim Calcs'!$C$9)+'DT-Prelim Calcs'!$C$9</f>
        <v>17.714808266692867</v>
      </c>
      <c r="EC37" s="110">
        <f t="shared" si="28"/>
        <v>17.714808266692867</v>
      </c>
      <c r="ED37" s="2">
        <f t="shared" si="73"/>
        <v>6.1768114472549041E-4</v>
      </c>
      <c r="EE37" s="110">
        <f>ED37*'DT-Prelim Calcs'!$C$21/DY$2/'DT-Prelim Calcs'!$C$19/'DT-Prelim Calcs'!$C$18*3.39*'DT-Prelim Calcs'!$C$20</f>
        <v>2.9822345758848009E-2</v>
      </c>
      <c r="EF37" s="88">
        <f t="shared" si="29"/>
        <v>1</v>
      </c>
      <c r="EG37" s="110">
        <f>EE36*'DT-Prelim Calcs'!$C$11+EG36</f>
        <v>9.4594804721576953</v>
      </c>
      <c r="EH37" s="110">
        <f>EH36+0.5*EE37*'DT-Prelim Calcs'!$C$11^2+EG37*'DT-Prelim Calcs'!$C$11</f>
        <v>10.417918871853338</v>
      </c>
      <c r="EI37" s="110">
        <f>MIN('Drive Train'!$G$35-EC36*'DT-Prelim Calcs'!$C$21*'Drive Train'!$G$38,EI36+EC$2)</f>
        <v>11.104900022480068</v>
      </c>
      <c r="EJ37" s="110">
        <f>'Drive Train'!$G$35-EC37*'DT-Prelim Calcs'!$C$21*'Drive Train'!$G$38</f>
        <v>11.105667255997641</v>
      </c>
      <c r="EK37" s="1">
        <f>IF(EH37&gt;='Drive Train'!$G$30,1,0)</f>
        <v>0</v>
      </c>
      <c r="EL37" s="110">
        <f t="shared" si="74"/>
        <v>0.1968312029632541</v>
      </c>
      <c r="EM37" s="119">
        <f>EM36+'DT-Prelim Calcs'!$C$11</f>
        <v>1.3200000000000005</v>
      </c>
      <c r="EN37" s="2">
        <f>EX37/'Drive Train'!$G$35</f>
        <v>0.87464260776162839</v>
      </c>
      <c r="EO37" s="88">
        <f>EV37*12*60/(PI() * 'Drive Train'!$G$17)/EN$2*EN37</f>
        <v>4110.4814813011626</v>
      </c>
      <c r="EP37" s="2">
        <f>('DT-Prelim Calcs'!$C$6*EN37-EO37)/('DT-Prelim Calcs'!$C$6*EN37)*'DT-Prelim Calcs'!$C$7*EN37</f>
        <v>0.24081818505440303</v>
      </c>
      <c r="EQ37" s="110">
        <f>EP37/'DT-Prelim Calcs'!$C$7*('DT-Prelim Calcs'!$C$8-'DT-Prelim Calcs'!$C$9)+'DT-Prelim Calcs'!$C$9</f>
        <v>17.688201357928129</v>
      </c>
      <c r="ER37" s="110">
        <f t="shared" si="30"/>
        <v>17.688201357928129</v>
      </c>
      <c r="ES37" s="2">
        <f t="shared" si="75"/>
        <v>5.9490997725342165E-5</v>
      </c>
      <c r="ET37" s="110">
        <f>ES37*'DT-Prelim Calcs'!$C$21/EN$2/'DT-Prelim Calcs'!$C$19/'DT-Prelim Calcs'!$C$18*3.39*'DT-Prelim Calcs'!$C$20</f>
        <v>3.2405354648642783E-3</v>
      </c>
      <c r="EU37" s="88">
        <f t="shared" si="31"/>
        <v>1</v>
      </c>
      <c r="EV37" s="110">
        <f>ET36*'DT-Prelim Calcs'!$C$11+EV36</f>
        <v>8.3887889996035998</v>
      </c>
      <c r="EW37" s="110">
        <f>EW36+0.5*ET37*'DT-Prelim Calcs'!$C$11^2+EV37*'DT-Prelim Calcs'!$C$11</f>
        <v>9.5304008080938054</v>
      </c>
      <c r="EX37" s="110">
        <f>MIN('Drive Train'!$G$35-ER36*'DT-Prelim Calcs'!$C$21*'Drive Train'!$G$38,EX36+ER$2)</f>
        <v>11.10796111857268</v>
      </c>
      <c r="EY37" s="110">
        <f>'Drive Train'!$G$35-ER37*'DT-Prelim Calcs'!$C$21*'Drive Train'!$G$38</f>
        <v>11.108061877786469</v>
      </c>
      <c r="EZ37" s="1">
        <f>IF(EW37&gt;='Drive Train'!$G$30,1,0)</f>
        <v>0</v>
      </c>
      <c r="FA37" s="110">
        <f t="shared" si="76"/>
        <v>0.19653557064364591</v>
      </c>
      <c r="FB37" s="119">
        <f>FB36+'DT-Prelim Calcs'!$C$11</f>
        <v>1.3200000000000005</v>
      </c>
      <c r="FC37" s="2">
        <f>FM37/'Drive Train'!$G$35</f>
        <v>0.87466868663000663</v>
      </c>
      <c r="FD37" s="88">
        <f>FK37*12*60/(PI() * 'Drive Train'!$G$17)/FC$2*FC37</f>
        <v>4110.8139859903449</v>
      </c>
      <c r="FE37" s="2">
        <f>('DT-Prelim Calcs'!$C$6*FC37-FD37)/('DT-Prelim Calcs'!$C$6*FC37)*'DT-Prelim Calcs'!$C$7*FC37</f>
        <v>0.24077467687324319</v>
      </c>
      <c r="FF37" s="110">
        <f>FE37/'DT-Prelim Calcs'!$C$7*('DT-Prelim Calcs'!$C$8-'DT-Prelim Calcs'!$C$9)+'DT-Prelim Calcs'!$C$9</f>
        <v>17.685547667446041</v>
      </c>
      <c r="FG37" s="110">
        <f t="shared" si="32"/>
        <v>17.685547667446041</v>
      </c>
      <c r="FH37" s="2">
        <f t="shared" si="77"/>
        <v>3.6863586786728408E-6</v>
      </c>
      <c r="FI37" s="110">
        <f>FH37*'DT-Prelim Calcs'!$C$21/FC$2/'DT-Prelim Calcs'!$C$19/'DT-Prelim Calcs'!$C$18*3.39*'DT-Prelim Calcs'!$C$20</f>
        <v>2.2361787652708785E-4</v>
      </c>
      <c r="FJ37" s="88">
        <f t="shared" si="33"/>
        <v>1</v>
      </c>
      <c r="FK37" s="110">
        <f>FI36*'DT-Prelim Calcs'!$C$11+FK36</f>
        <v>7.5331748501996065</v>
      </c>
      <c r="FL37" s="110">
        <f>FL36+0.5*FI37*'DT-Prelim Calcs'!$C$11^2+FK37*'DT-Prelim Calcs'!$C$11</f>
        <v>8.7479053378555474</v>
      </c>
      <c r="FM37" s="110">
        <f>MIN('Drive Train'!$G$35-FG36*'DT-Prelim Calcs'!$C$21*'Drive Train'!$G$38,FM36+FG$2)</f>
        <v>11.108292320201084</v>
      </c>
      <c r="FN37" s="110">
        <f>'Drive Train'!$G$35-FG37*'DT-Prelim Calcs'!$C$21*'Drive Train'!$G$38</f>
        <v>11.108300709929855</v>
      </c>
      <c r="FO37" s="1">
        <f>IF(FL37&gt;='Drive Train'!$G$30,1,0)</f>
        <v>0</v>
      </c>
      <c r="FP37" s="110">
        <f t="shared" si="78"/>
        <v>0.19650608519384491</v>
      </c>
      <c r="FQ37" s="119">
        <f>FQ36+'DT-Prelim Calcs'!$C$11</f>
        <v>1.3200000000000005</v>
      </c>
      <c r="FR37" s="2">
        <f>GB37/'Drive Train'!$G$35</f>
        <v>0.87467050691800485</v>
      </c>
      <c r="FS37" s="88">
        <f>FZ37*12*60/(PI() * 'Drive Train'!$G$17)/FR$2*FR37</f>
        <v>4110.8360424875264</v>
      </c>
      <c r="FT37" s="2">
        <f>('DT-Prelim Calcs'!$C$6*FR37-FS37)/('DT-Prelim Calcs'!$C$6*FR37)*'DT-Prelim Calcs'!$C$7*FR37</f>
        <v>0.24077191819489854</v>
      </c>
      <c r="FU37" s="110">
        <f>FT37/'DT-Prelim Calcs'!$C$7*('DT-Prelim Calcs'!$C$8-'DT-Prelim Calcs'!$C$9)+'DT-Prelim Calcs'!$C$9</f>
        <v>17.685379407632112</v>
      </c>
      <c r="FV37" s="110">
        <f t="shared" si="34"/>
        <v>17.685379407632112</v>
      </c>
      <c r="FW37" s="2">
        <f t="shared" si="79"/>
        <v>1.3690227412821443E-7</v>
      </c>
      <c r="FX37" s="110">
        <f>FW37*'DT-Prelim Calcs'!$C$21/FR$2/'DT-Prelim Calcs'!$C$19/'DT-Prelim Calcs'!$C$18*3.39*'DT-Prelim Calcs'!$C$20</f>
        <v>9.1520265635156352E-6</v>
      </c>
      <c r="FY37" s="88">
        <f t="shared" si="35"/>
        <v>1</v>
      </c>
      <c r="FZ37" s="110">
        <f>FX36*'DT-Prelim Calcs'!$C$11+FZ36</f>
        <v>6.8356811111145603</v>
      </c>
      <c r="GA37" s="110">
        <f>GA36+0.5*FX37*'DT-Prelim Calcs'!$C$11^2+FZ37*'DT-Prelim Calcs'!$C$11</f>
        <v>8.0665524206533643</v>
      </c>
      <c r="GB37" s="110">
        <f>MIN('Drive Train'!$G$35-FV36*'DT-Prelim Calcs'!$C$21*'Drive Train'!$G$38,GB36+FV$2)</f>
        <v>11.108315437858661</v>
      </c>
      <c r="GC37" s="110">
        <f>'Drive Train'!$G$35-FV37*'DT-Prelim Calcs'!$C$21*'Drive Train'!$G$38</f>
        <v>11.108315853313108</v>
      </c>
      <c r="GD37" s="1">
        <f>IF(GA37&gt;='Drive Train'!$G$30,1,0)</f>
        <v>0</v>
      </c>
      <c r="GE37" s="110">
        <f t="shared" si="80"/>
        <v>0.19650421564035681</v>
      </c>
      <c r="GF37" s="119">
        <f>GF36+'DT-Prelim Calcs'!$C$11</f>
        <v>1.3200000000000005</v>
      </c>
      <c r="GG37" s="2">
        <f>GQ37/'Drive Train'!$G$35</f>
        <v>0.85973069201236441</v>
      </c>
      <c r="GH37" s="88">
        <f>GO37*12*60/(PI() * 'Drive Train'!$G$17)/GG$2*GG37</f>
        <v>3899.0734770410581</v>
      </c>
      <c r="GI37" s="2">
        <f>('DT-Prelim Calcs'!$C$6*GG37-GH37)/('DT-Prelim Calcs'!$C$6*GG37)*'DT-Prelim Calcs'!$C$7*GG37</f>
        <v>0.27083438487649336</v>
      </c>
      <c r="GJ37" s="110">
        <f>GI37/'DT-Prelim Calcs'!$C$7*('DT-Prelim Calcs'!$C$8-'DT-Prelim Calcs'!$C$9)+'DT-Prelim Calcs'!$C$9</f>
        <v>19.518976666225836</v>
      </c>
      <c r="GK37" s="110">
        <f t="shared" si="81"/>
        <v>19.518976666225836</v>
      </c>
      <c r="GL37" s="2">
        <f t="shared" si="82"/>
        <v>3.8497104602417093E-2</v>
      </c>
      <c r="GM37" s="110">
        <f>GL37*'DT-Prelim Calcs'!$C$21/GG$2/'DT-Prelim Calcs'!$C$19/'DT-Prelim Calcs'!$C$18*3.39*'DT-Prelim Calcs'!$C$20</f>
        <v>1.4297568027321181</v>
      </c>
      <c r="GN37" s="88">
        <f t="shared" si="37"/>
        <v>0</v>
      </c>
      <c r="GO37" s="110">
        <f>GM36*'DT-Prelim Calcs'!$C$11+GO36</f>
        <v>11.873195394291788</v>
      </c>
      <c r="GP37" s="110">
        <f>GP36+0.5*GM37*'DT-Prelim Calcs'!$C$11^2+GO37*'DT-Prelim Calcs'!$C$11</f>
        <v>10.2677240693434</v>
      </c>
      <c r="GQ37" s="110">
        <f>MIN('Drive Train'!$G$35-GK36*'DT-Prelim Calcs'!$C$21*'Drive Train'!$G$38,GQ36+GK$2)</f>
        <v>10.918579788557027</v>
      </c>
      <c r="GR37" s="110">
        <f>'Drive Train'!$G$35-GK37*'DT-Prelim Calcs'!$C$21*'Drive Train'!$G$38</f>
        <v>10.943292100039674</v>
      </c>
      <c r="GS37" s="1">
        <f>IF(GP37&gt;='Drive Train'!$G$30,1,0)</f>
        <v>0</v>
      </c>
      <c r="GT37" s="110">
        <f t="shared" si="83"/>
        <v>0.21687751851362039</v>
      </c>
      <c r="GU37" s="119">
        <f>GU36+'DT-Prelim Calcs'!$C$11</f>
        <v>1.3200000000000005</v>
      </c>
      <c r="GV37" s="2">
        <f>HF37/'Drive Train'!$G$35</f>
        <v>0.86388126149911559</v>
      </c>
      <c r="GW37" s="88">
        <f>HD37*12*60/(PI() * 'Drive Train'!$G$17)/GV$2*GV37</f>
        <v>3958.0241274476739</v>
      </c>
      <c r="GX37" s="2">
        <f>('DT-Prelim Calcs'!$C$6*GV37-GW37)/('DT-Prelim Calcs'!$C$6*GV37)*'DT-Prelim Calcs'!$C$7*GV37</f>
        <v>0.26245373972381797</v>
      </c>
      <c r="GY37" s="110">
        <f>GX37/'DT-Prelim Calcs'!$C$7*('DT-Prelim Calcs'!$C$8-'DT-Prelim Calcs'!$C$9)+'DT-Prelim Calcs'!$C$9</f>
        <v>19.007816749112301</v>
      </c>
      <c r="GZ37" s="110">
        <f t="shared" si="38"/>
        <v>19.007816749112301</v>
      </c>
      <c r="HA37" s="2">
        <f t="shared" si="84"/>
        <v>2.7736874441752241E-2</v>
      </c>
      <c r="HB37" s="110">
        <f>HA37*'DT-Prelim Calcs'!$C$21/GV$2/'DT-Prelim Calcs'!$C$19/'DT-Prelim Calcs'!$C$18*3.39*'DT-Prelim Calcs'!$C$20</f>
        <v>1.0301290273433179</v>
      </c>
      <c r="HC37" s="88">
        <f t="shared" si="39"/>
        <v>0</v>
      </c>
      <c r="HD37" s="110">
        <f>HB36*'DT-Prelim Calcs'!$C$11+HD36</f>
        <v>11.9947999758891</v>
      </c>
      <c r="HE37" s="110">
        <f>HE36+0.5*HB37*'DT-Prelim Calcs'!$C$11^2+HD37*'DT-Prelim Calcs'!$C$11</f>
        <v>10.905694948598647</v>
      </c>
      <c r="HF37" s="110">
        <f>MIN('Drive Train'!$G$35-GZ36*'DT-Prelim Calcs'!$C$21*'Drive Train'!$G$38,HF36+GZ$2)</f>
        <v>10.971292021038767</v>
      </c>
      <c r="HG37" s="110">
        <f>'Drive Train'!$G$35-GZ37*'DT-Prelim Calcs'!$C$21*'Drive Train'!$G$38</f>
        <v>10.989296492579893</v>
      </c>
      <c r="HH37" s="1">
        <f>IF(HE37&gt;='Drive Train'!$G$30,1,0)</f>
        <v>0</v>
      </c>
      <c r="HI37" s="110">
        <f t="shared" si="85"/>
        <v>0.21119796387902559</v>
      </c>
      <c r="HJ37" s="119">
        <f>HJ36+'DT-Prelim Calcs'!$C$11</f>
        <v>1.3200000000000005</v>
      </c>
      <c r="HK37" s="2">
        <f>HU37/'Drive Train'!$G$35</f>
        <v>0.86592304339823456</v>
      </c>
      <c r="HL37" s="88">
        <f>HS37*12*60/(PI() * 'Drive Train'!$G$17)/HK$2*HK37</f>
        <v>3986.9902417359349</v>
      </c>
      <c r="HM37" s="2">
        <f>('DT-Prelim Calcs'!$C$6*HK37-HL37)/('DT-Prelim Calcs'!$C$6*HK37)*'DT-Prelim Calcs'!$C$7*HK37</f>
        <v>0.25833912118334834</v>
      </c>
      <c r="HN37" s="110">
        <f>HM37/'DT-Prelim Calcs'!$C$7*('DT-Prelim Calcs'!$C$8-'DT-Prelim Calcs'!$C$9)+'DT-Prelim Calcs'!$C$9</f>
        <v>18.756854199835431</v>
      </c>
      <c r="HO37" s="110">
        <f t="shared" si="40"/>
        <v>18.756854199835431</v>
      </c>
      <c r="HP37" s="2">
        <f t="shared" si="86"/>
        <v>2.2462016299451659E-2</v>
      </c>
      <c r="HQ37" s="110">
        <f>HP37*'DT-Prelim Calcs'!$C$21/HK$2/'DT-Prelim Calcs'!$C$19/'DT-Prelim Calcs'!$C$18*3.39*'DT-Prelim Calcs'!$C$20</f>
        <v>0.83422431216305881</v>
      </c>
      <c r="HR37" s="88">
        <f t="shared" si="41"/>
        <v>0</v>
      </c>
      <c r="HS37" s="110">
        <f>HQ36*'DT-Prelim Calcs'!$C$11+HS36</f>
        <v>12.05409201666914</v>
      </c>
      <c r="HT37" s="110">
        <f>HT36+0.5*HQ37*'DT-Prelim Calcs'!$C$11^2+HS37*'DT-Prelim Calcs'!$C$11</f>
        <v>11.360013697475679</v>
      </c>
      <c r="HU37" s="110">
        <f>MIN('Drive Train'!$G$35-HO36*'DT-Prelim Calcs'!$C$21*'Drive Train'!$G$38,HU36+HO$2)</f>
        <v>10.997222651157578</v>
      </c>
      <c r="HV37" s="110">
        <f>'Drive Train'!$G$35-HO37*'DT-Prelim Calcs'!$C$21*'Drive Train'!$G$38</f>
        <v>11.01188312201481</v>
      </c>
      <c r="HW37" s="1">
        <f>IF(HT37&gt;='Drive Train'!$G$30,1,0)</f>
        <v>0</v>
      </c>
      <c r="HX37" s="110">
        <f t="shared" si="87"/>
        <v>0.20840949110928259</v>
      </c>
      <c r="HY37" s="119">
        <f>HY36+'DT-Prelim Calcs'!$C$11</f>
        <v>1.3200000000000005</v>
      </c>
      <c r="HZ37" s="2">
        <f>IJ37/'Drive Train'!$G$35</f>
        <v>0.86702950453253058</v>
      </c>
      <c r="IA37" s="88">
        <f>IH37*12*60/(PI() * 'Drive Train'!$G$17)/HZ$2*HZ37</f>
        <v>4002.6780120135109</v>
      </c>
      <c r="IB37" s="2">
        <f>('DT-Prelim Calcs'!$C$6*HZ37-IA37)/('DT-Prelim Calcs'!$C$6*HZ37)*'DT-Prelim Calcs'!$C$7*HZ37</f>
        <v>0.25611160191500337</v>
      </c>
      <c r="IC37" s="110">
        <f>IB37/'DT-Prelim Calcs'!$C$7*('DT-Prelim Calcs'!$C$8-'DT-Prelim Calcs'!$C$9)+'DT-Prelim Calcs'!$C$9</f>
        <v>18.620991322475383</v>
      </c>
      <c r="ID37" s="110">
        <f t="shared" si="42"/>
        <v>18.620991322475383</v>
      </c>
      <c r="IE37" s="2">
        <f t="shared" si="88"/>
        <v>1.9608581306667372E-2</v>
      </c>
      <c r="IF37" s="110">
        <f>IE37*'DT-Prelim Calcs'!$C$21/HZ$2/'DT-Prelim Calcs'!$C$19/'DT-Prelim Calcs'!$C$18*3.39*'DT-Prelim Calcs'!$C$20</f>
        <v>0.72824963863316816</v>
      </c>
      <c r="IG37" s="88">
        <f t="shared" si="43"/>
        <v>0</v>
      </c>
      <c r="IH37" s="110">
        <f>IF36*'DT-Prelim Calcs'!$C$11+IH36</f>
        <v>12.086078358627955</v>
      </c>
      <c r="II37" s="110">
        <f>II36+0.5*IF37*'DT-Prelim Calcs'!$C$11^2+IH37*'DT-Prelim Calcs'!$C$11</f>
        <v>11.681322403664623</v>
      </c>
      <c r="IJ37" s="110">
        <f>MIN('Drive Train'!$G$35-ID36*'DT-Prelim Calcs'!$C$21*'Drive Train'!$G$38,IJ36+ID$2)</f>
        <v>11.011274707563137</v>
      </c>
      <c r="IK37" s="110">
        <f>'Drive Train'!$G$35-ID37*'DT-Prelim Calcs'!$C$21*'Drive Train'!$G$38</f>
        <v>11.024110780977214</v>
      </c>
      <c r="IL37" s="1">
        <f>IF(II37&gt;='Drive Train'!$G$30,1,0)</f>
        <v>0</v>
      </c>
      <c r="IM37" s="110">
        <f t="shared" si="89"/>
        <v>0.20689990358305979</v>
      </c>
      <c r="IN37" s="119">
        <f>IN36+'DT-Prelim Calcs'!$C$11</f>
        <v>1.3200000000000005</v>
      </c>
      <c r="IO37" s="2">
        <f>IY37/'Drive Train'!$G$35</f>
        <v>0.86768184875352916</v>
      </c>
      <c r="IP37" s="88">
        <f>IW37*12*60/(PI() * 'Drive Train'!$G$17)/IO$2*IO37</f>
        <v>4011.9241096915653</v>
      </c>
      <c r="IQ37" s="2">
        <f>('DT-Prelim Calcs'!$C$6*IO37-IP37)/('DT-Prelim Calcs'!$C$6*IO37)*'DT-Prelim Calcs'!$C$7*IO37</f>
        <v>0.25479904464228653</v>
      </c>
      <c r="IR37" s="110">
        <f>IQ37/'DT-Prelim Calcs'!$C$7*('DT-Prelim Calcs'!$C$8-'DT-Prelim Calcs'!$C$9)+'DT-Prelim Calcs'!$C$9</f>
        <v>18.540934637756486</v>
      </c>
      <c r="IS37" s="110">
        <f t="shared" si="44"/>
        <v>18.540934637756486</v>
      </c>
      <c r="IT37" s="2">
        <f t="shared" si="90"/>
        <v>1.7927926718160625E-2</v>
      </c>
      <c r="IU37" s="110">
        <f>IT37*'DT-Prelim Calcs'!$C$21/IO$2/'DT-Prelim Calcs'!$C$19/'DT-Prelim Calcs'!$C$18*3.39*'DT-Prelim Calcs'!$C$20</f>
        <v>0.66583124754176126</v>
      </c>
      <c r="IV37" s="88">
        <f t="shared" si="45"/>
        <v>0</v>
      </c>
      <c r="IW37" s="110">
        <f>IU36*'DT-Prelim Calcs'!$C$11+IW36</f>
        <v>12.104889336140182</v>
      </c>
      <c r="IX37" s="110">
        <f>IX36+0.5*IU37*'DT-Prelim Calcs'!$C$11^2+IW37*'DT-Prelim Calcs'!$C$11</f>
        <v>11.909483087254348</v>
      </c>
      <c r="IY37" s="110">
        <f>MIN('Drive Train'!$G$35-IS36*'DT-Prelim Calcs'!$C$21*'Drive Train'!$G$38,IY36+IS$2)</f>
        <v>11.019559479169819</v>
      </c>
      <c r="IZ37" s="110">
        <f>'Drive Train'!$G$35-IS37*'DT-Prelim Calcs'!$C$21*'Drive Train'!$G$38</f>
        <v>11.031315882601916</v>
      </c>
      <c r="JA37" s="1">
        <f>IF(IX37&gt;='Drive Train'!$G$30,1,0)</f>
        <v>0</v>
      </c>
      <c r="JB37" s="110">
        <f t="shared" si="91"/>
        <v>0.20601038486396098</v>
      </c>
      <c r="JC37" s="119">
        <f>JC36+'DT-Prelim Calcs'!$C$11</f>
        <v>1.3200000000000005</v>
      </c>
      <c r="JD37" s="2">
        <f>JN37/'Drive Train'!$G$35</f>
        <v>0.86806478816120325</v>
      </c>
      <c r="JE37" s="88">
        <f>JL37*12*60/(PI() * 'Drive Train'!$G$17)/JD$2*JD37</f>
        <v>4017.350701446826</v>
      </c>
      <c r="JF37" s="2">
        <f>('DT-Prelim Calcs'!$C$6*JD37-JE37)/('DT-Prelim Calcs'!$C$6*JD37)*'DT-Prelim Calcs'!$C$7*JD37</f>
        <v>0.25402880181414167</v>
      </c>
      <c r="JG37" s="110">
        <f>JF37/'DT-Prelim Calcs'!$C$7*('DT-Prelim Calcs'!$C$8-'DT-Prelim Calcs'!$C$9)+'DT-Prelim Calcs'!$C$9</f>
        <v>18.493955287954741</v>
      </c>
      <c r="JH37" s="110">
        <f t="shared" si="46"/>
        <v>18.493955287954741</v>
      </c>
      <c r="JI37" s="2">
        <f t="shared" si="92"/>
        <v>1.6941923305618556E-2</v>
      </c>
      <c r="JJ37" s="110">
        <f>JI37*'DT-Prelim Calcs'!$C$21/JD$2/'DT-Prelim Calcs'!$C$19/'DT-Prelim Calcs'!$C$18*3.39*'DT-Prelim Calcs'!$C$20</f>
        <v>0.62921173807063613</v>
      </c>
      <c r="JK37" s="88">
        <f t="shared" si="47"/>
        <v>0</v>
      </c>
      <c r="JL37" s="110">
        <f>JJ36*'DT-Prelim Calcs'!$C$11+JL36</f>
        <v>12.115915408124467</v>
      </c>
      <c r="JM37" s="110">
        <f>JM36+0.5*JJ37*'DT-Prelim Calcs'!$C$11^2+JL37*'DT-Prelim Calcs'!$C$11</f>
        <v>12.064446252282291</v>
      </c>
      <c r="JN37" s="110">
        <f>MIN('Drive Train'!$G$35-JH36*'DT-Prelim Calcs'!$C$21*'Drive Train'!$G$38,JN36+JH$2)</f>
        <v>11.02442280964728</v>
      </c>
      <c r="JO37" s="110">
        <f>'Drive Train'!$G$35-JH37*'DT-Prelim Calcs'!$C$21*'Drive Train'!$G$38</f>
        <v>11.035544024084073</v>
      </c>
      <c r="JP37" s="1">
        <f>IF(JM37&gt;='Drive Train'!$G$30,1,0)</f>
        <v>0</v>
      </c>
      <c r="JQ37" s="110">
        <f>MIN(JG37,'DT-Prelim Calcs'!$C$10)*'DT-Prelim Calcs'!$C$11*1000/60/60*(1-JP37)</f>
        <v>0.20548839208838604</v>
      </c>
      <c r="JR37" s="119">
        <f>JR36+'DT-Prelim Calcs'!$C$11</f>
        <v>1.3200000000000005</v>
      </c>
      <c r="JS37" s="2">
        <f>KC37/'Drive Train'!$G$35</f>
        <v>0.86820585635710312</v>
      </c>
      <c r="JT37" s="88">
        <f>KA37*12*60/(PI() * 'Drive Train'!$G$17)/JS$2*JS37</f>
        <v>4019.3495659387704</v>
      </c>
      <c r="JU37" s="2">
        <f>('DT-Prelim Calcs'!$C$6*JS37-JT37)/('DT-Prelim Calcs'!$C$6*JS37)*'DT-Prelim Calcs'!$C$7*JS37</f>
        <v>0.25374510541323009</v>
      </c>
      <c r="JV37" s="110">
        <f>JU37/'DT-Prelim Calcs'!$C$7*('DT-Prelim Calcs'!$C$8-'DT-Prelim Calcs'!$C$9)+'DT-Prelim Calcs'!$C$9</f>
        <v>18.476651819530346</v>
      </c>
      <c r="JW37" s="110">
        <f t="shared" si="48"/>
        <v>18.476651819530346</v>
      </c>
      <c r="JX37" s="2">
        <f t="shared" si="93"/>
        <v>1.6578804079344645E-2</v>
      </c>
      <c r="JY37" s="110">
        <f>JX37*'DT-Prelim Calcs'!$C$21/JS$2/'DT-Prelim Calcs'!$C$19/'DT-Prelim Calcs'!$C$18*3.39*'DT-Prelim Calcs'!$C$20</f>
        <v>0.61572573206239845</v>
      </c>
      <c r="JZ37" s="88">
        <f t="shared" si="49"/>
        <v>0</v>
      </c>
      <c r="KA37" s="110">
        <f>JY36*'DT-Prelim Calcs'!$C$11+KA36</f>
        <v>12.11997417442827</v>
      </c>
      <c r="KB37" s="110">
        <f>KB36+0.5*JY37*'DT-Prelim Calcs'!$C$11^2+KA37*'DT-Prelim Calcs'!$C$11</f>
        <v>12.125553938724572</v>
      </c>
      <c r="KC37" s="110">
        <f>MIN('Drive Train'!$G$35-JW36*'DT-Prelim Calcs'!$C$21*'Drive Train'!$G$38,KC36+JW$2)</f>
        <v>11.02621437573521</v>
      </c>
      <c r="KD37" s="110">
        <f>'Drive Train'!$G$35-JW37*'DT-Prelim Calcs'!$C$21*'Drive Train'!$G$38</f>
        <v>11.037101336242268</v>
      </c>
      <c r="KE37" s="1">
        <f>IF(KB37&gt;='Drive Train'!$G$30,1,0)</f>
        <v>0</v>
      </c>
      <c r="KF37" s="110">
        <f>MIN(JV37,'DT-Prelim Calcs'!$C$10)*'DT-Prelim Calcs'!$C$11*1000/60/60*(1-KE37)</f>
        <v>0.20529613132811494</v>
      </c>
      <c r="KG37" s="119">
        <f>KG36+'DT-Prelim Calcs'!$C$11</f>
        <v>1.3200000000000005</v>
      </c>
      <c r="KH37" s="2">
        <f>KR37/'Drive Train'!$G$35</f>
        <v>0.86819536289629839</v>
      </c>
      <c r="KI37" s="88">
        <f>KP37*12*60/(PI() * 'Drive Train'!$G$17)/KH$2*KH37</f>
        <v>4019.200882600428</v>
      </c>
      <c r="KJ37" s="2">
        <f>('DT-Prelim Calcs'!$C$6*KH37-KI37)/('DT-Prelim Calcs'!$C$6*KH37)*'DT-Prelim Calcs'!$C$7*KH37</f>
        <v>0.25376620749429379</v>
      </c>
      <c r="KK37" s="110">
        <f>KJ37/'DT-Prelim Calcs'!$C$7*('DT-Prelim Calcs'!$C$8-'DT-Prelim Calcs'!$C$9)+'DT-Prelim Calcs'!$C$9</f>
        <v>18.477938896815083</v>
      </c>
      <c r="KL37" s="110">
        <f t="shared" si="50"/>
        <v>18.477938896815083</v>
      </c>
      <c r="KM37" s="2">
        <f t="shared" si="94"/>
        <v>1.6605812980959644E-2</v>
      </c>
      <c r="KN37" s="110">
        <f>KM37*'DT-Prelim Calcs'!$C$21/KH$2/'DT-Prelim Calcs'!$C$19/'DT-Prelim Calcs'!$C$18*3.39*'DT-Prelim Calcs'!$C$20</f>
        <v>0.61672882466422352</v>
      </c>
      <c r="KO37" s="88">
        <f t="shared" si="51"/>
        <v>0</v>
      </c>
      <c r="KP37" s="110">
        <f>KN36*'DT-Prelim Calcs'!$C$11+KP36</f>
        <v>12.119672316566794</v>
      </c>
      <c r="KQ37" s="110">
        <f>KQ36+0.5*KN37*'DT-Prelim Calcs'!$C$11^2+KP37*'DT-Prelim Calcs'!$C$11</f>
        <v>12.121071560007602</v>
      </c>
      <c r="KR37" s="110">
        <f>MIN('Drive Train'!$G$35-KL36*'DT-Prelim Calcs'!$C$21*'Drive Train'!$G$38,KR36+KL$2)</f>
        <v>11.026081108782989</v>
      </c>
      <c r="KS37" s="110">
        <f>'Drive Train'!$G$35-KL37*'DT-Prelim Calcs'!$C$21*'Drive Train'!$G$38</f>
        <v>11.036985499286642</v>
      </c>
      <c r="KT37" s="1">
        <f>IF(KQ37&gt;='Drive Train'!$G$30,1,0)</f>
        <v>0</v>
      </c>
      <c r="KU37" s="110">
        <f>MIN(KK37,'DT-Prelim Calcs'!$C$10)*'DT-Prelim Calcs'!$C$11*1000/60/60*(1-KT37)</f>
        <v>0.20531043218683426</v>
      </c>
      <c r="KV37" s="119">
        <f>KV36+'DT-Prelim Calcs'!$C$11</f>
        <v>1.3200000000000005</v>
      </c>
      <c r="KW37" s="2">
        <f>LG37/'Drive Train'!$G$35</f>
        <v>0.86820521456048039</v>
      </c>
      <c r="KX37" s="88">
        <f>LE37*12*60/(PI() * 'Drive Train'!$G$17)/KW$2*KW37</f>
        <v>4019.3404722480345</v>
      </c>
      <c r="KY37" s="2">
        <f>('DT-Prelim Calcs'!$C$6*KW37-KX37)/('DT-Prelim Calcs'!$C$6*KW37)*'DT-Prelim Calcs'!$C$7*KW37</f>
        <v>0.25374639604573473</v>
      </c>
      <c r="KZ37" s="110">
        <f>KY37/'DT-Prelim Calcs'!$C$7*('DT-Prelim Calcs'!$C$8-'DT-Prelim Calcs'!$C$9)+'DT-Prelim Calcs'!$C$9</f>
        <v>18.476730538959707</v>
      </c>
      <c r="LA37" s="110">
        <f t="shared" si="52"/>
        <v>18.476730538959707</v>
      </c>
      <c r="LB37" s="2">
        <f t="shared" si="95"/>
        <v>1.6580455977220548E-2</v>
      </c>
      <c r="LC37" s="110">
        <f>LB37*'DT-Prelim Calcs'!$C$21/KW$2/'DT-Prelim Calcs'!$C$19/'DT-Prelim Calcs'!$C$18*3.39*'DT-Prelim Calcs'!$C$20</f>
        <v>0.61578708244835312</v>
      </c>
      <c r="LD37" s="88">
        <f t="shared" si="53"/>
        <v>0</v>
      </c>
      <c r="LE37" s="110">
        <f>LC36*'DT-Prelim Calcs'!$C$11+LE36</f>
        <v>12.11995571258548</v>
      </c>
      <c r="LF37" s="110">
        <f>LF36+0.5*LC37*'DT-Prelim Calcs'!$C$11^2+LE37*'DT-Prelim Calcs'!$C$11</f>
        <v>12.125343322457413</v>
      </c>
      <c r="LG37" s="110">
        <f>MIN('Drive Train'!$G$35-LA36*'DT-Prelim Calcs'!$C$21*'Drive Train'!$G$38,LG36+LA$2)</f>
        <v>11.0262062249181</v>
      </c>
      <c r="LH37" s="110">
        <f>'Drive Train'!$G$35-LA37*'DT-Prelim Calcs'!$C$21*'Drive Train'!$G$38</f>
        <v>11.037094251493626</v>
      </c>
      <c r="LI37" s="1">
        <f>IF(LF37&gt;='Drive Train'!$G$30,1,0)</f>
        <v>0</v>
      </c>
      <c r="LJ37" s="110">
        <f>MIN(KZ37,'DT-Prelim Calcs'!$C$10)*'DT-Prelim Calcs'!$C$11*1000/60/60*(1-LI37)</f>
        <v>0.20529700598844119</v>
      </c>
      <c r="LK37" s="119">
        <f>LK36+'DT-Prelim Calcs'!$C$11</f>
        <v>1.3200000000000005</v>
      </c>
      <c r="LL37" s="2">
        <f>LV37/'Drive Train'!$G$35</f>
        <v>0.86819779111116824</v>
      </c>
      <c r="LM37" s="88">
        <f>LT37*12*60/(PI() * 'Drive Train'!$G$17)/LL$2*LL37</f>
        <v>4019.2352883744948</v>
      </c>
      <c r="LN37" s="2">
        <f>('DT-Prelim Calcs'!$C$6*LL37-LM37)/('DT-Prelim Calcs'!$C$6*LL37)*'DT-Prelim Calcs'!$C$7*LL37</f>
        <v>0.25376132440372701</v>
      </c>
      <c r="LO37" s="110">
        <f>LN37/'DT-Prelim Calcs'!$C$7*('DT-Prelim Calcs'!$C$8-'DT-Prelim Calcs'!$C$9)+'DT-Prelim Calcs'!$C$9</f>
        <v>18.477641062922359</v>
      </c>
      <c r="LP37" s="110">
        <f t="shared" si="54"/>
        <v>18.477641062922359</v>
      </c>
      <c r="LQ37" s="2">
        <f t="shared" si="96"/>
        <v>1.6599563020551406E-2</v>
      </c>
      <c r="LR37" s="110">
        <f>LQ37*'DT-Prelim Calcs'!$C$21/LL$2/'DT-Prelim Calcs'!$C$19/'DT-Prelim Calcs'!$C$18*3.39*'DT-Prelim Calcs'!$C$20</f>
        <v>0.6164967053008904</v>
      </c>
      <c r="LS37" s="88">
        <f t="shared" si="55"/>
        <v>0</v>
      </c>
      <c r="LT37" s="110">
        <f>LR36*'DT-Prelim Calcs'!$C$11+LT36</f>
        <v>12.119742168089061</v>
      </c>
      <c r="LU37" s="110">
        <f>LU36+0.5*LR37*'DT-Prelim Calcs'!$C$11^2+LT37*'DT-Prelim Calcs'!$C$11</f>
        <v>12.12251942185924</v>
      </c>
      <c r="LV37" s="110">
        <f>MIN('Drive Train'!$G$35-LP36*'DT-Prelim Calcs'!$C$21*'Drive Train'!$G$38,LV36+LP$2)</f>
        <v>11.026111947111836</v>
      </c>
      <c r="LW37" s="110">
        <f>'Drive Train'!$G$35-LP37*'DT-Prelim Calcs'!$C$21*'Drive Train'!$G$38</f>
        <v>11.037012304336987</v>
      </c>
      <c r="LX37" s="1">
        <f>IF(LU37&gt;='Drive Train'!$G$30,1,0)</f>
        <v>0</v>
      </c>
      <c r="LY37" s="110">
        <f>MIN(LO37,'DT-Prelim Calcs'!$C$10)*'DT-Prelim Calcs'!$C$11*1000/60/60*(1-LX37)</f>
        <v>0.20530712292135955</v>
      </c>
      <c r="LZ37" s="119">
        <f>LZ36+'DT-Prelim Calcs'!$C$11</f>
        <v>1.3200000000000005</v>
      </c>
    </row>
    <row r="38" spans="1:338" x14ac:dyDescent="0.2">
      <c r="C38" s="3" t="s">
        <v>135</v>
      </c>
      <c r="E38" s="25">
        <f>'DT-Prelim Calcs'!AH2</f>
        <v>7.9598204724409438</v>
      </c>
      <c r="F38" s="25">
        <f>'DT-Prelim Calcs'!AX2</f>
        <v>6.9849999999999994</v>
      </c>
      <c r="G38" s="25">
        <f>'DT-Prelim Calcs'!BM2</f>
        <v>6.9849999999999994</v>
      </c>
      <c r="H38" s="25">
        <f>'DT-Prelim Calcs'!CB2</f>
        <v>6.9849999999999994</v>
      </c>
      <c r="I38" s="25">
        <f>'DT-Prelim Calcs'!CQ2</f>
        <v>6.9849999999999994</v>
      </c>
      <c r="J38" s="25">
        <f>'DT-Prelim Calcs'!DF2</f>
        <v>6.9849999999999994</v>
      </c>
      <c r="K38" s="25">
        <f>'DT-Prelim Calcs'!DU2</f>
        <v>6.9849999999999994</v>
      </c>
      <c r="L38" s="25">
        <f>'DT-Prelim Calcs'!EJ2</f>
        <v>6.9849999999999994</v>
      </c>
      <c r="M38" s="25">
        <f>'DT-Prelim Calcs'!EY2</f>
        <v>6.9849999999999994</v>
      </c>
      <c r="N38" s="25">
        <f>'DT-Prelim Calcs'!FN2</f>
        <v>6.9849999999999994</v>
      </c>
      <c r="O38" s="25">
        <f>'DT-Prelim Calcs'!GC2</f>
        <v>6.9849999999999994</v>
      </c>
      <c r="R38" s="119">
        <f>R37+'DT-Prelim Calcs'!$C$11</f>
        <v>1.3600000000000005</v>
      </c>
      <c r="S38" s="2">
        <f>AG38/'Drive Train'!$G$35</f>
        <v>0.85592179197447227</v>
      </c>
      <c r="T38" s="88">
        <f>AE38*12*60/(PI() * 'Drive Train'!$G$17)/S$2*ABS(S38)</f>
        <v>3968.5945942251196</v>
      </c>
      <c r="U38" s="2">
        <f>IF(OR(AD37=1,AND($C$32=Motors!$C$28,'DT-Prelim Calcs'!AI37=1)),0,IF(AG38=0,-(V37+$C$9)/($C$8-$C$9)*$C$7,($C$6*S38-T38)/($C$6*S38)*$C$7*S38))</f>
        <v>0.24867877157143425</v>
      </c>
      <c r="V38" s="110">
        <f>IF(AND(AD37=1,AI37=1),0,ABS(U38/$C$7*($C$8-$C$9)+$C$9) *'Drive Train'!$K$55 + V37*(1-'Drive Train'!$K$55))</f>
        <v>18.232999240527903</v>
      </c>
      <c r="W38" s="110">
        <f t="shared" si="7"/>
        <v>18.232999240527903</v>
      </c>
      <c r="X38" s="2">
        <f>MAX(MIN(IF(AND(AI37=1,AG38&lt;0),-1,1)*(W38-$C$9)/($C$8-$C$9)*$C$7-$C$29*AE38/T$2 -  AI37*$C$29/2,X$2),MAX(X$4:X37)*-1)</f>
        <v>1.2218095642836685E-2</v>
      </c>
      <c r="Y38" s="110">
        <f t="shared" si="8"/>
        <v>0.45377192758233026</v>
      </c>
      <c r="Z38" s="110">
        <f t="shared" si="9"/>
        <v>0.45377192758233026</v>
      </c>
      <c r="AA38" s="110">
        <f t="shared" si="10"/>
        <v>10.870206758075797</v>
      </c>
      <c r="AB38" s="110" t="e">
        <f t="shared" si="11"/>
        <v>#N/A</v>
      </c>
      <c r="AC38" s="88">
        <f t="shared" si="60"/>
        <v>1</v>
      </c>
      <c r="AD38" s="1">
        <f t="shared" si="12"/>
        <v>0</v>
      </c>
      <c r="AE38" s="110">
        <f t="shared" si="13"/>
        <v>12.138674875824837</v>
      </c>
      <c r="AF38" s="110" t="e">
        <f t="shared" si="14"/>
        <v>#N/A</v>
      </c>
      <c r="AG38" s="110">
        <f>IF(AI37=0,MIN('Drive Train'!$G$35-W37*$C$21*'Drive Train'!$G$38,AG37+W$2)-$C$3,IF(AE37-1&lt;=0,0,IF($C$32=Motors!$C$26,MAX(MAX(AG$4:AG37)*-1,AG37-W$2),MAX(0,MAX(AG$4:AG37)*-1,AG37-W$2))))</f>
        <v>10.870206758075797</v>
      </c>
      <c r="AH38" s="110">
        <f>'Drive Train'!$G$35-ABS(W38)*'DT-Prelim Calcs'!$C$21*'Drive Train'!$G$38</f>
        <v>11.059030068352488</v>
      </c>
      <c r="AI38" s="1">
        <f>IF(AJ38&gt;='Drive Train'!$G$30,1,0)</f>
        <v>0</v>
      </c>
      <c r="AJ38" s="110">
        <f>AJ37+0.5*Y38*'DT-Prelim Calcs'!$C$11^2+AE38*'DT-Prelim Calcs'!$C$11</f>
        <v>12.662736362360089</v>
      </c>
      <c r="AK38" s="110">
        <f t="shared" si="100"/>
        <v>0.20258888045031004</v>
      </c>
      <c r="AL38" s="119">
        <f>AL37+'DT-Prelim Calcs'!$C$11</f>
        <v>1.3600000000000005</v>
      </c>
      <c r="AM38" s="2">
        <f>AW38/'Drive Train'!$G$35</f>
        <v>0.66229594585043372</v>
      </c>
      <c r="AN38" s="88">
        <f>AU38*12*60/(PI() * 'Drive Train'!$G$17)/AM$2*AM38</f>
        <v>850.7661377300177</v>
      </c>
      <c r="AO38" s="2">
        <f>('DT-Prelim Calcs'!$C$6*AM38-AN38)/('DT-Prelim Calcs'!$C$6*AM38)*'DT-Prelim Calcs'!$C$7*AM38</f>
        <v>0.72842970587525446</v>
      </c>
      <c r="AP38" s="110">
        <f>AO38/'DT-Prelim Calcs'!$C$7*('DT-Prelim Calcs'!$C$8-'DT-Prelim Calcs'!$C$9)+'DT-Prelim Calcs'!$C$9</f>
        <v>47.429045890263751</v>
      </c>
      <c r="AQ38" s="110">
        <f t="shared" si="16"/>
        <v>47.429045890263751</v>
      </c>
      <c r="AR38" s="2">
        <f t="shared" si="61"/>
        <v>0.66262180892510525</v>
      </c>
      <c r="AS38" s="110">
        <f>AR38*'DT-Prelim Calcs'!$C$21/AM$2/'DT-Prelim Calcs'!$C$19/'DT-Prelim Calcs'!$C$18*3.39*'DT-Prelim Calcs'!$C$20</f>
        <v>7.3827996837703571</v>
      </c>
      <c r="AT38" s="88">
        <f t="shared" si="17"/>
        <v>0</v>
      </c>
      <c r="AU38" s="110">
        <f>AS37*'DT-Prelim Calcs'!$C$11+AU37</f>
        <v>11.209996347476993</v>
      </c>
      <c r="AV38" s="110">
        <f>AV37+0.5*AS38*'DT-Prelim Calcs'!$C$11^2+AU38*'DT-Prelim Calcs'!$C$11</f>
        <v>8.1899375370578937</v>
      </c>
      <c r="AW38" s="110">
        <f>MIN('Drive Train'!$G$35-AQ37*'DT-Prelim Calcs'!$C$21*'Drive Train'!$G$38,AW37+AQ$2)</f>
        <v>8.4111585123005081</v>
      </c>
      <c r="AX38" s="110">
        <f>'Drive Train'!$G$35-AQ38*'DT-Prelim Calcs'!$C$21*'Drive Train'!$G$38</f>
        <v>8.4313858698762623</v>
      </c>
      <c r="AY38" s="1">
        <f>IF(AV38&gt;='Drive Train'!$G$30,1,0)</f>
        <v>0</v>
      </c>
      <c r="AZ38" s="110">
        <f t="shared" si="62"/>
        <v>0.52698939878070838</v>
      </c>
      <c r="BA38" s="119">
        <f>BA37+'DT-Prelim Calcs'!$C$11</f>
        <v>1.3600000000000005</v>
      </c>
      <c r="BB38" s="2">
        <f>BL38/'Drive Train'!$G$35</f>
        <v>0.72941029805028079</v>
      </c>
      <c r="BC38" s="88">
        <f>BJ38*12*60/(PI() * 'Drive Train'!$G$17)/BB$2*BB38</f>
        <v>1900.404039344864</v>
      </c>
      <c r="BD38" s="2">
        <f>('DT-Prelim Calcs'!$C$6*BB38-BC38)/('DT-Prelim Calcs'!$C$6*BB38)*'DT-Prelim Calcs'!$C$7*BB38</f>
        <v>0.56963809294331746</v>
      </c>
      <c r="BE38" s="110">
        <f>BD38/'DT-Prelim Calcs'!$C$7*('DT-Prelim Calcs'!$C$8-'DT-Prelim Calcs'!$C$9)+'DT-Prelim Calcs'!$C$9</f>
        <v>37.743883683067587</v>
      </c>
      <c r="BF38" s="110">
        <f t="shared" si="18"/>
        <v>37.743883683067587</v>
      </c>
      <c r="BG38" s="2">
        <f t="shared" si="63"/>
        <v>0.43616492536296059</v>
      </c>
      <c r="BH38" s="110">
        <f>BG38*'DT-Prelim Calcs'!$C$21/BB$2/'DT-Prelim Calcs'!$C$19/'DT-Prelim Calcs'!$C$18*3.39*'DT-Prelim Calcs'!$C$20</f>
        <v>7.5594748040381141</v>
      </c>
      <c r="BI38" s="88">
        <f t="shared" si="19"/>
        <v>0</v>
      </c>
      <c r="BJ38" s="110">
        <f>BH37*'DT-Prelim Calcs'!$C$11+BJ37</f>
        <v>14.616247890386926</v>
      </c>
      <c r="BK38" s="110">
        <f>BK37+0.5*BH38*'DT-Prelim Calcs'!$C$11^2+BJ38*'DT-Prelim Calcs'!$C$11</f>
        <v>11.331098249312069</v>
      </c>
      <c r="BL38" s="110">
        <f>MIN('Drive Train'!$G$35-BF37*'DT-Prelim Calcs'!$C$21*'Drive Train'!$G$38,BL37+BF$2)</f>
        <v>9.2635107852385659</v>
      </c>
      <c r="BM38" s="110">
        <f>'Drive Train'!$G$35-BF38*'DT-Prelim Calcs'!$C$21*'Drive Train'!$G$38</f>
        <v>9.3030504685239173</v>
      </c>
      <c r="BN38" s="1">
        <f>IF(BK38&gt;='Drive Train'!$G$30,1,0)</f>
        <v>0</v>
      </c>
      <c r="BO38" s="110">
        <f t="shared" si="64"/>
        <v>0.41937648536741767</v>
      </c>
      <c r="BP38" s="119">
        <f>BP37+'DT-Prelim Calcs'!$C$11</f>
        <v>1.3600000000000005</v>
      </c>
      <c r="BQ38" s="2">
        <f>CA38/'Drive Train'!$G$35</f>
        <v>0.79889044158431322</v>
      </c>
      <c r="BR38" s="88">
        <f>BY38*12*60/(PI() * 'Drive Train'!$G$17)/BQ$2*BQ38</f>
        <v>2975.6799654090028</v>
      </c>
      <c r="BS38" s="2">
        <f>('DT-Prelim Calcs'!$C$6*BQ38-BR38)/('DT-Prelim Calcs'!$C$6*BQ38)*'DT-Prelim Calcs'!$C$7*BQ38</f>
        <v>0.40799224331424222</v>
      </c>
      <c r="BT38" s="110">
        <f>BS38/'DT-Prelim Calcs'!$C$7*('DT-Prelim Calcs'!$C$8-'DT-Prelim Calcs'!$C$9)+'DT-Prelim Calcs'!$C$9</f>
        <v>27.884633280159456</v>
      </c>
      <c r="BU38" s="110">
        <f t="shared" si="20"/>
        <v>27.884633280159456</v>
      </c>
      <c r="BV38" s="2">
        <f t="shared" si="65"/>
        <v>0.21717443256226598</v>
      </c>
      <c r="BW38" s="110">
        <f>BV38*'DT-Prelim Calcs'!$C$21/BQ$2/'DT-Prelim Calcs'!$C$19/'DT-Prelim Calcs'!$C$18*3.39*'DT-Prelim Calcs'!$C$20</f>
        <v>5.1082853159143342</v>
      </c>
      <c r="BX38" s="88">
        <f t="shared" si="21"/>
        <v>0</v>
      </c>
      <c r="BY38" s="110">
        <f>BW37*'DT-Prelim Calcs'!$C$11+BY37</f>
        <v>15.396970453539115</v>
      </c>
      <c r="BZ38" s="110">
        <f>BZ37+0.5*BW38*'DT-Prelim Calcs'!$C$11^2+BY38*'DT-Prelim Calcs'!$C$11</f>
        <v>13.01803687688453</v>
      </c>
      <c r="CA38" s="110">
        <f>MIN('Drive Train'!$G$35-BU37*'DT-Prelim Calcs'!$C$21*'Drive Train'!$G$38,CA37+BU$2)</f>
        <v>10.145908608120777</v>
      </c>
      <c r="CB38" s="110">
        <f>'Drive Train'!$G$35-BU38*'DT-Prelim Calcs'!$C$21*'Drive Train'!$G$38</f>
        <v>10.190383004785648</v>
      </c>
      <c r="CC38" s="1">
        <f>IF(BZ38&gt;='Drive Train'!$G$30,1,0)</f>
        <v>0</v>
      </c>
      <c r="CD38" s="110">
        <f t="shared" si="66"/>
        <v>0.30982925866843836</v>
      </c>
      <c r="CE38" s="119">
        <f>CE37+'DT-Prelim Calcs'!$C$11</f>
        <v>1.3600000000000005</v>
      </c>
      <c r="CF38" s="2">
        <f>CP38/'Drive Train'!$G$35</f>
        <v>0.84620808692929017</v>
      </c>
      <c r="CG38" s="88">
        <f>CN38*12*60/(PI() * 'Drive Train'!$G$17)/CF$2*CF38</f>
        <v>3694.0850489943787</v>
      </c>
      <c r="CH38" s="2">
        <f>('DT-Prelim Calcs'!$C$6*CF38-CG38)/('DT-Prelim Calcs'!$C$6*CF38)*'DT-Prelim Calcs'!$C$7*CF38</f>
        <v>0.30125958080967002</v>
      </c>
      <c r="CI38" s="110">
        <f>CH38/'DT-Prelim Calcs'!$C$7*('DT-Prelim Calcs'!$C$8-'DT-Prelim Calcs'!$C$9)+'DT-Prelim Calcs'!$C$9</f>
        <v>21.374697836618175</v>
      </c>
      <c r="CJ38" s="110">
        <f t="shared" si="22"/>
        <v>21.374697836618175</v>
      </c>
      <c r="CK38" s="2">
        <f t="shared" si="67"/>
        <v>7.7619504642024079E-2</v>
      </c>
      <c r="CL38" s="110">
        <f>CK38*'DT-Prelim Calcs'!$C$21/CF$2/'DT-Prelim Calcs'!$C$19/'DT-Prelim Calcs'!$C$18*3.39*'DT-Prelim Calcs'!$C$20</f>
        <v>2.3061893289432125</v>
      </c>
      <c r="CM38" s="88">
        <f t="shared" si="23"/>
        <v>0</v>
      </c>
      <c r="CN38" s="110">
        <f>CL37*'DT-Prelim Calcs'!$C$11+CN37</f>
        <v>14.285924751294823</v>
      </c>
      <c r="CO38" s="110">
        <f>CO37+0.5*CL38*'DT-Prelim Calcs'!$C$11^2+CN38*'DT-Prelim Calcs'!$C$11</f>
        <v>13.337409580677914</v>
      </c>
      <c r="CP38" s="110">
        <f>MIN('Drive Train'!$G$35-CJ37*'DT-Prelim Calcs'!$C$21*'Drive Train'!$G$38,CP37+CJ$2)</f>
        <v>10.746842704001985</v>
      </c>
      <c r="CQ38" s="110">
        <f>'Drive Train'!$G$35-CJ38*'DT-Prelim Calcs'!$C$21*'Drive Train'!$G$38</f>
        <v>10.776277194704363</v>
      </c>
      <c r="CR38" s="1">
        <f>IF(CO38&gt;='Drive Train'!$G$30,1,0)</f>
        <v>0</v>
      </c>
      <c r="CS38" s="110">
        <f t="shared" si="68"/>
        <v>0.23749664262909087</v>
      </c>
      <c r="CT38" s="119">
        <f>CT37+'DT-Prelim Calcs'!$C$11</f>
        <v>1.3600000000000005</v>
      </c>
      <c r="CU38" s="2">
        <f>DE38/'Drive Train'!$G$35</f>
        <v>0.86702359487665104</v>
      </c>
      <c r="CV38" s="88">
        <f>DC38*12*60/(PI() * 'Drive Train'!$G$17)/CU$2*CU38</f>
        <v>4001.9676046819391</v>
      </c>
      <c r="CW38" s="2">
        <f>('DT-Prelim Calcs'!$C$6*CU38-CV38)/('DT-Prelim Calcs'!$C$6*CU38)*'DT-Prelim Calcs'!$C$7*CU38</f>
        <v>0.25627478887855487</v>
      </c>
      <c r="CX38" s="110">
        <f>CW38/'DT-Prelim Calcs'!$C$7*('DT-Prelim Calcs'!$C$8-'DT-Prelim Calcs'!$C$9)+'DT-Prelim Calcs'!$C$9</f>
        <v>18.630944569897675</v>
      </c>
      <c r="CY38" s="110">
        <f t="shared" si="24"/>
        <v>18.630944569897675</v>
      </c>
      <c r="CZ38" s="2">
        <f t="shared" si="69"/>
        <v>1.9812131812822764E-2</v>
      </c>
      <c r="DA38" s="110">
        <f>CZ38*'DT-Prelim Calcs'!$C$21/CU$2/'DT-Prelim Calcs'!$C$19/'DT-Prelim Calcs'!$C$18*3.39*'DT-Prelim Calcs'!$C$20</f>
        <v>0.71128238978668257</v>
      </c>
      <c r="DB38" s="88">
        <f t="shared" si="25"/>
        <v>0</v>
      </c>
      <c r="DC38" s="110">
        <f>DA37*'DT-Prelim Calcs'!$C$11+DC37</f>
        <v>12.500705844313211</v>
      </c>
      <c r="DD38" s="110">
        <f>DD37+0.5*DA38*'DT-Prelim Calcs'!$C$11^2+DC38*'DT-Prelim Calcs'!$C$11</f>
        <v>12.760978803700484</v>
      </c>
      <c r="DE38" s="110">
        <f>MIN('Drive Train'!$G$35-CY37*'DT-Prelim Calcs'!$C$21*'Drive Train'!$G$38,DE37+CY$2)</f>
        <v>11.011199654933467</v>
      </c>
      <c r="DF38" s="110">
        <f>'Drive Train'!$G$35-CY38*'DT-Prelim Calcs'!$C$21*'Drive Train'!$G$38</f>
        <v>11.023214988709208</v>
      </c>
      <c r="DG38" s="1">
        <f>IF(DD38&gt;='Drive Train'!$G$30,1,0)</f>
        <v>0</v>
      </c>
      <c r="DH38" s="110">
        <f t="shared" si="70"/>
        <v>0.20701049522108531</v>
      </c>
      <c r="DI38" s="119">
        <f>DI37+'DT-Prelim Calcs'!$C$11</f>
        <v>1.3600000000000005</v>
      </c>
      <c r="DJ38" s="2">
        <f>DT38/'Drive Train'!$G$35</f>
        <v>0.87317746949983066</v>
      </c>
      <c r="DK38" s="88">
        <f>DR38*12*60/(PI() * 'Drive Train'!$G$17)/DJ$2*DJ38</f>
        <v>4090.2614834331116</v>
      </c>
      <c r="DL38" s="2">
        <f>('DT-Prelim Calcs'!$C$6*DJ38-DK38)/('DT-Prelim Calcs'!$C$6*DJ38)*'DT-Prelim Calcs'!$C$7*DJ38</f>
        <v>0.2436342231521777</v>
      </c>
      <c r="DM38" s="110">
        <f>DL38/'DT-Prelim Calcs'!$C$7*('DT-Prelim Calcs'!$C$8-'DT-Prelim Calcs'!$C$9)+'DT-Prelim Calcs'!$C$9</f>
        <v>17.859959709990981</v>
      </c>
      <c r="DN38" s="110">
        <f t="shared" si="26"/>
        <v>17.859959709990981</v>
      </c>
      <c r="DO38" s="2">
        <f t="shared" si="71"/>
        <v>3.6578616028677402E-3</v>
      </c>
      <c r="DP38" s="110">
        <f>DO38*'DT-Prelim Calcs'!$C$21/DJ$2/'DT-Prelim Calcs'!$C$19/'DT-Prelim Calcs'!$C$18*3.39*'DT-Prelim Calcs'!$C$20</f>
        <v>0.15396394714320888</v>
      </c>
      <c r="DQ38" s="88">
        <f t="shared" si="27"/>
        <v>1</v>
      </c>
      <c r="DR38" s="110">
        <f>DP37*'DT-Prelim Calcs'!$C$11+DR37</f>
        <v>10.820803630540199</v>
      </c>
      <c r="DS38" s="110">
        <f>DS37+0.5*DP38*'DT-Prelim Calcs'!$C$11^2+DR38*'DT-Prelim Calcs'!$C$11</f>
        <v>11.804756710781758</v>
      </c>
      <c r="DT38" s="110">
        <f>MIN('Drive Train'!$G$35-DN37*'DT-Prelim Calcs'!$C$21*'Drive Train'!$G$38,DT37+DN$2)</f>
        <v>11.089353862647849</v>
      </c>
      <c r="DU38" s="110">
        <f>'Drive Train'!$G$35-DN38*'DT-Prelim Calcs'!$C$21*'Drive Train'!$G$38</f>
        <v>11.092603626100811</v>
      </c>
      <c r="DV38" s="1">
        <f>IF(DS38&gt;='Drive Train'!$G$30,1,0)</f>
        <v>0</v>
      </c>
      <c r="DW38" s="110">
        <f t="shared" si="72"/>
        <v>0.19844399677767757</v>
      </c>
      <c r="DX38" s="119">
        <f>DX37+'DT-Prelim Calcs'!$C$11</f>
        <v>1.3600000000000005</v>
      </c>
      <c r="DY38" s="2">
        <f>EI38/'Drive Train'!$G$35</f>
        <v>0.87446198866123159</v>
      </c>
      <c r="DZ38" s="88">
        <f>EG38*12*60/(PI() * 'Drive Train'!$G$17)/DY$2*DY38</f>
        <v>4108.0688193420119</v>
      </c>
      <c r="EA38" s="2">
        <f>('DT-Prelim Calcs'!$C$6*DY38-DZ38)/('DT-Prelim Calcs'!$C$6*DY38)*'DT-Prelim Calcs'!$C$7*DY38</f>
        <v>0.24114602126024118</v>
      </c>
      <c r="EB38" s="110">
        <f>EA38/'DT-Prelim Calcs'!$C$7*('DT-Prelim Calcs'!$C$8-'DT-Prelim Calcs'!$C$9)+'DT-Prelim Calcs'!$C$9</f>
        <v>17.70819704140478</v>
      </c>
      <c r="EC38" s="110">
        <f t="shared" si="28"/>
        <v>17.70819704140478</v>
      </c>
      <c r="ED38" s="2">
        <f t="shared" si="73"/>
        <v>4.7894215082561198E-4</v>
      </c>
      <c r="EE38" s="110">
        <f>ED38*'DT-Prelim Calcs'!$C$21/DY$2/'DT-Prelim Calcs'!$C$19/'DT-Prelim Calcs'!$C$18*3.39*'DT-Prelim Calcs'!$C$20</f>
        <v>2.3123869883960042E-2</v>
      </c>
      <c r="EF38" s="88">
        <f t="shared" si="29"/>
        <v>1</v>
      </c>
      <c r="EG38" s="110">
        <f>EE37*'DT-Prelim Calcs'!$C$11+EG37</f>
        <v>9.4606733659880486</v>
      </c>
      <c r="EH38" s="110">
        <f>EH37+0.5*EE38*'DT-Prelim Calcs'!$C$11^2+EG38*'DT-Prelim Calcs'!$C$11</f>
        <v>10.796364305588767</v>
      </c>
      <c r="EI38" s="110">
        <f>MIN('Drive Train'!$G$35-EC37*'DT-Prelim Calcs'!$C$21*'Drive Train'!$G$38,EI37+EC$2)</f>
        <v>11.105667255997641</v>
      </c>
      <c r="EJ38" s="110">
        <f>'Drive Train'!$G$35-EC38*'DT-Prelim Calcs'!$C$21*'Drive Train'!$G$38</f>
        <v>11.106262266273569</v>
      </c>
      <c r="EK38" s="1">
        <f>IF(EH38&gt;='Drive Train'!$G$30,1,0)</f>
        <v>0</v>
      </c>
      <c r="EL38" s="110">
        <f t="shared" si="74"/>
        <v>0.19675774490449754</v>
      </c>
      <c r="EM38" s="119">
        <f>EM37+'DT-Prelim Calcs'!$C$11</f>
        <v>1.3600000000000005</v>
      </c>
      <c r="EN38" s="2">
        <f>EX38/'Drive Train'!$G$35</f>
        <v>0.87465054155798971</v>
      </c>
      <c r="EO38" s="88">
        <f>EV38*12*60/(PI() * 'Drive Train'!$G$17)/EN$2*EN38</f>
        <v>4110.5822817540275</v>
      </c>
      <c r="EP38" s="2">
        <f>('DT-Prelim Calcs'!$C$6*EN38-EO38)/('DT-Prelim Calcs'!$C$6*EN38)*'DT-Prelim Calcs'!$C$7*EN38</f>
        <v>0.24080503461163219</v>
      </c>
      <c r="EQ38" s="110">
        <f>EP38/'DT-Prelim Calcs'!$C$7*('DT-Prelim Calcs'!$C$8-'DT-Prelim Calcs'!$C$9)+'DT-Prelim Calcs'!$C$9</f>
        <v>17.68739927418466</v>
      </c>
      <c r="ER38" s="110">
        <f t="shared" si="30"/>
        <v>17.68739927418466</v>
      </c>
      <c r="ES38" s="2">
        <f t="shared" si="75"/>
        <v>4.2620413291144521E-5</v>
      </c>
      <c r="ET38" s="110">
        <f>ES38*'DT-Prelim Calcs'!$C$21/EN$2/'DT-Prelim Calcs'!$C$19/'DT-Prelim Calcs'!$C$18*3.39*'DT-Prelim Calcs'!$C$20</f>
        <v>2.3215774836180445E-3</v>
      </c>
      <c r="EU38" s="88">
        <f t="shared" si="31"/>
        <v>1</v>
      </c>
      <c r="EV38" s="110">
        <f>ET37*'DT-Prelim Calcs'!$C$11+EV37</f>
        <v>8.388918621022194</v>
      </c>
      <c r="EW38" s="110">
        <f>EW37+0.5*ET38*'DT-Prelim Calcs'!$C$11^2+EV38*'DT-Prelim Calcs'!$C$11</f>
        <v>9.8659594101966803</v>
      </c>
      <c r="EX38" s="110">
        <f>MIN('Drive Train'!$G$35-ER37*'DT-Prelim Calcs'!$C$21*'Drive Train'!$G$38,EX37+ER$2)</f>
        <v>11.108061877786469</v>
      </c>
      <c r="EY38" s="110">
        <f>'Drive Train'!$G$35-ER38*'DT-Prelim Calcs'!$C$21*'Drive Train'!$G$38</f>
        <v>11.10813406532338</v>
      </c>
      <c r="EZ38" s="1">
        <f>IF(EW38&gt;='Drive Train'!$G$30,1,0)</f>
        <v>0</v>
      </c>
      <c r="FA38" s="110">
        <f t="shared" si="76"/>
        <v>0.19652665860205179</v>
      </c>
      <c r="FB38" s="119">
        <f>FB37+'DT-Prelim Calcs'!$C$11</f>
        <v>1.3600000000000005</v>
      </c>
      <c r="FC38" s="2">
        <f>FM38/'Drive Train'!$G$35</f>
        <v>0.87466934723857137</v>
      </c>
      <c r="FD38" s="88">
        <f>FK38*12*60/(PI() * 'Drive Train'!$G$17)/FC$2*FC38</f>
        <v>4110.8219718410483</v>
      </c>
      <c r="FE38" s="2">
        <f>('DT-Prelim Calcs'!$C$6*FC38-FD38)/('DT-Prelim Calcs'!$C$6*FC38)*'DT-Prelim Calcs'!$C$7*FC38</f>
        <v>0.24077368024065299</v>
      </c>
      <c r="FF38" s="110">
        <f>FE38/'DT-Prelim Calcs'!$C$7*('DT-Prelim Calcs'!$C$8-'DT-Prelim Calcs'!$C$9)+'DT-Prelim Calcs'!$C$9</f>
        <v>17.685486879926355</v>
      </c>
      <c r="FG38" s="110">
        <f t="shared" si="32"/>
        <v>17.685486879926355</v>
      </c>
      <c r="FH38" s="2">
        <f t="shared" si="77"/>
        <v>2.4038402637316381E-6</v>
      </c>
      <c r="FI38" s="110">
        <f>FH38*'DT-Prelim Calcs'!$C$21/FC$2/'DT-Prelim Calcs'!$C$19/'DT-Prelim Calcs'!$C$18*3.39*'DT-Prelim Calcs'!$C$20</f>
        <v>1.4581914082205068E-4</v>
      </c>
      <c r="FJ38" s="88">
        <f t="shared" si="33"/>
        <v>1</v>
      </c>
      <c r="FK38" s="110">
        <f>FI37*'DT-Prelim Calcs'!$C$11+FK37</f>
        <v>7.5331837949146676</v>
      </c>
      <c r="FL38" s="110">
        <f>FL37+0.5*FI38*'DT-Prelim Calcs'!$C$11^2+FK38*'DT-Prelim Calcs'!$C$11</f>
        <v>9.0492328063074474</v>
      </c>
      <c r="FM38" s="110">
        <f>MIN('Drive Train'!$G$35-FG37*'DT-Prelim Calcs'!$C$21*'Drive Train'!$G$38,FM37+FG$2)</f>
        <v>11.108300709929855</v>
      </c>
      <c r="FN38" s="110">
        <f>'Drive Train'!$G$35-FG38*'DT-Prelim Calcs'!$C$21*'Drive Train'!$G$38</f>
        <v>11.108306180806627</v>
      </c>
      <c r="FO38" s="1">
        <f>IF(FL38&gt;='Drive Train'!$G$30,1,0)</f>
        <v>0</v>
      </c>
      <c r="FP38" s="110">
        <f t="shared" si="78"/>
        <v>0.19650540977695952</v>
      </c>
      <c r="FQ38" s="119">
        <f>FQ37+'DT-Prelim Calcs'!$C$11</f>
        <v>1.3600000000000005</v>
      </c>
      <c r="FR38" s="2">
        <f>GB38/'Drive Train'!$G$35</f>
        <v>0.87467053963095343</v>
      </c>
      <c r="FS38" s="88">
        <f>FZ38*12*60/(PI() * 'Drive Train'!$G$17)/FR$2*FR38</f>
        <v>4110.836416387594</v>
      </c>
      <c r="FT38" s="2">
        <f>('DT-Prelim Calcs'!$C$6*FR38-FS38)/('DT-Prelim Calcs'!$C$6*FR38)*'DT-Prelim Calcs'!$C$7*FR38</f>
        <v>0.24077187404633826</v>
      </c>
      <c r="FU38" s="110">
        <f>FT38/'DT-Prelim Calcs'!$C$7*('DT-Prelim Calcs'!$C$8-'DT-Prelim Calcs'!$C$9)+'DT-Prelim Calcs'!$C$9</f>
        <v>17.685376714883045</v>
      </c>
      <c r="FV38" s="110">
        <f t="shared" si="34"/>
        <v>17.685376714883045</v>
      </c>
      <c r="FW38" s="2">
        <f t="shared" si="79"/>
        <v>7.9859316270969316E-8</v>
      </c>
      <c r="FX38" s="110">
        <f>FW38*'DT-Prelim Calcs'!$C$21/FR$2/'DT-Prelim Calcs'!$C$19/'DT-Prelim Calcs'!$C$18*3.39*'DT-Prelim Calcs'!$C$20</f>
        <v>5.3386591896319741E-6</v>
      </c>
      <c r="FY38" s="88">
        <f t="shared" si="35"/>
        <v>1</v>
      </c>
      <c r="FZ38" s="110">
        <f>FX37*'DT-Prelim Calcs'!$C$11+FZ37</f>
        <v>6.8356814771956227</v>
      </c>
      <c r="GA38" s="110">
        <f>GA37+0.5*FX38*'DT-Prelim Calcs'!$C$11^2+FZ38*'DT-Prelim Calcs'!$C$11</f>
        <v>8.3399796840121159</v>
      </c>
      <c r="GB38" s="110">
        <f>MIN('Drive Train'!$G$35-FV37*'DT-Prelim Calcs'!$C$21*'Drive Train'!$G$38,GB37+FV$2)</f>
        <v>11.108315853313108</v>
      </c>
      <c r="GC38" s="110">
        <f>'Drive Train'!$G$35-FV38*'DT-Prelim Calcs'!$C$21*'Drive Train'!$G$38</f>
        <v>11.108316095660525</v>
      </c>
      <c r="GD38" s="1">
        <f>IF(GA38&gt;='Drive Train'!$G$30,1,0)</f>
        <v>0</v>
      </c>
      <c r="GE38" s="110">
        <f t="shared" si="80"/>
        <v>0.19650418572092274</v>
      </c>
      <c r="GF38" s="119">
        <f>GF37+'DT-Prelim Calcs'!$C$11</f>
        <v>1.3600000000000005</v>
      </c>
      <c r="GG38" s="2">
        <f>GQ38/'Drive Train'!$G$35</f>
        <v>0.8616765433102106</v>
      </c>
      <c r="GH38" s="88">
        <f>GO38*12*60/(PI() * 'Drive Train'!$G$17)/GG$2*GG38</f>
        <v>3926.721742095518</v>
      </c>
      <c r="GI38" s="2">
        <f>('DT-Prelim Calcs'!$C$6*GG38-GH38)/('DT-Prelim Calcs'!$C$6*GG38)*'DT-Prelim Calcs'!$C$7*GG38</f>
        <v>0.26690268354091062</v>
      </c>
      <c r="GJ38" s="110">
        <f>GI38/'DT-Prelim Calcs'!$C$7*('DT-Prelim Calcs'!$C$8-'DT-Prelim Calcs'!$C$9)+'DT-Prelim Calcs'!$C$9</f>
        <v>19.279170769161926</v>
      </c>
      <c r="GK38" s="110">
        <f t="shared" si="81"/>
        <v>19.279170769161926</v>
      </c>
      <c r="GL38" s="2">
        <f t="shared" si="82"/>
        <v>3.3446291533324651E-2</v>
      </c>
      <c r="GM38" s="110">
        <f>GL38*'DT-Prelim Calcs'!$C$21/GG$2/'DT-Prelim Calcs'!$C$19/'DT-Prelim Calcs'!$C$18*3.39*'DT-Prelim Calcs'!$C$20</f>
        <v>1.242172972222179</v>
      </c>
      <c r="GN38" s="88">
        <f t="shared" si="37"/>
        <v>0</v>
      </c>
      <c r="GO38" s="110">
        <f>GM37*'DT-Prelim Calcs'!$C$11+GO37</f>
        <v>11.930385666401072</v>
      </c>
      <c r="GP38" s="110">
        <f>GP37+0.5*GM38*'DT-Prelim Calcs'!$C$11^2+GO38*'DT-Prelim Calcs'!$C$11</f>
        <v>10.745933234377221</v>
      </c>
      <c r="GQ38" s="110">
        <f>MIN('Drive Train'!$G$35-GK37*'DT-Prelim Calcs'!$C$21*'Drive Train'!$G$38,GQ37+GK$2)</f>
        <v>10.943292100039674</v>
      </c>
      <c r="GR38" s="110">
        <f>'Drive Train'!$G$35-GK38*'DT-Prelim Calcs'!$C$21*'Drive Train'!$G$38</f>
        <v>10.964874630775427</v>
      </c>
      <c r="GS38" s="1">
        <f>IF(GP38&gt;='Drive Train'!$G$30,1,0)</f>
        <v>0</v>
      </c>
      <c r="GT38" s="110">
        <f t="shared" si="83"/>
        <v>0.21421300854624364</v>
      </c>
      <c r="GU38" s="119">
        <f>GU37+'DT-Prelim Calcs'!$C$11</f>
        <v>1.3600000000000005</v>
      </c>
      <c r="GV38" s="2">
        <f>HF38/'Drive Train'!$G$35</f>
        <v>0.86529893642361366</v>
      </c>
      <c r="GW38" s="88">
        <f>HD38*12*60/(PI() * 'Drive Train'!$G$17)/GV$2*GV38</f>
        <v>3978.1385783111564</v>
      </c>
      <c r="GX38" s="2">
        <f>('DT-Prelim Calcs'!$C$6*GV38-GW38)/('DT-Prelim Calcs'!$C$6*GV38)*'DT-Prelim Calcs'!$C$7*GV38</f>
        <v>0.25959626141573183</v>
      </c>
      <c r="GY38" s="110">
        <f>GX38/'DT-Prelim Calcs'!$C$7*('DT-Prelim Calcs'!$C$8-'DT-Prelim Calcs'!$C$9)+'DT-Prelim Calcs'!$C$9</f>
        <v>18.833530838122648</v>
      </c>
      <c r="GZ38" s="110">
        <f t="shared" si="38"/>
        <v>18.833530838122648</v>
      </c>
      <c r="HA38" s="2">
        <f t="shared" si="84"/>
        <v>2.4073084543243167E-2</v>
      </c>
      <c r="HB38" s="110">
        <f>HA38*'DT-Prelim Calcs'!$C$21/GV$2/'DT-Prelim Calcs'!$C$19/'DT-Prelim Calcs'!$C$18*3.39*'DT-Prelim Calcs'!$C$20</f>
        <v>0.89405831279805659</v>
      </c>
      <c r="HC38" s="88">
        <f t="shared" si="39"/>
        <v>0</v>
      </c>
      <c r="HD38" s="110">
        <f>HB37*'DT-Prelim Calcs'!$C$11+HD37</f>
        <v>12.036005136982832</v>
      </c>
      <c r="HE38" s="110">
        <f>HE37+0.5*HB38*'DT-Prelim Calcs'!$C$11^2+HD38*'DT-Prelim Calcs'!$C$11</f>
        <v>11.387850400728198</v>
      </c>
      <c r="HF38" s="110">
        <f>MIN('Drive Train'!$G$35-GZ37*'DT-Prelim Calcs'!$C$21*'Drive Train'!$G$38,HF37+GZ$2)</f>
        <v>10.989296492579893</v>
      </c>
      <c r="HG38" s="110">
        <f>'Drive Train'!$G$35-GZ38*'DT-Prelim Calcs'!$C$21*'Drive Train'!$G$38</f>
        <v>11.004982224568961</v>
      </c>
      <c r="HH38" s="1">
        <f>IF(HE38&gt;='Drive Train'!$G$30,1,0)</f>
        <v>0</v>
      </c>
      <c r="HI38" s="110">
        <f t="shared" si="85"/>
        <v>0.20926145375691829</v>
      </c>
      <c r="HJ38" s="119">
        <f>HJ37+'DT-Prelim Calcs'!$C$11</f>
        <v>1.3600000000000005</v>
      </c>
      <c r="HK38" s="2">
        <f>HU38/'Drive Train'!$G$35</f>
        <v>0.86707741118226855</v>
      </c>
      <c r="HL38" s="88">
        <f>HS38*12*60/(PI() * 'Drive Train'!$G$17)/HK$2*HK38</f>
        <v>4003.3571011573645</v>
      </c>
      <c r="HM38" s="2">
        <f>('DT-Prelim Calcs'!$C$6*HK38-HL38)/('DT-Prelim Calcs'!$C$6*HK38)*'DT-Prelim Calcs'!$C$7*HK38</f>
        <v>0.2560151921245527</v>
      </c>
      <c r="HN38" s="110">
        <f>HM38/'DT-Prelim Calcs'!$C$7*('DT-Prelim Calcs'!$C$8-'DT-Prelim Calcs'!$C$9)+'DT-Prelim Calcs'!$C$9</f>
        <v>18.615111009015273</v>
      </c>
      <c r="HO38" s="110">
        <f t="shared" si="40"/>
        <v>18.615111009015273</v>
      </c>
      <c r="HP38" s="2">
        <f t="shared" si="86"/>
        <v>1.9485115900119782E-2</v>
      </c>
      <c r="HQ38" s="110">
        <f>HP38*'DT-Prelim Calcs'!$C$21/HK$2/'DT-Prelim Calcs'!$C$19/'DT-Prelim Calcs'!$C$18*3.39*'DT-Prelim Calcs'!$C$20</f>
        <v>0.72366421573613227</v>
      </c>
      <c r="HR38" s="88">
        <f t="shared" si="41"/>
        <v>0</v>
      </c>
      <c r="HS38" s="110">
        <f>HQ37*'DT-Prelim Calcs'!$C$11+HS37</f>
        <v>12.087460989155662</v>
      </c>
      <c r="HT38" s="110">
        <f>HT37+0.5*HQ38*'DT-Prelim Calcs'!$C$11^2+HS38*'DT-Prelim Calcs'!$C$11</f>
        <v>11.844091068414494</v>
      </c>
      <c r="HU38" s="110">
        <f>MIN('Drive Train'!$G$35-HO37*'DT-Prelim Calcs'!$C$21*'Drive Train'!$G$38,HU37+HO$2)</f>
        <v>11.01188312201481</v>
      </c>
      <c r="HV38" s="110">
        <f>'Drive Train'!$G$35-HO38*'DT-Prelim Calcs'!$C$21*'Drive Train'!$G$38</f>
        <v>11.024640009188625</v>
      </c>
      <c r="HW38" s="1">
        <f>IF(HT38&gt;='Drive Train'!$G$30,1,0)</f>
        <v>0</v>
      </c>
      <c r="HX38" s="110">
        <f t="shared" si="87"/>
        <v>0.20683456676683634</v>
      </c>
      <c r="HY38" s="119">
        <f>HY37+'DT-Prelim Calcs'!$C$11</f>
        <v>1.3600000000000005</v>
      </c>
      <c r="HZ38" s="2">
        <f>IJ38/'Drive Train'!$G$35</f>
        <v>0.86804021897458383</v>
      </c>
      <c r="IA38" s="88">
        <f>IH38*12*60/(PI() * 'Drive Train'!$G$17)/HZ$2*HZ38</f>
        <v>4017.0025577244869</v>
      </c>
      <c r="IB38" s="2">
        <f>('DT-Prelim Calcs'!$C$6*HZ38-IA38)/('DT-Prelim Calcs'!$C$6*HZ38)*'DT-Prelim Calcs'!$C$7*HZ38</f>
        <v>0.25407821450903878</v>
      </c>
      <c r="IC38" s="110">
        <f>IB38/'DT-Prelim Calcs'!$C$7*('DT-Prelim Calcs'!$C$8-'DT-Prelim Calcs'!$C$9)+'DT-Prelim Calcs'!$C$9</f>
        <v>18.496969111898821</v>
      </c>
      <c r="ID38" s="110">
        <f t="shared" si="42"/>
        <v>18.496969111898821</v>
      </c>
      <c r="IE38" s="2">
        <f t="shared" si="88"/>
        <v>1.7005171982316908E-2</v>
      </c>
      <c r="IF38" s="110">
        <f>IE38*'DT-Prelim Calcs'!$C$21/HZ$2/'DT-Prelim Calcs'!$C$19/'DT-Prelim Calcs'!$C$18*3.39*'DT-Prelim Calcs'!$C$20</f>
        <v>0.63156075176159288</v>
      </c>
      <c r="IG38" s="88">
        <f t="shared" si="43"/>
        <v>0</v>
      </c>
      <c r="IH38" s="110">
        <f>IF37*'DT-Prelim Calcs'!$C$11+IH37</f>
        <v>12.115208344173281</v>
      </c>
      <c r="II38" s="110">
        <f>II37+0.5*IF38*'DT-Prelim Calcs'!$C$11^2+IH38*'DT-Prelim Calcs'!$C$11</f>
        <v>12.166435986032965</v>
      </c>
      <c r="IJ38" s="110">
        <f>MIN('Drive Train'!$G$35-ID37*'DT-Prelim Calcs'!$C$21*'Drive Train'!$G$38,IJ37+ID$2)</f>
        <v>11.024110780977214</v>
      </c>
      <c r="IK38" s="110">
        <f>'Drive Train'!$G$35-ID38*'DT-Prelim Calcs'!$C$21*'Drive Train'!$G$38</f>
        <v>11.035272779929105</v>
      </c>
      <c r="IL38" s="1">
        <f>IF(II38&gt;='Drive Train'!$G$30,1,0)</f>
        <v>0</v>
      </c>
      <c r="IM38" s="110">
        <f t="shared" si="89"/>
        <v>0.20552187902109803</v>
      </c>
      <c r="IN38" s="119">
        <f>IN37+'DT-Prelim Calcs'!$C$11</f>
        <v>1.3600000000000005</v>
      </c>
      <c r="IO38" s="2">
        <f>IY38/'Drive Train'!$G$35</f>
        <v>0.86860754981117461</v>
      </c>
      <c r="IP38" s="88">
        <f>IW38*12*60/(PI() * 'Drive Train'!$G$17)/IO$2*IO38</f>
        <v>4025.04077550596</v>
      </c>
      <c r="IQ38" s="2">
        <f>('DT-Prelim Calcs'!$C$6*IO38-IP38)/('DT-Prelim Calcs'!$C$6*IO38)*'DT-Prelim Calcs'!$C$7*IO38</f>
        <v>0.25293741690098154</v>
      </c>
      <c r="IR38" s="110">
        <f>IQ38/'DT-Prelim Calcs'!$C$7*('DT-Prelim Calcs'!$C$8-'DT-Prelim Calcs'!$C$9)+'DT-Prelim Calcs'!$C$9</f>
        <v>18.427388548570505</v>
      </c>
      <c r="IS38" s="110">
        <f t="shared" si="44"/>
        <v>18.427388548570505</v>
      </c>
      <c r="IT38" s="2">
        <f t="shared" si="90"/>
        <v>1.5545133726767274E-2</v>
      </c>
      <c r="IU38" s="110">
        <f>IT38*'DT-Prelim Calcs'!$C$21/IO$2/'DT-Prelim Calcs'!$C$19/'DT-Prelim Calcs'!$C$18*3.39*'DT-Prelim Calcs'!$C$20</f>
        <v>0.57733590421318381</v>
      </c>
      <c r="IV38" s="88">
        <f t="shared" si="45"/>
        <v>0</v>
      </c>
      <c r="IW38" s="110">
        <f>IU37*'DT-Prelim Calcs'!$C$11+IW37</f>
        <v>12.131522586041854</v>
      </c>
      <c r="IX38" s="110">
        <f>IX37+0.5*IU38*'DT-Prelim Calcs'!$C$11^2+IW38*'DT-Prelim Calcs'!$C$11</f>
        <v>12.395205859419391</v>
      </c>
      <c r="IY38" s="110">
        <f>MIN('Drive Train'!$G$35-IS37*'DT-Prelim Calcs'!$C$21*'Drive Train'!$G$38,IY37+IS$2)</f>
        <v>11.031315882601916</v>
      </c>
      <c r="IZ38" s="110">
        <f>'Drive Train'!$G$35-IS38*'DT-Prelim Calcs'!$C$21*'Drive Train'!$G$38</f>
        <v>11.041535030628655</v>
      </c>
      <c r="JA38" s="1">
        <f>IF(IX38&gt;='Drive Train'!$G$30,1,0)</f>
        <v>0</v>
      </c>
      <c r="JB38" s="110">
        <f t="shared" si="91"/>
        <v>0.20474876165078337</v>
      </c>
      <c r="JC38" s="119">
        <f>JC37+'DT-Prelim Calcs'!$C$11</f>
        <v>1.3600000000000005</v>
      </c>
      <c r="JD38" s="2">
        <f>JN38/'Drive Train'!$G$35</f>
        <v>0.86894047433732868</v>
      </c>
      <c r="JE38" s="88">
        <f>JL38*12*60/(PI() * 'Drive Train'!$G$17)/JD$2*JD38</f>
        <v>4029.757010625985</v>
      </c>
      <c r="JF38" s="2">
        <f>('DT-Prelim Calcs'!$C$6*JD38-JE38)/('DT-Prelim Calcs'!$C$6*JD38)*'DT-Prelim Calcs'!$C$7*JD38</f>
        <v>0.25226816042819522</v>
      </c>
      <c r="JG38" s="110">
        <f>JF38/'DT-Prelim Calcs'!$C$7*('DT-Prelim Calcs'!$C$8-'DT-Prelim Calcs'!$C$9)+'DT-Prelim Calcs'!$C$9</f>
        <v>18.386568650230345</v>
      </c>
      <c r="JH38" s="110">
        <f t="shared" si="46"/>
        <v>18.386568650230345</v>
      </c>
      <c r="JI38" s="2">
        <f t="shared" si="92"/>
        <v>1.4688779811907055E-2</v>
      </c>
      <c r="JJ38" s="110">
        <f>JI38*'DT-Prelim Calcs'!$C$21/JD$2/'DT-Prelim Calcs'!$C$19/'DT-Prelim Calcs'!$C$18*3.39*'DT-Prelim Calcs'!$C$20</f>
        <v>0.54553149066150064</v>
      </c>
      <c r="JK38" s="88">
        <f t="shared" si="47"/>
        <v>0</v>
      </c>
      <c r="JL38" s="110">
        <f>JJ37*'DT-Prelim Calcs'!$C$11+JL37</f>
        <v>12.141083877647292</v>
      </c>
      <c r="JM38" s="110">
        <f>JM37+0.5*JJ38*'DT-Prelim Calcs'!$C$11^2+JL38*'DT-Prelim Calcs'!$C$11</f>
        <v>12.550526032580711</v>
      </c>
      <c r="JN38" s="110">
        <f>MIN('Drive Train'!$G$35-JH37*'DT-Prelim Calcs'!$C$21*'Drive Train'!$G$38,JN37+JH$2)</f>
        <v>11.035544024084073</v>
      </c>
      <c r="JO38" s="110">
        <f>'Drive Train'!$G$35-JH38*'DT-Prelim Calcs'!$C$21*'Drive Train'!$G$38</f>
        <v>11.045208821479267</v>
      </c>
      <c r="JP38" s="1">
        <f>IF(JM38&gt;='Drive Train'!$G$30,1,0)</f>
        <v>0</v>
      </c>
      <c r="JQ38" s="110">
        <f>MIN(JG38,'DT-Prelim Calcs'!$C$10)*'DT-Prelim Calcs'!$C$11*1000/60/60*(1-JP38)</f>
        <v>0.20429520722478159</v>
      </c>
      <c r="JR38" s="119">
        <f>JR37+'DT-Prelim Calcs'!$C$11</f>
        <v>1.3600000000000005</v>
      </c>
      <c r="JS38" s="2">
        <f>KC38/'Drive Train'!$G$35</f>
        <v>0.8690630973419109</v>
      </c>
      <c r="JT38" s="88">
        <f>KA38*12*60/(PI() * 'Drive Train'!$G$17)/JS$2*JS38</f>
        <v>4031.4939484513425</v>
      </c>
      <c r="JU38" s="2">
        <f>('DT-Prelim Calcs'!$C$6*JS38-JT38)/('DT-Prelim Calcs'!$C$6*JS38)*'DT-Prelim Calcs'!$C$7*JS38</f>
        <v>0.25202169545134218</v>
      </c>
      <c r="JV38" s="110">
        <f>JU38/'DT-Prelim Calcs'!$C$7*('DT-Prelim Calcs'!$C$8-'DT-Prelim Calcs'!$C$9)+'DT-Prelim Calcs'!$C$9</f>
        <v>18.37153603462087</v>
      </c>
      <c r="JW38" s="110">
        <f t="shared" si="48"/>
        <v>18.37153603462087</v>
      </c>
      <c r="JX38" s="2">
        <f t="shared" si="93"/>
        <v>1.4373447894114294E-2</v>
      </c>
      <c r="JY38" s="110">
        <f>JX38*'DT-Prelim Calcs'!$C$21/JS$2/'DT-Prelim Calcs'!$C$19/'DT-Prelim Calcs'!$C$18*3.39*'DT-Prelim Calcs'!$C$20</f>
        <v>0.53382027343519378</v>
      </c>
      <c r="JZ38" s="88">
        <f t="shared" si="49"/>
        <v>0</v>
      </c>
      <c r="KA38" s="110">
        <f>JY37*'DT-Prelim Calcs'!$C$11+KA37</f>
        <v>12.144603203710766</v>
      </c>
      <c r="KB38" s="110">
        <f>KB37+0.5*JY38*'DT-Prelim Calcs'!$C$11^2+KA38*'DT-Prelim Calcs'!$C$11</f>
        <v>12.611765123091752</v>
      </c>
      <c r="KC38" s="110">
        <f>MIN('Drive Train'!$G$35-JW37*'DT-Prelim Calcs'!$C$21*'Drive Train'!$G$38,KC37+JW$2)</f>
        <v>11.037101336242268</v>
      </c>
      <c r="KD38" s="110">
        <f>'Drive Train'!$G$35-JW38*'DT-Prelim Calcs'!$C$21*'Drive Train'!$G$38</f>
        <v>11.04656175688412</v>
      </c>
      <c r="KE38" s="1">
        <f>IF(KB38&gt;='Drive Train'!$G$30,1,0)</f>
        <v>0</v>
      </c>
      <c r="KF38" s="110">
        <f>MIN(JV38,'DT-Prelim Calcs'!$C$10)*'DT-Prelim Calcs'!$C$11*1000/60/60*(1-KE38)</f>
        <v>0.2041281781624541</v>
      </c>
      <c r="KG38" s="119">
        <f>KG37+'DT-Prelim Calcs'!$C$11</f>
        <v>1.3600000000000005</v>
      </c>
      <c r="KH38" s="2">
        <f>KR38/'Drive Train'!$G$35</f>
        <v>0.86905397632178283</v>
      </c>
      <c r="KI38" s="88">
        <f>KP38*12*60/(PI() * 'Drive Train'!$G$17)/KH$2*KH38</f>
        <v>4031.3647532368918</v>
      </c>
      <c r="KJ38" s="2">
        <f>('DT-Prelim Calcs'!$C$6*KH38-KI38)/('DT-Prelim Calcs'!$C$6*KH38)*'DT-Prelim Calcs'!$C$7*KH38</f>
        <v>0.2520400274931629</v>
      </c>
      <c r="KK38" s="110">
        <f>KJ38/'DT-Prelim Calcs'!$C$7*('DT-Prelim Calcs'!$C$8-'DT-Prelim Calcs'!$C$9)+'DT-Prelim Calcs'!$C$9</f>
        <v>18.372654159157456</v>
      </c>
      <c r="KL38" s="110">
        <f t="shared" si="50"/>
        <v>18.372654159157456</v>
      </c>
      <c r="KM38" s="2">
        <f t="shared" si="94"/>
        <v>1.4396901607083068E-2</v>
      </c>
      <c r="KN38" s="110">
        <f>KM38*'DT-Prelim Calcs'!$C$21/KH$2/'DT-Prelim Calcs'!$C$19/'DT-Prelim Calcs'!$C$18*3.39*'DT-Prelim Calcs'!$C$20</f>
        <v>0.53469132870058966</v>
      </c>
      <c r="KO38" s="88">
        <f t="shared" si="51"/>
        <v>0</v>
      </c>
      <c r="KP38" s="110">
        <f>KN37*'DT-Prelim Calcs'!$C$11+KP37</f>
        <v>12.144341469553362</v>
      </c>
      <c r="KQ38" s="110">
        <f>KQ37+0.5*KN38*'DT-Prelim Calcs'!$C$11^2+KP38*'DT-Prelim Calcs'!$C$11</f>
        <v>12.607272971852696</v>
      </c>
      <c r="KR38" s="110">
        <f>MIN('Drive Train'!$G$35-KL37*'DT-Prelim Calcs'!$C$21*'Drive Train'!$G$38,KR37+KL$2)</f>
        <v>11.036985499286642</v>
      </c>
      <c r="KS38" s="110">
        <f>'Drive Train'!$G$35-KL38*'DT-Prelim Calcs'!$C$21*'Drive Train'!$G$38</f>
        <v>11.046461125675828</v>
      </c>
      <c r="KT38" s="1">
        <f>IF(KQ38&gt;='Drive Train'!$G$30,1,0)</f>
        <v>0</v>
      </c>
      <c r="KU38" s="110">
        <f>MIN(KK38,'DT-Prelim Calcs'!$C$10)*'DT-Prelim Calcs'!$C$11*1000/60/60*(1-KT38)</f>
        <v>0.2041406017684162</v>
      </c>
      <c r="KV38" s="119">
        <f>KV37+'DT-Prelim Calcs'!$C$11</f>
        <v>1.3600000000000005</v>
      </c>
      <c r="KW38" s="2">
        <f>LG38/'Drive Train'!$G$35</f>
        <v>0.86906253948768708</v>
      </c>
      <c r="KX38" s="88">
        <f>LE38*12*60/(PI() * 'Drive Train'!$G$17)/KW$2*KW38</f>
        <v>4031.4860467058656</v>
      </c>
      <c r="KY38" s="2">
        <f>('DT-Prelim Calcs'!$C$6*KW38-KX38)/('DT-Prelim Calcs'!$C$6*KW38)*'DT-Prelim Calcs'!$C$7*KW38</f>
        <v>0.25202281666132526</v>
      </c>
      <c r="KZ38" s="110">
        <f>KY38/'DT-Prelim Calcs'!$C$7*('DT-Prelim Calcs'!$C$8-'DT-Prelim Calcs'!$C$9)+'DT-Prelim Calcs'!$C$9</f>
        <v>18.371604420477993</v>
      </c>
      <c r="LA38" s="110">
        <f t="shared" si="52"/>
        <v>18.371604420477993</v>
      </c>
      <c r="LB38" s="2">
        <f t="shared" si="95"/>
        <v>1.4374882348758611E-2</v>
      </c>
      <c r="LC38" s="110">
        <f>LB38*'DT-Prelim Calcs'!$C$21/KW$2/'DT-Prelim Calcs'!$C$19/'DT-Prelim Calcs'!$C$18*3.39*'DT-Prelim Calcs'!$C$20</f>
        <v>0.53387354812447507</v>
      </c>
      <c r="LD38" s="88">
        <f t="shared" si="53"/>
        <v>0</v>
      </c>
      <c r="LE38" s="110">
        <f>LC37*'DT-Prelim Calcs'!$C$11+LE37</f>
        <v>12.144587195883414</v>
      </c>
      <c r="LF38" s="110">
        <f>LF37+0.5*LC38*'DT-Prelim Calcs'!$C$11^2+LE38*'DT-Prelim Calcs'!$C$11</f>
        <v>12.611553909131249</v>
      </c>
      <c r="LG38" s="110">
        <f>MIN('Drive Train'!$G$35-LA37*'DT-Prelim Calcs'!$C$21*'Drive Train'!$G$38,LG37+LA$2)</f>
        <v>11.037094251493626</v>
      </c>
      <c r="LH38" s="110">
        <f>'Drive Train'!$G$35-LA38*'DT-Prelim Calcs'!$C$21*'Drive Train'!$G$38</f>
        <v>11.04655560215698</v>
      </c>
      <c r="LI38" s="1">
        <f>IF(LF38&gt;='Drive Train'!$G$30,1,0)</f>
        <v>0</v>
      </c>
      <c r="LJ38" s="110">
        <f>MIN(KZ38,'DT-Prelim Calcs'!$C$10)*'DT-Prelim Calcs'!$C$11*1000/60/60*(1-LI38)</f>
        <v>0.20412893800531104</v>
      </c>
      <c r="LK38" s="119">
        <f>LK37+'DT-Prelim Calcs'!$C$11</f>
        <v>1.3600000000000005</v>
      </c>
      <c r="LL38" s="2">
        <f>LV38/'Drive Train'!$G$35</f>
        <v>0.86905608695566827</v>
      </c>
      <c r="LM38" s="88">
        <f>LT38*12*60/(PI() * 'Drive Train'!$G$17)/LL$2*LL38</f>
        <v>4031.3946494715869</v>
      </c>
      <c r="LN38" s="2">
        <f>('DT-Prelim Calcs'!$C$6*LL38-LM38)/('DT-Prelim Calcs'!$C$6*LL38)*'DT-Prelim Calcs'!$C$7*LL38</f>
        <v>0.25203578538918098</v>
      </c>
      <c r="LO38" s="110">
        <f>LN38/'DT-Prelim Calcs'!$C$7*('DT-Prelim Calcs'!$C$8-'DT-Prelim Calcs'!$C$9)+'DT-Prelim Calcs'!$C$9</f>
        <v>18.372395420900403</v>
      </c>
      <c r="LP38" s="110">
        <f t="shared" si="54"/>
        <v>18.372395420900403</v>
      </c>
      <c r="LQ38" s="2">
        <f t="shared" si="96"/>
        <v>1.4391474319755321E-2</v>
      </c>
      <c r="LR38" s="110">
        <f>LQ38*'DT-Prelim Calcs'!$C$21/LL$2/'DT-Prelim Calcs'!$C$19/'DT-Prelim Calcs'!$C$18*3.39*'DT-Prelim Calcs'!$C$20</f>
        <v>0.53448976286707128</v>
      </c>
      <c r="LS38" s="88">
        <f t="shared" si="55"/>
        <v>0</v>
      </c>
      <c r="LT38" s="110">
        <f>LR37*'DT-Prelim Calcs'!$C$11+LT37</f>
        <v>12.144402036301097</v>
      </c>
      <c r="LU38" s="110">
        <f>LU37+0.5*LR38*'DT-Prelim Calcs'!$C$11^2+LT38*'DT-Prelim Calcs'!$C$11</f>
        <v>12.608723095121578</v>
      </c>
      <c r="LV38" s="110">
        <f>MIN('Drive Train'!$G$35-LP37*'DT-Prelim Calcs'!$C$21*'Drive Train'!$G$38,LV37+LP$2)</f>
        <v>11.037012304336987</v>
      </c>
      <c r="LW38" s="110">
        <f>'Drive Train'!$G$35-LP38*'DT-Prelim Calcs'!$C$21*'Drive Train'!$G$38</f>
        <v>11.046484412118962</v>
      </c>
      <c r="LX38" s="1">
        <f>IF(LU38&gt;='Drive Train'!$G$30,1,0)</f>
        <v>0</v>
      </c>
      <c r="LY38" s="110">
        <f>MIN(LO38,'DT-Prelim Calcs'!$C$10)*'DT-Prelim Calcs'!$C$11*1000/60/60*(1-LX38)</f>
        <v>0.20413772689889337</v>
      </c>
      <c r="LZ38" s="119">
        <f>LZ37+'DT-Prelim Calcs'!$C$11</f>
        <v>1.3600000000000005</v>
      </c>
    </row>
    <row r="39" spans="1:338" x14ac:dyDescent="0.2">
      <c r="C39" s="3" t="s">
        <v>134</v>
      </c>
      <c r="E39" s="25">
        <f>'DT-Prelim Calcs'!AG2</f>
        <v>12.7</v>
      </c>
      <c r="F39" s="25">
        <f>'DT-Prelim Calcs'!AW2</f>
        <v>10.573595529195815</v>
      </c>
      <c r="G39" s="25">
        <f>'DT-Prelim Calcs'!BL2</f>
        <v>11.091033651717472</v>
      </c>
      <c r="H39" s="25">
        <f>'DT-Prelim Calcs'!CA2</f>
        <v>11.108214996609528</v>
      </c>
      <c r="I39" s="25">
        <f>'DT-Prelim Calcs'!CP2</f>
        <v>11.108316328206074</v>
      </c>
      <c r="J39" s="25">
        <f>'DT-Prelim Calcs'!DE2</f>
        <v>11.108316434925616</v>
      </c>
      <c r="K39" s="25">
        <f>'DT-Prelim Calcs'!DT2</f>
        <v>11.10831643494341</v>
      </c>
      <c r="L39" s="25">
        <f>'DT-Prelim Calcs'!EI2</f>
        <v>11.10831643494341</v>
      </c>
      <c r="M39" s="25">
        <f>'DT-Prelim Calcs'!EX2</f>
        <v>11.10831643494341</v>
      </c>
      <c r="N39" s="25">
        <f>'DT-Prelim Calcs'!FM2</f>
        <v>11.10831643494341</v>
      </c>
      <c r="O39" s="25">
        <f>'DT-Prelim Calcs'!GB2</f>
        <v>11.10831643494341</v>
      </c>
      <c r="R39" s="119">
        <f>R38+'DT-Prelim Calcs'!$C$11</f>
        <v>1.4000000000000006</v>
      </c>
      <c r="S39" s="2">
        <f>AG39/'Drive Train'!$G$35</f>
        <v>0.85661654081515659</v>
      </c>
      <c r="T39" s="88">
        <f>AE39*12*60/(PI() * 'Drive Train'!$G$17)/S$2*ABS(S39)</f>
        <v>3977.7549181112872</v>
      </c>
      <c r="U39" s="2">
        <f>IF(OR(AD38=1,AND($C$32=Motors!$C$28,'DT-Prelim Calcs'!AI38=1)),0,IF(AG39=0,-(V38+$C$9)/($C$8-$C$9)*$C$7,($C$6*S39-T39)/($C$6*S39)*$C$7*S39))</f>
        <v>0.24744671389578943</v>
      </c>
      <c r="V39" s="110">
        <f>IF(AND(AD38=1,AI38=1),0,ABS(U39/$C$7*($C$8-$C$9)+$C$9) *'Drive Train'!$K$55 + V38*(1-'Drive Train'!$K$55))</f>
        <v>18.148696460057071</v>
      </c>
      <c r="W39" s="110">
        <f t="shared" si="7"/>
        <v>18.148696460057071</v>
      </c>
      <c r="X39" s="2">
        <f>MAX(MIN(IF(AND(AI38=1,AG39&lt;0),-1,1)*(W39-$C$9)/($C$8-$C$9)*$C$7-$C$29*AE39/T$2 -  AI38*$C$29/2,X$2),MAX(X$4:X38)*-1)</f>
        <v>1.048074182223166E-2</v>
      </c>
      <c r="Y39" s="110">
        <f t="shared" si="8"/>
        <v>0.38924776480654816</v>
      </c>
      <c r="Z39" s="110">
        <f t="shared" si="9"/>
        <v>0.38924776480654816</v>
      </c>
      <c r="AA39" s="110">
        <f t="shared" si="10"/>
        <v>10.879030068352488</v>
      </c>
      <c r="AB39" s="110" t="e">
        <f t="shared" si="11"/>
        <v>#N/A</v>
      </c>
      <c r="AC39" s="88">
        <f t="shared" si="60"/>
        <v>1</v>
      </c>
      <c r="AD39" s="1">
        <f t="shared" si="12"/>
        <v>0</v>
      </c>
      <c r="AE39" s="110">
        <f t="shared" si="13"/>
        <v>12.15682575292813</v>
      </c>
      <c r="AF39" s="110" t="e">
        <f t="shared" si="14"/>
        <v>#N/A</v>
      </c>
      <c r="AG39" s="110">
        <f>IF(AI38=0,MIN('Drive Train'!$G$35-W38*$C$21*'Drive Train'!$G$38,AG38+W$2)-$C$3,IF(AE38-1&lt;=0,0,IF($C$32=Motors!$C$26,MAX(MAX(AG$4:AG38)*-1,AG38-W$2),MAX(0,MAX(AG$4:AG38)*-1,AG38-W$2))))</f>
        <v>10.879030068352488</v>
      </c>
      <c r="AH39" s="110">
        <f>'Drive Train'!$G$35-ABS(W39)*'DT-Prelim Calcs'!$C$21*'Drive Train'!$G$38</f>
        <v>11.066617318594863</v>
      </c>
      <c r="AI39" s="1">
        <f>IF(AJ39&gt;='Drive Train'!$G$30,1,0)</f>
        <v>0</v>
      </c>
      <c r="AJ39" s="110">
        <f>AJ38+0.5*Y39*'DT-Prelim Calcs'!$C$11^2+AE39*'DT-Prelim Calcs'!$C$11</f>
        <v>13.14932079068906</v>
      </c>
      <c r="AK39" s="110">
        <f t="shared" si="100"/>
        <v>0.201652182889523</v>
      </c>
      <c r="AL39" s="119">
        <f>AL38+'DT-Prelim Calcs'!$C$11</f>
        <v>1.4000000000000006</v>
      </c>
      <c r="AM39" s="2">
        <f>AW39/'Drive Train'!$G$35</f>
        <v>0.66388865117135931</v>
      </c>
      <c r="AN39" s="88">
        <f>AU39*12*60/(PI() * 'Drive Train'!$G$17)/AM$2*AM39</f>
        <v>875.27824598040343</v>
      </c>
      <c r="AO39" s="2">
        <f>('DT-Prelim Calcs'!$C$6*AM39-AN39)/('DT-Prelim Calcs'!$C$6*AM39)*'DT-Prelim Calcs'!$C$7*AM39</f>
        <v>0.72475725725566298</v>
      </c>
      <c r="AP39" s="110">
        <f>AO39/'DT-Prelim Calcs'!$C$7*('DT-Prelim Calcs'!$C$8-'DT-Prelim Calcs'!$C$9)+'DT-Prelim Calcs'!$C$9</f>
        <v>47.205052570203563</v>
      </c>
      <c r="AQ39" s="110">
        <f t="shared" si="16"/>
        <v>47.205052570203563</v>
      </c>
      <c r="AR39" s="2">
        <f t="shared" si="61"/>
        <v>0.65721574146842121</v>
      </c>
      <c r="AS39" s="110">
        <f>AR39*'DT-Prelim Calcs'!$C$21/AM$2/'DT-Prelim Calcs'!$C$19/'DT-Prelim Calcs'!$C$18*3.39*'DT-Prelim Calcs'!$C$20</f>
        <v>7.3225663612746894</v>
      </c>
      <c r="AT39" s="88">
        <f t="shared" si="17"/>
        <v>0</v>
      </c>
      <c r="AU39" s="110">
        <f>AS38*'DT-Prelim Calcs'!$C$11+AU38</f>
        <v>11.505308334827808</v>
      </c>
      <c r="AV39" s="110">
        <f>AV38+0.5*AS39*'DT-Prelim Calcs'!$C$11^2+AU39*'DT-Prelim Calcs'!$C$11</f>
        <v>8.6560079235400256</v>
      </c>
      <c r="AW39" s="110">
        <f>MIN('Drive Train'!$G$35-AQ38*'DT-Prelim Calcs'!$C$21*'Drive Train'!$G$38,AW38+AQ$2)</f>
        <v>8.4313858698762623</v>
      </c>
      <c r="AX39" s="110">
        <f>'Drive Train'!$G$35-AQ39*'DT-Prelim Calcs'!$C$21*'Drive Train'!$G$38</f>
        <v>8.451545268681679</v>
      </c>
      <c r="AY39" s="1">
        <f>IF(AV39&gt;='Drive Train'!$G$30,1,0)</f>
        <v>0</v>
      </c>
      <c r="AZ39" s="110">
        <f t="shared" si="62"/>
        <v>0.52450058411337297</v>
      </c>
      <c r="BA39" s="119">
        <f>BA38+'DT-Prelim Calcs'!$C$11</f>
        <v>1.4000000000000006</v>
      </c>
      <c r="BB39" s="2">
        <f>BL39/'Drive Train'!$G$35</f>
        <v>0.73252365893889115</v>
      </c>
      <c r="BC39" s="88">
        <f>BJ39*12*60/(PI() * 'Drive Train'!$G$17)/BB$2*BB39</f>
        <v>1947.9986997048284</v>
      </c>
      <c r="BD39" s="2">
        <f>('DT-Prelim Calcs'!$C$6*BB39-BC39)/('DT-Prelim Calcs'!$C$6*BB39)*'DT-Prelim Calcs'!$C$7*BB39</f>
        <v>0.56253675523674607</v>
      </c>
      <c r="BE39" s="110">
        <f>BD39/'DT-Prelim Calcs'!$C$7*('DT-Prelim Calcs'!$C$8-'DT-Prelim Calcs'!$C$9)+'DT-Prelim Calcs'!$C$9</f>
        <v>37.310752447063948</v>
      </c>
      <c r="BF39" s="110">
        <f t="shared" si="18"/>
        <v>37.310752447063948</v>
      </c>
      <c r="BG39" s="2">
        <f t="shared" si="63"/>
        <v>0.42630231251955342</v>
      </c>
      <c r="BH39" s="110">
        <f>BG39*'DT-Prelim Calcs'!$C$21/BB$2/'DT-Prelim Calcs'!$C$19/'DT-Prelim Calcs'!$C$18*3.39*'DT-Prelim Calcs'!$C$20</f>
        <v>7.3885390663015773</v>
      </c>
      <c r="BI39" s="88">
        <f t="shared" si="19"/>
        <v>0</v>
      </c>
      <c r="BJ39" s="110">
        <f>BH38*'DT-Prelim Calcs'!$C$11+BJ38</f>
        <v>14.918626882548452</v>
      </c>
      <c r="BK39" s="110">
        <f>BK38+0.5*BH39*'DT-Prelim Calcs'!$C$11^2+BJ39*'DT-Prelim Calcs'!$C$11</f>
        <v>11.933754155867048</v>
      </c>
      <c r="BL39" s="110">
        <f>MIN('Drive Train'!$G$35-BF38*'DT-Prelim Calcs'!$C$21*'Drive Train'!$G$38,BL38+BF$2)</f>
        <v>9.3030504685239173</v>
      </c>
      <c r="BM39" s="110">
        <f>'Drive Train'!$G$35-BF39*'DT-Prelim Calcs'!$C$21*'Drive Train'!$G$38</f>
        <v>9.3420322797642434</v>
      </c>
      <c r="BN39" s="1">
        <f>IF(BK39&gt;='Drive Train'!$G$30,1,0)</f>
        <v>0</v>
      </c>
      <c r="BO39" s="110">
        <f t="shared" si="64"/>
        <v>0.4145639160784883</v>
      </c>
      <c r="BP39" s="119">
        <f>BP38+'DT-Prelim Calcs'!$C$11</f>
        <v>1.4000000000000006</v>
      </c>
      <c r="BQ39" s="2">
        <f>CA39/'Drive Train'!$G$35</f>
        <v>0.80239236258154711</v>
      </c>
      <c r="BR39" s="88">
        <f>BY39*12*60/(PI() * 'Drive Train'!$G$17)/BQ$2*BQ39</f>
        <v>3028.3868093394167</v>
      </c>
      <c r="BS39" s="2">
        <f>('DT-Prelim Calcs'!$C$6*BQ39-BR39)/('DT-Prelim Calcs'!$C$6*BQ39)*'DT-Prelim Calcs'!$C$7*BQ39</f>
        <v>0.40020449816317022</v>
      </c>
      <c r="BT39" s="110">
        <f>BS39/'DT-Prelim Calcs'!$C$7*('DT-Prelim Calcs'!$C$8-'DT-Prelim Calcs'!$C$9)+'DT-Prelim Calcs'!$C$9</f>
        <v>27.409636058179181</v>
      </c>
      <c r="BU39" s="110">
        <f t="shared" si="20"/>
        <v>27.409636058179181</v>
      </c>
      <c r="BV39" s="2">
        <f t="shared" si="65"/>
        <v>0.20685436633252319</v>
      </c>
      <c r="BW39" s="110">
        <f>BV39*'DT-Prelim Calcs'!$C$21/BQ$2/'DT-Prelim Calcs'!$C$19/'DT-Prelim Calcs'!$C$18*3.39*'DT-Prelim Calcs'!$C$20</f>
        <v>4.8655410749892711</v>
      </c>
      <c r="BX39" s="88">
        <f t="shared" si="21"/>
        <v>0</v>
      </c>
      <c r="BY39" s="110">
        <f>BW38*'DT-Prelim Calcs'!$C$11+BY38</f>
        <v>15.601301866175689</v>
      </c>
      <c r="BZ39" s="110">
        <f>BZ38+0.5*BW39*'DT-Prelim Calcs'!$C$11^2+BY39*'DT-Prelim Calcs'!$C$11</f>
        <v>13.645981384391549</v>
      </c>
      <c r="CA39" s="110">
        <f>MIN('Drive Train'!$G$35-BU38*'DT-Prelim Calcs'!$C$21*'Drive Train'!$G$38,CA38+BU$2)</f>
        <v>10.190383004785648</v>
      </c>
      <c r="CB39" s="110">
        <f>'Drive Train'!$G$35-BU39*'DT-Prelim Calcs'!$C$21*'Drive Train'!$G$38</f>
        <v>10.233132754763872</v>
      </c>
      <c r="CC39" s="1">
        <f>IF(BZ39&gt;='Drive Train'!$G$30,1,0)</f>
        <v>0</v>
      </c>
      <c r="CD39" s="110">
        <f t="shared" si="66"/>
        <v>0.30455151175754647</v>
      </c>
      <c r="CE39" s="119">
        <f>CE38+'DT-Prelim Calcs'!$C$11</f>
        <v>1.4000000000000006</v>
      </c>
      <c r="CF39" s="2">
        <f>CP39/'Drive Train'!$G$35</f>
        <v>0.84852576336254837</v>
      </c>
      <c r="CG39" s="88">
        <f>CN39*12*60/(PI() * 'Drive Train'!$G$17)/CF$2*CF39</f>
        <v>3728.1216735997291</v>
      </c>
      <c r="CH39" s="2">
        <f>('DT-Prelim Calcs'!$C$6*CF39-CG39)/('DT-Prelim Calcs'!$C$6*CF39)*'DT-Prelim Calcs'!$C$7*CF39</f>
        <v>0.29630975788646413</v>
      </c>
      <c r="CI39" s="110">
        <f>CH39/'DT-Prelim Calcs'!$C$7*('DT-Prelim Calcs'!$C$8-'DT-Prelim Calcs'!$C$9)+'DT-Prelim Calcs'!$C$9</f>
        <v>21.072793743429727</v>
      </c>
      <c r="CJ39" s="110">
        <f t="shared" si="22"/>
        <v>21.072793743429727</v>
      </c>
      <c r="CK39" s="2">
        <f t="shared" si="67"/>
        <v>7.1225585193991803E-2</v>
      </c>
      <c r="CL39" s="110">
        <f>CK39*'DT-Prelim Calcs'!$C$21/CF$2/'DT-Prelim Calcs'!$C$19/'DT-Prelim Calcs'!$C$18*3.39*'DT-Prelim Calcs'!$C$20</f>
        <v>2.1162166040568557</v>
      </c>
      <c r="CM39" s="88">
        <f t="shared" si="23"/>
        <v>0</v>
      </c>
      <c r="CN39" s="110">
        <f>CL38*'DT-Prelim Calcs'!$C$11+CN38</f>
        <v>14.378172324452551</v>
      </c>
      <c r="CO39" s="110">
        <f>CO38+0.5*CL39*'DT-Prelim Calcs'!$C$11^2+CN39*'DT-Prelim Calcs'!$C$11</f>
        <v>13.914229446939261</v>
      </c>
      <c r="CP39" s="110">
        <f>MIN('Drive Train'!$G$35-CJ38*'DT-Prelim Calcs'!$C$21*'Drive Train'!$G$38,CP38+CJ$2)</f>
        <v>10.776277194704363</v>
      </c>
      <c r="CQ39" s="110">
        <f>'Drive Train'!$G$35-CJ39*'DT-Prelim Calcs'!$C$21*'Drive Train'!$G$38</f>
        <v>10.803448563091324</v>
      </c>
      <c r="CR39" s="1">
        <f>IF(CO39&gt;='Drive Train'!$G$30,1,0)</f>
        <v>0</v>
      </c>
      <c r="CS39" s="110">
        <f t="shared" si="68"/>
        <v>0.23414215270477476</v>
      </c>
      <c r="CT39" s="119">
        <f>CT38+'DT-Prelim Calcs'!$C$11</f>
        <v>1.4000000000000006</v>
      </c>
      <c r="CU39" s="2">
        <f>DE39/'Drive Train'!$G$35</f>
        <v>0.86796968415033138</v>
      </c>
      <c r="CV39" s="88">
        <f>DC39*12*60/(PI() * 'Drive Train'!$G$17)/CU$2*CU39</f>
        <v>4015.4528377322113</v>
      </c>
      <c r="CW39" s="2">
        <f>('DT-Prelim Calcs'!$C$6*CU39-CV39)/('DT-Prelim Calcs'!$C$6*CU39)*'DT-Prelim Calcs'!$C$7*CU39</f>
        <v>0.25435292225429285</v>
      </c>
      <c r="CX39" s="110">
        <f>CW39/'DT-Prelim Calcs'!$C$7*('DT-Prelim Calcs'!$C$8-'DT-Prelim Calcs'!$C$9)+'DT-Prelim Calcs'!$C$9</f>
        <v>18.513724336077438</v>
      </c>
      <c r="CY39" s="110">
        <f t="shared" si="24"/>
        <v>18.513724336077438</v>
      </c>
      <c r="CZ39" s="2">
        <f t="shared" si="69"/>
        <v>1.7352082062239066E-2</v>
      </c>
      <c r="DA39" s="110">
        <f>CZ39*'DT-Prelim Calcs'!$C$21/CU$2/'DT-Prelim Calcs'!$C$19/'DT-Prelim Calcs'!$C$18*3.39*'DT-Prelim Calcs'!$C$20</f>
        <v>0.62296326885004472</v>
      </c>
      <c r="DB39" s="88">
        <f t="shared" si="25"/>
        <v>0</v>
      </c>
      <c r="DC39" s="110">
        <f>DA38*'DT-Prelim Calcs'!$C$11+DC38</f>
        <v>12.529157139904678</v>
      </c>
      <c r="DD39" s="110">
        <f>DD38+0.5*DA39*'DT-Prelim Calcs'!$C$11^2+DC39*'DT-Prelim Calcs'!$C$11</f>
        <v>13.26264345991175</v>
      </c>
      <c r="DE39" s="110">
        <f>MIN('Drive Train'!$G$35-CY38*'DT-Prelim Calcs'!$C$21*'Drive Train'!$G$38,DE38+CY$2)</f>
        <v>11.023214988709208</v>
      </c>
      <c r="DF39" s="110">
        <f>'Drive Train'!$G$35-CY39*'DT-Prelim Calcs'!$C$21*'Drive Train'!$G$38</f>
        <v>11.033764809753031</v>
      </c>
      <c r="DG39" s="1">
        <f>IF(DD39&gt;='Drive Train'!$G$30,1,0)</f>
        <v>0</v>
      </c>
      <c r="DH39" s="110">
        <f t="shared" si="70"/>
        <v>0.20570804817863822</v>
      </c>
      <c r="DI39" s="119">
        <f>DI38+'DT-Prelim Calcs'!$C$11</f>
        <v>1.4000000000000006</v>
      </c>
      <c r="DJ39" s="2">
        <f>DT39/'Drive Train'!$G$35</f>
        <v>0.8734333563858907</v>
      </c>
      <c r="DK39" s="88">
        <f>DR39*12*60/(PI() * 'Drive Train'!$G$17)/DJ$2*DJ39</f>
        <v>4093.7887607854336</v>
      </c>
      <c r="DL39" s="2">
        <f>('DT-Prelim Calcs'!$C$6*DJ39-DK39)/('DT-Prelim Calcs'!$C$6*DJ39)*'DT-Prelim Calcs'!$C$7*DJ39</f>
        <v>0.24314340361584194</v>
      </c>
      <c r="DM39" s="110">
        <f>DL39/'DT-Prelim Calcs'!$C$7*('DT-Prelim Calcs'!$C$8-'DT-Prelim Calcs'!$C$9)+'DT-Prelim Calcs'!$C$9</f>
        <v>17.830023199264119</v>
      </c>
      <c r="DN39" s="110">
        <f t="shared" si="26"/>
        <v>17.830023199264119</v>
      </c>
      <c r="DO39" s="2">
        <f t="shared" si="71"/>
        <v>3.0304617935440203E-3</v>
      </c>
      <c r="DP39" s="110">
        <f>DO39*'DT-Prelim Calcs'!$C$21/DJ$2/'DT-Prelim Calcs'!$C$19/'DT-Prelim Calcs'!$C$18*3.39*'DT-Prelim Calcs'!$C$20</f>
        <v>0.1275559083577488</v>
      </c>
      <c r="DQ39" s="88">
        <f t="shared" si="27"/>
        <v>1</v>
      </c>
      <c r="DR39" s="110">
        <f>DP38*'DT-Prelim Calcs'!$C$11+DR38</f>
        <v>10.826962188425927</v>
      </c>
      <c r="DS39" s="110">
        <f>DS38+0.5*DP39*'DT-Prelim Calcs'!$C$11^2+DR39*'DT-Prelim Calcs'!$C$11</f>
        <v>12.237937243045481</v>
      </c>
      <c r="DT39" s="110">
        <f>MIN('Drive Train'!$G$35-DN38*'DT-Prelim Calcs'!$C$21*'Drive Train'!$G$38,DT38+DN$2)</f>
        <v>11.092603626100811</v>
      </c>
      <c r="DU39" s="110">
        <f>'Drive Train'!$G$35-DN39*'DT-Prelim Calcs'!$C$21*'Drive Train'!$G$38</f>
        <v>11.095297912066229</v>
      </c>
      <c r="DV39" s="1">
        <f>IF(DS39&gt;='Drive Train'!$G$30,1,0)</f>
        <v>0</v>
      </c>
      <c r="DW39" s="110">
        <f t="shared" si="72"/>
        <v>0.19811136888071243</v>
      </c>
      <c r="DX39" s="119">
        <f>DX38+'DT-Prelim Calcs'!$C$11</f>
        <v>1.4000000000000006</v>
      </c>
      <c r="DY39" s="2">
        <f>EI39/'Drive Train'!$G$35</f>
        <v>0.87450883986406069</v>
      </c>
      <c r="DZ39" s="88">
        <f>EG39*12*60/(PI() * 'Drive Train'!$G$17)/DY$2*DY39</f>
        <v>4108.6905788529893</v>
      </c>
      <c r="EA39" s="2">
        <f>('DT-Prelim Calcs'!$C$6*DY39-DZ39)/('DT-Prelim Calcs'!$C$6*DY39)*'DT-Prelim Calcs'!$C$7*DY39</f>
        <v>0.24106196486197032</v>
      </c>
      <c r="EB39" s="110">
        <f>EA39/'DT-Prelim Calcs'!$C$7*('DT-Prelim Calcs'!$C$8-'DT-Prelim Calcs'!$C$9)+'DT-Prelim Calcs'!$C$9</f>
        <v>17.703070197254927</v>
      </c>
      <c r="EC39" s="110">
        <f t="shared" si="28"/>
        <v>17.703070197254927</v>
      </c>
      <c r="ED39" s="2">
        <f t="shared" si="73"/>
        <v>3.7135611990643524E-4</v>
      </c>
      <c r="EE39" s="110">
        <f>ED39*'DT-Prelim Calcs'!$C$21/DY$2/'DT-Prelim Calcs'!$C$19/'DT-Prelim Calcs'!$C$18*3.39*'DT-Prelim Calcs'!$C$20</f>
        <v>1.7929494371138281E-2</v>
      </c>
      <c r="EF39" s="88">
        <f t="shared" si="29"/>
        <v>1</v>
      </c>
      <c r="EG39" s="110">
        <f>EE38*'DT-Prelim Calcs'!$C$11+EG38</f>
        <v>9.4615983207834073</v>
      </c>
      <c r="EH39" s="110">
        <f>EH38+0.5*EE39*'DT-Prelim Calcs'!$C$11^2+EG39*'DT-Prelim Calcs'!$C$11</f>
        <v>11.1748425820156</v>
      </c>
      <c r="EI39" s="110">
        <f>MIN('Drive Train'!$G$35-EC38*'DT-Prelim Calcs'!$C$21*'Drive Train'!$G$38,EI38+EC$2)</f>
        <v>11.106262266273569</v>
      </c>
      <c r="EJ39" s="110">
        <f>'Drive Train'!$G$35-EC39*'DT-Prelim Calcs'!$C$21*'Drive Train'!$G$38</f>
        <v>11.106723682247056</v>
      </c>
      <c r="EK39" s="1">
        <f>IF(EH39&gt;='Drive Train'!$G$30,1,0)</f>
        <v>0</v>
      </c>
      <c r="EL39" s="110">
        <f t="shared" si="74"/>
        <v>0.1967007799694992</v>
      </c>
      <c r="EM39" s="119">
        <f>EM38+'DT-Prelim Calcs'!$C$11</f>
        <v>1.4000000000000006</v>
      </c>
      <c r="EN39" s="2">
        <f>EX39/'Drive Train'!$G$35</f>
        <v>0.87465622561601419</v>
      </c>
      <c r="EO39" s="88">
        <f>EV39*12*60/(PI() * 'Drive Train'!$G$17)/EN$2*EN39</f>
        <v>4110.6544983868644</v>
      </c>
      <c r="EP39" s="2">
        <f>('DT-Prelim Calcs'!$C$6*EN39-EO39)/('DT-Prelim Calcs'!$C$6*EN39)*'DT-Prelim Calcs'!$C$7*EN39</f>
        <v>0.24079561326832671</v>
      </c>
      <c r="EQ39" s="110">
        <f>EP39/'DT-Prelim Calcs'!$C$7*('DT-Prelim Calcs'!$C$8-'DT-Prelim Calcs'!$C$9)+'DT-Prelim Calcs'!$C$9</f>
        <v>17.686824639061062</v>
      </c>
      <c r="ER39" s="110">
        <f t="shared" si="30"/>
        <v>17.686824639061062</v>
      </c>
      <c r="ES39" s="2">
        <f t="shared" si="75"/>
        <v>3.0533894055578825E-5</v>
      </c>
      <c r="ET39" s="110">
        <f>ES39*'DT-Prelim Calcs'!$C$21/EN$2/'DT-Prelim Calcs'!$C$19/'DT-Prelim Calcs'!$C$18*3.39*'DT-Prelim Calcs'!$C$20</f>
        <v>1.6632124245810444E-3</v>
      </c>
      <c r="EU39" s="88">
        <f t="shared" si="31"/>
        <v>1</v>
      </c>
      <c r="EV39" s="110">
        <f>ET38*'DT-Prelim Calcs'!$C$11+EV38</f>
        <v>8.3890114841215393</v>
      </c>
      <c r="EW39" s="110">
        <f>EW38+0.5*ET39*'DT-Prelim Calcs'!$C$11^2+EV39*'DT-Prelim Calcs'!$C$11</f>
        <v>10.201521200131483</v>
      </c>
      <c r="EX39" s="110">
        <f>MIN('Drive Train'!$G$35-ER38*'DT-Prelim Calcs'!$C$21*'Drive Train'!$G$38,EX38+ER$2)</f>
        <v>11.10813406532338</v>
      </c>
      <c r="EY39" s="110">
        <f>'Drive Train'!$G$35-ER39*'DT-Prelim Calcs'!$C$21*'Drive Train'!$G$38</f>
        <v>11.108185782484505</v>
      </c>
      <c r="EZ39" s="1">
        <f>IF(EW39&gt;='Drive Train'!$G$30,1,0)</f>
        <v>0</v>
      </c>
      <c r="FA39" s="110">
        <f t="shared" si="76"/>
        <v>0.19652027376734513</v>
      </c>
      <c r="FB39" s="119">
        <f>FB38+'DT-Prelim Calcs'!$C$11</f>
        <v>1.4000000000000006</v>
      </c>
      <c r="FC39" s="2">
        <f>FM39/'Drive Train'!$G$35</f>
        <v>0.87466977801626988</v>
      </c>
      <c r="FD39" s="88">
        <f>FK39*12*60/(PI() * 'Drive Train'!$G$17)/FC$2*FC39</f>
        <v>4110.8271793487511</v>
      </c>
      <c r="FE39" s="2">
        <f>('DT-Prelim Calcs'!$C$6*FC39-FD39)/('DT-Prelim Calcs'!$C$6*FC39)*'DT-Prelim Calcs'!$C$7*FC39</f>
        <v>0.24077303034510844</v>
      </c>
      <c r="FF39" s="110">
        <f>FE39/'DT-Prelim Calcs'!$C$7*('DT-Prelim Calcs'!$C$8-'DT-Prelim Calcs'!$C$9)+'DT-Prelim Calcs'!$C$9</f>
        <v>17.685447240907322</v>
      </c>
      <c r="FG39" s="110">
        <f t="shared" si="32"/>
        <v>17.685447240907322</v>
      </c>
      <c r="FH39" s="2">
        <f t="shared" si="77"/>
        <v>1.5675212274579575E-6</v>
      </c>
      <c r="FI39" s="110">
        <f>FH39*'DT-Prelim Calcs'!$C$21/FC$2/'DT-Prelim Calcs'!$C$19/'DT-Prelim Calcs'!$C$18*3.39*'DT-Prelim Calcs'!$C$20</f>
        <v>9.5087266012182706E-5</v>
      </c>
      <c r="FJ39" s="88">
        <f t="shared" si="33"/>
        <v>1</v>
      </c>
      <c r="FK39" s="110">
        <f>FI38*'DT-Prelim Calcs'!$C$11+FK38</f>
        <v>7.5331896276803008</v>
      </c>
      <c r="FL39" s="110">
        <f>FL38+0.5*FI39*'DT-Prelim Calcs'!$C$11^2+FK39*'DT-Prelim Calcs'!$C$11</f>
        <v>9.3505604674844722</v>
      </c>
      <c r="FM39" s="110">
        <f>MIN('Drive Train'!$G$35-FG38*'DT-Prelim Calcs'!$C$21*'Drive Train'!$G$38,FM38+FG$2)</f>
        <v>11.108306180806627</v>
      </c>
      <c r="FN39" s="110">
        <f>'Drive Train'!$G$35-FG39*'DT-Prelim Calcs'!$C$21*'Drive Train'!$G$38</f>
        <v>11.108309748318341</v>
      </c>
      <c r="FO39" s="1">
        <f>IF(FL39&gt;='Drive Train'!$G$30,1,0)</f>
        <v>0</v>
      </c>
      <c r="FP39" s="110">
        <f t="shared" si="78"/>
        <v>0.19650496934341471</v>
      </c>
      <c r="FQ39" s="119">
        <f>FQ38+'DT-Prelim Calcs'!$C$11</f>
        <v>1.4000000000000006</v>
      </c>
      <c r="FR39" s="2">
        <f>GB39/'Drive Train'!$G$35</f>
        <v>0.87467055871342725</v>
      </c>
      <c r="FS39" s="88">
        <f>FZ39*12*60/(PI() * 'Drive Train'!$G$17)/FR$2*FR39</f>
        <v>4110.8366344950482</v>
      </c>
      <c r="FT39" s="2">
        <f>('DT-Prelim Calcs'!$C$6*FR39-FS39)/('DT-Prelim Calcs'!$C$6*FR39)*'DT-Prelim Calcs'!$C$7*FR39</f>
        <v>0.24077184829312115</v>
      </c>
      <c r="FU39" s="110">
        <f>FT39/'DT-Prelim Calcs'!$C$7*('DT-Prelim Calcs'!$C$8-'DT-Prelim Calcs'!$C$9)+'DT-Prelim Calcs'!$C$9</f>
        <v>17.685375144119448</v>
      </c>
      <c r="FV39" s="110">
        <f t="shared" si="34"/>
        <v>17.685375144119448</v>
      </c>
      <c r="FW39" s="2">
        <f t="shared" si="79"/>
        <v>4.6584399726601333E-8</v>
      </c>
      <c r="FX39" s="110">
        <f>FW39*'DT-Prelim Calcs'!$C$21/FR$2/'DT-Prelim Calcs'!$C$19/'DT-Prelim Calcs'!$C$18*3.39*'DT-Prelim Calcs'!$C$20</f>
        <v>3.114204394764107E-6</v>
      </c>
      <c r="FY39" s="88">
        <f t="shared" si="35"/>
        <v>1</v>
      </c>
      <c r="FZ39" s="110">
        <f>FX38*'DT-Prelim Calcs'!$C$11+FZ38</f>
        <v>6.8356816907419899</v>
      </c>
      <c r="GA39" s="110">
        <f>GA38+0.5*FX39*'DT-Prelim Calcs'!$C$11^2+FZ39*'DT-Prelim Calcs'!$C$11</f>
        <v>8.6134069541331595</v>
      </c>
      <c r="GB39" s="110">
        <f>MIN('Drive Train'!$G$35-FV38*'DT-Prelim Calcs'!$C$21*'Drive Train'!$G$38,GB38+FV$2)</f>
        <v>11.108316095660525</v>
      </c>
      <c r="GC39" s="110">
        <f>'Drive Train'!$G$35-FV39*'DT-Prelim Calcs'!$C$21*'Drive Train'!$G$38</f>
        <v>11.10831623702925</v>
      </c>
      <c r="GD39" s="1">
        <f>IF(GA39&gt;='Drive Train'!$G$30,1,0)</f>
        <v>0</v>
      </c>
      <c r="GE39" s="110">
        <f t="shared" si="80"/>
        <v>0.19650416826799386</v>
      </c>
      <c r="GF39" s="119">
        <f>GF38+'DT-Prelim Calcs'!$C$11</f>
        <v>1.4000000000000006</v>
      </c>
      <c r="GG39" s="2">
        <f>GQ39/'Drive Train'!$G$35</f>
        <v>0.86337595517916754</v>
      </c>
      <c r="GH39" s="88">
        <f>GO39*12*60/(PI() * 'Drive Train'!$G$17)/GG$2*GG39</f>
        <v>3950.8521003020028</v>
      </c>
      <c r="GI39" s="2">
        <f>('DT-Prelim Calcs'!$C$6*GG39-GH39)/('DT-Prelim Calcs'!$C$6*GG39)*'DT-Prelim Calcs'!$C$7*GG39</f>
        <v>0.26347286025710842</v>
      </c>
      <c r="GJ39" s="110">
        <f>GI39/'DT-Prelim Calcs'!$C$7*('DT-Prelim Calcs'!$C$8-'DT-Prelim Calcs'!$C$9)+'DT-Prelim Calcs'!$C$9</f>
        <v>19.069975873837819</v>
      </c>
      <c r="GK39" s="110">
        <f t="shared" si="81"/>
        <v>19.069975873837819</v>
      </c>
      <c r="GL39" s="2">
        <f t="shared" si="82"/>
        <v>2.9044183770367576E-2</v>
      </c>
      <c r="GM39" s="110">
        <f>GL39*'DT-Prelim Calcs'!$C$21/GG$2/'DT-Prelim Calcs'!$C$19/'DT-Prelim Calcs'!$C$18*3.39*'DT-Prelim Calcs'!$C$20</f>
        <v>1.0786816243546158</v>
      </c>
      <c r="GN39" s="88">
        <f t="shared" si="37"/>
        <v>0</v>
      </c>
      <c r="GO39" s="110">
        <f>GM38*'DT-Prelim Calcs'!$C$11+GO38</f>
        <v>11.98007258528996</v>
      </c>
      <c r="GP39" s="110">
        <f>GP38+0.5*GM39*'DT-Prelim Calcs'!$C$11^2+GO39*'DT-Prelim Calcs'!$C$11</f>
        <v>11.225999083088302</v>
      </c>
      <c r="GQ39" s="110">
        <f>MIN('Drive Train'!$G$35-GK38*'DT-Prelim Calcs'!$C$21*'Drive Train'!$G$38,GQ38+GK$2)</f>
        <v>10.964874630775427</v>
      </c>
      <c r="GR39" s="110">
        <f>'Drive Train'!$G$35-GK39*'DT-Prelim Calcs'!$C$21*'Drive Train'!$G$38</f>
        <v>10.983702171354595</v>
      </c>
      <c r="GS39" s="1">
        <f>IF(GP39&gt;='Drive Train'!$G$30,1,0)</f>
        <v>0</v>
      </c>
      <c r="GT39" s="110">
        <f t="shared" si="83"/>
        <v>0.2118886208204202</v>
      </c>
      <c r="GU39" s="119">
        <f>GU38+'DT-Prelim Calcs'!$C$11</f>
        <v>1.4000000000000006</v>
      </c>
      <c r="GV39" s="2">
        <f>HF39/'Drive Train'!$G$35</f>
        <v>0.86653403343062685</v>
      </c>
      <c r="GW39" s="88">
        <f>HD39*12*60/(PI() * 'Drive Train'!$G$17)/GV$2*GV39</f>
        <v>3995.6538645549522</v>
      </c>
      <c r="GX39" s="2">
        <f>('DT-Prelim Calcs'!$C$6*GV39-GW39)/('DT-Prelim Calcs'!$C$6*GV39)*'DT-Prelim Calcs'!$C$7*GV39</f>
        <v>0.25710888627716966</v>
      </c>
      <c r="GY39" s="110">
        <f>GX39/'DT-Prelim Calcs'!$C$7*('DT-Prelim Calcs'!$C$8-'DT-Prelim Calcs'!$C$9)+'DT-Prelim Calcs'!$C$9</f>
        <v>18.681818595628787</v>
      </c>
      <c r="GZ39" s="110">
        <f t="shared" si="38"/>
        <v>18.681818595628787</v>
      </c>
      <c r="HA39" s="2">
        <f t="shared" si="84"/>
        <v>2.0885904272519934E-2</v>
      </c>
      <c r="HB39" s="110">
        <f>HA39*'DT-Prelim Calcs'!$C$21/GV$2/'DT-Prelim Calcs'!$C$19/'DT-Prelim Calcs'!$C$18*3.39*'DT-Prelim Calcs'!$C$20</f>
        <v>0.7756885621203905</v>
      </c>
      <c r="HC39" s="88">
        <f t="shared" si="39"/>
        <v>0</v>
      </c>
      <c r="HD39" s="110">
        <f>HB38*'DT-Prelim Calcs'!$C$11+HD38</f>
        <v>12.071767469494754</v>
      </c>
      <c r="HE39" s="110">
        <f>HE38+0.5*HB39*'DT-Prelim Calcs'!$C$11^2+HD39*'DT-Prelim Calcs'!$C$11</f>
        <v>11.871341650357683</v>
      </c>
      <c r="HF39" s="110">
        <f>MIN('Drive Train'!$G$35-GZ38*'DT-Prelim Calcs'!$C$21*'Drive Train'!$G$38,HF38+GZ$2)</f>
        <v>11.004982224568961</v>
      </c>
      <c r="HG39" s="110">
        <f>'Drive Train'!$G$35-GZ39*'DT-Prelim Calcs'!$C$21*'Drive Train'!$G$38</f>
        <v>11.018636326393409</v>
      </c>
      <c r="HH39" s="1">
        <f>IF(HE39&gt;='Drive Train'!$G$30,1,0)</f>
        <v>0</v>
      </c>
      <c r="HI39" s="110">
        <f t="shared" si="85"/>
        <v>0.20757576217365323</v>
      </c>
      <c r="HJ39" s="119">
        <f>HJ38+'DT-Prelim Calcs'!$C$11</f>
        <v>1.4000000000000006</v>
      </c>
      <c r="HK39" s="2">
        <f>HU39/'Drive Train'!$G$35</f>
        <v>0.86808189048729334</v>
      </c>
      <c r="HL39" s="88">
        <f>HS39*12*60/(PI() * 'Drive Train'!$G$17)/HK$2*HK39</f>
        <v>4017.5930383557593</v>
      </c>
      <c r="HM39" s="2">
        <f>('DT-Prelim Calcs'!$C$6*HK39-HL39)/('DT-Prelim Calcs'!$C$6*HK39)*'DT-Prelim Calcs'!$C$7*HK39</f>
        <v>0.25399440666899781</v>
      </c>
      <c r="HN39" s="110">
        <f>HM39/'DT-Prelim Calcs'!$C$7*('DT-Prelim Calcs'!$C$8-'DT-Prelim Calcs'!$C$9)+'DT-Prelim Calcs'!$C$9</f>
        <v>18.491857428038166</v>
      </c>
      <c r="HO39" s="110">
        <f t="shared" si="40"/>
        <v>18.491857428038166</v>
      </c>
      <c r="HP39" s="2">
        <f t="shared" si="86"/>
        <v>1.6897897668442519E-2</v>
      </c>
      <c r="HQ39" s="110">
        <f>HP39*'DT-Prelim Calcs'!$C$21/HK$2/'DT-Prelim Calcs'!$C$19/'DT-Prelim Calcs'!$C$18*3.39*'DT-Prelim Calcs'!$C$20</f>
        <v>0.62757665525344419</v>
      </c>
      <c r="HR39" s="88">
        <f t="shared" si="41"/>
        <v>0</v>
      </c>
      <c r="HS39" s="110">
        <f>HQ38*'DT-Prelim Calcs'!$C$11+HS38</f>
        <v>12.116407557785108</v>
      </c>
      <c r="HT39" s="110">
        <f>HT38+0.5*HQ39*'DT-Prelim Calcs'!$C$11^2+HS39*'DT-Prelim Calcs'!$C$11</f>
        <v>12.329249432050101</v>
      </c>
      <c r="HU39" s="110">
        <f>MIN('Drive Train'!$G$35-HO38*'DT-Prelim Calcs'!$C$21*'Drive Train'!$G$38,HU38+HO$2)</f>
        <v>11.024640009188625</v>
      </c>
      <c r="HV39" s="110">
        <f>'Drive Train'!$G$35-HO39*'DT-Prelim Calcs'!$C$21*'Drive Train'!$G$38</f>
        <v>11.035732831476565</v>
      </c>
      <c r="HW39" s="1">
        <f>IF(HT39&gt;='Drive Train'!$G$30,1,0)</f>
        <v>0</v>
      </c>
      <c r="HX39" s="110">
        <f t="shared" si="87"/>
        <v>0.20546508253375742</v>
      </c>
      <c r="HY39" s="119">
        <f>HY38+'DT-Prelim Calcs'!$C$11</f>
        <v>1.4000000000000006</v>
      </c>
      <c r="HZ39" s="2">
        <f>IJ39/'Drive Train'!$G$35</f>
        <v>0.86891911652985088</v>
      </c>
      <c r="IA39" s="88">
        <f>IH39*12*60/(PI() * 'Drive Train'!$G$17)/HZ$2*HZ39</f>
        <v>4029.4544720270824</v>
      </c>
      <c r="IB39" s="2">
        <f>('DT-Prelim Calcs'!$C$6*HZ39-IA39)/('DT-Prelim Calcs'!$C$6*HZ39)*'DT-Prelim Calcs'!$C$7*HZ39</f>
        <v>0.25231109034164695</v>
      </c>
      <c r="IC39" s="110">
        <f>IB39/'DT-Prelim Calcs'!$C$7*('DT-Prelim Calcs'!$C$8-'DT-Prelim Calcs'!$C$9)+'DT-Prelim Calcs'!$C$9</f>
        <v>18.38918707048343</v>
      </c>
      <c r="ID39" s="110">
        <f t="shared" si="42"/>
        <v>18.38918707048343</v>
      </c>
      <c r="IE39" s="2">
        <f t="shared" si="88"/>
        <v>1.4743707066645378E-2</v>
      </c>
      <c r="IF39" s="110">
        <f>IE39*'DT-Prelim Calcs'!$C$21/HZ$2/'DT-Prelim Calcs'!$C$19/'DT-Prelim Calcs'!$C$18*3.39*'DT-Prelim Calcs'!$C$20</f>
        <v>0.54757145228792881</v>
      </c>
      <c r="IG39" s="88">
        <f t="shared" si="43"/>
        <v>0</v>
      </c>
      <c r="IH39" s="110">
        <f>IF38*'DT-Prelim Calcs'!$C$11+IH38</f>
        <v>12.140470774243745</v>
      </c>
      <c r="II39" s="110">
        <f>II38+0.5*IF39*'DT-Prelim Calcs'!$C$11^2+IH39*'DT-Prelim Calcs'!$C$11</f>
        <v>12.652492874164546</v>
      </c>
      <c r="IJ39" s="110">
        <f>MIN('Drive Train'!$G$35-ID38*'DT-Prelim Calcs'!$C$21*'Drive Train'!$G$38,IJ38+ID$2)</f>
        <v>11.035272779929105</v>
      </c>
      <c r="IK39" s="110">
        <f>'Drive Train'!$G$35-ID39*'DT-Prelim Calcs'!$C$21*'Drive Train'!$G$38</f>
        <v>11.04497316365649</v>
      </c>
      <c r="IL39" s="1">
        <f>IF(II39&gt;='Drive Train'!$G$30,1,0)</f>
        <v>0</v>
      </c>
      <c r="IM39" s="110">
        <f t="shared" si="89"/>
        <v>0.20432430078314923</v>
      </c>
      <c r="IN39" s="119">
        <f>IN38+'DT-Prelim Calcs'!$C$11</f>
        <v>1.4000000000000006</v>
      </c>
      <c r="IO39" s="2">
        <f>IY39/'Drive Train'!$G$35</f>
        <v>0.86941220713611456</v>
      </c>
      <c r="IP39" s="88">
        <f>IW39*12*60/(PI() * 'Drive Train'!$G$17)/IO$2*IO39</f>
        <v>4036.4385996460464</v>
      </c>
      <c r="IQ39" s="2">
        <f>('DT-Prelim Calcs'!$C$6*IO39-IP39)/('DT-Prelim Calcs'!$C$6*IO39)*'DT-Prelim Calcs'!$C$7*IO39</f>
        <v>0.25132011180491381</v>
      </c>
      <c r="IR39" s="110">
        <f>IQ39/'DT-Prelim Calcs'!$C$7*('DT-Prelim Calcs'!$C$8-'DT-Prelim Calcs'!$C$9)+'DT-Prelim Calcs'!$C$9</f>
        <v>18.328744407959285</v>
      </c>
      <c r="IS39" s="110">
        <f t="shared" si="44"/>
        <v>18.328744407959285</v>
      </c>
      <c r="IT39" s="2">
        <f t="shared" si="90"/>
        <v>1.3475931228745019E-2</v>
      </c>
      <c r="IU39" s="110">
        <f>IT39*'DT-Prelim Calcs'!$C$21/IO$2/'DT-Prelim Calcs'!$C$19/'DT-Prelim Calcs'!$C$18*3.39*'DT-Prelim Calcs'!$C$20</f>
        <v>0.50048710276872765</v>
      </c>
      <c r="IV39" s="88">
        <f t="shared" si="45"/>
        <v>0</v>
      </c>
      <c r="IW39" s="110">
        <f>IU38*'DT-Prelim Calcs'!$C$11+IW38</f>
        <v>12.154616022210382</v>
      </c>
      <c r="IX39" s="110">
        <f>IX38+0.5*IU39*'DT-Prelim Calcs'!$C$11^2+IW39*'DT-Prelim Calcs'!$C$11</f>
        <v>12.881790889990022</v>
      </c>
      <c r="IY39" s="110">
        <f>MIN('Drive Train'!$G$35-IS38*'DT-Prelim Calcs'!$C$21*'Drive Train'!$G$38,IY38+IS$2)</f>
        <v>11.041535030628655</v>
      </c>
      <c r="IZ39" s="110">
        <f>'Drive Train'!$G$35-IS39*'DT-Prelim Calcs'!$C$21*'Drive Train'!$G$38</f>
        <v>11.050413003283664</v>
      </c>
      <c r="JA39" s="1">
        <f>IF(IX39&gt;='Drive Train'!$G$30,1,0)</f>
        <v>0</v>
      </c>
      <c r="JB39" s="110">
        <f t="shared" si="91"/>
        <v>0.20365271564399207</v>
      </c>
      <c r="JC39" s="119">
        <f>JC38+'DT-Prelim Calcs'!$C$11</f>
        <v>1.4000000000000006</v>
      </c>
      <c r="JD39" s="2">
        <f>JN39/'Drive Train'!$G$35</f>
        <v>0.86970148200624153</v>
      </c>
      <c r="JE39" s="88">
        <f>JL39*12*60/(PI() * 'Drive Train'!$G$17)/JD$2*JD39</f>
        <v>4040.5352786782487</v>
      </c>
      <c r="JF39" s="2">
        <f>('DT-Prelim Calcs'!$C$6*JD39-JE39)/('DT-Prelim Calcs'!$C$6*JD39)*'DT-Prelim Calcs'!$C$7*JD39</f>
        <v>0.25073889392052473</v>
      </c>
      <c r="JG39" s="110">
        <f>JF39/'DT-Prelim Calcs'!$C$7*('DT-Prelim Calcs'!$C$8-'DT-Prelim Calcs'!$C$9)+'DT-Prelim Calcs'!$C$9</f>
        <v>18.293294239124204</v>
      </c>
      <c r="JH39" s="110">
        <f t="shared" si="46"/>
        <v>18.293294239124204</v>
      </c>
      <c r="JI39" s="2">
        <f t="shared" si="92"/>
        <v>1.2732510130667729E-2</v>
      </c>
      <c r="JJ39" s="110">
        <f>JI39*'DT-Prelim Calcs'!$C$21/JD$2/'DT-Prelim Calcs'!$C$19/'DT-Prelim Calcs'!$C$18*3.39*'DT-Prelim Calcs'!$C$20</f>
        <v>0.47287693875125375</v>
      </c>
      <c r="JK39" s="88">
        <f t="shared" si="47"/>
        <v>0</v>
      </c>
      <c r="JL39" s="110">
        <f>JJ38*'DT-Prelim Calcs'!$C$11+JL38</f>
        <v>12.162905137273752</v>
      </c>
      <c r="JM39" s="110">
        <f>JM38+0.5*JJ39*'DT-Prelim Calcs'!$C$11^2+JL39*'DT-Prelim Calcs'!$C$11</f>
        <v>13.037420539622662</v>
      </c>
      <c r="JN39" s="110">
        <f>MIN('Drive Train'!$G$35-JH38*'DT-Prelim Calcs'!$C$21*'Drive Train'!$G$38,JN38+JH$2)</f>
        <v>11.045208821479267</v>
      </c>
      <c r="JO39" s="110">
        <f>'Drive Train'!$G$35-JH39*'DT-Prelim Calcs'!$C$21*'Drive Train'!$G$38</f>
        <v>11.053603518478821</v>
      </c>
      <c r="JP39" s="1">
        <f>IF(JM39&gt;='Drive Train'!$G$30,1,0)</f>
        <v>0</v>
      </c>
      <c r="JQ39" s="110">
        <f>MIN(JG39,'DT-Prelim Calcs'!$C$10)*'DT-Prelim Calcs'!$C$11*1000/60/60*(1-JP39)</f>
        <v>0.20325882487915783</v>
      </c>
      <c r="JR39" s="119">
        <f>JR38+'DT-Prelim Calcs'!$C$11</f>
        <v>1.4000000000000006</v>
      </c>
      <c r="JS39" s="2">
        <f>KC39/'Drive Train'!$G$35</f>
        <v>0.86980801235308036</v>
      </c>
      <c r="JT39" s="88">
        <f>KA39*12*60/(PI() * 'Drive Train'!$G$17)/JS$2*JS39</f>
        <v>4042.0438368612995</v>
      </c>
      <c r="JU39" s="2">
        <f>('DT-Prelim Calcs'!$C$6*JS39-JT39)/('DT-Prelim Calcs'!$C$6*JS39)*'DT-Prelim Calcs'!$C$7*JS39</f>
        <v>0.25052487790167338</v>
      </c>
      <c r="JV39" s="110">
        <f>JU39/'DT-Prelim Calcs'!$C$7*('DT-Prelim Calcs'!$C$8-'DT-Prelim Calcs'!$C$9)+'DT-Prelim Calcs'!$C$9</f>
        <v>18.280240779818378</v>
      </c>
      <c r="JW39" s="110">
        <f t="shared" si="48"/>
        <v>18.280240779818378</v>
      </c>
      <c r="JX39" s="2">
        <f t="shared" si="93"/>
        <v>1.2458793877121038E-2</v>
      </c>
      <c r="JY39" s="110">
        <f>JX39*'DT-Prelim Calcs'!$C$21/JS$2/'DT-Prelim Calcs'!$C$19/'DT-Prelim Calcs'!$C$18*3.39*'DT-Prelim Calcs'!$C$20</f>
        <v>0.4627112995540098</v>
      </c>
      <c r="JZ39" s="88">
        <f t="shared" si="49"/>
        <v>0</v>
      </c>
      <c r="KA39" s="110">
        <f>JY38*'DT-Prelim Calcs'!$C$11+KA38</f>
        <v>12.165956014648174</v>
      </c>
      <c r="KB39" s="110">
        <f>KB38+0.5*JY39*'DT-Prelim Calcs'!$C$11^2+KA39*'DT-Prelim Calcs'!$C$11</f>
        <v>13.098773532717322</v>
      </c>
      <c r="KC39" s="110">
        <f>MIN('Drive Train'!$G$35-JW38*'DT-Prelim Calcs'!$C$21*'Drive Train'!$G$38,KC38+JW$2)</f>
        <v>11.04656175688412</v>
      </c>
      <c r="KD39" s="110">
        <f>'Drive Train'!$G$35-JW39*'DT-Prelim Calcs'!$C$21*'Drive Train'!$G$38</f>
        <v>11.054778329816346</v>
      </c>
      <c r="KE39" s="1">
        <f>IF(KB39&gt;='Drive Train'!$G$30,1,0)</f>
        <v>0</v>
      </c>
      <c r="KF39" s="110">
        <f>MIN(JV39,'DT-Prelim Calcs'!$C$10)*'DT-Prelim Calcs'!$C$11*1000/60/60*(1-KE39)</f>
        <v>0.20311378644242639</v>
      </c>
      <c r="KG39" s="119">
        <f>KG38+'DT-Prelim Calcs'!$C$11</f>
        <v>1.4000000000000006</v>
      </c>
      <c r="KH39" s="2">
        <f>KR39/'Drive Train'!$G$35</f>
        <v>0.86980008863589198</v>
      </c>
      <c r="KI39" s="88">
        <f>KP39*12*60/(PI() * 'Drive Train'!$G$17)/KH$2*KH39</f>
        <v>4041.9316325384843</v>
      </c>
      <c r="KJ39" s="2">
        <f>('DT-Prelim Calcs'!$C$6*KH39-KI39)/('DT-Prelim Calcs'!$C$6*KH39)*'DT-Prelim Calcs'!$C$7*KH39</f>
        <v>0.25054079588769285</v>
      </c>
      <c r="KK39" s="110">
        <f>KJ39/'DT-Prelim Calcs'!$C$7*('DT-Prelim Calcs'!$C$8-'DT-Prelim Calcs'!$C$9)+'DT-Prelim Calcs'!$C$9</f>
        <v>18.281211664072046</v>
      </c>
      <c r="KL39" s="110">
        <f t="shared" si="50"/>
        <v>18.281211664072046</v>
      </c>
      <c r="KM39" s="2">
        <f t="shared" si="94"/>
        <v>1.2479151734302585E-2</v>
      </c>
      <c r="KN39" s="110">
        <f>KM39*'DT-Prelim Calcs'!$C$21/KH$2/'DT-Prelim Calcs'!$C$19/'DT-Prelim Calcs'!$C$18*3.39*'DT-Prelim Calcs'!$C$20</f>
        <v>0.46346737679916811</v>
      </c>
      <c r="KO39" s="88">
        <f t="shared" si="51"/>
        <v>0</v>
      </c>
      <c r="KP39" s="110">
        <f>KN38*'DT-Prelim Calcs'!$C$11+KP38</f>
        <v>12.165729122701386</v>
      </c>
      <c r="KQ39" s="110">
        <f>KQ38+0.5*KN39*'DT-Prelim Calcs'!$C$11^2+KP39*'DT-Prelim Calcs'!$C$11</f>
        <v>13.094272910662191</v>
      </c>
      <c r="KR39" s="110">
        <f>MIN('Drive Train'!$G$35-KL38*'DT-Prelim Calcs'!$C$21*'Drive Train'!$G$38,KR38+KL$2)</f>
        <v>11.046461125675828</v>
      </c>
      <c r="KS39" s="110">
        <f>'Drive Train'!$G$35-KL39*'DT-Prelim Calcs'!$C$21*'Drive Train'!$G$38</f>
        <v>11.054690950233516</v>
      </c>
      <c r="KT39" s="1">
        <f>IF(KQ39&gt;='Drive Train'!$G$30,1,0)</f>
        <v>0</v>
      </c>
      <c r="KU39" s="110">
        <f>MIN(KK39,'DT-Prelim Calcs'!$C$10)*'DT-Prelim Calcs'!$C$11*1000/60/60*(1-KT39)</f>
        <v>0.20312457404524495</v>
      </c>
      <c r="KV39" s="119">
        <f>KV38+'DT-Prelim Calcs'!$C$11</f>
        <v>1.4000000000000006</v>
      </c>
      <c r="KW39" s="2">
        <f>LG39/'Drive Train'!$G$35</f>
        <v>0.86980752772889613</v>
      </c>
      <c r="KX39" s="88">
        <f>LE39*12*60/(PI() * 'Drive Train'!$G$17)/KW$2*KW39</f>
        <v>4042.0369743180513</v>
      </c>
      <c r="KY39" s="2">
        <f>('DT-Prelim Calcs'!$C$6*KW39-KX39)/('DT-Prelim Calcs'!$C$6*KW39)*'DT-Prelim Calcs'!$C$7*KW39</f>
        <v>0.25052585146273448</v>
      </c>
      <c r="KZ39" s="110">
        <f>KY39/'DT-Prelim Calcs'!$C$7*('DT-Prelim Calcs'!$C$8-'DT-Prelim Calcs'!$C$9)+'DT-Prelim Calcs'!$C$9</f>
        <v>18.280300160138417</v>
      </c>
      <c r="LA39" s="110">
        <f t="shared" si="52"/>
        <v>18.280300160138417</v>
      </c>
      <c r="LB39" s="2">
        <f t="shared" si="95"/>
        <v>1.2460038983213295E-2</v>
      </c>
      <c r="LC39" s="110">
        <f>LB39*'DT-Prelim Calcs'!$C$21/KW$2/'DT-Prelim Calcs'!$C$19/'DT-Prelim Calcs'!$C$18*3.39*'DT-Prelim Calcs'!$C$20</f>
        <v>0.46275754196428748</v>
      </c>
      <c r="LD39" s="88">
        <f t="shared" si="53"/>
        <v>0</v>
      </c>
      <c r="LE39" s="110">
        <f>LC38*'DT-Prelim Calcs'!$C$11+LE38</f>
        <v>12.165942137808393</v>
      </c>
      <c r="LF39" s="110">
        <f>LF38+0.5*LC39*'DT-Prelim Calcs'!$C$11^2+LE39*'DT-Prelim Calcs'!$C$11</f>
        <v>13.098561800677157</v>
      </c>
      <c r="LG39" s="110">
        <f>MIN('Drive Train'!$G$35-LA38*'DT-Prelim Calcs'!$C$21*'Drive Train'!$G$38,LG38+LA$2)</f>
        <v>11.04655560215698</v>
      </c>
      <c r="LH39" s="110">
        <f>'Drive Train'!$G$35-LA39*'DT-Prelim Calcs'!$C$21*'Drive Train'!$G$38</f>
        <v>11.054772985587542</v>
      </c>
      <c r="LI39" s="1">
        <f>IF(LF39&gt;='Drive Train'!$G$30,1,0)</f>
        <v>0</v>
      </c>
      <c r="LJ39" s="110">
        <f>MIN(KZ39,'DT-Prelim Calcs'!$C$10)*'DT-Prelim Calcs'!$C$11*1000/60/60*(1-LI39)</f>
        <v>0.20311444622376015</v>
      </c>
      <c r="LK39" s="119">
        <f>LK38+'DT-Prelim Calcs'!$C$11</f>
        <v>1.4000000000000006</v>
      </c>
      <c r="LL39" s="2">
        <f>LV39/'Drive Train'!$G$35</f>
        <v>0.86980192221409158</v>
      </c>
      <c r="LM39" s="88">
        <f>LT39*12*60/(PI() * 'Drive Train'!$G$17)/LL$2*LL39</f>
        <v>4041.9575970741148</v>
      </c>
      <c r="LN39" s="2">
        <f>('DT-Prelim Calcs'!$C$6*LL39-LM39)/('DT-Prelim Calcs'!$C$6*LL39)*'DT-Prelim Calcs'!$C$7*LL39</f>
        <v>0.25053711239815307</v>
      </c>
      <c r="LO39" s="110">
        <f>LN39/'DT-Prelim Calcs'!$C$7*('DT-Prelim Calcs'!$C$8-'DT-Prelim Calcs'!$C$9)+'DT-Prelim Calcs'!$C$9</f>
        <v>18.280986997334161</v>
      </c>
      <c r="LP39" s="110">
        <f t="shared" si="54"/>
        <v>18.280986997334161</v>
      </c>
      <c r="LQ39" s="2">
        <f t="shared" si="96"/>
        <v>1.2474440832786843E-2</v>
      </c>
      <c r="LR39" s="110">
        <f>LQ39*'DT-Prelim Calcs'!$C$21/LL$2/'DT-Prelim Calcs'!$C$19/'DT-Prelim Calcs'!$C$18*3.39*'DT-Prelim Calcs'!$C$20</f>
        <v>0.46329241705716429</v>
      </c>
      <c r="LS39" s="88">
        <f t="shared" si="55"/>
        <v>0</v>
      </c>
      <c r="LT39" s="110">
        <f>LR38*'DT-Prelim Calcs'!$C$11+LT38</f>
        <v>12.165781626815779</v>
      </c>
      <c r="LU39" s="110">
        <f>LU38+0.5*LR39*'DT-Prelim Calcs'!$C$11^2+LT39*'DT-Prelim Calcs'!$C$11</f>
        <v>13.095724994127854</v>
      </c>
      <c r="LV39" s="110">
        <f>MIN('Drive Train'!$G$35-LP38*'DT-Prelim Calcs'!$C$21*'Drive Train'!$G$38,LV38+LP$2)</f>
        <v>11.046484412118962</v>
      </c>
      <c r="LW39" s="110">
        <f>'Drive Train'!$G$35-LP39*'DT-Prelim Calcs'!$C$21*'Drive Train'!$G$38</f>
        <v>11.054711170239925</v>
      </c>
      <c r="LX39" s="1">
        <f>IF(LU39&gt;='Drive Train'!$G$30,1,0)</f>
        <v>0</v>
      </c>
      <c r="LY39" s="110">
        <f>MIN(LO39,'DT-Prelim Calcs'!$C$10)*'DT-Prelim Calcs'!$C$11*1000/60/60*(1-LX39)</f>
        <v>0.20312207774815735</v>
      </c>
      <c r="LZ39" s="119">
        <f>LZ38+'DT-Prelim Calcs'!$C$11</f>
        <v>1.4000000000000006</v>
      </c>
    </row>
    <row r="40" spans="1:338" x14ac:dyDescent="0.2">
      <c r="C40" s="3" t="s">
        <v>133</v>
      </c>
      <c r="E40" s="188">
        <f>(AK2+E46)*'Drive Train'!G31</f>
        <v>523.31210762950388</v>
      </c>
      <c r="F40" s="188">
        <f>'DT-Prelim Calcs'!AZ2*'Drive Train'!G31</f>
        <v>353.39149487666532</v>
      </c>
      <c r="G40" s="188">
        <f>'DT-Prelim Calcs'!BO2*'Drive Train'!G31</f>
        <v>265.21231770469365</v>
      </c>
      <c r="H40" s="188">
        <f>'DT-Prelim Calcs'!CD2*'Drive Train'!G31</f>
        <v>214.55355161090284</v>
      </c>
      <c r="I40" s="188">
        <f>'DT-Prelim Calcs'!CS2*'Drive Train'!G31</f>
        <v>183.45863650909735</v>
      </c>
      <c r="J40" s="188">
        <f>'DT-Prelim Calcs'!DH2*'Drive Train'!G31</f>
        <v>168.53698986078081</v>
      </c>
      <c r="K40" s="188">
        <f>'DT-Prelim Calcs'!DW2*'Drive Train'!G31</f>
        <v>164.74015842052395</v>
      </c>
      <c r="L40" s="188">
        <f>'DT-Prelim Calcs'!EL2*'Drive Train'!G31</f>
        <v>170.7596109060151</v>
      </c>
      <c r="M40" s="188">
        <f>'DT-Prelim Calcs'!FA2*'Drive Train'!G31</f>
        <v>179.57647907885578</v>
      </c>
      <c r="N40" s="188">
        <f>'DT-Prelim Calcs'!FP2*'Drive Train'!G31</f>
        <v>189.94443091563727</v>
      </c>
      <c r="O40" s="188">
        <f>'DT-Prelim Calcs'!GE2*'Drive Train'!G31</f>
        <v>201.29059061437243</v>
      </c>
      <c r="R40" s="119">
        <f>R39+'DT-Prelim Calcs'!$C$11</f>
        <v>1.4400000000000006</v>
      </c>
      <c r="S40" s="2">
        <f>AG40/'Drive Train'!$G$35</f>
        <v>0.85721396209408385</v>
      </c>
      <c r="T40" s="88">
        <f>AE40*12*60/(PI() * 'Drive Train'!$G$17)/S$2*ABS(S40)</f>
        <v>3985.6271638451335</v>
      </c>
      <c r="U40" s="2">
        <f>IF(OR(AD39=1,AND($C$32=Motors!$C$28,'DT-Prelim Calcs'!AI39=1)),0,IF(AG40=0,-(V39+$C$9)/($C$8-$C$9)*$C$7,($C$6*S40-T40)/($C$6*S40)*$C$7*S40))</f>
        <v>0.24638841582977491</v>
      </c>
      <c r="V40" s="110">
        <f>IF(AND(AD39=1,AI39=1),0,ABS(U40/$C$7*($C$8-$C$9)+$C$9) *'Drive Train'!$K$55 + V39*(1-'Drive Train'!$K$55))</f>
        <v>18.076246142048635</v>
      </c>
      <c r="W40" s="110">
        <f t="shared" si="7"/>
        <v>18.076246142048635</v>
      </c>
      <c r="X40" s="2">
        <f>MAX(MIN(IF(AND(AI39=1,AG40&lt;0),-1,1)*(W40-$C$9)/($C$8-$C$9)*$C$7-$C$29*AE40/T$2 -  AI39*$C$29/2,X$2),MAX(X$4:X39)*-1)</f>
        <v>8.988218174581758E-3</v>
      </c>
      <c r="Y40" s="110">
        <f t="shared" si="8"/>
        <v>0.3338164314503243</v>
      </c>
      <c r="Z40" s="110">
        <f t="shared" si="9"/>
        <v>0.3338164314503243</v>
      </c>
      <c r="AA40" s="110">
        <f t="shared" si="10"/>
        <v>10.886617318594864</v>
      </c>
      <c r="AB40" s="110" t="e">
        <f t="shared" si="11"/>
        <v>#N/A</v>
      </c>
      <c r="AC40" s="88">
        <f t="shared" si="60"/>
        <v>1</v>
      </c>
      <c r="AD40" s="1">
        <f t="shared" si="12"/>
        <v>0</v>
      </c>
      <c r="AE40" s="110">
        <f t="shared" si="13"/>
        <v>12.172395663520392</v>
      </c>
      <c r="AF40" s="110" t="e">
        <f t="shared" si="14"/>
        <v>#N/A</v>
      </c>
      <c r="AG40" s="110">
        <f>IF(AI39=0,MIN('Drive Train'!$G$35-W39*$C$21*'Drive Train'!$G$38,AG39+W$2)-$C$3,IF(AE39-1&lt;=0,0,IF($C$32=Motors!$C$26,MAX(MAX(AG$4:AG39)*-1,AG39-W$2),MAX(0,MAX(AG$4:AG39)*-1,AG39-W$2))))</f>
        <v>10.886617318594864</v>
      </c>
      <c r="AH40" s="110">
        <f>'Drive Train'!$G$35-ABS(W40)*'DT-Prelim Calcs'!$C$21*'Drive Train'!$G$38</f>
        <v>11.073137847215623</v>
      </c>
      <c r="AI40" s="1">
        <f>IF(AJ40&gt;='Drive Train'!$G$30,1,0)</f>
        <v>0</v>
      </c>
      <c r="AJ40" s="110">
        <f>AJ39+0.5*Y40*'DT-Prelim Calcs'!$C$11^2+AE40*'DT-Prelim Calcs'!$C$11</f>
        <v>13.636483670375036</v>
      </c>
      <c r="AK40" s="110">
        <f t="shared" si="100"/>
        <v>0.20084717935609592</v>
      </c>
      <c r="AL40" s="119">
        <f>AL39+'DT-Prelim Calcs'!$C$11</f>
        <v>1.4400000000000006</v>
      </c>
      <c r="AM40" s="2">
        <f>AW40/'Drive Train'!$G$35</f>
        <v>0.66547600540800622</v>
      </c>
      <c r="AN40" s="88">
        <f>AU40*12*60/(PI() * 'Drive Train'!$G$17)/AM$2*AM40</f>
        <v>899.70718260002013</v>
      </c>
      <c r="AO40" s="2">
        <f>('DT-Prelim Calcs'!$C$6*AM40-AN40)/('DT-Prelim Calcs'!$C$6*AM40)*'DT-Prelim Calcs'!$C$7*AM40</f>
        <v>0.72109734442905093</v>
      </c>
      <c r="AP40" s="110">
        <f>AO40/'DT-Prelim Calcs'!$C$7*('DT-Prelim Calcs'!$C$8-'DT-Prelim Calcs'!$C$9)+'DT-Prelim Calcs'!$C$9</f>
        <v>46.981823844608783</v>
      </c>
      <c r="AQ40" s="110">
        <f t="shared" si="16"/>
        <v>46.981823844608783</v>
      </c>
      <c r="AR40" s="2">
        <f t="shared" si="61"/>
        <v>0.65183635371041238</v>
      </c>
      <c r="AS40" s="110">
        <f>AR40*'DT-Prelim Calcs'!$C$21/AM$2/'DT-Prelim Calcs'!$C$19/'DT-Prelim Calcs'!$C$18*3.39*'DT-Prelim Calcs'!$C$20</f>
        <v>7.2626302986462488</v>
      </c>
      <c r="AT40" s="88">
        <f t="shared" si="17"/>
        <v>0</v>
      </c>
      <c r="AU40" s="110">
        <f>AS39*'DT-Prelim Calcs'!$C$11+AU39</f>
        <v>11.798210989278795</v>
      </c>
      <c r="AV40" s="110">
        <f>AV39+0.5*AS40*'DT-Prelim Calcs'!$C$11^2+AU40*'DT-Prelim Calcs'!$C$11</f>
        <v>9.1337464673500932</v>
      </c>
      <c r="AW40" s="110">
        <f>MIN('Drive Train'!$G$35-AQ39*'DT-Prelim Calcs'!$C$21*'Drive Train'!$G$38,AW39+AQ$2)</f>
        <v>8.451545268681679</v>
      </c>
      <c r="AX40" s="110">
        <f>'Drive Train'!$G$35-AQ40*'DT-Prelim Calcs'!$C$21*'Drive Train'!$G$38</f>
        <v>8.4716358539852088</v>
      </c>
      <c r="AY40" s="1">
        <f>IF(AV40&gt;='Drive Train'!$G$30,1,0)</f>
        <v>0</v>
      </c>
      <c r="AZ40" s="110">
        <f t="shared" si="62"/>
        <v>0.52202026494009757</v>
      </c>
      <c r="BA40" s="119">
        <f>BA39+'DT-Prelim Calcs'!$C$11</f>
        <v>1.4400000000000006</v>
      </c>
      <c r="BB40" s="2">
        <f>BL40/'Drive Train'!$G$35</f>
        <v>0.73559309289482233</v>
      </c>
      <c r="BC40" s="88">
        <f>BJ40*12*60/(PI() * 'Drive Train'!$G$17)/BB$2*BB40</f>
        <v>1994.9132607622685</v>
      </c>
      <c r="BD40" s="2">
        <f>('DT-Prelim Calcs'!$C$6*BB40-BC40)/('DT-Prelim Calcs'!$C$6*BB40)*'DT-Prelim Calcs'!$C$7*BB40</f>
        <v>0.55553768261272718</v>
      </c>
      <c r="BE40" s="110">
        <f>BD40/'DT-Prelim Calcs'!$C$7*('DT-Prelim Calcs'!$C$8-'DT-Prelim Calcs'!$C$9)+'DT-Prelim Calcs'!$C$9</f>
        <v>36.883858655811729</v>
      </c>
      <c r="BF40" s="110">
        <f t="shared" si="18"/>
        <v>36.883858655811729</v>
      </c>
      <c r="BG40" s="2">
        <f t="shared" si="63"/>
        <v>0.41660440303845281</v>
      </c>
      <c r="BH40" s="110">
        <f>BG40*'DT-Prelim Calcs'!$C$21/BB$2/'DT-Prelim Calcs'!$C$19/'DT-Prelim Calcs'!$C$18*3.39*'DT-Prelim Calcs'!$C$20</f>
        <v>7.2204579160045528</v>
      </c>
      <c r="BI40" s="88">
        <f t="shared" si="19"/>
        <v>0</v>
      </c>
      <c r="BJ40" s="110">
        <f>BH39*'DT-Prelim Calcs'!$C$11+BJ39</f>
        <v>15.214168445200515</v>
      </c>
      <c r="BK40" s="110">
        <f>BK39+0.5*BH40*'DT-Prelim Calcs'!$C$11^2+BJ40*'DT-Prelim Calcs'!$C$11</f>
        <v>12.548097260007872</v>
      </c>
      <c r="BL40" s="110">
        <f>MIN('Drive Train'!$G$35-BF39*'DT-Prelim Calcs'!$C$21*'Drive Train'!$G$38,BL39+BF$2)</f>
        <v>9.3420322797642434</v>
      </c>
      <c r="BM40" s="110">
        <f>'Drive Train'!$G$35-BF40*'DT-Prelim Calcs'!$C$21*'Drive Train'!$G$38</f>
        <v>9.3804527209769439</v>
      </c>
      <c r="BN40" s="1">
        <f>IF(BK40&gt;='Drive Train'!$G$30,1,0)</f>
        <v>0</v>
      </c>
      <c r="BO40" s="110">
        <f t="shared" si="64"/>
        <v>0.40982065173124144</v>
      </c>
      <c r="BP40" s="119">
        <f>BP39+'DT-Prelim Calcs'!$C$11</f>
        <v>1.4400000000000006</v>
      </c>
      <c r="BQ40" s="2">
        <f>CA40/'Drive Train'!$G$35</f>
        <v>0.80575848462707655</v>
      </c>
      <c r="BR40" s="88">
        <f>BY40*12*60/(PI() * 'Drive Train'!$G$17)/BQ$2*BQ40</f>
        <v>3079.0279336106846</v>
      </c>
      <c r="BS40" s="2">
        <f>('DT-Prelim Calcs'!$C$6*BQ40-BR40)/('DT-Prelim Calcs'!$C$6*BQ40)*'DT-Prelim Calcs'!$C$7*BQ40</f>
        <v>0.39272402044899551</v>
      </c>
      <c r="BT40" s="110">
        <f>BS40/'DT-Prelim Calcs'!$C$7*('DT-Prelim Calcs'!$C$8-'DT-Prelim Calcs'!$C$9)+'DT-Prelim Calcs'!$C$9</f>
        <v>26.953379970647951</v>
      </c>
      <c r="BU40" s="110">
        <f t="shared" si="20"/>
        <v>26.953379970647951</v>
      </c>
      <c r="BV40" s="2">
        <f t="shared" si="65"/>
        <v>0.19696190270500302</v>
      </c>
      <c r="BW40" s="110">
        <f>BV40*'DT-Prelim Calcs'!$C$21/BQ$2/'DT-Prelim Calcs'!$C$19/'DT-Prelim Calcs'!$C$18*3.39*'DT-Prelim Calcs'!$C$20</f>
        <v>4.6328547219481981</v>
      </c>
      <c r="BX40" s="88">
        <f t="shared" si="21"/>
        <v>0</v>
      </c>
      <c r="BY40" s="110">
        <f>BW39*'DT-Prelim Calcs'!$C$11+BY39</f>
        <v>15.79592350917526</v>
      </c>
      <c r="BZ40" s="110">
        <f>BZ39+0.5*BW40*'DT-Prelim Calcs'!$C$11^2+BY40*'DT-Prelim Calcs'!$C$11</f>
        <v>14.281524608536118</v>
      </c>
      <c r="CA40" s="110">
        <f>MIN('Drive Train'!$G$35-BU39*'DT-Prelim Calcs'!$C$21*'Drive Train'!$G$38,CA39+BU$2)</f>
        <v>10.233132754763872</v>
      </c>
      <c r="CB40" s="110">
        <f>'Drive Train'!$G$35-BU40*'DT-Prelim Calcs'!$C$21*'Drive Train'!$G$38</f>
        <v>10.274195802641684</v>
      </c>
      <c r="CC40" s="1">
        <f>IF(BZ40&gt;='Drive Train'!$G$30,1,0)</f>
        <v>0</v>
      </c>
      <c r="CD40" s="110">
        <f t="shared" si="66"/>
        <v>0.29948199967386613</v>
      </c>
      <c r="CE40" s="119">
        <f>CE39+'DT-Prelim Calcs'!$C$11</f>
        <v>1.4400000000000006</v>
      </c>
      <c r="CF40" s="2">
        <f>CP40/'Drive Train'!$G$35</f>
        <v>0.85066524118829334</v>
      </c>
      <c r="CG40" s="88">
        <f>CN40*12*60/(PI() * 'Drive Train'!$G$17)/CF$2*CF40</f>
        <v>3759.5257064487655</v>
      </c>
      <c r="CH40" s="2">
        <f>('DT-Prelim Calcs'!$C$6*CF40-CG40)/('DT-Prelim Calcs'!$C$6*CF40)*'DT-Prelim Calcs'!$C$7*CF40</f>
        <v>0.29174428355276089</v>
      </c>
      <c r="CI40" s="110">
        <f>CH40/'DT-Prelim Calcs'!$C$7*('DT-Prelim Calcs'!$C$8-'DT-Prelim Calcs'!$C$9)+'DT-Prelim Calcs'!$C$9</f>
        <v>20.794332188324422</v>
      </c>
      <c r="CJ40" s="110">
        <f t="shared" si="22"/>
        <v>20.794332188324422</v>
      </c>
      <c r="CK40" s="2">
        <f t="shared" si="67"/>
        <v>6.5334972023964738E-2</v>
      </c>
      <c r="CL40" s="110">
        <f>CK40*'DT-Prelim Calcs'!$C$21/CF$2/'DT-Prelim Calcs'!$C$19/'DT-Prelim Calcs'!$C$18*3.39*'DT-Prelim Calcs'!$C$20</f>
        <v>1.9411978468990867</v>
      </c>
      <c r="CM40" s="88">
        <f t="shared" si="23"/>
        <v>0</v>
      </c>
      <c r="CN40" s="110">
        <f>CL39*'DT-Prelim Calcs'!$C$11+CN39</f>
        <v>14.462820988614826</v>
      </c>
      <c r="CO40" s="110">
        <f>CO39+0.5*CL40*'DT-Prelim Calcs'!$C$11^2+CN40*'DT-Prelim Calcs'!$C$11</f>
        <v>14.494295244761375</v>
      </c>
      <c r="CP40" s="110">
        <f>MIN('Drive Train'!$G$35-CJ39*'DT-Prelim Calcs'!$C$21*'Drive Train'!$G$38,CP39+CJ$2)</f>
        <v>10.803448563091324</v>
      </c>
      <c r="CQ40" s="110">
        <f>'Drive Train'!$G$35-CJ40*'DT-Prelim Calcs'!$C$21*'Drive Train'!$G$38</f>
        <v>10.828510103050801</v>
      </c>
      <c r="CR40" s="1">
        <f>IF(CO40&gt;='Drive Train'!$G$30,1,0)</f>
        <v>0</v>
      </c>
      <c r="CS40" s="110">
        <f t="shared" si="68"/>
        <v>0.23104813542582689</v>
      </c>
      <c r="CT40" s="119">
        <f>CT39+'DT-Prelim Calcs'!$C$11</f>
        <v>1.4400000000000006</v>
      </c>
      <c r="CU40" s="2">
        <f>DE40/'Drive Train'!$G$35</f>
        <v>0.86880037872071114</v>
      </c>
      <c r="CV40" s="88">
        <f>DC40*12*60/(PI() * 'Drive Train'!$G$17)/CU$2*CU40</f>
        <v>4027.2895960094211</v>
      </c>
      <c r="CW40" s="2">
        <f>('DT-Prelim Calcs'!$C$6*CU40-CV40)/('DT-Prelim Calcs'!$C$6*CU40)*'DT-Prelim Calcs'!$C$7*CU40</f>
        <v>0.25266635413776373</v>
      </c>
      <c r="CX40" s="110">
        <f>CW40/'DT-Prelim Calcs'!$C$7*('DT-Prelim Calcs'!$C$8-'DT-Prelim Calcs'!$C$9)+'DT-Prelim Calcs'!$C$9</f>
        <v>18.410855642445163</v>
      </c>
      <c r="CY40" s="110">
        <f t="shared" si="24"/>
        <v>18.410855642445163</v>
      </c>
      <c r="CZ40" s="2">
        <f t="shared" si="69"/>
        <v>1.5194156402731945E-2</v>
      </c>
      <c r="DA40" s="110">
        <f>CZ40*'DT-Prelim Calcs'!$C$21/CU$2/'DT-Prelim Calcs'!$C$19/'DT-Prelim Calcs'!$C$18*3.39*'DT-Prelim Calcs'!$C$20</f>
        <v>0.54549081234827568</v>
      </c>
      <c r="DB40" s="88">
        <f t="shared" si="25"/>
        <v>0</v>
      </c>
      <c r="DC40" s="110">
        <f>DA39*'DT-Prelim Calcs'!$C$11+DC39</f>
        <v>12.55407567065868</v>
      </c>
      <c r="DD40" s="110">
        <f>DD39+0.5*DA40*'DT-Prelim Calcs'!$C$11^2+DC40*'DT-Prelim Calcs'!$C$11</f>
        <v>13.765242879387976</v>
      </c>
      <c r="DE40" s="110">
        <f>MIN('Drive Train'!$G$35-CY39*'DT-Prelim Calcs'!$C$21*'Drive Train'!$G$38,DE39+CY$2)</f>
        <v>11.033764809753031</v>
      </c>
      <c r="DF40" s="110">
        <f>'Drive Train'!$G$35-CY40*'DT-Prelim Calcs'!$C$21*'Drive Train'!$G$38</f>
        <v>11.043022992179935</v>
      </c>
      <c r="DG40" s="1">
        <f>IF(DD40&gt;='Drive Train'!$G$30,1,0)</f>
        <v>0</v>
      </c>
      <c r="DH40" s="110">
        <f t="shared" si="70"/>
        <v>0.20456506269383518</v>
      </c>
      <c r="DI40" s="119">
        <f>DI39+'DT-Prelim Calcs'!$C$11</f>
        <v>1.4400000000000006</v>
      </c>
      <c r="DJ40" s="2">
        <f>DT40/'Drive Train'!$G$35</f>
        <v>0.87364550488710468</v>
      </c>
      <c r="DK40" s="88">
        <f>DR40*12*60/(PI() * 'Drive Train'!$G$17)/DJ$2*DJ40</f>
        <v>4096.7127804539205</v>
      </c>
      <c r="DL40" s="2">
        <f>('DT-Prelim Calcs'!$C$6*DJ40-DK40)/('DT-Prelim Calcs'!$C$6*DJ40)*'DT-Prelim Calcs'!$C$7*DJ40</f>
        <v>0.24273656250040188</v>
      </c>
      <c r="DM40" s="110">
        <f>DL40/'DT-Prelim Calcs'!$C$7*('DT-Prelim Calcs'!$C$8-'DT-Prelim Calcs'!$C$9)+'DT-Prelim Calcs'!$C$9</f>
        <v>17.805208776620255</v>
      </c>
      <c r="DN40" s="110">
        <f t="shared" si="26"/>
        <v>17.805208776620255</v>
      </c>
      <c r="DO40" s="2">
        <f t="shared" si="71"/>
        <v>2.5104667800129876E-3</v>
      </c>
      <c r="DP40" s="110">
        <f>DO40*'DT-Prelim Calcs'!$C$21/DJ$2/'DT-Prelim Calcs'!$C$19/'DT-Prelim Calcs'!$C$18*3.39*'DT-Prelim Calcs'!$C$20</f>
        <v>0.10566867109451904</v>
      </c>
      <c r="DQ40" s="88">
        <f t="shared" si="27"/>
        <v>1</v>
      </c>
      <c r="DR40" s="110">
        <f>DP39*'DT-Prelim Calcs'!$C$11+DR39</f>
        <v>10.832064424760237</v>
      </c>
      <c r="DS40" s="110">
        <f>DS39+0.5*DP40*'DT-Prelim Calcs'!$C$11^2+DR40*'DT-Prelim Calcs'!$C$11</f>
        <v>12.671304354972767</v>
      </c>
      <c r="DT40" s="110">
        <f>MIN('Drive Train'!$G$35-DN39*'DT-Prelim Calcs'!$C$21*'Drive Train'!$G$38,DT39+DN$2)</f>
        <v>11.095297912066229</v>
      </c>
      <c r="DU40" s="110">
        <f>'Drive Train'!$G$35-DN40*'DT-Prelim Calcs'!$C$21*'Drive Train'!$G$38</f>
        <v>11.097531210104176</v>
      </c>
      <c r="DV40" s="1">
        <f>IF(DS40&gt;='Drive Train'!$G$30,1,0)</f>
        <v>0</v>
      </c>
      <c r="DW40" s="110">
        <f t="shared" si="72"/>
        <v>0.19783565307355835</v>
      </c>
      <c r="DX40" s="119">
        <f>DX39+'DT-Prelim Calcs'!$C$11</f>
        <v>1.4400000000000006</v>
      </c>
      <c r="DY40" s="2">
        <f>EI40/'Drive Train'!$G$35</f>
        <v>0.87454517183047686</v>
      </c>
      <c r="DZ40" s="88">
        <f>EG40*12*60/(PI() * 'Drive Train'!$G$17)/DY$2*DY40</f>
        <v>4109.1727243488322</v>
      </c>
      <c r="EA40" s="2">
        <f>('DT-Prelim Calcs'!$C$6*DY40-DZ40)/('DT-Prelim Calcs'!$C$6*DY40)*'DT-Prelim Calcs'!$C$7*DY40</f>
        <v>0.24099678451866866</v>
      </c>
      <c r="EB40" s="110">
        <f>EA40/'DT-Prelim Calcs'!$C$7*('DT-Prelim Calcs'!$C$8-'DT-Prelim Calcs'!$C$9)+'DT-Prelim Calcs'!$C$9</f>
        <v>17.699094658585466</v>
      </c>
      <c r="EC40" s="110">
        <f t="shared" si="28"/>
        <v>17.699094658585466</v>
      </c>
      <c r="ED40" s="2">
        <f t="shared" si="73"/>
        <v>2.8793166702284489E-4</v>
      </c>
      <c r="EE40" s="110">
        <f>ED40*'DT-Prelim Calcs'!$C$21/DY$2/'DT-Prelim Calcs'!$C$19/'DT-Prelim Calcs'!$C$18*3.39*'DT-Prelim Calcs'!$C$20</f>
        <v>1.3901667231064526E-2</v>
      </c>
      <c r="EF40" s="88">
        <f t="shared" si="29"/>
        <v>1</v>
      </c>
      <c r="EG40" s="110">
        <f>EE39*'DT-Prelim Calcs'!$C$11+EG39</f>
        <v>9.4623155005582529</v>
      </c>
      <c r="EH40" s="110">
        <f>EH39+0.5*EE40*'DT-Prelim Calcs'!$C$11^2+EG40*'DT-Prelim Calcs'!$C$11</f>
        <v>11.553346323371715</v>
      </c>
      <c r="EI40" s="110">
        <f>MIN('Drive Train'!$G$35-EC39*'DT-Prelim Calcs'!$C$21*'Drive Train'!$G$38,EI39+EC$2)</f>
        <v>11.106723682247056</v>
      </c>
      <c r="EJ40" s="110">
        <f>'Drive Train'!$G$35-EC40*'DT-Prelim Calcs'!$C$21*'Drive Train'!$G$38</f>
        <v>11.107081480727308</v>
      </c>
      <c r="EK40" s="1">
        <f>IF(EH40&gt;='Drive Train'!$G$30,1,0)</f>
        <v>0</v>
      </c>
      <c r="EL40" s="110">
        <f t="shared" si="74"/>
        <v>0.19665660731761628</v>
      </c>
      <c r="EM40" s="119">
        <f>EM39+'DT-Prelim Calcs'!$C$11</f>
        <v>1.4400000000000006</v>
      </c>
      <c r="EN40" s="2">
        <f>EX40/'Drive Train'!$G$35</f>
        <v>0.87466029783342558</v>
      </c>
      <c r="EO40" s="88">
        <f>EV40*12*60/(PI() * 'Drive Train'!$G$17)/EN$2*EN40</f>
        <v>4110.7062361625367</v>
      </c>
      <c r="EP40" s="2">
        <f>('DT-Prelim Calcs'!$C$6*EN40-EO40)/('DT-Prelim Calcs'!$C$6*EN40)*'DT-Prelim Calcs'!$C$7*EN40</f>
        <v>0.24078886361136689</v>
      </c>
      <c r="EQ40" s="110">
        <f>EP40/'DT-Prelim Calcs'!$C$7*('DT-Prelim Calcs'!$C$8-'DT-Prelim Calcs'!$C$9)+'DT-Prelim Calcs'!$C$9</f>
        <v>17.686412957856422</v>
      </c>
      <c r="ER40" s="110">
        <f t="shared" si="30"/>
        <v>17.686412957856422</v>
      </c>
      <c r="ES40" s="2">
        <f t="shared" si="75"/>
        <v>2.1874865665377774E-5</v>
      </c>
      <c r="ET40" s="110">
        <f>ES40*'DT-Prelim Calcs'!$C$21/EN$2/'DT-Prelim Calcs'!$C$19/'DT-Prelim Calcs'!$C$18*3.39*'DT-Prelim Calcs'!$C$20</f>
        <v>1.1915462958793552E-3</v>
      </c>
      <c r="EU40" s="88">
        <f t="shared" si="31"/>
        <v>1</v>
      </c>
      <c r="EV40" s="110">
        <f>ET39*'DT-Prelim Calcs'!$C$11+EV39</f>
        <v>8.3890780126185227</v>
      </c>
      <c r="EW40" s="110">
        <f>EW39+0.5*ET40*'DT-Prelim Calcs'!$C$11^2+EV40*'DT-Prelim Calcs'!$C$11</f>
        <v>10.537085273873259</v>
      </c>
      <c r="EX40" s="110">
        <f>MIN('Drive Train'!$G$35-ER39*'DT-Prelim Calcs'!$C$21*'Drive Train'!$G$38,EX39+ER$2)</f>
        <v>11.108185782484505</v>
      </c>
      <c r="EY40" s="110">
        <f>'Drive Train'!$G$35-ER40*'DT-Prelim Calcs'!$C$21*'Drive Train'!$G$38</f>
        <v>11.108222833792921</v>
      </c>
      <c r="EZ40" s="1">
        <f>IF(EW40&gt;='Drive Train'!$G$30,1,0)</f>
        <v>0</v>
      </c>
      <c r="FA40" s="110">
        <f t="shared" si="76"/>
        <v>0.19651569953173806</v>
      </c>
      <c r="FB40" s="119">
        <f>FB39+'DT-Prelim Calcs'!$C$11</f>
        <v>1.4400000000000006</v>
      </c>
      <c r="FC40" s="2">
        <f>FM40/'Drive Train'!$G$35</f>
        <v>0.874670058922704</v>
      </c>
      <c r="FD40" s="88">
        <f>FK40*12*60/(PI() * 'Drive Train'!$G$17)/FC$2*FC40</f>
        <v>4110.8305751183425</v>
      </c>
      <c r="FE40" s="2">
        <f>('DT-Prelim Calcs'!$C$6*FC40-FD40)/('DT-Prelim Calcs'!$C$6*FC40)*'DT-Prelim Calcs'!$C$7*FC40</f>
        <v>0.24077260655415245</v>
      </c>
      <c r="FF40" s="110">
        <f>FE40/'DT-Prelim Calcs'!$C$7*('DT-Prelim Calcs'!$C$8-'DT-Prelim Calcs'!$C$9)+'DT-Prelim Calcs'!$C$9</f>
        <v>17.685421392664615</v>
      </c>
      <c r="FG40" s="110">
        <f t="shared" si="32"/>
        <v>17.685421392664615</v>
      </c>
      <c r="FH40" s="2">
        <f t="shared" si="77"/>
        <v>1.0221652968767092E-6</v>
      </c>
      <c r="FI40" s="110">
        <f>FH40*'DT-Prelim Calcs'!$C$21/FC$2/'DT-Prelim Calcs'!$C$19/'DT-Prelim Calcs'!$C$18*3.39*'DT-Prelim Calcs'!$C$20</f>
        <v>6.2005478324627153E-5</v>
      </c>
      <c r="FJ40" s="88">
        <f t="shared" si="33"/>
        <v>1</v>
      </c>
      <c r="FK40" s="110">
        <f>FI39*'DT-Prelim Calcs'!$C$11+FK39</f>
        <v>7.5331934311709414</v>
      </c>
      <c r="FL40" s="110">
        <f>FL39+0.5*FI40*'DT-Prelim Calcs'!$C$11^2+FK40*'DT-Prelim Calcs'!$C$11</f>
        <v>9.6518882543356934</v>
      </c>
      <c r="FM40" s="110">
        <f>MIN('Drive Train'!$G$35-FG39*'DT-Prelim Calcs'!$C$21*'Drive Train'!$G$38,FM39+FG$2)</f>
        <v>11.108309748318341</v>
      </c>
      <c r="FN40" s="110">
        <f>'Drive Train'!$G$35-FG40*'DT-Prelim Calcs'!$C$21*'Drive Train'!$G$38</f>
        <v>11.108312074660184</v>
      </c>
      <c r="FO40" s="1">
        <f>IF(FL40&gt;='Drive Train'!$G$30,1,0)</f>
        <v>0</v>
      </c>
      <c r="FP40" s="110">
        <f t="shared" si="78"/>
        <v>0.19650468214071798</v>
      </c>
      <c r="FQ40" s="119">
        <f>FQ39+'DT-Prelim Calcs'!$C$11</f>
        <v>1.4400000000000006</v>
      </c>
      <c r="FR40" s="2">
        <f>GB40/'Drive Train'!$G$35</f>
        <v>0.87467056984482283</v>
      </c>
      <c r="FS40" s="88">
        <f>FZ40*12*60/(PI() * 'Drive Train'!$G$17)/FR$2*FR40</f>
        <v>4110.8367617238519</v>
      </c>
      <c r="FT40" s="2">
        <f>('DT-Prelim Calcs'!$C$6*FR40-FS40)/('DT-Prelim Calcs'!$C$6*FR40)*'DT-Prelim Calcs'!$C$7*FR40</f>
        <v>0.24077183327047569</v>
      </c>
      <c r="FU40" s="110">
        <f>FT40/'DT-Prelim Calcs'!$C$7*('DT-Prelim Calcs'!$C$8-'DT-Prelim Calcs'!$C$9)+'DT-Prelim Calcs'!$C$9</f>
        <v>17.685374227844616</v>
      </c>
      <c r="FV40" s="110">
        <f t="shared" si="34"/>
        <v>17.685374227844616</v>
      </c>
      <c r="FW40" s="2">
        <f t="shared" si="79"/>
        <v>2.7174115124761755E-8</v>
      </c>
      <c r="FX40" s="110">
        <f>FW40*'DT-Prelim Calcs'!$C$21/FR$2/'DT-Prelim Calcs'!$C$19/'DT-Prelim Calcs'!$C$18*3.39*'DT-Prelim Calcs'!$C$20</f>
        <v>1.8166113386030078E-6</v>
      </c>
      <c r="FY40" s="88">
        <f t="shared" si="35"/>
        <v>1</v>
      </c>
      <c r="FZ40" s="110">
        <f>FX39*'DT-Prelim Calcs'!$C$11+FZ39</f>
        <v>6.8356818153101662</v>
      </c>
      <c r="GA40" s="110">
        <f>GA39+0.5*FX40*'DT-Prelim Calcs'!$C$11^2+FZ40*'DT-Prelim Calcs'!$C$11</f>
        <v>8.8868342281988557</v>
      </c>
      <c r="GB40" s="110">
        <f>MIN('Drive Train'!$G$35-FV39*'DT-Prelim Calcs'!$C$21*'Drive Train'!$G$38,GB39+FV$2)</f>
        <v>11.10831623702925</v>
      </c>
      <c r="GC40" s="110">
        <f>'Drive Train'!$G$35-FV40*'DT-Prelim Calcs'!$C$21*'Drive Train'!$G$38</f>
        <v>11.108316319493984</v>
      </c>
      <c r="GD40" s="1">
        <f>IF(GA40&gt;='Drive Train'!$G$30,1,0)</f>
        <v>0</v>
      </c>
      <c r="GE40" s="110">
        <f t="shared" si="80"/>
        <v>0.1965041580871624</v>
      </c>
      <c r="GF40" s="119">
        <f>GF39+'DT-Prelim Calcs'!$C$11</f>
        <v>1.4400000000000006</v>
      </c>
      <c r="GG40" s="2">
        <f>GQ40/'Drive Train'!$G$35</f>
        <v>0.86485843868933832</v>
      </c>
      <c r="GH40" s="88">
        <f>GO40*12*60/(PI() * 'Drive Train'!$G$17)/GG$2*GG40</f>
        <v>3971.8897874947174</v>
      </c>
      <c r="GI40" s="2">
        <f>('DT-Prelim Calcs'!$C$6*GG40-GH40)/('DT-Prelim Calcs'!$C$6*GG40)*'DT-Prelim Calcs'!$C$7*GG40</f>
        <v>0.26048385739313973</v>
      </c>
      <c r="GJ40" s="110">
        <f>GI40/'DT-Prelim Calcs'!$C$7*('DT-Prelim Calcs'!$C$8-'DT-Prelim Calcs'!$C$9)+'DT-Prelim Calcs'!$C$9</f>
        <v>18.8876678977376</v>
      </c>
      <c r="GK40" s="110">
        <f t="shared" si="81"/>
        <v>18.8876678977376</v>
      </c>
      <c r="GL40" s="2">
        <f t="shared" si="82"/>
        <v>2.5210865803138111E-2</v>
      </c>
      <c r="GM40" s="110">
        <f>GL40*'DT-Prelim Calcs'!$C$21/GG$2/'DT-Prelim Calcs'!$C$19/'DT-Prelim Calcs'!$C$18*3.39*'DT-Prelim Calcs'!$C$20</f>
        <v>0.93631475034462919</v>
      </c>
      <c r="GN40" s="88">
        <f t="shared" si="37"/>
        <v>0</v>
      </c>
      <c r="GO40" s="110">
        <f>GM39*'DT-Prelim Calcs'!$C$11+GO39</f>
        <v>12.023219850264145</v>
      </c>
      <c r="GP40" s="110">
        <f>GP39+0.5*GM40*'DT-Prelim Calcs'!$C$11^2+GO40*'DT-Prelim Calcs'!$C$11</f>
        <v>11.707676928899144</v>
      </c>
      <c r="GQ40" s="110">
        <f>MIN('Drive Train'!$G$35-GK39*'DT-Prelim Calcs'!$C$21*'Drive Train'!$G$38,GQ39+GK$2)</f>
        <v>10.983702171354595</v>
      </c>
      <c r="GR40" s="110">
        <f>'Drive Train'!$G$35-GK40*'DT-Prelim Calcs'!$C$21*'Drive Train'!$G$38</f>
        <v>11.000109889203616</v>
      </c>
      <c r="GS40" s="1">
        <f>IF(GP40&gt;='Drive Train'!$G$30,1,0)</f>
        <v>0</v>
      </c>
      <c r="GT40" s="110">
        <f t="shared" si="83"/>
        <v>0.20986297664152889</v>
      </c>
      <c r="GU40" s="119">
        <f>GU39+'DT-Prelim Calcs'!$C$11</f>
        <v>1.4400000000000006</v>
      </c>
      <c r="GV40" s="2">
        <f>HF40/'Drive Train'!$G$35</f>
        <v>0.86760915955853624</v>
      </c>
      <c r="GW40" s="88">
        <f>HD40*12*60/(PI() * 'Drive Train'!$G$17)/GV$2*GV40</f>
        <v>4010.8939508707876</v>
      </c>
      <c r="GX40" s="2">
        <f>('DT-Prelim Calcs'!$C$6*GV40-GW40)/('DT-Prelim Calcs'!$C$6*GV40)*'DT-Prelim Calcs'!$C$7*GV40</f>
        <v>0.25494527272962331</v>
      </c>
      <c r="GY40" s="110">
        <f>GX40/'DT-Prelim Calcs'!$C$7*('DT-Prelim Calcs'!$C$8-'DT-Prelim Calcs'!$C$9)+'DT-Prelim Calcs'!$C$9</f>
        <v>18.549853514005395</v>
      </c>
      <c r="GZ40" s="110">
        <f t="shared" si="38"/>
        <v>18.549853514005395</v>
      </c>
      <c r="HA40" s="2">
        <f t="shared" si="84"/>
        <v>1.8115136998018477E-2</v>
      </c>
      <c r="HB40" s="110">
        <f>HA40*'DT-Prelim Calcs'!$C$21/GV$2/'DT-Prelim Calcs'!$C$19/'DT-Prelim Calcs'!$C$18*3.39*'DT-Prelim Calcs'!$C$20</f>
        <v>0.672784112541155</v>
      </c>
      <c r="HC40" s="88">
        <f t="shared" si="39"/>
        <v>0</v>
      </c>
      <c r="HD40" s="110">
        <f>HB39*'DT-Prelim Calcs'!$C$11+HD39</f>
        <v>12.10279501197957</v>
      </c>
      <c r="HE40" s="110">
        <f>HE39+0.5*HB40*'DT-Prelim Calcs'!$C$11^2+HD40*'DT-Prelim Calcs'!$C$11</f>
        <v>12.355991678126898</v>
      </c>
      <c r="HF40" s="110">
        <f>MIN('Drive Train'!$G$35-GZ39*'DT-Prelim Calcs'!$C$21*'Drive Train'!$G$38,HF39+GZ$2)</f>
        <v>11.018636326393409</v>
      </c>
      <c r="HG40" s="110">
        <f>'Drive Train'!$G$35-GZ40*'DT-Prelim Calcs'!$C$21*'Drive Train'!$G$38</f>
        <v>11.030513183739513</v>
      </c>
      <c r="HH40" s="1">
        <f>IF(HE40&gt;='Drive Train'!$G$30,1,0)</f>
        <v>0</v>
      </c>
      <c r="HI40" s="110">
        <f t="shared" si="85"/>
        <v>0.20610948348894886</v>
      </c>
      <c r="HJ40" s="119">
        <f>HJ39+'DT-Prelim Calcs'!$C$11</f>
        <v>1.4400000000000006</v>
      </c>
      <c r="HK40" s="2">
        <f>HU40/'Drive Train'!$G$35</f>
        <v>0.86895534106114691</v>
      </c>
      <c r="HL40" s="88">
        <f>HS40*12*60/(PI() * 'Drive Train'!$G$17)/HK$2*HK40</f>
        <v>4029.9675999874912</v>
      </c>
      <c r="HM40" s="2">
        <f>('DT-Prelim Calcs'!$C$6*HK40-HL40)/('DT-Prelim Calcs'!$C$6*HK40)*'DT-Prelim Calcs'!$C$7*HK40</f>
        <v>0.25223827815951128</v>
      </c>
      <c r="HN40" s="110">
        <f>HM40/'DT-Prelim Calcs'!$C$7*('DT-Prelim Calcs'!$C$8-'DT-Prelim Calcs'!$C$9)+'DT-Prelim Calcs'!$C$9</f>
        <v>18.38474604377161</v>
      </c>
      <c r="HO40" s="110">
        <f t="shared" si="40"/>
        <v>18.38474604377161</v>
      </c>
      <c r="HP40" s="2">
        <f t="shared" si="86"/>
        <v>1.4650546877496062E-2</v>
      </c>
      <c r="HQ40" s="110">
        <f>HP40*'DT-Prelim Calcs'!$C$21/HK$2/'DT-Prelim Calcs'!$C$19/'DT-Prelim Calcs'!$C$18*3.39*'DT-Prelim Calcs'!$C$20</f>
        <v>0.54411154496358205</v>
      </c>
      <c r="HR40" s="88">
        <f t="shared" si="41"/>
        <v>0</v>
      </c>
      <c r="HS40" s="110">
        <f>HQ39*'DT-Prelim Calcs'!$C$11+HS39</f>
        <v>12.141510623995245</v>
      </c>
      <c r="HT40" s="110">
        <f>HT39+0.5*HQ40*'DT-Prelim Calcs'!$C$11^2+HS40*'DT-Prelim Calcs'!$C$11</f>
        <v>12.815345146245884</v>
      </c>
      <c r="HU40" s="110">
        <f>MIN('Drive Train'!$G$35-HO39*'DT-Prelim Calcs'!$C$21*'Drive Train'!$G$38,HU39+HO$2)</f>
        <v>11.035732831476565</v>
      </c>
      <c r="HV40" s="110">
        <f>'Drive Train'!$G$35-HO40*'DT-Prelim Calcs'!$C$21*'Drive Train'!$G$38</f>
        <v>11.045372856060554</v>
      </c>
      <c r="HW40" s="1">
        <f>IF(HT40&gt;='Drive Train'!$G$30,1,0)</f>
        <v>0</v>
      </c>
      <c r="HX40" s="110">
        <f t="shared" si="87"/>
        <v>0.20427495604190679</v>
      </c>
      <c r="HY40" s="119">
        <f>HY39+'DT-Prelim Calcs'!$C$11</f>
        <v>1.4400000000000006</v>
      </c>
      <c r="HZ40" s="2">
        <f>IJ40/'Drive Train'!$G$35</f>
        <v>0.86968292627216459</v>
      </c>
      <c r="IA40" s="88">
        <f>IH40*12*60/(PI() * 'Drive Train'!$G$17)/HZ$2*HZ40</f>
        <v>4040.2725078561521</v>
      </c>
      <c r="IB40" s="2">
        <f>('DT-Prelim Calcs'!$C$6*HZ40-IA40)/('DT-Prelim Calcs'!$C$6*HZ40)*'DT-Prelim Calcs'!$C$7*HZ40</f>
        <v>0.25077617329081131</v>
      </c>
      <c r="IC40" s="110">
        <f>IB40/'DT-Prelim Calcs'!$C$7*('DT-Prelim Calcs'!$C$8-'DT-Prelim Calcs'!$C$9)+'DT-Prelim Calcs'!$C$9</f>
        <v>18.295568016318988</v>
      </c>
      <c r="ID40" s="110">
        <f t="shared" si="42"/>
        <v>18.295568016318988</v>
      </c>
      <c r="IE40" s="2">
        <f t="shared" si="88"/>
        <v>1.2780190105657618E-2</v>
      </c>
      <c r="IF40" s="110">
        <f>IE40*'DT-Prelim Calcs'!$C$21/HZ$2/'DT-Prelim Calcs'!$C$19/'DT-Prelim Calcs'!$C$18*3.39*'DT-Prelim Calcs'!$C$20</f>
        <v>0.4746477412388676</v>
      </c>
      <c r="IG40" s="88">
        <f t="shared" si="43"/>
        <v>0</v>
      </c>
      <c r="IH40" s="110">
        <f>IF39*'DT-Prelim Calcs'!$C$11+IH39</f>
        <v>12.162373632335262</v>
      </c>
      <c r="II40" s="110">
        <f>II39+0.5*IF40*'DT-Prelim Calcs'!$C$11^2+IH40*'DT-Prelim Calcs'!$C$11</f>
        <v>13.139367537650948</v>
      </c>
      <c r="IJ40" s="110">
        <f>MIN('Drive Train'!$G$35-ID39*'DT-Prelim Calcs'!$C$21*'Drive Train'!$G$38,IJ39+ID$2)</f>
        <v>11.04497316365649</v>
      </c>
      <c r="IK40" s="110">
        <f>'Drive Train'!$G$35-ID40*'DT-Prelim Calcs'!$C$21*'Drive Train'!$G$38</f>
        <v>11.05339887853129</v>
      </c>
      <c r="IL40" s="1">
        <f>IF(II40&gt;='Drive Train'!$G$30,1,0)</f>
        <v>0</v>
      </c>
      <c r="IM40" s="110">
        <f t="shared" si="89"/>
        <v>0.20328408907021098</v>
      </c>
      <c r="IN40" s="119">
        <f>IN39+'DT-Prelim Calcs'!$C$11</f>
        <v>1.4400000000000006</v>
      </c>
      <c r="IO40" s="2">
        <f>IY40/'Drive Train'!$G$35</f>
        <v>0.87011126010107598</v>
      </c>
      <c r="IP40" s="88">
        <f>IW40*12*60/(PI() * 'Drive Train'!$G$17)/IO$2*IO40</f>
        <v>4046.3377438466259</v>
      </c>
      <c r="IQ40" s="2">
        <f>('DT-Prelim Calcs'!$C$6*IO40-IP40)/('DT-Prelim Calcs'!$C$6*IO40)*'DT-Prelim Calcs'!$C$7*IO40</f>
        <v>0.24991574338228725</v>
      </c>
      <c r="IR40" s="110">
        <f>IQ40/'DT-Prelim Calcs'!$C$7*('DT-Prelim Calcs'!$C$8-'DT-Prelim Calcs'!$C$9)+'DT-Prelim Calcs'!$C$9</f>
        <v>18.243087894238798</v>
      </c>
      <c r="IS40" s="110">
        <f t="shared" si="44"/>
        <v>18.243087894238798</v>
      </c>
      <c r="IT40" s="2">
        <f t="shared" si="90"/>
        <v>1.1679817169302137E-2</v>
      </c>
      <c r="IU40" s="110">
        <f>IT40*'DT-Prelim Calcs'!$C$21/IO$2/'DT-Prelim Calcs'!$C$19/'DT-Prelim Calcs'!$C$18*3.39*'DT-Prelim Calcs'!$C$20</f>
        <v>0.43378062389213123</v>
      </c>
      <c r="IV40" s="88">
        <f t="shared" si="45"/>
        <v>0</v>
      </c>
      <c r="IW40" s="110">
        <f>IU39*'DT-Prelim Calcs'!$C$11+IW39</f>
        <v>12.174635506321131</v>
      </c>
      <c r="IX40" s="110">
        <f>IX39+0.5*IU40*'DT-Prelim Calcs'!$C$11^2+IW40*'DT-Prelim Calcs'!$C$11</f>
        <v>13.36912333474198</v>
      </c>
      <c r="IY40" s="110">
        <f>MIN('Drive Train'!$G$35-IS39*'DT-Prelim Calcs'!$C$21*'Drive Train'!$G$38,IY39+IS$2)</f>
        <v>11.050413003283664</v>
      </c>
      <c r="IZ40" s="110">
        <f>'Drive Train'!$G$35-IS40*'DT-Prelim Calcs'!$C$21*'Drive Train'!$G$38</f>
        <v>11.058122089518507</v>
      </c>
      <c r="JA40" s="1">
        <f>IF(IX40&gt;='Drive Train'!$G$30,1,0)</f>
        <v>0</v>
      </c>
      <c r="JB40" s="110">
        <f t="shared" si="91"/>
        <v>0.20270097660265335</v>
      </c>
      <c r="JC40" s="119">
        <f>JC39+'DT-Prelim Calcs'!$C$11</f>
        <v>1.4400000000000006</v>
      </c>
      <c r="JD40" s="2">
        <f>JN40/'Drive Train'!$G$35</f>
        <v>0.87036248176998599</v>
      </c>
      <c r="JE40" s="88">
        <f>JL40*12*60/(PI() * 'Drive Train'!$G$17)/JD$2*JD40</f>
        <v>4049.8946020393541</v>
      </c>
      <c r="JF40" s="2">
        <f>('DT-Prelim Calcs'!$C$6*JD40-JE40)/('DT-Prelim Calcs'!$C$6*JD40)*'DT-Prelim Calcs'!$C$7*JD40</f>
        <v>0.24941120394028815</v>
      </c>
      <c r="JG40" s="110">
        <f>JF40/'DT-Prelim Calcs'!$C$7*('DT-Prelim Calcs'!$C$8-'DT-Prelim Calcs'!$C$9)+'DT-Prelim Calcs'!$C$9</f>
        <v>18.212314566570768</v>
      </c>
      <c r="JH40" s="110">
        <f t="shared" si="46"/>
        <v>18.212314566570768</v>
      </c>
      <c r="JI40" s="2">
        <f t="shared" si="92"/>
        <v>1.1034685782368436E-2</v>
      </c>
      <c r="JJ40" s="110">
        <f>JI40*'DT-Prelim Calcs'!$C$21/JD$2/'DT-Prelim Calcs'!$C$19/'DT-Prelim Calcs'!$C$18*3.39*'DT-Prelim Calcs'!$C$20</f>
        <v>0.40982087422652769</v>
      </c>
      <c r="JK40" s="88">
        <f t="shared" si="47"/>
        <v>1</v>
      </c>
      <c r="JL40" s="110">
        <f>JJ39*'DT-Prelim Calcs'!$C$11+JL39</f>
        <v>12.181820214823802</v>
      </c>
      <c r="JM40" s="110">
        <f>JM39+0.5*JJ40*'DT-Prelim Calcs'!$C$11^2+JL40*'DT-Prelim Calcs'!$C$11</f>
        <v>13.525021204914996</v>
      </c>
      <c r="JN40" s="110">
        <f>MIN('Drive Train'!$G$35-JH39*'DT-Prelim Calcs'!$C$21*'Drive Train'!$G$38,JN39+JH$2)</f>
        <v>11.053603518478821</v>
      </c>
      <c r="JO40" s="110">
        <f>'Drive Train'!$G$35-JH40*'DT-Prelim Calcs'!$C$21*'Drive Train'!$G$38</f>
        <v>11.06089168900863</v>
      </c>
      <c r="JP40" s="1">
        <f>IF(JM40&gt;='Drive Train'!$G$30,1,0)</f>
        <v>0</v>
      </c>
      <c r="JQ40" s="110">
        <f>MIN(JG40,'DT-Prelim Calcs'!$C$10)*'DT-Prelim Calcs'!$C$11*1000/60/60*(1-JP40)</f>
        <v>0.20235905073967522</v>
      </c>
      <c r="JR40" s="119">
        <f>JR39+'DT-Prelim Calcs'!$C$11</f>
        <v>1.4400000000000006</v>
      </c>
      <c r="JS40" s="2">
        <f>KC40/'Drive Train'!$G$35</f>
        <v>0.87045498659971232</v>
      </c>
      <c r="JT40" s="88">
        <f>KA40*12*60/(PI() * 'Drive Train'!$G$17)/JS$2*JS40</f>
        <v>4051.2042228923192</v>
      </c>
      <c r="JU40" s="2">
        <f>('DT-Prelim Calcs'!$C$6*JS40-JT40)/('DT-Prelim Calcs'!$C$6*JS40)*'DT-Prelim Calcs'!$C$7*JS40</f>
        <v>0.24922544304426389</v>
      </c>
      <c r="JV40" s="110">
        <f>JU40/'DT-Prelim Calcs'!$C$7*('DT-Prelim Calcs'!$C$8-'DT-Prelim Calcs'!$C$9)+'DT-Prelim Calcs'!$C$9</f>
        <v>18.20098446936645</v>
      </c>
      <c r="JW40" s="110">
        <f t="shared" si="48"/>
        <v>18.20098446936645</v>
      </c>
      <c r="JX40" s="2">
        <f t="shared" si="93"/>
        <v>1.0797181589557725E-2</v>
      </c>
      <c r="JY40" s="110">
        <f>JX40*'DT-Prelim Calcs'!$C$21/JS$2/'DT-Prelim Calcs'!$C$19/'DT-Prelim Calcs'!$C$18*3.39*'DT-Prelim Calcs'!$C$20</f>
        <v>0.40100012682602854</v>
      </c>
      <c r="JZ40" s="88">
        <f t="shared" si="49"/>
        <v>1</v>
      </c>
      <c r="KA40" s="110">
        <f>JY39*'DT-Prelim Calcs'!$C$11+KA39</f>
        <v>12.184464466630335</v>
      </c>
      <c r="KB40" s="110">
        <f>KB39+0.5*JY40*'DT-Prelim Calcs'!$C$11^2+KA40*'DT-Prelim Calcs'!$C$11</f>
        <v>13.586472911483996</v>
      </c>
      <c r="KC40" s="110">
        <f>MIN('Drive Train'!$G$35-JW39*'DT-Prelim Calcs'!$C$21*'Drive Train'!$G$38,KC39+JW$2)</f>
        <v>11.054778329816346</v>
      </c>
      <c r="KD40" s="110">
        <f>'Drive Train'!$G$35-JW40*'DT-Prelim Calcs'!$C$21*'Drive Train'!$G$38</f>
        <v>11.061911397757019</v>
      </c>
      <c r="KE40" s="1">
        <f>IF(KB40&gt;='Drive Train'!$G$30,1,0)</f>
        <v>0</v>
      </c>
      <c r="KF40" s="110">
        <f>MIN(JV40,'DT-Prelim Calcs'!$C$10)*'DT-Prelim Calcs'!$C$11*1000/60/60*(1-KE40)</f>
        <v>0.2022331607707383</v>
      </c>
      <c r="KG40" s="119">
        <f>KG39+'DT-Prelim Calcs'!$C$11</f>
        <v>1.4400000000000006</v>
      </c>
      <c r="KH40" s="2">
        <f>KR40/'Drive Train'!$G$35</f>
        <v>0.87044810631759972</v>
      </c>
      <c r="KI40" s="88">
        <f>KP40*12*60/(PI() * 'Drive Train'!$G$17)/KH$2*KH40</f>
        <v>4051.1068180892617</v>
      </c>
      <c r="KJ40" s="2">
        <f>('DT-Prelim Calcs'!$C$6*KH40-KI40)/('DT-Prelim Calcs'!$C$6*KH40)*'DT-Prelim Calcs'!$C$7*KH40</f>
        <v>0.24923925910201791</v>
      </c>
      <c r="KK40" s="110">
        <f>KJ40/'DT-Prelim Calcs'!$C$7*('DT-Prelim Calcs'!$C$8-'DT-Prelim Calcs'!$C$9)+'DT-Prelim Calcs'!$C$9</f>
        <v>18.20182715090322</v>
      </c>
      <c r="KL40" s="110">
        <f t="shared" si="50"/>
        <v>18.20182715090322</v>
      </c>
      <c r="KM40" s="2">
        <f t="shared" si="94"/>
        <v>1.08148457150882E-2</v>
      </c>
      <c r="KN40" s="110">
        <f>KM40*'DT-Prelim Calcs'!$C$21/KH$2/'DT-Prelim Calcs'!$C$19/'DT-Prelim Calcs'!$C$18*3.39*'DT-Prelim Calcs'!$C$20</f>
        <v>0.40165616067330984</v>
      </c>
      <c r="KO40" s="88">
        <f t="shared" si="51"/>
        <v>1</v>
      </c>
      <c r="KP40" s="110">
        <f>KN39*'DT-Prelim Calcs'!$C$11+KP39</f>
        <v>12.184267817773353</v>
      </c>
      <c r="KQ40" s="110">
        <f>KQ39+0.5*KN40*'DT-Prelim Calcs'!$C$11^2+KP40*'DT-Prelim Calcs'!$C$11</f>
        <v>13.581964948301664</v>
      </c>
      <c r="KR40" s="110">
        <f>MIN('Drive Train'!$G$35-KL39*'DT-Prelim Calcs'!$C$21*'Drive Train'!$G$38,KR39+KL$2)</f>
        <v>11.054690950233516</v>
      </c>
      <c r="KS40" s="110">
        <f>'Drive Train'!$G$35-KL40*'DT-Prelim Calcs'!$C$21*'Drive Train'!$G$38</f>
        <v>11.061835556418709</v>
      </c>
      <c r="KT40" s="1">
        <f>IF(KQ40&gt;='Drive Train'!$G$30,1,0)</f>
        <v>0</v>
      </c>
      <c r="KU40" s="110">
        <f>MIN(KK40,'DT-Prelim Calcs'!$C$10)*'DT-Prelim Calcs'!$C$11*1000/60/60*(1-KT40)</f>
        <v>0.20224252389892469</v>
      </c>
      <c r="KV40" s="119">
        <f>KV39+'DT-Prelim Calcs'!$C$11</f>
        <v>1.4400000000000006</v>
      </c>
      <c r="KW40" s="2">
        <f>LG40/'Drive Train'!$G$35</f>
        <v>0.8704545657942947</v>
      </c>
      <c r="KX40" s="88">
        <f>LE40*12*60/(PI() * 'Drive Train'!$G$17)/KW$2*KW40</f>
        <v>4051.1982655176093</v>
      </c>
      <c r="KY40" s="2">
        <f>('DT-Prelim Calcs'!$C$6*KW40-KX40)/('DT-Prelim Calcs'!$C$6*KW40)*'DT-Prelim Calcs'!$C$7*KW40</f>
        <v>0.24922628804738209</v>
      </c>
      <c r="KZ40" s="110">
        <f>KY40/'DT-Prelim Calcs'!$C$7*('DT-Prelim Calcs'!$C$8-'DT-Prelim Calcs'!$C$9)+'DT-Prelim Calcs'!$C$9</f>
        <v>18.201036008563733</v>
      </c>
      <c r="LA40" s="110">
        <f t="shared" si="52"/>
        <v>18.201036008563733</v>
      </c>
      <c r="LB40" s="2">
        <f t="shared" si="95"/>
        <v>1.0798261942443876E-2</v>
      </c>
      <c r="LC40" s="110">
        <f>LB40*'DT-Prelim Calcs'!$C$21/KW$2/'DT-Prelim Calcs'!$C$19/'DT-Prelim Calcs'!$C$18*3.39*'DT-Prelim Calcs'!$C$20</f>
        <v>0.4010402504120561</v>
      </c>
      <c r="LD40" s="88">
        <f t="shared" si="53"/>
        <v>1</v>
      </c>
      <c r="LE40" s="110">
        <f>LC39*'DT-Prelim Calcs'!$C$11+LE39</f>
        <v>12.184452439486964</v>
      </c>
      <c r="LF40" s="110">
        <f>LF39+0.5*LC40*'DT-Prelim Calcs'!$C$11^2+LE40*'DT-Prelim Calcs'!$C$11</f>
        <v>13.586260730456965</v>
      </c>
      <c r="LG40" s="110">
        <f>MIN('Drive Train'!$G$35-LA39*'DT-Prelim Calcs'!$C$21*'Drive Train'!$G$38,LG39+LA$2)</f>
        <v>11.054772985587542</v>
      </c>
      <c r="LH40" s="110">
        <f>'Drive Train'!$G$35-LA40*'DT-Prelim Calcs'!$C$21*'Drive Train'!$G$38</f>
        <v>11.061906759229263</v>
      </c>
      <c r="LI40" s="1">
        <f>IF(LF40&gt;='Drive Train'!$G$30,1,0)</f>
        <v>0</v>
      </c>
      <c r="LJ40" s="110">
        <f>MIN(KZ40,'DT-Prelim Calcs'!$C$10)*'DT-Prelim Calcs'!$C$11*1000/60/60*(1-LI40)</f>
        <v>0.20223373342848594</v>
      </c>
      <c r="LK40" s="119">
        <f>LK39+'DT-Prelim Calcs'!$C$11</f>
        <v>1.4400000000000006</v>
      </c>
      <c r="LL40" s="2">
        <f>LV40/'Drive Train'!$G$35</f>
        <v>0.87044969844408859</v>
      </c>
      <c r="LM40" s="88">
        <f>LT40*12*60/(PI() * 'Drive Train'!$G$17)/LL$2*LL40</f>
        <v>4051.1293579967792</v>
      </c>
      <c r="LN40" s="2">
        <f>('DT-Prelim Calcs'!$C$6*LL40-LM40)/('DT-Prelim Calcs'!$C$6*LL40)*'DT-Prelim Calcs'!$C$7*LL40</f>
        <v>0.24923606200214801</v>
      </c>
      <c r="LO40" s="110">
        <f>LN40/'DT-Prelim Calcs'!$C$7*('DT-Prelim Calcs'!$C$8-'DT-Prelim Calcs'!$C$9)+'DT-Prelim Calcs'!$C$9</f>
        <v>18.201632150485622</v>
      </c>
      <c r="LP40" s="110">
        <f t="shared" si="54"/>
        <v>18.201632150485622</v>
      </c>
      <c r="LQ40" s="2">
        <f t="shared" si="96"/>
        <v>1.0810758149259803E-2</v>
      </c>
      <c r="LR40" s="110">
        <f>LQ40*'DT-Prelim Calcs'!$C$21/LL$2/'DT-Prelim Calcs'!$C$19/'DT-Prelim Calcs'!$C$18*3.39*'DT-Prelim Calcs'!$C$20</f>
        <v>0.40150435120321776</v>
      </c>
      <c r="LS40" s="88">
        <f t="shared" si="55"/>
        <v>1</v>
      </c>
      <c r="LT40" s="110">
        <f>LR39*'DT-Prelim Calcs'!$C$11+LT39</f>
        <v>12.184313323498065</v>
      </c>
      <c r="LU40" s="110">
        <f>LU39+0.5*LR40*'DT-Prelim Calcs'!$C$11^2+LT40*'DT-Prelim Calcs'!$C$11</f>
        <v>13.58341873054874</v>
      </c>
      <c r="LV40" s="110">
        <f>MIN('Drive Train'!$G$35-LP39*'DT-Prelim Calcs'!$C$21*'Drive Train'!$G$38,LV39+LP$2)</f>
        <v>11.054711170239925</v>
      </c>
      <c r="LW40" s="110">
        <f>'Drive Train'!$G$35-LP40*'DT-Prelim Calcs'!$C$21*'Drive Train'!$G$38</f>
        <v>11.061853106456294</v>
      </c>
      <c r="LX40" s="1">
        <f>IF(LU40&gt;='Drive Train'!$G$30,1,0)</f>
        <v>0</v>
      </c>
      <c r="LY40" s="110">
        <f>MIN(LO40,'DT-Prelim Calcs'!$C$10)*'DT-Prelim Calcs'!$C$11*1000/60/60*(1-LX40)</f>
        <v>0.20224035722761802</v>
      </c>
      <c r="LZ40" s="119">
        <f>LZ39+'DT-Prelim Calcs'!$C$11</f>
        <v>1.4400000000000006</v>
      </c>
    </row>
    <row r="41" spans="1:338" x14ac:dyDescent="0.2">
      <c r="C41" s="114" t="s">
        <v>137</v>
      </c>
      <c r="E41" s="25">
        <f>'DT-Prelim Calcs'!AE2</f>
        <v>12.256560486087308</v>
      </c>
      <c r="F41" s="25">
        <f>'DT-Prelim Calcs'!AU2</f>
        <v>36.27361796440595</v>
      </c>
      <c r="G41" s="25">
        <f>'DT-Prelim Calcs'!BJ2</f>
        <v>26.272159582575025</v>
      </c>
      <c r="H41" s="25">
        <f>'DT-Prelim Calcs'!BY2</f>
        <v>19.427320530920635</v>
      </c>
      <c r="I41" s="25">
        <f>'DT-Prelim Calcs'!CN2</f>
        <v>15.380284136273323</v>
      </c>
      <c r="J41" s="25">
        <f>'DT-Prelim Calcs'!DC2</f>
        <v>12.728511291125344</v>
      </c>
      <c r="K41" s="25">
        <f>'DT-Prelim Calcs'!DR2</f>
        <v>10.856671395411901</v>
      </c>
      <c r="L41" s="25">
        <f>'DT-Prelim Calcs'!EG2</f>
        <v>9.4647904472821693</v>
      </c>
      <c r="M41" s="25">
        <f>'DT-Prelim Calcs'!EV2</f>
        <v>8.3892460782728335</v>
      </c>
      <c r="N41" s="25">
        <f>'DT-Prelim Calcs'!FK2</f>
        <v>7.5332005600817276</v>
      </c>
      <c r="O41" s="25">
        <f>'DT-Prelim Calcs'!FZ2</f>
        <v>6.8356819897037893</v>
      </c>
      <c r="P41" s="132"/>
      <c r="R41" s="119">
        <f>R40+'DT-Prelim Calcs'!$C$11</f>
        <v>1.4800000000000006</v>
      </c>
      <c r="S41" s="2">
        <f>AG41/'Drive Train'!$G$35</f>
        <v>0.85772738954453731</v>
      </c>
      <c r="T41" s="88">
        <f>AE41*12*60/(PI() * 'Drive Train'!$G$17)/S$2*ABS(S41)</f>
        <v>3992.3890520503164</v>
      </c>
      <c r="U41" s="2">
        <f>IF(OR(AD40=1,AND($C$32=Motors!$C$28,'DT-Prelim Calcs'!AI40=1)),0,IF(AG41=0,-(V40+$C$9)/($C$8-$C$9)*$C$7,($C$6*S41-T41)/($C$6*S41)*$C$7*S41))</f>
        <v>0.24547976936208762</v>
      </c>
      <c r="V41" s="110">
        <f>IF(AND(AD40=1,AI40=1),0,ABS(U41/$C$7*($C$8-$C$9)+$C$9) *'Drive Train'!$K$55 + V40*(1-'Drive Train'!$K$55))</f>
        <v>18.014013420708615</v>
      </c>
      <c r="W41" s="110">
        <f t="shared" si="7"/>
        <v>18.014013420708615</v>
      </c>
      <c r="X41" s="2">
        <f>MAX(MIN(IF(AND(AI40=1,AG41&lt;0),-1,1)*(W41-$C$9)/($C$8-$C$9)*$C$7-$C$29*AE41/T$2 -  AI40*$C$29/2,X$2),MAX(X$4:X40)*-1)</f>
        <v>7.7066032860237388E-3</v>
      </c>
      <c r="Y41" s="110">
        <f t="shared" si="8"/>
        <v>0.28621810881482029</v>
      </c>
      <c r="Z41" s="110">
        <f t="shared" si="9"/>
        <v>0.28621810881482029</v>
      </c>
      <c r="AA41" s="110">
        <f t="shared" si="10"/>
        <v>10.893137847215623</v>
      </c>
      <c r="AB41" s="110" t="e">
        <f t="shared" si="11"/>
        <v>#N/A</v>
      </c>
      <c r="AC41" s="88">
        <f t="shared" si="60"/>
        <v>1</v>
      </c>
      <c r="AD41" s="1">
        <f t="shared" si="12"/>
        <v>0</v>
      </c>
      <c r="AE41" s="110">
        <f t="shared" si="13"/>
        <v>12.185748320778405</v>
      </c>
      <c r="AF41" s="110" t="e">
        <f t="shared" si="14"/>
        <v>#N/A</v>
      </c>
      <c r="AG41" s="110">
        <f>IF(AI40=0,MIN('Drive Train'!$G$35-W40*$C$21*'Drive Train'!$G$38,AG40+W$2)-$C$3,IF(AE40-1&lt;=0,0,IF($C$32=Motors!$C$26,MAX(MAX(AG$4:AG40)*-1,AG40-W$2),MAX(0,MAX(AG$4:AG40)*-1,AG40-W$2))))</f>
        <v>10.893137847215623</v>
      </c>
      <c r="AH41" s="110">
        <f>'Drive Train'!$G$35-ABS(W41)*'DT-Prelim Calcs'!$C$21*'Drive Train'!$G$38</f>
        <v>11.078738792136225</v>
      </c>
      <c r="AI41" s="1">
        <f>IF(AJ41&gt;='Drive Train'!$G$30,1,0)</f>
        <v>0</v>
      </c>
      <c r="AJ41" s="110">
        <f>AJ40+0.5*Y41*'DT-Prelim Calcs'!$C$11^2+AE41*'DT-Prelim Calcs'!$C$11</f>
        <v>14.124142577693224</v>
      </c>
      <c r="AK41" s="110">
        <f t="shared" si="100"/>
        <v>0.20015570467454019</v>
      </c>
      <c r="AL41" s="119">
        <f>AL40+'DT-Prelim Calcs'!$C$11</f>
        <v>1.4800000000000006</v>
      </c>
      <c r="AM41" s="2">
        <f>AW41/'Drive Train'!$G$35</f>
        <v>0.6670579412586779</v>
      </c>
      <c r="AN41" s="88">
        <f>AU41*12*60/(PI() * 'Drive Train'!$G$17)/AM$2*AM41</f>
        <v>924.05190968237275</v>
      </c>
      <c r="AO41" s="2">
        <f>('DT-Prelim Calcs'!$C$6*AM41-AN41)/('DT-Prelim Calcs'!$C$6*AM41)*'DT-Prelim Calcs'!$C$7*AM41</f>
        <v>0.71745012309046419</v>
      </c>
      <c r="AP41" s="110">
        <f>AO41/'DT-Prelim Calcs'!$C$7*('DT-Prelim Calcs'!$C$8-'DT-Prelim Calcs'!$C$9)+'DT-Prelim Calcs'!$C$9</f>
        <v>46.759369209772998</v>
      </c>
      <c r="AQ41" s="110">
        <f t="shared" si="16"/>
        <v>46.759369209772998</v>
      </c>
      <c r="AR41" s="2">
        <f t="shared" si="61"/>
        <v>0.64648373154397287</v>
      </c>
      <c r="AS41" s="110">
        <f>AR41*'DT-Prelim Calcs'!$C$21/AM$2/'DT-Prelim Calcs'!$C$19/'DT-Prelim Calcs'!$C$18*3.39*'DT-Prelim Calcs'!$C$20</f>
        <v>7.2029924528864866</v>
      </c>
      <c r="AT41" s="88">
        <f t="shared" si="17"/>
        <v>0</v>
      </c>
      <c r="AU41" s="110">
        <f>AS40*'DT-Prelim Calcs'!$C$11+AU40</f>
        <v>12.088716201224646</v>
      </c>
      <c r="AV41" s="110">
        <f>AV40+0.5*AS41*'DT-Prelim Calcs'!$C$11^2+AU41*'DT-Prelim Calcs'!$C$11</f>
        <v>9.6230575093613879</v>
      </c>
      <c r="AW41" s="110">
        <f>MIN('Drive Train'!$G$35-AQ40*'DT-Prelim Calcs'!$C$21*'Drive Train'!$G$38,AW40+AQ$2)</f>
        <v>8.4716358539852088</v>
      </c>
      <c r="AX41" s="110">
        <f>'Drive Train'!$G$35-AQ41*'DT-Prelim Calcs'!$C$21*'Drive Train'!$G$38</f>
        <v>8.4916567711204287</v>
      </c>
      <c r="AY41" s="1">
        <f>IF(AV41&gt;='Drive Train'!$G$30,1,0)</f>
        <v>0</v>
      </c>
      <c r="AZ41" s="110">
        <f t="shared" si="62"/>
        <v>0.51954854677525553</v>
      </c>
      <c r="BA41" s="119">
        <f>BA40+'DT-Prelim Calcs'!$C$11</f>
        <v>1.4800000000000006</v>
      </c>
      <c r="BB41" s="2">
        <f>BL41/'Drive Train'!$G$35</f>
        <v>0.73861832448637355</v>
      </c>
      <c r="BC41" s="88">
        <f>BJ41*12*60/(PI() * 'Drive Train'!$G$17)/BB$2*BB41</f>
        <v>2041.1438294997386</v>
      </c>
      <c r="BD41" s="2">
        <f>('DT-Prelim Calcs'!$C$6*BB41-BC41)/('DT-Prelim Calcs'!$C$6*BB41)*'DT-Prelim Calcs'!$C$7*BB41</f>
        <v>0.548641426636295</v>
      </c>
      <c r="BE41" s="110">
        <f>BD41/'DT-Prelim Calcs'!$C$7*('DT-Prelim Calcs'!$C$8-'DT-Prelim Calcs'!$C$9)+'DT-Prelim Calcs'!$C$9</f>
        <v>36.46323595086622</v>
      </c>
      <c r="BF41" s="110">
        <f t="shared" si="18"/>
        <v>36.46323595086622</v>
      </c>
      <c r="BG41" s="2">
        <f t="shared" si="63"/>
        <v>0.40707070577980581</v>
      </c>
      <c r="BH41" s="110">
        <f>BG41*'DT-Prelim Calcs'!$C$21/BB$2/'DT-Prelim Calcs'!$C$19/'DT-Prelim Calcs'!$C$18*3.39*'DT-Prelim Calcs'!$C$20</f>
        <v>7.0552228408638937</v>
      </c>
      <c r="BI41" s="88">
        <f t="shared" si="19"/>
        <v>0</v>
      </c>
      <c r="BJ41" s="110">
        <f>BH40*'DT-Prelim Calcs'!$C$11+BJ40</f>
        <v>15.502986761840697</v>
      </c>
      <c r="BK41" s="110">
        <f>BK40+0.5*BH41*'DT-Prelim Calcs'!$C$11^2+BJ41*'DT-Prelim Calcs'!$C$11</f>
        <v>13.17386090875419</v>
      </c>
      <c r="BL41" s="110">
        <f>MIN('Drive Train'!$G$35-BF40*'DT-Prelim Calcs'!$C$21*'Drive Train'!$G$38,BL40+BF$2)</f>
        <v>9.3804527209769439</v>
      </c>
      <c r="BM41" s="110">
        <f>'Drive Train'!$G$35-BF41*'DT-Prelim Calcs'!$C$21*'Drive Train'!$G$38</f>
        <v>9.41830876442204</v>
      </c>
      <c r="BN41" s="1">
        <f>IF(BK41&gt;='Drive Train'!$G$30,1,0)</f>
        <v>0</v>
      </c>
      <c r="BO41" s="110">
        <f t="shared" si="64"/>
        <v>0.40514706612073581</v>
      </c>
      <c r="BP41" s="119">
        <f>BP40+'DT-Prelim Calcs'!$C$11</f>
        <v>1.4800000000000006</v>
      </c>
      <c r="BQ41" s="2">
        <f>CA41/'Drive Train'!$G$35</f>
        <v>0.80899179548359712</v>
      </c>
      <c r="BR41" s="88">
        <f>BY41*12*60/(PI() * 'Drive Train'!$G$17)/BQ$2*BQ41</f>
        <v>3127.6507236273969</v>
      </c>
      <c r="BS41" s="2">
        <f>('DT-Prelim Calcs'!$C$6*BQ41-BR41)/('DT-Prelim Calcs'!$C$6*BQ41)*'DT-Prelim Calcs'!$C$7*BQ41</f>
        <v>0.38554358226292851</v>
      </c>
      <c r="BT41" s="110">
        <f>BS41/'DT-Prelim Calcs'!$C$7*('DT-Prelim Calcs'!$C$8-'DT-Prelim Calcs'!$C$9)+'DT-Prelim Calcs'!$C$9</f>
        <v>26.515424166391387</v>
      </c>
      <c r="BU41" s="110">
        <f t="shared" si="20"/>
        <v>26.515424166391387</v>
      </c>
      <c r="BV41" s="2">
        <f t="shared" si="65"/>
        <v>0.18748482779227166</v>
      </c>
      <c r="BW41" s="110">
        <f>BV41*'DT-Prelim Calcs'!$C$21/BQ$2/'DT-Prelim Calcs'!$C$19/'DT-Prelim Calcs'!$C$18*3.39*'DT-Prelim Calcs'!$C$20</f>
        <v>4.4099389668873652</v>
      </c>
      <c r="BX41" s="88">
        <f t="shared" si="21"/>
        <v>0</v>
      </c>
      <c r="BY41" s="110">
        <f>BW40*'DT-Prelim Calcs'!$C$11+BY40</f>
        <v>15.981237698053189</v>
      </c>
      <c r="BZ41" s="110">
        <f>BZ40+0.5*BW41*'DT-Prelim Calcs'!$C$11^2+BY41*'DT-Prelim Calcs'!$C$11</f>
        <v>14.924302067631755</v>
      </c>
      <c r="CA41" s="110">
        <f>MIN('Drive Train'!$G$35-BU40*'DT-Prelim Calcs'!$C$21*'Drive Train'!$G$38,CA40+BU$2)</f>
        <v>10.274195802641684</v>
      </c>
      <c r="CB41" s="110">
        <f>'Drive Train'!$G$35-BU41*'DT-Prelim Calcs'!$C$21*'Drive Train'!$G$38</f>
        <v>10.313611825024775</v>
      </c>
      <c r="CC41" s="1">
        <f>IF(BZ41&gt;='Drive Train'!$G$30,1,0)</f>
        <v>0</v>
      </c>
      <c r="CD41" s="110">
        <f t="shared" si="66"/>
        <v>0.29461582407101539</v>
      </c>
      <c r="CE41" s="119">
        <f>CE40+'DT-Prelim Calcs'!$C$11</f>
        <v>1.4800000000000006</v>
      </c>
      <c r="CF41" s="2">
        <f>CP41/'Drive Train'!$G$35</f>
        <v>0.8526385907914017</v>
      </c>
      <c r="CG41" s="88">
        <f>CN41*12*60/(PI() * 'Drive Train'!$G$17)/CF$2*CF41</f>
        <v>3788.4778933027674</v>
      </c>
      <c r="CH41" s="2">
        <f>('DT-Prelim Calcs'!$C$6*CF41-CG41)/('DT-Prelim Calcs'!$C$6*CF41)*'DT-Prelim Calcs'!$C$7*CF41</f>
        <v>0.28753653809174934</v>
      </c>
      <c r="CI41" s="110">
        <f>CH41/'DT-Prelim Calcs'!$C$7*('DT-Prelim Calcs'!$C$8-'DT-Prelim Calcs'!$C$9)+'DT-Prelim Calcs'!$C$9</f>
        <v>20.537689557369109</v>
      </c>
      <c r="CJ41" s="110">
        <f t="shared" si="22"/>
        <v>20.537689557369109</v>
      </c>
      <c r="CK41" s="2">
        <f t="shared" si="67"/>
        <v>5.991168149493753E-2</v>
      </c>
      <c r="CL41" s="110">
        <f>CK41*'DT-Prelim Calcs'!$C$21/CF$2/'DT-Prelim Calcs'!$C$19/'DT-Prelim Calcs'!$C$18*3.39*'DT-Prelim Calcs'!$C$20</f>
        <v>1.7800639308365789</v>
      </c>
      <c r="CM41" s="88">
        <f t="shared" si="23"/>
        <v>0</v>
      </c>
      <c r="CN41" s="110">
        <f>CL40*'DT-Prelim Calcs'!$C$11+CN40</f>
        <v>14.54046890249079</v>
      </c>
      <c r="CO41" s="110">
        <f>CO40+0.5*CL41*'DT-Prelim Calcs'!$C$11^2+CN41*'DT-Prelim Calcs'!$C$11</f>
        <v>15.077338052005675</v>
      </c>
      <c r="CP41" s="110">
        <f>MIN('Drive Train'!$G$35-CJ40*'DT-Prelim Calcs'!$C$21*'Drive Train'!$G$38,CP40+CJ$2)</f>
        <v>10.828510103050801</v>
      </c>
      <c r="CQ41" s="110">
        <f>'Drive Train'!$G$35-CJ41*'DT-Prelim Calcs'!$C$21*'Drive Train'!$G$38</f>
        <v>10.851607939836779</v>
      </c>
      <c r="CR41" s="1">
        <f>IF(CO41&gt;='Drive Train'!$G$30,1,0)</f>
        <v>0</v>
      </c>
      <c r="CS41" s="110">
        <f t="shared" si="68"/>
        <v>0.22819655063743452</v>
      </c>
      <c r="CT41" s="119">
        <f>CT40+'DT-Prelim Calcs'!$C$11</f>
        <v>1.4800000000000006</v>
      </c>
      <c r="CU41" s="2">
        <f>DE41/'Drive Train'!$G$35</f>
        <v>0.86952936946298709</v>
      </c>
      <c r="CV41" s="88">
        <f>DC41*12*60/(PI() * 'Drive Train'!$G$17)/CU$2*CU41</f>
        <v>4037.6743143416979</v>
      </c>
      <c r="CW41" s="2">
        <f>('DT-Prelim Calcs'!$C$6*CU41-CV41)/('DT-Prelim Calcs'!$C$6*CU41)*'DT-Prelim Calcs'!$C$7*CU41</f>
        <v>0.25118696176099775</v>
      </c>
      <c r="CX41" s="110">
        <f>CW41/'DT-Prelim Calcs'!$C$7*('DT-Prelim Calcs'!$C$8-'DT-Prelim Calcs'!$C$9)+'DT-Prelim Calcs'!$C$9</f>
        <v>18.320623199606956</v>
      </c>
      <c r="CY41" s="110">
        <f t="shared" si="24"/>
        <v>18.320623199606956</v>
      </c>
      <c r="CZ41" s="2">
        <f t="shared" si="69"/>
        <v>1.3302025070264512E-2</v>
      </c>
      <c r="DA41" s="110">
        <f>CZ41*'DT-Prelim Calcs'!$C$21/CU$2/'DT-Prelim Calcs'!$C$19/'DT-Prelim Calcs'!$C$18*3.39*'DT-Prelim Calcs'!$C$20</f>
        <v>0.47756073250312508</v>
      </c>
      <c r="DB41" s="88">
        <f t="shared" si="25"/>
        <v>0</v>
      </c>
      <c r="DC41" s="110">
        <f>DA40*'DT-Prelim Calcs'!$C$11+DC40</f>
        <v>12.575895303152612</v>
      </c>
      <c r="DD41" s="110">
        <f>DD40+0.5*DA41*'DT-Prelim Calcs'!$C$11^2+DC41*'DT-Prelim Calcs'!$C$11</f>
        <v>14.268660740100083</v>
      </c>
      <c r="DE41" s="110">
        <f>MIN('Drive Train'!$G$35-CY40*'DT-Prelim Calcs'!$C$21*'Drive Train'!$G$38,DE40+CY$2)</f>
        <v>11.043022992179935</v>
      </c>
      <c r="DF41" s="110">
        <f>'Drive Train'!$G$35-CY41*'DT-Prelim Calcs'!$C$21*'Drive Train'!$G$38</f>
        <v>11.051143912035373</v>
      </c>
      <c r="DG41" s="1">
        <f>IF(DD41&gt;='Drive Train'!$G$30,1,0)</f>
        <v>0</v>
      </c>
      <c r="DH41" s="110">
        <f t="shared" si="70"/>
        <v>0.20356247999563284</v>
      </c>
      <c r="DI41" s="119">
        <f>DI40+'DT-Prelim Calcs'!$C$11</f>
        <v>1.4800000000000006</v>
      </c>
      <c r="DJ41" s="2">
        <f>DT41/'Drive Train'!$G$35</f>
        <v>0.87382135512631309</v>
      </c>
      <c r="DK41" s="88">
        <f>DR41*12*60/(PI() * 'Drive Train'!$G$17)/DJ$2*DJ41</f>
        <v>4099.1362678418636</v>
      </c>
      <c r="DL41" s="2">
        <f>('DT-Prelim Calcs'!$C$6*DJ41-DK41)/('DT-Prelim Calcs'!$C$6*DJ41)*'DT-Prelim Calcs'!$C$7*DJ41</f>
        <v>0.24239938852655563</v>
      </c>
      <c r="DM41" s="110">
        <f>DL41/'DT-Prelim Calcs'!$C$7*('DT-Prelim Calcs'!$C$8-'DT-Prelim Calcs'!$C$9)+'DT-Prelim Calcs'!$C$9</f>
        <v>17.784643555520415</v>
      </c>
      <c r="DN41" s="110">
        <f t="shared" si="26"/>
        <v>17.784643555520415</v>
      </c>
      <c r="DO41" s="2">
        <f t="shared" si="71"/>
        <v>2.0795549135487479E-3</v>
      </c>
      <c r="DP41" s="110">
        <f>DO41*'DT-Prelim Calcs'!$C$21/DJ$2/'DT-Prelim Calcs'!$C$19/'DT-Prelim Calcs'!$C$18*3.39*'DT-Prelim Calcs'!$C$20</f>
        <v>8.7531054357005589E-2</v>
      </c>
      <c r="DQ41" s="88">
        <f t="shared" si="27"/>
        <v>1</v>
      </c>
      <c r="DR41" s="110">
        <f>DP40*'DT-Prelim Calcs'!$C$11+DR40</f>
        <v>10.836291171604017</v>
      </c>
      <c r="DS41" s="110">
        <f>DS40+0.5*DP41*'DT-Prelim Calcs'!$C$11^2+DR41*'DT-Prelim Calcs'!$C$11</f>
        <v>13.104826026680414</v>
      </c>
      <c r="DT41" s="110">
        <f>MIN('Drive Train'!$G$35-DN40*'DT-Prelim Calcs'!$C$21*'Drive Train'!$G$38,DT40+DN$2)</f>
        <v>11.097531210104176</v>
      </c>
      <c r="DU41" s="110">
        <f>'Drive Train'!$G$35-DN41*'DT-Prelim Calcs'!$C$21*'Drive Train'!$G$38</f>
        <v>11.099382080003162</v>
      </c>
      <c r="DV41" s="1">
        <f>IF(DS41&gt;='Drive Train'!$G$30,1,0)</f>
        <v>0</v>
      </c>
      <c r="DW41" s="110">
        <f t="shared" si="72"/>
        <v>0.19760715061689352</v>
      </c>
      <c r="DX41" s="119">
        <f>DX40+'DT-Prelim Calcs'!$C$11</f>
        <v>1.4800000000000006</v>
      </c>
      <c r="DY41" s="2">
        <f>EI41/'Drive Train'!$G$35</f>
        <v>0.87457334493915817</v>
      </c>
      <c r="DZ41" s="88">
        <f>EG41*12*60/(PI() * 'Drive Train'!$G$17)/DY$2*DY41</f>
        <v>4109.5465889097241</v>
      </c>
      <c r="EA41" s="2">
        <f>('DT-Prelim Calcs'!$C$6*DY41-DZ41)/('DT-Prelim Calcs'!$C$6*DY41)*'DT-Prelim Calcs'!$C$7*DY41</f>
        <v>0.24094624335689951</v>
      </c>
      <c r="EB41" s="110">
        <f>EA41/'DT-Prelim Calcs'!$C$7*('DT-Prelim Calcs'!$C$8-'DT-Prelim Calcs'!$C$9)+'DT-Prelim Calcs'!$C$9</f>
        <v>17.696012006165503</v>
      </c>
      <c r="EC41" s="110">
        <f t="shared" si="28"/>
        <v>17.696012006165503</v>
      </c>
      <c r="ED41" s="2">
        <f t="shared" si="73"/>
        <v>2.232449005263315E-4</v>
      </c>
      <c r="EE41" s="110">
        <f>ED41*'DT-Prelim Calcs'!$C$21/DY$2/'DT-Prelim Calcs'!$C$19/'DT-Prelim Calcs'!$C$18*3.39*'DT-Prelim Calcs'!$C$20</f>
        <v>1.0778516827407275E-2</v>
      </c>
      <c r="EF41" s="88">
        <f t="shared" si="29"/>
        <v>1</v>
      </c>
      <c r="EG41" s="110">
        <f>EE40*'DT-Prelim Calcs'!$C$11+EG40</f>
        <v>9.462871567247495</v>
      </c>
      <c r="EH41" s="110">
        <f>EH40+0.5*EE41*'DT-Prelim Calcs'!$C$11^2+EG41*'DT-Prelim Calcs'!$C$11</f>
        <v>11.931869808875076</v>
      </c>
      <c r="EI41" s="110">
        <f>MIN('Drive Train'!$G$35-EC40*'DT-Prelim Calcs'!$C$21*'Drive Train'!$G$38,EI40+EC$2)</f>
        <v>11.107081480727308</v>
      </c>
      <c r="EJ41" s="110">
        <f>'Drive Train'!$G$35-EC41*'DT-Prelim Calcs'!$C$21*'Drive Train'!$G$38</f>
        <v>11.107358919445105</v>
      </c>
      <c r="EK41" s="1">
        <f>IF(EH41&gt;='Drive Train'!$G$30,1,0)</f>
        <v>0</v>
      </c>
      <c r="EL41" s="110">
        <f t="shared" si="74"/>
        <v>0.19662235562406113</v>
      </c>
      <c r="EM41" s="119">
        <f>EM40+'DT-Prelim Calcs'!$C$11</f>
        <v>1.4800000000000006</v>
      </c>
      <c r="EN41" s="2">
        <f>EX41/'Drive Train'!$G$35</f>
        <v>0.87466321525928514</v>
      </c>
      <c r="EO41" s="88">
        <f>EV41*12*60/(PI() * 'Drive Train'!$G$17)/EN$2*EN41</f>
        <v>4110.7433021213164</v>
      </c>
      <c r="EP41" s="2">
        <f>('DT-Prelim Calcs'!$C$6*EN41-EO41)/('DT-Prelim Calcs'!$C$6*EN41)*'DT-Prelim Calcs'!$C$7*EN41</f>
        <v>0.24078402803767152</v>
      </c>
      <c r="EQ41" s="110">
        <f>EP41/'DT-Prelim Calcs'!$C$7*('DT-Prelim Calcs'!$C$8-'DT-Prelim Calcs'!$C$9)+'DT-Prelim Calcs'!$C$9</f>
        <v>17.686118022155853</v>
      </c>
      <c r="ER41" s="110">
        <f t="shared" si="30"/>
        <v>17.686118022155853</v>
      </c>
      <c r="ES41" s="2">
        <f t="shared" si="75"/>
        <v>1.5671394266891792E-5</v>
      </c>
      <c r="ET41" s="110">
        <f>ES41*'DT-Prelim Calcs'!$C$21/EN$2/'DT-Prelim Calcs'!$C$19/'DT-Prelim Calcs'!$C$18*3.39*'DT-Prelim Calcs'!$C$20</f>
        <v>8.5363686687844138E-4</v>
      </c>
      <c r="EU41" s="88">
        <f t="shared" si="31"/>
        <v>1</v>
      </c>
      <c r="EV41" s="110">
        <f>ET40*'DT-Prelim Calcs'!$C$11+EV40</f>
        <v>8.3891256744703586</v>
      </c>
      <c r="EW41" s="110">
        <f>EW40+0.5*ET41*'DT-Prelim Calcs'!$C$11^2+EV41*'DT-Prelim Calcs'!$C$11</f>
        <v>10.872650983761568</v>
      </c>
      <c r="EX41" s="110">
        <f>MIN('Drive Train'!$G$35-ER40*'DT-Prelim Calcs'!$C$21*'Drive Train'!$G$38,EX40+ER$2)</f>
        <v>11.108222833792921</v>
      </c>
      <c r="EY41" s="110">
        <f>'Drive Train'!$G$35-ER41*'DT-Prelim Calcs'!$C$21*'Drive Train'!$G$38</f>
        <v>11.108249378005972</v>
      </c>
      <c r="EZ41" s="1">
        <f>IF(EW41&gt;='Drive Train'!$G$30,1,0)</f>
        <v>0</v>
      </c>
      <c r="FA41" s="110">
        <f t="shared" si="76"/>
        <v>0.19651242246839837</v>
      </c>
      <c r="FB41" s="119">
        <f>FB40+'DT-Prelim Calcs'!$C$11</f>
        <v>1.4800000000000006</v>
      </c>
      <c r="FC41" s="2">
        <f>FM41/'Drive Train'!$G$35</f>
        <v>0.87467024209922706</v>
      </c>
      <c r="FD41" s="88">
        <f>FK41*12*60/(PI() * 'Drive Train'!$G$17)/FC$2*FC41</f>
        <v>4110.8327894681161</v>
      </c>
      <c r="FE41" s="2">
        <f>('DT-Prelim Calcs'!$C$6*FC41-FD41)/('DT-Prelim Calcs'!$C$6*FC41)*'DT-Prelim Calcs'!$C$7*FC41</f>
        <v>0.24077233020408076</v>
      </c>
      <c r="FF41" s="110">
        <f>FE41/'DT-Prelim Calcs'!$C$7*('DT-Prelim Calcs'!$C$8-'DT-Prelim Calcs'!$C$9)+'DT-Prelim Calcs'!$C$9</f>
        <v>17.685404537270173</v>
      </c>
      <c r="FG41" s="110">
        <f t="shared" si="32"/>
        <v>17.685404537270173</v>
      </c>
      <c r="FH41" s="2">
        <f t="shared" si="77"/>
        <v>6.665438914976729E-7</v>
      </c>
      <c r="FI41" s="110">
        <f>FH41*'DT-Prelim Calcs'!$C$21/FC$2/'DT-Prelim Calcs'!$C$19/'DT-Prelim Calcs'!$C$18*3.39*'DT-Prelim Calcs'!$C$20</f>
        <v>4.0433159825476479E-5</v>
      </c>
      <c r="FJ41" s="88">
        <f t="shared" si="33"/>
        <v>1</v>
      </c>
      <c r="FK41" s="110">
        <f>FI40*'DT-Prelim Calcs'!$C$11+FK40</f>
        <v>7.5331959113900746</v>
      </c>
      <c r="FL41" s="110">
        <f>FL40+0.5*FI41*'DT-Prelim Calcs'!$C$11^2+FK41*'DT-Prelim Calcs'!$C$11</f>
        <v>9.9532161231378229</v>
      </c>
      <c r="FM41" s="110">
        <f>MIN('Drive Train'!$G$35-FG40*'DT-Prelim Calcs'!$C$21*'Drive Train'!$G$38,FM40+FG$2)</f>
        <v>11.108312074660184</v>
      </c>
      <c r="FN41" s="110">
        <f>'Drive Train'!$G$35-FG41*'DT-Prelim Calcs'!$C$21*'Drive Train'!$G$38</f>
        <v>11.108313591645684</v>
      </c>
      <c r="FO41" s="1">
        <f>IF(FL41&gt;='Drive Train'!$G$30,1,0)</f>
        <v>0</v>
      </c>
      <c r="FP41" s="110">
        <f t="shared" si="78"/>
        <v>0.1965044948585575</v>
      </c>
      <c r="FQ41" s="119">
        <f>FQ40+'DT-Prelim Calcs'!$C$11</f>
        <v>1.4800000000000006</v>
      </c>
      <c r="FR41" s="2">
        <f>GB41/'Drive Train'!$G$35</f>
        <v>0.87467057633810896</v>
      </c>
      <c r="FS41" s="88">
        <f>FZ41*12*60/(PI() * 'Drive Train'!$G$17)/FR$2*FR41</f>
        <v>4110.836835940333</v>
      </c>
      <c r="FT41" s="2">
        <f>('DT-Prelim Calcs'!$C$6*FR41-FS41)/('DT-Prelim Calcs'!$C$6*FR41)*'DT-Prelim Calcs'!$C$7*FR41</f>
        <v>0.24077182450730397</v>
      </c>
      <c r="FU41" s="110">
        <f>FT41/'DT-Prelim Calcs'!$C$7*('DT-Prelim Calcs'!$C$8-'DT-Prelim Calcs'!$C$9)+'DT-Prelim Calcs'!$C$9</f>
        <v>17.685373693353291</v>
      </c>
      <c r="FV41" s="110">
        <f t="shared" si="34"/>
        <v>17.685373693353291</v>
      </c>
      <c r="FW41" s="2">
        <f t="shared" si="79"/>
        <v>1.5851498391672436E-8</v>
      </c>
      <c r="FX41" s="110">
        <f>FW41*'DT-Prelim Calcs'!$C$21/FR$2/'DT-Prelim Calcs'!$C$19/'DT-Prelim Calcs'!$C$18*3.39*'DT-Prelim Calcs'!$C$20</f>
        <v>1.059685350560682E-6</v>
      </c>
      <c r="FY41" s="88">
        <f t="shared" si="35"/>
        <v>1</v>
      </c>
      <c r="FZ41" s="110">
        <f>FX40*'DT-Prelim Calcs'!$C$11+FZ40</f>
        <v>6.8356818879746193</v>
      </c>
      <c r="GA41" s="110">
        <f>GA40+0.5*FX41*'DT-Prelim Calcs'!$C$11^2+FZ41*'DT-Prelim Calcs'!$C$11</f>
        <v>9.1602615045655895</v>
      </c>
      <c r="GB41" s="110">
        <f>MIN('Drive Train'!$G$35-FV40*'DT-Prelim Calcs'!$C$21*'Drive Train'!$G$38,GB40+FV$2)</f>
        <v>11.108316319493984</v>
      </c>
      <c r="GC41" s="110">
        <f>'Drive Train'!$G$35-FV41*'DT-Prelim Calcs'!$C$21*'Drive Train'!$G$38</f>
        <v>11.108316367598203</v>
      </c>
      <c r="GD41" s="1">
        <f>IF(GA41&gt;='Drive Train'!$G$30,1,0)</f>
        <v>0</v>
      </c>
      <c r="GE41" s="110">
        <f t="shared" si="80"/>
        <v>0.19650415214836991</v>
      </c>
      <c r="GF41" s="119">
        <f>GF40+'DT-Prelim Calcs'!$C$11</f>
        <v>1.4800000000000006</v>
      </c>
      <c r="GG41" s="2">
        <f>GQ41/'Drive Train'!$G$35</f>
        <v>0.86615038497666275</v>
      </c>
      <c r="GH41" s="88">
        <f>GO41*12*60/(PI() * 'Drive Train'!$G$17)/GG$2*GG41</f>
        <v>3990.2140967718856</v>
      </c>
      <c r="GI41" s="2">
        <f>('DT-Prelim Calcs'!$C$6*GG41-GH41)/('DT-Prelim Calcs'!$C$6*GG41)*'DT-Prelim Calcs'!$C$7*GG41</f>
        <v>0.25788131054853991</v>
      </c>
      <c r="GJ41" s="110">
        <f>GI41/'DT-Prelim Calcs'!$C$7*('DT-Prelim Calcs'!$C$8-'DT-Prelim Calcs'!$C$9)+'DT-Prelim Calcs'!$C$9</f>
        <v>18.728930997996052</v>
      </c>
      <c r="GK41" s="110">
        <f t="shared" si="81"/>
        <v>18.728930997996052</v>
      </c>
      <c r="GL41" s="2">
        <f t="shared" si="82"/>
        <v>2.1875438498472205E-2</v>
      </c>
      <c r="GM41" s="110">
        <f>GL41*'DT-Prelim Calcs'!$C$21/GG$2/'DT-Prelim Calcs'!$C$19/'DT-Prelim Calcs'!$C$18*3.39*'DT-Prelim Calcs'!$C$20</f>
        <v>0.81243920364792754</v>
      </c>
      <c r="GN41" s="88">
        <f t="shared" si="37"/>
        <v>0</v>
      </c>
      <c r="GO41" s="110">
        <f>GM40*'DT-Prelim Calcs'!$C$11+GO40</f>
        <v>12.06067244027793</v>
      </c>
      <c r="GP41" s="110">
        <f>GP40+0.5*GM41*'DT-Prelim Calcs'!$C$11^2+GO41*'DT-Prelim Calcs'!$C$11</f>
        <v>12.19075377787318</v>
      </c>
      <c r="GQ41" s="110">
        <f>MIN('Drive Train'!$G$35-GK40*'DT-Prelim Calcs'!$C$21*'Drive Train'!$G$38,GQ40+GK$2)</f>
        <v>11.000109889203616</v>
      </c>
      <c r="GR41" s="110">
        <f>'Drive Train'!$G$35-GK41*'DT-Prelim Calcs'!$C$21*'Drive Train'!$G$38</f>
        <v>11.014396210180355</v>
      </c>
      <c r="GS41" s="1">
        <f>IF(GP41&gt;='Drive Train'!$G$30,1,0)</f>
        <v>0</v>
      </c>
      <c r="GT41" s="110">
        <f t="shared" si="83"/>
        <v>0.20809923331106722</v>
      </c>
      <c r="GU41" s="119">
        <f>GU40+'DT-Prelim Calcs'!$C$11</f>
        <v>1.4800000000000006</v>
      </c>
      <c r="GV41" s="2">
        <f>HF41/'Drive Train'!$G$35</f>
        <v>0.86854434517633972</v>
      </c>
      <c r="GW41" s="88">
        <f>HD41*12*60/(PI() * 'Drive Train'!$G$17)/GV$2*GV41</f>
        <v>4024.1453467510282</v>
      </c>
      <c r="GX41" s="2">
        <f>('DT-Prelim Calcs'!$C$6*GV41-GW41)/('DT-Prelim Calcs'!$C$6*GV41)*'DT-Prelim Calcs'!$C$7*GV41</f>
        <v>0.2530644892125174</v>
      </c>
      <c r="GY41" s="110">
        <f>GX41/'DT-Prelim Calcs'!$C$7*('DT-Prelim Calcs'!$C$8-'DT-Prelim Calcs'!$C$9)+'DT-Prelim Calcs'!$C$9</f>
        <v>18.435139058352124</v>
      </c>
      <c r="GZ41" s="110">
        <f t="shared" si="38"/>
        <v>18.435139058352124</v>
      </c>
      <c r="HA41" s="2">
        <f t="shared" si="84"/>
        <v>1.570774602359884E-2</v>
      </c>
      <c r="HB41" s="110">
        <f>HA41*'DT-Prelim Calcs'!$C$21/GV$2/'DT-Prelim Calcs'!$C$19/'DT-Prelim Calcs'!$C$18*3.39*'DT-Prelim Calcs'!$C$20</f>
        <v>0.58337521652001711</v>
      </c>
      <c r="HC41" s="88">
        <f t="shared" si="39"/>
        <v>0</v>
      </c>
      <c r="HD41" s="110">
        <f>HB40*'DT-Prelim Calcs'!$C$11+HD40</f>
        <v>12.129706376481217</v>
      </c>
      <c r="HE41" s="110">
        <f>HE40+0.5*HB41*'DT-Prelim Calcs'!$C$11^2+HD41*'DT-Prelim Calcs'!$C$11</f>
        <v>12.841646633359364</v>
      </c>
      <c r="HF41" s="110">
        <f>MIN('Drive Train'!$G$35-GZ40*'DT-Prelim Calcs'!$C$21*'Drive Train'!$G$38,HF40+GZ$2)</f>
        <v>11.030513183739513</v>
      </c>
      <c r="HG41" s="110">
        <f>'Drive Train'!$G$35-GZ41*'DT-Prelim Calcs'!$C$21*'Drive Train'!$G$38</f>
        <v>11.040837484748309</v>
      </c>
      <c r="HH41" s="1">
        <f>IF(HE41&gt;='Drive Train'!$G$30,1,0)</f>
        <v>0</v>
      </c>
      <c r="HI41" s="110">
        <f t="shared" si="85"/>
        <v>0.20483487842613471</v>
      </c>
      <c r="HJ41" s="119">
        <f>HJ40+'DT-Prelim Calcs'!$C$11</f>
        <v>1.4800000000000006</v>
      </c>
      <c r="HK41" s="2">
        <f>HU41/'Drive Train'!$G$35</f>
        <v>0.86971439811500428</v>
      </c>
      <c r="HL41" s="88">
        <f>HS41*12*60/(PI() * 'Drive Train'!$G$17)/HK$2*HK41</f>
        <v>4040.7181847438765</v>
      </c>
      <c r="HM41" s="2">
        <f>('DT-Prelim Calcs'!$C$6*HK41-HL41)/('DT-Prelim Calcs'!$C$6*HK41)*'DT-Prelim Calcs'!$C$7*HK41</f>
        <v>0.2507129450940625</v>
      </c>
      <c r="HN41" s="110">
        <f>HM41/'DT-Prelim Calcs'!$C$7*('DT-Prelim Calcs'!$C$8-'DT-Prelim Calcs'!$C$9)+'DT-Prelim Calcs'!$C$9</f>
        <v>18.291711544744238</v>
      </c>
      <c r="HO41" s="110">
        <f t="shared" si="40"/>
        <v>18.291711544744238</v>
      </c>
      <c r="HP41" s="2">
        <f t="shared" si="86"/>
        <v>1.2699322070778257E-2</v>
      </c>
      <c r="HQ41" s="110">
        <f>HP41*'DT-Prelim Calcs'!$C$21/HK$2/'DT-Prelim Calcs'!$C$19/'DT-Prelim Calcs'!$C$18*3.39*'DT-Prelim Calcs'!$C$20</f>
        <v>0.47164435633014684</v>
      </c>
      <c r="HR41" s="88">
        <f t="shared" si="41"/>
        <v>0</v>
      </c>
      <c r="HS41" s="110">
        <f>HQ40*'DT-Prelim Calcs'!$C$11+HS40</f>
        <v>12.163275085793789</v>
      </c>
      <c r="HT41" s="110">
        <f>HT40+0.5*HQ41*'DT-Prelim Calcs'!$C$11^2+HS41*'DT-Prelim Calcs'!$C$11</f>
        <v>13.3022534651627</v>
      </c>
      <c r="HU41" s="110">
        <f>MIN('Drive Train'!$G$35-HO40*'DT-Prelim Calcs'!$C$21*'Drive Train'!$G$38,HU40+HO$2)</f>
        <v>11.045372856060554</v>
      </c>
      <c r="HV41" s="110">
        <f>'Drive Train'!$G$35-HO41*'DT-Prelim Calcs'!$C$21*'Drive Train'!$G$38</f>
        <v>11.053745960973018</v>
      </c>
      <c r="HW41" s="1">
        <f>IF(HT41&gt;='Drive Train'!$G$30,1,0)</f>
        <v>0</v>
      </c>
      <c r="HX41" s="110">
        <f t="shared" si="87"/>
        <v>0.20324123938604707</v>
      </c>
      <c r="HY41" s="119">
        <f>HY40+'DT-Prelim Calcs'!$C$11</f>
        <v>1.4800000000000006</v>
      </c>
      <c r="HZ41" s="2">
        <f>IJ41/'Drive Train'!$G$35</f>
        <v>0.8703463683882906</v>
      </c>
      <c r="IA41" s="88">
        <f>IH41*12*60/(PI() * 'Drive Train'!$G$17)/HZ$2*HZ41</f>
        <v>4049.6664749775177</v>
      </c>
      <c r="IB41" s="2">
        <f>('DT-Prelim Calcs'!$C$6*HZ41-IA41)/('DT-Prelim Calcs'!$C$6*HZ41)*'DT-Prelim Calcs'!$C$7*HZ41</f>
        <v>0.24944356269490414</v>
      </c>
      <c r="IC41" s="110">
        <f>IB41/'DT-Prelim Calcs'!$C$7*('DT-Prelim Calcs'!$C$8-'DT-Prelim Calcs'!$C$9)+'DT-Prelim Calcs'!$C$9</f>
        <v>18.21428822110763</v>
      </c>
      <c r="ID41" s="110">
        <f t="shared" si="42"/>
        <v>18.21428822110763</v>
      </c>
      <c r="IE41" s="2">
        <f t="shared" si="88"/>
        <v>1.1076059083696688E-2</v>
      </c>
      <c r="IF41" s="110">
        <f>IE41*'DT-Prelim Calcs'!$C$21/HZ$2/'DT-Prelim Calcs'!$C$19/'DT-Prelim Calcs'!$C$18*3.39*'DT-Prelim Calcs'!$C$20</f>
        <v>0.41135745105838223</v>
      </c>
      <c r="IG41" s="88">
        <f t="shared" si="43"/>
        <v>1</v>
      </c>
      <c r="IH41" s="110">
        <f>IF40*'DT-Prelim Calcs'!$C$11+IH40</f>
        <v>12.181359541984817</v>
      </c>
      <c r="II41" s="110">
        <f>II40+0.5*IF41*'DT-Prelim Calcs'!$C$11^2+IH41*'DT-Prelim Calcs'!$C$11</f>
        <v>13.626951005291186</v>
      </c>
      <c r="IJ41" s="110">
        <f>MIN('Drive Train'!$G$35-ID40*'DT-Prelim Calcs'!$C$21*'Drive Train'!$G$38,IJ40+ID$2)</f>
        <v>11.05339887853129</v>
      </c>
      <c r="IK41" s="110">
        <f>'Drive Train'!$G$35-ID41*'DT-Prelim Calcs'!$C$21*'Drive Train'!$G$38</f>
        <v>11.060714060100313</v>
      </c>
      <c r="IL41" s="1">
        <f>IF(II41&gt;='Drive Train'!$G$30,1,0)</f>
        <v>0</v>
      </c>
      <c r="IM41" s="110">
        <f t="shared" si="89"/>
        <v>0.20238098023452925</v>
      </c>
      <c r="IN41" s="119">
        <f>IN40+'DT-Prelim Calcs'!$C$11</f>
        <v>1.4800000000000006</v>
      </c>
      <c r="IO41" s="2">
        <f>IY41/'Drive Train'!$G$35</f>
        <v>0.87071827476523689</v>
      </c>
      <c r="IP41" s="88">
        <f>IW41*12*60/(PI() * 'Drive Train'!$G$17)/IO$2*IO41</f>
        <v>4054.9314274036283</v>
      </c>
      <c r="IQ41" s="2">
        <f>('DT-Prelim Calcs'!$C$6*IO41-IP41)/('DT-Prelim Calcs'!$C$6*IO41)*'DT-Prelim Calcs'!$C$7*IO41</f>
        <v>0.2486967892273545</v>
      </c>
      <c r="IR41" s="110">
        <f>IQ41/'DT-Prelim Calcs'!$C$7*('DT-Prelim Calcs'!$C$8-'DT-Prelim Calcs'!$C$9)+'DT-Prelim Calcs'!$C$9</f>
        <v>18.168740335852828</v>
      </c>
      <c r="IS41" s="110">
        <f t="shared" si="44"/>
        <v>18.168740335852828</v>
      </c>
      <c r="IT41" s="2">
        <f t="shared" si="90"/>
        <v>1.012133045537808E-2</v>
      </c>
      <c r="IU41" s="110">
        <f>IT41*'DT-Prelim Calcs'!$C$21/IO$2/'DT-Prelim Calcs'!$C$19/'DT-Prelim Calcs'!$C$18*3.39*'DT-Prelim Calcs'!$C$20</f>
        <v>0.37589946622551951</v>
      </c>
      <c r="IV41" s="88">
        <f t="shared" si="45"/>
        <v>1</v>
      </c>
      <c r="IW41" s="110">
        <f>IU40*'DT-Prelim Calcs'!$C$11+IW40</f>
        <v>12.191986731276817</v>
      </c>
      <c r="IX41" s="110">
        <f>IX40+0.5*IU41*'DT-Prelim Calcs'!$C$11^2+IW41*'DT-Prelim Calcs'!$C$11</f>
        <v>13.857103523566034</v>
      </c>
      <c r="IY41" s="110">
        <f>MIN('Drive Train'!$G$35-IS40*'DT-Prelim Calcs'!$C$21*'Drive Train'!$G$38,IY40+IS$2)</f>
        <v>11.058122089518507</v>
      </c>
      <c r="IZ41" s="110">
        <f>'Drive Train'!$G$35-IS41*'DT-Prelim Calcs'!$C$21*'Drive Train'!$G$38</f>
        <v>11.064813369773244</v>
      </c>
      <c r="JA41" s="1">
        <f>IF(IX41&gt;='Drive Train'!$G$30,1,0)</f>
        <v>0</v>
      </c>
      <c r="JB41" s="110">
        <f t="shared" si="91"/>
        <v>0.20187489262058697</v>
      </c>
      <c r="JC41" s="119">
        <f>JC40+'DT-Prelim Calcs'!$C$11</f>
        <v>1.4800000000000006</v>
      </c>
      <c r="JD41" s="2">
        <f>JN41/'Drive Train'!$G$35</f>
        <v>0.87093635346524645</v>
      </c>
      <c r="JE41" s="88">
        <f>JL41*12*60/(PI() * 'Drive Train'!$G$17)/JD$2*JD41</f>
        <v>4058.0183482053558</v>
      </c>
      <c r="JF41" s="2">
        <f>('DT-Prelim Calcs'!$C$6*JD41-JE41)/('DT-Prelim Calcs'!$C$6*JD41)*'DT-Prelim Calcs'!$C$7*JD41</f>
        <v>0.2482589791103893</v>
      </c>
      <c r="JG41" s="110">
        <f>JF41/'DT-Prelim Calcs'!$C$7*('DT-Prelim Calcs'!$C$8-'DT-Prelim Calcs'!$C$9)+'DT-Prelim Calcs'!$C$9</f>
        <v>18.142037023754241</v>
      </c>
      <c r="JH41" s="110">
        <f t="shared" si="46"/>
        <v>18.142037023754241</v>
      </c>
      <c r="JI41" s="2">
        <f t="shared" si="92"/>
        <v>9.5616823780241E-3</v>
      </c>
      <c r="JJ41" s="110">
        <f>JI41*'DT-Prelim Calcs'!$C$21/JD$2/'DT-Prelim Calcs'!$C$19/'DT-Prelim Calcs'!$C$18*3.39*'DT-Prelim Calcs'!$C$20</f>
        <v>0.35511450969446234</v>
      </c>
      <c r="JK41" s="88">
        <f t="shared" si="47"/>
        <v>1</v>
      </c>
      <c r="JL41" s="110">
        <f>JJ40*'DT-Prelim Calcs'!$C$11+JL40</f>
        <v>12.198213049792862</v>
      </c>
      <c r="JM41" s="110">
        <f>JM40+0.5*JJ41*'DT-Prelim Calcs'!$C$11^2+JL41*'DT-Prelim Calcs'!$C$11</f>
        <v>14.013233818514465</v>
      </c>
      <c r="JN41" s="110">
        <f>MIN('Drive Train'!$G$35-JH40*'DT-Prelim Calcs'!$C$21*'Drive Train'!$G$38,JN40+JH$2)</f>
        <v>11.06089168900863</v>
      </c>
      <c r="JO41" s="110">
        <f>'Drive Train'!$G$35-JH41*'DT-Prelim Calcs'!$C$21*'Drive Train'!$G$38</f>
        <v>11.067216667862118</v>
      </c>
      <c r="JP41" s="1">
        <f>IF(JM41&gt;='Drive Train'!$G$30,1,0)</f>
        <v>0</v>
      </c>
      <c r="JQ41" s="110">
        <f>MIN(JG41,'DT-Prelim Calcs'!$C$10)*'DT-Prelim Calcs'!$C$11*1000/60/60*(1-JP41)</f>
        <v>0.20157818915282491</v>
      </c>
      <c r="JR41" s="119">
        <f>JR40+'DT-Prelim Calcs'!$C$11</f>
        <v>1.4800000000000006</v>
      </c>
      <c r="JS41" s="2">
        <f>KC41/'Drive Train'!$G$35</f>
        <v>0.87101664549267865</v>
      </c>
      <c r="JT41" s="88">
        <f>KA41*12*60/(PI() * 'Drive Train'!$G$17)/JS$2*JS41</f>
        <v>4059.1548236981876</v>
      </c>
      <c r="JU41" s="2">
        <f>('DT-Prelim Calcs'!$C$6*JS41-JT41)/('DT-Prelim Calcs'!$C$6*JS41)*'DT-Prelim Calcs'!$C$7*JS41</f>
        <v>0.24809780209425833</v>
      </c>
      <c r="JV41" s="110">
        <f>JU41/'DT-Prelim Calcs'!$C$7*('DT-Prelim Calcs'!$C$8-'DT-Prelim Calcs'!$C$9)+'DT-Prelim Calcs'!$C$9</f>
        <v>18.13220636886966</v>
      </c>
      <c r="JW41" s="110">
        <f t="shared" si="48"/>
        <v>18.13220636886966</v>
      </c>
      <c r="JX41" s="2">
        <f t="shared" si="93"/>
        <v>9.3556663175610177E-3</v>
      </c>
      <c r="JY41" s="110">
        <f>JX41*'DT-Prelim Calcs'!$C$21/JS$2/'DT-Prelim Calcs'!$C$19/'DT-Prelim Calcs'!$C$18*3.39*'DT-Prelim Calcs'!$C$20</f>
        <v>0.3474632105393391</v>
      </c>
      <c r="JZ41" s="88">
        <f t="shared" si="49"/>
        <v>1</v>
      </c>
      <c r="KA41" s="110">
        <f>JY40*'DT-Prelim Calcs'!$C$11+KA40</f>
        <v>12.200504471703375</v>
      </c>
      <c r="KB41" s="110">
        <f>KB40+0.5*JY41*'DT-Prelim Calcs'!$C$11^2+KA41*'DT-Prelim Calcs'!$C$11</f>
        <v>14.074771060920563</v>
      </c>
      <c r="KC41" s="110">
        <f>MIN('Drive Train'!$G$35-JW40*'DT-Prelim Calcs'!$C$21*'Drive Train'!$G$38,KC40+JW$2)</f>
        <v>11.061911397757019</v>
      </c>
      <c r="KD41" s="110">
        <f>'Drive Train'!$G$35-JW41*'DT-Prelim Calcs'!$C$21*'Drive Train'!$G$38</f>
        <v>11.06810142680173</v>
      </c>
      <c r="KE41" s="1">
        <f>IF(KB41&gt;='Drive Train'!$G$30,1,0)</f>
        <v>0</v>
      </c>
      <c r="KF41" s="110">
        <f>MIN(JV41,'DT-Prelim Calcs'!$C$10)*'DT-Prelim Calcs'!$C$11*1000/60/60*(1-KE41)</f>
        <v>0.20146895965410735</v>
      </c>
      <c r="KG41" s="119">
        <f>KG40+'DT-Prelim Calcs'!$C$11</f>
        <v>1.4800000000000006</v>
      </c>
      <c r="KH41" s="2">
        <f>KR41/'Drive Train'!$G$35</f>
        <v>0.87101067373375662</v>
      </c>
      <c r="KI41" s="88">
        <f>KP41*12*60/(PI() * 'Drive Train'!$G$17)/KH$2*KH41</f>
        <v>4059.0702989682536</v>
      </c>
      <c r="KJ41" s="2">
        <f>('DT-Prelim Calcs'!$C$6*KH41-KI41)/('DT-Prelim Calcs'!$C$6*KH41)*'DT-Prelim Calcs'!$C$7*KH41</f>
        <v>0.24810978942602865</v>
      </c>
      <c r="KK41" s="110">
        <f>KJ41/'DT-Prelim Calcs'!$C$7*('DT-Prelim Calcs'!$C$8-'DT-Prelim Calcs'!$C$9)+'DT-Prelim Calcs'!$C$9</f>
        <v>18.132937511091107</v>
      </c>
      <c r="KL41" s="110">
        <f t="shared" si="50"/>
        <v>18.132937511091107</v>
      </c>
      <c r="KM41" s="2">
        <f t="shared" si="94"/>
        <v>9.3709882205642858E-3</v>
      </c>
      <c r="KN41" s="110">
        <f>KM41*'DT-Prelim Calcs'!$C$21/KH$2/'DT-Prelim Calcs'!$C$19/'DT-Prelim Calcs'!$C$18*3.39*'DT-Prelim Calcs'!$C$20</f>
        <v>0.34803225580328734</v>
      </c>
      <c r="KO41" s="88">
        <f t="shared" si="51"/>
        <v>1</v>
      </c>
      <c r="KP41" s="110">
        <f>KN40*'DT-Prelim Calcs'!$C$11+KP40</f>
        <v>12.200334064200286</v>
      </c>
      <c r="KQ41" s="110">
        <f>KQ40+0.5*KN41*'DT-Prelim Calcs'!$C$11^2+KP41*'DT-Prelim Calcs'!$C$11</f>
        <v>14.070256736674319</v>
      </c>
      <c r="KR41" s="110">
        <f>MIN('Drive Train'!$G$35-KL40*'DT-Prelim Calcs'!$C$21*'Drive Train'!$G$38,KR40+KL$2)</f>
        <v>11.061835556418709</v>
      </c>
      <c r="KS41" s="110">
        <f>'Drive Train'!$G$35-KL41*'DT-Prelim Calcs'!$C$21*'Drive Train'!$G$38</f>
        <v>11.0680356240018</v>
      </c>
      <c r="KT41" s="1">
        <f>IF(KQ41&gt;='Drive Train'!$G$30,1,0)</f>
        <v>0</v>
      </c>
      <c r="KU41" s="110">
        <f>MIN(KK41,'DT-Prelim Calcs'!$C$10)*'DT-Prelim Calcs'!$C$11*1000/60/60*(1-KT41)</f>
        <v>0.2014770834565679</v>
      </c>
      <c r="KV41" s="119">
        <f>KV40+'DT-Prelim Calcs'!$C$11</f>
        <v>1.4800000000000006</v>
      </c>
      <c r="KW41" s="2">
        <f>LG41/'Drive Train'!$G$35</f>
        <v>0.87101628025427269</v>
      </c>
      <c r="KX41" s="88">
        <f>LE41*12*60/(PI() * 'Drive Train'!$G$17)/KW$2*KW41</f>
        <v>4059.1496540915164</v>
      </c>
      <c r="KY41" s="2">
        <f>('DT-Prelim Calcs'!$C$6*KW41-KX41)/('DT-Prelim Calcs'!$C$6*KW41)*'DT-Prelim Calcs'!$C$7*KW41</f>
        <v>0.24809853524944259</v>
      </c>
      <c r="KZ41" s="110">
        <f>KY41/'DT-Prelim Calcs'!$C$7*('DT-Prelim Calcs'!$C$8-'DT-Prelim Calcs'!$C$9)+'DT-Prelim Calcs'!$C$9</f>
        <v>18.132251086136215</v>
      </c>
      <c r="LA41" s="110">
        <f t="shared" si="52"/>
        <v>18.132251086136215</v>
      </c>
      <c r="LB41" s="2">
        <f t="shared" si="95"/>
        <v>9.3566034166293333E-3</v>
      </c>
      <c r="LC41" s="110">
        <f>LB41*'DT-Prelim Calcs'!$C$21/KW$2/'DT-Prelim Calcs'!$C$19/'DT-Prelim Calcs'!$C$18*3.39*'DT-Prelim Calcs'!$C$20</f>
        <v>0.34749801377406531</v>
      </c>
      <c r="LD41" s="88">
        <f t="shared" si="53"/>
        <v>1</v>
      </c>
      <c r="LE41" s="110">
        <f>LC40*'DT-Prelim Calcs'!$C$11+LE40</f>
        <v>12.200494049503448</v>
      </c>
      <c r="LF41" s="110">
        <f>LF40+0.5*LC41*'DT-Prelim Calcs'!$C$11^2+LE41*'DT-Prelim Calcs'!$C$11</f>
        <v>14.074558490848121</v>
      </c>
      <c r="LG41" s="110">
        <f>MIN('Drive Train'!$G$35-LA40*'DT-Prelim Calcs'!$C$21*'Drive Train'!$G$38,LG40+LA$2)</f>
        <v>11.061906759229263</v>
      </c>
      <c r="LH41" s="110">
        <f>'Drive Train'!$G$35-LA41*'DT-Prelim Calcs'!$C$21*'Drive Train'!$G$38</f>
        <v>11.068097402247741</v>
      </c>
      <c r="LI41" s="1">
        <f>IF(LF41&gt;='Drive Train'!$G$30,1,0)</f>
        <v>0</v>
      </c>
      <c r="LJ41" s="110">
        <f>MIN(KZ41,'DT-Prelim Calcs'!$C$10)*'DT-Prelim Calcs'!$C$11*1000/60/60*(1-LI41)</f>
        <v>0.20146945651262457</v>
      </c>
      <c r="LK41" s="119">
        <f>LK40+'DT-Prelim Calcs'!$C$11</f>
        <v>1.4800000000000006</v>
      </c>
      <c r="LL41" s="2">
        <f>LV41/'Drive Train'!$G$35</f>
        <v>0.87101205562647988</v>
      </c>
      <c r="LM41" s="88">
        <f>LT41*12*60/(PI() * 'Drive Train'!$G$17)/LL$2*LL41</f>
        <v>4059.0898583999901</v>
      </c>
      <c r="LN41" s="2">
        <f>('DT-Prelim Calcs'!$C$6*LL41-LM41)/('DT-Prelim Calcs'!$C$6*LL41)*'DT-Prelim Calcs'!$C$7*LL41</f>
        <v>0.24810701549772257</v>
      </c>
      <c r="LO41" s="110">
        <f>LN41/'DT-Prelim Calcs'!$C$7*('DT-Prelim Calcs'!$C$8-'DT-Prelim Calcs'!$C$9)+'DT-Prelim Calcs'!$C$9</f>
        <v>18.132768321137689</v>
      </c>
      <c r="LP41" s="110">
        <f t="shared" si="54"/>
        <v>18.132768321137689</v>
      </c>
      <c r="LQ41" s="2">
        <f t="shared" si="96"/>
        <v>9.3674426519342879E-3</v>
      </c>
      <c r="LR41" s="110">
        <f>LQ41*'DT-Prelim Calcs'!$C$21/LL$2/'DT-Prelim Calcs'!$C$19/'DT-Prelim Calcs'!$C$18*3.39*'DT-Prelim Calcs'!$C$20</f>
        <v>0.34790057574784811</v>
      </c>
      <c r="LS41" s="88">
        <f t="shared" si="55"/>
        <v>1</v>
      </c>
      <c r="LT41" s="110">
        <f>LR40*'DT-Prelim Calcs'!$C$11+LT40</f>
        <v>12.200373497546193</v>
      </c>
      <c r="LU41" s="110">
        <f>LU40+0.5*LR41*'DT-Prelim Calcs'!$C$11^2+LT41*'DT-Prelim Calcs'!$C$11</f>
        <v>14.071711990911187</v>
      </c>
      <c r="LV41" s="110">
        <f>MIN('Drive Train'!$G$35-LP40*'DT-Prelim Calcs'!$C$21*'Drive Train'!$G$38,LV40+LP$2)</f>
        <v>11.061853106456294</v>
      </c>
      <c r="LW41" s="110">
        <f>'Drive Train'!$G$35-LP41*'DT-Prelim Calcs'!$C$21*'Drive Train'!$G$38</f>
        <v>11.068050851097608</v>
      </c>
      <c r="LX41" s="1">
        <f>IF(LU41&gt;='Drive Train'!$G$30,1,0)</f>
        <v>0</v>
      </c>
      <c r="LY41" s="110">
        <f>MIN(LO41,'DT-Prelim Calcs'!$C$10)*'DT-Prelim Calcs'!$C$11*1000/60/60*(1-LX41)</f>
        <v>0.20147520356819654</v>
      </c>
      <c r="LZ41" s="119">
        <f>LZ40+'DT-Prelim Calcs'!$C$11</f>
        <v>1.4800000000000006</v>
      </c>
    </row>
    <row r="42" spans="1:338" x14ac:dyDescent="0.2">
      <c r="C42" s="3" t="s">
        <v>136</v>
      </c>
      <c r="E42" s="25">
        <f>'DT-Prelim Calcs'!AF2</f>
        <v>9.9999999999999964</v>
      </c>
      <c r="F42" s="25">
        <f>'DT-Prelim Calcs'!AV2</f>
        <v>9.0909090909090864</v>
      </c>
      <c r="G42" s="25">
        <f>'DT-Prelim Calcs'!BK2</f>
        <v>10.63829787234042</v>
      </c>
      <c r="H42" s="25">
        <f>'DT-Prelim Calcs'!BZ2</f>
        <v>11.111111111111105</v>
      </c>
      <c r="I42" s="25">
        <f>'DT-Prelim Calcs'!CO2</f>
        <v>10.869565217391299</v>
      </c>
      <c r="J42" s="25">
        <f>'DT-Prelim Calcs'!DD2</f>
        <v>10.204081632653056</v>
      </c>
      <c r="K42" s="25">
        <f>'DT-Prelim Calcs'!DS2</f>
        <v>9.4339622641509386</v>
      </c>
      <c r="L42" s="25">
        <f>'DT-Prelim Calcs'!EH2</f>
        <v>8.4745762711864359</v>
      </c>
      <c r="M42" s="25">
        <f>'DT-Prelim Calcs'!EW2</f>
        <v>7.6923076923076881</v>
      </c>
      <c r="N42" s="25">
        <f>'DT-Prelim Calcs'!FL2</f>
        <v>7.0422535211267565</v>
      </c>
      <c r="O42" s="25">
        <f>'DT-Prelim Calcs'!GA2</f>
        <v>6.4935064935064899</v>
      </c>
      <c r="R42" s="119">
        <f>R41+'DT-Prelim Calcs'!$C$11</f>
        <v>1.5200000000000007</v>
      </c>
      <c r="S42" s="2">
        <f>AG42/'Drive Train'!$G$35</f>
        <v>0.85816840882962409</v>
      </c>
      <c r="T42" s="88">
        <f>AE42*12*60/(PI() * 'Drive Train'!$G$17)/S$2*ABS(S42)</f>
        <v>3998.1946743251592</v>
      </c>
      <c r="U42" s="2">
        <f>IF(OR(AD41=1,AND($C$32=Motors!$C$28,'DT-Prelim Calcs'!AI41=1)),0,IF(AG42=0,-(V41+$C$9)/($C$8-$C$9)*$C$7,($C$6*S42-T42)/($C$6*S42)*$C$7*S42))</f>
        <v>0.24469990665551061</v>
      </c>
      <c r="V42" s="110">
        <f>IF(AND(AD41=1,AI41=1),0,ABS(U42/$C$7*($C$8-$C$9)+$C$9) *'Drive Train'!$K$55 + V41*(1-'Drive Train'!$K$55))</f>
        <v>17.960580675676603</v>
      </c>
      <c r="W42" s="110">
        <f t="shared" si="7"/>
        <v>17.960580675676603</v>
      </c>
      <c r="X42" s="2">
        <f>MAX(MIN(IF(AND(AI41=1,AG42&lt;0),-1,1)*(W42-$C$9)/($C$8-$C$9)*$C$7-$C$29*AE42/T$2 -  AI41*$C$29/2,X$2),MAX(X$4:X41)*-1)</f>
        <v>6.6065236536576033E-3</v>
      </c>
      <c r="Y42" s="110">
        <f t="shared" si="8"/>
        <v>0.24536188458273156</v>
      </c>
      <c r="Z42" s="110">
        <f t="shared" si="9"/>
        <v>0.24536188458273156</v>
      </c>
      <c r="AA42" s="110">
        <f t="shared" si="10"/>
        <v>10.898738792136225</v>
      </c>
      <c r="AB42" s="110" t="e">
        <f t="shared" si="11"/>
        <v>#N/A</v>
      </c>
      <c r="AC42" s="88">
        <f t="shared" si="60"/>
        <v>1</v>
      </c>
      <c r="AD42" s="1">
        <f t="shared" si="12"/>
        <v>0</v>
      </c>
      <c r="AE42" s="110">
        <f t="shared" si="13"/>
        <v>12.197197045130999</v>
      </c>
      <c r="AF42" s="110" t="e">
        <f t="shared" si="14"/>
        <v>#N/A</v>
      </c>
      <c r="AG42" s="110">
        <f>IF(AI41=0,MIN('Drive Train'!$G$35-W41*$C$21*'Drive Train'!$G$38,AG41+W$2)-$C$3,IF(AE41-1&lt;=0,0,IF($C$32=Motors!$C$26,MAX(MAX(AG$4:AG41)*-1,AG41-W$2),MAX(0,MAX(AG$4:AG41)*-1,AG41-W$2))))</f>
        <v>10.898738792136225</v>
      </c>
      <c r="AH42" s="110">
        <f>'Drive Train'!$G$35-ABS(W42)*'DT-Prelim Calcs'!$C$21*'Drive Train'!$G$38</f>
        <v>11.083547739189106</v>
      </c>
      <c r="AI42" s="1">
        <f>IF(AJ42&gt;='Drive Train'!$G$30,1,0)</f>
        <v>0</v>
      </c>
      <c r="AJ42" s="110">
        <f>AJ41+0.5*Y42*'DT-Prelim Calcs'!$C$11^2+AE42*'DT-Prelim Calcs'!$C$11</f>
        <v>14.61222674900613</v>
      </c>
      <c r="AK42" s="110">
        <f t="shared" si="100"/>
        <v>0.19956200750751785</v>
      </c>
      <c r="AL42" s="119">
        <f>AL41+'DT-Prelim Calcs'!$C$11</f>
        <v>1.5200000000000007</v>
      </c>
      <c r="AM42" s="2">
        <f>AW42/'Drive Train'!$G$35</f>
        <v>0.66863439142680547</v>
      </c>
      <c r="AN42" s="88">
        <f>AU42*12*60/(PI() * 'Drive Train'!$G$17)/AM$2*AM42</f>
        <v>948.31140083035689</v>
      </c>
      <c r="AO42" s="2">
        <f>('DT-Prelim Calcs'!$C$6*AM42-AN42)/('DT-Prelim Calcs'!$C$6*AM42)*'DT-Prelim Calcs'!$C$7*AM42</f>
        <v>0.71381574616337051</v>
      </c>
      <c r="AP42" s="110">
        <f>AO42/'DT-Prelim Calcs'!$C$7*('DT-Prelim Calcs'!$C$8-'DT-Prelim Calcs'!$C$9)+'DT-Prelim Calcs'!$C$9</f>
        <v>46.537697992943173</v>
      </c>
      <c r="AQ42" s="110">
        <f t="shared" si="16"/>
        <v>46.537697992943173</v>
      </c>
      <c r="AR42" s="2">
        <f t="shared" si="61"/>
        <v>0.64115795786569663</v>
      </c>
      <c r="AS42" s="110">
        <f>AR42*'DT-Prelim Calcs'!$C$21/AM$2/'DT-Prelim Calcs'!$C$19/'DT-Prelim Calcs'!$C$18*3.39*'DT-Prelim Calcs'!$C$20</f>
        <v>7.1436537476126674</v>
      </c>
      <c r="AT42" s="88">
        <f t="shared" si="17"/>
        <v>0</v>
      </c>
      <c r="AU42" s="110">
        <f>AS41*'DT-Prelim Calcs'!$C$11+AU41</f>
        <v>12.376835899340104</v>
      </c>
      <c r="AV42" s="110">
        <f>AV41+0.5*AS42*'DT-Prelim Calcs'!$C$11^2+AU42*'DT-Prelim Calcs'!$C$11</f>
        <v>10.123845868333081</v>
      </c>
      <c r="AW42" s="110">
        <f>MIN('Drive Train'!$G$35-AQ41*'DT-Prelim Calcs'!$C$21*'Drive Train'!$G$38,AW41+AQ$2)</f>
        <v>8.4916567711204287</v>
      </c>
      <c r="AX42" s="110">
        <f>'Drive Train'!$G$35-AQ42*'DT-Prelim Calcs'!$C$21*'Drive Train'!$G$38</f>
        <v>8.5116071806351137</v>
      </c>
      <c r="AY42" s="1">
        <f>IF(AV42&gt;='Drive Train'!$G$30,1,0)</f>
        <v>0</v>
      </c>
      <c r="AZ42" s="110">
        <f t="shared" si="62"/>
        <v>0.51708553325492412</v>
      </c>
      <c r="BA42" s="119">
        <f>BA41+'DT-Prelim Calcs'!$C$11</f>
        <v>1.5200000000000007</v>
      </c>
      <c r="BB42" s="2">
        <f>BL42/'Drive Train'!$G$35</f>
        <v>0.74159911530882205</v>
      </c>
      <c r="BC42" s="88">
        <f>BJ42*12*60/(PI() * 'Drive Train'!$G$17)/BB$2*BB42</f>
        <v>2086.6870806240004</v>
      </c>
      <c r="BD42" s="2">
        <f>('DT-Prelim Calcs'!$C$6*BB42-BC42)/('DT-Prelim Calcs'!$C$6*BB42)*'DT-Prelim Calcs'!$C$7*BB42</f>
        <v>0.54184845401012394</v>
      </c>
      <c r="BE42" s="110">
        <f>BD42/'DT-Prelim Calcs'!$C$7*('DT-Prelim Calcs'!$C$8-'DT-Prelim Calcs'!$C$9)+'DT-Prelim Calcs'!$C$9</f>
        <v>36.048912797780609</v>
      </c>
      <c r="BF42" s="110">
        <f t="shared" si="18"/>
        <v>36.048912797780609</v>
      </c>
      <c r="BG42" s="2">
        <f t="shared" si="63"/>
        <v>0.39770064785071024</v>
      </c>
      <c r="BH42" s="110">
        <f>BG42*'DT-Prelim Calcs'!$C$21/BB$2/'DT-Prelim Calcs'!$C$19/'DT-Prelim Calcs'!$C$18*3.39*'DT-Prelim Calcs'!$C$20</f>
        <v>6.8928239116780325</v>
      </c>
      <c r="BI42" s="88">
        <f t="shared" si="19"/>
        <v>0</v>
      </c>
      <c r="BJ42" s="110">
        <f>BH41*'DT-Prelim Calcs'!$C$11+BJ41</f>
        <v>15.785195675475252</v>
      </c>
      <c r="BK42" s="110">
        <f>BK41+0.5*BH42*'DT-Prelim Calcs'!$C$11^2+BJ42*'DT-Prelim Calcs'!$C$11</f>
        <v>13.810782994902542</v>
      </c>
      <c r="BL42" s="110">
        <f>MIN('Drive Train'!$G$35-BF41*'DT-Prelim Calcs'!$C$21*'Drive Train'!$G$38,BL41+BF$2)</f>
        <v>9.41830876442204</v>
      </c>
      <c r="BM42" s="110">
        <f>'Drive Train'!$G$35-BF42*'DT-Prelim Calcs'!$C$21*'Drive Train'!$G$38</f>
        <v>9.4555978481997442</v>
      </c>
      <c r="BN42" s="1">
        <f>IF(BK42&gt;='Drive Train'!$G$30,1,0)</f>
        <v>0</v>
      </c>
      <c r="BO42" s="110">
        <f t="shared" si="64"/>
        <v>0.40054347553089564</v>
      </c>
      <c r="BP42" s="119">
        <f>BP41+'DT-Prelim Calcs'!$C$11</f>
        <v>1.5200000000000007</v>
      </c>
      <c r="BQ42" s="2">
        <f>CA42/'Drive Train'!$G$35</f>
        <v>0.81209541929328943</v>
      </c>
      <c r="BR42" s="88">
        <f>BY42*12*60/(PI() * 'Drive Train'!$G$17)/BQ$2*BQ42</f>
        <v>3174.3044688947029</v>
      </c>
      <c r="BS42" s="2">
        <f>('DT-Prelim Calcs'!$C$6*BQ42-BR42)/('DT-Prelim Calcs'!$C$6*BQ42)*'DT-Prelim Calcs'!$C$7*BQ42</f>
        <v>0.37865568826834439</v>
      </c>
      <c r="BT42" s="110">
        <f>BS42/'DT-Prelim Calcs'!$C$7*('DT-Prelim Calcs'!$C$8-'DT-Prelim Calcs'!$C$9)+'DT-Prelim Calcs'!$C$9</f>
        <v>26.095311483033775</v>
      </c>
      <c r="BU42" s="110">
        <f t="shared" si="20"/>
        <v>26.095311483033775</v>
      </c>
      <c r="BV42" s="2">
        <f t="shared" si="65"/>
        <v>0.17841080269676607</v>
      </c>
      <c r="BW42" s="110">
        <f>BV42*'DT-Prelim Calcs'!$C$21/BQ$2/'DT-Prelim Calcs'!$C$19/'DT-Prelim Calcs'!$C$18*3.39*'DT-Prelim Calcs'!$C$20</f>
        <v>4.1965035794675325</v>
      </c>
      <c r="BX42" s="88">
        <f t="shared" si="21"/>
        <v>0</v>
      </c>
      <c r="BY42" s="110">
        <f>BW41*'DT-Prelim Calcs'!$C$11+BY41</f>
        <v>16.157635256728682</v>
      </c>
      <c r="BZ42" s="110">
        <f>BZ41+0.5*BW42*'DT-Prelim Calcs'!$C$11^2+BY42*'DT-Prelim Calcs'!$C$11</f>
        <v>15.573964680764476</v>
      </c>
      <c r="CA42" s="110">
        <f>MIN('Drive Train'!$G$35-BU41*'DT-Prelim Calcs'!$C$21*'Drive Train'!$G$38,CA41+BU$2)</f>
        <v>10.313611825024775</v>
      </c>
      <c r="CB42" s="110">
        <f>'Drive Train'!$G$35-BU42*'DT-Prelim Calcs'!$C$21*'Drive Train'!$G$38</f>
        <v>10.35142196652696</v>
      </c>
      <c r="CC42" s="1">
        <f>IF(BZ42&gt;='Drive Train'!$G$30,1,0)</f>
        <v>0</v>
      </c>
      <c r="CD42" s="110">
        <f t="shared" si="66"/>
        <v>0.28994790536704201</v>
      </c>
      <c r="CE42" s="119">
        <f>CE41+'DT-Prelim Calcs'!$C$11</f>
        <v>1.5200000000000007</v>
      </c>
      <c r="CF42" s="2">
        <f>CP42/'Drive Train'!$G$35</f>
        <v>0.85445731809738423</v>
      </c>
      <c r="CG42" s="88">
        <f>CN42*12*60/(PI() * 'Drive Train'!$G$17)/CF$2*CF42</f>
        <v>3815.1501310536351</v>
      </c>
      <c r="CH42" s="2">
        <f>('DT-Prelim Calcs'!$C$6*CF42-CG42)/('DT-Prelim Calcs'!$C$6*CF42)*'DT-Prelim Calcs'!$C$7*CF42</f>
        <v>0.28366124235538959</v>
      </c>
      <c r="CI42" s="110">
        <f>CH42/'DT-Prelim Calcs'!$C$7*('DT-Prelim Calcs'!$C$8-'DT-Prelim Calcs'!$C$9)+'DT-Prelim Calcs'!$C$9</f>
        <v>20.301324001818088</v>
      </c>
      <c r="CJ42" s="110">
        <f t="shared" si="22"/>
        <v>20.301324001818088</v>
      </c>
      <c r="CK42" s="2">
        <f t="shared" si="67"/>
        <v>5.4921740007585707E-2</v>
      </c>
      <c r="CL42" s="110">
        <f>CK42*'DT-Prelim Calcs'!$C$21/CF$2/'DT-Prelim Calcs'!$C$19/'DT-Prelim Calcs'!$C$18*3.39*'DT-Prelim Calcs'!$C$20</f>
        <v>1.6318054504036676</v>
      </c>
      <c r="CM42" s="88">
        <f t="shared" si="23"/>
        <v>0</v>
      </c>
      <c r="CN42" s="110">
        <f>CL41*'DT-Prelim Calcs'!$C$11+CN41</f>
        <v>14.611671459724253</v>
      </c>
      <c r="CO42" s="110">
        <f>CO41+0.5*CL42*'DT-Prelim Calcs'!$C$11^2+CN42*'DT-Prelim Calcs'!$C$11</f>
        <v>15.663110354754968</v>
      </c>
      <c r="CP42" s="110">
        <f>MIN('Drive Train'!$G$35-CJ41*'DT-Prelim Calcs'!$C$21*'Drive Train'!$G$38,CP41+CJ$2)</f>
        <v>10.851607939836779</v>
      </c>
      <c r="CQ42" s="110">
        <f>'Drive Train'!$G$35-CJ42*'DT-Prelim Calcs'!$C$21*'Drive Train'!$G$38</f>
        <v>10.872880839836371</v>
      </c>
      <c r="CR42" s="1">
        <f>IF(CO42&gt;='Drive Train'!$G$30,1,0)</f>
        <v>0</v>
      </c>
      <c r="CS42" s="110">
        <f t="shared" si="68"/>
        <v>0.22557026668686764</v>
      </c>
      <c r="CT42" s="119">
        <f>CT41+'DT-Prelim Calcs'!$C$11</f>
        <v>1.5200000000000007</v>
      </c>
      <c r="CU42" s="2">
        <f>DE42/'Drive Train'!$G$35</f>
        <v>0.87016881197128926</v>
      </c>
      <c r="CV42" s="88">
        <f>DC42*12*60/(PI() * 'Drive Train'!$G$17)/CU$2*CU42</f>
        <v>4046.7811997469144</v>
      </c>
      <c r="CW42" s="2">
        <f>('DT-Prelim Calcs'!$C$6*CU42-CV42)/('DT-Prelim Calcs'!$C$6*CU42)*'DT-Prelim Calcs'!$C$7*CU42</f>
        <v>0.24988982425569084</v>
      </c>
      <c r="CX42" s="110">
        <f>CW42/'DT-Prelim Calcs'!$C$7*('DT-Prelim Calcs'!$C$8-'DT-Prelim Calcs'!$C$9)+'DT-Prelim Calcs'!$C$9</f>
        <v>18.241507011340012</v>
      </c>
      <c r="CY42" s="110">
        <f t="shared" si="24"/>
        <v>18.241507011340012</v>
      </c>
      <c r="CZ42" s="2">
        <f t="shared" si="69"/>
        <v>1.1643547073870691E-2</v>
      </c>
      <c r="DA42" s="110">
        <f>CZ42*'DT-Prelim Calcs'!$C$21/CU$2/'DT-Prelim Calcs'!$C$19/'DT-Prelim Calcs'!$C$18*3.39*'DT-Prelim Calcs'!$C$20</f>
        <v>0.41801912416796672</v>
      </c>
      <c r="DB42" s="88">
        <f t="shared" si="25"/>
        <v>0</v>
      </c>
      <c r="DC42" s="110">
        <f>DA41*'DT-Prelim Calcs'!$C$11+DC41</f>
        <v>12.594997732452736</v>
      </c>
      <c r="DD42" s="110">
        <f>DD41+0.5*DA42*'DT-Prelim Calcs'!$C$11^2+DC42*'DT-Prelim Calcs'!$C$11</f>
        <v>14.772795064697528</v>
      </c>
      <c r="DE42" s="110">
        <f>MIN('Drive Train'!$G$35-CY41*'DT-Prelim Calcs'!$C$21*'Drive Train'!$G$38,DE41+CY$2)</f>
        <v>11.051143912035373</v>
      </c>
      <c r="DF42" s="110">
        <f>'Drive Train'!$G$35-CY42*'DT-Prelim Calcs'!$C$21*'Drive Train'!$G$38</f>
        <v>11.058264368979398</v>
      </c>
      <c r="DG42" s="1">
        <f>IF(DD42&gt;='Drive Train'!$G$30,1,0)</f>
        <v>0</v>
      </c>
      <c r="DH42" s="110">
        <f t="shared" si="70"/>
        <v>0.20268341123711128</v>
      </c>
      <c r="DI42" s="119">
        <f>DI41+'DT-Prelim Calcs'!$C$11</f>
        <v>1.5200000000000007</v>
      </c>
      <c r="DJ42" s="2">
        <f>DT42/'Drive Train'!$G$35</f>
        <v>0.87396709291363484</v>
      </c>
      <c r="DK42" s="88">
        <f>DR42*12*60/(PI() * 'Drive Train'!$G$17)/DJ$2*DJ42</f>
        <v>4101.1445961497857</v>
      </c>
      <c r="DL42" s="2">
        <f>('DT-Prelim Calcs'!$C$6*DJ42-DK42)/('DT-Prelim Calcs'!$C$6*DJ42)*'DT-Prelim Calcs'!$C$7*DJ42</f>
        <v>0.24211999132137615</v>
      </c>
      <c r="DM42" s="110">
        <f>DL42/'DT-Prelim Calcs'!$C$7*('DT-Prelim Calcs'!$C$8-'DT-Prelim Calcs'!$C$9)+'DT-Prelim Calcs'!$C$9</f>
        <v>17.767602307544927</v>
      </c>
      <c r="DN42" s="110">
        <f t="shared" si="26"/>
        <v>17.767602307544927</v>
      </c>
      <c r="DO42" s="2">
        <f t="shared" si="71"/>
        <v>1.7225095607293073E-3</v>
      </c>
      <c r="DP42" s="110">
        <f>DO42*'DT-Prelim Calcs'!$C$21/DJ$2/'DT-Prelim Calcs'!$C$19/'DT-Prelim Calcs'!$C$18*3.39*'DT-Prelim Calcs'!$C$20</f>
        <v>7.25025711070863E-2</v>
      </c>
      <c r="DQ42" s="88">
        <f t="shared" si="27"/>
        <v>1</v>
      </c>
      <c r="DR42" s="110">
        <f>DP41*'DT-Prelim Calcs'!$C$11+DR41</f>
        <v>10.839792413778298</v>
      </c>
      <c r="DS42" s="110">
        <f>DS41+0.5*DP42*'DT-Prelim Calcs'!$C$11^2+DR42*'DT-Prelim Calcs'!$C$11</f>
        <v>13.53847572528843</v>
      </c>
      <c r="DT42" s="110">
        <f>MIN('Drive Train'!$G$35-DN41*'DT-Prelim Calcs'!$C$21*'Drive Train'!$G$38,DT41+DN$2)</f>
        <v>11.099382080003162</v>
      </c>
      <c r="DU42" s="110">
        <f>'Drive Train'!$G$35-DN42*'DT-Prelim Calcs'!$C$21*'Drive Train'!$G$38</f>
        <v>11.100915792320956</v>
      </c>
      <c r="DV42" s="1">
        <f>IF(DS42&gt;='Drive Train'!$G$30,1,0)</f>
        <v>0</v>
      </c>
      <c r="DW42" s="110">
        <f t="shared" si="72"/>
        <v>0.19741780341716586</v>
      </c>
      <c r="DX42" s="119">
        <f>DX41+'DT-Prelim Calcs'!$C$11</f>
        <v>1.5200000000000007</v>
      </c>
      <c r="DY42" s="2">
        <f>EI42/'Drive Train'!$G$35</f>
        <v>0.87459519050748857</v>
      </c>
      <c r="DZ42" s="88">
        <f>EG42*12*60/(PI() * 'Drive Train'!$G$17)/DY$2*DY42</f>
        <v>4109.836480334945</v>
      </c>
      <c r="EA42" s="2">
        <f>('DT-Prelim Calcs'!$C$6*DY42-DZ42)/('DT-Prelim Calcs'!$C$6*DY42)*'DT-Prelim Calcs'!$C$7*DY42</f>
        <v>0.24090705469907397</v>
      </c>
      <c r="EB42" s="110">
        <f>EA42/'DT-Prelim Calcs'!$C$7*('DT-Prelim Calcs'!$C$8-'DT-Prelim Calcs'!$C$9)+'DT-Prelim Calcs'!$C$9</f>
        <v>17.693621775971888</v>
      </c>
      <c r="EC42" s="110">
        <f t="shared" si="28"/>
        <v>17.693621775971888</v>
      </c>
      <c r="ED42" s="2">
        <f t="shared" si="73"/>
        <v>1.7308859140729993E-4</v>
      </c>
      <c r="EE42" s="110">
        <f>ED42*'DT-Prelim Calcs'!$C$21/DY$2/'DT-Prelim Calcs'!$C$19/'DT-Prelim Calcs'!$C$18*3.39*'DT-Prelim Calcs'!$C$20</f>
        <v>8.3569133750302834E-3</v>
      </c>
      <c r="EF42" s="88">
        <f t="shared" si="29"/>
        <v>1</v>
      </c>
      <c r="EG42" s="110">
        <f>EE41*'DT-Prelim Calcs'!$C$11+EG41</f>
        <v>9.463302707920592</v>
      </c>
      <c r="EH42" s="110">
        <f>EH41+0.5*EE42*'DT-Prelim Calcs'!$C$11^2+EG42*'DT-Prelim Calcs'!$C$11</f>
        <v>12.3104086027226</v>
      </c>
      <c r="EI42" s="110">
        <f>MIN('Drive Train'!$G$35-EC41*'DT-Prelim Calcs'!$C$21*'Drive Train'!$G$38,EI41+EC$2)</f>
        <v>11.107358919445105</v>
      </c>
      <c r="EJ42" s="110">
        <f>'Drive Train'!$G$35-EC42*'DT-Prelim Calcs'!$C$21*'Drive Train'!$G$38</f>
        <v>11.107574040162529</v>
      </c>
      <c r="EK42" s="1">
        <f>IF(EH42&gt;='Drive Train'!$G$30,1,0)</f>
        <v>0</v>
      </c>
      <c r="EL42" s="110">
        <f t="shared" si="74"/>
        <v>0.19659579751079875</v>
      </c>
      <c r="EM42" s="119">
        <f>EM41+'DT-Prelim Calcs'!$C$11</f>
        <v>1.5200000000000007</v>
      </c>
      <c r="EN42" s="2">
        <f>EX42/'Drive Train'!$G$35</f>
        <v>0.87466530535480103</v>
      </c>
      <c r="EO42" s="88">
        <f>EV42*12*60/(PI() * 'Drive Train'!$G$17)/EN$2*EN42</f>
        <v>4110.7698567693997</v>
      </c>
      <c r="EP42" s="2">
        <f>('DT-Prelim Calcs'!$C$6*EN42-EO42)/('DT-Prelim Calcs'!$C$6*EN42)*'DT-Prelim Calcs'!$C$7*EN42</f>
        <v>0.24078056376176707</v>
      </c>
      <c r="EQ42" s="110">
        <f>EP42/'DT-Prelim Calcs'!$C$7*('DT-Prelim Calcs'!$C$8-'DT-Prelim Calcs'!$C$9)+'DT-Prelim Calcs'!$C$9</f>
        <v>17.685906725895016</v>
      </c>
      <c r="ER42" s="110">
        <f t="shared" si="30"/>
        <v>17.685906725895016</v>
      </c>
      <c r="ES42" s="2">
        <f t="shared" si="75"/>
        <v>1.1227141408581831E-5</v>
      </c>
      <c r="ET42" s="110">
        <f>ES42*'DT-Prelim Calcs'!$C$21/EN$2/'DT-Prelim Calcs'!$C$19/'DT-Prelim Calcs'!$C$18*3.39*'DT-Prelim Calcs'!$C$20</f>
        <v>6.1155387024308748E-4</v>
      </c>
      <c r="EU42" s="88">
        <f t="shared" si="31"/>
        <v>1</v>
      </c>
      <c r="EV42" s="110">
        <f>ET41*'DT-Prelim Calcs'!$C$11+EV41</f>
        <v>8.3891598199450339</v>
      </c>
      <c r="EW42" s="110">
        <f>EW41+0.5*ET42*'DT-Prelim Calcs'!$C$11^2+EV42*'DT-Prelim Calcs'!$C$11</f>
        <v>11.208217865802466</v>
      </c>
      <c r="EX42" s="110">
        <f>MIN('Drive Train'!$G$35-ER41*'DT-Prelim Calcs'!$C$21*'Drive Train'!$G$38,EX41+ER$2)</f>
        <v>11.108249378005972</v>
      </c>
      <c r="EY42" s="110">
        <f>'Drive Train'!$G$35-ER42*'DT-Prelim Calcs'!$C$21*'Drive Train'!$G$38</f>
        <v>11.108268394669448</v>
      </c>
      <c r="EZ42" s="1">
        <f>IF(EW42&gt;='Drive Train'!$G$30,1,0)</f>
        <v>0</v>
      </c>
      <c r="FA42" s="110">
        <f t="shared" si="76"/>
        <v>0.19651007473216689</v>
      </c>
      <c r="FB42" s="119">
        <f>FB41+'DT-Prelim Calcs'!$C$11</f>
        <v>1.5200000000000007</v>
      </c>
      <c r="FC42" s="2">
        <f>FM42/'Drive Train'!$G$35</f>
        <v>0.87467036154690436</v>
      </c>
      <c r="FD42" s="88">
        <f>FK42*12*60/(PI() * 'Drive Train'!$G$17)/FC$2*FC42</f>
        <v>4110.8342334243898</v>
      </c>
      <c r="FE42" s="2">
        <f>('DT-Prelim Calcs'!$C$6*FC42-FD42)/('DT-Prelim Calcs'!$C$6*FC42)*'DT-Prelim Calcs'!$C$7*FC42</f>
        <v>0.24077214999887664</v>
      </c>
      <c r="FF42" s="110">
        <f>FE42/'DT-Prelim Calcs'!$C$7*('DT-Prelim Calcs'!$C$8-'DT-Prelim Calcs'!$C$9)+'DT-Prelim Calcs'!$C$9</f>
        <v>17.685393546030774</v>
      </c>
      <c r="FG42" s="110">
        <f t="shared" si="32"/>
        <v>17.685393546030774</v>
      </c>
      <c r="FH42" s="2">
        <f t="shared" si="77"/>
        <v>4.3464663387893232E-7</v>
      </c>
      <c r="FI42" s="110">
        <f>FH42*'DT-Prelim Calcs'!$C$21/FC$2/'DT-Prelim Calcs'!$C$19/'DT-Prelim Calcs'!$C$18*3.39*'DT-Prelim Calcs'!$C$20</f>
        <v>2.6366060869216722E-5</v>
      </c>
      <c r="FJ42" s="88">
        <f t="shared" si="33"/>
        <v>1</v>
      </c>
      <c r="FK42" s="110">
        <f>FI41*'DT-Prelim Calcs'!$C$11+FK41</f>
        <v>7.5331975287164674</v>
      </c>
      <c r="FL42" s="110">
        <f>FL41+0.5*FI42*'DT-Prelim Calcs'!$C$11^2+FK42*'DT-Prelim Calcs'!$C$11</f>
        <v>10.25454404537933</v>
      </c>
      <c r="FM42" s="110">
        <f>MIN('Drive Train'!$G$35-FG41*'DT-Prelim Calcs'!$C$21*'Drive Train'!$G$38,FM41+FG$2)</f>
        <v>11.108313591645684</v>
      </c>
      <c r="FN42" s="110">
        <f>'Drive Train'!$G$35-FG42*'DT-Prelim Calcs'!$C$21*'Drive Train'!$G$38</f>
        <v>11.108314580857229</v>
      </c>
      <c r="FO42" s="1">
        <f>IF(FL42&gt;='Drive Train'!$G$30,1,0)</f>
        <v>0</v>
      </c>
      <c r="FP42" s="110">
        <f t="shared" si="78"/>
        <v>0.1965043727336753</v>
      </c>
      <c r="FQ42" s="119">
        <f>FQ41+'DT-Prelim Calcs'!$C$11</f>
        <v>1.5200000000000007</v>
      </c>
      <c r="FR42" s="2">
        <f>GB42/'Drive Train'!$G$35</f>
        <v>0.87467058012584276</v>
      </c>
      <c r="FS42" s="88">
        <f>FZ42*12*60/(PI() * 'Drive Train'!$G$17)/FR$2*FR42</f>
        <v>4110.836879233093</v>
      </c>
      <c r="FT42" s="2">
        <f>('DT-Prelim Calcs'!$C$6*FR42-FS42)/('DT-Prelim Calcs'!$C$6*FR42)*'DT-Prelim Calcs'!$C$7*FR42</f>
        <v>0.24077181939547584</v>
      </c>
      <c r="FU42" s="110">
        <f>FT42/'DT-Prelim Calcs'!$C$7*('DT-Prelim Calcs'!$C$8-'DT-Prelim Calcs'!$C$9)+'DT-Prelim Calcs'!$C$9</f>
        <v>17.685373381568031</v>
      </c>
      <c r="FV42" s="110">
        <f t="shared" si="34"/>
        <v>17.685373381568031</v>
      </c>
      <c r="FW42" s="2">
        <f t="shared" si="79"/>
        <v>9.2466671819391166E-9</v>
      </c>
      <c r="FX42" s="110">
        <f>FW42*'DT-Prelim Calcs'!$C$21/FR$2/'DT-Prelim Calcs'!$C$19/'DT-Prelim Calcs'!$C$18*3.39*'DT-Prelim Calcs'!$C$20</f>
        <v>6.181470995422594E-7</v>
      </c>
      <c r="FY42" s="88">
        <f t="shared" si="35"/>
        <v>1</v>
      </c>
      <c r="FZ42" s="110">
        <f>FX41*'DT-Prelim Calcs'!$C$11+FZ41</f>
        <v>6.8356819303620329</v>
      </c>
      <c r="GA42" s="110">
        <f>GA41+0.5*FX42*'DT-Prelim Calcs'!$C$11^2+FZ42*'DT-Prelim Calcs'!$C$11</f>
        <v>9.4336887822745883</v>
      </c>
      <c r="GB42" s="110">
        <f>MIN('Drive Train'!$G$35-FV41*'DT-Prelim Calcs'!$C$21*'Drive Train'!$G$38,GB41+FV$2)</f>
        <v>11.108316367598203</v>
      </c>
      <c r="GC42" s="110">
        <f>'Drive Train'!$G$35-FV42*'DT-Prelim Calcs'!$C$21*'Drive Train'!$G$38</f>
        <v>11.108316395658877</v>
      </c>
      <c r="GD42" s="1">
        <f>IF(GA42&gt;='Drive Train'!$G$30,1,0)</f>
        <v>0</v>
      </c>
      <c r="GE42" s="110">
        <f t="shared" si="80"/>
        <v>0.19650414868408922</v>
      </c>
      <c r="GF42" s="119">
        <f>GF41+'DT-Prelim Calcs'!$C$11</f>
        <v>1.5200000000000007</v>
      </c>
      <c r="GG42" s="2">
        <f>GQ42/'Drive Train'!$G$35</f>
        <v>0.86727529214018539</v>
      </c>
      <c r="GH42" s="88">
        <f>GO42*12*60/(PI() * 'Drive Train'!$G$17)/GG$2*GG42</f>
        <v>4006.1619853760394</v>
      </c>
      <c r="GI42" s="2">
        <f>('DT-Prelim Calcs'!$C$6*GG42-GH42)/('DT-Prelim Calcs'!$C$6*GG42)*'DT-Prelim Calcs'!$C$7*GG42</f>
        <v>0.25561699764022716</v>
      </c>
      <c r="GJ42" s="110">
        <f>GI42/'DT-Prelim Calcs'!$C$7*('DT-Prelim Calcs'!$C$8-'DT-Prelim Calcs'!$C$9)+'DT-Prelim Calcs'!$C$9</f>
        <v>18.590823969545774</v>
      </c>
      <c r="GK42" s="110">
        <f t="shared" si="81"/>
        <v>18.590823969545774</v>
      </c>
      <c r="GL42" s="2">
        <f t="shared" si="82"/>
        <v>1.8975206080052431E-2</v>
      </c>
      <c r="GM42" s="110">
        <f>GL42*'DT-Prelim Calcs'!$C$21/GG$2/'DT-Prelim Calcs'!$C$19/'DT-Prelim Calcs'!$C$18*3.39*'DT-Prelim Calcs'!$C$20</f>
        <v>0.70472650492513722</v>
      </c>
      <c r="GN42" s="88">
        <f t="shared" si="37"/>
        <v>0</v>
      </c>
      <c r="GO42" s="110">
        <f>GM41*'DT-Prelim Calcs'!$C$11+GO41</f>
        <v>12.093170008423847</v>
      </c>
      <c r="GP42" s="110">
        <f>GP41+0.5*GM42*'DT-Prelim Calcs'!$C$11^2+GO42*'DT-Prelim Calcs'!$C$11</f>
        <v>12.675044359414073</v>
      </c>
      <c r="GQ42" s="110">
        <f>MIN('Drive Train'!$G$35-GK41*'DT-Prelim Calcs'!$C$21*'Drive Train'!$G$38,GQ41+GK$2)</f>
        <v>11.014396210180355</v>
      </c>
      <c r="GR42" s="110">
        <f>'Drive Train'!$G$35-GK42*'DT-Prelim Calcs'!$C$21*'Drive Train'!$G$38</f>
        <v>11.02682584274088</v>
      </c>
      <c r="GS42" s="1">
        <f>IF(GP42&gt;='Drive Train'!$G$30,1,0)</f>
        <v>0</v>
      </c>
      <c r="GT42" s="110">
        <f t="shared" si="83"/>
        <v>0.20656471077273084</v>
      </c>
      <c r="GU42" s="119">
        <f>GU41+'DT-Prelim Calcs'!$C$11</f>
        <v>1.5200000000000007</v>
      </c>
      <c r="GV42" s="2">
        <f>HF42/'Drive Train'!$G$35</f>
        <v>0.86935728226364639</v>
      </c>
      <c r="GW42" s="88">
        <f>HD42*12*60/(PI() * 'Drive Train'!$G$17)/GV$2*GV42</f>
        <v>4035.660709004535</v>
      </c>
      <c r="GX42" s="2">
        <f>('DT-Prelim Calcs'!$C$6*GV42-GW42)/('DT-Prelim Calcs'!$C$6*GV42)*'DT-Prelim Calcs'!$C$7*GV42</f>
        <v>0.25143048037249582</v>
      </c>
      <c r="GY42" s="110">
        <f>GX42/'DT-Prelim Calcs'!$C$7*('DT-Prelim Calcs'!$C$8-'DT-Prelim Calcs'!$C$9)+'DT-Prelim Calcs'!$C$9</f>
        <v>18.335476107825986</v>
      </c>
      <c r="GZ42" s="110">
        <f t="shared" si="38"/>
        <v>18.335476107825986</v>
      </c>
      <c r="HA42" s="2">
        <f t="shared" si="84"/>
        <v>1.3617112638340756E-2</v>
      </c>
      <c r="HB42" s="110">
        <f>HA42*'DT-Prelim Calcs'!$C$21/GV$2/'DT-Prelim Calcs'!$C$19/'DT-Prelim Calcs'!$C$18*3.39*'DT-Prelim Calcs'!$C$20</f>
        <v>0.50573048620946937</v>
      </c>
      <c r="HC42" s="88">
        <f t="shared" si="39"/>
        <v>0</v>
      </c>
      <c r="HD42" s="110">
        <f>HB41*'DT-Prelim Calcs'!$C$11+HD41</f>
        <v>12.153041385142018</v>
      </c>
      <c r="HE42" s="110">
        <f>HE41+0.5*HB42*'DT-Prelim Calcs'!$C$11^2+HD42*'DT-Prelim Calcs'!$C$11</f>
        <v>13.328172873154012</v>
      </c>
      <c r="HF42" s="110">
        <f>MIN('Drive Train'!$G$35-GZ41*'DT-Prelim Calcs'!$C$21*'Drive Train'!$G$38,HF41+GZ$2)</f>
        <v>11.040837484748309</v>
      </c>
      <c r="HG42" s="110">
        <f>'Drive Train'!$G$35-GZ42*'DT-Prelim Calcs'!$C$21*'Drive Train'!$G$38</f>
        <v>11.04980715029566</v>
      </c>
      <c r="HH42" s="1">
        <f>IF(HE42&gt;='Drive Train'!$G$30,1,0)</f>
        <v>0</v>
      </c>
      <c r="HI42" s="110">
        <f t="shared" si="85"/>
        <v>0.20372751230917763</v>
      </c>
      <c r="HJ42" s="119">
        <f>HJ41+'DT-Prelim Calcs'!$C$11</f>
        <v>1.5200000000000007</v>
      </c>
      <c r="HK42" s="2">
        <f>HU42/'Drive Train'!$G$35</f>
        <v>0.87037369771441087</v>
      </c>
      <c r="HL42" s="88">
        <f>HS42*12*60/(PI() * 'Drive Train'!$G$17)/HK$2*HK42</f>
        <v>4050.0533922453142</v>
      </c>
      <c r="HM42" s="2">
        <f>('DT-Prelim Calcs'!$C$6*HK42-HL42)/('DT-Prelim Calcs'!$C$6*HK42)*'DT-Prelim Calcs'!$C$7*HK42</f>
        <v>0.24938868037562528</v>
      </c>
      <c r="HN42" s="110">
        <f>HM42/'DT-Prelim Calcs'!$C$7*('DT-Prelim Calcs'!$C$8-'DT-Prelim Calcs'!$C$9)+'DT-Prelim Calcs'!$C$9</f>
        <v>18.210940788867926</v>
      </c>
      <c r="HO42" s="110">
        <f t="shared" si="40"/>
        <v>18.210940788867926</v>
      </c>
      <c r="HP42" s="2">
        <f t="shared" si="86"/>
        <v>1.1005887761957489E-2</v>
      </c>
      <c r="HQ42" s="110">
        <f>HP42*'DT-Prelim Calcs'!$C$21/HK$2/'DT-Prelim Calcs'!$C$19/'DT-Prelim Calcs'!$C$18*3.39*'DT-Prelim Calcs'!$C$20</f>
        <v>0.40875133494524929</v>
      </c>
      <c r="HR42" s="88">
        <f t="shared" si="41"/>
        <v>1</v>
      </c>
      <c r="HS42" s="110">
        <f>HQ41*'DT-Prelim Calcs'!$C$11+HS41</f>
        <v>12.182140860046994</v>
      </c>
      <c r="HT42" s="110">
        <f>HT41+0.5*HQ42*'DT-Prelim Calcs'!$C$11^2+HS42*'DT-Prelim Calcs'!$C$11</f>
        <v>13.789866100632537</v>
      </c>
      <c r="HU42" s="110">
        <f>MIN('Drive Train'!$G$35-HO41*'DT-Prelim Calcs'!$C$21*'Drive Train'!$G$38,HU41+HO$2)</f>
        <v>11.053745960973018</v>
      </c>
      <c r="HV42" s="110">
        <f>'Drive Train'!$G$35-HO42*'DT-Prelim Calcs'!$C$21*'Drive Train'!$G$38</f>
        <v>11.061015329001886</v>
      </c>
      <c r="HW42" s="1">
        <f>IF(HT42&gt;='Drive Train'!$G$30,1,0)</f>
        <v>0</v>
      </c>
      <c r="HX42" s="110">
        <f t="shared" si="87"/>
        <v>0.20234378654297697</v>
      </c>
      <c r="HY42" s="119">
        <f>HY41+'DT-Prelim Calcs'!$C$11</f>
        <v>1.5200000000000007</v>
      </c>
      <c r="HZ42" s="2">
        <f>IJ42/'Drive Train'!$G$35</f>
        <v>0.87092236693703262</v>
      </c>
      <c r="IA42" s="88">
        <f>IH42*12*60/(PI() * 'Drive Train'!$G$17)/HZ$2*HZ42</f>
        <v>4057.8203754868587</v>
      </c>
      <c r="IB42" s="2">
        <f>('DT-Prelim Calcs'!$C$6*HZ42-IA42)/('DT-Prelim Calcs'!$C$6*HZ42)*'DT-Prelim Calcs'!$C$7*HZ42</f>
        <v>0.24828705631332715</v>
      </c>
      <c r="IC42" s="110">
        <f>IB42/'DT-Prelim Calcs'!$C$7*('DT-Prelim Calcs'!$C$8-'DT-Prelim Calcs'!$C$9)+'DT-Prelim Calcs'!$C$9</f>
        <v>18.14374953400435</v>
      </c>
      <c r="ID42" s="110">
        <f t="shared" si="42"/>
        <v>18.14374953400435</v>
      </c>
      <c r="IE42" s="2">
        <f t="shared" si="88"/>
        <v>9.5975714048344152E-3</v>
      </c>
      <c r="IF42" s="110">
        <f>IE42*'DT-Prelim Calcs'!$C$21/HZ$2/'DT-Prelim Calcs'!$C$19/'DT-Prelim Calcs'!$C$18*3.39*'DT-Prelim Calcs'!$C$20</f>
        <v>0.35644740422654253</v>
      </c>
      <c r="IG42" s="88">
        <f t="shared" si="43"/>
        <v>1</v>
      </c>
      <c r="IH42" s="110">
        <f>IF41*'DT-Prelim Calcs'!$C$11+IH41</f>
        <v>12.197813840027152</v>
      </c>
      <c r="II42" s="110">
        <f>II41+0.5*IF42*'DT-Prelim Calcs'!$C$11^2+IH42*'DT-Prelim Calcs'!$C$11</f>
        <v>14.115148716815654</v>
      </c>
      <c r="IJ42" s="110">
        <f>MIN('Drive Train'!$G$35-ID41*'DT-Prelim Calcs'!$C$21*'Drive Train'!$G$38,IJ41+ID$2)</f>
        <v>11.060714060100313</v>
      </c>
      <c r="IK42" s="110">
        <f>'Drive Train'!$G$35-ID42*'DT-Prelim Calcs'!$C$21*'Drive Train'!$G$38</f>
        <v>11.067062541939608</v>
      </c>
      <c r="IL42" s="1">
        <f>IF(II42&gt;='Drive Train'!$G$30,1,0)</f>
        <v>0</v>
      </c>
      <c r="IM42" s="110">
        <f t="shared" si="89"/>
        <v>0.20159721704449274</v>
      </c>
      <c r="IN42" s="119">
        <f>IN41+'DT-Prelim Calcs'!$C$11</f>
        <v>1.5200000000000007</v>
      </c>
      <c r="IO42" s="2">
        <f>IY42/'Drive Train'!$G$35</f>
        <v>0.87124514722623969</v>
      </c>
      <c r="IP42" s="88">
        <f>IW42*12*60/(PI() * 'Drive Train'!$G$17)/IO$2*IO42</f>
        <v>4062.3889106504394</v>
      </c>
      <c r="IQ42" s="2">
        <f>('DT-Prelim Calcs'!$C$6*IO42-IP42)/('DT-Prelim Calcs'!$C$6*IO42)*'DT-Prelim Calcs'!$C$7*IO42</f>
        <v>0.247639156901135</v>
      </c>
      <c r="IR42" s="110">
        <f>IQ42/'DT-Prelim Calcs'!$C$7*('DT-Prelim Calcs'!$C$8-'DT-Prelim Calcs'!$C$9)+'DT-Prelim Calcs'!$C$9</f>
        <v>18.104232264891923</v>
      </c>
      <c r="IS42" s="110">
        <f t="shared" si="44"/>
        <v>18.104232264891923</v>
      </c>
      <c r="IT42" s="2">
        <f t="shared" si="90"/>
        <v>8.769470815485958E-3</v>
      </c>
      <c r="IU42" s="110">
        <f>IT42*'DT-Prelim Calcs'!$C$21/IO$2/'DT-Prelim Calcs'!$C$19/'DT-Prelim Calcs'!$C$18*3.39*'DT-Prelim Calcs'!$C$20</f>
        <v>0.32569230035067614</v>
      </c>
      <c r="IV42" s="88">
        <f t="shared" si="45"/>
        <v>1</v>
      </c>
      <c r="IW42" s="110">
        <f>IU41*'DT-Prelim Calcs'!$C$11+IW41</f>
        <v>12.207022709925837</v>
      </c>
      <c r="IX42" s="110">
        <f>IX41+0.5*IU42*'DT-Prelim Calcs'!$C$11^2+IW42*'DT-Prelim Calcs'!$C$11</f>
        <v>14.345644985803348</v>
      </c>
      <c r="IY42" s="110">
        <f>MIN('Drive Train'!$G$35-IS41*'DT-Prelim Calcs'!$C$21*'Drive Train'!$G$38,IY41+IS$2)</f>
        <v>11.064813369773244</v>
      </c>
      <c r="IZ42" s="110">
        <f>'Drive Train'!$G$35-IS42*'DT-Prelim Calcs'!$C$21*'Drive Train'!$G$38</f>
        <v>11.070619096159726</v>
      </c>
      <c r="JA42" s="1">
        <f>IF(IX42&gt;='Drive Train'!$G$30,1,0)</f>
        <v>0</v>
      </c>
      <c r="JB42" s="110">
        <f t="shared" si="91"/>
        <v>0.20115813627657692</v>
      </c>
      <c r="JC42" s="119">
        <f>JC41+'DT-Prelim Calcs'!$C$11</f>
        <v>1.5200000000000007</v>
      </c>
      <c r="JD42" s="2">
        <f>JN42/'Drive Train'!$G$35</f>
        <v>0.8714343832962298</v>
      </c>
      <c r="JE42" s="88">
        <f>JL42*12*60/(PI() * 'Drive Train'!$G$17)/JD$2*JD42</f>
        <v>4065.0670406751224</v>
      </c>
      <c r="JF42" s="2">
        <f>('DT-Prelim Calcs'!$C$6*JD42-JE42)/('DT-Prelim Calcs'!$C$6*JD42)*'DT-Prelim Calcs'!$C$7*JD42</f>
        <v>0.24725937644906709</v>
      </c>
      <c r="JG42" s="110">
        <f>JF42/'DT-Prelim Calcs'!$C$7*('DT-Prelim Calcs'!$C$8-'DT-Prelim Calcs'!$C$9)+'DT-Prelim Calcs'!$C$9</f>
        <v>18.081068350794162</v>
      </c>
      <c r="JH42" s="110">
        <f t="shared" si="46"/>
        <v>18.081068350794162</v>
      </c>
      <c r="JI42" s="2">
        <f t="shared" si="92"/>
        <v>8.2841213857610674E-3</v>
      </c>
      <c r="JJ42" s="110">
        <f>JI42*'DT-Prelim Calcs'!$C$21/JD$2/'DT-Prelim Calcs'!$C$19/'DT-Prelim Calcs'!$C$18*3.39*'DT-Prelim Calcs'!$C$20</f>
        <v>0.30766674606502348</v>
      </c>
      <c r="JK42" s="88">
        <f t="shared" si="47"/>
        <v>1</v>
      </c>
      <c r="JL42" s="110">
        <f>JJ41*'DT-Prelim Calcs'!$C$11+JL41</f>
        <v>12.21241763018064</v>
      </c>
      <c r="JM42" s="110">
        <f>JM41+0.5*JJ42*'DT-Prelim Calcs'!$C$11^2+JL42*'DT-Prelim Calcs'!$C$11</f>
        <v>14.501976657118542</v>
      </c>
      <c r="JN42" s="110">
        <f>MIN('Drive Train'!$G$35-JH41*'DT-Prelim Calcs'!$C$21*'Drive Train'!$G$38,JN41+JH$2)</f>
        <v>11.067216667862118</v>
      </c>
      <c r="JO42" s="110">
        <f>'Drive Train'!$G$35-JH42*'DT-Prelim Calcs'!$C$21*'Drive Train'!$G$38</f>
        <v>11.072703848428525</v>
      </c>
      <c r="JP42" s="1">
        <f>IF(JM42&gt;='Drive Train'!$G$30,1,0)</f>
        <v>0</v>
      </c>
      <c r="JQ42" s="110">
        <f>MIN(JG42,'DT-Prelim Calcs'!$C$10)*'DT-Prelim Calcs'!$C$11*1000/60/60*(1-JP42)</f>
        <v>0.20090075945326849</v>
      </c>
      <c r="JR42" s="119">
        <f>JR41+'DT-Prelim Calcs'!$C$11</f>
        <v>1.5200000000000007</v>
      </c>
      <c r="JS42" s="2">
        <f>KC42/'Drive Train'!$G$35</f>
        <v>0.87150404935446701</v>
      </c>
      <c r="JT42" s="88">
        <f>KA42*12*60/(PI() * 'Drive Train'!$G$17)/JS$2*JS42</f>
        <v>4066.0529287497557</v>
      </c>
      <c r="JU42" s="2">
        <f>('DT-Prelim Calcs'!$C$6*JS42-JT42)/('DT-Prelim Calcs'!$C$6*JS42)*'DT-Prelim Calcs'!$C$7*JS42</f>
        <v>0.24711957439508009</v>
      </c>
      <c r="JV42" s="110">
        <f>JU42/'DT-Prelim Calcs'!$C$7*('DT-Prelim Calcs'!$C$8-'DT-Prelim Calcs'!$C$9)+'DT-Prelim Calcs'!$C$9</f>
        <v>18.072541417004885</v>
      </c>
      <c r="JW42" s="110">
        <f t="shared" si="48"/>
        <v>18.072541417004885</v>
      </c>
      <c r="JX42" s="2">
        <f t="shared" si="93"/>
        <v>8.1054691791504763E-3</v>
      </c>
      <c r="JY42" s="110">
        <f>JX42*'DT-Prelim Calcs'!$C$21/JS$2/'DT-Prelim Calcs'!$C$19/'DT-Prelim Calcs'!$C$18*3.39*'DT-Prelim Calcs'!$C$20</f>
        <v>0.30103172220121432</v>
      </c>
      <c r="JZ42" s="88">
        <f t="shared" si="49"/>
        <v>1</v>
      </c>
      <c r="KA42" s="110">
        <f>JY41*'DT-Prelim Calcs'!$C$11+KA41</f>
        <v>12.21440300012495</v>
      </c>
      <c r="KB42" s="110">
        <f>KB41+0.5*JY42*'DT-Prelim Calcs'!$C$11^2+KA42*'DT-Prelim Calcs'!$C$11</f>
        <v>14.563588006303322</v>
      </c>
      <c r="KC42" s="110">
        <f>MIN('Drive Train'!$G$35-JW41*'DT-Prelim Calcs'!$C$21*'Drive Train'!$G$38,KC41+JW$2)</f>
        <v>11.06810142680173</v>
      </c>
      <c r="KD42" s="110">
        <f>'Drive Train'!$G$35-JW42*'DT-Prelim Calcs'!$C$21*'Drive Train'!$G$38</f>
        <v>11.073471272469559</v>
      </c>
      <c r="KE42" s="1">
        <f>IF(KB42&gt;='Drive Train'!$G$30,1,0)</f>
        <v>0</v>
      </c>
      <c r="KF42" s="110">
        <f>MIN(JV42,'DT-Prelim Calcs'!$C$10)*'DT-Prelim Calcs'!$C$11*1000/60/60*(1-KE42)</f>
        <v>0.20080601574449874</v>
      </c>
      <c r="KG42" s="119">
        <f>KG41+'DT-Prelim Calcs'!$C$11</f>
        <v>1.5200000000000007</v>
      </c>
      <c r="KH42" s="2">
        <f>KR42/'Drive Train'!$G$35</f>
        <v>0.87149886803163779</v>
      </c>
      <c r="KI42" s="88">
        <f>KP42*12*60/(PI() * 'Drive Train'!$G$17)/KH$2*KH42</f>
        <v>4065.9796054999815</v>
      </c>
      <c r="KJ42" s="2">
        <f>('DT-Prelim Calcs'!$C$6*KH42-KI42)/('DT-Prelim Calcs'!$C$6*KH42)*'DT-Prelim Calcs'!$C$7*KH42</f>
        <v>0.24712997177478502</v>
      </c>
      <c r="KK42" s="110">
        <f>KJ42/'DT-Prelim Calcs'!$C$7*('DT-Prelim Calcs'!$C$8-'DT-Prelim Calcs'!$C$9)+'DT-Prelim Calcs'!$C$9</f>
        <v>18.073175583426604</v>
      </c>
      <c r="KL42" s="110">
        <f t="shared" si="50"/>
        <v>18.073175583426604</v>
      </c>
      <c r="KM42" s="2">
        <f t="shared" si="94"/>
        <v>8.1187557220088469E-3</v>
      </c>
      <c r="KN42" s="110">
        <f>KM42*'DT-Prelim Calcs'!$C$21/KH$2/'DT-Prelim Calcs'!$C$19/'DT-Prelim Calcs'!$C$18*3.39*'DT-Prelim Calcs'!$C$20</f>
        <v>0.30152517554615377</v>
      </c>
      <c r="KO42" s="88">
        <f t="shared" si="51"/>
        <v>1</v>
      </c>
      <c r="KP42" s="110">
        <f>KN41*'DT-Prelim Calcs'!$C$11+KP41</f>
        <v>12.214255354432417</v>
      </c>
      <c r="KQ42" s="110">
        <f>KQ41+0.5*KN42*'DT-Prelim Calcs'!$C$11^2+KP42*'DT-Prelim Calcs'!$C$11</f>
        <v>14.559068170992052</v>
      </c>
      <c r="KR42" s="110">
        <f>MIN('Drive Train'!$G$35-KL41*'DT-Prelim Calcs'!$C$21*'Drive Train'!$G$38,KR41+KL$2)</f>
        <v>11.0680356240018</v>
      </c>
      <c r="KS42" s="110">
        <f>'Drive Train'!$G$35-KL42*'DT-Prelim Calcs'!$C$21*'Drive Train'!$G$38</f>
        <v>11.073414197491605</v>
      </c>
      <c r="KT42" s="1">
        <f>IF(KQ42&gt;='Drive Train'!$G$30,1,0)</f>
        <v>0</v>
      </c>
      <c r="KU42" s="110">
        <f>MIN(KK42,'DT-Prelim Calcs'!$C$10)*'DT-Prelim Calcs'!$C$11*1000/60/60*(1-KT42)</f>
        <v>0.20081306203807339</v>
      </c>
      <c r="KV42" s="119">
        <f>KV41+'DT-Prelim Calcs'!$C$11</f>
        <v>1.5200000000000007</v>
      </c>
      <c r="KW42" s="2">
        <f>LG42/'Drive Train'!$G$35</f>
        <v>0.8715037324604521</v>
      </c>
      <c r="KX42" s="88">
        <f>LE42*12*60/(PI() * 'Drive Train'!$G$17)/KW$2*KW42</f>
        <v>4066.0484442429406</v>
      </c>
      <c r="KY42" s="2">
        <f>('DT-Prelim Calcs'!$C$6*KW42-KX42)/('DT-Prelim Calcs'!$C$6*KW42)*'DT-Prelim Calcs'!$C$7*KW42</f>
        <v>0.24712021030647277</v>
      </c>
      <c r="KZ42" s="110">
        <f>KY42/'DT-Prelim Calcs'!$C$7*('DT-Prelim Calcs'!$C$8-'DT-Prelim Calcs'!$C$9)+'DT-Prelim Calcs'!$C$9</f>
        <v>18.072580203089828</v>
      </c>
      <c r="LA42" s="110">
        <f t="shared" si="52"/>
        <v>18.072580203089828</v>
      </c>
      <c r="LB42" s="2">
        <f t="shared" si="95"/>
        <v>8.1062817929354047E-3</v>
      </c>
      <c r="LC42" s="110">
        <f>LB42*'DT-Prelim Calcs'!$C$21/KW$2/'DT-Prelim Calcs'!$C$19/'DT-Prelim Calcs'!$C$18*3.39*'DT-Prelim Calcs'!$C$20</f>
        <v>0.30106190213549755</v>
      </c>
      <c r="LD42" s="88">
        <f t="shared" si="53"/>
        <v>1</v>
      </c>
      <c r="LE42" s="110">
        <f>LC41*'DT-Prelim Calcs'!$C$11+LE41</f>
        <v>12.21439397005441</v>
      </c>
      <c r="LF42" s="110">
        <f>LF41+0.5*LC42*'DT-Prelim Calcs'!$C$11^2+LE42*'DT-Prelim Calcs'!$C$11</f>
        <v>14.563375099172005</v>
      </c>
      <c r="LG42" s="110">
        <f>MIN('Drive Train'!$G$35-LA41*'DT-Prelim Calcs'!$C$21*'Drive Train'!$G$38,LG41+LA$2)</f>
        <v>11.068097402247741</v>
      </c>
      <c r="LH42" s="110">
        <f>'Drive Train'!$G$35-LA42*'DT-Prelim Calcs'!$C$21*'Drive Train'!$G$38</f>
        <v>11.073467781721915</v>
      </c>
      <c r="LI42" s="1">
        <f>IF(LF42&gt;='Drive Train'!$G$30,1,0)</f>
        <v>0</v>
      </c>
      <c r="LJ42" s="110">
        <f>MIN(KZ42,'DT-Prelim Calcs'!$C$10)*'DT-Prelim Calcs'!$C$11*1000/60/60*(1-LI42)</f>
        <v>0.20080644670099809</v>
      </c>
      <c r="LK42" s="119">
        <f>LK41+'DT-Prelim Calcs'!$C$11</f>
        <v>1.5200000000000007</v>
      </c>
      <c r="LL42" s="2">
        <f>LV42/'Drive Train'!$G$35</f>
        <v>0.87150006701555971</v>
      </c>
      <c r="LM42" s="88">
        <f>LT42*12*60/(PI() * 'Drive Train'!$G$17)/LL$2*LL42</f>
        <v>4065.9965728782008</v>
      </c>
      <c r="LN42" s="2">
        <f>('DT-Prelim Calcs'!$C$6*LL42-LM42)/('DT-Prelim Calcs'!$C$6*LL42)*'DT-Prelim Calcs'!$C$7*LL42</f>
        <v>0.24712756576620909</v>
      </c>
      <c r="LO42" s="110">
        <f>LN42/'DT-Prelim Calcs'!$C$7*('DT-Prelim Calcs'!$C$8-'DT-Prelim Calcs'!$C$9)+'DT-Prelim Calcs'!$C$9</f>
        <v>18.073028833967363</v>
      </c>
      <c r="LP42" s="110">
        <f t="shared" si="54"/>
        <v>18.073028833967363</v>
      </c>
      <c r="LQ42" s="2">
        <f t="shared" si="96"/>
        <v>8.1156811428721998E-3</v>
      </c>
      <c r="LR42" s="110">
        <f>LQ42*'DT-Prelim Calcs'!$C$21/LL$2/'DT-Prelim Calcs'!$C$19/'DT-Prelim Calcs'!$C$18*3.39*'DT-Prelim Calcs'!$C$20</f>
        <v>0.30141098772653563</v>
      </c>
      <c r="LS42" s="88">
        <f t="shared" si="55"/>
        <v>1</v>
      </c>
      <c r="LT42" s="110">
        <f>LR41*'DT-Prelim Calcs'!$C$11+LT41</f>
        <v>12.214289520576108</v>
      </c>
      <c r="LU42" s="110">
        <f>LU41+0.5*LR42*'DT-Prelim Calcs'!$C$11^2+LT42*'DT-Prelim Calcs'!$C$11</f>
        <v>14.560524700524413</v>
      </c>
      <c r="LV42" s="110">
        <f>MIN('Drive Train'!$G$35-LP41*'DT-Prelim Calcs'!$C$21*'Drive Train'!$G$38,LV41+LP$2)</f>
        <v>11.068050851097608</v>
      </c>
      <c r="LW42" s="110">
        <f>'Drive Train'!$G$35-LP42*'DT-Prelim Calcs'!$C$21*'Drive Train'!$G$38</f>
        <v>11.073427404942937</v>
      </c>
      <c r="LX42" s="1">
        <f>IF(LU42&gt;='Drive Train'!$G$30,1,0)</f>
        <v>0</v>
      </c>
      <c r="LY42" s="110">
        <f>MIN(LO42,'DT-Prelim Calcs'!$C$10)*'DT-Prelim Calcs'!$C$11*1000/60/60*(1-LX42)</f>
        <v>0.20081143148852626</v>
      </c>
      <c r="LZ42" s="119">
        <f>LZ41+'DT-Prelim Calcs'!$C$11</f>
        <v>1.5200000000000007</v>
      </c>
    </row>
    <row r="43" spans="1:338" x14ac:dyDescent="0.2">
      <c r="C43" s="3" t="s">
        <v>139</v>
      </c>
      <c r="E43" s="37">
        <f t="shared" ref="E43:O43" si="101">$C$7*$C$21/E35*$C$20</f>
        <v>50.900999999999996</v>
      </c>
      <c r="F43" s="37">
        <f t="shared" si="101"/>
        <v>15.270299999999997</v>
      </c>
      <c r="G43" s="37">
        <f t="shared" si="101"/>
        <v>23.753799999999998</v>
      </c>
      <c r="H43" s="37">
        <f t="shared" si="101"/>
        <v>32.237299999999998</v>
      </c>
      <c r="I43" s="37">
        <f t="shared" si="101"/>
        <v>40.720800000000004</v>
      </c>
      <c r="J43" s="37">
        <f t="shared" si="101"/>
        <v>49.204299999999989</v>
      </c>
      <c r="K43" s="37">
        <f t="shared" si="101"/>
        <v>57.687799999999996</v>
      </c>
      <c r="L43" s="37">
        <f t="shared" si="101"/>
        <v>66.171299999999988</v>
      </c>
      <c r="M43" s="37">
        <f t="shared" si="101"/>
        <v>74.65479999999998</v>
      </c>
      <c r="N43" s="37">
        <f t="shared" si="101"/>
        <v>83.138299999999987</v>
      </c>
      <c r="O43" s="37">
        <f t="shared" si="101"/>
        <v>91.621799999999979</v>
      </c>
      <c r="R43" s="119">
        <f>R42+'DT-Prelim Calcs'!$C$11</f>
        <v>1.5600000000000007</v>
      </c>
      <c r="S43" s="2">
        <f>AG43/'Drive Train'!$G$35</f>
        <v>0.85854706607788245</v>
      </c>
      <c r="T43" s="88">
        <f>AE43*12*60/(PI() * 'Drive Train'!$G$17)/S$2*ABS(S43)</f>
        <v>4003.1774003065566</v>
      </c>
      <c r="U43" s="2">
        <f>IF(OR(AD42=1,AND($C$32=Motors!$C$28,'DT-Prelim Calcs'!AI42=1)),0,IF(AG43=0,-(V42+$C$9)/($C$8-$C$9)*$C$7,($C$6*S43-T43)/($C$6*S43)*$C$7*S43))</f>
        <v>0.24403079220538876</v>
      </c>
      <c r="V43" s="110">
        <f>IF(AND(AD42=1,AI42=1),0,ABS(U43/$C$7*($C$8-$C$9)+$C$9) *'Drive Train'!$K$55 + V42*(1-'Drive Train'!$K$55))</f>
        <v>17.914720836084868</v>
      </c>
      <c r="W43" s="110">
        <f t="shared" si="7"/>
        <v>17.914720836084868</v>
      </c>
      <c r="X43" s="2">
        <f>MAX(MIN(IF(AND(AI42=1,AG43&lt;0),-1,1)*(W43-$C$9)/($C$8-$C$9)*$C$7-$C$29*AE43/T$2 -  AI42*$C$29/2,X$2),MAX(X$4:X42)*-1)</f>
        <v>5.6625837884045904E-3</v>
      </c>
      <c r="Y43" s="110">
        <f t="shared" si="8"/>
        <v>0.21030458721832671</v>
      </c>
      <c r="Z43" s="110">
        <f t="shared" si="9"/>
        <v>0.21030458721832671</v>
      </c>
      <c r="AA43" s="110">
        <f t="shared" si="10"/>
        <v>10.903547739189106</v>
      </c>
      <c r="AB43" s="110" t="e">
        <f t="shared" si="11"/>
        <v>#N/A</v>
      </c>
      <c r="AC43" s="88">
        <f t="shared" si="60"/>
        <v>1</v>
      </c>
      <c r="AD43" s="1">
        <f t="shared" si="12"/>
        <v>0</v>
      </c>
      <c r="AE43" s="110">
        <f t="shared" si="13"/>
        <v>12.207011520514309</v>
      </c>
      <c r="AF43" s="110" t="e">
        <f t="shared" si="14"/>
        <v>#N/A</v>
      </c>
      <c r="AG43" s="110">
        <f>IF(AI42=0,MIN('Drive Train'!$G$35-W42*$C$21*'Drive Train'!$G$38,AG42+W$2)-$C$3,IF(AE42-1&lt;=0,0,IF($C$32=Motors!$C$26,MAX(MAX(AG$4:AG42)*-1,AG42-W$2),MAX(0,MAX(AG$4:AG42)*-1,AG42-W$2))))</f>
        <v>10.903547739189106</v>
      </c>
      <c r="AH43" s="110">
        <f>'Drive Train'!$G$35-ABS(W43)*'DT-Prelim Calcs'!$C$21*'Drive Train'!$G$38</f>
        <v>11.087675124752362</v>
      </c>
      <c r="AI43" s="1">
        <f>IF(AJ43&gt;='Drive Train'!$G$30,1,0)</f>
        <v>0</v>
      </c>
      <c r="AJ43" s="110">
        <f>AJ42+0.5*Y43*'DT-Prelim Calcs'!$C$11^2+AE43*'DT-Prelim Calcs'!$C$11</f>
        <v>15.100675453496477</v>
      </c>
      <c r="AK43" s="110">
        <f t="shared" si="100"/>
        <v>0.19905245373427632</v>
      </c>
      <c r="AL43" s="119">
        <f>AL42+'DT-Prelim Calcs'!$C$11</f>
        <v>1.5600000000000007</v>
      </c>
      <c r="AM43" s="2">
        <f>AW43/'Drive Train'!$G$35</f>
        <v>0.67020528981378846</v>
      </c>
      <c r="AN43" s="88">
        <f>AU43*12*60/(PI() * 'Drive Train'!$G$17)/AM$2*AM43</f>
        <v>972.48464292998995</v>
      </c>
      <c r="AO43" s="2">
        <f>('DT-Prelim Calcs'!$C$6*AM43-AN43)/('DT-Prelim Calcs'!$C$6*AM43)*'DT-Prelim Calcs'!$C$7*AM43</f>
        <v>0.71019436505331734</v>
      </c>
      <c r="AP43" s="110">
        <f>AO43/'DT-Prelim Calcs'!$C$7*('DT-Prelim Calcs'!$C$8-'DT-Prelim Calcs'!$C$9)+'DT-Prelim Calcs'!$C$9</f>
        <v>46.316819428783894</v>
      </c>
      <c r="AQ43" s="110">
        <f t="shared" si="16"/>
        <v>46.316819428783894</v>
      </c>
      <c r="AR43" s="2">
        <f t="shared" si="61"/>
        <v>0.63585911383737492</v>
      </c>
      <c r="AS43" s="110">
        <f>AR43*'DT-Prelim Calcs'!$C$21/AM$2/'DT-Prelim Calcs'!$C$19/'DT-Prelim Calcs'!$C$18*3.39*'DT-Prelim Calcs'!$C$20</f>
        <v>7.0846150871132467</v>
      </c>
      <c r="AT43" s="88">
        <f t="shared" si="17"/>
        <v>0</v>
      </c>
      <c r="AU43" s="110">
        <f>AS42*'DT-Prelim Calcs'!$C$11+AU42</f>
        <v>12.662582049244611</v>
      </c>
      <c r="AV43" s="110">
        <f>AV42+0.5*AS43*'DT-Prelim Calcs'!$C$11^2+AU43*'DT-Prelim Calcs'!$C$11</f>
        <v>10.636016842372557</v>
      </c>
      <c r="AW43" s="110">
        <f>MIN('Drive Train'!$G$35-AQ42*'DT-Prelim Calcs'!$C$21*'Drive Train'!$G$38,AW42+AQ$2)</f>
        <v>8.5116071806351137</v>
      </c>
      <c r="AX43" s="110">
        <f>'Drive Train'!$G$35-AQ43*'DT-Prelim Calcs'!$C$21*'Drive Train'!$G$38</f>
        <v>8.5314862514094489</v>
      </c>
      <c r="AY43" s="1">
        <f>IF(AV43&gt;='Drive Train'!$G$30,1,0)</f>
        <v>0</v>
      </c>
      <c r="AZ43" s="110">
        <f t="shared" si="62"/>
        <v>0.51463132698648772</v>
      </c>
      <c r="BA43" s="119">
        <f>BA42+'DT-Prelim Calcs'!$C$11</f>
        <v>1.5600000000000007</v>
      </c>
      <c r="BB43" s="2">
        <f>BL43/'Drive Train'!$G$35</f>
        <v>0.74453526363777522</v>
      </c>
      <c r="BC43" s="88">
        <f>BJ43*12*60/(PI() * 'Drive Train'!$G$17)/BB$2*BB43</f>
        <v>2131.5402505075431</v>
      </c>
      <c r="BD43" s="2">
        <f>('DT-Prelim Calcs'!$C$6*BB43-BC43)/('DT-Prelim Calcs'!$C$6*BB43)*'DT-Prelim Calcs'!$C$7*BB43</f>
        <v>0.53515914754850358</v>
      </c>
      <c r="BE43" s="110">
        <f>BD43/'DT-Prelim Calcs'!$C$7*('DT-Prelim Calcs'!$C$8-'DT-Prelim Calcs'!$C$9)+'DT-Prelim Calcs'!$C$9</f>
        <v>35.640912545511569</v>
      </c>
      <c r="BF43" s="110">
        <f t="shared" si="18"/>
        <v>35.640912545511569</v>
      </c>
      <c r="BG43" s="2">
        <f t="shared" si="63"/>
        <v>0.38849357609675289</v>
      </c>
      <c r="BH43" s="110">
        <f>BG43*'DT-Prelim Calcs'!$C$21/BB$2/'DT-Prelim Calcs'!$C$19/'DT-Prelim Calcs'!$C$18*3.39*'DT-Prelim Calcs'!$C$20</f>
        <v>6.7332498081778667</v>
      </c>
      <c r="BI43" s="88">
        <f t="shared" si="19"/>
        <v>0</v>
      </c>
      <c r="BJ43" s="110">
        <f>BH42*'DT-Prelim Calcs'!$C$11+BJ42</f>
        <v>16.060908631942375</v>
      </c>
      <c r="BK43" s="110">
        <f>BK42+0.5*BH43*'DT-Prelim Calcs'!$C$11^2+BJ43*'DT-Prelim Calcs'!$C$11</f>
        <v>14.458605940026779</v>
      </c>
      <c r="BL43" s="110">
        <f>MIN('Drive Train'!$G$35-BF42*'DT-Prelim Calcs'!$C$21*'Drive Train'!$G$38,BL42+BF$2)</f>
        <v>9.4555978481997442</v>
      </c>
      <c r="BM43" s="110">
        <f>'Drive Train'!$G$35-BF43*'DT-Prelim Calcs'!$C$21*'Drive Train'!$G$38</f>
        <v>9.4923178709039586</v>
      </c>
      <c r="BN43" s="1">
        <f>IF(BK43&gt;='Drive Train'!$G$30,1,0)</f>
        <v>0</v>
      </c>
      <c r="BO43" s="110">
        <f t="shared" si="64"/>
        <v>0.39601013939457302</v>
      </c>
      <c r="BP43" s="119">
        <f>BP42+'DT-Prelim Calcs'!$C$11</f>
        <v>1.5600000000000007</v>
      </c>
      <c r="BQ43" s="2">
        <f>CA43/'Drive Train'!$G$35</f>
        <v>0.8150725957895244</v>
      </c>
      <c r="BR43" s="88">
        <f>BY43*12*60/(PI() * 'Drive Train'!$G$17)/BQ$2*BQ43</f>
        <v>3219.0400504152485</v>
      </c>
      <c r="BS43" s="2">
        <f>('DT-Prelim Calcs'!$C$6*BQ43-BR43)/('DT-Prelim Calcs'!$C$6*BQ43)*'DT-Prelim Calcs'!$C$7*BQ43</f>
        <v>0.3720526218636574</v>
      </c>
      <c r="BT43" s="110">
        <f>BS43/'DT-Prelim Calcs'!$C$7*('DT-Prelim Calcs'!$C$8-'DT-Prelim Calcs'!$C$9)+'DT-Prelim Calcs'!$C$9</f>
        <v>25.692571262606052</v>
      </c>
      <c r="BU43" s="110">
        <f t="shared" si="20"/>
        <v>25.692571262606052</v>
      </c>
      <c r="BV43" s="2">
        <f t="shared" si="65"/>
        <v>0.1697274111313257</v>
      </c>
      <c r="BW43" s="110">
        <f>BV43*'DT-Prelim Calcs'!$C$21/BQ$2/'DT-Prelim Calcs'!$C$19/'DT-Prelim Calcs'!$C$18*3.39*'DT-Prelim Calcs'!$C$20</f>
        <v>3.9922565090240285</v>
      </c>
      <c r="BX43" s="88">
        <f t="shared" si="21"/>
        <v>0</v>
      </c>
      <c r="BY43" s="110">
        <f>BW42*'DT-Prelim Calcs'!$C$11+BY42</f>
        <v>16.325495399907382</v>
      </c>
      <c r="BZ43" s="110">
        <f>BZ42+0.5*BW43*'DT-Prelim Calcs'!$C$11^2+BY43*'DT-Prelim Calcs'!$C$11</f>
        <v>16.230178301967992</v>
      </c>
      <c r="CA43" s="110">
        <f>MIN('Drive Train'!$G$35-BU42*'DT-Prelim Calcs'!$C$21*'Drive Train'!$G$38,CA42+BU$2)</f>
        <v>10.35142196652696</v>
      </c>
      <c r="CB43" s="110">
        <f>'Drive Train'!$G$35-BU43*'DT-Prelim Calcs'!$C$21*'Drive Train'!$G$38</f>
        <v>10.387668586365454</v>
      </c>
      <c r="CC43" s="1">
        <f>IF(BZ43&gt;='Drive Train'!$G$30,1,0)</f>
        <v>0</v>
      </c>
      <c r="CD43" s="110">
        <f t="shared" si="66"/>
        <v>0.28547301402895608</v>
      </c>
      <c r="CE43" s="119">
        <f>CE42+'DT-Prelim Calcs'!$C$11</f>
        <v>1.5600000000000007</v>
      </c>
      <c r="CF43" s="2">
        <f>CP43/'Drive Train'!$G$35</f>
        <v>0.85613234959341511</v>
      </c>
      <c r="CG43" s="88">
        <f>CN43*12*60/(PI() * 'Drive Train'!$G$17)/CF$2*CF43</f>
        <v>3839.7053198043996</v>
      </c>
      <c r="CH43" s="2">
        <f>('DT-Prelim Calcs'!$C$6*CF43-CG43)/('DT-Prelim Calcs'!$C$6*CF43)*'DT-Prelim Calcs'!$C$7*CF43</f>
        <v>0.28009447235750229</v>
      </c>
      <c r="CI43" s="110">
        <f>CH43/'DT-Prelim Calcs'!$C$7*('DT-Prelim Calcs'!$C$8-'DT-Prelim Calcs'!$C$9)+'DT-Prelim Calcs'!$C$9</f>
        <v>20.083776328188083</v>
      </c>
      <c r="CJ43" s="110">
        <f t="shared" si="22"/>
        <v>20.083776328188083</v>
      </c>
      <c r="CK43" s="2">
        <f t="shared" si="67"/>
        <v>5.0333161196975978E-2</v>
      </c>
      <c r="CL43" s="110">
        <f>CK43*'DT-Prelim Calcs'!$C$21/CF$2/'DT-Prelim Calcs'!$C$19/'DT-Prelim Calcs'!$C$18*3.39*'DT-Prelim Calcs'!$C$20</f>
        <v>1.4954720437831646</v>
      </c>
      <c r="CM43" s="88">
        <f t="shared" si="23"/>
        <v>0</v>
      </c>
      <c r="CN43" s="110">
        <f>CL42*'DT-Prelim Calcs'!$C$11+CN42</f>
        <v>14.6769436777404</v>
      </c>
      <c r="CO43" s="110">
        <f>CO42+0.5*CL43*'DT-Prelim Calcs'!$C$11^2+CN43*'DT-Prelim Calcs'!$C$11</f>
        <v>16.25138447949961</v>
      </c>
      <c r="CP43" s="110">
        <f>MIN('Drive Train'!$G$35-CJ42*'DT-Prelim Calcs'!$C$21*'Drive Train'!$G$38,CP42+CJ$2)</f>
        <v>10.872880839836371</v>
      </c>
      <c r="CQ43" s="110">
        <f>'Drive Train'!$G$35-CJ43*'DT-Prelim Calcs'!$C$21*'Drive Train'!$G$38</f>
        <v>10.892460130463071</v>
      </c>
      <c r="CR43" s="1">
        <f>IF(CO43&gt;='Drive Train'!$G$30,1,0)</f>
        <v>0</v>
      </c>
      <c r="CS43" s="110">
        <f t="shared" si="68"/>
        <v>0.22315307031320092</v>
      </c>
      <c r="CT43" s="119">
        <f>CT42+'DT-Prelim Calcs'!$C$11</f>
        <v>1.5600000000000007</v>
      </c>
      <c r="CU43" s="2">
        <f>DE43/'Drive Train'!$G$35</f>
        <v>0.87072947787239352</v>
      </c>
      <c r="CV43" s="88">
        <f>DC43*12*60/(PI() * 'Drive Train'!$G$17)/CU$2*CU43</f>
        <v>4054.7644704188328</v>
      </c>
      <c r="CW43" s="2">
        <f>('DT-Prelim Calcs'!$C$6*CU43-CV43)/('DT-Prelim Calcs'!$C$6*CU43)*'DT-Prelim Calcs'!$C$7*CU43</f>
        <v>0.24875289542840454</v>
      </c>
      <c r="CX43" s="110">
        <f>CW43/'DT-Prelim Calcs'!$C$7*('DT-Prelim Calcs'!$C$8-'DT-Prelim Calcs'!$C$9)+'DT-Prelim Calcs'!$C$9</f>
        <v>18.172162416200564</v>
      </c>
      <c r="CY43" s="110">
        <f t="shared" si="24"/>
        <v>18.172162416200564</v>
      </c>
      <c r="CZ43" s="2">
        <f t="shared" si="69"/>
        <v>1.0190329185675029E-2</v>
      </c>
      <c r="DA43" s="110">
        <f>CZ43*'DT-Prelim Calcs'!$C$21/CU$2/'DT-Prelim Calcs'!$C$19/'DT-Prelim Calcs'!$C$18*3.39*'DT-Prelim Calcs'!$C$20</f>
        <v>0.3658466319716665</v>
      </c>
      <c r="DB43" s="88">
        <f t="shared" si="25"/>
        <v>1</v>
      </c>
      <c r="DC43" s="110">
        <f>DA42*'DT-Prelim Calcs'!$C$11+DC42</f>
        <v>12.611718497419455</v>
      </c>
      <c r="DD43" s="110">
        <f>DD42+0.5*DA43*'DT-Prelim Calcs'!$C$11^2+DC43*'DT-Prelim Calcs'!$C$11</f>
        <v>15.277556481899882</v>
      </c>
      <c r="DE43" s="110">
        <f>MIN('Drive Train'!$G$35-CY42*'DT-Prelim Calcs'!$C$21*'Drive Train'!$G$38,DE42+CY$2)</f>
        <v>11.058264368979398</v>
      </c>
      <c r="DF43" s="110">
        <f>'Drive Train'!$G$35-CY43*'DT-Prelim Calcs'!$C$21*'Drive Train'!$G$38</f>
        <v>11.064505382541949</v>
      </c>
      <c r="DG43" s="1">
        <f>IF(DD43&gt;='Drive Train'!$G$30,1,0)</f>
        <v>0</v>
      </c>
      <c r="DH43" s="110">
        <f t="shared" si="70"/>
        <v>0.2019129157355618</v>
      </c>
      <c r="DI43" s="119">
        <f>DI42+'DT-Prelim Calcs'!$C$11</f>
        <v>1.5600000000000007</v>
      </c>
      <c r="DJ43" s="2">
        <f>DT43/'Drive Train'!$G$35</f>
        <v>0.8740878576630674</v>
      </c>
      <c r="DK43" s="88">
        <f>DR43*12*60/(PI() * 'Drive Train'!$G$17)/DJ$2*DJ43</f>
        <v>4102.8086734163999</v>
      </c>
      <c r="DL43" s="2">
        <f>('DT-Prelim Calcs'!$C$6*DJ43-DK43)/('DT-Prelim Calcs'!$C$6*DJ43)*'DT-Prelim Calcs'!$C$7*DJ43</f>
        <v>0.24188849753829422</v>
      </c>
      <c r="DM43" s="110">
        <f>DL43/'DT-Prelim Calcs'!$C$7*('DT-Prelim Calcs'!$C$8-'DT-Prelim Calcs'!$C$9)+'DT-Prelim Calcs'!$C$9</f>
        <v>17.753482828576811</v>
      </c>
      <c r="DN43" s="110">
        <f t="shared" si="26"/>
        <v>17.753482828576811</v>
      </c>
      <c r="DO43" s="2">
        <f t="shared" si="71"/>
        <v>1.42669928578118E-3</v>
      </c>
      <c r="DP43" s="110">
        <f>DO43*'DT-Prelim Calcs'!$C$21/DJ$2/'DT-Prelim Calcs'!$C$19/'DT-Prelim Calcs'!$C$18*3.39*'DT-Prelim Calcs'!$C$20</f>
        <v>6.0051548492992532E-2</v>
      </c>
      <c r="DQ43" s="88">
        <f t="shared" si="27"/>
        <v>1</v>
      </c>
      <c r="DR43" s="110">
        <f>DP42*'DT-Prelim Calcs'!$C$11+DR42</f>
        <v>10.842692516622581</v>
      </c>
      <c r="DS43" s="110">
        <f>DS42+0.5*DP43*'DT-Prelim Calcs'!$C$11^2+DR43*'DT-Prelim Calcs'!$C$11</f>
        <v>13.972231467192129</v>
      </c>
      <c r="DT43" s="110">
        <f>MIN('Drive Train'!$G$35-DN42*'DT-Prelim Calcs'!$C$21*'Drive Train'!$G$38,DT42+DN$2)</f>
        <v>11.100915792320956</v>
      </c>
      <c r="DU43" s="110">
        <f>'Drive Train'!$G$35-DN43*'DT-Prelim Calcs'!$C$21*'Drive Train'!$G$38</f>
        <v>11.102186545428086</v>
      </c>
      <c r="DV43" s="1">
        <f>IF(DS43&gt;='Drive Train'!$G$30,1,0)</f>
        <v>0</v>
      </c>
      <c r="DW43" s="110">
        <f t="shared" si="72"/>
        <v>0.1972609203175201</v>
      </c>
      <c r="DX43" s="119">
        <f>DX42+'DT-Prelim Calcs'!$C$11</f>
        <v>1.5600000000000007</v>
      </c>
      <c r="DY43" s="2">
        <f>EI43/'Drive Train'!$G$35</f>
        <v>0.87461212914665587</v>
      </c>
      <c r="DZ43" s="88">
        <f>EG43*12*60/(PI() * 'Drive Train'!$G$17)/DY$2*DY43</f>
        <v>4110.0612536323242</v>
      </c>
      <c r="EA43" s="2">
        <f>('DT-Prelim Calcs'!$C$6*DY43-DZ43)/('DT-Prelim Calcs'!$C$6*DY43)*'DT-Prelim Calcs'!$C$7*DY43</f>
        <v>0.24087666928487095</v>
      </c>
      <c r="EB43" s="110">
        <f>EA43/'DT-Prelim Calcs'!$C$7*('DT-Prelim Calcs'!$C$8-'DT-Prelim Calcs'!$C$9)+'DT-Prelim Calcs'!$C$9</f>
        <v>17.691768481204896</v>
      </c>
      <c r="EC43" s="110">
        <f t="shared" si="28"/>
        <v>17.691768481204896</v>
      </c>
      <c r="ED43" s="2">
        <f t="shared" si="73"/>
        <v>1.3419962209973435E-4</v>
      </c>
      <c r="EE43" s="110">
        <f>ED43*'DT-Prelim Calcs'!$C$21/DY$2/'DT-Prelim Calcs'!$C$19/'DT-Prelim Calcs'!$C$18*3.39*'DT-Prelim Calcs'!$C$20</f>
        <v>6.4793098593670861E-3</v>
      </c>
      <c r="EF43" s="88">
        <f t="shared" si="29"/>
        <v>1</v>
      </c>
      <c r="EG43" s="110">
        <f>EE42*'DT-Prelim Calcs'!$C$11+EG42</f>
        <v>9.4636369844555936</v>
      </c>
      <c r="EH43" s="110">
        <f>EH42+0.5*EE43*'DT-Prelim Calcs'!$C$11^2+EG43*'DT-Prelim Calcs'!$C$11</f>
        <v>12.688959265548711</v>
      </c>
      <c r="EI43" s="110">
        <f>MIN('Drive Train'!$G$35-EC42*'DT-Prelim Calcs'!$C$21*'Drive Train'!$G$38,EI42+EC$2)</f>
        <v>11.107574040162529</v>
      </c>
      <c r="EJ43" s="110">
        <f>'Drive Train'!$G$35-EC43*'DT-Prelim Calcs'!$C$21*'Drive Train'!$G$38</f>
        <v>11.107740836691558</v>
      </c>
      <c r="EK43" s="1">
        <f>IF(EH43&gt;='Drive Train'!$G$30,1,0)</f>
        <v>0</v>
      </c>
      <c r="EL43" s="110">
        <f t="shared" si="74"/>
        <v>0.1965752053467211</v>
      </c>
      <c r="EM43" s="119">
        <f>EM42+'DT-Prelim Calcs'!$C$11</f>
        <v>1.5600000000000007</v>
      </c>
      <c r="EN43" s="2">
        <f>EX43/'Drive Train'!$G$35</f>
        <v>0.87466680272987785</v>
      </c>
      <c r="EO43" s="88">
        <f>EV43*12*60/(PI() * 'Drive Train'!$G$17)/EN$2*EN43</f>
        <v>4110.7888808775087</v>
      </c>
      <c r="EP43" s="2">
        <f>('DT-Prelim Calcs'!$C$6*EN43-EO43)/('DT-Prelim Calcs'!$C$6*EN43)*'DT-Prelim Calcs'!$C$7*EN43</f>
        <v>0.24077808191123615</v>
      </c>
      <c r="EQ43" s="110">
        <f>EP43/'DT-Prelim Calcs'!$C$7*('DT-Prelim Calcs'!$C$8-'DT-Prelim Calcs'!$C$9)+'DT-Prelim Calcs'!$C$9</f>
        <v>17.685755350614407</v>
      </c>
      <c r="ER43" s="110">
        <f t="shared" si="30"/>
        <v>17.685755350614407</v>
      </c>
      <c r="ES43" s="2">
        <f t="shared" si="75"/>
        <v>8.0432257230644844E-6</v>
      </c>
      <c r="ET43" s="110">
        <f>ES43*'DT-Prelim Calcs'!$C$21/EN$2/'DT-Prelim Calcs'!$C$19/'DT-Prelim Calcs'!$C$18*3.39*'DT-Prelim Calcs'!$C$20</f>
        <v>4.3812272787612216E-4</v>
      </c>
      <c r="EU43" s="88">
        <f t="shared" si="31"/>
        <v>1</v>
      </c>
      <c r="EV43" s="110">
        <f>ET42*'DT-Prelim Calcs'!$C$11+EV42</f>
        <v>8.3891842820998441</v>
      </c>
      <c r="EW43" s="110">
        <f>EW42+0.5*ET43*'DT-Prelim Calcs'!$C$11^2+EV43*'DT-Prelim Calcs'!$C$11</f>
        <v>11.54378558758464</v>
      </c>
      <c r="EX43" s="110">
        <f>MIN('Drive Train'!$G$35-ER42*'DT-Prelim Calcs'!$C$21*'Drive Train'!$G$38,EX42+ER$2)</f>
        <v>11.108268394669448</v>
      </c>
      <c r="EY43" s="110">
        <f>'Drive Train'!$G$35-ER43*'DT-Prelim Calcs'!$C$21*'Drive Train'!$G$38</f>
        <v>11.108282018444703</v>
      </c>
      <c r="EZ43" s="1">
        <f>IF(EW43&gt;='Drive Train'!$G$30,1,0)</f>
        <v>0</v>
      </c>
      <c r="FA43" s="110">
        <f t="shared" si="76"/>
        <v>0.19650839278460455</v>
      </c>
      <c r="FB43" s="119">
        <f>FB42+'DT-Prelim Calcs'!$C$11</f>
        <v>1.5600000000000007</v>
      </c>
      <c r="FC43" s="2">
        <f>FM43/'Drive Train'!$G$35</f>
        <v>0.87467043943757716</v>
      </c>
      <c r="FD43" s="88">
        <f>FK43*12*60/(PI() * 'Drive Train'!$G$17)/FC$2*FC43</f>
        <v>4110.8351750141746</v>
      </c>
      <c r="FE43" s="2">
        <f>('DT-Prelim Calcs'!$C$6*FC43-FD43)/('DT-Prelim Calcs'!$C$6*FC43)*'DT-Prelim Calcs'!$C$7*FC43</f>
        <v>0.24077203248883552</v>
      </c>
      <c r="FF43" s="110">
        <f>FE43/'DT-Prelim Calcs'!$C$7*('DT-Prelim Calcs'!$C$8-'DT-Prelim Calcs'!$C$9)+'DT-Prelim Calcs'!$C$9</f>
        <v>17.685386378751673</v>
      </c>
      <c r="FG43" s="110">
        <f t="shared" si="32"/>
        <v>17.685386378751673</v>
      </c>
      <c r="FH43" s="2">
        <f t="shared" si="77"/>
        <v>2.8342871946640535E-7</v>
      </c>
      <c r="FI43" s="110">
        <f>FH43*'DT-Prelim Calcs'!$C$21/FC$2/'DT-Prelim Calcs'!$C$19/'DT-Prelim Calcs'!$C$18*3.39*'DT-Prelim Calcs'!$C$20</f>
        <v>1.7193044388368404E-5</v>
      </c>
      <c r="FJ43" s="88">
        <f t="shared" si="33"/>
        <v>1</v>
      </c>
      <c r="FK43" s="110">
        <f>FI42*'DT-Prelim Calcs'!$C$11+FK42</f>
        <v>7.5331985833589021</v>
      </c>
      <c r="FL43" s="110">
        <f>FL42+0.5*FI43*'DT-Prelim Calcs'!$C$11^2+FK43*'DT-Prelim Calcs'!$C$11</f>
        <v>10.555872002468121</v>
      </c>
      <c r="FM43" s="110">
        <f>MIN('Drive Train'!$G$35-FG42*'DT-Prelim Calcs'!$C$21*'Drive Train'!$G$38,FM42+FG$2)</f>
        <v>11.108314580857229</v>
      </c>
      <c r="FN43" s="110">
        <f>'Drive Train'!$G$35-FG43*'DT-Prelim Calcs'!$C$21*'Drive Train'!$G$38</f>
        <v>11.108315225912349</v>
      </c>
      <c r="FO43" s="1">
        <f>IF(FL43&gt;='Drive Train'!$G$30,1,0)</f>
        <v>0</v>
      </c>
      <c r="FP43" s="110">
        <f t="shared" si="78"/>
        <v>0.19650429309724082</v>
      </c>
      <c r="FQ43" s="119">
        <f>FQ42+'DT-Prelim Calcs'!$C$11</f>
        <v>1.5600000000000007</v>
      </c>
      <c r="FR43" s="2">
        <f>GB43/'Drive Train'!$G$35</f>
        <v>0.87467058233534467</v>
      </c>
      <c r="FS43" s="88">
        <f>FZ43*12*60/(PI() * 'Drive Train'!$G$17)/FR$2*FR43</f>
        <v>4110.8369044870942</v>
      </c>
      <c r="FT43" s="2">
        <f>('DT-Prelim Calcs'!$C$6*FR43-FS43)/('DT-Prelim Calcs'!$C$6*FR43)*'DT-Prelim Calcs'!$C$7*FR43</f>
        <v>0.24077181641358883</v>
      </c>
      <c r="FU43" s="110">
        <f>FT43/'DT-Prelim Calcs'!$C$7*('DT-Prelim Calcs'!$C$8-'DT-Prelim Calcs'!$C$9)+'DT-Prelim Calcs'!$C$9</f>
        <v>17.68537319969407</v>
      </c>
      <c r="FV43" s="110">
        <f t="shared" si="34"/>
        <v>17.68537319969407</v>
      </c>
      <c r="FW43" s="2">
        <f t="shared" si="79"/>
        <v>5.3938654653862272E-9</v>
      </c>
      <c r="FX43" s="110">
        <f>FW43*'DT-Prelim Calcs'!$C$21/FR$2/'DT-Prelim Calcs'!$C$19/'DT-Prelim Calcs'!$C$18*3.39*'DT-Prelim Calcs'!$C$20</f>
        <v>3.605842220927044E-7</v>
      </c>
      <c r="FY43" s="88">
        <f t="shared" si="35"/>
        <v>1</v>
      </c>
      <c r="FZ43" s="110">
        <f>FX42*'DT-Prelim Calcs'!$C$11+FZ42</f>
        <v>6.8356819550879164</v>
      </c>
      <c r="GA43" s="110">
        <f>GA42+0.5*FX43*'DT-Prelim Calcs'!$C$11^2+FZ43*'DT-Prelim Calcs'!$C$11</f>
        <v>9.7071160607665732</v>
      </c>
      <c r="GB43" s="110">
        <f>MIN('Drive Train'!$G$35-FV42*'DT-Prelim Calcs'!$C$21*'Drive Train'!$G$38,GB42+FV$2)</f>
        <v>11.108316395658877</v>
      </c>
      <c r="GC43" s="110">
        <f>'Drive Train'!$G$35-FV43*'DT-Prelim Calcs'!$C$21*'Drive Train'!$G$38</f>
        <v>11.108316412027532</v>
      </c>
      <c r="GD43" s="1">
        <f>IF(GA43&gt;='Drive Train'!$G$30,1,0)</f>
        <v>0</v>
      </c>
      <c r="GE43" s="110">
        <f t="shared" si="80"/>
        <v>0.19650414666326746</v>
      </c>
      <c r="GF43" s="119">
        <f>GF42+'DT-Prelim Calcs'!$C$11</f>
        <v>1.5600000000000007</v>
      </c>
      <c r="GG43" s="2">
        <f>GQ43/'Drive Train'!$G$35</f>
        <v>0.86825400336542369</v>
      </c>
      <c r="GH43" s="88">
        <f>GO43*12*60/(PI() * 'Drive Train'!$G$17)/GG$2*GG43</f>
        <v>4020.0317602094992</v>
      </c>
      <c r="GI43" s="2">
        <f>('DT-Prelim Calcs'!$C$6*GG43-GH43)/('DT-Prelim Calcs'!$C$6*GG43)*'DT-Prelim Calcs'!$C$7*GG43</f>
        <v>0.25364828483165253</v>
      </c>
      <c r="GJ43" s="110">
        <f>GI43/'DT-Prelim Calcs'!$C$7*('DT-Prelim Calcs'!$C$8-'DT-Prelim Calcs'!$C$9)+'DT-Prelim Calcs'!$C$9</f>
        <v>18.470746450724906</v>
      </c>
      <c r="GK43" s="110">
        <f t="shared" si="81"/>
        <v>18.470746450724906</v>
      </c>
      <c r="GL43" s="2">
        <f t="shared" si="82"/>
        <v>1.6454883585781538E-2</v>
      </c>
      <c r="GM43" s="110">
        <f>GL43*'DT-Prelim Calcs'!$C$21/GG$2/'DT-Prelim Calcs'!$C$19/'DT-Prelim Calcs'!$C$18*3.39*'DT-Prelim Calcs'!$C$20</f>
        <v>0.61112340753696792</v>
      </c>
      <c r="GN43" s="88">
        <f t="shared" si="37"/>
        <v>0</v>
      </c>
      <c r="GO43" s="110">
        <f>GM42*'DT-Prelim Calcs'!$C$11+GO42</f>
        <v>12.121359068620853</v>
      </c>
      <c r="GP43" s="110">
        <f>GP42+0.5*GM43*'DT-Prelim Calcs'!$C$11^2+GO43*'DT-Prelim Calcs'!$C$11</f>
        <v>13.160387620884936</v>
      </c>
      <c r="GQ43" s="110">
        <f>MIN('Drive Train'!$G$35-GK42*'DT-Prelim Calcs'!$C$21*'Drive Train'!$G$38,GQ42+GK$2)</f>
        <v>11.02682584274088</v>
      </c>
      <c r="GR43" s="110">
        <f>'Drive Train'!$G$35-GK43*'DT-Prelim Calcs'!$C$21*'Drive Train'!$G$38</f>
        <v>11.037632819434759</v>
      </c>
      <c r="GS43" s="1">
        <f>IF(GP43&gt;='Drive Train'!$G$30,1,0)</f>
        <v>0</v>
      </c>
      <c r="GT43" s="110">
        <f t="shared" si="83"/>
        <v>0.2052305161191656</v>
      </c>
      <c r="GU43" s="119">
        <f>GU42+'DT-Prelim Calcs'!$C$11</f>
        <v>1.5600000000000007</v>
      </c>
      <c r="GV43" s="2">
        <f>HF43/'Drive Train'!$G$35</f>
        <v>0.87006355514139055</v>
      </c>
      <c r="GW43" s="88">
        <f>HD43*12*60/(PI() * 'Drive Train'!$G$17)/GV$2*GV43</f>
        <v>4045.6622870538727</v>
      </c>
      <c r="GX43" s="2">
        <f>('DT-Prelim Calcs'!$C$6*GV43-GW43)/('DT-Prelim Calcs'!$C$6*GV43)*'DT-Prelim Calcs'!$C$7*GV43</f>
        <v>0.25001156056683327</v>
      </c>
      <c r="GY43" s="110">
        <f>GX43/'DT-Prelim Calcs'!$C$7*('DT-Prelim Calcs'!$C$8-'DT-Prelim Calcs'!$C$9)+'DT-Prelim Calcs'!$C$9</f>
        <v>18.248932062941606</v>
      </c>
      <c r="GZ43" s="110">
        <f t="shared" si="38"/>
        <v>18.248932062941606</v>
      </c>
      <c r="HA43" s="2">
        <f t="shared" si="84"/>
        <v>1.1802343048974401E-2</v>
      </c>
      <c r="HB43" s="110">
        <f>HA43*'DT-Prelim Calcs'!$C$21/GV$2/'DT-Prelim Calcs'!$C$19/'DT-Prelim Calcs'!$C$18*3.39*'DT-Prelim Calcs'!$C$20</f>
        <v>0.43833115338730672</v>
      </c>
      <c r="HC43" s="88">
        <f t="shared" si="39"/>
        <v>0</v>
      </c>
      <c r="HD43" s="110">
        <f>HB42*'DT-Prelim Calcs'!$C$11+HD42</f>
        <v>12.173270604590396</v>
      </c>
      <c r="HE43" s="110">
        <f>HE42+0.5*HB43*'DT-Prelim Calcs'!$C$11^2+HD43*'DT-Prelim Calcs'!$C$11</f>
        <v>13.815454362260338</v>
      </c>
      <c r="HF43" s="110">
        <f>MIN('Drive Train'!$G$35-GZ42*'DT-Prelim Calcs'!$C$21*'Drive Train'!$G$38,HF42+GZ$2)</f>
        <v>11.04980715029566</v>
      </c>
      <c r="HG43" s="110">
        <f>'Drive Train'!$G$35-GZ43*'DT-Prelim Calcs'!$C$21*'Drive Train'!$G$38</f>
        <v>11.057596114335254</v>
      </c>
      <c r="HH43" s="1">
        <f>IF(HE43&gt;='Drive Train'!$G$30,1,0)</f>
        <v>0</v>
      </c>
      <c r="HI43" s="110">
        <f t="shared" si="85"/>
        <v>0.20276591181046227</v>
      </c>
      <c r="HJ43" s="119">
        <f>HJ42+'DT-Prelim Calcs'!$C$11</f>
        <v>1.5600000000000007</v>
      </c>
      <c r="HK43" s="2">
        <f>HU43/'Drive Train'!$G$35</f>
        <v>0.87094608889778635</v>
      </c>
      <c r="HL43" s="88">
        <f>HS43*12*60/(PI() * 'Drive Train'!$G$17)/HK$2*HK43</f>
        <v>4058.1561480467508</v>
      </c>
      <c r="HM43" s="2">
        <f>('DT-Prelim Calcs'!$C$6*HK43-HL43)/('DT-Prelim Calcs'!$C$6*HK43)*'DT-Prelim Calcs'!$C$7*HK43</f>
        <v>0.2482394359030845</v>
      </c>
      <c r="HN43" s="110">
        <f>HM43/'DT-Prelim Calcs'!$C$7*('DT-Prelim Calcs'!$C$8-'DT-Prelim Calcs'!$C$9)+'DT-Prelim Calcs'!$C$9</f>
        <v>18.140845026712956</v>
      </c>
      <c r="HO43" s="110">
        <f t="shared" si="40"/>
        <v>18.140845026712956</v>
      </c>
      <c r="HP43" s="2">
        <f t="shared" si="86"/>
        <v>9.5367018740998288E-3</v>
      </c>
      <c r="HQ43" s="110">
        <f>HP43*'DT-Prelim Calcs'!$C$21/HK$2/'DT-Prelim Calcs'!$C$19/'DT-Prelim Calcs'!$C$18*3.39*'DT-Prelim Calcs'!$C$20</f>
        <v>0.35418675043073938</v>
      </c>
      <c r="HR43" s="88">
        <f t="shared" si="41"/>
        <v>1</v>
      </c>
      <c r="HS43" s="110">
        <f>HQ42*'DT-Prelim Calcs'!$C$11+HS42</f>
        <v>12.198490913444804</v>
      </c>
      <c r="HT43" s="110">
        <f>HT42+0.5*HQ43*'DT-Prelim Calcs'!$C$11^2+HS43*'DT-Prelim Calcs'!$C$11</f>
        <v>14.278089086570674</v>
      </c>
      <c r="HU43" s="110">
        <f>MIN('Drive Train'!$G$35-HO42*'DT-Prelim Calcs'!$C$21*'Drive Train'!$G$38,HU42+HO$2)</f>
        <v>11.061015329001886</v>
      </c>
      <c r="HV43" s="110">
        <f>'Drive Train'!$G$35-HO43*'DT-Prelim Calcs'!$C$21*'Drive Train'!$G$38</f>
        <v>11.067323947595833</v>
      </c>
      <c r="HW43" s="1">
        <f>IF(HT43&gt;='Drive Train'!$G$30,1,0)</f>
        <v>0</v>
      </c>
      <c r="HX43" s="110">
        <f t="shared" si="87"/>
        <v>0.20156494474125511</v>
      </c>
      <c r="HY43" s="119">
        <f>HY42+'DT-Prelim Calcs'!$C$11</f>
        <v>1.5600000000000007</v>
      </c>
      <c r="HZ43" s="2">
        <f>IJ43/'Drive Train'!$G$35</f>
        <v>0.87142224739681962</v>
      </c>
      <c r="IA43" s="88">
        <f>IH43*12*60/(PI() * 'Drive Train'!$G$17)/HZ$2*HZ43</f>
        <v>4064.8952952829859</v>
      </c>
      <c r="IB43" s="2">
        <f>('DT-Prelim Calcs'!$C$6*HZ43-IA43)/('DT-Prelim Calcs'!$C$6*HZ43)*'DT-Prelim Calcs'!$C$7*HZ43</f>
        <v>0.24728373075605495</v>
      </c>
      <c r="IC43" s="110">
        <f>IB43/'DT-Prelim Calcs'!$C$7*('DT-Prelim Calcs'!$C$8-'DT-Prelim Calcs'!$C$9)+'DT-Prelim Calcs'!$C$9</f>
        <v>18.08255379079484</v>
      </c>
      <c r="ID43" s="110">
        <f t="shared" si="42"/>
        <v>18.08255379079484</v>
      </c>
      <c r="IE43" s="2">
        <f t="shared" si="88"/>
        <v>8.3152442217704903E-3</v>
      </c>
      <c r="IF43" s="110">
        <f>IE43*'DT-Prelim Calcs'!$C$21/HZ$2/'DT-Prelim Calcs'!$C$19/'DT-Prelim Calcs'!$C$18*3.39*'DT-Prelim Calcs'!$C$20</f>
        <v>0.30882262744790534</v>
      </c>
      <c r="IG43" s="88">
        <f t="shared" si="43"/>
        <v>1</v>
      </c>
      <c r="IH43" s="110">
        <f>IF42*'DT-Prelim Calcs'!$C$11+IH42</f>
        <v>12.212071736196213</v>
      </c>
      <c r="II43" s="110">
        <f>II42+0.5*IF43*'DT-Prelim Calcs'!$C$11^2+IH43*'DT-Prelim Calcs'!$C$11</f>
        <v>14.60387864436546</v>
      </c>
      <c r="IJ43" s="110">
        <f>MIN('Drive Train'!$G$35-ID42*'DT-Prelim Calcs'!$C$21*'Drive Train'!$G$38,IJ42+ID$2)</f>
        <v>11.067062541939608</v>
      </c>
      <c r="IK43" s="110">
        <f>'Drive Train'!$G$35-ID43*'DT-Prelim Calcs'!$C$21*'Drive Train'!$G$38</f>
        <v>11.072570158828464</v>
      </c>
      <c r="IL43" s="1">
        <f>IF(II43&gt;='Drive Train'!$G$30,1,0)</f>
        <v>0</v>
      </c>
      <c r="IM43" s="110">
        <f t="shared" si="89"/>
        <v>0.20091726434216489</v>
      </c>
      <c r="IN43" s="119">
        <f>IN42+'DT-Prelim Calcs'!$C$11</f>
        <v>1.5600000000000007</v>
      </c>
      <c r="IO43" s="2">
        <f>IY43/'Drive Train'!$G$35</f>
        <v>0.87170229103619901</v>
      </c>
      <c r="IP43" s="88">
        <f>IW43*12*60/(PI() * 'Drive Train'!$G$17)/IO$2*IO43</f>
        <v>4068.8582282404464</v>
      </c>
      <c r="IQ43" s="2">
        <f>('DT-Prelim Calcs'!$C$6*IO43-IP43)/('DT-Prelim Calcs'!$C$6*IO43)*'DT-Prelim Calcs'!$C$7*IO43</f>
        <v>0.24672178826874103</v>
      </c>
      <c r="IR43" s="110">
        <f>IQ43/'DT-Prelim Calcs'!$C$7*('DT-Prelim Calcs'!$C$8-'DT-Prelim Calcs'!$C$9)+'DT-Prelim Calcs'!$C$9</f>
        <v>18.048279284476401</v>
      </c>
      <c r="IS43" s="110">
        <f t="shared" si="44"/>
        <v>18.048279284476401</v>
      </c>
      <c r="IT43" s="2">
        <f t="shared" si="90"/>
        <v>7.5971734608506758E-3</v>
      </c>
      <c r="IU43" s="110">
        <f>IT43*'DT-Prelim Calcs'!$C$21/IO$2/'DT-Prelim Calcs'!$C$19/'DT-Prelim Calcs'!$C$18*3.39*'DT-Prelim Calcs'!$C$20</f>
        <v>0.28215395805390442</v>
      </c>
      <c r="IV43" s="88">
        <f t="shared" si="45"/>
        <v>1</v>
      </c>
      <c r="IW43" s="110">
        <f>IU42*'DT-Prelim Calcs'!$C$11+IW42</f>
        <v>12.220050401939865</v>
      </c>
      <c r="IX43" s="110">
        <f>IX42+0.5*IU43*'DT-Prelim Calcs'!$C$11^2+IW43*'DT-Prelim Calcs'!$C$11</f>
        <v>14.834672725047385</v>
      </c>
      <c r="IY43" s="110">
        <f>MIN('Drive Train'!$G$35-IS42*'DT-Prelim Calcs'!$C$21*'Drive Train'!$G$38,IY42+IS$2)</f>
        <v>11.070619096159726</v>
      </c>
      <c r="IZ43" s="110">
        <f>'Drive Train'!$G$35-IS43*'DT-Prelim Calcs'!$C$21*'Drive Train'!$G$38</f>
        <v>11.075654864397123</v>
      </c>
      <c r="JA43" s="1">
        <f>IF(IX43&gt;='Drive Train'!$G$30,1,0)</f>
        <v>0</v>
      </c>
      <c r="JB43" s="110">
        <f t="shared" si="91"/>
        <v>0.20053643649418224</v>
      </c>
      <c r="JC43" s="119">
        <f>JC42+'DT-Prelim Calcs'!$C$11</f>
        <v>1.5600000000000007</v>
      </c>
      <c r="JD43" s="2">
        <f>JN43/'Drive Train'!$G$35</f>
        <v>0.87186644475815156</v>
      </c>
      <c r="JE43" s="88">
        <f>JL43*12*60/(PI() * 'Drive Train'!$G$17)/JD$2*JD43</f>
        <v>4071.1809921369409</v>
      </c>
      <c r="JF43" s="2">
        <f>('DT-Prelim Calcs'!$C$6*JD43-JE43)/('DT-Prelim Calcs'!$C$6*JD43)*'DT-Prelim Calcs'!$C$7*JD43</f>
        <v>0.24639244071976654</v>
      </c>
      <c r="JG43" s="110">
        <f>JF43/'DT-Prelim Calcs'!$C$7*('DT-Prelim Calcs'!$C$8-'DT-Prelim Calcs'!$C$9)+'DT-Prelim Calcs'!$C$9</f>
        <v>18.028191419787181</v>
      </c>
      <c r="JH43" s="110">
        <f t="shared" si="46"/>
        <v>18.028191419787181</v>
      </c>
      <c r="JI43" s="2">
        <f t="shared" si="92"/>
        <v>7.1763660535223706E-3</v>
      </c>
      <c r="JJ43" s="110">
        <f>JI43*'DT-Prelim Calcs'!$C$21/JD$2/'DT-Prelim Calcs'!$C$19/'DT-Prelim Calcs'!$C$18*3.39*'DT-Prelim Calcs'!$C$20</f>
        <v>0.26652545145629564</v>
      </c>
      <c r="JK43" s="88">
        <f t="shared" si="47"/>
        <v>1</v>
      </c>
      <c r="JL43" s="110">
        <f>JJ42*'DT-Prelim Calcs'!$C$11+JL42</f>
        <v>12.224724300023242</v>
      </c>
      <c r="JM43" s="110">
        <f>JM42+0.5*JJ43*'DT-Prelim Calcs'!$C$11^2+JL43*'DT-Prelim Calcs'!$C$11</f>
        <v>14.991178849480637</v>
      </c>
      <c r="JN43" s="110">
        <f>MIN('Drive Train'!$G$35-JH42*'DT-Prelim Calcs'!$C$21*'Drive Train'!$G$38,JN42+JH$2)</f>
        <v>11.072703848428525</v>
      </c>
      <c r="JO43" s="110">
        <f>'Drive Train'!$G$35-JH43*'DT-Prelim Calcs'!$C$21*'Drive Train'!$G$38</f>
        <v>11.077462772219153</v>
      </c>
      <c r="JP43" s="1">
        <f>IF(JM43&gt;='Drive Train'!$G$30,1,0)</f>
        <v>0</v>
      </c>
      <c r="JQ43" s="110">
        <f>MIN(JG43,'DT-Prelim Calcs'!$C$10)*'DT-Prelim Calcs'!$C$11*1000/60/60*(1-JP43)</f>
        <v>0.20031323799763537</v>
      </c>
      <c r="JR43" s="119">
        <f>JR42+'DT-Prelim Calcs'!$C$11</f>
        <v>1.5600000000000007</v>
      </c>
      <c r="JS43" s="2">
        <f>KC43/'Drive Train'!$G$35</f>
        <v>0.87192687184799689</v>
      </c>
      <c r="JT43" s="88">
        <f>KA43*12*60/(PI() * 'Drive Train'!$G$17)/JS$2*JS43</f>
        <v>4072.0359947835627</v>
      </c>
      <c r="JU43" s="2">
        <f>('DT-Prelim Calcs'!$C$6*JS43-JT43)/('DT-Prelim Calcs'!$C$6*JS43)*'DT-Prelim Calcs'!$C$7*JS43</f>
        <v>0.24627121248293196</v>
      </c>
      <c r="JV43" s="110">
        <f>JU43/'DT-Prelim Calcs'!$C$7*('DT-Prelim Calcs'!$C$8-'DT-Prelim Calcs'!$C$9)+'DT-Prelim Calcs'!$C$9</f>
        <v>18.020797357115001</v>
      </c>
      <c r="JW43" s="110">
        <f t="shared" si="48"/>
        <v>18.020797357115001</v>
      </c>
      <c r="JX43" s="2">
        <f t="shared" si="93"/>
        <v>7.0214810878995726E-3</v>
      </c>
      <c r="JY43" s="110">
        <f>JX43*'DT-Prelim Calcs'!$C$21/JS$2/'DT-Prelim Calcs'!$C$19/'DT-Prelim Calcs'!$C$18*3.39*'DT-Prelim Calcs'!$C$20</f>
        <v>0.26077312707951067</v>
      </c>
      <c r="JZ43" s="88">
        <f t="shared" si="49"/>
        <v>1</v>
      </c>
      <c r="KA43" s="110">
        <f>JY42*'DT-Prelim Calcs'!$C$11+KA42</f>
        <v>12.226444269012998</v>
      </c>
      <c r="KB43" s="110">
        <f>KB42+0.5*JY43*'DT-Prelim Calcs'!$C$11^2+KA43*'DT-Prelim Calcs'!$C$11</f>
        <v>15.052854395565504</v>
      </c>
      <c r="KC43" s="110">
        <f>MIN('Drive Train'!$G$35-JW42*'DT-Prelim Calcs'!$C$21*'Drive Train'!$G$38,KC42+JW$2)</f>
        <v>11.073471272469559</v>
      </c>
      <c r="KD43" s="110">
        <f>'Drive Train'!$G$35-JW43*'DT-Prelim Calcs'!$C$21*'Drive Train'!$G$38</f>
        <v>11.07812823785965</v>
      </c>
      <c r="KE43" s="1">
        <f>IF(KB43&gt;='Drive Train'!$G$30,1,0)</f>
        <v>0</v>
      </c>
      <c r="KF43" s="110">
        <f>MIN(JV43,'DT-Prelim Calcs'!$C$10)*'DT-Prelim Calcs'!$C$11*1000/60/60*(1-KE43)</f>
        <v>0.20023108174572224</v>
      </c>
      <c r="KG43" s="119">
        <f>KG42+'DT-Prelim Calcs'!$C$11</f>
        <v>1.5600000000000007</v>
      </c>
      <c r="KH43" s="2">
        <f>KR43/'Drive Train'!$G$35</f>
        <v>0.8719223777552445</v>
      </c>
      <c r="KI43" s="88">
        <f>KP43*12*60/(PI() * 'Drive Train'!$G$17)/KH$2*KH43</f>
        <v>4071.9724070728653</v>
      </c>
      <c r="KJ43" s="2">
        <f>('DT-Prelim Calcs'!$C$6*KH43-KI43)/('DT-Prelim Calcs'!$C$6*KH43)*'DT-Prelim Calcs'!$C$7*KH43</f>
        <v>0.24628022832449398</v>
      </c>
      <c r="KK43" s="110">
        <f>KJ43/'DT-Prelim Calcs'!$C$7*('DT-Prelim Calcs'!$C$8-'DT-Prelim Calcs'!$C$9)+'DT-Prelim Calcs'!$C$9</f>
        <v>18.021347259508143</v>
      </c>
      <c r="KL43" s="110">
        <f t="shared" si="50"/>
        <v>18.021347259508143</v>
      </c>
      <c r="KM43" s="2">
        <f t="shared" si="94"/>
        <v>7.0329998525025805E-3</v>
      </c>
      <c r="KN43" s="110">
        <f>KM43*'DT-Prelim Calcs'!$C$21/KH$2/'DT-Prelim Calcs'!$C$19/'DT-Prelim Calcs'!$C$18*3.39*'DT-Prelim Calcs'!$C$20</f>
        <v>0.26120092631844838</v>
      </c>
      <c r="KO43" s="88">
        <f t="shared" si="51"/>
        <v>1</v>
      </c>
      <c r="KP43" s="110">
        <f>KN42*'DT-Prelim Calcs'!$C$11+KP42</f>
        <v>12.226316361454263</v>
      </c>
      <c r="KQ43" s="110">
        <f>KQ42+0.5*KN43*'DT-Prelim Calcs'!$C$11^2+KP43*'DT-Prelim Calcs'!$C$11</f>
        <v>15.048329786191278</v>
      </c>
      <c r="KR43" s="110">
        <f>MIN('Drive Train'!$G$35-KL42*'DT-Prelim Calcs'!$C$21*'Drive Train'!$G$38,KR42+KL$2)</f>
        <v>11.073414197491605</v>
      </c>
      <c r="KS43" s="110">
        <f>'Drive Train'!$G$35-KL43*'DT-Prelim Calcs'!$C$21*'Drive Train'!$G$38</f>
        <v>11.078078746644266</v>
      </c>
      <c r="KT43" s="1">
        <f>IF(KQ43&gt;='Drive Train'!$G$30,1,0)</f>
        <v>0</v>
      </c>
      <c r="KU43" s="110">
        <f>MIN(KK43,'DT-Prelim Calcs'!$C$10)*'DT-Prelim Calcs'!$C$11*1000/60/60*(1-KT43)</f>
        <v>0.20023719177231272</v>
      </c>
      <c r="KV43" s="119">
        <f>KV42+'DT-Prelim Calcs'!$C$11</f>
        <v>1.5600000000000007</v>
      </c>
      <c r="KW43" s="2">
        <f>LG43/'Drive Train'!$G$35</f>
        <v>0.87192659698597763</v>
      </c>
      <c r="KX43" s="88">
        <f>LE43*12*60/(PI() * 'Drive Train'!$G$17)/KW$2*KW43</f>
        <v>4072.0321057155156</v>
      </c>
      <c r="KY43" s="2">
        <f>('DT-Prelim Calcs'!$C$6*KW43-KX43)/('DT-Prelim Calcs'!$C$6*KW43)*'DT-Prelim Calcs'!$C$7*KW43</f>
        <v>0.24627176389768102</v>
      </c>
      <c r="KZ43" s="110">
        <f>KY43/'DT-Prelim Calcs'!$C$7*('DT-Prelim Calcs'!$C$8-'DT-Prelim Calcs'!$C$9)+'DT-Prelim Calcs'!$C$9</f>
        <v>18.020830989503949</v>
      </c>
      <c r="LA43" s="110">
        <f t="shared" si="52"/>
        <v>18.020830989503949</v>
      </c>
      <c r="LB43" s="2">
        <f t="shared" si="95"/>
        <v>7.02218558233908E-3</v>
      </c>
      <c r="LC43" s="110">
        <f>LB43*'DT-Prelim Calcs'!$C$21/KW$2/'DT-Prelim Calcs'!$C$19/'DT-Prelim Calcs'!$C$18*3.39*'DT-Prelim Calcs'!$C$20</f>
        <v>0.26079929153337739</v>
      </c>
      <c r="LD43" s="88">
        <f t="shared" si="53"/>
        <v>1</v>
      </c>
      <c r="LE43" s="110">
        <f>LC42*'DT-Prelim Calcs'!$C$11+LE42</f>
        <v>12.226436446139829</v>
      </c>
      <c r="LF43" s="110">
        <f>LF42+0.5*LC43*'DT-Prelim Calcs'!$C$11^2+LE43*'DT-Prelim Calcs'!$C$11</f>
        <v>15.052641196450825</v>
      </c>
      <c r="LG43" s="110">
        <f>MIN('Drive Train'!$G$35-LA42*'DT-Prelim Calcs'!$C$21*'Drive Train'!$G$38,LG42+LA$2)</f>
        <v>11.073467781721915</v>
      </c>
      <c r="LH43" s="110">
        <f>'Drive Train'!$G$35-LA43*'DT-Prelim Calcs'!$C$21*'Drive Train'!$G$38</f>
        <v>11.078125210944645</v>
      </c>
      <c r="LI43" s="1">
        <f>IF(LF43&gt;='Drive Train'!$G$30,1,0)</f>
        <v>0</v>
      </c>
      <c r="LJ43" s="110">
        <f>MIN(KZ43,'DT-Prelim Calcs'!$C$10)*'DT-Prelim Calcs'!$C$11*1000/60/60*(1-LI43)</f>
        <v>0.20023145543893278</v>
      </c>
      <c r="LK43" s="119">
        <f>LK42+'DT-Prelim Calcs'!$C$11</f>
        <v>1.5600000000000007</v>
      </c>
      <c r="LL43" s="2">
        <f>LV43/'Drive Train'!$G$35</f>
        <v>0.87192341771204229</v>
      </c>
      <c r="LM43" s="88">
        <f>LT43*12*60/(PI() * 'Drive Train'!$G$17)/LL$2*LL43</f>
        <v>4071.9871216146207</v>
      </c>
      <c r="LN43" s="2">
        <f>('DT-Prelim Calcs'!$C$6*LL43-LM43)/('DT-Prelim Calcs'!$C$6*LL43)*'DT-Prelim Calcs'!$C$7*LL43</f>
        <v>0.24627814200880577</v>
      </c>
      <c r="LO43" s="110">
        <f>LN43/'DT-Prelim Calcs'!$C$7*('DT-Prelim Calcs'!$C$8-'DT-Prelim Calcs'!$C$9)+'DT-Prelim Calcs'!$C$9</f>
        <v>18.021220009047731</v>
      </c>
      <c r="LP43" s="110">
        <f t="shared" si="54"/>
        <v>18.021220009047731</v>
      </c>
      <c r="LQ43" s="2">
        <f t="shared" si="96"/>
        <v>7.0303343443412492E-3</v>
      </c>
      <c r="LR43" s="110">
        <f>LQ43*'DT-Prelim Calcs'!$C$21/LL$2/'DT-Prelim Calcs'!$C$19/'DT-Prelim Calcs'!$C$18*3.39*'DT-Prelim Calcs'!$C$20</f>
        <v>0.26110193112216651</v>
      </c>
      <c r="LS43" s="88">
        <f t="shared" si="55"/>
        <v>1</v>
      </c>
      <c r="LT43" s="110">
        <f>LR42*'DT-Prelim Calcs'!$C$11+LT42</f>
        <v>12.226345960085169</v>
      </c>
      <c r="LU43" s="110">
        <f>LU42+0.5*LR43*'DT-Prelim Calcs'!$C$11^2+LT43*'DT-Prelim Calcs'!$C$11</f>
        <v>15.049787420472718</v>
      </c>
      <c r="LV43" s="110">
        <f>MIN('Drive Train'!$G$35-LP42*'DT-Prelim Calcs'!$C$21*'Drive Train'!$G$38,LV42+LP$2)</f>
        <v>11.073427404942937</v>
      </c>
      <c r="LW43" s="110">
        <f>'Drive Train'!$G$35-LP43*'DT-Prelim Calcs'!$C$21*'Drive Train'!$G$38</f>
        <v>11.078090199185704</v>
      </c>
      <c r="LX43" s="1">
        <f>IF(LU43&gt;='Drive Train'!$G$30,1,0)</f>
        <v>0</v>
      </c>
      <c r="LY43" s="110">
        <f>MIN(LO43,'DT-Prelim Calcs'!$C$10)*'DT-Prelim Calcs'!$C$11*1000/60/60*(1-LX43)</f>
        <v>0.2002357778783081</v>
      </c>
      <c r="LZ43" s="119">
        <f>LZ42+'DT-Prelim Calcs'!$C$11</f>
        <v>1.5600000000000007</v>
      </c>
    </row>
    <row r="44" spans="1:338" x14ac:dyDescent="0.2">
      <c r="C44" s="3" t="s">
        <v>75</v>
      </c>
      <c r="E44" s="26">
        <f t="shared" ref="E44:O44" si="102">((E45)/$C$7*($C$8-$C$9)+$C$9)*$C$21</f>
        <v>71.377536039011886</v>
      </c>
      <c r="F44" s="26">
        <f t="shared" si="102"/>
        <v>195.92512013003966</v>
      </c>
      <c r="G44" s="26">
        <f t="shared" si="102"/>
        <v>132.38043436931119</v>
      </c>
      <c r="H44" s="26">
        <f t="shared" si="102"/>
        <v>102.28032006159771</v>
      </c>
      <c r="I44" s="26">
        <f t="shared" si="102"/>
        <v>84.721920048764844</v>
      </c>
      <c r="J44" s="26">
        <f t="shared" si="102"/>
        <v>73.218140730012294</v>
      </c>
      <c r="K44" s="26">
        <f t="shared" si="102"/>
        <v>65.097825916775207</v>
      </c>
      <c r="L44" s="26">
        <f t="shared" si="102"/>
        <v>59.059643106932221</v>
      </c>
      <c r="M44" s="26">
        <f t="shared" si="102"/>
        <v>54.393774572053559</v>
      </c>
      <c r="N44" s="26">
        <f t="shared" si="102"/>
        <v>50.680124105517478</v>
      </c>
      <c r="O44" s="26">
        <f t="shared" si="102"/>
        <v>47.654186688339941</v>
      </c>
      <c r="R44" s="119">
        <f>R43+'DT-Prelim Calcs'!$C$11</f>
        <v>1.6000000000000008</v>
      </c>
      <c r="S44" s="2">
        <f>AG44/'Drive Train'!$G$35</f>
        <v>0.85887205706711522</v>
      </c>
      <c r="T44" s="88">
        <f>AE44*12*60/(PI() * 'Drive Train'!$G$17)/S$2*ABS(S44)</f>
        <v>4007.4524897867541</v>
      </c>
      <c r="U44" s="2">
        <f>IF(OR(AD43=1,AND($C$32=Motors!$C$28,'DT-Prelim Calcs'!AI43=1)),0,IF(AG44=0,-(V43+$C$9)/($C$8-$C$9)*$C$7,($C$6*S44-T44)/($C$6*S44)*$C$7*S44))</f>
        <v>0.24345685892365246</v>
      </c>
      <c r="V44" s="110">
        <f>IF(AND(AD43=1,AI43=1),0,ABS(U44/$C$7*($C$8-$C$9)+$C$9) *'Drive Train'!$K$55 + V43*(1-'Drive Train'!$K$55))</f>
        <v>17.875373384405911</v>
      </c>
      <c r="W44" s="110">
        <f t="shared" si="7"/>
        <v>17.875373384405911</v>
      </c>
      <c r="X44" s="2">
        <f>MAX(MIN(IF(AND(AI43=1,AG44&lt;0),-1,1)*(W44-$C$9)/($C$8-$C$9)*$C$7-$C$29*AE44/T$2 -  AI43*$C$29/2,X$2),MAX(X$4:X43)*-1)</f>
        <v>4.852857148762213E-3</v>
      </c>
      <c r="Y44" s="110">
        <f t="shared" si="8"/>
        <v>0.18023187958645409</v>
      </c>
      <c r="Z44" s="110">
        <f t="shared" si="9"/>
        <v>0.18023187958645409</v>
      </c>
      <c r="AA44" s="110">
        <f t="shared" si="10"/>
        <v>10.907675124752362</v>
      </c>
      <c r="AB44" s="110" t="e">
        <f t="shared" si="11"/>
        <v>#N/A</v>
      </c>
      <c r="AC44" s="88">
        <f t="shared" si="60"/>
        <v>1</v>
      </c>
      <c r="AD44" s="1">
        <f t="shared" si="12"/>
        <v>0</v>
      </c>
      <c r="AE44" s="110">
        <f t="shared" si="13"/>
        <v>12.215423704003042</v>
      </c>
      <c r="AF44" s="110" t="e">
        <f t="shared" si="14"/>
        <v>#N/A</v>
      </c>
      <c r="AG44" s="110">
        <f>IF(AI43=0,MIN('Drive Train'!$G$35-W43*$C$21*'Drive Train'!$G$38,AG43+W$2)-$C$3,IF(AE43-1&lt;=0,0,IF($C$32=Motors!$C$26,MAX(MAX(AG$4:AG43)*-1,AG43-W$2),MAX(0,MAX(AG$4:AG43)*-1,AG43-W$2))))</f>
        <v>10.907675124752362</v>
      </c>
      <c r="AH44" s="110">
        <f>'Drive Train'!$G$35-ABS(W44)*'DT-Prelim Calcs'!$C$21*'Drive Train'!$G$38</f>
        <v>11.091216395403467</v>
      </c>
      <c r="AI44" s="1">
        <f>IF(AJ44&gt;='Drive Train'!$G$30,1,0)</f>
        <v>0</v>
      </c>
      <c r="AJ44" s="110">
        <f>AJ43+0.5*Y44*'DT-Prelim Calcs'!$C$11^2+AE44*'DT-Prelim Calcs'!$C$11</f>
        <v>15.589436587160268</v>
      </c>
      <c r="AK44" s="110">
        <f t="shared" si="100"/>
        <v>0.19861525982673237</v>
      </c>
      <c r="AL44" s="119">
        <f>AL43+'DT-Prelim Calcs'!$C$11</f>
        <v>1.6000000000000008</v>
      </c>
      <c r="AM44" s="2">
        <f>AW44/'Drive Train'!$G$35</f>
        <v>0.67177057097712201</v>
      </c>
      <c r="AN44" s="88">
        <f>AU44*12*60/(PI() * 'Drive Train'!$G$17)/AM$2*AM44</f>
        <v>996.57063562272663</v>
      </c>
      <c r="AO44" s="2">
        <f>('DT-Prelim Calcs'!$C$6*AM44-AN44)/('DT-Prelim Calcs'!$C$6*AM44)*'DT-Prelim Calcs'!$C$7*AM44</f>
        <v>0.70658612901129603</v>
      </c>
      <c r="AP44" s="110">
        <f>AO44/'DT-Prelim Calcs'!$C$7*('DT-Prelim Calcs'!$C$8-'DT-Prelim Calcs'!$C$9)+'DT-Prelim Calcs'!$C$9</f>
        <v>46.09674262054714</v>
      </c>
      <c r="AQ44" s="110">
        <f t="shared" si="16"/>
        <v>46.09674262054714</v>
      </c>
      <c r="AR44" s="2">
        <f t="shared" si="61"/>
        <v>0.63058727825389926</v>
      </c>
      <c r="AS44" s="110">
        <f>AR44*'DT-Prelim Calcs'!$C$21/AM$2/'DT-Prelim Calcs'!$C$19/'DT-Prelim Calcs'!$C$18*3.39*'DT-Prelim Calcs'!$C$20</f>
        <v>7.0258773493051452</v>
      </c>
      <c r="AT44" s="88">
        <f t="shared" si="17"/>
        <v>0</v>
      </c>
      <c r="AU44" s="110">
        <f>AS43*'DT-Prelim Calcs'!$C$11+AU43</f>
        <v>12.94596665272914</v>
      </c>
      <c r="AV44" s="110">
        <f>AV43+0.5*AS44*'DT-Prelim Calcs'!$C$11^2+AU44*'DT-Prelim Calcs'!$C$11</f>
        <v>11.159476210361166</v>
      </c>
      <c r="AW44" s="110">
        <f>MIN('Drive Train'!$G$35-AQ43*'DT-Prelim Calcs'!$C$21*'Drive Train'!$G$38,AW43+AQ$2)</f>
        <v>8.5314862514094489</v>
      </c>
      <c r="AX44" s="110">
        <f>'Drive Train'!$G$35-AQ44*'DT-Prelim Calcs'!$C$21*'Drive Train'!$G$38</f>
        <v>8.5512931641507564</v>
      </c>
      <c r="AY44" s="1">
        <f>IF(AV44&gt;='Drive Train'!$G$30,1,0)</f>
        <v>0</v>
      </c>
      <c r="AZ44" s="110">
        <f t="shared" si="62"/>
        <v>0.51218602911719047</v>
      </c>
      <c r="BA44" s="119">
        <f>BA43+'DT-Prelim Calcs'!$C$11</f>
        <v>1.6000000000000008</v>
      </c>
      <c r="BB44" s="2">
        <f>BL44/'Drive Train'!$G$35</f>
        <v>0.74742660400818572</v>
      </c>
      <c r="BC44" s="88">
        <f>BJ44*12*60/(PI() * 'Drive Train'!$G$17)/BB$2*BB44</f>
        <v>2175.7011300733316</v>
      </c>
      <c r="BD44" s="2">
        <f>('DT-Prelim Calcs'!$C$6*BB44-BC44)/('DT-Prelim Calcs'!$C$6*BB44)*'DT-Prelim Calcs'!$C$7*BB44</f>
        <v>0.52857380730164505</v>
      </c>
      <c r="BE44" s="110">
        <f>BD44/'DT-Prelim Calcs'!$C$7*('DT-Prelim Calcs'!$C$8-'DT-Prelim Calcs'!$C$9)+'DT-Prelim Calcs'!$C$9</f>
        <v>35.239253494993953</v>
      </c>
      <c r="BF44" s="110">
        <f t="shared" si="18"/>
        <v>35.239253494993953</v>
      </c>
      <c r="BG44" s="2">
        <f t="shared" si="63"/>
        <v>0.37944875873443462</v>
      </c>
      <c r="BH44" s="110">
        <f>BG44*'DT-Prelim Calcs'!$C$21/BB$2/'DT-Prelim Calcs'!$C$19/'DT-Prelim Calcs'!$C$18*3.39*'DT-Prelim Calcs'!$C$20</f>
        <v>6.576487847319429</v>
      </c>
      <c r="BI44" s="88">
        <f t="shared" si="19"/>
        <v>0</v>
      </c>
      <c r="BJ44" s="110">
        <f>BH43*'DT-Prelim Calcs'!$C$11+BJ43</f>
        <v>16.330238624269491</v>
      </c>
      <c r="BK44" s="110">
        <f>BK43+0.5*BH44*'DT-Prelim Calcs'!$C$11^2+BJ44*'DT-Prelim Calcs'!$C$11</f>
        <v>15.117076675275413</v>
      </c>
      <c r="BL44" s="110">
        <f>MIN('Drive Train'!$G$35-BF43*'DT-Prelim Calcs'!$C$21*'Drive Train'!$G$38,BL43+BF$2)</f>
        <v>9.4923178709039586</v>
      </c>
      <c r="BM44" s="110">
        <f>'Drive Train'!$G$35-BF44*'DT-Prelim Calcs'!$C$21*'Drive Train'!$G$38</f>
        <v>9.5284671854505447</v>
      </c>
      <c r="BN44" s="1">
        <f>IF(BK44&gt;='Drive Train'!$G$30,1,0)</f>
        <v>0</v>
      </c>
      <c r="BO44" s="110">
        <f t="shared" si="64"/>
        <v>0.39154726105548837</v>
      </c>
      <c r="BP44" s="119">
        <f>BP43+'DT-Prelim Calcs'!$C$11</f>
        <v>1.6000000000000008</v>
      </c>
      <c r="BQ44" s="2">
        <f>CA44/'Drive Train'!$G$35</f>
        <v>0.81792666034373651</v>
      </c>
      <c r="BR44" s="88">
        <f>BY44*12*60/(PI() * 'Drive Train'!$G$17)/BQ$2*BQ44</f>
        <v>3261.9096419137036</v>
      </c>
      <c r="BS44" s="2">
        <f>('DT-Prelim Calcs'!$C$6*BQ44-BR44)/('DT-Prelim Calcs'!$C$6*BQ44)*'DT-Prelim Calcs'!$C$7*BQ44</f>
        <v>0.36572648918427092</v>
      </c>
      <c r="BT44" s="110">
        <f>BS44/'DT-Prelim Calcs'!$C$7*('DT-Prelim Calcs'!$C$8-'DT-Prelim Calcs'!$C$9)+'DT-Prelim Calcs'!$C$9</f>
        <v>25.306722035352696</v>
      </c>
      <c r="BU44" s="110">
        <f t="shared" si="20"/>
        <v>25.306722035352696</v>
      </c>
      <c r="BV44" s="2">
        <f t="shared" si="65"/>
        <v>0.16142220432352936</v>
      </c>
      <c r="BW44" s="110">
        <f>BV44*'DT-Prelim Calcs'!$C$21/BQ$2/'DT-Prelim Calcs'!$C$19/'DT-Prelim Calcs'!$C$18*3.39*'DT-Prelim Calcs'!$C$20</f>
        <v>3.7969049407875866</v>
      </c>
      <c r="BX44" s="88">
        <f t="shared" si="21"/>
        <v>0</v>
      </c>
      <c r="BY44" s="110">
        <f>BW43*'DT-Prelim Calcs'!$C$11+BY43</f>
        <v>16.485185660268343</v>
      </c>
      <c r="BZ44" s="110">
        <f>BZ43+0.5*BW44*'DT-Prelim Calcs'!$C$11^2+BY44*'DT-Prelim Calcs'!$C$11</f>
        <v>16.892623252331358</v>
      </c>
      <c r="CA44" s="110">
        <f>MIN('Drive Train'!$G$35-BU43*'DT-Prelim Calcs'!$C$21*'Drive Train'!$G$38,CA43+BU$2)</f>
        <v>10.387668586365454</v>
      </c>
      <c r="CB44" s="110">
        <f>'Drive Train'!$G$35-BU44*'DT-Prelim Calcs'!$C$21*'Drive Train'!$G$38</f>
        <v>10.422395016818257</v>
      </c>
      <c r="CC44" s="1">
        <f>IF(BZ44&gt;='Drive Train'!$G$30,1,0)</f>
        <v>0</v>
      </c>
      <c r="CD44" s="110">
        <f t="shared" si="66"/>
        <v>0.28118580039280777</v>
      </c>
      <c r="CE44" s="119">
        <f>CE43+'DT-Prelim Calcs'!$C$11</f>
        <v>1.6000000000000008</v>
      </c>
      <c r="CF44" s="2">
        <f>CP44/'Drive Train'!$G$35</f>
        <v>0.8576740260207143</v>
      </c>
      <c r="CG44" s="88">
        <f>CN44*12*60/(PI() * 'Drive Train'!$G$17)/CF$2*CF44</f>
        <v>3862.2973357317114</v>
      </c>
      <c r="CH44" s="2">
        <f>('DT-Prelim Calcs'!$C$6*CF44-CG44)/('DT-Prelim Calcs'!$C$6*CF44)*'DT-Prelim Calcs'!$C$7*CF44</f>
        <v>0.27681365693206456</v>
      </c>
      <c r="CI44" s="110">
        <f>CH44/'DT-Prelim Calcs'!$C$7*('DT-Prelim Calcs'!$C$8-'DT-Prelim Calcs'!$C$9)+'DT-Prelim Calcs'!$C$9</f>
        <v>19.883669855430888</v>
      </c>
      <c r="CJ44" s="110">
        <f t="shared" si="22"/>
        <v>19.883669855430888</v>
      </c>
      <c r="CK44" s="2">
        <f t="shared" si="67"/>
        <v>4.6115906618733882E-2</v>
      </c>
      <c r="CL44" s="110">
        <f>CK44*'DT-Prelim Calcs'!$C$21/CF$2/'DT-Prelim Calcs'!$C$19/'DT-Prelim Calcs'!$C$18*3.39*'DT-Prelim Calcs'!$C$20</f>
        <v>1.3701712247347373</v>
      </c>
      <c r="CM44" s="88">
        <f t="shared" si="23"/>
        <v>0</v>
      </c>
      <c r="CN44" s="110">
        <f>CL43*'DT-Prelim Calcs'!$C$11+CN43</f>
        <v>14.736762559491726</v>
      </c>
      <c r="CO44" s="110">
        <f>CO43+0.5*CL44*'DT-Prelim Calcs'!$C$11^2+CN44*'DT-Prelim Calcs'!$C$11</f>
        <v>16.841951118859065</v>
      </c>
      <c r="CP44" s="110">
        <f>MIN('Drive Train'!$G$35-CJ43*'DT-Prelim Calcs'!$C$21*'Drive Train'!$G$38,CP43+CJ$2)</f>
        <v>10.892460130463071</v>
      </c>
      <c r="CQ44" s="110">
        <f>'Drive Train'!$G$35-CJ44*'DT-Prelim Calcs'!$C$21*'Drive Train'!$G$38</f>
        <v>10.910469713011219</v>
      </c>
      <c r="CR44" s="1">
        <f>IF(CO44&gt;='Drive Train'!$G$30,1,0)</f>
        <v>0</v>
      </c>
      <c r="CS44" s="110">
        <f t="shared" si="68"/>
        <v>0.22092966506034323</v>
      </c>
      <c r="CT44" s="119">
        <f>CT43+'DT-Prelim Calcs'!$C$11</f>
        <v>1.6000000000000008</v>
      </c>
      <c r="CU44" s="2">
        <f>DE44/'Drive Train'!$G$35</f>
        <v>0.87122089626314558</v>
      </c>
      <c r="CV44" s="88">
        <f>DC44*12*60/(PI() * 'Drive Train'!$G$17)/CU$2*CU44</f>
        <v>4061.7604357133087</v>
      </c>
      <c r="CW44" s="2">
        <f>('DT-Prelim Calcs'!$C$6*CU44-CV44)/('DT-Prelim Calcs'!$C$6*CU44)*'DT-Prelim Calcs'!$C$7*CU44</f>
        <v>0.24775670099888369</v>
      </c>
      <c r="CX44" s="110">
        <f>CW44/'DT-Prelim Calcs'!$C$7*('DT-Prelim Calcs'!$C$8-'DT-Prelim Calcs'!$C$9)+'DT-Prelim Calcs'!$C$9</f>
        <v>18.111401621208511</v>
      </c>
      <c r="CY44" s="110">
        <f t="shared" si="24"/>
        <v>18.111401621208511</v>
      </c>
      <c r="CZ44" s="2">
        <f t="shared" si="69"/>
        <v>8.9173213737676338E-3</v>
      </c>
      <c r="DA44" s="110">
        <f>CZ44*'DT-Prelim Calcs'!$C$21/CU$2/'DT-Prelim Calcs'!$C$19/'DT-Prelim Calcs'!$C$18*3.39*'DT-Prelim Calcs'!$C$20</f>
        <v>0.32014392581035506</v>
      </c>
      <c r="DB44" s="88">
        <f t="shared" si="25"/>
        <v>1</v>
      </c>
      <c r="DC44" s="110">
        <f>DA43*'DT-Prelim Calcs'!$C$11+DC43</f>
        <v>12.626352362698322</v>
      </c>
      <c r="DD44" s="110">
        <f>DD43+0.5*DA44*'DT-Prelim Calcs'!$C$11^2+DC44*'DT-Prelim Calcs'!$C$11</f>
        <v>15.782866691548463</v>
      </c>
      <c r="DE44" s="110">
        <f>MIN('Drive Train'!$G$35-CY43*'DT-Prelim Calcs'!$C$21*'Drive Train'!$G$38,DE43+CY$2)</f>
        <v>11.064505382541949</v>
      </c>
      <c r="DF44" s="110">
        <f>'Drive Train'!$G$35-CY44*'DT-Prelim Calcs'!$C$21*'Drive Train'!$G$38</f>
        <v>11.069973854091234</v>
      </c>
      <c r="DG44" s="1">
        <f>IF(DD44&gt;='Drive Train'!$G$30,1,0)</f>
        <v>0</v>
      </c>
      <c r="DH44" s="110">
        <f t="shared" si="70"/>
        <v>0.20123779579120568</v>
      </c>
      <c r="DI44" s="119">
        <f>DI43+'DT-Prelim Calcs'!$C$11</f>
        <v>1.6000000000000008</v>
      </c>
      <c r="DJ44" s="2">
        <f>DT44/'Drive Train'!$G$35</f>
        <v>0.87418791696284148</v>
      </c>
      <c r="DK44" s="88">
        <f>DR44*12*60/(PI() * 'Drive Train'!$G$17)/DJ$2*DJ44</f>
        <v>4104.187363109796</v>
      </c>
      <c r="DL44" s="2">
        <f>('DT-Prelim Calcs'!$C$6*DJ44-DK44)/('DT-Prelim Calcs'!$C$6*DJ44)*'DT-Prelim Calcs'!$C$7*DJ44</f>
        <v>0.24169671257774128</v>
      </c>
      <c r="DM44" s="110">
        <f>DL44/'DT-Prelim Calcs'!$C$7*('DT-Prelim Calcs'!$C$8-'DT-Prelim Calcs'!$C$9)+'DT-Prelim Calcs'!$C$9</f>
        <v>17.741785306160107</v>
      </c>
      <c r="DN44" s="110">
        <f t="shared" si="26"/>
        <v>17.741785306160107</v>
      </c>
      <c r="DO44" s="2">
        <f t="shared" si="71"/>
        <v>1.1816430429656966E-3</v>
      </c>
      <c r="DP44" s="110">
        <f>DO44*'DT-Prelim Calcs'!$C$21/DJ$2/'DT-Prelim Calcs'!$C$19/'DT-Prelim Calcs'!$C$18*3.39*'DT-Prelim Calcs'!$C$20</f>
        <v>4.9736826255722393E-2</v>
      </c>
      <c r="DQ44" s="88">
        <f t="shared" si="27"/>
        <v>1</v>
      </c>
      <c r="DR44" s="110">
        <f>DP43*'DT-Prelim Calcs'!$C$11+DR43</f>
        <v>10.8450945785623</v>
      </c>
      <c r="DS44" s="110">
        <f>DS43+0.5*DP44*'DT-Prelim Calcs'!$C$11^2+DR44*'DT-Prelim Calcs'!$C$11</f>
        <v>14.406075039795626</v>
      </c>
      <c r="DT44" s="110">
        <f>MIN('Drive Train'!$G$35-DN43*'DT-Prelim Calcs'!$C$21*'Drive Train'!$G$38,DT43+DN$2)</f>
        <v>11.102186545428086</v>
      </c>
      <c r="DU44" s="110">
        <f>'Drive Train'!$G$35-DN44*'DT-Prelim Calcs'!$C$21*'Drive Train'!$G$38</f>
        <v>11.103239322445591</v>
      </c>
      <c r="DV44" s="1">
        <f>IF(DS44&gt;='Drive Train'!$G$30,1,0)</f>
        <v>0</v>
      </c>
      <c r="DW44" s="110">
        <f t="shared" si="72"/>
        <v>0.19713094784622343</v>
      </c>
      <c r="DX44" s="119">
        <f>DX43+'DT-Prelim Calcs'!$C$11</f>
        <v>1.6000000000000008</v>
      </c>
      <c r="DY44" s="2">
        <f>EI44/'Drive Train'!$G$35</f>
        <v>0.87462526273161878</v>
      </c>
      <c r="DZ44" s="88">
        <f>EG44*12*60/(PI() * 'Drive Train'!$G$17)/DY$2*DY44</f>
        <v>4110.2355325979552</v>
      </c>
      <c r="EA44" s="2">
        <f>('DT-Prelim Calcs'!$C$6*DY44-DZ44)/('DT-Prelim Calcs'!$C$6*DY44)*'DT-Prelim Calcs'!$C$7*DY44</f>
        <v>0.24085311001269255</v>
      </c>
      <c r="EB44" s="110">
        <f>EA44/'DT-Prelim Calcs'!$C$7*('DT-Prelim Calcs'!$C$8-'DT-Prelim Calcs'!$C$9)+'DT-Prelim Calcs'!$C$9</f>
        <v>17.690331532689051</v>
      </c>
      <c r="EC44" s="110">
        <f t="shared" si="28"/>
        <v>17.690331532689051</v>
      </c>
      <c r="ED44" s="2">
        <f t="shared" si="73"/>
        <v>1.0404734530883308E-4</v>
      </c>
      <c r="EE44" s="110">
        <f>ED44*'DT-Prelim Calcs'!$C$21/DY$2/'DT-Prelim Calcs'!$C$19/'DT-Prelim Calcs'!$C$18*3.39*'DT-Prelim Calcs'!$C$20</f>
        <v>5.0235237607411153E-3</v>
      </c>
      <c r="EF44" s="88">
        <f t="shared" si="29"/>
        <v>1</v>
      </c>
      <c r="EG44" s="110">
        <f>EE43*'DT-Prelim Calcs'!$C$11+EG43</f>
        <v>9.4638961568499678</v>
      </c>
      <c r="EH44" s="110">
        <f>EH43+0.5*EE44*'DT-Prelim Calcs'!$C$11^2+EG44*'DT-Prelim Calcs'!$C$11</f>
        <v>13.067519130641719</v>
      </c>
      <c r="EI44" s="110">
        <f>MIN('Drive Train'!$G$35-EC43*'DT-Prelim Calcs'!$C$21*'Drive Train'!$G$38,EI43+EC$2)</f>
        <v>11.107740836691558</v>
      </c>
      <c r="EJ44" s="110">
        <f>'Drive Train'!$G$35-EC44*'DT-Prelim Calcs'!$C$21*'Drive Train'!$G$38</f>
        <v>11.107870162057985</v>
      </c>
      <c r="EK44" s="1">
        <f>IF(EH44&gt;='Drive Train'!$G$30,1,0)</f>
        <v>0</v>
      </c>
      <c r="EL44" s="110">
        <f t="shared" si="74"/>
        <v>0.19655923925210059</v>
      </c>
      <c r="EM44" s="119">
        <f>EM43+'DT-Prelim Calcs'!$C$11</f>
        <v>1.6000000000000008</v>
      </c>
      <c r="EN44" s="2">
        <f>EX44/'Drive Train'!$G$35</f>
        <v>0.87466787546808689</v>
      </c>
      <c r="EO44" s="88">
        <f>EV44*12*60/(PI() * 'Drive Train'!$G$17)/EN$2*EN44</f>
        <v>4110.8025099701881</v>
      </c>
      <c r="EP44" s="2">
        <f>('DT-Prelim Calcs'!$C$6*EN44-EO44)/('DT-Prelim Calcs'!$C$6*EN44)*'DT-Prelim Calcs'!$C$7*EN44</f>
        <v>0.24077630388637841</v>
      </c>
      <c r="EQ44" s="110">
        <f>EP44/'DT-Prelim Calcs'!$C$7*('DT-Prelim Calcs'!$C$8-'DT-Prelim Calcs'!$C$9)+'DT-Prelim Calcs'!$C$9</f>
        <v>17.685646903708189</v>
      </c>
      <c r="ER44" s="110">
        <f t="shared" si="30"/>
        <v>17.685646903708189</v>
      </c>
      <c r="ES44" s="2">
        <f t="shared" si="75"/>
        <v>5.7622350340957862E-6</v>
      </c>
      <c r="ET44" s="110">
        <f>ES44*'DT-Prelim Calcs'!$C$21/EN$2/'DT-Prelim Calcs'!$C$19/'DT-Prelim Calcs'!$C$18*3.39*'DT-Prelim Calcs'!$C$20</f>
        <v>3.13874833148353E-4</v>
      </c>
      <c r="EU44" s="88">
        <f t="shared" si="31"/>
        <v>1</v>
      </c>
      <c r="EV44" s="110">
        <f>ET43*'DT-Prelim Calcs'!$C$11+EV43</f>
        <v>8.3892018070089591</v>
      </c>
      <c r="EW44" s="110">
        <f>EW43+0.5*ET44*'DT-Prelim Calcs'!$C$11^2+EV44*'DT-Prelim Calcs'!$C$11</f>
        <v>11.879353910964864</v>
      </c>
      <c r="EX44" s="110">
        <f>MIN('Drive Train'!$G$35-ER43*'DT-Prelim Calcs'!$C$21*'Drive Train'!$G$38,EX43+ER$2)</f>
        <v>11.108282018444703</v>
      </c>
      <c r="EY44" s="110">
        <f>'Drive Train'!$G$35-ER44*'DT-Prelim Calcs'!$C$21*'Drive Train'!$G$38</f>
        <v>11.108291778666262</v>
      </c>
      <c r="EZ44" s="1">
        <f>IF(EW44&gt;='Drive Train'!$G$30,1,0)</f>
        <v>0</v>
      </c>
      <c r="FA44" s="110">
        <f t="shared" si="76"/>
        <v>0.19650718781897991</v>
      </c>
      <c r="FB44" s="119">
        <f>FB43+'DT-Prelim Calcs'!$C$11</f>
        <v>1.6000000000000008</v>
      </c>
      <c r="FC44" s="2">
        <f>FM44/'Drive Train'!$G$35</f>
        <v>0.87467049022931886</v>
      </c>
      <c r="FD44" s="88">
        <f>FK44*12*60/(PI() * 'Drive Train'!$G$17)/FC$2*FC44</f>
        <v>4110.8357890155703</v>
      </c>
      <c r="FE44" s="2">
        <f>('DT-Prelim Calcs'!$C$6*FC44-FD44)/('DT-Prelim Calcs'!$C$6*FC44)*'DT-Prelim Calcs'!$C$7*FC44</f>
        <v>0.24077195586170352</v>
      </c>
      <c r="FF44" s="110">
        <f>FE44/'DT-Prelim Calcs'!$C$7*('DT-Prelim Calcs'!$C$8-'DT-Prelim Calcs'!$C$9)+'DT-Prelim Calcs'!$C$9</f>
        <v>17.685381705040072</v>
      </c>
      <c r="FG44" s="110">
        <f t="shared" si="32"/>
        <v>17.685381705040072</v>
      </c>
      <c r="FH44" s="2">
        <f t="shared" si="77"/>
        <v>1.8482102059902417E-7</v>
      </c>
      <c r="FI44" s="110">
        <f>FH44*'DT-Prelim Calcs'!$C$21/FC$2/'DT-Prelim Calcs'!$C$19/'DT-Prelim Calcs'!$C$18*3.39*'DT-Prelim Calcs'!$C$20</f>
        <v>1.1211411521898426E-5</v>
      </c>
      <c r="FJ44" s="88">
        <f t="shared" si="33"/>
        <v>1</v>
      </c>
      <c r="FK44" s="110">
        <f>FI43*'DT-Prelim Calcs'!$C$11+FK43</f>
        <v>7.5331992710806777</v>
      </c>
      <c r="FL44" s="110">
        <f>FL43+0.5*FI44*'DT-Prelim Calcs'!$C$11^2+FK44*'DT-Prelim Calcs'!$C$11</f>
        <v>10.857199982280477</v>
      </c>
      <c r="FM44" s="110">
        <f>MIN('Drive Train'!$G$35-FG43*'DT-Prelim Calcs'!$C$21*'Drive Train'!$G$38,FM43+FG$2)</f>
        <v>11.108315225912349</v>
      </c>
      <c r="FN44" s="110">
        <f>'Drive Train'!$G$35-FG44*'DT-Prelim Calcs'!$C$21*'Drive Train'!$G$38</f>
        <v>11.108315646546393</v>
      </c>
      <c r="FO44" s="1">
        <f>IF(FL44&gt;='Drive Train'!$G$30,1,0)</f>
        <v>0</v>
      </c>
      <c r="FP44" s="110">
        <f t="shared" si="78"/>
        <v>0.19650424116711196</v>
      </c>
      <c r="FQ44" s="119">
        <f>FQ43+'DT-Prelim Calcs'!$C$11</f>
        <v>1.6000000000000008</v>
      </c>
      <c r="FR44" s="2">
        <f>GB44/'Drive Train'!$G$35</f>
        <v>0.87467058362421524</v>
      </c>
      <c r="FS44" s="88">
        <f>FZ44*12*60/(PI() * 'Drive Train'!$G$17)/FR$2*FR44</f>
        <v>4110.836919218531</v>
      </c>
      <c r="FT44" s="2">
        <f>('DT-Prelim Calcs'!$C$6*FR44-FS44)/('DT-Prelim Calcs'!$C$6*FR44)*'DT-Prelim Calcs'!$C$7*FR44</f>
        <v>0.24077181467416256</v>
      </c>
      <c r="FU44" s="110">
        <f>FT44/'DT-Prelim Calcs'!$C$7*('DT-Prelim Calcs'!$C$8-'DT-Prelim Calcs'!$C$9)+'DT-Prelim Calcs'!$C$9</f>
        <v>17.685373093601406</v>
      </c>
      <c r="FV44" s="110">
        <f t="shared" si="34"/>
        <v>17.685373093601406</v>
      </c>
      <c r="FW44" s="2">
        <f t="shared" si="79"/>
        <v>3.1464078842358134E-9</v>
      </c>
      <c r="FX44" s="110">
        <f>FW44*'DT-Prelim Calcs'!$C$21/FR$2/'DT-Prelim Calcs'!$C$19/'DT-Prelim Calcs'!$C$18*3.39*'DT-Prelim Calcs'!$C$20</f>
        <v>2.1033988456037325E-7</v>
      </c>
      <c r="FY44" s="88">
        <f t="shared" si="35"/>
        <v>1</v>
      </c>
      <c r="FZ44" s="110">
        <f>FX43*'DT-Prelim Calcs'!$C$11+FZ43</f>
        <v>6.8356819695112856</v>
      </c>
      <c r="GA44" s="110">
        <f>GA43+0.5*FX44*'DT-Prelim Calcs'!$C$11^2+FZ44*'DT-Prelim Calcs'!$C$11</f>
        <v>9.9805433397152967</v>
      </c>
      <c r="GB44" s="110">
        <f>MIN('Drive Train'!$G$35-FV43*'DT-Prelim Calcs'!$C$21*'Drive Train'!$G$38,GB43+FV$2)</f>
        <v>11.108316412027532</v>
      </c>
      <c r="GC44" s="110">
        <f>'Drive Train'!$G$35-FV44*'DT-Prelim Calcs'!$C$21*'Drive Train'!$G$38</f>
        <v>11.108316421575873</v>
      </c>
      <c r="GD44" s="1">
        <f>IF(GA44&gt;='Drive Train'!$G$30,1,0)</f>
        <v>0</v>
      </c>
      <c r="GE44" s="110">
        <f t="shared" si="80"/>
        <v>0.19650414548446005</v>
      </c>
      <c r="GF44" s="119">
        <f>GF43+'DT-Prelim Calcs'!$C$11</f>
        <v>1.6000000000000008</v>
      </c>
      <c r="GG44" s="2">
        <f>GQ44/'Drive Train'!$G$35</f>
        <v>0.86910494641218572</v>
      </c>
      <c r="GH44" s="88">
        <f>GO44*12*60/(PI() * 'Drive Train'!$G$17)/GG$2*GG44</f>
        <v>4032.0867163102012</v>
      </c>
      <c r="GI44" s="2">
        <f>('DT-Prelim Calcs'!$C$6*GG44-GH44)/('DT-Prelim Calcs'!$C$6*GG44)*'DT-Prelim Calcs'!$C$7*GG44</f>
        <v>0.25193758574299979</v>
      </c>
      <c r="GJ44" s="110">
        <f>GI44/'DT-Prelim Calcs'!$C$7*('DT-Prelim Calcs'!$C$8-'DT-Prelim Calcs'!$C$9)+'DT-Prelim Calcs'!$C$9</f>
        <v>18.36640593893474</v>
      </c>
      <c r="GK44" s="110">
        <f t="shared" si="81"/>
        <v>18.36640593893474</v>
      </c>
      <c r="GL44" s="2">
        <f t="shared" si="82"/>
        <v>1.4265840645440092E-2</v>
      </c>
      <c r="GM44" s="110">
        <f>GL44*'DT-Prelim Calcs'!$C$21/GG$2/'DT-Prelim Calcs'!$C$19/'DT-Prelim Calcs'!$C$18*3.39*'DT-Prelim Calcs'!$C$20</f>
        <v>0.52982381195051464</v>
      </c>
      <c r="GN44" s="88">
        <f t="shared" si="37"/>
        <v>0</v>
      </c>
      <c r="GO44" s="110">
        <f>GM43*'DT-Prelim Calcs'!$C$11+GO43</f>
        <v>12.145804004922331</v>
      </c>
      <c r="GP44" s="110">
        <f>GP43+0.5*GM44*'DT-Prelim Calcs'!$C$11^2+GO44*'DT-Prelim Calcs'!$C$11</f>
        <v>13.646643640131389</v>
      </c>
      <c r="GQ44" s="110">
        <f>MIN('Drive Train'!$G$35-GK43*'DT-Prelim Calcs'!$C$21*'Drive Train'!$G$38,GQ43+GK$2)</f>
        <v>11.037632819434759</v>
      </c>
      <c r="GR44" s="110">
        <f>'Drive Train'!$G$35-GK44*'DT-Prelim Calcs'!$C$21*'Drive Train'!$G$38</f>
        <v>11.047023465495872</v>
      </c>
      <c r="GS44" s="1">
        <f>IF(GP44&gt;='Drive Train'!$G$30,1,0)</f>
        <v>0</v>
      </c>
      <c r="GT44" s="110">
        <f t="shared" si="83"/>
        <v>0.20407117709927489</v>
      </c>
      <c r="GU44" s="119">
        <f>GU43+'DT-Prelim Calcs'!$C$11</f>
        <v>1.6000000000000008</v>
      </c>
      <c r="GV44" s="2">
        <f>HF44/'Drive Train'!$G$35</f>
        <v>0.87067685939647677</v>
      </c>
      <c r="GW44" s="88">
        <f>HD44*12*60/(PI() * 'Drive Train'!$G$17)/GV$2*GV44</f>
        <v>4054.3451608113273</v>
      </c>
      <c r="GX44" s="2">
        <f>('DT-Prelim Calcs'!$C$6*GV44-GW44)/('DT-Prelim Calcs'!$C$6*GV44)*'DT-Prelim Calcs'!$C$7*GV44</f>
        <v>0.24877994079972196</v>
      </c>
      <c r="GY44" s="110">
        <f>GX44/'DT-Prelim Calcs'!$C$7*('DT-Prelim Calcs'!$C$8-'DT-Prelim Calcs'!$C$9)+'DT-Prelim Calcs'!$C$9</f>
        <v>18.173811992039781</v>
      </c>
      <c r="GZ44" s="110">
        <f t="shared" si="38"/>
        <v>18.173811992039781</v>
      </c>
      <c r="HA44" s="2">
        <f t="shared" si="84"/>
        <v>1.0227628892676588E-2</v>
      </c>
      <c r="HB44" s="110">
        <f>HA44*'DT-Prelim Calcs'!$C$21/GV$2/'DT-Prelim Calcs'!$C$19/'DT-Prelim Calcs'!$C$18*3.39*'DT-Prelim Calcs'!$C$20</f>
        <v>0.37984731932816024</v>
      </c>
      <c r="HC44" s="88">
        <f t="shared" si="39"/>
        <v>1</v>
      </c>
      <c r="HD44" s="110">
        <f>HB43*'DT-Prelim Calcs'!$C$11+HD43</f>
        <v>12.190803850725889</v>
      </c>
      <c r="HE44" s="110">
        <f>HE43+0.5*HB44*'DT-Prelim Calcs'!$C$11^2+HD44*'DT-Prelim Calcs'!$C$11</f>
        <v>14.303390394144836</v>
      </c>
      <c r="HF44" s="110">
        <f>MIN('Drive Train'!$G$35-GZ43*'DT-Prelim Calcs'!$C$21*'Drive Train'!$G$38,HF43+GZ$2)</f>
        <v>11.057596114335254</v>
      </c>
      <c r="HG44" s="110">
        <f>'Drive Train'!$G$35-GZ44*'DT-Prelim Calcs'!$C$21*'Drive Train'!$G$38</f>
        <v>11.064356920716419</v>
      </c>
      <c r="HH44" s="1">
        <f>IF(HE44&gt;='Drive Train'!$G$30,1,0)</f>
        <v>0</v>
      </c>
      <c r="HI44" s="110">
        <f t="shared" si="85"/>
        <v>0.2019312443559976</v>
      </c>
      <c r="HJ44" s="119">
        <f>HJ43+'DT-Prelim Calcs'!$C$11</f>
        <v>1.6000000000000008</v>
      </c>
      <c r="HK44" s="2">
        <f>HU44/'Drive Train'!$G$35</f>
        <v>0.871442830519357</v>
      </c>
      <c r="HL44" s="88">
        <f>HS44*12*60/(PI() * 'Drive Train'!$G$17)/HK$2*HK44</f>
        <v>4065.1865840171713</v>
      </c>
      <c r="HM44" s="2">
        <f>('DT-Prelim Calcs'!$C$6*HK44-HL44)/('DT-Prelim Calcs'!$C$6*HK44)*'DT-Prelim Calcs'!$C$7*HK44</f>
        <v>0.24724242468568189</v>
      </c>
      <c r="HN44" s="110">
        <f>HM44/'DT-Prelim Calcs'!$C$7*('DT-Prelim Calcs'!$C$8-'DT-Prelim Calcs'!$C$9)+'DT-Prelim Calcs'!$C$9</f>
        <v>18.080034413452939</v>
      </c>
      <c r="HO44" s="110">
        <f t="shared" si="40"/>
        <v>18.080034413452939</v>
      </c>
      <c r="HP44" s="2">
        <f t="shared" si="86"/>
        <v>8.2624585095913416E-3</v>
      </c>
      <c r="HQ44" s="110">
        <f>HP44*'DT-Prelim Calcs'!$C$21/HK$2/'DT-Prelim Calcs'!$C$19/'DT-Prelim Calcs'!$C$18*3.39*'DT-Prelim Calcs'!$C$20</f>
        <v>0.30686220128457103</v>
      </c>
      <c r="HR44" s="88">
        <f t="shared" si="41"/>
        <v>1</v>
      </c>
      <c r="HS44" s="110">
        <f>HQ43*'DT-Prelim Calcs'!$C$11+HS43</f>
        <v>12.212658383462033</v>
      </c>
      <c r="HT44" s="110">
        <f>HT43+0.5*HQ44*'DT-Prelim Calcs'!$C$11^2+HS44*'DT-Prelim Calcs'!$C$11</f>
        <v>14.766840911670183</v>
      </c>
      <c r="HU44" s="110">
        <f>MIN('Drive Train'!$G$35-HO43*'DT-Prelim Calcs'!$C$21*'Drive Train'!$G$38,HU43+HO$2)</f>
        <v>11.067323947595833</v>
      </c>
      <c r="HV44" s="110">
        <f>'Drive Train'!$G$35-HO44*'DT-Prelim Calcs'!$C$21*'Drive Train'!$G$38</f>
        <v>11.072796902789236</v>
      </c>
      <c r="HW44" s="1">
        <f>IF(HT44&gt;='Drive Train'!$G$30,1,0)</f>
        <v>0</v>
      </c>
      <c r="HX44" s="110">
        <f t="shared" si="87"/>
        <v>0.2008892712605882</v>
      </c>
      <c r="HY44" s="119">
        <f>HY43+'DT-Prelim Calcs'!$C$11</f>
        <v>1.6000000000000008</v>
      </c>
      <c r="HZ44" s="2">
        <f>IJ44/'Drive Train'!$G$35</f>
        <v>0.87185591801798934</v>
      </c>
      <c r="IA44" s="88">
        <f>IH44*12*60/(PI() * 'Drive Train'!$G$17)/HZ$2*HZ44</f>
        <v>4071.0320438388176</v>
      </c>
      <c r="IB44" s="2">
        <f>('DT-Prelim Calcs'!$C$6*HZ44-IA44)/('DT-Prelim Calcs'!$C$6*HZ44)*'DT-Prelim Calcs'!$C$7*HZ44</f>
        <v>0.24641355984839017</v>
      </c>
      <c r="IC44" s="110">
        <f>IB44/'DT-Prelim Calcs'!$C$7*('DT-Prelim Calcs'!$C$8-'DT-Prelim Calcs'!$C$9)+'DT-Prelim Calcs'!$C$9</f>
        <v>18.029479536852168</v>
      </c>
      <c r="ID44" s="110">
        <f t="shared" si="42"/>
        <v>18.029479536852168</v>
      </c>
      <c r="IE44" s="2">
        <f t="shared" si="88"/>
        <v>7.2033489695949582E-3</v>
      </c>
      <c r="IF44" s="110">
        <f>IE44*'DT-Prelim Calcs'!$C$21/HZ$2/'DT-Prelim Calcs'!$C$19/'DT-Prelim Calcs'!$C$18*3.39*'DT-Prelim Calcs'!$C$20</f>
        <v>0.26752757897239754</v>
      </c>
      <c r="IG44" s="88">
        <f t="shared" si="43"/>
        <v>1</v>
      </c>
      <c r="IH44" s="110">
        <f>IF43*'DT-Prelim Calcs'!$C$11+IH43</f>
        <v>12.22442464129413</v>
      </c>
      <c r="II44" s="110">
        <f>II43+0.5*IF44*'DT-Prelim Calcs'!$C$11^2+IH44*'DT-Prelim Calcs'!$C$11</f>
        <v>15.093069652080404</v>
      </c>
      <c r="IJ44" s="110">
        <f>MIN('Drive Train'!$G$35-ID43*'DT-Prelim Calcs'!$C$21*'Drive Train'!$G$38,IJ43+ID$2)</f>
        <v>11.072570158828464</v>
      </c>
      <c r="IK44" s="110">
        <f>'Drive Train'!$G$35-ID44*'DT-Prelim Calcs'!$C$21*'Drive Train'!$G$38</f>
        <v>11.077346841683305</v>
      </c>
      <c r="IL44" s="1">
        <f>IF(II44&gt;='Drive Train'!$G$30,1,0)</f>
        <v>0</v>
      </c>
      <c r="IM44" s="110">
        <f t="shared" si="89"/>
        <v>0.20032755040946854</v>
      </c>
      <c r="IN44" s="119">
        <f>IN43+'DT-Prelim Calcs'!$C$11</f>
        <v>1.6000000000000008</v>
      </c>
      <c r="IO44" s="2">
        <f>IY44/'Drive Train'!$G$35</f>
        <v>0.87209880822024599</v>
      </c>
      <c r="IP44" s="88">
        <f>IW44*12*60/(PI() * 'Drive Train'!$G$17)/IO$2*IO44</f>
        <v>4074.4686711524423</v>
      </c>
      <c r="IQ44" s="2">
        <f>('DT-Prelim Calcs'!$C$6*IO44-IP44)/('DT-Prelim Calcs'!$C$6*IO44)*'DT-Prelim Calcs'!$C$7*IO44</f>
        <v>0.24592630138422092</v>
      </c>
      <c r="IR44" s="110">
        <f>IQ44/'DT-Prelim Calcs'!$C$7*('DT-Prelim Calcs'!$C$8-'DT-Prelim Calcs'!$C$9)+'DT-Prelim Calcs'!$C$9</f>
        <v>17.999760226271633</v>
      </c>
      <c r="IS44" s="110">
        <f t="shared" si="44"/>
        <v>17.999760226271633</v>
      </c>
      <c r="IT44" s="2">
        <f t="shared" si="90"/>
        <v>6.5808365656778445E-3</v>
      </c>
      <c r="IU44" s="110">
        <f>IT44*'DT-Prelim Calcs'!$C$21/IO$2/'DT-Prelim Calcs'!$C$19/'DT-Prelim Calcs'!$C$18*3.39*'DT-Prelim Calcs'!$C$20</f>
        <v>0.24440788325819734</v>
      </c>
      <c r="IV44" s="88">
        <f t="shared" si="45"/>
        <v>1</v>
      </c>
      <c r="IW44" s="110">
        <f>IU43*'DT-Prelim Calcs'!$C$11+IW43</f>
        <v>12.231336560262021</v>
      </c>
      <c r="IX44" s="110">
        <f>IX43+0.5*IU44*'DT-Prelim Calcs'!$C$11^2+IW44*'DT-Prelim Calcs'!$C$11</f>
        <v>15.324121713764473</v>
      </c>
      <c r="IY44" s="110">
        <f>MIN('Drive Train'!$G$35-IS43*'DT-Prelim Calcs'!$C$21*'Drive Train'!$G$38,IY43+IS$2)</f>
        <v>11.075654864397123</v>
      </c>
      <c r="IZ44" s="110">
        <f>'Drive Train'!$G$35-IS44*'DT-Prelim Calcs'!$C$21*'Drive Train'!$G$38</f>
        <v>11.080021579635552</v>
      </c>
      <c r="JA44" s="1">
        <f>IF(IX44&gt;='Drive Train'!$G$30,1,0)</f>
        <v>0</v>
      </c>
      <c r="JB44" s="110">
        <f t="shared" si="91"/>
        <v>0.19999733584746257</v>
      </c>
      <c r="JC44" s="119">
        <f>JC43+'DT-Prelim Calcs'!$C$11</f>
        <v>1.6000000000000008</v>
      </c>
      <c r="JD44" s="2">
        <f>JN44/'Drive Train'!$G$35</f>
        <v>0.87224116316686251</v>
      </c>
      <c r="JE44" s="88">
        <f>JL44*12*60/(PI() * 'Drive Train'!$G$17)/JD$2*JD44</f>
        <v>4076.4826882734328</v>
      </c>
      <c r="JF44" s="2">
        <f>('DT-Prelim Calcs'!$C$6*JD44-JE44)/('DT-Prelim Calcs'!$C$6*JD44)*'DT-Prelim Calcs'!$C$7*JD44</f>
        <v>0.24564076087597128</v>
      </c>
      <c r="JG44" s="110">
        <f>JF44/'DT-Prelim Calcs'!$C$7*('DT-Prelim Calcs'!$C$8-'DT-Prelim Calcs'!$C$9)+'DT-Prelim Calcs'!$C$9</f>
        <v>17.982344280378392</v>
      </c>
      <c r="JH44" s="110">
        <f t="shared" si="46"/>
        <v>17.982344280378392</v>
      </c>
      <c r="JI44" s="2">
        <f t="shared" si="92"/>
        <v>6.2160690802728347E-3</v>
      </c>
      <c r="JJ44" s="110">
        <f>JI44*'DT-Prelim Calcs'!$C$21/JD$2/'DT-Prelim Calcs'!$C$19/'DT-Prelim Calcs'!$C$18*3.39*'DT-Prelim Calcs'!$C$20</f>
        <v>0.23086066200456165</v>
      </c>
      <c r="JK44" s="88">
        <f t="shared" si="47"/>
        <v>1</v>
      </c>
      <c r="JL44" s="110">
        <f>JJ43*'DT-Prelim Calcs'!$C$11+JL43</f>
        <v>12.235385318081494</v>
      </c>
      <c r="JM44" s="110">
        <f>JM43+0.5*JJ44*'DT-Prelim Calcs'!$C$11^2+JL44*'DT-Prelim Calcs'!$C$11</f>
        <v>15.4807789507335</v>
      </c>
      <c r="JN44" s="110">
        <f>MIN('Drive Train'!$G$35-JH43*'DT-Prelim Calcs'!$C$21*'Drive Train'!$G$38,JN43+JH$2)</f>
        <v>11.077462772219153</v>
      </c>
      <c r="JO44" s="110">
        <f>'Drive Train'!$G$35-JH44*'DT-Prelim Calcs'!$C$21*'Drive Train'!$G$38</f>
        <v>11.081589014765944</v>
      </c>
      <c r="JP44" s="1">
        <f>IF(JM44&gt;='Drive Train'!$G$30,1,0)</f>
        <v>0</v>
      </c>
      <c r="JQ44" s="110">
        <f>MIN(JG44,'DT-Prelim Calcs'!$C$10)*'DT-Prelim Calcs'!$C$11*1000/60/60*(1-JP44)</f>
        <v>0.19980382533753771</v>
      </c>
      <c r="JR44" s="119">
        <f>JR43+'DT-Prelim Calcs'!$C$11</f>
        <v>1.6000000000000008</v>
      </c>
      <c r="JS44" s="2">
        <f>KC44/'Drive Train'!$G$35</f>
        <v>0.8722935620361929</v>
      </c>
      <c r="JT44" s="88">
        <f>KA44*12*60/(PI() * 'Drive Train'!$G$17)/JS$2*JS44</f>
        <v>4077.2239923798497</v>
      </c>
      <c r="JU44" s="2">
        <f>('DT-Prelim Calcs'!$C$6*JS44-JT44)/('DT-Prelim Calcs'!$C$6*JS44)*'DT-Prelim Calcs'!$C$7*JS44</f>
        <v>0.24553566403685598</v>
      </c>
      <c r="JV44" s="110">
        <f>JU44/'DT-Prelim Calcs'!$C$7*('DT-Prelim Calcs'!$C$8-'DT-Prelim Calcs'!$C$9)+'DT-Prelim Calcs'!$C$9</f>
        <v>17.975934118560012</v>
      </c>
      <c r="JW44" s="110">
        <f t="shared" si="48"/>
        <v>17.975934118560012</v>
      </c>
      <c r="JX44" s="2">
        <f t="shared" si="93"/>
        <v>6.0818180219517903E-3</v>
      </c>
      <c r="JY44" s="110">
        <f>JX44*'DT-Prelim Calcs'!$C$21/JS$2/'DT-Prelim Calcs'!$C$19/'DT-Prelim Calcs'!$C$18*3.39*'DT-Prelim Calcs'!$C$20</f>
        <v>0.22587466719038418</v>
      </c>
      <c r="JZ44" s="88">
        <f t="shared" si="49"/>
        <v>1</v>
      </c>
      <c r="KA44" s="110">
        <f>JY43*'DT-Prelim Calcs'!$C$11+KA43</f>
        <v>12.236875194096179</v>
      </c>
      <c r="KB44" s="110">
        <f>KB43+0.5*JY44*'DT-Prelim Calcs'!$C$11^2+KA44*'DT-Prelim Calcs'!$C$11</f>
        <v>15.542510103063103</v>
      </c>
      <c r="KC44" s="110">
        <f>MIN('Drive Train'!$G$35-JW43*'DT-Prelim Calcs'!$C$21*'Drive Train'!$G$38,KC43+JW$2)</f>
        <v>11.07812823785965</v>
      </c>
      <c r="KD44" s="110">
        <f>'Drive Train'!$G$35-JW44*'DT-Prelim Calcs'!$C$21*'Drive Train'!$G$38</f>
        <v>11.082165929329598</v>
      </c>
      <c r="KE44" s="1">
        <f>IF(KB44&gt;='Drive Train'!$G$30,1,0)</f>
        <v>0</v>
      </c>
      <c r="KF44" s="110">
        <f>MIN(JV44,'DT-Prelim Calcs'!$C$10)*'DT-Prelim Calcs'!$C$11*1000/60/60*(1-KE44)</f>
        <v>0.19973260131733347</v>
      </c>
      <c r="KG44" s="119">
        <f>KG43+'DT-Prelim Calcs'!$C$11</f>
        <v>1.6000000000000008</v>
      </c>
      <c r="KH44" s="2">
        <f>KR44/'Drive Train'!$G$35</f>
        <v>0.87228966509009975</v>
      </c>
      <c r="KI44" s="88">
        <f>KP44*12*60/(PI() * 'Drive Train'!$G$17)/KH$2*KH44</f>
        <v>4077.1688615059506</v>
      </c>
      <c r="KJ44" s="2">
        <f>('DT-Prelim Calcs'!$C$6*KH44-KI44)/('DT-Prelim Calcs'!$C$6*KH44)*'DT-Prelim Calcs'!$C$7*KH44</f>
        <v>0.24554348005043267</v>
      </c>
      <c r="KK44" s="110">
        <f>KJ44/'DT-Prelim Calcs'!$C$7*('DT-Prelim Calcs'!$C$8-'DT-Prelim Calcs'!$C$9)+'DT-Prelim Calcs'!$C$9</f>
        <v>17.97641083995547</v>
      </c>
      <c r="KL44" s="110">
        <f t="shared" si="50"/>
        <v>17.97641083995547</v>
      </c>
      <c r="KM44" s="2">
        <f t="shared" si="94"/>
        <v>6.0918021078124329E-3</v>
      </c>
      <c r="KN44" s="110">
        <f>KM44*'DT-Prelim Calcs'!$C$21/KH$2/'DT-Prelim Calcs'!$C$19/'DT-Prelim Calcs'!$C$18*3.39*'DT-Prelim Calcs'!$C$20</f>
        <v>0.22624546948384858</v>
      </c>
      <c r="KO44" s="88">
        <f t="shared" si="51"/>
        <v>1</v>
      </c>
      <c r="KP44" s="110">
        <f>KN43*'DT-Prelim Calcs'!$C$11+KP43</f>
        <v>12.236764398507001</v>
      </c>
      <c r="KQ44" s="110">
        <f>KQ43+0.5*KN44*'DT-Prelim Calcs'!$C$11^2+KP44*'DT-Prelim Calcs'!$C$11</f>
        <v>15.537981358507144</v>
      </c>
      <c r="KR44" s="110">
        <f>MIN('Drive Train'!$G$35-KL43*'DT-Prelim Calcs'!$C$21*'Drive Train'!$G$38,KR43+KL$2)</f>
        <v>11.078078746644266</v>
      </c>
      <c r="KS44" s="110">
        <f>'Drive Train'!$G$35-KL44*'DT-Prelim Calcs'!$C$21*'Drive Train'!$G$38</f>
        <v>11.082123024404007</v>
      </c>
      <c r="KT44" s="1">
        <f>IF(KQ44&gt;='Drive Train'!$G$30,1,0)</f>
        <v>0</v>
      </c>
      <c r="KU44" s="110">
        <f>MIN(KK44,'DT-Prelim Calcs'!$C$10)*'DT-Prelim Calcs'!$C$11*1000/60/60*(1-KT44)</f>
        <v>0.19973789822172744</v>
      </c>
      <c r="KV44" s="119">
        <f>KV43+'DT-Prelim Calcs'!$C$11</f>
        <v>1.6000000000000008</v>
      </c>
      <c r="KW44" s="2">
        <f>LG44/'Drive Train'!$G$35</f>
        <v>0.87229332369642876</v>
      </c>
      <c r="KX44" s="88">
        <f>LE44*12*60/(PI() * 'Drive Train'!$G$17)/KW$2*KW44</f>
        <v>4077.2206205419998</v>
      </c>
      <c r="KY44" s="2">
        <f>('DT-Prelim Calcs'!$C$6*KW44-KX44)/('DT-Prelim Calcs'!$C$6*KW44)*'DT-Prelim Calcs'!$C$7*KW44</f>
        <v>0.24553614206877616</v>
      </c>
      <c r="KZ44" s="110">
        <f>KY44/'DT-Prelim Calcs'!$C$7*('DT-Prelim Calcs'!$C$8-'DT-Prelim Calcs'!$C$9)+'DT-Prelim Calcs'!$C$9</f>
        <v>17.975963275116847</v>
      </c>
      <c r="LA44" s="110">
        <f t="shared" si="52"/>
        <v>17.975963275116847</v>
      </c>
      <c r="LB44" s="2">
        <f t="shared" si="95"/>
        <v>6.0824286538926631E-3</v>
      </c>
      <c r="LC44" s="110">
        <f>LB44*'DT-Prelim Calcs'!$C$21/KW$2/'DT-Prelim Calcs'!$C$19/'DT-Prelim Calcs'!$C$18*3.39*'DT-Prelim Calcs'!$C$20</f>
        <v>0.22589734565362043</v>
      </c>
      <c r="LD44" s="88">
        <f t="shared" si="53"/>
        <v>1</v>
      </c>
      <c r="LE44" s="110">
        <f>LC43*'DT-Prelim Calcs'!$C$11+LE43</f>
        <v>12.236868417801164</v>
      </c>
      <c r="LF44" s="110">
        <f>LF43+0.5*LC44*'DT-Prelim Calcs'!$C$11^2+LE44*'DT-Prelim Calcs'!$C$11</f>
        <v>15.542296651039395</v>
      </c>
      <c r="LG44" s="110">
        <f>MIN('Drive Train'!$G$35-LA43*'DT-Prelim Calcs'!$C$21*'Drive Train'!$G$38,LG43+LA$2)</f>
        <v>11.078125210944645</v>
      </c>
      <c r="LH44" s="110">
        <f>'Drive Train'!$G$35-LA44*'DT-Prelim Calcs'!$C$21*'Drive Train'!$G$38</f>
        <v>11.082163305239483</v>
      </c>
      <c r="LI44" s="1">
        <f>IF(LF44&gt;='Drive Train'!$G$30,1,0)</f>
        <v>0</v>
      </c>
      <c r="LJ44" s="110">
        <f>MIN(KZ44,'DT-Prelim Calcs'!$C$10)*'DT-Prelim Calcs'!$C$11*1000/60/60*(1-LI44)</f>
        <v>0.19973292527907605</v>
      </c>
      <c r="LK44" s="119">
        <f>LK43+'DT-Prelim Calcs'!$C$11</f>
        <v>1.6000000000000008</v>
      </c>
      <c r="LL44" s="2">
        <f>LV44/'Drive Train'!$G$35</f>
        <v>0.87229056686501616</v>
      </c>
      <c r="LM44" s="88">
        <f>LT44*12*60/(PI() * 'Drive Train'!$G$17)/LL$2*LL44</f>
        <v>4077.1816191028915</v>
      </c>
      <c r="LN44" s="2">
        <f>('DT-Prelim Calcs'!$C$6*LL44-LM44)/('DT-Prelim Calcs'!$C$6*LL44)*'DT-Prelim Calcs'!$C$7*LL44</f>
        <v>0.24554167137983091</v>
      </c>
      <c r="LO44" s="110">
        <f>LN44/'DT-Prelim Calcs'!$C$7*('DT-Prelim Calcs'!$C$8-'DT-Prelim Calcs'!$C$9)+'DT-Prelim Calcs'!$C$9</f>
        <v>17.976300523876212</v>
      </c>
      <c r="LP44" s="110">
        <f t="shared" si="54"/>
        <v>17.976300523876212</v>
      </c>
      <c r="LQ44" s="2">
        <f t="shared" si="96"/>
        <v>6.0894917311222208E-3</v>
      </c>
      <c r="LR44" s="110">
        <f>LQ44*'DT-Prelim Calcs'!$C$21/LL$2/'DT-Prelim Calcs'!$C$19/'DT-Prelim Calcs'!$C$18*3.39*'DT-Prelim Calcs'!$C$20</f>
        <v>0.22615966363367307</v>
      </c>
      <c r="LS44" s="88">
        <f t="shared" si="55"/>
        <v>1</v>
      </c>
      <c r="LT44" s="110">
        <f>LR43*'DT-Prelim Calcs'!$C$11+LT43</f>
        <v>12.236790037330056</v>
      </c>
      <c r="LU44" s="110">
        <f>LU43+0.5*LR44*'DT-Prelim Calcs'!$C$11^2+LT44*'DT-Prelim Calcs'!$C$11</f>
        <v>15.539439949696828</v>
      </c>
      <c r="LV44" s="110">
        <f>MIN('Drive Train'!$G$35-LP43*'DT-Prelim Calcs'!$C$21*'Drive Train'!$G$38,LV43+LP$2)</f>
        <v>11.078090199185704</v>
      </c>
      <c r="LW44" s="110">
        <f>'Drive Train'!$G$35-LP44*'DT-Prelim Calcs'!$C$21*'Drive Train'!$G$38</f>
        <v>11.08213295285114</v>
      </c>
      <c r="LX44" s="1">
        <f>IF(LU44&gt;='Drive Train'!$G$30,1,0)</f>
        <v>0</v>
      </c>
      <c r="LY44" s="110">
        <f>MIN(LO44,'DT-Prelim Calcs'!$C$10)*'DT-Prelim Calcs'!$C$11*1000/60/60*(1-LX44)</f>
        <v>0.19973667248751348</v>
      </c>
      <c r="LZ44" s="119">
        <f>LZ43+'DT-Prelim Calcs'!$C$11</f>
        <v>1.6000000000000008</v>
      </c>
    </row>
    <row r="45" spans="1:338" x14ac:dyDescent="0.2">
      <c r="C45" s="3" t="s">
        <v>53</v>
      </c>
      <c r="E45" s="33">
        <f>$C$27*E35/$C$21+$C$29*E35</f>
        <v>0.14585722057171852</v>
      </c>
      <c r="F45" s="33">
        <f t="shared" ref="F45:O45" si="103">$C$27*F35/$C$21+$C$29*F35</f>
        <v>0.48619073523906176</v>
      </c>
      <c r="G45" s="33">
        <f t="shared" si="103"/>
        <v>0.31255118693939682</v>
      </c>
      <c r="H45" s="33">
        <f t="shared" si="103"/>
        <v>0.230300874586924</v>
      </c>
      <c r="I45" s="33">
        <f t="shared" si="103"/>
        <v>0.18232152571464813</v>
      </c>
      <c r="J45" s="33">
        <f t="shared" si="103"/>
        <v>0.15088677990177779</v>
      </c>
      <c r="K45" s="33">
        <f t="shared" si="103"/>
        <v>0.12869754756328106</v>
      </c>
      <c r="L45" s="33">
        <f t="shared" si="103"/>
        <v>0.11219786197824502</v>
      </c>
      <c r="M45" s="33">
        <f t="shared" si="103"/>
        <v>9.9448104935262627E-2</v>
      </c>
      <c r="N45" s="33">
        <f t="shared" si="103"/>
        <v>8.9300339125541958E-2</v>
      </c>
      <c r="O45" s="33">
        <f t="shared" si="103"/>
        <v>8.1031789206510302E-2</v>
      </c>
      <c r="R45" s="119">
        <f>R44+'DT-Prelim Calcs'!$C$11</f>
        <v>1.6400000000000008</v>
      </c>
      <c r="S45" s="2">
        <f>AG45/'Drive Train'!$G$35</f>
        <v>0.85915089727586369</v>
      </c>
      <c r="T45" s="88">
        <f>AE45*12*60/(PI() * 'Drive Train'!$G$17)/S$2*ABS(S45)</f>
        <v>4011.1194221729816</v>
      </c>
      <c r="U45" s="2">
        <f>IF(OR(AD44=1,AND($C$32=Motors!$C$28,'DT-Prelim Calcs'!AI44=1)),0,IF(AG45=0,-(V44+$C$9)/($C$8-$C$9)*$C$7,($C$6*S45-T45)/($C$6*S45)*$C$7*S45))</f>
        <v>0.24296468549049108</v>
      </c>
      <c r="V45" s="110">
        <f>IF(AND(AD44=1,AI44=1),0,ABS(U45/$C$7*($C$8-$C$9)+$C$9) *'Drive Train'!$K$55 + V44*(1-'Drive Train'!$K$55))</f>
        <v>17.841622950435656</v>
      </c>
      <c r="W45" s="110">
        <f t="shared" si="7"/>
        <v>17.841622950435656</v>
      </c>
      <c r="X45" s="2">
        <f>MAX(MIN(IF(AND(AI44=1,AG45&lt;0),-1,1)*(W45-$C$9)/($C$8-$C$9)*$C$7-$C$29*AE45/T$2 -  AI44*$C$29/2,X$2),MAX(X$4:X44)*-1)</f>
        <v>4.1584343393036571E-3</v>
      </c>
      <c r="Y45" s="110">
        <f t="shared" si="8"/>
        <v>0.15444147934598035</v>
      </c>
      <c r="Z45" s="110">
        <f t="shared" si="9"/>
        <v>0.15444147934598035</v>
      </c>
      <c r="AA45" s="110">
        <f t="shared" si="10"/>
        <v>10.911216395403468</v>
      </c>
      <c r="AB45" s="110" t="e">
        <f t="shared" si="11"/>
        <v>#N/A</v>
      </c>
      <c r="AC45" s="88">
        <f t="shared" si="60"/>
        <v>1</v>
      </c>
      <c r="AD45" s="1">
        <f t="shared" si="12"/>
        <v>0</v>
      </c>
      <c r="AE45" s="110">
        <f t="shared" si="13"/>
        <v>12.2226329791865</v>
      </c>
      <c r="AF45" s="110" t="e">
        <f t="shared" si="14"/>
        <v>#N/A</v>
      </c>
      <c r="AG45" s="110">
        <f>IF(AI44=0,MIN('Drive Train'!$G$35-W44*$C$21*'Drive Train'!$G$38,AG44+W$2)-$C$3,IF(AE44-1&lt;=0,0,IF($C$32=Motors!$C$26,MAX(MAX(AG$4:AG44)*-1,AG44-W$2),MAX(0,MAX(AG$4:AG44)*-1,AG44-W$2))))</f>
        <v>10.911216395403468</v>
      </c>
      <c r="AH45" s="110">
        <f>'Drive Train'!$G$35-ABS(W45)*'DT-Prelim Calcs'!$C$21*'Drive Train'!$G$38</f>
        <v>11.09425393446079</v>
      </c>
      <c r="AI45" s="1">
        <f>IF(AJ45&gt;='Drive Train'!$G$30,1,0)</f>
        <v>0</v>
      </c>
      <c r="AJ45" s="110">
        <f>AJ44+0.5*Y45*'DT-Prelim Calcs'!$C$11^2+AE45*'DT-Prelim Calcs'!$C$11</f>
        <v>16.078465459511204</v>
      </c>
      <c r="AK45" s="110">
        <f t="shared" si="100"/>
        <v>0.19824025500484063</v>
      </c>
      <c r="AL45" s="119">
        <f>AL44+'DT-Prelim Calcs'!$C$11</f>
        <v>1.6400000000000008</v>
      </c>
      <c r="AM45" s="2">
        <f>AW45/'Drive Train'!$G$35</f>
        <v>0.67333017040557142</v>
      </c>
      <c r="AN45" s="88">
        <f>AU45*12*60/(PI() * 'Drive Train'!$G$17)/AM$2*AM45</f>
        <v>1020.5683918818709</v>
      </c>
      <c r="AO45" s="2">
        <f>('DT-Prelim Calcs'!$C$6*AM45-AN45)/('DT-Prelim Calcs'!$C$6*AM45)*'DT-Prelim Calcs'!$C$7*AM45</f>
        <v>0.70299118538256844</v>
      </c>
      <c r="AP45" s="110">
        <f>AO45/'DT-Prelim Calcs'!$C$7*('DT-Prelim Calcs'!$C$8-'DT-Prelim Calcs'!$C$9)+'DT-Prelim Calcs'!$C$9</f>
        <v>45.877476555248855</v>
      </c>
      <c r="AQ45" s="110">
        <f t="shared" si="16"/>
        <v>45.877476555248855</v>
      </c>
      <c r="AR45" s="2">
        <f t="shared" si="61"/>
        <v>0.62534252779827992</v>
      </c>
      <c r="AS45" s="110">
        <f>AR45*'DT-Prelim Calcs'!$C$21/AM$2/'DT-Prelim Calcs'!$C$19/'DT-Prelim Calcs'!$C$18*3.39*'DT-Prelim Calcs'!$C$20</f>
        <v>6.9674413885751267</v>
      </c>
      <c r="AT45" s="88">
        <f t="shared" si="17"/>
        <v>0</v>
      </c>
      <c r="AU45" s="110">
        <f>AS44*'DT-Prelim Calcs'!$C$11+AU44</f>
        <v>13.227001746701346</v>
      </c>
      <c r="AV45" s="110">
        <f>AV44+0.5*AS45*'DT-Prelim Calcs'!$C$11^2+AU45*'DT-Prelim Calcs'!$C$11</f>
        <v>11.694130233340079</v>
      </c>
      <c r="AW45" s="110">
        <f>MIN('Drive Train'!$G$35-AQ44*'DT-Prelim Calcs'!$C$21*'Drive Train'!$G$38,AW44+AQ$2)</f>
        <v>8.5512931641507564</v>
      </c>
      <c r="AX45" s="110">
        <f>'Drive Train'!$G$35-AQ45*'DT-Prelim Calcs'!$C$21*'Drive Train'!$G$38</f>
        <v>8.5710271100276021</v>
      </c>
      <c r="AY45" s="1">
        <f>IF(AV45&gt;='Drive Train'!$G$30,1,0)</f>
        <v>0</v>
      </c>
      <c r="AZ45" s="110">
        <f t="shared" si="62"/>
        <v>0.50974973950276503</v>
      </c>
      <c r="BA45" s="119">
        <f>BA44+'DT-Prelim Calcs'!$C$11</f>
        <v>1.6400000000000008</v>
      </c>
      <c r="BB45" s="2">
        <f>BL45/'Drive Train'!$G$35</f>
        <v>0.75027300672838937</v>
      </c>
      <c r="BC45" s="88">
        <f>BJ45*12*60/(PI() * 'Drive Train'!$G$17)/BB$2*BB45</f>
        <v>2219.1680566871128</v>
      </c>
      <c r="BD45" s="2">
        <f>('DT-Prelim Calcs'!$C$6*BB45-BC45)/('DT-Prelim Calcs'!$C$6*BB45)*'DT-Prelim Calcs'!$C$7*BB45</f>
        <v>0.52209265182798281</v>
      </c>
      <c r="BE45" s="110">
        <f>BD45/'DT-Prelim Calcs'!$C$7*('DT-Prelim Calcs'!$C$8-'DT-Prelim Calcs'!$C$9)+'DT-Prelim Calcs'!$C$9</f>
        <v>34.843948976742212</v>
      </c>
      <c r="BF45" s="110">
        <f t="shared" si="18"/>
        <v>34.843948976742212</v>
      </c>
      <c r="BG45" s="2">
        <f t="shared" si="63"/>
        <v>0.37056538712125875</v>
      </c>
      <c r="BH45" s="110">
        <f>BG45*'DT-Prelim Calcs'!$C$21/BB$2/'DT-Prelim Calcs'!$C$19/'DT-Prelim Calcs'!$C$18*3.39*'DT-Prelim Calcs'!$C$20</f>
        <v>6.4225240139625228</v>
      </c>
      <c r="BI45" s="88">
        <f t="shared" si="19"/>
        <v>0</v>
      </c>
      <c r="BJ45" s="110">
        <f>BH44*'DT-Prelim Calcs'!$C$11+BJ44</f>
        <v>16.593298138162268</v>
      </c>
      <c r="BK45" s="110">
        <f>BK44+0.5*BH45*'DT-Prelim Calcs'!$C$11^2+BJ45*'DT-Prelim Calcs'!$C$11</f>
        <v>15.785946620013075</v>
      </c>
      <c r="BL45" s="110">
        <f>MIN('Drive Train'!$G$35-BF44*'DT-Prelim Calcs'!$C$21*'Drive Train'!$G$38,BL44+BF$2)</f>
        <v>9.5284671854505447</v>
      </c>
      <c r="BM45" s="110">
        <f>'Drive Train'!$G$35-BF45*'DT-Prelim Calcs'!$C$21*'Drive Train'!$G$38</f>
        <v>9.5640445920932002</v>
      </c>
      <c r="BN45" s="1">
        <f>IF(BK45&gt;='Drive Train'!$G$30,1,0)</f>
        <v>0</v>
      </c>
      <c r="BO45" s="110">
        <f t="shared" si="64"/>
        <v>0.38715498863046899</v>
      </c>
      <c r="BP45" s="119">
        <f>BP44+'DT-Prelim Calcs'!$C$11</f>
        <v>1.6400000000000008</v>
      </c>
      <c r="BQ45" s="2">
        <f>CA45/'Drive Train'!$G$35</f>
        <v>0.82066102494631954</v>
      </c>
      <c r="BR45" s="88">
        <f>BY45*12*60/(PI() * 'Drive Train'!$G$17)/BQ$2*BQ45</f>
        <v>3302.9664262190654</v>
      </c>
      <c r="BS45" s="2">
        <f>('DT-Prelim Calcs'!$C$6*BQ45-BR45)/('DT-Prelim Calcs'!$C$6*BQ45)*'DT-Prelim Calcs'!$C$7*BQ45</f>
        <v>0.3596692607618307</v>
      </c>
      <c r="BT45" s="110">
        <f>BS45/'DT-Prelim Calcs'!$C$7*('DT-Prelim Calcs'!$C$8-'DT-Prelim Calcs'!$C$9)+'DT-Prelim Calcs'!$C$9</f>
        <v>24.937274060650665</v>
      </c>
      <c r="BU45" s="110">
        <f t="shared" si="20"/>
        <v>24.937274060650665</v>
      </c>
      <c r="BV45" s="2">
        <f t="shared" si="65"/>
        <v>0.15348274305373594</v>
      </c>
      <c r="BW45" s="110">
        <f>BV45*'DT-Prelim Calcs'!$C$21/BQ$2/'DT-Prelim Calcs'!$C$19/'DT-Prelim Calcs'!$C$18*3.39*'DT-Prelim Calcs'!$C$20</f>
        <v>3.6101562846854085</v>
      </c>
      <c r="BX45" s="88">
        <f t="shared" si="21"/>
        <v>0</v>
      </c>
      <c r="BY45" s="110">
        <f>BW44*'DT-Prelim Calcs'!$C$11+BY44</f>
        <v>16.637061857899845</v>
      </c>
      <c r="BZ45" s="110">
        <f>BZ44+0.5*BW45*'DT-Prelim Calcs'!$C$11^2+BY45*'DT-Prelim Calcs'!$C$11</f>
        <v>17.5609938516751</v>
      </c>
      <c r="CA45" s="110">
        <f>MIN('Drive Train'!$G$35-BU44*'DT-Prelim Calcs'!$C$21*'Drive Train'!$G$38,CA44+BU$2)</f>
        <v>10.422395016818257</v>
      </c>
      <c r="CB45" s="110">
        <f>'Drive Train'!$G$35-BU45*'DT-Prelim Calcs'!$C$21*'Drive Train'!$G$38</f>
        <v>10.45564533454144</v>
      </c>
      <c r="CC45" s="1">
        <f>IF(BZ45&gt;='Drive Train'!$G$30,1,0)</f>
        <v>0</v>
      </c>
      <c r="CD45" s="110">
        <f t="shared" si="66"/>
        <v>0.27708082289611846</v>
      </c>
      <c r="CE45" s="119">
        <f>CE44+'DT-Prelim Calcs'!$C$11</f>
        <v>1.6400000000000008</v>
      </c>
      <c r="CF45" s="2">
        <f>CP45/'Drive Train'!$G$35</f>
        <v>0.85909210338671016</v>
      </c>
      <c r="CG45" s="88">
        <f>CN45*12*60/(PI() * 'Drive Train'!$G$17)/CF$2*CF45</f>
        <v>3883.0711048939575</v>
      </c>
      <c r="CH45" s="2">
        <f>('DT-Prelim Calcs'!$C$6*CF45-CG45)/('DT-Prelim Calcs'!$C$6*CF45)*'DT-Prelim Calcs'!$C$7*CF45</f>
        <v>0.27379756134024769</v>
      </c>
      <c r="CI45" s="110">
        <f>CH45/'DT-Prelim Calcs'!$C$7*('DT-Prelim Calcs'!$C$8-'DT-Prelim Calcs'!$C$9)+'DT-Prelim Calcs'!$C$9</f>
        <v>19.699709415078939</v>
      </c>
      <c r="CJ45" s="110">
        <f t="shared" si="22"/>
        <v>19.699709415078939</v>
      </c>
      <c r="CK45" s="2">
        <f t="shared" si="67"/>
        <v>4.2241833115379657E-2</v>
      </c>
      <c r="CL45" s="110">
        <f>CK45*'DT-Prelim Calcs'!$C$21/CF$2/'DT-Prelim Calcs'!$C$19/'DT-Prelim Calcs'!$C$18*3.39*'DT-Prelim Calcs'!$C$20</f>
        <v>1.2550668187715484</v>
      </c>
      <c r="CM45" s="88">
        <f t="shared" si="23"/>
        <v>0</v>
      </c>
      <c r="CN45" s="110">
        <f>CL44*'DT-Prelim Calcs'!$C$11+CN44</f>
        <v>14.791569408481116</v>
      </c>
      <c r="CO45" s="110">
        <f>CO44+0.5*CL45*'DT-Prelim Calcs'!$C$11^2+CN45*'DT-Prelim Calcs'!$C$11</f>
        <v>17.434617948653326</v>
      </c>
      <c r="CP45" s="110">
        <f>MIN('Drive Train'!$G$35-CJ44*'DT-Prelim Calcs'!$C$21*'Drive Train'!$G$38,CP44+CJ$2)</f>
        <v>10.910469713011219</v>
      </c>
      <c r="CQ45" s="110">
        <f>'Drive Train'!$G$35-CJ45*'DT-Prelim Calcs'!$C$21*'Drive Train'!$G$38</f>
        <v>10.927026152642895</v>
      </c>
      <c r="CR45" s="1">
        <f>IF(CO45&gt;='Drive Train'!$G$30,1,0)</f>
        <v>0</v>
      </c>
      <c r="CS45" s="110">
        <f t="shared" si="68"/>
        <v>0.21888566016754379</v>
      </c>
      <c r="CT45" s="119">
        <f>CT44+'DT-Prelim Calcs'!$C$11</f>
        <v>1.6400000000000008</v>
      </c>
      <c r="CU45" s="2">
        <f>DE45/'Drive Train'!$G$35</f>
        <v>0.87165148457411301</v>
      </c>
      <c r="CV45" s="88">
        <f>DC45*12*60/(PI() * 'Drive Train'!$G$17)/CU$2*CU45</f>
        <v>4067.889410945817</v>
      </c>
      <c r="CW45" s="2">
        <f>('DT-Prelim Calcs'!$C$6*CU45-CV45)/('DT-Prelim Calcs'!$C$6*CU45)*'DT-Prelim Calcs'!$C$7*CU45</f>
        <v>0.24688406081223879</v>
      </c>
      <c r="CX45" s="110">
        <f>CW45/'DT-Prelim Calcs'!$C$7*('DT-Prelim Calcs'!$C$8-'DT-Prelim Calcs'!$C$9)+'DT-Prelim Calcs'!$C$9</f>
        <v>18.058176758760666</v>
      </c>
      <c r="CY45" s="110">
        <f t="shared" si="24"/>
        <v>18.058176758760666</v>
      </c>
      <c r="CZ45" s="2">
        <f t="shared" si="69"/>
        <v>7.8024481987351291E-3</v>
      </c>
      <c r="DA45" s="110">
        <f>CZ45*'DT-Prelim Calcs'!$C$21/CU$2/'DT-Prelim Calcs'!$C$19/'DT-Prelim Calcs'!$C$18*3.39*'DT-Prelim Calcs'!$C$20</f>
        <v>0.28011846748320274</v>
      </c>
      <c r="DB45" s="88">
        <f t="shared" si="25"/>
        <v>1</v>
      </c>
      <c r="DC45" s="110">
        <f>DA44*'DT-Prelim Calcs'!$C$11+DC44</f>
        <v>12.639158119730736</v>
      </c>
      <c r="DD45" s="110">
        <f>DD44+0.5*DA45*'DT-Prelim Calcs'!$C$11^2+DC45*'DT-Prelim Calcs'!$C$11</f>
        <v>16.288657111111679</v>
      </c>
      <c r="DE45" s="110">
        <f>MIN('Drive Train'!$G$35-CY44*'DT-Prelim Calcs'!$C$21*'Drive Train'!$G$38,DE44+CY$2)</f>
        <v>11.069973854091234</v>
      </c>
      <c r="DF45" s="110">
        <f>'Drive Train'!$G$35-CY45*'DT-Prelim Calcs'!$C$21*'Drive Train'!$G$38</f>
        <v>11.07476409171154</v>
      </c>
      <c r="DG45" s="1">
        <f>IF(DD45&gt;='Drive Train'!$G$30,1,0)</f>
        <v>0</v>
      </c>
      <c r="DH45" s="110">
        <f t="shared" si="70"/>
        <v>0.20064640843067408</v>
      </c>
      <c r="DI45" s="119">
        <f>DI44+'DT-Prelim Calcs'!$C$11</f>
        <v>1.6400000000000008</v>
      </c>
      <c r="DJ45" s="2">
        <f>DT45/'Drive Train'!$G$35</f>
        <v>0.87427081279099139</v>
      </c>
      <c r="DK45" s="88">
        <f>DR45*12*60/(PI() * 'Drive Train'!$G$17)/DJ$2*DJ45</f>
        <v>4105.3295092079416</v>
      </c>
      <c r="DL45" s="2">
        <f>('DT-Prelim Calcs'!$C$6*DJ45-DK45)/('DT-Prelim Calcs'!$C$6*DJ45)*'DT-Prelim Calcs'!$C$7*DJ45</f>
        <v>0.24153783781899693</v>
      </c>
      <c r="DM45" s="110">
        <f>DL45/'DT-Prelim Calcs'!$C$7*('DT-Prelim Calcs'!$C$8-'DT-Prelim Calcs'!$C$9)+'DT-Prelim Calcs'!$C$9</f>
        <v>17.732095072648043</v>
      </c>
      <c r="DN45" s="110">
        <f t="shared" si="26"/>
        <v>17.732095072648043</v>
      </c>
      <c r="DO45" s="2">
        <f t="shared" si="71"/>
        <v>9.7864711537895555E-4</v>
      </c>
      <c r="DP45" s="110">
        <f>DO45*'DT-Prelim Calcs'!$C$21/DJ$2/'DT-Prelim Calcs'!$C$19/'DT-Prelim Calcs'!$C$18*3.39*'DT-Prelim Calcs'!$C$20</f>
        <v>4.1192475031294258E-2</v>
      </c>
      <c r="DQ45" s="88">
        <f t="shared" si="27"/>
        <v>1</v>
      </c>
      <c r="DR45" s="110">
        <f>DP44*'DT-Prelim Calcs'!$C$11+DR44</f>
        <v>10.847084051612528</v>
      </c>
      <c r="DS45" s="110">
        <f>DS44+0.5*DP45*'DT-Prelim Calcs'!$C$11^2+DR45*'DT-Prelim Calcs'!$C$11</f>
        <v>14.839991355840151</v>
      </c>
      <c r="DT45" s="110">
        <f>MIN('Drive Train'!$G$35-DN44*'DT-Prelim Calcs'!$C$21*'Drive Train'!$G$38,DT44+DN$2)</f>
        <v>11.103239322445591</v>
      </c>
      <c r="DU45" s="110">
        <f>'Drive Train'!$G$35-DN45*'DT-Prelim Calcs'!$C$21*'Drive Train'!$G$38</f>
        <v>11.104111443461676</v>
      </c>
      <c r="DV45" s="1">
        <f>IF(DS45&gt;='Drive Train'!$G$30,1,0)</f>
        <v>0</v>
      </c>
      <c r="DW45" s="110">
        <f t="shared" si="72"/>
        <v>0.19702327858497828</v>
      </c>
      <c r="DX45" s="119">
        <f>DX44+'DT-Prelim Calcs'!$C$11</f>
        <v>1.6400000000000008</v>
      </c>
      <c r="DY45" s="2">
        <f>EI45/'Drive Train'!$G$35</f>
        <v>0.87463544583133745</v>
      </c>
      <c r="DZ45" s="88">
        <f>EG45*12*60/(PI() * 'Drive Train'!$G$17)/DY$2*DY45</f>
        <v>4110.370658368055</v>
      </c>
      <c r="EA45" s="2">
        <f>('DT-Prelim Calcs'!$C$6*DY45-DZ45)/('DT-Prelim Calcs'!$C$6*DY45)*'DT-Prelim Calcs'!$C$7*DY45</f>
        <v>0.24083484363948765</v>
      </c>
      <c r="EB45" s="110">
        <f>EA45/'DT-Prelim Calcs'!$C$7*('DT-Prelim Calcs'!$C$8-'DT-Prelim Calcs'!$C$9)+'DT-Prelim Calcs'!$C$9</f>
        <v>17.689217413472299</v>
      </c>
      <c r="EC45" s="110">
        <f t="shared" si="28"/>
        <v>17.689217413472299</v>
      </c>
      <c r="ED45" s="2">
        <f t="shared" si="73"/>
        <v>8.0669298786112398E-5</v>
      </c>
      <c r="EE45" s="110">
        <f>ED45*'DT-Prelim Calcs'!$C$21/DY$2/'DT-Prelim Calcs'!$C$19/'DT-Prelim Calcs'!$C$18*3.39*'DT-Prelim Calcs'!$C$20</f>
        <v>3.894805177503716E-3</v>
      </c>
      <c r="EF45" s="88">
        <f t="shared" si="29"/>
        <v>1</v>
      </c>
      <c r="EG45" s="110">
        <f>EE44*'DT-Prelim Calcs'!$C$11+EG44</f>
        <v>9.4640970978003978</v>
      </c>
      <c r="EH45" s="110">
        <f>EH44+0.5*EE45*'DT-Prelim Calcs'!$C$11^2+EG45*'DT-Prelim Calcs'!$C$11</f>
        <v>13.446086130397877</v>
      </c>
      <c r="EI45" s="110">
        <f>MIN('Drive Train'!$G$35-EC44*'DT-Prelim Calcs'!$C$21*'Drive Train'!$G$38,EI44+EC$2)</f>
        <v>11.107870162057985</v>
      </c>
      <c r="EJ45" s="110">
        <f>'Drive Train'!$G$35-EC45*'DT-Prelim Calcs'!$C$21*'Drive Train'!$G$38</f>
        <v>11.107970432787493</v>
      </c>
      <c r="EK45" s="1">
        <f>IF(EH45&gt;='Drive Train'!$G$30,1,0)</f>
        <v>0</v>
      </c>
      <c r="EL45" s="110">
        <f t="shared" si="74"/>
        <v>0.19654686014969222</v>
      </c>
      <c r="EM45" s="119">
        <f>EM44+'DT-Prelim Calcs'!$C$11</f>
        <v>1.6400000000000008</v>
      </c>
      <c r="EN45" s="2">
        <f>EX45/'Drive Train'!$G$35</f>
        <v>0.87466864398946942</v>
      </c>
      <c r="EO45" s="88">
        <f>EV45*12*60/(PI() * 'Drive Train'!$G$17)/EN$2*EN45</f>
        <v>4110.8122739929977</v>
      </c>
      <c r="EP45" s="2">
        <f>('DT-Prelim Calcs'!$C$6*EN45-EO45)/('DT-Prelim Calcs'!$C$6*EN45)*'DT-Prelim Calcs'!$C$7*EN45</f>
        <v>0.24077503009191104</v>
      </c>
      <c r="EQ45" s="110">
        <f>EP45/'DT-Prelim Calcs'!$C$7*('DT-Prelim Calcs'!$C$8-'DT-Prelim Calcs'!$C$9)+'DT-Prelim Calcs'!$C$9</f>
        <v>17.685569211279681</v>
      </c>
      <c r="ER45" s="110">
        <f t="shared" si="30"/>
        <v>17.685569211279681</v>
      </c>
      <c r="ES45" s="2">
        <f t="shared" si="75"/>
        <v>4.1281115851221628E-6</v>
      </c>
      <c r="ET45" s="110">
        <f>ES45*'DT-Prelim Calcs'!$C$21/EN$2/'DT-Prelim Calcs'!$C$19/'DT-Prelim Calcs'!$C$18*3.39*'DT-Prelim Calcs'!$C$20</f>
        <v>2.2486245828765047E-4</v>
      </c>
      <c r="EU45" s="88">
        <f t="shared" si="31"/>
        <v>1</v>
      </c>
      <c r="EV45" s="110">
        <f>ET44*'DT-Prelim Calcs'!$C$11+EV44</f>
        <v>8.389214362002285</v>
      </c>
      <c r="EW45" s="110">
        <f>EW44+0.5*ET45*'DT-Prelim Calcs'!$C$11^2+EV45*'DT-Prelim Calcs'!$C$11</f>
        <v>12.214922665334923</v>
      </c>
      <c r="EX45" s="110">
        <f>MIN('Drive Train'!$G$35-ER44*'DT-Prelim Calcs'!$C$21*'Drive Train'!$G$38,EX44+ER$2)</f>
        <v>11.108291778666262</v>
      </c>
      <c r="EY45" s="110">
        <f>'Drive Train'!$G$35-ER45*'DT-Prelim Calcs'!$C$21*'Drive Train'!$G$38</f>
        <v>11.108298770984828</v>
      </c>
      <c r="EZ45" s="1">
        <f>IF(EW45&gt;='Drive Train'!$G$30,1,0)</f>
        <v>0</v>
      </c>
      <c r="FA45" s="110">
        <f t="shared" si="76"/>
        <v>0.19650632456977427</v>
      </c>
      <c r="FB45" s="119">
        <f>FB44+'DT-Prelim Calcs'!$C$11</f>
        <v>1.6400000000000008</v>
      </c>
      <c r="FC45" s="2">
        <f>FM45/'Drive Train'!$G$35</f>
        <v>0.87467052335010975</v>
      </c>
      <c r="FD45" s="88">
        <f>FK45*12*60/(PI() * 'Drive Train'!$G$17)/FC$2*FC45</f>
        <v>4110.8361893997653</v>
      </c>
      <c r="FE45" s="2">
        <f>('DT-Prelim Calcs'!$C$6*FC45-FD45)/('DT-Prelim Calcs'!$C$6*FC45)*'DT-Prelim Calcs'!$C$7*FC45</f>
        <v>0.24077190589391698</v>
      </c>
      <c r="FF45" s="110">
        <f>FE45/'DT-Prelim Calcs'!$C$7*('DT-Prelim Calcs'!$C$8-'DT-Prelim Calcs'!$C$9)+'DT-Prelim Calcs'!$C$9</f>
        <v>17.685378657359475</v>
      </c>
      <c r="FG45" s="110">
        <f t="shared" si="32"/>
        <v>17.685378657359475</v>
      </c>
      <c r="FH45" s="2">
        <f t="shared" si="77"/>
        <v>1.2051992726025418E-7</v>
      </c>
      <c r="FI45" s="110">
        <f>FH45*'DT-Prelim Calcs'!$C$21/FC$2/'DT-Prelim Calcs'!$C$19/'DT-Prelim Calcs'!$C$18*3.39*'DT-Prelim Calcs'!$C$20</f>
        <v>7.3108486076129166E-6</v>
      </c>
      <c r="FJ45" s="88">
        <f t="shared" si="33"/>
        <v>1</v>
      </c>
      <c r="FK45" s="110">
        <f>FI44*'DT-Prelim Calcs'!$C$11+FK44</f>
        <v>7.533199719537139</v>
      </c>
      <c r="FL45" s="110">
        <f>FL44+0.5*FI45*'DT-Prelim Calcs'!$C$11^2+FK45*'DT-Prelim Calcs'!$C$11</f>
        <v>11.158527976910642</v>
      </c>
      <c r="FM45" s="110">
        <f>MIN('Drive Train'!$G$35-FG44*'DT-Prelim Calcs'!$C$21*'Drive Train'!$G$38,FM44+FG$2)</f>
        <v>11.108315646546393</v>
      </c>
      <c r="FN45" s="110">
        <f>'Drive Train'!$G$35-FG45*'DT-Prelim Calcs'!$C$21*'Drive Train'!$G$38</f>
        <v>11.108315920837647</v>
      </c>
      <c r="FO45" s="1">
        <f>IF(FL45&gt;='Drive Train'!$G$30,1,0)</f>
        <v>0</v>
      </c>
      <c r="FP45" s="110">
        <f t="shared" si="78"/>
        <v>0.19650420730399418</v>
      </c>
      <c r="FQ45" s="119">
        <f>FQ44+'DT-Prelim Calcs'!$C$11</f>
        <v>1.6400000000000008</v>
      </c>
      <c r="FR45" s="2">
        <f>GB45/'Drive Train'!$G$35</f>
        <v>0.87467058437605305</v>
      </c>
      <c r="FS45" s="88">
        <f>FZ45*12*60/(PI() * 'Drive Train'!$G$17)/FR$2*FR45</f>
        <v>4110.8369278118316</v>
      </c>
      <c r="FT45" s="2">
        <f>('DT-Prelim Calcs'!$C$6*FR45-FS45)/('DT-Prelim Calcs'!$C$6*FR45)*'DT-Prelim Calcs'!$C$7*FR45</f>
        <v>0.24077181365950154</v>
      </c>
      <c r="FU45" s="110">
        <f>FT45/'DT-Prelim Calcs'!$C$7*('DT-Prelim Calcs'!$C$8-'DT-Prelim Calcs'!$C$9)+'DT-Prelim Calcs'!$C$9</f>
        <v>17.685373031714278</v>
      </c>
      <c r="FV45" s="110">
        <f t="shared" si="34"/>
        <v>17.685373031714278</v>
      </c>
      <c r="FW45" s="2">
        <f t="shared" si="79"/>
        <v>1.8353965292039476E-9</v>
      </c>
      <c r="FX45" s="110">
        <f>FW45*'DT-Prelim Calcs'!$C$21/FR$2/'DT-Prelim Calcs'!$C$19/'DT-Prelim Calcs'!$C$18*3.39*'DT-Prelim Calcs'!$C$20</f>
        <v>1.2269772651203228E-7</v>
      </c>
      <c r="FY45" s="88">
        <f t="shared" si="35"/>
        <v>1</v>
      </c>
      <c r="FZ45" s="110">
        <f>FX44*'DT-Prelim Calcs'!$C$11+FZ44</f>
        <v>6.8356819779248807</v>
      </c>
      <c r="GA45" s="110">
        <f>GA44+0.5*FX45*'DT-Prelim Calcs'!$C$11^2+FZ45*'DT-Prelim Calcs'!$C$11</f>
        <v>10.253970618930451</v>
      </c>
      <c r="GB45" s="110">
        <f>MIN('Drive Train'!$G$35-FV44*'DT-Prelim Calcs'!$C$21*'Drive Train'!$G$38,GB44+FV$2)</f>
        <v>11.108316421575873</v>
      </c>
      <c r="GC45" s="110">
        <f>'Drive Train'!$G$35-FV45*'DT-Prelim Calcs'!$C$21*'Drive Train'!$G$38</f>
        <v>11.108316427145715</v>
      </c>
      <c r="GD45" s="1">
        <f>IF(GA45&gt;='Drive Train'!$G$30,1,0)</f>
        <v>0</v>
      </c>
      <c r="GE45" s="110">
        <f t="shared" si="80"/>
        <v>0.19650414479682529</v>
      </c>
      <c r="GF45" s="119">
        <f>GF44+'DT-Prelim Calcs'!$C$11</f>
        <v>1.6400000000000008</v>
      </c>
      <c r="GG45" s="2">
        <f>GQ45/'Drive Train'!$G$35</f>
        <v>0.86984436736187976</v>
      </c>
      <c r="GH45" s="88">
        <f>GO45*12*60/(PI() * 'Drive Train'!$G$17)/GG$2*GG45</f>
        <v>4042.5586400619577</v>
      </c>
      <c r="GI45" s="2">
        <f>('DT-Prelim Calcs'!$C$6*GG45-GH45)/('DT-Prelim Calcs'!$C$6*GG45)*'DT-Prelim Calcs'!$C$7*GG45</f>
        <v>0.25045184522556546</v>
      </c>
      <c r="GJ45" s="110">
        <f>GI45/'DT-Prelim Calcs'!$C$7*('DT-Prelim Calcs'!$C$8-'DT-Prelim Calcs'!$C$9)+'DT-Prelim Calcs'!$C$9</f>
        <v>18.275786304538038</v>
      </c>
      <c r="GK45" s="110">
        <f t="shared" si="81"/>
        <v>18.275786304538038</v>
      </c>
      <c r="GL45" s="2">
        <f t="shared" si="82"/>
        <v>1.2365391805923553E-2</v>
      </c>
      <c r="GM45" s="110">
        <f>GL45*'DT-Prelim Calcs'!$C$21/GG$2/'DT-Prelim Calcs'!$C$19/'DT-Prelim Calcs'!$C$18*3.39*'DT-Prelim Calcs'!$C$20</f>
        <v>0.45924240889163293</v>
      </c>
      <c r="GN45" s="88">
        <f t="shared" si="37"/>
        <v>0</v>
      </c>
      <c r="GO45" s="110">
        <f>GM44*'DT-Prelim Calcs'!$C$11+GO44</f>
        <v>12.166996957400352</v>
      </c>
      <c r="GP45" s="110">
        <f>GP44+0.5*GM45*'DT-Prelim Calcs'!$C$11^2+GO45*'DT-Prelim Calcs'!$C$11</f>
        <v>14.133690912354517</v>
      </c>
      <c r="GQ45" s="110">
        <f>MIN('Drive Train'!$G$35-GK44*'DT-Prelim Calcs'!$C$21*'Drive Train'!$G$38,GQ44+GK$2)</f>
        <v>11.047023465495872</v>
      </c>
      <c r="GR45" s="110">
        <f>'Drive Train'!$G$35-GK45*'DT-Prelim Calcs'!$C$21*'Drive Train'!$G$38</f>
        <v>11.055179232591575</v>
      </c>
      <c r="GS45" s="1">
        <f>IF(GP45&gt;='Drive Train'!$G$30,1,0)</f>
        <v>0</v>
      </c>
      <c r="GT45" s="110">
        <f t="shared" si="83"/>
        <v>0.20306429227264486</v>
      </c>
      <c r="GU45" s="119">
        <f>GU44+'DT-Prelim Calcs'!$C$11</f>
        <v>1.6400000000000008</v>
      </c>
      <c r="GV45" s="2">
        <f>HF45/'Drive Train'!$G$35</f>
        <v>0.8712092063556236</v>
      </c>
      <c r="GW45" s="88">
        <f>HD45*12*60/(PI() * 'Drive Train'!$G$17)/GV$2*GV45</f>
        <v>4061.8802420770444</v>
      </c>
      <c r="GX45" s="2">
        <f>('DT-Prelim Calcs'!$C$6*GV45-GW45)/('DT-Prelim Calcs'!$C$6*GV45)*'DT-Prelim Calcs'!$C$7*GV45</f>
        <v>0.24771129237775924</v>
      </c>
      <c r="GY45" s="110">
        <f>GX45/'DT-Prelim Calcs'!$C$7*('DT-Prelim Calcs'!$C$8-'DT-Prelim Calcs'!$C$9)+'DT-Prelim Calcs'!$C$9</f>
        <v>18.108632017366876</v>
      </c>
      <c r="GZ45" s="110">
        <f t="shared" si="38"/>
        <v>18.108632017366876</v>
      </c>
      <c r="HA45" s="2">
        <f t="shared" si="84"/>
        <v>8.8616630589763989E-3</v>
      </c>
      <c r="HB45" s="110">
        <f>HA45*'DT-Prelim Calcs'!$C$21/GV$2/'DT-Prelim Calcs'!$C$19/'DT-Prelim Calcs'!$C$18*3.39*'DT-Prelim Calcs'!$C$20</f>
        <v>0.32911625881848561</v>
      </c>
      <c r="HC45" s="88">
        <f t="shared" si="39"/>
        <v>1</v>
      </c>
      <c r="HD45" s="110">
        <f>HB44*'DT-Prelim Calcs'!$C$11+HD44</f>
        <v>12.205997743499015</v>
      </c>
      <c r="HE45" s="110">
        <f>HE44+0.5*HB45*'DT-Prelim Calcs'!$C$11^2+HD45*'DT-Prelim Calcs'!$C$11</f>
        <v>14.791893596891851</v>
      </c>
      <c r="HF45" s="110">
        <f>MIN('Drive Train'!$G$35-GZ44*'DT-Prelim Calcs'!$C$21*'Drive Train'!$G$38,HF44+GZ$2)</f>
        <v>11.064356920716419</v>
      </c>
      <c r="HG45" s="110">
        <f>'Drive Train'!$G$35-GZ45*'DT-Prelim Calcs'!$C$21*'Drive Train'!$G$38</f>
        <v>11.07022311843698</v>
      </c>
      <c r="HH45" s="1">
        <f>IF(HE45&gt;='Drive Train'!$G$30,1,0)</f>
        <v>0</v>
      </c>
      <c r="HI45" s="110">
        <f t="shared" si="85"/>
        <v>0.20120702241518754</v>
      </c>
      <c r="HJ45" s="119">
        <f>HJ44+'DT-Prelim Calcs'!$C$11</f>
        <v>1.6400000000000008</v>
      </c>
      <c r="HK45" s="2">
        <f>HU45/'Drive Train'!$G$35</f>
        <v>0.87187377187316817</v>
      </c>
      <c r="HL45" s="88">
        <f>HS45*12*60/(PI() * 'Drive Train'!$G$17)/HK$2*HK45</f>
        <v>4071.2846669297332</v>
      </c>
      <c r="HM45" s="2">
        <f>('DT-Prelim Calcs'!$C$6*HK45-HL45)/('DT-Prelim Calcs'!$C$6*HK45)*'DT-Prelim Calcs'!$C$7*HK45</f>
        <v>0.24637774088039244</v>
      </c>
      <c r="HN45" s="110">
        <f>HM45/'DT-Prelim Calcs'!$C$7*('DT-Prelim Calcs'!$C$8-'DT-Prelim Calcs'!$C$9)+'DT-Prelim Calcs'!$C$9</f>
        <v>18.027294833839541</v>
      </c>
      <c r="HO45" s="110">
        <f t="shared" si="40"/>
        <v>18.027294833839541</v>
      </c>
      <c r="HP45" s="2">
        <f t="shared" si="86"/>
        <v>7.1575848416819687E-3</v>
      </c>
      <c r="HQ45" s="110">
        <f>HP45*'DT-Prelim Calcs'!$C$21/HK$2/'DT-Prelim Calcs'!$C$19/'DT-Prelim Calcs'!$C$18*3.39*'DT-Prelim Calcs'!$C$20</f>
        <v>0.26582792976811437</v>
      </c>
      <c r="HR45" s="88">
        <f t="shared" si="41"/>
        <v>1</v>
      </c>
      <c r="HS45" s="110">
        <f>HQ44*'DT-Prelim Calcs'!$C$11+HS44</f>
        <v>12.224932871513415</v>
      </c>
      <c r="HT45" s="110">
        <f>HT44+0.5*HQ45*'DT-Prelim Calcs'!$C$11^2+HS45*'DT-Prelim Calcs'!$C$11</f>
        <v>15.256050888874535</v>
      </c>
      <c r="HU45" s="110">
        <f>MIN('Drive Train'!$G$35-HO44*'DT-Prelim Calcs'!$C$21*'Drive Train'!$G$38,HU44+HO$2)</f>
        <v>11.072796902789236</v>
      </c>
      <c r="HV45" s="110">
        <f>'Drive Train'!$G$35-HO45*'DT-Prelim Calcs'!$C$21*'Drive Train'!$G$38</f>
        <v>11.077543464954442</v>
      </c>
      <c r="HW45" s="1">
        <f>IF(HT45&gt;='Drive Train'!$G$30,1,0)</f>
        <v>0</v>
      </c>
      <c r="HX45" s="110">
        <f t="shared" si="87"/>
        <v>0.20030327593155048</v>
      </c>
      <c r="HY45" s="119">
        <f>HY44+'DT-Prelim Calcs'!$C$11</f>
        <v>1.6400000000000008</v>
      </c>
      <c r="HZ45" s="2">
        <f>IJ45/'Drive Train'!$G$35</f>
        <v>0.87223203477821298</v>
      </c>
      <c r="IA45" s="88">
        <f>IH45*12*60/(PI() * 'Drive Train'!$G$17)/HZ$2*HZ45</f>
        <v>4076.3535444318691</v>
      </c>
      <c r="IB45" s="2">
        <f>('DT-Prelim Calcs'!$C$6*HZ45-IA45)/('DT-Prelim Calcs'!$C$6*HZ45)*'DT-Prelim Calcs'!$C$7*HZ45</f>
        <v>0.24565907012479135</v>
      </c>
      <c r="IC45" s="110">
        <f>IB45/'DT-Prelim Calcs'!$C$7*('DT-Prelim Calcs'!$C$8-'DT-Prelim Calcs'!$C$9)+'DT-Prelim Calcs'!$C$9</f>
        <v>17.983461014703586</v>
      </c>
      <c r="ID45" s="110">
        <f t="shared" si="42"/>
        <v>17.983461014703586</v>
      </c>
      <c r="IE45" s="2">
        <f t="shared" si="88"/>
        <v>6.2394577225389214E-3</v>
      </c>
      <c r="IF45" s="110">
        <f>IE45*'DT-Prelim Calcs'!$C$21/HZ$2/'DT-Prelim Calcs'!$C$19/'DT-Prelim Calcs'!$C$18*3.39*'DT-Prelim Calcs'!$C$20</f>
        <v>0.23172930058743588</v>
      </c>
      <c r="IG45" s="88">
        <f t="shared" si="43"/>
        <v>1</v>
      </c>
      <c r="IH45" s="110">
        <f>IF44*'DT-Prelim Calcs'!$C$11+IH44</f>
        <v>12.235125744453025</v>
      </c>
      <c r="II45" s="110">
        <f>II44+0.5*IF45*'DT-Prelim Calcs'!$C$11^2+IH45*'DT-Prelim Calcs'!$C$11</f>
        <v>15.582660065298995</v>
      </c>
      <c r="IJ45" s="110">
        <f>MIN('Drive Train'!$G$35-ID44*'DT-Prelim Calcs'!$C$21*'Drive Train'!$G$38,IJ44+ID$2)</f>
        <v>11.077346841683305</v>
      </c>
      <c r="IK45" s="110">
        <f>'Drive Train'!$G$35-ID45*'DT-Prelim Calcs'!$C$21*'Drive Train'!$G$38</f>
        <v>11.081488508676676</v>
      </c>
      <c r="IL45" s="1">
        <f>IF(II45&gt;='Drive Train'!$G$30,1,0)</f>
        <v>0</v>
      </c>
      <c r="IM45" s="110">
        <f t="shared" si="89"/>
        <v>0.19981623349670655</v>
      </c>
      <c r="IN45" s="119">
        <f>IN44+'DT-Prelim Calcs'!$C$11</f>
        <v>1.6400000000000008</v>
      </c>
      <c r="IO45" s="2">
        <f>IY45/'Drive Train'!$G$35</f>
        <v>0.87244264406579153</v>
      </c>
      <c r="IP45" s="88">
        <f>IW45*12*60/(PI() * 'Drive Train'!$G$17)/IO$2*IO45</f>
        <v>4079.3330241409722</v>
      </c>
      <c r="IQ45" s="2">
        <f>('DT-Prelim Calcs'!$C$6*IO45-IP45)/('DT-Prelim Calcs'!$C$6*IO45)*'DT-Prelim Calcs'!$C$7*IO45</f>
        <v>0.24523666853708614</v>
      </c>
      <c r="IR45" s="110">
        <f>IQ45/'DT-Prelim Calcs'!$C$7*('DT-Prelim Calcs'!$C$8-'DT-Prelim Calcs'!$C$9)+'DT-Prelim Calcs'!$C$9</f>
        <v>17.95769751360951</v>
      </c>
      <c r="IS45" s="110">
        <f t="shared" si="44"/>
        <v>17.95769751360951</v>
      </c>
      <c r="IT45" s="2">
        <f t="shared" si="90"/>
        <v>5.6998986452649336E-3</v>
      </c>
      <c r="IU45" s="110">
        <f>IT45*'DT-Prelim Calcs'!$C$21/IO$2/'DT-Prelim Calcs'!$C$19/'DT-Prelim Calcs'!$C$18*3.39*'DT-Prelim Calcs'!$C$20</f>
        <v>0.21169043612800553</v>
      </c>
      <c r="IV45" s="88">
        <f t="shared" si="45"/>
        <v>1</v>
      </c>
      <c r="IW45" s="110">
        <f>IU44*'DT-Prelim Calcs'!$C$11+IW44</f>
        <v>12.241112875592348</v>
      </c>
      <c r="IX45" s="110">
        <f>IX44+0.5*IU45*'DT-Prelim Calcs'!$C$11^2+IW45*'DT-Prelim Calcs'!$C$11</f>
        <v>15.813935581137068</v>
      </c>
      <c r="IY45" s="110">
        <f>MIN('Drive Train'!$G$35-IS44*'DT-Prelim Calcs'!$C$21*'Drive Train'!$G$38,IY44+IS$2)</f>
        <v>11.080021579635552</v>
      </c>
      <c r="IZ45" s="110">
        <f>'Drive Train'!$G$35-IS45*'DT-Prelim Calcs'!$C$21*'Drive Train'!$G$38</f>
        <v>11.083807223775143</v>
      </c>
      <c r="JA45" s="1">
        <f>IF(IX45&gt;='Drive Train'!$G$30,1,0)</f>
        <v>0</v>
      </c>
      <c r="JB45" s="110">
        <f t="shared" si="91"/>
        <v>0.19952997237343903</v>
      </c>
      <c r="JC45" s="119">
        <f>JC44+'DT-Prelim Calcs'!$C$11</f>
        <v>1.6400000000000008</v>
      </c>
      <c r="JD45" s="2">
        <f>JN45/'Drive Train'!$G$35</f>
        <v>0.87256606415479876</v>
      </c>
      <c r="JE45" s="88">
        <f>JL45*12*60/(PI() * 'Drive Train'!$G$17)/JD$2*JD45</f>
        <v>4081.0789312392094</v>
      </c>
      <c r="JF45" s="2">
        <f>('DT-Prelim Calcs'!$C$6*JD45-JE45)/('DT-Prelim Calcs'!$C$6*JD45)*'DT-Prelim Calcs'!$C$7*JD45</f>
        <v>0.24498916192277215</v>
      </c>
      <c r="JG45" s="110">
        <f>JF45/'DT-Prelim Calcs'!$C$7*('DT-Prelim Calcs'!$C$8-'DT-Prelim Calcs'!$C$9)+'DT-Prelim Calcs'!$C$9</f>
        <v>17.942601365502416</v>
      </c>
      <c r="JH45" s="110">
        <f t="shared" si="46"/>
        <v>17.942601365502416</v>
      </c>
      <c r="JI45" s="2">
        <f t="shared" si="92"/>
        <v>5.3837688531497285E-3</v>
      </c>
      <c r="JJ45" s="110">
        <f>JI45*'DT-Prelim Calcs'!$C$21/JD$2/'DT-Prelim Calcs'!$C$19/'DT-Prelim Calcs'!$C$18*3.39*'DT-Prelim Calcs'!$C$20</f>
        <v>0.19994958638122676</v>
      </c>
      <c r="JK45" s="88">
        <f t="shared" si="47"/>
        <v>1</v>
      </c>
      <c r="JL45" s="110">
        <f>JJ44*'DT-Prelim Calcs'!$C$11+JL44</f>
        <v>12.244619744561676</v>
      </c>
      <c r="JM45" s="110">
        <f>JM44+0.5*JJ45*'DT-Prelim Calcs'!$C$11^2+JL45*'DT-Prelim Calcs'!$C$11</f>
        <v>15.970723700185072</v>
      </c>
      <c r="JN45" s="110">
        <f>MIN('Drive Train'!$G$35-JH44*'DT-Prelim Calcs'!$C$21*'Drive Train'!$G$38,JN44+JH$2)</f>
        <v>11.081589014765944</v>
      </c>
      <c r="JO45" s="110">
        <f>'Drive Train'!$G$35-JH45*'DT-Prelim Calcs'!$C$21*'Drive Train'!$G$38</f>
        <v>11.085165877104782</v>
      </c>
      <c r="JP45" s="1">
        <f>IF(JM45&gt;='Drive Train'!$G$30,1,0)</f>
        <v>0</v>
      </c>
      <c r="JQ45" s="110">
        <f>MIN(JG45,'DT-Prelim Calcs'!$C$10)*'DT-Prelim Calcs'!$C$11*1000/60/60*(1-JP45)</f>
        <v>0.19936223739447131</v>
      </c>
      <c r="JR45" s="119">
        <f>JR44+'DT-Prelim Calcs'!$C$11</f>
        <v>1.6400000000000008</v>
      </c>
      <c r="JS45" s="2">
        <f>KC45/'Drive Train'!$G$35</f>
        <v>0.87261149049839359</v>
      </c>
      <c r="JT45" s="88">
        <f>KA45*12*60/(PI() * 'Drive Train'!$G$17)/JS$2*JS45</f>
        <v>4081.7215140171979</v>
      </c>
      <c r="JU45" s="2">
        <f>('DT-Prelim Calcs'!$C$6*JS45-JT45)/('DT-Prelim Calcs'!$C$6*JS45)*'DT-Prelim Calcs'!$C$7*JS45</f>
        <v>0.24489806893762381</v>
      </c>
      <c r="JV45" s="110">
        <f>JU45/'DT-Prelim Calcs'!$C$7*('DT-Prelim Calcs'!$C$8-'DT-Prelim Calcs'!$C$9)+'DT-Prelim Calcs'!$C$9</f>
        <v>17.937045339457907</v>
      </c>
      <c r="JW45" s="110">
        <f t="shared" si="48"/>
        <v>17.937045339457907</v>
      </c>
      <c r="JX45" s="2">
        <f t="shared" si="93"/>
        <v>5.2674243302091028E-3</v>
      </c>
      <c r="JY45" s="110">
        <f>JX45*'DT-Prelim Calcs'!$C$21/JS$2/'DT-Prelim Calcs'!$C$19/'DT-Prelim Calcs'!$C$18*3.39*'DT-Prelim Calcs'!$C$20</f>
        <v>0.19562862835456679</v>
      </c>
      <c r="JZ45" s="88">
        <f t="shared" si="49"/>
        <v>1</v>
      </c>
      <c r="KA45" s="110">
        <f>JY44*'DT-Prelim Calcs'!$C$11+KA44</f>
        <v>12.245910180783794</v>
      </c>
      <c r="KB45" s="110">
        <f>KB44+0.5*JY45*'DT-Prelim Calcs'!$C$11^2+KA45*'DT-Prelim Calcs'!$C$11</f>
        <v>16.03250301319714</v>
      </c>
      <c r="KC45" s="110">
        <f>MIN('Drive Train'!$G$35-JW44*'DT-Prelim Calcs'!$C$21*'Drive Train'!$G$38,KC44+JW$2)</f>
        <v>11.082165929329598</v>
      </c>
      <c r="KD45" s="110">
        <f>'Drive Train'!$G$35-JW45*'DT-Prelim Calcs'!$C$21*'Drive Train'!$G$38</f>
        <v>11.085665919448788</v>
      </c>
      <c r="KE45" s="1">
        <f>IF(KB45&gt;='Drive Train'!$G$30,1,0)</f>
        <v>0</v>
      </c>
      <c r="KF45" s="110">
        <f>MIN(JV45,'DT-Prelim Calcs'!$C$10)*'DT-Prelim Calcs'!$C$11*1000/60/60*(1-KE45)</f>
        <v>0.19930050377175454</v>
      </c>
      <c r="KG45" s="119">
        <f>KG44+'DT-Prelim Calcs'!$C$11</f>
        <v>1.6400000000000008</v>
      </c>
      <c r="KH45" s="2">
        <f>KR45/'Drive Train'!$G$35</f>
        <v>0.87260811215779588</v>
      </c>
      <c r="KI45" s="88">
        <f>KP45*12*60/(PI() * 'Drive Train'!$G$17)/KH$2*KH45</f>
        <v>4081.673725753481</v>
      </c>
      <c r="KJ45" s="2">
        <f>('DT-Prelim Calcs'!$C$6*KH45-KI45)/('DT-Prelim Calcs'!$C$6*KH45)*'DT-Prelim Calcs'!$C$7*KH45</f>
        <v>0.24490484339721671</v>
      </c>
      <c r="KK45" s="110">
        <f>KJ45/'DT-Prelim Calcs'!$C$7*('DT-Prelim Calcs'!$C$8-'DT-Prelim Calcs'!$C$9)+'DT-Prelim Calcs'!$C$9</f>
        <v>17.937458533447263</v>
      </c>
      <c r="KL45" s="110">
        <f t="shared" si="50"/>
        <v>17.937458533447263</v>
      </c>
      <c r="KM45" s="2">
        <f t="shared" si="94"/>
        <v>5.2760766244758506E-3</v>
      </c>
      <c r="KN45" s="110">
        <f>KM45*'DT-Prelim Calcs'!$C$21/KH$2/'DT-Prelim Calcs'!$C$19/'DT-Prelim Calcs'!$C$18*3.39*'DT-Prelim Calcs'!$C$20</f>
        <v>0.19594996879600732</v>
      </c>
      <c r="KO45" s="88">
        <f t="shared" si="51"/>
        <v>1</v>
      </c>
      <c r="KP45" s="110">
        <f>KN44*'DT-Prelim Calcs'!$C$11+KP44</f>
        <v>12.245814217286355</v>
      </c>
      <c r="KQ45" s="110">
        <f>KQ44+0.5*KN45*'DT-Prelim Calcs'!$C$11^2+KP45*'DT-Prelim Calcs'!$C$11</f>
        <v>16.027970687173635</v>
      </c>
      <c r="KR45" s="110">
        <f>MIN('Drive Train'!$G$35-KL44*'DT-Prelim Calcs'!$C$21*'Drive Train'!$G$38,KR44+KL$2)</f>
        <v>11.082123024404007</v>
      </c>
      <c r="KS45" s="110">
        <f>'Drive Train'!$G$35-KL45*'DT-Prelim Calcs'!$C$21*'Drive Train'!$G$38</f>
        <v>11.085628731989745</v>
      </c>
      <c r="KT45" s="1">
        <f>IF(KQ45&gt;='Drive Train'!$G$30,1,0)</f>
        <v>0</v>
      </c>
      <c r="KU45" s="110">
        <f>MIN(KK45,'DT-Prelim Calcs'!$C$10)*'DT-Prelim Calcs'!$C$11*1000/60/60*(1-KT45)</f>
        <v>0.19930509481608066</v>
      </c>
      <c r="KV45" s="119">
        <f>KV44+'DT-Prelim Calcs'!$C$11</f>
        <v>1.6400000000000008</v>
      </c>
      <c r="KW45" s="2">
        <f>LG45/'Drive Train'!$G$35</f>
        <v>0.87261128387712472</v>
      </c>
      <c r="KX45" s="88">
        <f>LE45*12*60/(PI() * 'Drive Train'!$G$17)/KW$2*KW45</f>
        <v>4081.7185912610607</v>
      </c>
      <c r="KY45" s="2">
        <f>('DT-Prelim Calcs'!$C$6*KW45-KX45)/('DT-Prelim Calcs'!$C$6*KW45)*'DT-Prelim Calcs'!$C$7*KW45</f>
        <v>0.24489848326707195</v>
      </c>
      <c r="KZ45" s="110">
        <f>KY45/'DT-Prelim Calcs'!$C$7*('DT-Prelim Calcs'!$C$8-'DT-Prelim Calcs'!$C$9)+'DT-Prelim Calcs'!$C$9</f>
        <v>17.937070610615738</v>
      </c>
      <c r="LA45" s="110">
        <f t="shared" si="52"/>
        <v>17.937070610615738</v>
      </c>
      <c r="LB45" s="2">
        <f t="shared" si="95"/>
        <v>5.2679535085930762E-3</v>
      </c>
      <c r="LC45" s="110">
        <f>LB45*'DT-Prelim Calcs'!$C$21/KW$2/'DT-Prelim Calcs'!$C$19/'DT-Prelim Calcs'!$C$18*3.39*'DT-Prelim Calcs'!$C$20</f>
        <v>0.1956482816869968</v>
      </c>
      <c r="LD45" s="88">
        <f t="shared" si="53"/>
        <v>1</v>
      </c>
      <c r="LE45" s="110">
        <f>LC44*'DT-Prelim Calcs'!$C$11+LE44</f>
        <v>12.245904311627308</v>
      </c>
      <c r="LF45" s="110">
        <f>LF44+0.5*LC45*'DT-Prelim Calcs'!$C$11^2+LE45*'DT-Prelim Calcs'!$C$11</f>
        <v>16.032289342129836</v>
      </c>
      <c r="LG45" s="110">
        <f>MIN('Drive Train'!$G$35-LA44*'DT-Prelim Calcs'!$C$21*'Drive Train'!$G$38,LG44+LA$2)</f>
        <v>11.082163305239483</v>
      </c>
      <c r="LH45" s="110">
        <f>'Drive Train'!$G$35-LA45*'DT-Prelim Calcs'!$C$21*'Drive Train'!$G$38</f>
        <v>11.085663645044583</v>
      </c>
      <c r="LI45" s="1">
        <f>IF(LF45&gt;='Drive Train'!$G$30,1,0)</f>
        <v>0</v>
      </c>
      <c r="LJ45" s="110">
        <f>MIN(KZ45,'DT-Prelim Calcs'!$C$10)*'DT-Prelim Calcs'!$C$11*1000/60/60*(1-LI45)</f>
        <v>0.19930078456239705</v>
      </c>
      <c r="LK45" s="119">
        <f>LK44+'DT-Prelim Calcs'!$C$11</f>
        <v>1.6400000000000008</v>
      </c>
      <c r="LL45" s="2">
        <f>LV45/'Drive Train'!$G$35</f>
        <v>0.87260889392528662</v>
      </c>
      <c r="LM45" s="88">
        <f>LT45*12*60/(PI() * 'Drive Train'!$G$17)/LL$2*LL45</f>
        <v>4081.6847842386824</v>
      </c>
      <c r="LN45" s="2">
        <f>('DT-Prelim Calcs'!$C$6*LL45-LM45)/('DT-Prelim Calcs'!$C$6*LL45)*'DT-Prelim Calcs'!$C$7*LL45</f>
        <v>0.24490327574689008</v>
      </c>
      <c r="LO45" s="110">
        <f>LN45/'DT-Prelim Calcs'!$C$7*('DT-Prelim Calcs'!$C$8-'DT-Prelim Calcs'!$C$9)+'DT-Prelim Calcs'!$C$9</f>
        <v>17.937362917895427</v>
      </c>
      <c r="LP45" s="110">
        <f t="shared" si="54"/>
        <v>17.937362917895427</v>
      </c>
      <c r="LQ45" s="2">
        <f t="shared" si="96"/>
        <v>5.2740744307654686E-3</v>
      </c>
      <c r="LR45" s="110">
        <f>LQ45*'DT-Prelim Calcs'!$C$21/LL$2/'DT-Prelim Calcs'!$C$19/'DT-Prelim Calcs'!$C$18*3.39*'DT-Prelim Calcs'!$C$20</f>
        <v>0.19587560865626771</v>
      </c>
      <c r="LS45" s="88">
        <f t="shared" si="55"/>
        <v>1</v>
      </c>
      <c r="LT45" s="110">
        <f>LR44*'DT-Prelim Calcs'!$C$11+LT44</f>
        <v>12.245836423875403</v>
      </c>
      <c r="LU45" s="110">
        <f>LU44+0.5*LR45*'DT-Prelim Calcs'!$C$11^2+LT45*'DT-Prelim Calcs'!$C$11</f>
        <v>16.029430107138769</v>
      </c>
      <c r="LV45" s="110">
        <f>MIN('Drive Train'!$G$35-LP44*'DT-Prelim Calcs'!$C$21*'Drive Train'!$G$38,LV44+LP$2)</f>
        <v>11.08213295285114</v>
      </c>
      <c r="LW45" s="110">
        <f>'Drive Train'!$G$35-LP45*'DT-Prelim Calcs'!$C$21*'Drive Train'!$G$38</f>
        <v>11.085637337389411</v>
      </c>
      <c r="LX45" s="1">
        <f>IF(LU45&gt;='Drive Train'!$G$30,1,0)</f>
        <v>0</v>
      </c>
      <c r="LY45" s="110">
        <f>MIN(LO45,'DT-Prelim Calcs'!$C$10)*'DT-Prelim Calcs'!$C$11*1000/60/60*(1-LX45)</f>
        <v>0.19930403242106029</v>
      </c>
      <c r="LZ45" s="119">
        <f>LZ44+'DT-Prelim Calcs'!$C$11</f>
        <v>1.6400000000000008</v>
      </c>
    </row>
    <row r="46" spans="1:338" x14ac:dyDescent="0.2">
      <c r="C46" s="3" t="s">
        <v>164</v>
      </c>
      <c r="E46" s="187">
        <f>E44*1.5*1000/60/60</f>
        <v>29.74064001625495</v>
      </c>
      <c r="F46" s="187">
        <f t="shared" ref="F46:O46" si="104">F44*1.5*1000/60/60</f>
        <v>81.635466720849863</v>
      </c>
      <c r="G46" s="187">
        <f t="shared" si="104"/>
        <v>55.158514320546338</v>
      </c>
      <c r="H46" s="187">
        <f t="shared" si="104"/>
        <v>42.616800025665711</v>
      </c>
      <c r="I46" s="187">
        <f t="shared" si="104"/>
        <v>35.300800020318682</v>
      </c>
      <c r="J46" s="187">
        <f t="shared" si="104"/>
        <v>30.50755863750512</v>
      </c>
      <c r="K46" s="187">
        <f t="shared" si="104"/>
        <v>27.124094131989672</v>
      </c>
      <c r="L46" s="187">
        <f t="shared" si="104"/>
        <v>24.608184627888427</v>
      </c>
      <c r="M46" s="187">
        <f t="shared" si="104"/>
        <v>22.664072738355646</v>
      </c>
      <c r="N46" s="187">
        <f t="shared" si="104"/>
        <v>21.116718377298948</v>
      </c>
      <c r="O46" s="187">
        <f t="shared" si="104"/>
        <v>19.855911120141641</v>
      </c>
      <c r="R46" s="119">
        <f>R45+'DT-Prelim Calcs'!$C$11</f>
        <v>1.6800000000000008</v>
      </c>
      <c r="S46" s="2">
        <f>AG46/'Drive Train'!$G$35</f>
        <v>0.85939007357958985</v>
      </c>
      <c r="T46" s="88">
        <f>AE46*12*60/(PI() * 'Drive Train'!$G$17)/S$2*ABS(S46)</f>
        <v>4014.2639609050716</v>
      </c>
      <c r="U46" s="2">
        <f>IF(OR(AD45=1,AND($C$32=Motors!$C$28,'DT-Prelim Calcs'!AI45=1)),0,IF(AG46=0,-(V45+$C$9)/($C$8-$C$9)*$C$7,($C$6*S46-T46)/($C$6*S46)*$C$7*S46))</f>
        <v>0.24254271181637385</v>
      </c>
      <c r="V46" s="110">
        <f>IF(AND(AD45=1,AI45=1),0,ABS(U46/$C$7*($C$8-$C$9)+$C$9) *'Drive Train'!$K$55 + V45*(1-'Drive Train'!$K$55))</f>
        <v>17.812680336007517</v>
      </c>
      <c r="W46" s="110">
        <f t="shared" si="7"/>
        <v>17.812680336007517</v>
      </c>
      <c r="X46" s="2">
        <f>MAX(MIN(IF(AND(AI45=1,AG46&lt;0),-1,1)*(W46-$C$9)/($C$8-$C$9)*$C$7-$C$29*AE46/T$2 -  AI45*$C$29/2,X$2),MAX(X$4:X45)*-1)</f>
        <v>3.5630242957389036E-3</v>
      </c>
      <c r="Y46" s="110">
        <f t="shared" si="8"/>
        <v>0.13232834722881112</v>
      </c>
      <c r="Z46" s="110">
        <f t="shared" si="9"/>
        <v>0.13232834722881112</v>
      </c>
      <c r="AA46" s="110">
        <f t="shared" si="10"/>
        <v>10.91425393446079</v>
      </c>
      <c r="AB46" s="110" t="e">
        <f t="shared" si="11"/>
        <v>#N/A</v>
      </c>
      <c r="AC46" s="88">
        <f t="shared" si="60"/>
        <v>1</v>
      </c>
      <c r="AD46" s="1">
        <f t="shared" si="12"/>
        <v>0</v>
      </c>
      <c r="AE46" s="110">
        <f t="shared" si="13"/>
        <v>12.22881063836034</v>
      </c>
      <c r="AF46" s="110" t="e">
        <f t="shared" si="14"/>
        <v>#N/A</v>
      </c>
      <c r="AG46" s="110">
        <f>IF(AI45=0,MIN('Drive Train'!$G$35-W45*$C$21*'Drive Train'!$G$38,AG45+W$2)-$C$3,IF(AE45-1&lt;=0,0,IF($C$32=Motors!$C$26,MAX(MAX(AG$4:AG45)*-1,AG45-W$2),MAX(0,MAX(AG$4:AG45)*-1,AG45-W$2))))</f>
        <v>10.91425393446079</v>
      </c>
      <c r="AH46" s="110">
        <f>'Drive Train'!$G$35-ABS(W46)*'DT-Prelim Calcs'!$C$21*'Drive Train'!$G$38</f>
        <v>11.096858769759322</v>
      </c>
      <c r="AI46" s="1">
        <f>IF(AJ46&gt;='Drive Train'!$G$30,1,0)</f>
        <v>0</v>
      </c>
      <c r="AJ46" s="110">
        <f>AJ45+0.5*Y46*'DT-Prelim Calcs'!$C$11^2+AE46*'DT-Prelim Calcs'!$C$11</f>
        <v>16.567723747723402</v>
      </c>
      <c r="AK46" s="110">
        <f t="shared" si="100"/>
        <v>0.19791867040008351</v>
      </c>
      <c r="AL46" s="119">
        <f>AL45+'DT-Prelim Calcs'!$C$11</f>
        <v>1.6800000000000008</v>
      </c>
      <c r="AM46" s="2">
        <f>AW46/'Drive Train'!$G$35</f>
        <v>0.67488402441162221</v>
      </c>
      <c r="AN46" s="88">
        <f>AU46*12*60/(PI() * 'Drive Train'!$G$17)/AM$2*AM46</f>
        <v>1044.4769380522503</v>
      </c>
      <c r="AO46" s="2">
        <f>('DT-Prelim Calcs'!$C$6*AM46-AN46)/('DT-Prelim Calcs'!$C$6*AM46)*'DT-Prelim Calcs'!$C$7*AM46</f>
        <v>0.69940967944544319</v>
      </c>
      <c r="AP46" s="110">
        <f>AO46/'DT-Prelim Calcs'!$C$7*('DT-Prelim Calcs'!$C$8-'DT-Prelim Calcs'!$C$9)+'DT-Prelim Calcs'!$C$9</f>
        <v>45.659030093835547</v>
      </c>
      <c r="AQ46" s="110">
        <f t="shared" si="16"/>
        <v>45.659030093835547</v>
      </c>
      <c r="AR46" s="2">
        <f t="shared" si="61"/>
        <v>0.62012493688594872</v>
      </c>
      <c r="AS46" s="110">
        <f>AR46*'DT-Prelim Calcs'!$C$21/AM$2/'DT-Prelim Calcs'!$C$19/'DT-Prelim Calcs'!$C$18*3.39*'DT-Prelim Calcs'!$C$20</f>
        <v>6.9093080340450523</v>
      </c>
      <c r="AT46" s="88">
        <f t="shared" si="17"/>
        <v>0</v>
      </c>
      <c r="AU46" s="110">
        <f>AS45*'DT-Prelim Calcs'!$C$11+AU45</f>
        <v>13.505699402244352</v>
      </c>
      <c r="AV46" s="110">
        <f>AV45+0.5*AS46*'DT-Prelim Calcs'!$C$11^2+AU46*'DT-Prelim Calcs'!$C$11</f>
        <v>12.239885655857089</v>
      </c>
      <c r="AW46" s="110">
        <f>MIN('Drive Train'!$G$35-AQ45*'DT-Prelim Calcs'!$C$21*'Drive Train'!$G$38,AW45+AQ$2)</f>
        <v>8.5710271100276021</v>
      </c>
      <c r="AX46" s="110">
        <f>'Drive Train'!$G$35-AQ46*'DT-Prelim Calcs'!$C$21*'Drive Train'!$G$38</f>
        <v>8.5906872915548007</v>
      </c>
      <c r="AY46" s="1">
        <f>IF(AV46&gt;='Drive Train'!$G$30,1,0)</f>
        <v>0</v>
      </c>
      <c r="AZ46" s="110">
        <f t="shared" si="62"/>
        <v>0.50732255659817271</v>
      </c>
      <c r="BA46" s="119">
        <f>BA45+'DT-Prelim Calcs'!$C$11</f>
        <v>1.6800000000000008</v>
      </c>
      <c r="BB46" s="2">
        <f>BL46/'Drive Train'!$G$35</f>
        <v>0.75307437733017324</v>
      </c>
      <c r="BC46" s="88">
        <f>BJ46*12*60/(PI() * 'Drive Train'!$G$17)/BB$2*BB46</f>
        <v>2261.9399051016098</v>
      </c>
      <c r="BD46" s="2">
        <f>('DT-Prelim Calcs'!$C$6*BB46-BC46)/('DT-Prelim Calcs'!$C$6*BB46)*'DT-Prelim Calcs'!$C$7*BB46</f>
        <v>0.51571581960518986</v>
      </c>
      <c r="BE46" s="110">
        <f>BD46/'DT-Prelim Calcs'!$C$7*('DT-Prelim Calcs'!$C$8-'DT-Prelim Calcs'!$C$9)+'DT-Prelim Calcs'!$C$9</f>
        <v>34.45500743691229</v>
      </c>
      <c r="BF46" s="110">
        <f t="shared" si="18"/>
        <v>34.45500743691229</v>
      </c>
      <c r="BG46" s="2">
        <f t="shared" si="63"/>
        <v>0.3618425776533255</v>
      </c>
      <c r="BH46" s="110">
        <f>BG46*'DT-Prelim Calcs'!$C$21/BB$2/'DT-Prelim Calcs'!$C$19/'DT-Prelim Calcs'!$C$18*3.39*'DT-Prelim Calcs'!$C$20</f>
        <v>6.2713429937592293</v>
      </c>
      <c r="BI46" s="88">
        <f t="shared" si="19"/>
        <v>0</v>
      </c>
      <c r="BJ46" s="110">
        <f>BH45*'DT-Prelim Calcs'!$C$11+BJ45</f>
        <v>16.850199098720768</v>
      </c>
      <c r="BK46" s="110">
        <f>BK45+0.5*BH46*'DT-Prelim Calcs'!$C$11^2+BJ46*'DT-Prelim Calcs'!$C$11</f>
        <v>16.464971658356912</v>
      </c>
      <c r="BL46" s="110">
        <f>MIN('Drive Train'!$G$35-BF45*'DT-Prelim Calcs'!$C$21*'Drive Train'!$G$38,BL45+BF$2)</f>
        <v>9.5640445920932002</v>
      </c>
      <c r="BM46" s="110">
        <f>'Drive Train'!$G$35-BF46*'DT-Prelim Calcs'!$C$21*'Drive Train'!$G$38</f>
        <v>9.599049330677893</v>
      </c>
      <c r="BN46" s="1">
        <f>IF(BK46&gt;='Drive Train'!$G$30,1,0)</f>
        <v>0</v>
      </c>
      <c r="BO46" s="110">
        <f t="shared" si="64"/>
        <v>0.38283341596569209</v>
      </c>
      <c r="BP46" s="119">
        <f>BP45+'DT-Prelim Calcs'!$C$11</f>
        <v>1.6800000000000008</v>
      </c>
      <c r="BQ46" s="2">
        <f>CA46/'Drive Train'!$G$35</f>
        <v>0.82327916020011349</v>
      </c>
      <c r="BR46" s="88">
        <f>BY46*12*60/(PI() * 'Drive Train'!$G$17)/BQ$2*BQ46</f>
        <v>3342.2643278324467</v>
      </c>
      <c r="BS46" s="2">
        <f>('DT-Prelim Calcs'!$C$6*BQ46-BR46)/('DT-Prelim Calcs'!$C$6*BQ46)*'DT-Prelim Calcs'!$C$7*BQ46</f>
        <v>0.35387281070343574</v>
      </c>
      <c r="BT46" s="110">
        <f>BS46/'DT-Prelim Calcs'!$C$7*('DT-Prelim Calcs'!$C$8-'DT-Prelim Calcs'!$C$9)+'DT-Prelim Calcs'!$C$9</f>
        <v>24.583731716663458</v>
      </c>
      <c r="BU46" s="110">
        <f t="shared" si="20"/>
        <v>24.583731716663458</v>
      </c>
      <c r="BV46" s="2">
        <f t="shared" si="65"/>
        <v>0.14589663672290767</v>
      </c>
      <c r="BW46" s="110">
        <f>BV46*'DT-Prelim Calcs'!$C$21/BQ$2/'DT-Prelim Calcs'!$C$19/'DT-Prelim Calcs'!$C$18*3.39*'DT-Prelim Calcs'!$C$20</f>
        <v>3.4317190942779972</v>
      </c>
      <c r="BX46" s="88">
        <f t="shared" si="21"/>
        <v>0</v>
      </c>
      <c r="BY46" s="110">
        <f>BW45*'DT-Prelim Calcs'!$C$11+BY45</f>
        <v>16.78146810928726</v>
      </c>
      <c r="BZ46" s="110">
        <f>BZ45+0.5*BW46*'DT-Prelim Calcs'!$C$11^2+BY46*'DT-Prelim Calcs'!$C$11</f>
        <v>18.234997951322015</v>
      </c>
      <c r="CA46" s="110">
        <f>MIN('Drive Train'!$G$35-BU45*'DT-Prelim Calcs'!$C$21*'Drive Train'!$G$38,CA45+BU$2)</f>
        <v>10.45564533454144</v>
      </c>
      <c r="CB46" s="110">
        <f>'Drive Train'!$G$35-BU46*'DT-Prelim Calcs'!$C$21*'Drive Train'!$G$38</f>
        <v>10.487464145500288</v>
      </c>
      <c r="CC46" s="1">
        <f>IF(BZ46&gt;='Drive Train'!$G$30,1,0)</f>
        <v>0</v>
      </c>
      <c r="CD46" s="110">
        <f t="shared" si="66"/>
        <v>0.27315257462959402</v>
      </c>
      <c r="CE46" s="119">
        <f>CE45+'DT-Prelim Calcs'!$C$11</f>
        <v>1.6800000000000008</v>
      </c>
      <c r="CF46" s="2">
        <f>CP46/'Drive Train'!$G$35</f>
        <v>0.86039576005062168</v>
      </c>
      <c r="CG46" s="88">
        <f>CN46*12*60/(PI() * 'Drive Train'!$G$17)/CF$2*CF46</f>
        <v>3902.1627598691207</v>
      </c>
      <c r="CH46" s="2">
        <f>('DT-Prelim Calcs'!$C$6*CF46-CG46)/('DT-Prelim Calcs'!$C$6*CF46)*'DT-Prelim Calcs'!$C$7*CF46</f>
        <v>0.27102625944270187</v>
      </c>
      <c r="CI46" s="110">
        <f>CH46/'DT-Prelim Calcs'!$C$7*('DT-Prelim Calcs'!$C$8-'DT-Prelim Calcs'!$C$9)+'DT-Prelim Calcs'!$C$9</f>
        <v>19.530679653952028</v>
      </c>
      <c r="CJ46" s="110">
        <f t="shared" si="22"/>
        <v>19.530679653952028</v>
      </c>
      <c r="CK46" s="2">
        <f t="shared" si="67"/>
        <v>3.8684629727151171E-2</v>
      </c>
      <c r="CL46" s="110">
        <f>CK46*'DT-Prelim Calcs'!$C$21/CF$2/'DT-Prelim Calcs'!$C$19/'DT-Prelim Calcs'!$C$18*3.39*'DT-Prelim Calcs'!$C$20</f>
        <v>1.1493770886882715</v>
      </c>
      <c r="CM46" s="88">
        <f t="shared" si="23"/>
        <v>0</v>
      </c>
      <c r="CN46" s="110">
        <f>CL45*'DT-Prelim Calcs'!$C$11+CN45</f>
        <v>14.841772081231978</v>
      </c>
      <c r="CO46" s="110">
        <f>CO45+0.5*CL46*'DT-Prelim Calcs'!$C$11^2+CN46*'DT-Prelim Calcs'!$C$11</f>
        <v>18.029208333573553</v>
      </c>
      <c r="CP46" s="110">
        <f>MIN('Drive Train'!$G$35-CJ45*'DT-Prelim Calcs'!$C$21*'Drive Train'!$G$38,CP45+CJ$2)</f>
        <v>10.927026152642895</v>
      </c>
      <c r="CQ46" s="110">
        <f>'Drive Train'!$G$35-CJ46*'DT-Prelim Calcs'!$C$21*'Drive Train'!$G$38</f>
        <v>10.942238831144318</v>
      </c>
      <c r="CR46" s="1">
        <f>IF(CO46&gt;='Drive Train'!$G$30,1,0)</f>
        <v>0</v>
      </c>
      <c r="CS46" s="110">
        <f t="shared" si="68"/>
        <v>0.21700755171057812</v>
      </c>
      <c r="CT46" s="119">
        <f>CT45+'DT-Prelim Calcs'!$C$11</f>
        <v>1.6800000000000008</v>
      </c>
      <c r="CU46" s="2">
        <f>DE46/'Drive Train'!$G$35</f>
        <v>0.87202866863870399</v>
      </c>
      <c r="CV46" s="88">
        <f>DC46*12*60/(PI() * 'Drive Train'!$G$17)/CU$2*CU46</f>
        <v>4073.2574669120295</v>
      </c>
      <c r="CW46" s="2">
        <f>('DT-Prelim Calcs'!$C$6*CU46-CV46)/('DT-Prelim Calcs'!$C$6*CU46)*'DT-Prelim Calcs'!$C$7*CU46</f>
        <v>0.24611983573503132</v>
      </c>
      <c r="CX46" s="110">
        <f>CW46/'DT-Prelim Calcs'!$C$7*('DT-Prelim Calcs'!$C$8-'DT-Prelim Calcs'!$C$9)+'DT-Prelim Calcs'!$C$9</f>
        <v>18.011564449087018</v>
      </c>
      <c r="CY46" s="110">
        <f t="shared" si="24"/>
        <v>18.011564449087018</v>
      </c>
      <c r="CZ46" s="2">
        <f t="shared" si="69"/>
        <v>6.8262749069573914E-3</v>
      </c>
      <c r="DA46" s="110">
        <f>CZ46*'DT-Prelim Calcs'!$C$21/CU$2/'DT-Prelim Calcs'!$C$19/'DT-Prelim Calcs'!$C$18*3.39*'DT-Prelim Calcs'!$C$20</f>
        <v>0.24507252298912183</v>
      </c>
      <c r="DB46" s="88">
        <f t="shared" si="25"/>
        <v>1</v>
      </c>
      <c r="DC46" s="110">
        <f>DA45*'DT-Prelim Calcs'!$C$11+DC45</f>
        <v>12.650362858430064</v>
      </c>
      <c r="DD46" s="110">
        <f>DD45+0.5*DA46*'DT-Prelim Calcs'!$C$11^2+DC46*'DT-Prelim Calcs'!$C$11</f>
        <v>16.794867683467274</v>
      </c>
      <c r="DE46" s="110">
        <f>MIN('Drive Train'!$G$35-CY45*'DT-Prelim Calcs'!$C$21*'Drive Train'!$G$38,DE45+CY$2)</f>
        <v>11.07476409171154</v>
      </c>
      <c r="DF46" s="110">
        <f>'Drive Train'!$G$35-CY46*'DT-Prelim Calcs'!$C$21*'Drive Train'!$G$38</f>
        <v>11.078959199582167</v>
      </c>
      <c r="DG46" s="1">
        <f>IF(DD46&gt;='Drive Train'!$G$30,1,0)</f>
        <v>0</v>
      </c>
      <c r="DH46" s="110">
        <f t="shared" si="70"/>
        <v>0.20012849387874468</v>
      </c>
      <c r="DI46" s="119">
        <f>DI45+'DT-Prelim Calcs'!$C$11</f>
        <v>1.6800000000000008</v>
      </c>
      <c r="DJ46" s="2">
        <f>DT46/'Drive Train'!$G$35</f>
        <v>0.87433948373713988</v>
      </c>
      <c r="DK46" s="88">
        <f>DR46*12*60/(PI() * 'Drive Train'!$G$17)/DJ$2*DJ46</f>
        <v>4106.2756273592831</v>
      </c>
      <c r="DL46" s="2">
        <f>('DT-Prelim Calcs'!$C$6*DJ46-DK46)/('DT-Prelim Calcs'!$C$6*DJ46)*'DT-Prelim Calcs'!$C$7*DJ46</f>
        <v>0.24140623464186911</v>
      </c>
      <c r="DM46" s="110">
        <f>DL46/'DT-Prelim Calcs'!$C$7*('DT-Prelim Calcs'!$C$8-'DT-Prelim Calcs'!$C$9)+'DT-Prelim Calcs'!$C$9</f>
        <v>17.724068212199111</v>
      </c>
      <c r="DN46" s="110">
        <f t="shared" si="26"/>
        <v>17.724068212199111</v>
      </c>
      <c r="DO46" s="2">
        <f t="shared" si="71"/>
        <v>8.1050239986360517E-4</v>
      </c>
      <c r="DP46" s="110">
        <f>DO46*'DT-Prelim Calcs'!$C$21/DJ$2/'DT-Prelim Calcs'!$C$19/'DT-Prelim Calcs'!$C$18*3.39*'DT-Prelim Calcs'!$C$20</f>
        <v>3.4115054695948846E-2</v>
      </c>
      <c r="DQ46" s="88">
        <f t="shared" si="27"/>
        <v>1</v>
      </c>
      <c r="DR46" s="110">
        <f>DP45*'DT-Prelim Calcs'!$C$11+DR45</f>
        <v>10.84873175061378</v>
      </c>
      <c r="DS46" s="110">
        <f>DS45+0.5*DP46*'DT-Prelim Calcs'!$C$11^2+DR46*'DT-Prelim Calcs'!$C$11</f>
        <v>15.273967917908459</v>
      </c>
      <c r="DT46" s="110">
        <f>MIN('Drive Train'!$G$35-DN45*'DT-Prelim Calcs'!$C$21*'Drive Train'!$G$38,DT45+DN$2)</f>
        <v>11.104111443461676</v>
      </c>
      <c r="DU46" s="110">
        <f>'Drive Train'!$G$35-DN46*'DT-Prelim Calcs'!$C$21*'Drive Train'!$G$38</f>
        <v>11.10483386090208</v>
      </c>
      <c r="DV46" s="1">
        <f>IF(DS46&gt;='Drive Train'!$G$30,1,0)</f>
        <v>0</v>
      </c>
      <c r="DW46" s="110">
        <f t="shared" si="72"/>
        <v>0.19693409124665678</v>
      </c>
      <c r="DX46" s="119">
        <f>DX45+'DT-Prelim Calcs'!$C$11</f>
        <v>1.6800000000000008</v>
      </c>
      <c r="DY46" s="2">
        <f>EI46/'Drive Train'!$G$35</f>
        <v>0.87464334116436959</v>
      </c>
      <c r="DZ46" s="88">
        <f>EG46*12*60/(PI() * 'Drive Train'!$G$17)/DY$2*DY46</f>
        <v>4110.4754257098648</v>
      </c>
      <c r="EA46" s="2">
        <f>('DT-Prelim Calcs'!$C$6*DY46-DZ46)/('DT-Prelim Calcs'!$C$6*DY46)*'DT-Prelim Calcs'!$C$7*DY46</f>
        <v>0.24082068120427666</v>
      </c>
      <c r="EB46" s="110">
        <f>EA46/'DT-Prelim Calcs'!$C$7*('DT-Prelim Calcs'!$C$8-'DT-Prelim Calcs'!$C$9)+'DT-Prelim Calcs'!$C$9</f>
        <v>17.688353605367229</v>
      </c>
      <c r="EC46" s="110">
        <f t="shared" si="28"/>
        <v>17.688353605367229</v>
      </c>
      <c r="ED46" s="2">
        <f t="shared" si="73"/>
        <v>6.2543714866719613E-5</v>
      </c>
      <c r="EE46" s="110">
        <f>ED46*'DT-Prelim Calcs'!$C$21/DY$2/'DT-Prelim Calcs'!$C$19/'DT-Prelim Calcs'!$C$18*3.39*'DT-Prelim Calcs'!$C$20</f>
        <v>3.0196814419955241E-3</v>
      </c>
      <c r="EF46" s="88">
        <f t="shared" si="29"/>
        <v>1</v>
      </c>
      <c r="EG46" s="110">
        <f>EE45*'DT-Prelim Calcs'!$C$11+EG45</f>
        <v>9.4642528900074971</v>
      </c>
      <c r="EH46" s="110">
        <f>EH45+0.5*EE46*'DT-Prelim Calcs'!$C$11^2+EG46*'DT-Prelim Calcs'!$C$11</f>
        <v>13.824658661743332</v>
      </c>
      <c r="EI46" s="110">
        <f>MIN('Drive Train'!$G$35-EC45*'DT-Prelim Calcs'!$C$21*'Drive Train'!$G$38,EI45+EC$2)</f>
        <v>11.107970432787493</v>
      </c>
      <c r="EJ46" s="110">
        <f>'Drive Train'!$G$35-EC46*'DT-Prelim Calcs'!$C$21*'Drive Train'!$G$38</f>
        <v>11.108048175516949</v>
      </c>
      <c r="EK46" s="1">
        <f>IF(EH46&gt;='Drive Train'!$G$30,1,0)</f>
        <v>0</v>
      </c>
      <c r="EL46" s="110">
        <f t="shared" si="74"/>
        <v>0.19653726228185811</v>
      </c>
      <c r="EM46" s="119">
        <f>EM45+'DT-Prelim Calcs'!$C$11</f>
        <v>1.6800000000000008</v>
      </c>
      <c r="EN46" s="2">
        <f>EX46/'Drive Train'!$G$35</f>
        <v>0.87466919456573455</v>
      </c>
      <c r="EO46" s="88">
        <f>EV46*12*60/(PI() * 'Drive Train'!$G$17)/EN$2*EN46</f>
        <v>4110.8192690306005</v>
      </c>
      <c r="EP46" s="2">
        <f>('DT-Prelim Calcs'!$C$6*EN46-EO46)/('DT-Prelim Calcs'!$C$6*EN46)*'DT-Prelim Calcs'!$C$7*EN46</f>
        <v>0.24077411753406472</v>
      </c>
      <c r="EQ46" s="110">
        <f>EP46/'DT-Prelim Calcs'!$C$7*('DT-Prelim Calcs'!$C$8-'DT-Prelim Calcs'!$C$9)+'DT-Prelim Calcs'!$C$9</f>
        <v>17.685513551723098</v>
      </c>
      <c r="ER46" s="110">
        <f t="shared" si="30"/>
        <v>17.685513551723098</v>
      </c>
      <c r="ES46" s="2">
        <f t="shared" si="75"/>
        <v>2.9574111544417025E-6</v>
      </c>
      <c r="ET46" s="110">
        <f>ES46*'DT-Prelim Calcs'!$C$21/EN$2/'DT-Prelim Calcs'!$C$19/'DT-Prelim Calcs'!$C$18*3.39*'DT-Prelim Calcs'!$C$20</f>
        <v>1.6109320899943645E-4</v>
      </c>
      <c r="EU46" s="88">
        <f t="shared" si="31"/>
        <v>1</v>
      </c>
      <c r="EV46" s="110">
        <f>ET45*'DT-Prelim Calcs'!$C$11+EV45</f>
        <v>8.3892233565006169</v>
      </c>
      <c r="EW46" s="110">
        <f>EW45+0.5*ET46*'DT-Prelim Calcs'!$C$11^2+EV46*'DT-Prelim Calcs'!$C$11</f>
        <v>12.550491728469515</v>
      </c>
      <c r="EX46" s="110">
        <f>MIN('Drive Train'!$G$35-ER45*'DT-Prelim Calcs'!$C$21*'Drive Train'!$G$38,EX45+ER$2)</f>
        <v>11.108298770984828</v>
      </c>
      <c r="EY46" s="110">
        <f>'Drive Train'!$G$35-ER46*'DT-Prelim Calcs'!$C$21*'Drive Train'!$G$38</f>
        <v>11.10830378034492</v>
      </c>
      <c r="EZ46" s="1">
        <f>IF(EW46&gt;='Drive Train'!$G$30,1,0)</f>
        <v>0</v>
      </c>
      <c r="FA46" s="110">
        <f t="shared" si="76"/>
        <v>0.19650570613025661</v>
      </c>
      <c r="FB46" s="119">
        <f>FB45+'DT-Prelim Calcs'!$C$11</f>
        <v>1.6800000000000008</v>
      </c>
      <c r="FC46" s="2">
        <f>FM46/'Drive Train'!$G$35</f>
        <v>0.87467054494784624</v>
      </c>
      <c r="FD46" s="88">
        <f>FK46*12*60/(PI() * 'Drive Train'!$G$17)/FC$2*FC46</f>
        <v>4110.8364504862884</v>
      </c>
      <c r="FE46" s="2">
        <f>('DT-Prelim Calcs'!$C$6*FC46-FD46)/('DT-Prelim Calcs'!$C$6*FC46)*'DT-Prelim Calcs'!$C$7*FC46</f>
        <v>0.24077187331042438</v>
      </c>
      <c r="FF46" s="110">
        <f>FE46/'DT-Prelim Calcs'!$C$7*('DT-Prelim Calcs'!$C$8-'DT-Prelim Calcs'!$C$9)+'DT-Prelim Calcs'!$C$9</f>
        <v>17.685376669997517</v>
      </c>
      <c r="FG46" s="110">
        <f t="shared" si="32"/>
        <v>17.685376669997517</v>
      </c>
      <c r="FH46" s="2">
        <f t="shared" si="77"/>
        <v>7.8589829588526783E-8</v>
      </c>
      <c r="FI46" s="110">
        <f>FH46*'DT-Prelim Calcs'!$C$21/FC$2/'DT-Prelim Calcs'!$C$19/'DT-Prelim Calcs'!$C$18*3.39*'DT-Prelim Calcs'!$C$20</f>
        <v>4.7673306753587698E-6</v>
      </c>
      <c r="FJ46" s="88">
        <f t="shared" si="33"/>
        <v>1</v>
      </c>
      <c r="FK46" s="110">
        <f>FI45*'DT-Prelim Calcs'!$C$11+FK45</f>
        <v>7.5332000119710836</v>
      </c>
      <c r="FL46" s="110">
        <f>FL45+0.5*FI46*'DT-Prelim Calcs'!$C$11^2+FK46*'DT-Prelim Calcs'!$C$11</f>
        <v>11.459855981203351</v>
      </c>
      <c r="FM46" s="110">
        <f>MIN('Drive Train'!$G$35-FG45*'DT-Prelim Calcs'!$C$21*'Drive Train'!$G$38,FM45+FG$2)</f>
        <v>11.108315920837647</v>
      </c>
      <c r="FN46" s="110">
        <f>'Drive Train'!$G$35-FG46*'DT-Prelim Calcs'!$C$21*'Drive Train'!$G$38</f>
        <v>11.108316099700223</v>
      </c>
      <c r="FO46" s="1">
        <f>IF(FL46&gt;='Drive Train'!$G$30,1,0)</f>
        <v>0</v>
      </c>
      <c r="FP46" s="110">
        <f t="shared" si="78"/>
        <v>0.19650418522219465</v>
      </c>
      <c r="FQ46" s="119">
        <f>FQ45+'DT-Prelim Calcs'!$C$11</f>
        <v>1.6800000000000008</v>
      </c>
      <c r="FR46" s="2">
        <f>GB46/'Drive Train'!$G$35</f>
        <v>0.87467058481462323</v>
      </c>
      <c r="FS46" s="88">
        <f>FZ46*12*60/(PI() * 'Drive Train'!$G$17)/FR$2*FR46</f>
        <v>4110.8369328245681</v>
      </c>
      <c r="FT46" s="2">
        <f>('DT-Prelim Calcs'!$C$6*FR46-FS46)/('DT-Prelim Calcs'!$C$6*FR46)*'DT-Prelim Calcs'!$C$7*FR46</f>
        <v>0.24077181306761861</v>
      </c>
      <c r="FU46" s="110">
        <f>FT46/'DT-Prelim Calcs'!$C$7*('DT-Prelim Calcs'!$C$8-'DT-Prelim Calcs'!$C$9)+'DT-Prelim Calcs'!$C$9</f>
        <v>17.685372995613619</v>
      </c>
      <c r="FV46" s="110">
        <f t="shared" si="34"/>
        <v>17.685372995613619</v>
      </c>
      <c r="FW46" s="2">
        <f t="shared" si="79"/>
        <v>1.0706433517526648E-9</v>
      </c>
      <c r="FX46" s="110">
        <f>FW46*'DT-Prelim Calcs'!$C$21/FR$2/'DT-Prelim Calcs'!$C$19/'DT-Prelim Calcs'!$C$18*3.39*'DT-Prelim Calcs'!$C$20</f>
        <v>7.1573364706236085E-8</v>
      </c>
      <c r="FY46" s="88">
        <f t="shared" si="35"/>
        <v>1</v>
      </c>
      <c r="FZ46" s="110">
        <f>FX45*'DT-Prelim Calcs'!$C$11+FZ45</f>
        <v>6.8356819828327895</v>
      </c>
      <c r="GA46" s="110">
        <f>GA45+0.5*FX46*'DT-Prelim Calcs'!$C$11^2+FZ46*'DT-Prelim Calcs'!$C$11</f>
        <v>10.527397898301022</v>
      </c>
      <c r="GB46" s="110">
        <f>MIN('Drive Train'!$G$35-FV45*'DT-Prelim Calcs'!$C$21*'Drive Train'!$G$38,GB45+FV$2)</f>
        <v>11.108316427145715</v>
      </c>
      <c r="GC46" s="110">
        <f>'Drive Train'!$G$35-FV46*'DT-Prelim Calcs'!$C$21*'Drive Train'!$G$38</f>
        <v>11.108316430394774</v>
      </c>
      <c r="GD46" s="1">
        <f>IF(GA46&gt;='Drive Train'!$G$30,1,0)</f>
        <v>0</v>
      </c>
      <c r="GE46" s="110">
        <f t="shared" si="80"/>
        <v>0.19650414439570688</v>
      </c>
      <c r="GF46" s="119">
        <f>GF45+'DT-Prelim Calcs'!$C$11</f>
        <v>1.6800000000000008</v>
      </c>
      <c r="GG46" s="2">
        <f>GQ46/'Drive Train'!$G$35</f>
        <v>0.87048655374736816</v>
      </c>
      <c r="GH46" s="88">
        <f>GO46*12*60/(PI() * 'Drive Train'!$G$17)/GG$2*GG46</f>
        <v>4051.6511187237529</v>
      </c>
      <c r="GI46" s="2">
        <f>('DT-Prelim Calcs'!$C$6*GG46-GH46)/('DT-Prelim Calcs'!$C$6*GG46)*'DT-Prelim Calcs'!$C$7*GG46</f>
        <v>0.24916205492754046</v>
      </c>
      <c r="GJ46" s="110">
        <f>GI46/'DT-Prelim Calcs'!$C$7*('DT-Prelim Calcs'!$C$8-'DT-Prelim Calcs'!$C$9)+'DT-Prelim Calcs'!$C$9</f>
        <v>18.197118243807434</v>
      </c>
      <c r="GK46" s="110">
        <f t="shared" si="81"/>
        <v>18.197118243807434</v>
      </c>
      <c r="GL46" s="2">
        <f t="shared" si="82"/>
        <v>1.0716139278144632E-2</v>
      </c>
      <c r="GM46" s="110">
        <f>GL46*'DT-Prelim Calcs'!$C$21/GG$2/'DT-Prelim Calcs'!$C$19/'DT-Prelim Calcs'!$C$18*3.39*'DT-Prelim Calcs'!$C$20</f>
        <v>0.39799026940301785</v>
      </c>
      <c r="GN46" s="88">
        <f t="shared" si="37"/>
        <v>1</v>
      </c>
      <c r="GO46" s="110">
        <f>GM45*'DT-Prelim Calcs'!$C$11+GO45</f>
        <v>12.185366653756017</v>
      </c>
      <c r="GP46" s="110">
        <f>GP45+0.5*GM46*'DT-Prelim Calcs'!$C$11^2+GO46*'DT-Prelim Calcs'!$C$11</f>
        <v>14.621423970720279</v>
      </c>
      <c r="GQ46" s="110">
        <f>MIN('Drive Train'!$G$35-GK45*'DT-Prelim Calcs'!$C$21*'Drive Train'!$G$38,GQ45+GK$2)</f>
        <v>11.055179232591575</v>
      </c>
      <c r="GR46" s="110">
        <f>'Drive Train'!$G$35-GK46*'DT-Prelim Calcs'!$C$21*'Drive Train'!$G$38</f>
        <v>11.062259358057331</v>
      </c>
      <c r="GS46" s="1">
        <f>IF(GP46&gt;='Drive Train'!$G$30,1,0)</f>
        <v>0</v>
      </c>
      <c r="GT46" s="110">
        <f t="shared" si="83"/>
        <v>0.20219020270897145</v>
      </c>
      <c r="GU46" s="119">
        <f>GU45+'DT-Prelim Calcs'!$C$11</f>
        <v>1.6800000000000008</v>
      </c>
      <c r="GV46" s="2">
        <f>HF46/'Drive Train'!$G$35</f>
        <v>0.87167111168795119</v>
      </c>
      <c r="GW46" s="88">
        <f>HD46*12*60/(PI() * 'Drive Train'!$G$17)/GV$2*GV46</f>
        <v>4068.417026213906</v>
      </c>
      <c r="GX46" s="2">
        <f>('DT-Prelim Calcs'!$C$6*GV46-GW46)/('DT-Prelim Calcs'!$C$6*GV46)*'DT-Prelim Calcs'!$C$7*GV46</f>
        <v>0.24678434847973599</v>
      </c>
      <c r="GY46" s="110">
        <f>GX46/'DT-Prelim Calcs'!$C$7*('DT-Prelim Calcs'!$C$8-'DT-Prelim Calcs'!$C$9)+'DT-Prelim Calcs'!$C$9</f>
        <v>18.052095013657656</v>
      </c>
      <c r="GZ46" s="110">
        <f t="shared" si="38"/>
        <v>18.052095013657656</v>
      </c>
      <c r="HA46" s="2">
        <f t="shared" si="84"/>
        <v>7.6771104080318175E-3</v>
      </c>
      <c r="HB46" s="110">
        <f>HA46*'DT-Prelim Calcs'!$C$21/GV$2/'DT-Prelim Calcs'!$C$19/'DT-Prelim Calcs'!$C$18*3.39*'DT-Prelim Calcs'!$C$20</f>
        <v>0.28512276298617717</v>
      </c>
      <c r="HC46" s="88">
        <f t="shared" si="39"/>
        <v>1</v>
      </c>
      <c r="HD46" s="110">
        <f>HB45*'DT-Prelim Calcs'!$C$11+HD45</f>
        <v>12.219162393851756</v>
      </c>
      <c r="HE46" s="110">
        <f>HE45+0.5*HB46*'DT-Prelim Calcs'!$C$11^2+HD46*'DT-Prelim Calcs'!$C$11</f>
        <v>15.280888190856311</v>
      </c>
      <c r="HF46" s="110">
        <f>MIN('Drive Train'!$G$35-GZ45*'DT-Prelim Calcs'!$C$21*'Drive Train'!$G$38,HF45+GZ$2)</f>
        <v>11.07022311843698</v>
      </c>
      <c r="HG46" s="110">
        <f>'Drive Train'!$G$35-GZ46*'DT-Prelim Calcs'!$C$21*'Drive Train'!$G$38</f>
        <v>11.07531144877081</v>
      </c>
      <c r="HH46" s="1">
        <f>IF(HE46&gt;='Drive Train'!$G$30,1,0)</f>
        <v>0</v>
      </c>
      <c r="HI46" s="110">
        <f t="shared" si="85"/>
        <v>0.2005788334850851</v>
      </c>
      <c r="HJ46" s="119">
        <f>HJ45+'DT-Prelim Calcs'!$C$11</f>
        <v>1.6800000000000008</v>
      </c>
      <c r="HK46" s="2">
        <f>HU46/'Drive Train'!$G$35</f>
        <v>0.87224751692554658</v>
      </c>
      <c r="HL46" s="88">
        <f>HS46*12*60/(PI() * 'Drive Train'!$G$17)/HK$2*HK46</f>
        <v>4076.5725777837488</v>
      </c>
      <c r="HM46" s="2">
        <f>('DT-Prelim Calcs'!$C$6*HK46-HL46)/('DT-Prelim Calcs'!$C$6*HK46)*'DT-Prelim Calcs'!$C$7*HK46</f>
        <v>0.24562801690010874</v>
      </c>
      <c r="HN46" s="110">
        <f>HM46/'DT-Prelim Calcs'!$C$7*('DT-Prelim Calcs'!$C$8-'DT-Prelim Calcs'!$C$9)+'DT-Prelim Calcs'!$C$9</f>
        <v>17.981566988233585</v>
      </c>
      <c r="HO46" s="110">
        <f t="shared" si="40"/>
        <v>17.981566988233585</v>
      </c>
      <c r="HP46" s="2">
        <f t="shared" si="86"/>
        <v>6.199789702212577E-3</v>
      </c>
      <c r="HQ46" s="110">
        <f>HP46*'DT-Prelim Calcs'!$C$21/HK$2/'DT-Prelim Calcs'!$C$19/'DT-Prelim Calcs'!$C$18*3.39*'DT-Prelim Calcs'!$C$20</f>
        <v>0.23025605675525049</v>
      </c>
      <c r="HR46" s="88">
        <f t="shared" si="41"/>
        <v>1</v>
      </c>
      <c r="HS46" s="110">
        <f>HQ45*'DT-Prelim Calcs'!$C$11+HS45</f>
        <v>12.23556598870414</v>
      </c>
      <c r="HT46" s="110">
        <f>HT45+0.5*HQ46*'DT-Prelim Calcs'!$C$11^2+HS46*'DT-Prelim Calcs'!$C$11</f>
        <v>15.745657733268104</v>
      </c>
      <c r="HU46" s="110">
        <f>MIN('Drive Train'!$G$35-HO45*'DT-Prelim Calcs'!$C$21*'Drive Train'!$G$38,HU45+HO$2)</f>
        <v>11.077543464954442</v>
      </c>
      <c r="HV46" s="110">
        <f>'Drive Train'!$G$35-HO46*'DT-Prelim Calcs'!$C$21*'Drive Train'!$G$38</f>
        <v>11.081658971058976</v>
      </c>
      <c r="HW46" s="1">
        <f>IF(HT46&gt;='Drive Train'!$G$30,1,0)</f>
        <v>0</v>
      </c>
      <c r="HX46" s="110">
        <f t="shared" si="87"/>
        <v>0.19979518875815094</v>
      </c>
      <c r="HY46" s="119">
        <f>HY45+'DT-Prelim Calcs'!$C$11</f>
        <v>1.6800000000000008</v>
      </c>
      <c r="HZ46" s="2">
        <f>IJ46/'Drive Train'!$G$35</f>
        <v>0.87255815028950212</v>
      </c>
      <c r="IA46" s="88">
        <f>IH46*12*60/(PI() * 'Drive Train'!$G$17)/HZ$2*HZ46</f>
        <v>4080.9669837469532</v>
      </c>
      <c r="IB46" s="2">
        <f>('DT-Prelim Calcs'!$C$6*HZ46-IA46)/('DT-Prelim Calcs'!$C$6*HZ46)*'DT-Prelim Calcs'!$C$7*HZ46</f>
        <v>0.24500503179121108</v>
      </c>
      <c r="IC46" s="110">
        <f>IB46/'DT-Prelim Calcs'!$C$7*('DT-Prelim Calcs'!$C$8-'DT-Prelim Calcs'!$C$9)+'DT-Prelim Calcs'!$C$9</f>
        <v>17.943569314924932</v>
      </c>
      <c r="ID46" s="110">
        <f t="shared" si="42"/>
        <v>17.943569314924932</v>
      </c>
      <c r="IE46" s="2">
        <f t="shared" si="88"/>
        <v>5.4040382066555814E-3</v>
      </c>
      <c r="IF46" s="110">
        <f>IE46*'DT-Prelim Calcs'!$C$21/HZ$2/'DT-Prelim Calcs'!$C$19/'DT-Prelim Calcs'!$C$18*3.39*'DT-Prelim Calcs'!$C$20</f>
        <v>0.20070237665886639</v>
      </c>
      <c r="IG46" s="88">
        <f t="shared" si="43"/>
        <v>1</v>
      </c>
      <c r="IH46" s="110">
        <f>IF45*'DT-Prelim Calcs'!$C$11+IH45</f>
        <v>12.244394916476523</v>
      </c>
      <c r="II46" s="110">
        <f>II45+0.5*IF46*'DT-Prelim Calcs'!$C$11^2+IH46*'DT-Prelim Calcs'!$C$11</f>
        <v>16.072596423859384</v>
      </c>
      <c r="IJ46" s="110">
        <f>MIN('Drive Train'!$G$35-ID45*'DT-Prelim Calcs'!$C$21*'Drive Train'!$G$38,IJ45+ID$2)</f>
        <v>11.081488508676676</v>
      </c>
      <c r="IK46" s="110">
        <f>'Drive Train'!$G$35-ID46*'DT-Prelim Calcs'!$C$21*'Drive Train'!$G$38</f>
        <v>11.085078761656755</v>
      </c>
      <c r="IL46" s="1">
        <f>IF(II46&gt;='Drive Train'!$G$30,1,0)</f>
        <v>0</v>
      </c>
      <c r="IM46" s="110">
        <f t="shared" si="89"/>
        <v>0.19937299238805478</v>
      </c>
      <c r="IN46" s="119">
        <f>IN45+'DT-Prelim Calcs'!$C$11</f>
        <v>1.6800000000000008</v>
      </c>
      <c r="IO46" s="2">
        <f>IY46/'Drive Train'!$G$35</f>
        <v>0.87274072628150734</v>
      </c>
      <c r="IP46" s="88">
        <f>IW46*12*60/(PI() * 'Drive Train'!$G$17)/IO$2*IO46</f>
        <v>4083.5495705357175</v>
      </c>
      <c r="IQ46" s="2">
        <f>('DT-Prelim Calcs'!$C$6*IO46-IP46)/('DT-Prelim Calcs'!$C$6*IO46)*'DT-Prelim Calcs'!$C$7*IO46</f>
        <v>0.24463892843100715</v>
      </c>
      <c r="IR46" s="110">
        <f>IQ46/'DT-Prelim Calcs'!$C$7*('DT-Prelim Calcs'!$C$8-'DT-Prelim Calcs'!$C$9)+'DT-Prelim Calcs'!$C$9</f>
        <v>17.921239606430223</v>
      </c>
      <c r="IS46" s="110">
        <f t="shared" si="44"/>
        <v>17.921239606430223</v>
      </c>
      <c r="IT46" s="2">
        <f t="shared" si="90"/>
        <v>4.9364623519113637E-3</v>
      </c>
      <c r="IU46" s="110">
        <f>IT46*'DT-Prelim Calcs'!$C$21/IO$2/'DT-Prelim Calcs'!$C$19/'DT-Prelim Calcs'!$C$18*3.39*'DT-Prelim Calcs'!$C$20</f>
        <v>0.18333692110011621</v>
      </c>
      <c r="IV46" s="88">
        <f t="shared" si="45"/>
        <v>1</v>
      </c>
      <c r="IW46" s="110">
        <f>IU45*'DT-Prelim Calcs'!$C$11+IW45</f>
        <v>12.249580493037469</v>
      </c>
      <c r="IX46" s="110">
        <f>IX45+0.5*IU46*'DT-Prelim Calcs'!$C$11^2+IW46*'DT-Prelim Calcs'!$C$11</f>
        <v>16.304065470395447</v>
      </c>
      <c r="IY46" s="110">
        <f>MIN('Drive Train'!$G$35-IS45*'DT-Prelim Calcs'!$C$21*'Drive Train'!$G$38,IY45+IS$2)</f>
        <v>11.083807223775143</v>
      </c>
      <c r="IZ46" s="110">
        <f>'Drive Train'!$G$35-IS46*'DT-Prelim Calcs'!$C$21*'Drive Train'!$G$38</f>
        <v>11.087088435421279</v>
      </c>
      <c r="JA46" s="1">
        <f>IF(IX46&gt;='Drive Train'!$G$30,1,0)</f>
        <v>0</v>
      </c>
      <c r="JB46" s="110">
        <f t="shared" si="91"/>
        <v>0.19912488451589136</v>
      </c>
      <c r="JC46" s="119">
        <f>JC45+'DT-Prelim Calcs'!$C$11</f>
        <v>1.6800000000000008</v>
      </c>
      <c r="JD46" s="2">
        <f>JN46/'Drive Train'!$G$35</f>
        <v>0.87284770685864432</v>
      </c>
      <c r="JE46" s="88">
        <f>JL46*12*60/(PI() * 'Drive Train'!$G$17)/JD$2*JD46</f>
        <v>4085.0627561894903</v>
      </c>
      <c r="JF46" s="2">
        <f>('DT-Prelim Calcs'!$C$6*JD46-JE46)/('DT-Prelim Calcs'!$C$6*JD46)*'DT-Prelim Calcs'!$C$7*JD46</f>
        <v>0.244424429987952</v>
      </c>
      <c r="JG46" s="110">
        <f>JF46/'DT-Prelim Calcs'!$C$7*('DT-Prelim Calcs'!$C$8-'DT-Prelim Calcs'!$C$9)+'DT-Prelim Calcs'!$C$9</f>
        <v>17.908156722669414</v>
      </c>
      <c r="JH46" s="110">
        <f t="shared" si="46"/>
        <v>17.908156722669414</v>
      </c>
      <c r="JI46" s="2">
        <f t="shared" si="92"/>
        <v>4.6625306315246917E-3</v>
      </c>
      <c r="JJ46" s="110">
        <f>JI46*'DT-Prelim Calcs'!$C$21/JD$2/'DT-Prelim Calcs'!$C$19/'DT-Prelim Calcs'!$C$18*3.39*'DT-Prelim Calcs'!$C$20</f>
        <v>0.1731632796080658</v>
      </c>
      <c r="JK46" s="88">
        <f t="shared" si="47"/>
        <v>1</v>
      </c>
      <c r="JL46" s="110">
        <f>JJ45*'DT-Prelim Calcs'!$C$11+JL45</f>
        <v>12.252617728016926</v>
      </c>
      <c r="JM46" s="110">
        <f>JM45+0.5*JJ46*'DT-Prelim Calcs'!$C$11^2+JL46*'DT-Prelim Calcs'!$C$11</f>
        <v>16.460966939929435</v>
      </c>
      <c r="JN46" s="110">
        <f>MIN('Drive Train'!$G$35-JH45*'DT-Prelim Calcs'!$C$21*'Drive Train'!$G$38,JN45+JH$2)</f>
        <v>11.085165877104782</v>
      </c>
      <c r="JO46" s="110">
        <f>'Drive Train'!$G$35-JH46*'DT-Prelim Calcs'!$C$21*'Drive Train'!$G$38</f>
        <v>11.088265894959752</v>
      </c>
      <c r="JP46" s="1">
        <f>IF(JM46&gt;='Drive Train'!$G$30,1,0)</f>
        <v>0</v>
      </c>
      <c r="JQ46" s="110">
        <f>MIN(JG46,'DT-Prelim Calcs'!$C$10)*'DT-Prelim Calcs'!$C$11*1000/60/60*(1-JP46)</f>
        <v>0.19897951914077125</v>
      </c>
      <c r="JR46" s="119">
        <f>JR45+'DT-Prelim Calcs'!$C$11</f>
        <v>1.6800000000000008</v>
      </c>
      <c r="JS46" s="2">
        <f>KC46/'Drive Train'!$G$35</f>
        <v>0.87288708027155815</v>
      </c>
      <c r="JT46" s="88">
        <f>KA46*12*60/(PI() * 'Drive Train'!$G$17)/JS$2*JS46</f>
        <v>4085.6196574710807</v>
      </c>
      <c r="JU46" s="2">
        <f>('DT-Prelim Calcs'!$C$6*JS46-JT46)/('DT-Prelim Calcs'!$C$6*JS46)*'DT-Prelim Calcs'!$C$7*JS46</f>
        <v>0.24434548917018747</v>
      </c>
      <c r="JV46" s="110">
        <f>JU46/'DT-Prelim Calcs'!$C$7*('DT-Prelim Calcs'!$C$8-'DT-Prelim Calcs'!$C$9)+'DT-Prelim Calcs'!$C$9</f>
        <v>17.903341892649735</v>
      </c>
      <c r="JW46" s="110">
        <f t="shared" si="48"/>
        <v>17.903341892649735</v>
      </c>
      <c r="JX46" s="2">
        <f t="shared" si="93"/>
        <v>4.5617204139779544E-3</v>
      </c>
      <c r="JY46" s="110">
        <f>JX46*'DT-Prelim Calcs'!$C$21/JS$2/'DT-Prelim Calcs'!$C$19/'DT-Prelim Calcs'!$C$18*3.39*'DT-Prelim Calcs'!$C$20</f>
        <v>0.16941925532855404</v>
      </c>
      <c r="JZ46" s="88">
        <f t="shared" si="49"/>
        <v>1</v>
      </c>
      <c r="KA46" s="110">
        <f>JY45*'DT-Prelim Calcs'!$C$11+KA45</f>
        <v>12.253735325917976</v>
      </c>
      <c r="KB46" s="110">
        <f>KB45+0.5*JY46*'DT-Prelim Calcs'!$C$11^2+KA46*'DT-Prelim Calcs'!$C$11</f>
        <v>16.522787961638119</v>
      </c>
      <c r="KC46" s="110">
        <f>MIN('Drive Train'!$G$35-JW45*'DT-Prelim Calcs'!$C$21*'Drive Train'!$G$38,KC45+JW$2)</f>
        <v>11.085665919448788</v>
      </c>
      <c r="KD46" s="110">
        <f>'Drive Train'!$G$35-JW46*'DT-Prelim Calcs'!$C$21*'Drive Train'!$G$38</f>
        <v>11.088699229661524</v>
      </c>
      <c r="KE46" s="1">
        <f>IF(KB46&gt;='Drive Train'!$G$30,1,0)</f>
        <v>0</v>
      </c>
      <c r="KF46" s="110">
        <f>MIN(JV46,'DT-Prelim Calcs'!$C$10)*'DT-Prelim Calcs'!$C$11*1000/60/60*(1-KE46)</f>
        <v>0.19892602102944149</v>
      </c>
      <c r="KG46" s="119">
        <f>KG45+'DT-Prelim Calcs'!$C$11</f>
        <v>1.6800000000000008</v>
      </c>
      <c r="KH46" s="2">
        <f>KR46/'Drive Train'!$G$35</f>
        <v>0.87288415212517678</v>
      </c>
      <c r="KI46" s="88">
        <f>KP46*12*60/(PI() * 'Drive Train'!$G$17)/KH$2*KH46</f>
        <v>4085.5782417792357</v>
      </c>
      <c r="KJ46" s="2">
        <f>('DT-Prelim Calcs'!$C$6*KH46-KI46)/('DT-Prelim Calcs'!$C$6*KH46)*'DT-Prelim Calcs'!$C$7*KH46</f>
        <v>0.24435135982034817</v>
      </c>
      <c r="KK46" s="110">
        <f>KJ46/'DT-Prelim Calcs'!$C$7*('DT-Prelim Calcs'!$C$8-'DT-Prelim Calcs'!$C$9)+'DT-Prelim Calcs'!$C$9</f>
        <v>17.90369996067372</v>
      </c>
      <c r="KL46" s="110">
        <f t="shared" si="50"/>
        <v>17.90369996067372</v>
      </c>
      <c r="KM46" s="2">
        <f t="shared" si="94"/>
        <v>4.5692173764152466E-3</v>
      </c>
      <c r="KN46" s="110">
        <f>KM46*'DT-Prelim Calcs'!$C$21/KH$2/'DT-Prelim Calcs'!$C$19/'DT-Prelim Calcs'!$C$18*3.39*'DT-Prelim Calcs'!$C$20</f>
        <v>0.16969768751599373</v>
      </c>
      <c r="KO46" s="88">
        <f t="shared" si="51"/>
        <v>1</v>
      </c>
      <c r="KP46" s="110">
        <f>KN45*'DT-Prelim Calcs'!$C$11+KP45</f>
        <v>12.253652216038196</v>
      </c>
      <c r="KQ46" s="110">
        <f>KQ45+0.5*KN46*'DT-Prelim Calcs'!$C$11^2+KP46*'DT-Prelim Calcs'!$C$11</f>
        <v>16.518252533965175</v>
      </c>
      <c r="KR46" s="110">
        <f>MIN('Drive Train'!$G$35-KL45*'DT-Prelim Calcs'!$C$21*'Drive Train'!$G$38,KR45+KL$2)</f>
        <v>11.085628731989745</v>
      </c>
      <c r="KS46" s="110">
        <f>'Drive Train'!$G$35-KL46*'DT-Prelim Calcs'!$C$21*'Drive Train'!$G$38</f>
        <v>11.088667003539365</v>
      </c>
      <c r="KT46" s="1">
        <f>IF(KQ46&gt;='Drive Train'!$G$30,1,0)</f>
        <v>0</v>
      </c>
      <c r="KU46" s="110">
        <f>MIN(KK46,'DT-Prelim Calcs'!$C$10)*'DT-Prelim Calcs'!$C$11*1000/60/60*(1-KT46)</f>
        <v>0.19892999956304133</v>
      </c>
      <c r="KV46" s="119">
        <f>KV45+'DT-Prelim Calcs'!$C$11</f>
        <v>1.6800000000000008</v>
      </c>
      <c r="KW46" s="2">
        <f>LG46/'Drive Train'!$G$35</f>
        <v>0.87288690118461287</v>
      </c>
      <c r="KX46" s="88">
        <f>LE46*12*60/(PI() * 'Drive Train'!$G$17)/KW$2*KW46</f>
        <v>4085.617124467301</v>
      </c>
      <c r="KY46" s="2">
        <f>('DT-Prelim Calcs'!$C$6*KW46-KX46)/('DT-Prelim Calcs'!$C$6*KW46)*'DT-Prelim Calcs'!$C$7*KW46</f>
        <v>0.24434584822186328</v>
      </c>
      <c r="KZ46" s="110">
        <f>KY46/'DT-Prelim Calcs'!$C$7*('DT-Prelim Calcs'!$C$8-'DT-Prelim Calcs'!$C$9)+'DT-Prelim Calcs'!$C$9</f>
        <v>17.90336379225549</v>
      </c>
      <c r="LA46" s="110">
        <f t="shared" si="52"/>
        <v>17.90336379225549</v>
      </c>
      <c r="LB46" s="2">
        <f t="shared" si="95"/>
        <v>4.5621789313614602E-3</v>
      </c>
      <c r="LC46" s="110">
        <f>LB46*'DT-Prelim Calcs'!$C$21/KW$2/'DT-Prelim Calcs'!$C$19/'DT-Prelim Calcs'!$C$18*3.39*'DT-Prelim Calcs'!$C$20</f>
        <v>0.16943628435852939</v>
      </c>
      <c r="LD46" s="88">
        <f t="shared" si="53"/>
        <v>1</v>
      </c>
      <c r="LE46" s="110">
        <f>LC45*'DT-Prelim Calcs'!$C$11+LE45</f>
        <v>12.253730242894788</v>
      </c>
      <c r="LF46" s="110">
        <f>LF45+0.5*LC46*'DT-Prelim Calcs'!$C$11^2+LE46*'DT-Prelim Calcs'!$C$11</f>
        <v>16.522574100873115</v>
      </c>
      <c r="LG46" s="110">
        <f>MIN('Drive Train'!$G$35-LA45*'DT-Prelim Calcs'!$C$21*'Drive Train'!$G$38,LG45+LA$2)</f>
        <v>11.085663645044583</v>
      </c>
      <c r="LH46" s="110">
        <f>'Drive Train'!$G$35-LA46*'DT-Prelim Calcs'!$C$21*'Drive Train'!$G$38</f>
        <v>11.088697258697005</v>
      </c>
      <c r="LI46" s="1">
        <f>IF(LF46&gt;='Drive Train'!$G$30,1,0)</f>
        <v>0</v>
      </c>
      <c r="LJ46" s="110">
        <f>MIN(KZ46,'DT-Prelim Calcs'!$C$10)*'DT-Prelim Calcs'!$C$11*1000/60/60*(1-LI46)</f>
        <v>0.19892626435839436</v>
      </c>
      <c r="LK46" s="119">
        <f>LK45+'DT-Prelim Calcs'!$C$11</f>
        <v>1.6800000000000008</v>
      </c>
      <c r="LL46" s="2">
        <f>LV46/'Drive Train'!$G$35</f>
        <v>0.87288482971570169</v>
      </c>
      <c r="LM46" s="88">
        <f>LT46*12*60/(PI() * 'Drive Train'!$G$17)/LL$2*LL46</f>
        <v>4085.5878256212891</v>
      </c>
      <c r="LN46" s="2">
        <f>('DT-Prelim Calcs'!$C$6*LL46-LM46)/('DT-Prelim Calcs'!$C$6*LL46)*'DT-Prelim Calcs'!$C$7*LL46</f>
        <v>0.24435000131591711</v>
      </c>
      <c r="LO46" s="110">
        <f>LN46/'DT-Prelim Calcs'!$C$7*('DT-Prelim Calcs'!$C$8-'DT-Prelim Calcs'!$C$9)+'DT-Prelim Calcs'!$C$9</f>
        <v>17.90361710153821</v>
      </c>
      <c r="LP46" s="110">
        <f t="shared" si="54"/>
        <v>17.90361710153821</v>
      </c>
      <c r="LQ46" s="2">
        <f t="shared" si="96"/>
        <v>4.567482532418482E-3</v>
      </c>
      <c r="LR46" s="110">
        <f>LQ46*'DT-Prelim Calcs'!$C$21/LL$2/'DT-Prelim Calcs'!$C$19/'DT-Prelim Calcs'!$C$18*3.39*'DT-Prelim Calcs'!$C$20</f>
        <v>0.16963325656640232</v>
      </c>
      <c r="LS46" s="88">
        <f t="shared" si="55"/>
        <v>1</v>
      </c>
      <c r="LT46" s="110">
        <f>LR45*'DT-Prelim Calcs'!$C$11+LT45</f>
        <v>12.253671448221654</v>
      </c>
      <c r="LU46" s="110">
        <f>LU45+0.5*LR46*'DT-Prelim Calcs'!$C$11^2+LT46*'DT-Prelim Calcs'!$C$11</f>
        <v>16.519712671672888</v>
      </c>
      <c r="LV46" s="110">
        <f>MIN('Drive Train'!$G$35-LP45*'DT-Prelim Calcs'!$C$21*'Drive Train'!$G$38,LV45+LP$2)</f>
        <v>11.085637337389411</v>
      </c>
      <c r="LW46" s="110">
        <f>'Drive Train'!$G$35-LP46*'DT-Prelim Calcs'!$C$21*'Drive Train'!$G$38</f>
        <v>11.08867446086156</v>
      </c>
      <c r="LX46" s="1">
        <f>IF(LU46&gt;='Drive Train'!$G$30,1,0)</f>
        <v>0</v>
      </c>
      <c r="LY46" s="110">
        <f>MIN(LO46,'DT-Prelim Calcs'!$C$10)*'DT-Prelim Calcs'!$C$11*1000/60/60*(1-LX46)</f>
        <v>0.19892907890598013</v>
      </c>
      <c r="LZ46" s="119">
        <f>LZ45+'DT-Prelim Calcs'!$C$11</f>
        <v>1.6800000000000008</v>
      </c>
    </row>
    <row r="47" spans="1:338" x14ac:dyDescent="0.2">
      <c r="C47" s="30"/>
      <c r="F47" s="132" t="s">
        <v>157</v>
      </c>
      <c r="G47" s="132">
        <v>30</v>
      </c>
      <c r="H47" s="132" t="s">
        <v>158</v>
      </c>
      <c r="I47" s="88">
        <f>'Drive Train'!K56</f>
        <v>60</v>
      </c>
      <c r="J47" s="132" t="s">
        <v>159</v>
      </c>
      <c r="K47" s="132">
        <f>(I47-G47)/9</f>
        <v>3.3333333333333335</v>
      </c>
      <c r="R47" s="119">
        <f>R46+'DT-Prelim Calcs'!$C$11</f>
        <v>1.7200000000000009</v>
      </c>
      <c r="S47" s="2">
        <f>AG47/'Drive Train'!$G$35</f>
        <v>0.8595951787212065</v>
      </c>
      <c r="T47" s="88">
        <f>AE47*12*60/(PI() * 'Drive Train'!$G$17)/S$2*ABS(S47)</f>
        <v>4016.9599734391577</v>
      </c>
      <c r="U47" s="2">
        <f>IF(OR(AD46=1,AND($C$32=Motors!$C$28,'DT-Prelim Calcs'!AI46=1)),0,IF(AG47=0,-(V46+$C$9)/($C$8-$C$9)*$C$7,($C$6*S47-T47)/($C$6*S47)*$C$7*S47))</f>
        <v>0.24218098923162518</v>
      </c>
      <c r="V47" s="110">
        <f>IF(AND(AD46=1,AI46=1),0,ABS(U47/$C$7*($C$8-$C$9)+$C$9) *'Drive Train'!$K$55 + V46*(1-'Drive Train'!$K$55))</f>
        <v>17.787865782879503</v>
      </c>
      <c r="W47" s="110">
        <f t="shared" si="7"/>
        <v>17.787865782879503</v>
      </c>
      <c r="X47" s="2">
        <f>MAX(MIN(IF(AND(AI46=1,AG47&lt;0),-1,1)*(W47-$C$9)/($C$8-$C$9)*$C$7-$C$29*AE47/T$2 -  AI46*$C$29/2,X$2),MAX(X$4:X46)*-1)</f>
        <v>3.0526038411392842E-3</v>
      </c>
      <c r="Y47" s="110">
        <f t="shared" si="8"/>
        <v>0.11337167179167691</v>
      </c>
      <c r="Z47" s="110">
        <f t="shared" si="9"/>
        <v>0.11337167179167691</v>
      </c>
      <c r="AA47" s="110">
        <f t="shared" si="10"/>
        <v>10.916858769759322</v>
      </c>
      <c r="AB47" s="110" t="e">
        <f t="shared" si="11"/>
        <v>#N/A</v>
      </c>
      <c r="AC47" s="88">
        <f t="shared" si="60"/>
        <v>1</v>
      </c>
      <c r="AD47" s="1">
        <f t="shared" si="12"/>
        <v>0</v>
      </c>
      <c r="AE47" s="110">
        <f t="shared" si="13"/>
        <v>12.234103772249492</v>
      </c>
      <c r="AF47" s="110" t="e">
        <f t="shared" si="14"/>
        <v>#N/A</v>
      </c>
      <c r="AG47" s="110">
        <f>IF(AI46=0,MIN('Drive Train'!$G$35-W46*$C$21*'Drive Train'!$G$38,AG46+W$2)-$C$3,IF(AE46-1&lt;=0,0,IF($C$32=Motors!$C$26,MAX(MAX(AG$4:AG46)*-1,AG46-W$2),MAX(0,MAX(AG$4:AG46)*-1,AG46-W$2))))</f>
        <v>10.916858769759322</v>
      </c>
      <c r="AH47" s="110">
        <f>'Drive Train'!$G$35-ABS(W47)*'DT-Prelim Calcs'!$C$21*'Drive Train'!$G$38</f>
        <v>11.099092079540844</v>
      </c>
      <c r="AI47" s="1">
        <f>IF(AJ47&gt;='Drive Train'!$G$30,1,0)</f>
        <v>0</v>
      </c>
      <c r="AJ47" s="110">
        <f>AJ46+0.5*Y47*'DT-Prelim Calcs'!$C$11^2+AE47*'DT-Prelim Calcs'!$C$11</f>
        <v>17.057178595950816</v>
      </c>
      <c r="AK47" s="110">
        <f t="shared" si="100"/>
        <v>0.19764295314310559</v>
      </c>
      <c r="AL47" s="119">
        <f>AL46+'DT-Prelim Calcs'!$C$11</f>
        <v>1.7200000000000009</v>
      </c>
      <c r="AM47" s="2">
        <f>AW47/'Drive Train'!$G$35</f>
        <v>0.67643207020116547</v>
      </c>
      <c r="AN47" s="88">
        <f>AU47*12*60/(PI() * 'Drive Train'!$G$17)/AM$2*AM47</f>
        <v>1068.2953141371108</v>
      </c>
      <c r="AO47" s="2">
        <f>('DT-Prelim Calcs'!$C$6*AM47-AN47)/('DT-Prelim Calcs'!$C$6*AM47)*'DT-Prelim Calcs'!$C$7*AM47</f>
        <v>0.69584175444026541</v>
      </c>
      <c r="AP47" s="110">
        <f>AO47/'DT-Prelim Calcs'!$C$7*('DT-Prelim Calcs'!$C$8-'DT-Prelim Calcs'!$C$9)+'DT-Prelim Calcs'!$C$9</f>
        <v>45.441411972952359</v>
      </c>
      <c r="AQ47" s="110">
        <f t="shared" si="16"/>
        <v>45.441411972952359</v>
      </c>
      <c r="AR47" s="2">
        <f t="shared" si="61"/>
        <v>0.61493457769967996</v>
      </c>
      <c r="AS47" s="110">
        <f>AR47*'DT-Prelim Calcs'!$C$21/AM$2/'DT-Prelim Calcs'!$C$19/'DT-Prelim Calcs'!$C$18*3.39*'DT-Prelim Calcs'!$C$20</f>
        <v>6.8514780899609589</v>
      </c>
      <c r="AT47" s="88">
        <f t="shared" si="17"/>
        <v>0</v>
      </c>
      <c r="AU47" s="110">
        <f>AS46*'DT-Prelim Calcs'!$C$11+AU46</f>
        <v>13.782071723606153</v>
      </c>
      <c r="AV47" s="110">
        <f>AV46+0.5*AS47*'DT-Prelim Calcs'!$C$11^2+AU47*'DT-Prelim Calcs'!$C$11</f>
        <v>12.796649707273305</v>
      </c>
      <c r="AW47" s="110">
        <f>MIN('Drive Train'!$G$35-AQ46*'DT-Prelim Calcs'!$C$21*'Drive Train'!$G$38,AW46+AQ$2)</f>
        <v>8.5906872915548007</v>
      </c>
      <c r="AX47" s="110">
        <f>'Drive Train'!$G$35-AQ47*'DT-Prelim Calcs'!$C$21*'Drive Train'!$G$38</f>
        <v>8.6102729224342873</v>
      </c>
      <c r="AY47" s="1">
        <f>IF(AV47&gt;='Drive Train'!$G$30,1,0)</f>
        <v>0</v>
      </c>
      <c r="AZ47" s="110">
        <f t="shared" si="62"/>
        <v>0.50490457747724848</v>
      </c>
      <c r="BA47" s="119">
        <f>BA46+'DT-Prelim Calcs'!$C$11</f>
        <v>1.7200000000000009</v>
      </c>
      <c r="BB47" s="2">
        <f>BL47/'Drive Train'!$G$35</f>
        <v>0.75583065595888921</v>
      </c>
      <c r="BC47" s="88">
        <f>BJ47*12*60/(PI() * 'Drive Train'!$G$17)/BB$2*BB47</f>
        <v>2304.0160775069758</v>
      </c>
      <c r="BD47" s="2">
        <f>('DT-Prelim Calcs'!$C$6*BB47-BC47)/('DT-Prelim Calcs'!$C$6*BB47)*'DT-Prelim Calcs'!$C$7*BB47</f>
        <v>0.5094433705724386</v>
      </c>
      <c r="BE47" s="110">
        <f>BD47/'DT-Prelim Calcs'!$C$7*('DT-Prelim Calcs'!$C$8-'DT-Prelim Calcs'!$C$9)+'DT-Prelim Calcs'!$C$9</f>
        <v>34.072432531368598</v>
      </c>
      <c r="BF47" s="110">
        <f t="shared" si="18"/>
        <v>34.072432531368598</v>
      </c>
      <c r="BG47" s="2">
        <f t="shared" si="63"/>
        <v>0.3532793737821579</v>
      </c>
      <c r="BH47" s="110">
        <f>BG47*'DT-Prelim Calcs'!$C$21/BB$2/'DT-Prelim Calcs'!$C$19/'DT-Prelim Calcs'!$C$18*3.39*'DT-Prelim Calcs'!$C$20</f>
        <v>6.1229282081089043</v>
      </c>
      <c r="BI47" s="88">
        <f t="shared" si="19"/>
        <v>0</v>
      </c>
      <c r="BJ47" s="110">
        <f>BH46*'DT-Prelim Calcs'!$C$11+BJ46</f>
        <v>17.101052818471139</v>
      </c>
      <c r="BK47" s="110">
        <f>BK46+0.5*BH47*'DT-Prelim Calcs'!$C$11^2+BJ47*'DT-Prelim Calcs'!$C$11</f>
        <v>17.153912113662244</v>
      </c>
      <c r="BL47" s="110">
        <f>MIN('Drive Train'!$G$35-BF46*'DT-Prelim Calcs'!$C$21*'Drive Train'!$G$38,BL46+BF$2)</f>
        <v>9.599049330677893</v>
      </c>
      <c r="BM47" s="110">
        <f>'Drive Train'!$G$35-BF47*'DT-Prelim Calcs'!$C$21*'Drive Train'!$G$38</f>
        <v>9.633481072176826</v>
      </c>
      <c r="BN47" s="1">
        <f>IF(BK47&gt;='Drive Train'!$G$30,1,0)</f>
        <v>0</v>
      </c>
      <c r="BO47" s="110">
        <f t="shared" si="64"/>
        <v>0.37858258368187325</v>
      </c>
      <c r="BP47" s="119">
        <f>BP46+'DT-Prelim Calcs'!$C$11</f>
        <v>1.7200000000000009</v>
      </c>
      <c r="BQ47" s="2">
        <f>CA47/'Drive Train'!$G$35</f>
        <v>0.82578457838584951</v>
      </c>
      <c r="BR47" s="88">
        <f>BY47*12*60/(PI() * 'Drive Train'!$G$17)/BQ$2*BQ47</f>
        <v>3379.8577624241448</v>
      </c>
      <c r="BS47" s="2">
        <f>('DT-Prelim Calcs'!$C$6*BQ47-BR47)/('DT-Prelim Calcs'!$C$6*BQ47)*'DT-Prelim Calcs'!$C$7*BQ47</f>
        <v>0.34832895329493074</v>
      </c>
      <c r="BT47" s="110">
        <f>BS47/'DT-Prelim Calcs'!$C$7*('DT-Prelim Calcs'!$C$8-'DT-Prelim Calcs'!$C$9)+'DT-Prelim Calcs'!$C$9</f>
        <v>24.2455957328823</v>
      </c>
      <c r="BU47" s="110">
        <f t="shared" si="20"/>
        <v>24.2455957328823</v>
      </c>
      <c r="BV47" s="2">
        <f t="shared" si="65"/>
        <v>0.13865157938897088</v>
      </c>
      <c r="BW47" s="110">
        <f>BV47*'DT-Prelim Calcs'!$C$21/BQ$2/'DT-Prelim Calcs'!$C$19/'DT-Prelim Calcs'!$C$18*3.39*'DT-Prelim Calcs'!$C$20</f>
        <v>3.2613039143912217</v>
      </c>
      <c r="BX47" s="88">
        <f t="shared" si="21"/>
        <v>0</v>
      </c>
      <c r="BY47" s="110">
        <f>BW46*'DT-Prelim Calcs'!$C$11+BY46</f>
        <v>16.918736873058382</v>
      </c>
      <c r="BZ47" s="110">
        <f>BZ46+0.5*BW47*'DT-Prelim Calcs'!$C$11^2+BY47*'DT-Prelim Calcs'!$C$11</f>
        <v>18.914356469375864</v>
      </c>
      <c r="CA47" s="110">
        <f>MIN('Drive Train'!$G$35-BU46*'DT-Prelim Calcs'!$C$21*'Drive Train'!$G$38,CA46+BU$2)</f>
        <v>10.487464145500288</v>
      </c>
      <c r="CB47" s="110">
        <f>'Drive Train'!$G$35-BU47*'DT-Prelim Calcs'!$C$21*'Drive Train'!$G$38</f>
        <v>10.517896384040592</v>
      </c>
      <c r="CC47" s="1">
        <f>IF(BZ47&gt;='Drive Train'!$G$30,1,0)</f>
        <v>0</v>
      </c>
      <c r="CD47" s="110">
        <f t="shared" si="66"/>
        <v>0.26939550814313667</v>
      </c>
      <c r="CE47" s="119">
        <f>CE46+'DT-Prelim Calcs'!$C$11</f>
        <v>1.7200000000000009</v>
      </c>
      <c r="CF47" s="2">
        <f>CP47/'Drive Train'!$G$35</f>
        <v>0.86159360875152113</v>
      </c>
      <c r="CG47" s="88">
        <f>CN47*12*60/(PI() * 'Drive Train'!$G$17)/CF$2*CF47</f>
        <v>3919.699862926655</v>
      </c>
      <c r="CH47" s="2">
        <f>('DT-Prelim Calcs'!$C$6*CF47-CG47)/('DT-Prelim Calcs'!$C$6*CF47)*'DT-Prelim Calcs'!$C$7*CF47</f>
        <v>0.2684810967768736</v>
      </c>
      <c r="CI47" s="110">
        <f>CH47/'DT-Prelim Calcs'!$C$7*('DT-Prelim Calcs'!$C$8-'DT-Prelim Calcs'!$C$9)+'DT-Prelim Calcs'!$C$9</f>
        <v>19.375442782135554</v>
      </c>
      <c r="CJ47" s="110">
        <f t="shared" si="22"/>
        <v>19.375442782135554</v>
      </c>
      <c r="CK47" s="2">
        <f t="shared" si="67"/>
        <v>3.5419746681621816E-2</v>
      </c>
      <c r="CL47" s="110">
        <f>CK47*'DT-Prelim Calcs'!$C$21/CF$2/'DT-Prelim Calcs'!$C$19/'DT-Prelim Calcs'!$C$18*3.39*'DT-Prelim Calcs'!$C$20</f>
        <v>1.0523726247384864</v>
      </c>
      <c r="CM47" s="88">
        <f t="shared" si="23"/>
        <v>0</v>
      </c>
      <c r="CN47" s="110">
        <f>CL46*'DT-Prelim Calcs'!$C$11+CN46</f>
        <v>14.887747164779508</v>
      </c>
      <c r="CO47" s="110">
        <f>CO46+0.5*CL47*'DT-Prelim Calcs'!$C$11^2+CN47*'DT-Prelim Calcs'!$C$11</f>
        <v>18.625560118264524</v>
      </c>
      <c r="CP47" s="110">
        <f>MIN('Drive Train'!$G$35-CJ46*'DT-Prelim Calcs'!$C$21*'Drive Train'!$G$38,CP46+CJ$2)</f>
        <v>10.942238831144318</v>
      </c>
      <c r="CQ47" s="110">
        <f>'Drive Train'!$G$35-CJ47*'DT-Prelim Calcs'!$C$21*'Drive Train'!$G$38</f>
        <v>10.956210149607799</v>
      </c>
      <c r="CR47" s="1">
        <f>IF(CO47&gt;='Drive Train'!$G$30,1,0)</f>
        <v>0</v>
      </c>
      <c r="CS47" s="110">
        <f t="shared" si="68"/>
        <v>0.21528269757928392</v>
      </c>
      <c r="CT47" s="119">
        <f>CT46+'DT-Prelim Calcs'!$C$11</f>
        <v>1.7200000000000009</v>
      </c>
      <c r="CU47" s="2">
        <f>DE47/'Drive Train'!$G$35</f>
        <v>0.8723589920930841</v>
      </c>
      <c r="CV47" s="88">
        <f>DC47*12*60/(PI() * 'Drive Train'!$G$17)/CU$2*CU47</f>
        <v>4077.9580183852954</v>
      </c>
      <c r="CW47" s="2">
        <f>('DT-Prelim Calcs'!$C$6*CU47-CV47)/('DT-Prelim Calcs'!$C$6*CU47)*'DT-Prelim Calcs'!$C$7*CU47</f>
        <v>0.2454506983849358</v>
      </c>
      <c r="CX47" s="110">
        <f>CW47/'DT-Prelim Calcs'!$C$7*('DT-Prelim Calcs'!$C$8-'DT-Prelim Calcs'!$C$9)+'DT-Prelim Calcs'!$C$9</f>
        <v>17.970751816386155</v>
      </c>
      <c r="CY47" s="110">
        <f t="shared" si="24"/>
        <v>17.970751816386155</v>
      </c>
      <c r="CZ47" s="2">
        <f t="shared" si="69"/>
        <v>5.9717064278310694E-3</v>
      </c>
      <c r="DA47" s="110">
        <f>CZ47*'DT-Prelim Calcs'!$C$21/CU$2/'DT-Prelim Calcs'!$C$19/'DT-Prelim Calcs'!$C$18*3.39*'DT-Prelim Calcs'!$C$20</f>
        <v>0.21439235611904597</v>
      </c>
      <c r="DB47" s="88">
        <f t="shared" si="25"/>
        <v>1</v>
      </c>
      <c r="DC47" s="110">
        <f>DA46*'DT-Prelim Calcs'!$C$11+DC46</f>
        <v>12.66016575934963</v>
      </c>
      <c r="DD47" s="110">
        <f>DD46+0.5*DA47*'DT-Prelim Calcs'!$C$11^2+DC47*'DT-Prelim Calcs'!$C$11</f>
        <v>17.301445827726152</v>
      </c>
      <c r="DE47" s="110">
        <f>MIN('Drive Train'!$G$35-CY46*'DT-Prelim Calcs'!$C$21*'Drive Train'!$G$38,DE46+CY$2)</f>
        <v>11.078959199582167</v>
      </c>
      <c r="DF47" s="110">
        <f>'Drive Train'!$G$35-CY47*'DT-Prelim Calcs'!$C$21*'Drive Train'!$G$38</f>
        <v>11.082632336525245</v>
      </c>
      <c r="DG47" s="1">
        <f>IF(DD47&gt;='Drive Train'!$G$30,1,0)</f>
        <v>0</v>
      </c>
      <c r="DH47" s="110">
        <f t="shared" si="70"/>
        <v>0.1996750201820684</v>
      </c>
      <c r="DI47" s="119">
        <f>DI46+'DT-Prelim Calcs'!$C$11</f>
        <v>1.7200000000000009</v>
      </c>
      <c r="DJ47" s="2">
        <f>DT47/'Drive Train'!$G$35</f>
        <v>0.87439636700016377</v>
      </c>
      <c r="DK47" s="88">
        <f>DR47*12*60/(PI() * 'Drive Train'!$G$17)/DJ$2*DJ47</f>
        <v>4107.059315104043</v>
      </c>
      <c r="DL47" s="2">
        <f>('DT-Prelim Calcs'!$C$6*DJ47-DK47)/('DT-Prelim Calcs'!$C$6*DJ47)*'DT-Prelim Calcs'!$C$7*DJ47</f>
        <v>0.24129722776189172</v>
      </c>
      <c r="DM47" s="110">
        <f>DL47/'DT-Prelim Calcs'!$C$7*('DT-Prelim Calcs'!$C$8-'DT-Prelim Calcs'!$C$9)+'DT-Prelim Calcs'!$C$9</f>
        <v>17.717419565618929</v>
      </c>
      <c r="DN47" s="110">
        <f t="shared" si="26"/>
        <v>17.717419565618929</v>
      </c>
      <c r="DO47" s="2">
        <f t="shared" si="71"/>
        <v>6.7123230846671822E-4</v>
      </c>
      <c r="DP47" s="110">
        <f>DO47*'DT-Prelim Calcs'!$C$21/DJ$2/'DT-Prelim Calcs'!$C$19/'DT-Prelim Calcs'!$C$18*3.39*'DT-Prelim Calcs'!$C$20</f>
        <v>2.8253003224769795E-2</v>
      </c>
      <c r="DQ47" s="88">
        <f t="shared" si="27"/>
        <v>1</v>
      </c>
      <c r="DR47" s="110">
        <f>DP46*'DT-Prelim Calcs'!$C$11+DR46</f>
        <v>10.850096352801618</v>
      </c>
      <c r="DS47" s="110">
        <f>DS46+0.5*DP47*'DT-Prelim Calcs'!$C$11^2+DR47*'DT-Prelim Calcs'!$C$11</f>
        <v>15.707994374423105</v>
      </c>
      <c r="DT47" s="110">
        <f>MIN('Drive Train'!$G$35-DN46*'DT-Prelim Calcs'!$C$21*'Drive Train'!$G$38,DT46+DN$2)</f>
        <v>11.10483386090208</v>
      </c>
      <c r="DU47" s="110">
        <f>'Drive Train'!$G$35-DN47*'DT-Prelim Calcs'!$C$21*'Drive Train'!$G$38</f>
        <v>11.105432239094295</v>
      </c>
      <c r="DV47" s="1">
        <f>IF(DS47&gt;='Drive Train'!$G$30,1,0)</f>
        <v>0</v>
      </c>
      <c r="DW47" s="110">
        <f t="shared" si="72"/>
        <v>0.1968602173957659</v>
      </c>
      <c r="DX47" s="119">
        <f>DX46+'DT-Prelim Calcs'!$C$11</f>
        <v>1.7200000000000009</v>
      </c>
      <c r="DY47" s="2">
        <f>EI47/'Drive Train'!$G$35</f>
        <v>0.8746494626391299</v>
      </c>
      <c r="DZ47" s="88">
        <f>EG47*12*60/(PI() * 'Drive Train'!$G$17)/DY$2*DY47</f>
        <v>4110.5566543962896</v>
      </c>
      <c r="EA47" s="2">
        <f>('DT-Prelim Calcs'!$C$6*DY47-DZ47)/('DT-Prelim Calcs'!$C$6*DY47)*'DT-Prelim Calcs'!$C$7*DY47</f>
        <v>0.24080970076316488</v>
      </c>
      <c r="EB47" s="110">
        <f>EA47/'DT-Prelim Calcs'!$C$7*('DT-Prelim Calcs'!$C$8-'DT-Prelim Calcs'!$C$9)+'DT-Prelim Calcs'!$C$9</f>
        <v>17.68768387633488</v>
      </c>
      <c r="EC47" s="110">
        <f t="shared" si="28"/>
        <v>17.68768387633488</v>
      </c>
      <c r="ED47" s="2">
        <f t="shared" si="73"/>
        <v>4.8490604889345201E-5</v>
      </c>
      <c r="EE47" s="110">
        <f>ED47*'DT-Prelim Calcs'!$C$21/DY$2/'DT-Prelim Calcs'!$C$19/'DT-Prelim Calcs'!$C$18*3.39*'DT-Prelim Calcs'!$C$20</f>
        <v>2.3411813642270317E-3</v>
      </c>
      <c r="EF47" s="88">
        <f t="shared" si="29"/>
        <v>1</v>
      </c>
      <c r="EG47" s="110">
        <f>EE46*'DT-Prelim Calcs'!$C$11+EG46</f>
        <v>9.4643736772651774</v>
      </c>
      <c r="EH47" s="110">
        <f>EH46+0.5*EE47*'DT-Prelim Calcs'!$C$11^2+EG47*'DT-Prelim Calcs'!$C$11</f>
        <v>14.20323548177903</v>
      </c>
      <c r="EI47" s="110">
        <f>MIN('Drive Train'!$G$35-EC46*'DT-Prelim Calcs'!$C$21*'Drive Train'!$G$38,EI46+EC$2)</f>
        <v>11.108048175516949</v>
      </c>
      <c r="EJ47" s="110">
        <f>'Drive Train'!$G$35-EC47*'DT-Prelim Calcs'!$C$21*'Drive Train'!$G$38</f>
        <v>11.10810845112986</v>
      </c>
      <c r="EK47" s="1">
        <f>IF(EH47&gt;='Drive Train'!$G$30,1,0)</f>
        <v>0</v>
      </c>
      <c r="EL47" s="110">
        <f t="shared" si="74"/>
        <v>0.19652982084816537</v>
      </c>
      <c r="EM47" s="119">
        <f>EM46+'DT-Prelim Calcs'!$C$11</f>
        <v>1.7200000000000009</v>
      </c>
      <c r="EN47" s="2">
        <f>EX47/'Drive Train'!$G$35</f>
        <v>0.87466958900353708</v>
      </c>
      <c r="EO47" s="88">
        <f>EV47*12*60/(PI() * 'Drive Train'!$G$17)/EN$2*EN47</f>
        <v>4110.8242803364719</v>
      </c>
      <c r="EP47" s="2">
        <f>('DT-Prelim Calcs'!$C$6*EN47-EO47)/('DT-Prelim Calcs'!$C$6*EN47)*'DT-Prelim Calcs'!$C$7*EN47</f>
        <v>0.24077346376991446</v>
      </c>
      <c r="EQ47" s="110">
        <f>EP47/'DT-Prelim Calcs'!$C$7*('DT-Prelim Calcs'!$C$8-'DT-Prelim Calcs'!$C$9)+'DT-Prelim Calcs'!$C$9</f>
        <v>17.685473676746554</v>
      </c>
      <c r="ER47" s="110">
        <f t="shared" si="30"/>
        <v>17.685473676746554</v>
      </c>
      <c r="ES47" s="2">
        <f t="shared" si="75"/>
        <v>2.1187116547027873E-6</v>
      </c>
      <c r="ET47" s="110">
        <f>ES47*'DT-Prelim Calcs'!$C$21/EN$2/'DT-Prelim Calcs'!$C$19/'DT-Prelim Calcs'!$C$18*3.39*'DT-Prelim Calcs'!$C$20</f>
        <v>1.1540838983039887E-4</v>
      </c>
      <c r="EU47" s="88">
        <f t="shared" si="31"/>
        <v>1</v>
      </c>
      <c r="EV47" s="110">
        <f>ET46*'DT-Prelim Calcs'!$C$11+EV46</f>
        <v>8.3892298002289767</v>
      </c>
      <c r="EW47" s="110">
        <f>EW46+0.5*ET47*'DT-Prelim Calcs'!$C$11^2+EV47*'DT-Prelim Calcs'!$C$11</f>
        <v>12.886061012805385</v>
      </c>
      <c r="EX47" s="110">
        <f>MIN('Drive Train'!$G$35-ER46*'DT-Prelim Calcs'!$C$21*'Drive Train'!$G$38,EX46+ER$2)</f>
        <v>11.10830378034492</v>
      </c>
      <c r="EY47" s="110">
        <f>'Drive Train'!$G$35-ER47*'DT-Prelim Calcs'!$C$21*'Drive Train'!$G$38</f>
        <v>11.10830736909281</v>
      </c>
      <c r="EZ47" s="1">
        <f>IF(EW47&gt;='Drive Train'!$G$30,1,0)</f>
        <v>0</v>
      </c>
      <c r="FA47" s="110">
        <f t="shared" si="76"/>
        <v>0.19650526307496169</v>
      </c>
      <c r="FB47" s="119">
        <f>FB46+'DT-Prelim Calcs'!$C$11</f>
        <v>1.7200000000000009</v>
      </c>
      <c r="FC47" s="2">
        <f>FM47/'Drive Train'!$G$35</f>
        <v>0.87467055903151369</v>
      </c>
      <c r="FD47" s="88">
        <f>FK47*12*60/(PI() * 'Drive Train'!$G$17)/FC$2*FC47</f>
        <v>4110.8366207381878</v>
      </c>
      <c r="FE47" s="2">
        <f>('DT-Prelim Calcs'!$C$6*FC47-FD47)/('DT-Prelim Calcs'!$C$6*FC47)*'DT-Prelim Calcs'!$C$7*FC47</f>
        <v>0.24077185206305682</v>
      </c>
      <c r="FF47" s="110">
        <f>FE47/'DT-Prelim Calcs'!$C$7*('DT-Prelim Calcs'!$C$8-'DT-Prelim Calcs'!$C$9)+'DT-Prelim Calcs'!$C$9</f>
        <v>17.685375374058786</v>
      </c>
      <c r="FG47" s="110">
        <f t="shared" si="32"/>
        <v>17.685375374058786</v>
      </c>
      <c r="FH47" s="2">
        <f t="shared" si="77"/>
        <v>5.1247635052265039E-8</v>
      </c>
      <c r="FI47" s="110">
        <f>FH47*'DT-Prelim Calcs'!$C$21/FC$2/'DT-Prelim Calcs'!$C$19/'DT-Prelim Calcs'!$C$18*3.39*'DT-Prelim Calcs'!$C$20</f>
        <v>3.1087282400714306E-6</v>
      </c>
      <c r="FJ47" s="88">
        <f t="shared" si="33"/>
        <v>1</v>
      </c>
      <c r="FK47" s="110">
        <f>FI46*'DT-Prelim Calcs'!$C$11+FK46</f>
        <v>7.533200202664311</v>
      </c>
      <c r="FL47" s="110">
        <f>FL46+0.5*FI47*'DT-Prelim Calcs'!$C$11^2+FK47*'DT-Prelim Calcs'!$C$11</f>
        <v>11.761183991796907</v>
      </c>
      <c r="FM47" s="110">
        <f>MIN('Drive Train'!$G$35-FG46*'DT-Prelim Calcs'!$C$21*'Drive Train'!$G$38,FM46+FG$2)</f>
        <v>11.108316099700223</v>
      </c>
      <c r="FN47" s="110">
        <f>'Drive Train'!$G$35-FG47*'DT-Prelim Calcs'!$C$21*'Drive Train'!$G$38</f>
        <v>11.108316216334709</v>
      </c>
      <c r="FO47" s="1">
        <f>IF(FL47&gt;='Drive Train'!$G$30,1,0)</f>
        <v>0</v>
      </c>
      <c r="FP47" s="110">
        <f t="shared" si="78"/>
        <v>0.19650417082287541</v>
      </c>
      <c r="FQ47" s="119">
        <f>FQ46+'DT-Prelim Calcs'!$C$11</f>
        <v>1.7200000000000009</v>
      </c>
      <c r="FR47" s="2">
        <f>GB47/'Drive Train'!$G$35</f>
        <v>0.8746705850704547</v>
      </c>
      <c r="FS47" s="88">
        <f>FZ47*12*60/(PI() * 'Drive Train'!$G$17)/FR$2*FR47</f>
        <v>4110.8369357486517</v>
      </c>
      <c r="FT47" s="2">
        <f>('DT-Prelim Calcs'!$C$6*FR47-FS47)/('DT-Prelim Calcs'!$C$6*FR47)*'DT-Prelim Calcs'!$C$7*FR47</f>
        <v>0.24077181272235496</v>
      </c>
      <c r="FU47" s="110">
        <f>FT47/'DT-Prelim Calcs'!$C$7*('DT-Prelim Calcs'!$C$8-'DT-Prelim Calcs'!$C$9)+'DT-Prelim Calcs'!$C$9</f>
        <v>17.685372974554987</v>
      </c>
      <c r="FV47" s="110">
        <f t="shared" si="34"/>
        <v>17.685372974554987</v>
      </c>
      <c r="FW47" s="2">
        <f t="shared" si="79"/>
        <v>6.2453919813520997E-10</v>
      </c>
      <c r="FX47" s="110">
        <f>FW47*'DT-Prelim Calcs'!$C$21/FR$2/'DT-Prelim Calcs'!$C$19/'DT-Prelim Calcs'!$C$18*3.39*'DT-Prelim Calcs'!$C$20</f>
        <v>4.1750945100715586E-8</v>
      </c>
      <c r="FY47" s="88">
        <f t="shared" si="35"/>
        <v>1</v>
      </c>
      <c r="FZ47" s="110">
        <f>FX46*'DT-Prelim Calcs'!$C$11+FZ46</f>
        <v>6.8356819856957243</v>
      </c>
      <c r="GA47" s="110">
        <f>GA46+0.5*FX47*'DT-Prelim Calcs'!$C$11^2+FZ47*'DT-Prelim Calcs'!$C$11</f>
        <v>10.800825177762251</v>
      </c>
      <c r="GB47" s="110">
        <f>MIN('Drive Train'!$G$35-FV46*'DT-Prelim Calcs'!$C$21*'Drive Train'!$G$38,GB46+FV$2)</f>
        <v>11.108316430394774</v>
      </c>
      <c r="GC47" s="110">
        <f>'Drive Train'!$G$35-FV47*'DT-Prelim Calcs'!$C$21*'Drive Train'!$G$38</f>
        <v>11.108316432290051</v>
      </c>
      <c r="GD47" s="1">
        <f>IF(GA47&gt;='Drive Train'!$G$30,1,0)</f>
        <v>0</v>
      </c>
      <c r="GE47" s="110">
        <f t="shared" si="80"/>
        <v>0.1965041441617221</v>
      </c>
      <c r="GF47" s="119">
        <f>GF46+'DT-Prelim Calcs'!$C$11</f>
        <v>1.7200000000000009</v>
      </c>
      <c r="GG47" s="2">
        <f>GQ47/'Drive Train'!$G$35</f>
        <v>0.87104404394152213</v>
      </c>
      <c r="GH47" s="88">
        <f>GO47*12*60/(PI() * 'Drive Train'!$G$17)/GG$2*GG47</f>
        <v>4059.5426209704656</v>
      </c>
      <c r="GI47" s="2">
        <f>('DT-Prelim Calcs'!$C$6*GG47-GH47)/('DT-Prelim Calcs'!$C$6*GG47)*'DT-Prelim Calcs'!$C$7*GG47</f>
        <v>0.24804280477118379</v>
      </c>
      <c r="GJ47" s="110">
        <f>GI47/'DT-Prelim Calcs'!$C$7*('DT-Prelim Calcs'!$C$8-'DT-Prelim Calcs'!$C$9)+'DT-Prelim Calcs'!$C$9</f>
        <v>18.128851922214047</v>
      </c>
      <c r="GK47" s="110">
        <f t="shared" si="81"/>
        <v>18.128851922214047</v>
      </c>
      <c r="GL47" s="2">
        <f t="shared" si="82"/>
        <v>9.2853707016898601E-3</v>
      </c>
      <c r="GM47" s="110">
        <f>GL47*'DT-Prelim Calcs'!$C$21/GG$2/'DT-Prelim Calcs'!$C$19/'DT-Prelim Calcs'!$C$18*3.39*'DT-Prelim Calcs'!$C$20</f>
        <v>0.3448524782249997</v>
      </c>
      <c r="GN47" s="88">
        <f t="shared" si="37"/>
        <v>1</v>
      </c>
      <c r="GO47" s="110">
        <f>GM46*'DT-Prelim Calcs'!$C$11+GO46</f>
        <v>12.201286264532138</v>
      </c>
      <c r="GP47" s="110">
        <f>GP46+0.5*GM47*'DT-Prelim Calcs'!$C$11^2+GO47*'DT-Prelim Calcs'!$C$11</f>
        <v>15.109751303284144</v>
      </c>
      <c r="GQ47" s="110">
        <f>MIN('Drive Train'!$G$35-GK46*'DT-Prelim Calcs'!$C$21*'Drive Train'!$G$38,GQ46+GK$2)</f>
        <v>11.062259358057331</v>
      </c>
      <c r="GR47" s="110">
        <f>'Drive Train'!$G$35-GK47*'DT-Prelim Calcs'!$C$21*'Drive Train'!$G$38</f>
        <v>11.068403327000736</v>
      </c>
      <c r="GS47" s="1">
        <f>IF(GP47&gt;='Drive Train'!$G$30,1,0)</f>
        <v>0</v>
      </c>
      <c r="GT47" s="110">
        <f t="shared" si="83"/>
        <v>0.20143168802460051</v>
      </c>
      <c r="GU47" s="119">
        <f>GU46+'DT-Prelim Calcs'!$C$11</f>
        <v>1.7200000000000009</v>
      </c>
      <c r="GV47" s="2">
        <f>HF47/'Drive Train'!$G$35</f>
        <v>0.87207176761974892</v>
      </c>
      <c r="GW47" s="88">
        <f>HD47*12*60/(PI() * 'Drive Train'!$G$17)/GV$2*GV47</f>
        <v>4074.0860923242981</v>
      </c>
      <c r="GX47" s="2">
        <f>('DT-Prelim Calcs'!$C$6*GV47-GW47)/('DT-Prelim Calcs'!$C$6*GV47)*'DT-Prelim Calcs'!$C$7*GV47</f>
        <v>0.2459805433408904</v>
      </c>
      <c r="GY47" s="110">
        <f>GX47/'DT-Prelim Calcs'!$C$7*('DT-Prelim Calcs'!$C$8-'DT-Prelim Calcs'!$C$9)+'DT-Prelim Calcs'!$C$9</f>
        <v>18.003068600933744</v>
      </c>
      <c r="GZ47" s="110">
        <f t="shared" si="38"/>
        <v>18.003068600933744</v>
      </c>
      <c r="HA47" s="2">
        <f t="shared" si="84"/>
        <v>6.6501314896044439E-3</v>
      </c>
      <c r="HB47" s="110">
        <f>HA47*'DT-Prelim Calcs'!$C$21/GV$2/'DT-Prelim Calcs'!$C$19/'DT-Prelim Calcs'!$C$18*3.39*'DT-Prelim Calcs'!$C$20</f>
        <v>0.24698145054077783</v>
      </c>
      <c r="HC47" s="88">
        <f t="shared" si="39"/>
        <v>1</v>
      </c>
      <c r="HD47" s="110">
        <f>HB46*'DT-Prelim Calcs'!$C$11+HD46</f>
        <v>12.230567304371203</v>
      </c>
      <c r="HE47" s="110">
        <f>HE46+0.5*HB47*'DT-Prelim Calcs'!$C$11^2+HD47*'DT-Prelim Calcs'!$C$11</f>
        <v>15.770308468191592</v>
      </c>
      <c r="HF47" s="110">
        <f>MIN('Drive Train'!$G$35-GZ46*'DT-Prelim Calcs'!$C$21*'Drive Train'!$G$38,HF46+GZ$2)</f>
        <v>11.07531144877081</v>
      </c>
      <c r="HG47" s="110">
        <f>'Drive Train'!$G$35-GZ47*'DT-Prelim Calcs'!$C$21*'Drive Train'!$G$38</f>
        <v>11.079723825915963</v>
      </c>
      <c r="HH47" s="1">
        <f>IF(HE47&gt;='Drive Train'!$G$30,1,0)</f>
        <v>0</v>
      </c>
      <c r="HI47" s="110">
        <f t="shared" si="85"/>
        <v>0.20003409556593049</v>
      </c>
      <c r="HJ47" s="119">
        <f>HJ46+'DT-Prelim Calcs'!$C$11</f>
        <v>1.7200000000000009</v>
      </c>
      <c r="HK47" s="2">
        <f>HU47/'Drive Train'!$G$35</f>
        <v>0.87257157252432893</v>
      </c>
      <c r="HL47" s="88">
        <f>HS47*12*60/(PI() * 'Drive Train'!$G$17)/HK$2*HK47</f>
        <v>4081.1568510109882</v>
      </c>
      <c r="HM47" s="2">
        <f>('DT-Prelim Calcs'!$C$6*HK47-HL47)/('DT-Prelim Calcs'!$C$6*HK47)*'DT-Prelim Calcs'!$C$7*HK47</f>
        <v>0.24497811590219865</v>
      </c>
      <c r="HN47" s="110">
        <f>HM47/'DT-Prelim Calcs'!$C$7*('DT-Prelim Calcs'!$C$8-'DT-Prelim Calcs'!$C$9)+'DT-Prelim Calcs'!$C$9</f>
        <v>17.941927636588005</v>
      </c>
      <c r="HO47" s="110">
        <f t="shared" si="40"/>
        <v>17.941927636588005</v>
      </c>
      <c r="HP47" s="2">
        <f t="shared" si="86"/>
        <v>5.3696606722804796E-3</v>
      </c>
      <c r="HQ47" s="110">
        <f>HP47*'DT-Prelim Calcs'!$C$21/HK$2/'DT-Prelim Calcs'!$C$19/'DT-Prelim Calcs'!$C$18*3.39*'DT-Prelim Calcs'!$C$20</f>
        <v>0.19942561794826782</v>
      </c>
      <c r="HR47" s="88">
        <f t="shared" si="41"/>
        <v>1</v>
      </c>
      <c r="HS47" s="110">
        <f>HQ46*'DT-Prelim Calcs'!$C$11+HS46</f>
        <v>12.244776230974351</v>
      </c>
      <c r="HT47" s="110">
        <f>HT46+0.5*HQ47*'DT-Prelim Calcs'!$C$11^2+HS47*'DT-Prelim Calcs'!$C$11</f>
        <v>16.235608323001436</v>
      </c>
      <c r="HU47" s="110">
        <f>MIN('Drive Train'!$G$35-HO46*'DT-Prelim Calcs'!$C$21*'Drive Train'!$G$38,HU46+HO$2)</f>
        <v>11.081658971058976</v>
      </c>
      <c r="HV47" s="110">
        <f>'Drive Train'!$G$35-HO47*'DT-Prelim Calcs'!$C$21*'Drive Train'!$G$38</f>
        <v>11.085226512707079</v>
      </c>
      <c r="HW47" s="1">
        <f>IF(HT47&gt;='Drive Train'!$G$30,1,0)</f>
        <v>0</v>
      </c>
      <c r="HX47" s="110">
        <f t="shared" si="87"/>
        <v>0.19935475151764451</v>
      </c>
      <c r="HY47" s="119">
        <f>HY46+'DT-Prelim Calcs'!$C$11</f>
        <v>1.7200000000000009</v>
      </c>
      <c r="HZ47" s="2">
        <f>IJ47/'Drive Train'!$G$35</f>
        <v>0.8728408473745477</v>
      </c>
      <c r="IA47" s="88">
        <f>IH47*12*60/(PI() * 'Drive Train'!$G$17)/HZ$2*HZ47</f>
        <v>4084.9657341411253</v>
      </c>
      <c r="IB47" s="2">
        <f>('DT-Prelim Calcs'!$C$6*HZ47-IA47)/('DT-Prelim Calcs'!$C$6*HZ47)*'DT-Prelim Calcs'!$C$7*HZ47</f>
        <v>0.24443818295924466</v>
      </c>
      <c r="IC47" s="110">
        <f>IB47/'DT-Prelim Calcs'!$C$7*('DT-Prelim Calcs'!$C$8-'DT-Prelim Calcs'!$C$9)+'DT-Prelim Calcs'!$C$9</f>
        <v>17.908995556379462</v>
      </c>
      <c r="ID47" s="110">
        <f t="shared" si="42"/>
        <v>17.908995556379462</v>
      </c>
      <c r="IE47" s="2">
        <f t="shared" si="88"/>
        <v>4.6800938573025586E-3</v>
      </c>
      <c r="IF47" s="110">
        <f>IE47*'DT-Prelim Calcs'!$C$21/HZ$2/'DT-Prelim Calcs'!$C$19/'DT-Prelim Calcs'!$C$18*3.39*'DT-Prelim Calcs'!$C$20</f>
        <v>0.17381556610579496</v>
      </c>
      <c r="IG47" s="88">
        <f t="shared" si="43"/>
        <v>1</v>
      </c>
      <c r="IH47" s="110">
        <f>IF46*'DT-Prelim Calcs'!$C$11+IH46</f>
        <v>12.252423011542877</v>
      </c>
      <c r="II47" s="110">
        <f>II46+0.5*IF47*'DT-Prelim Calcs'!$C$11^2+IH47*'DT-Prelim Calcs'!$C$11</f>
        <v>16.562832396773981</v>
      </c>
      <c r="IJ47" s="110">
        <f>MIN('Drive Train'!$G$35-ID46*'DT-Prelim Calcs'!$C$21*'Drive Train'!$G$38,IJ46+ID$2)</f>
        <v>11.085078761656755</v>
      </c>
      <c r="IK47" s="110">
        <f>'Drive Train'!$G$35-ID47*'DT-Prelim Calcs'!$C$21*'Drive Train'!$G$38</f>
        <v>11.088190399925848</v>
      </c>
      <c r="IL47" s="1">
        <f>IF(II47&gt;='Drive Train'!$G$30,1,0)</f>
        <v>0</v>
      </c>
      <c r="IM47" s="110">
        <f t="shared" si="89"/>
        <v>0.19898883951532734</v>
      </c>
      <c r="IN47" s="119">
        <f>IN46+'DT-Prelim Calcs'!$C$11</f>
        <v>1.7200000000000009</v>
      </c>
      <c r="IO47" s="2">
        <f>IY47/'Drive Train'!$G$35</f>
        <v>0.87299908940325033</v>
      </c>
      <c r="IP47" s="88">
        <f>IW47*12*60/(PI() * 'Drive Train'!$G$17)/IO$2*IO47</f>
        <v>4087.2038794871733</v>
      </c>
      <c r="IQ47" s="2">
        <f>('DT-Prelim Calcs'!$C$6*IO47-IP47)/('DT-Prelim Calcs'!$C$6*IO47)*'DT-Prelim Calcs'!$C$7*IO47</f>
        <v>0.24412093008650862</v>
      </c>
      <c r="IR47" s="110">
        <f>IQ47/'DT-Prelim Calcs'!$C$7*('DT-Prelim Calcs'!$C$8-'DT-Prelim Calcs'!$C$9)+'DT-Prelim Calcs'!$C$9</f>
        <v>17.889645381162936</v>
      </c>
      <c r="IS47" s="110">
        <f t="shared" si="44"/>
        <v>17.889645381162936</v>
      </c>
      <c r="IT47" s="2">
        <f t="shared" si="90"/>
        <v>4.2749609310877568E-3</v>
      </c>
      <c r="IU47" s="110">
        <f>IT47*'DT-Prelim Calcs'!$C$21/IO$2/'DT-Prelim Calcs'!$C$19/'DT-Prelim Calcs'!$C$18*3.39*'DT-Prelim Calcs'!$C$20</f>
        <v>0.15876919928811969</v>
      </c>
      <c r="IV47" s="88">
        <f t="shared" si="45"/>
        <v>1</v>
      </c>
      <c r="IW47" s="110">
        <f>IU46*'DT-Prelim Calcs'!$C$11+IW46</f>
        <v>12.256913969881474</v>
      </c>
      <c r="IX47" s="110">
        <f>IX46+0.5*IU47*'DT-Prelim Calcs'!$C$11^2+IW47*'DT-Prelim Calcs'!$C$11</f>
        <v>16.794469044550137</v>
      </c>
      <c r="IY47" s="110">
        <f>MIN('Drive Train'!$G$35-IS46*'DT-Prelim Calcs'!$C$21*'Drive Train'!$G$38,IY46+IS$2)</f>
        <v>11.087088435421279</v>
      </c>
      <c r="IZ47" s="110">
        <f>'Drive Train'!$G$35-IS47*'DT-Prelim Calcs'!$C$21*'Drive Train'!$G$38</f>
        <v>11.089931915695335</v>
      </c>
      <c r="JA47" s="1">
        <f>IF(IX47&gt;='Drive Train'!$G$30,1,0)</f>
        <v>0</v>
      </c>
      <c r="JB47" s="110">
        <f t="shared" si="91"/>
        <v>0.19877383756847705</v>
      </c>
      <c r="JC47" s="119">
        <f>JC46+'DT-Prelim Calcs'!$C$11</f>
        <v>1.7200000000000009</v>
      </c>
      <c r="JD47" s="2">
        <f>JN47/'Drive Train'!$G$35</f>
        <v>0.87309180275273646</v>
      </c>
      <c r="JE47" s="88">
        <f>JL47*12*60/(PI() * 'Drive Train'!$G$17)/JD$2*JD47</f>
        <v>4088.5151367904591</v>
      </c>
      <c r="JF47" s="2">
        <f>('DT-Prelim Calcs'!$C$6*JD47-JE47)/('DT-Prelim Calcs'!$C$6*JD47)*'DT-Prelim Calcs'!$C$7*JD47</f>
        <v>0.24393506810147025</v>
      </c>
      <c r="JG47" s="110">
        <f>JF47/'DT-Prelim Calcs'!$C$7*('DT-Prelim Calcs'!$C$8-'DT-Prelim Calcs'!$C$9)+'DT-Prelim Calcs'!$C$9</f>
        <v>17.878309118245703</v>
      </c>
      <c r="JH47" s="110">
        <f t="shared" si="46"/>
        <v>17.878309118245703</v>
      </c>
      <c r="JI47" s="2">
        <f t="shared" si="92"/>
        <v>4.0376288702529406E-3</v>
      </c>
      <c r="JJ47" s="110">
        <f>JI47*'DT-Prelim Calcs'!$C$21/JD$2/'DT-Prelim Calcs'!$C$19/'DT-Prelim Calcs'!$C$18*3.39*'DT-Prelim Calcs'!$C$20</f>
        <v>0.14995484475446197</v>
      </c>
      <c r="JK47" s="88">
        <f t="shared" si="47"/>
        <v>1</v>
      </c>
      <c r="JL47" s="110">
        <f>JJ46*'DT-Prelim Calcs'!$C$11+JL46</f>
        <v>12.259544259201249</v>
      </c>
      <c r="JM47" s="110">
        <f>JM46+0.5*JJ47*'DT-Prelim Calcs'!$C$11^2+JL47*'DT-Prelim Calcs'!$C$11</f>
        <v>16.951468674173288</v>
      </c>
      <c r="JN47" s="110">
        <f>MIN('Drive Train'!$G$35-JH46*'DT-Prelim Calcs'!$C$21*'Drive Train'!$G$38,JN46+JH$2)</f>
        <v>11.088265894959752</v>
      </c>
      <c r="JO47" s="110">
        <f>'Drive Train'!$G$35-JH47*'DT-Prelim Calcs'!$C$21*'Drive Train'!$G$38</f>
        <v>11.090952179357886</v>
      </c>
      <c r="JP47" s="1">
        <f>IF(JM47&gt;='Drive Train'!$G$30,1,0)</f>
        <v>0</v>
      </c>
      <c r="JQ47" s="110">
        <f>MIN(JG47,'DT-Prelim Calcs'!$C$10)*'DT-Prelim Calcs'!$C$11*1000/60/60*(1-JP47)</f>
        <v>0.19864787909161891</v>
      </c>
      <c r="JR47" s="119">
        <f>JR46+'DT-Prelim Calcs'!$C$11</f>
        <v>1.7200000000000009</v>
      </c>
      <c r="JS47" s="2">
        <f>KC47/'Drive Train'!$G$35</f>
        <v>0.87312592359539565</v>
      </c>
      <c r="JT47" s="88">
        <f>KA47*12*60/(PI() * 'Drive Train'!$G$17)/JS$2*JS47</f>
        <v>4088.9977007508428</v>
      </c>
      <c r="JU47" s="2">
        <f>('DT-Prelim Calcs'!$C$6*JS47-JT47)/('DT-Prelim Calcs'!$C$6*JS47)*'DT-Prelim Calcs'!$C$7*JS47</f>
        <v>0.24386666904028045</v>
      </c>
      <c r="JV47" s="110">
        <f>JU47/'DT-Prelim Calcs'!$C$7*('DT-Prelim Calcs'!$C$8-'DT-Prelim Calcs'!$C$9)+'DT-Prelim Calcs'!$C$9</f>
        <v>17.874137260612851</v>
      </c>
      <c r="JW47" s="110">
        <f t="shared" si="48"/>
        <v>17.874137260612851</v>
      </c>
      <c r="JX47" s="2">
        <f t="shared" si="93"/>
        <v>3.950290964668951E-3</v>
      </c>
      <c r="JY47" s="110">
        <f>JX47*'DT-Prelim Calcs'!$C$21/JS$2/'DT-Prelim Calcs'!$C$19/'DT-Prelim Calcs'!$C$18*3.39*'DT-Prelim Calcs'!$C$20</f>
        <v>0.14671117316059246</v>
      </c>
      <c r="JZ47" s="88">
        <f t="shared" si="49"/>
        <v>1</v>
      </c>
      <c r="KA47" s="110">
        <f>JY46*'DT-Prelim Calcs'!$C$11+KA46</f>
        <v>12.260512096131118</v>
      </c>
      <c r="KB47" s="110">
        <f>KB46+0.5*JY47*'DT-Prelim Calcs'!$C$11^2+KA47*'DT-Prelim Calcs'!$C$11</f>
        <v>17.013325814421894</v>
      </c>
      <c r="KC47" s="110">
        <f>MIN('Drive Train'!$G$35-JW46*'DT-Prelim Calcs'!$C$21*'Drive Train'!$G$38,KC46+JW$2)</f>
        <v>11.088699229661524</v>
      </c>
      <c r="KD47" s="110">
        <f>'Drive Train'!$G$35-JW47*'DT-Prelim Calcs'!$C$21*'Drive Train'!$G$38</f>
        <v>11.091327646544842</v>
      </c>
      <c r="KE47" s="1">
        <f>IF(KB47&gt;='Drive Train'!$G$30,1,0)</f>
        <v>0</v>
      </c>
      <c r="KF47" s="110">
        <f>MIN(JV47,'DT-Prelim Calcs'!$C$10)*'DT-Prelim Calcs'!$C$11*1000/60/60*(1-KE47)</f>
        <v>0.19860152511792059</v>
      </c>
      <c r="KG47" s="119">
        <f>KG46+'DT-Prelim Calcs'!$C$11</f>
        <v>1.7200000000000009</v>
      </c>
      <c r="KH47" s="2">
        <f>KR47/'Drive Train'!$G$35</f>
        <v>0.87312338610546192</v>
      </c>
      <c r="KI47" s="88">
        <f>KP47*12*60/(PI() * 'Drive Train'!$G$17)/KH$2*KH47</f>
        <v>4088.9618137763555</v>
      </c>
      <c r="KJ47" s="2">
        <f>('DT-Prelim Calcs'!$C$6*KH47-KI47)/('DT-Prelim Calcs'!$C$6*KH47)*'DT-Prelim Calcs'!$C$7*KH47</f>
        <v>0.24387175567160183</v>
      </c>
      <c r="KK47" s="110">
        <f>KJ47/'DT-Prelim Calcs'!$C$7*('DT-Prelim Calcs'!$C$8-'DT-Prelim Calcs'!$C$9)+'DT-Prelim Calcs'!$C$9</f>
        <v>17.874447509048053</v>
      </c>
      <c r="KL47" s="110">
        <f t="shared" si="50"/>
        <v>17.874447509048053</v>
      </c>
      <c r="KM47" s="2">
        <f t="shared" si="94"/>
        <v>3.9567859713930398E-3</v>
      </c>
      <c r="KN47" s="110">
        <f>KM47*'DT-Prelim Calcs'!$C$21/KH$2/'DT-Prelim Calcs'!$C$19/'DT-Prelim Calcs'!$C$18*3.39*'DT-Prelim Calcs'!$C$20</f>
        <v>0.14695239338074825</v>
      </c>
      <c r="KO47" s="88">
        <f t="shared" si="51"/>
        <v>1</v>
      </c>
      <c r="KP47" s="110">
        <f>KN46*'DT-Prelim Calcs'!$C$11+KP46</f>
        <v>12.260440123538835</v>
      </c>
      <c r="KQ47" s="110">
        <f>KQ46+0.5*KN47*'DT-Prelim Calcs'!$C$11^2+KP47*'DT-Prelim Calcs'!$C$11</f>
        <v>17.008787700821433</v>
      </c>
      <c r="KR47" s="110">
        <f>MIN('Drive Train'!$G$35-KL46*'DT-Prelim Calcs'!$C$21*'Drive Train'!$G$38,KR46+KL$2)</f>
        <v>11.088667003539365</v>
      </c>
      <c r="KS47" s="110">
        <f>'Drive Train'!$G$35-KL47*'DT-Prelim Calcs'!$C$21*'Drive Train'!$G$38</f>
        <v>11.091299724185674</v>
      </c>
      <c r="KT47" s="1">
        <f>IF(KQ47&gt;='Drive Train'!$G$30,1,0)</f>
        <v>0</v>
      </c>
      <c r="KU47" s="110">
        <f>MIN(KK47,'DT-Prelim Calcs'!$C$10)*'DT-Prelim Calcs'!$C$11*1000/60/60*(1-KT47)</f>
        <v>0.19860497232275615</v>
      </c>
      <c r="KV47" s="119">
        <f>KV46+'DT-Prelim Calcs'!$C$11</f>
        <v>1.7200000000000009</v>
      </c>
      <c r="KW47" s="2">
        <f>LG47/'Drive Train'!$G$35</f>
        <v>0.87312576840133904</v>
      </c>
      <c r="KX47" s="88">
        <f>LE47*12*60/(PI() * 'Drive Train'!$G$17)/KW$2*KW47</f>
        <v>4088.9955058879032</v>
      </c>
      <c r="KY47" s="2">
        <f>('DT-Prelim Calcs'!$C$6*KW47-KX47)/('DT-Prelim Calcs'!$C$6*KW47)*'DT-Prelim Calcs'!$C$7*KW47</f>
        <v>0.24386698014076072</v>
      </c>
      <c r="KZ47" s="110">
        <f>KY47/'DT-Prelim Calcs'!$C$7*('DT-Prelim Calcs'!$C$8-'DT-Prelim Calcs'!$C$9)+'DT-Prelim Calcs'!$C$9</f>
        <v>17.874156235535761</v>
      </c>
      <c r="LA47" s="110">
        <f t="shared" si="52"/>
        <v>17.874156235535761</v>
      </c>
      <c r="LB47" s="2">
        <f t="shared" si="95"/>
        <v>3.95068820174585E-3</v>
      </c>
      <c r="LC47" s="110">
        <f>LB47*'DT-Prelim Calcs'!$C$21/KW$2/'DT-Prelim Calcs'!$C$19/'DT-Prelim Calcs'!$C$18*3.39*'DT-Prelim Calcs'!$C$20</f>
        <v>0.14672592628082989</v>
      </c>
      <c r="LD47" s="88">
        <f t="shared" si="53"/>
        <v>1</v>
      </c>
      <c r="LE47" s="110">
        <f>LC46*'DT-Prelim Calcs'!$C$11+LE46</f>
        <v>12.26050769426913</v>
      </c>
      <c r="LF47" s="110">
        <f>LF46+0.5*LC47*'DT-Prelim Calcs'!$C$11^2+LE47*'DT-Prelim Calcs'!$C$11</f>
        <v>17.013111789384904</v>
      </c>
      <c r="LG47" s="110">
        <f>MIN('Drive Train'!$G$35-LA46*'DT-Prelim Calcs'!$C$21*'Drive Train'!$G$38,LG46+LA$2)</f>
        <v>11.088697258697005</v>
      </c>
      <c r="LH47" s="110">
        <f>'Drive Train'!$G$35-LA47*'DT-Prelim Calcs'!$C$21*'Drive Train'!$G$38</f>
        <v>11.091325938801781</v>
      </c>
      <c r="LI47" s="1">
        <f>IF(LF47&gt;='Drive Train'!$G$30,1,0)</f>
        <v>0</v>
      </c>
      <c r="LJ47" s="110">
        <f>MIN(KZ47,'DT-Prelim Calcs'!$C$10)*'DT-Prelim Calcs'!$C$11*1000/60/60*(1-LI47)</f>
        <v>0.19860173595039737</v>
      </c>
      <c r="LK47" s="119">
        <f>LK46+'DT-Prelim Calcs'!$C$11</f>
        <v>1.7200000000000009</v>
      </c>
      <c r="LL47" s="2">
        <f>LV47/'Drive Train'!$G$35</f>
        <v>0.87312397329618585</v>
      </c>
      <c r="LM47" s="88">
        <f>LT47*12*60/(PI() * 'Drive Train'!$G$17)/LL$2*LL47</f>
        <v>4088.9701182453086</v>
      </c>
      <c r="LN47" s="2">
        <f>('DT-Prelim Calcs'!$C$6*LL47-LM47)/('DT-Prelim Calcs'!$C$6*LL47)*'DT-Prelim Calcs'!$C$7*LL47</f>
        <v>0.24387057859318959</v>
      </c>
      <c r="LO47" s="110">
        <f>LN47/'DT-Prelim Calcs'!$C$7*('DT-Prelim Calcs'!$C$8-'DT-Prelim Calcs'!$C$9)+'DT-Prelim Calcs'!$C$9</f>
        <v>17.874375715612981</v>
      </c>
      <c r="LP47" s="110">
        <f t="shared" si="54"/>
        <v>17.874375715612981</v>
      </c>
      <c r="LQ47" s="2">
        <f t="shared" si="96"/>
        <v>3.9552829853707616E-3</v>
      </c>
      <c r="LR47" s="110">
        <f>LQ47*'DT-Prelim Calcs'!$C$21/LL$2/'DT-Prelim Calcs'!$C$19/'DT-Prelim Calcs'!$C$18*3.39*'DT-Prelim Calcs'!$C$20</f>
        <v>0.14689657348177254</v>
      </c>
      <c r="LS47" s="88">
        <f t="shared" si="55"/>
        <v>1</v>
      </c>
      <c r="LT47" s="110">
        <f>LR46*'DT-Prelim Calcs'!$C$11+LT46</f>
        <v>12.260456778484309</v>
      </c>
      <c r="LU47" s="110">
        <f>LU46+0.5*LR47*'DT-Prelim Calcs'!$C$11^2+LT47*'DT-Prelim Calcs'!$C$11</f>
        <v>17.010248460071047</v>
      </c>
      <c r="LV47" s="110">
        <f>MIN('Drive Train'!$G$35-LP46*'DT-Prelim Calcs'!$C$21*'Drive Train'!$G$38,LV46+LP$2)</f>
        <v>11.08867446086156</v>
      </c>
      <c r="LW47" s="110">
        <f>'Drive Train'!$G$35-LP47*'DT-Prelim Calcs'!$C$21*'Drive Train'!$G$38</f>
        <v>11.091306185594831</v>
      </c>
      <c r="LX47" s="1">
        <f>IF(LU47&gt;='Drive Train'!$G$30,1,0)</f>
        <v>0</v>
      </c>
      <c r="LY47" s="110">
        <f>MIN(LO47,'DT-Prelim Calcs'!$C$10)*'DT-Prelim Calcs'!$C$11*1000/60/60*(1-LX47)</f>
        <v>0.19860417461792201</v>
      </c>
      <c r="LZ47" s="119">
        <f>LZ46+'DT-Prelim Calcs'!$C$11</f>
        <v>1.7200000000000009</v>
      </c>
    </row>
    <row r="48" spans="1:338" x14ac:dyDescent="0.2">
      <c r="C48" s="30"/>
      <c r="F48" s="323" t="s">
        <v>145</v>
      </c>
      <c r="G48" s="324"/>
      <c r="H48" s="324"/>
      <c r="I48" s="324"/>
      <c r="J48" s="324"/>
      <c r="K48" s="324"/>
      <c r="L48" s="324"/>
      <c r="M48" s="324"/>
      <c r="N48" s="324"/>
      <c r="O48" s="325"/>
      <c r="R48" s="119">
        <f>R47+'DT-Prelim Calcs'!$C$11</f>
        <v>1.7600000000000009</v>
      </c>
      <c r="S48" s="2">
        <f>AG48/'Drive Train'!$G$35</f>
        <v>0.8597710298851059</v>
      </c>
      <c r="T48" s="88">
        <f>AE48*12*60/(PI() * 'Drive Train'!$G$17)/S$2*ABS(S48)</f>
        <v>4019.2710287090431</v>
      </c>
      <c r="U48" s="2">
        <f>IF(OR(AD47=1,AND($C$32=Motors!$C$28,'DT-Prelim Calcs'!AI47=1)),0,IF(AG48=0,-(V47+$C$9)/($C$8-$C$9)*$C$7,($C$6*S48-T48)/($C$6*S48)*$C$7*S48))</f>
        <v>0.24187096198735702</v>
      </c>
      <c r="V48" s="110">
        <f>IF(AND(AD47=1,AI47=1),0,ABS(U48/$C$7*($C$8-$C$9)+$C$9) *'Drive Train'!$K$55 + V47*(1-'Drive Train'!$K$55))</f>
        <v>17.766594283752951</v>
      </c>
      <c r="W48" s="110">
        <f t="shared" si="7"/>
        <v>17.766594283752951</v>
      </c>
      <c r="X48" s="2">
        <f>MAX(MIN(IF(AND(AI47=1,AG48&lt;0),-1,1)*(W48-$C$9)/($C$8-$C$9)*$C$7-$C$29*AE48/T$2 -  AI47*$C$29/2,X$2),MAX(X$4:X47)*-1)</f>
        <v>2.6151109274267226E-3</v>
      </c>
      <c r="Y48" s="110">
        <f t="shared" si="8"/>
        <v>9.7123476609529191E-2</v>
      </c>
      <c r="Z48" s="110">
        <f t="shared" si="9"/>
        <v>9.7123476609529191E-2</v>
      </c>
      <c r="AA48" s="110">
        <f t="shared" si="10"/>
        <v>10.919092079540844</v>
      </c>
      <c r="AB48" s="110" t="e">
        <f t="shared" si="11"/>
        <v>#N/A</v>
      </c>
      <c r="AC48" s="88">
        <f t="shared" si="60"/>
        <v>1</v>
      </c>
      <c r="AD48" s="1">
        <f t="shared" si="12"/>
        <v>0</v>
      </c>
      <c r="AE48" s="110">
        <f t="shared" si="13"/>
        <v>12.238638639121159</v>
      </c>
      <c r="AF48" s="110" t="e">
        <f t="shared" si="14"/>
        <v>#N/A</v>
      </c>
      <c r="AG48" s="110">
        <f>IF(AI47=0,MIN('Drive Train'!$G$35-W47*$C$21*'Drive Train'!$G$38,AG47+W$2)-$C$3,IF(AE47-1&lt;=0,0,IF($C$32=Motors!$C$26,MAX(MAX(AG$4:AG47)*-1,AG47-W$2),MAX(0,MAX(AG$4:AG47)*-1,AG47-W$2))))</f>
        <v>10.919092079540844</v>
      </c>
      <c r="AH48" s="110">
        <f>'Drive Train'!$G$35-ABS(W48)*'DT-Prelim Calcs'!$C$21*'Drive Train'!$G$38</f>
        <v>11.101006514462235</v>
      </c>
      <c r="AI48" s="1">
        <f>IF(AJ48&gt;='Drive Train'!$G$30,1,0)</f>
        <v>0</v>
      </c>
      <c r="AJ48" s="110">
        <f>AJ47+0.5*Y48*'DT-Prelim Calcs'!$C$11^2+AE48*'DT-Prelim Calcs'!$C$11</f>
        <v>17.546801840296951</v>
      </c>
      <c r="AK48" s="110">
        <f t="shared" si="100"/>
        <v>0.19740660315281058</v>
      </c>
      <c r="AL48" s="119">
        <f>AL47+'DT-Prelim Calcs'!$C$11</f>
        <v>1.7600000000000009</v>
      </c>
      <c r="AM48" s="2">
        <f>AW48/'Drive Train'!$G$35</f>
        <v>0.67797424586096755</v>
      </c>
      <c r="AN48" s="88">
        <f>AU48*12*60/(PI() * 'Drive Train'!$G$17)/AM$2*AM48</f>
        <v>1092.0225739604548</v>
      </c>
      <c r="AO48" s="2">
        <f>('DT-Prelim Calcs'!$C$6*AM48-AN48)/('DT-Prelim Calcs'!$C$6*AM48)*'DT-Prelim Calcs'!$C$7*AM48</f>
        <v>0.69228755151255306</v>
      </c>
      <c r="AP48" s="110">
        <f>AO48/'DT-Prelim Calcs'!$C$7*('DT-Prelim Calcs'!$C$8-'DT-Prelim Calcs'!$C$9)+'DT-Prelim Calcs'!$C$9</f>
        <v>45.224630801474873</v>
      </c>
      <c r="AQ48" s="110">
        <f t="shared" si="16"/>
        <v>45.224630801474873</v>
      </c>
      <c r="AR48" s="2">
        <f t="shared" si="61"/>
        <v>0.60977152013856961</v>
      </c>
      <c r="AS48" s="110">
        <f>AR48*'DT-Prelim Calcs'!$C$21/AM$2/'DT-Prelim Calcs'!$C$19/'DT-Prelim Calcs'!$C$18*3.39*'DT-Prelim Calcs'!$C$20</f>
        <v>6.7939523351245947</v>
      </c>
      <c r="AT48" s="88">
        <f t="shared" si="17"/>
        <v>0</v>
      </c>
      <c r="AU48" s="110">
        <f>AS47*'DT-Prelim Calcs'!$C$11+AU47</f>
        <v>14.05613084720459</v>
      </c>
      <c r="AV48" s="110">
        <f>AV47+0.5*AS48*'DT-Prelim Calcs'!$C$11^2+AU48*'DT-Prelim Calcs'!$C$11</f>
        <v>13.364330103029589</v>
      </c>
      <c r="AW48" s="110">
        <f>MIN('Drive Train'!$G$35-AQ47*'DT-Prelim Calcs'!$C$21*'Drive Train'!$G$38,AW47+AQ$2)</f>
        <v>8.6102729224342873</v>
      </c>
      <c r="AX48" s="110">
        <f>'Drive Train'!$G$35-AQ48*'DT-Prelim Calcs'!$C$21*'Drive Train'!$G$38</f>
        <v>8.6297832278672608</v>
      </c>
      <c r="AY48" s="1">
        <f>IF(AV48&gt;='Drive Train'!$G$30,1,0)</f>
        <v>0</v>
      </c>
      <c r="AZ48" s="110">
        <f t="shared" si="62"/>
        <v>0.50249589779416526</v>
      </c>
      <c r="BA48" s="119">
        <f>BA47+'DT-Prelim Calcs'!$C$11</f>
        <v>1.7600000000000009</v>
      </c>
      <c r="BB48" s="2">
        <f>BL48/'Drive Train'!$G$35</f>
        <v>0.75854181670683674</v>
      </c>
      <c r="BC48" s="88">
        <f>BJ48*12*60/(PI() * 'Drive Train'!$G$17)/BB$2*BB48</f>
        <v>2345.3964927412862</v>
      </c>
      <c r="BD48" s="2">
        <f>('DT-Prelim Calcs'!$C$6*BB48-BC48)/('DT-Prelim Calcs'!$C$6*BB48)*'DT-Prelim Calcs'!$C$7*BB48</f>
        <v>0.50327528779547304</v>
      </c>
      <c r="BE48" s="110">
        <f>BD48/'DT-Prelim Calcs'!$C$7*('DT-Prelim Calcs'!$C$8-'DT-Prelim Calcs'!$C$9)+'DT-Prelim Calcs'!$C$9</f>
        <v>33.696223227241617</v>
      </c>
      <c r="BF48" s="110">
        <f t="shared" si="18"/>
        <v>33.696223227241617</v>
      </c>
      <c r="BG48" s="2">
        <f t="shared" si="63"/>
        <v>0.34487474814157293</v>
      </c>
      <c r="BH48" s="110">
        <f>BG48*'DT-Prelim Calcs'!$C$21/BB$2/'DT-Prelim Calcs'!$C$19/'DT-Prelim Calcs'!$C$18*3.39*'DT-Prelim Calcs'!$C$20</f>
        <v>5.9772618510204616</v>
      </c>
      <c r="BI48" s="88">
        <f t="shared" si="19"/>
        <v>0</v>
      </c>
      <c r="BJ48" s="110">
        <f>BH47*'DT-Prelim Calcs'!$C$11+BJ47</f>
        <v>17.345969946795496</v>
      </c>
      <c r="BK48" s="110">
        <f>BK47+0.5*BH48*'DT-Prelim Calcs'!$C$11^2+BJ48*'DT-Prelim Calcs'!$C$11</f>
        <v>17.852532721014882</v>
      </c>
      <c r="BL48" s="110">
        <f>MIN('Drive Train'!$G$35-BF47*'DT-Prelim Calcs'!$C$21*'Drive Train'!$G$38,BL47+BF$2)</f>
        <v>9.633481072176826</v>
      </c>
      <c r="BM48" s="110">
        <f>'Drive Train'!$G$35-BF48*'DT-Prelim Calcs'!$C$21*'Drive Train'!$G$38</f>
        <v>9.6673399095482537</v>
      </c>
      <c r="BN48" s="1">
        <f>IF(BK48&gt;='Drive Train'!$G$30,1,0)</f>
        <v>0</v>
      </c>
      <c r="BO48" s="110">
        <f t="shared" si="64"/>
        <v>0.37440248030268458</v>
      </c>
      <c r="BP48" s="119">
        <f>BP47+'DT-Prelim Calcs'!$C$11</f>
        <v>1.7600000000000009</v>
      </c>
      <c r="BQ48" s="2">
        <f>CA48/'Drive Train'!$G$35</f>
        <v>0.8281808176409915</v>
      </c>
      <c r="BR48" s="88">
        <f>BY48*12*60/(PI() * 'Drive Train'!$G$17)/BQ$2*BQ48</f>
        <v>3415.8014037413036</v>
      </c>
      <c r="BS48" s="2">
        <f>('DT-Prelim Calcs'!$C$6*BQ48-BR48)/('DT-Prelim Calcs'!$C$6*BQ48)*'DT-Prelim Calcs'!$C$7*BQ48</f>
        <v>0.34302947697050379</v>
      </c>
      <c r="BT48" s="110">
        <f>BS48/'DT-Prelim Calcs'!$C$7*('DT-Prelim Calcs'!$C$8-'DT-Prelim Calcs'!$C$9)+'DT-Prelim Calcs'!$C$9</f>
        <v>23.922365262030731</v>
      </c>
      <c r="BU48" s="110">
        <f t="shared" si="20"/>
        <v>23.922365262030731</v>
      </c>
      <c r="BV48" s="2">
        <f t="shared" si="65"/>
        <v>0.13173538274928756</v>
      </c>
      <c r="BW48" s="110">
        <f>BV48*'DT-Prelim Calcs'!$C$21/BQ$2/'DT-Prelim Calcs'!$C$19/'DT-Prelim Calcs'!$C$18*3.39*'DT-Prelim Calcs'!$C$20</f>
        <v>3.0986240569160981</v>
      </c>
      <c r="BX48" s="88">
        <f t="shared" si="21"/>
        <v>0</v>
      </c>
      <c r="BY48" s="110">
        <f>BW47*'DT-Prelim Calcs'!$C$11+BY47</f>
        <v>17.049189029634032</v>
      </c>
      <c r="BZ48" s="110">
        <f>BZ47+0.5*BW48*'DT-Prelim Calcs'!$C$11^2+BY48*'DT-Prelim Calcs'!$C$11</f>
        <v>19.598802929806755</v>
      </c>
      <c r="CA48" s="110">
        <f>MIN('Drive Train'!$G$35-BU47*'DT-Prelim Calcs'!$C$21*'Drive Train'!$G$38,CA47+BU$2)</f>
        <v>10.517896384040592</v>
      </c>
      <c r="CB48" s="110">
        <f>'Drive Train'!$G$35-BU48*'DT-Prelim Calcs'!$C$21*'Drive Train'!$G$38</f>
        <v>10.546987126417234</v>
      </c>
      <c r="CC48" s="1">
        <f>IF(BZ48&gt;='Drive Train'!$G$30,1,0)</f>
        <v>0</v>
      </c>
      <c r="CD48" s="110">
        <f t="shared" si="66"/>
        <v>0.26580405846700811</v>
      </c>
      <c r="CE48" s="119">
        <f>CE47+'DT-Prelim Calcs'!$C$11</f>
        <v>1.7600000000000009</v>
      </c>
      <c r="CF48" s="2">
        <f>CP48/'Drive Train'!$G$35</f>
        <v>0.86269371256754324</v>
      </c>
      <c r="CG48" s="88">
        <f>CN48*12*60/(PI() * 'Drive Train'!$G$17)/CF$2*CF48</f>
        <v>3935.8016812774226</v>
      </c>
      <c r="CH48" s="2">
        <f>('DT-Prelim Calcs'!$C$6*CF48-CG48)/('DT-Prelim Calcs'!$C$6*CF48)*'DT-Prelim Calcs'!$C$7*CF48</f>
        <v>0.26614464660359793</v>
      </c>
      <c r="CI48" s="110">
        <f>CH48/'DT-Prelim Calcs'!$C$7*('DT-Prelim Calcs'!$C$8-'DT-Prelim Calcs'!$C$9)+'DT-Prelim Calcs'!$C$9</f>
        <v>19.232935892134343</v>
      </c>
      <c r="CJ48" s="110">
        <f t="shared" si="22"/>
        <v>19.232935892134343</v>
      </c>
      <c r="CK48" s="2">
        <f t="shared" si="67"/>
        <v>3.2424318673727692E-2</v>
      </c>
      <c r="CL48" s="110">
        <f>CK48*'DT-Prelim Calcs'!$C$21/CF$2/'DT-Prelim Calcs'!$C$19/'DT-Prelim Calcs'!$C$18*3.39*'DT-Prelim Calcs'!$C$20</f>
        <v>0.96337406517175872</v>
      </c>
      <c r="CM48" s="88">
        <f t="shared" si="23"/>
        <v>0</v>
      </c>
      <c r="CN48" s="110">
        <f>CL47*'DT-Prelim Calcs'!$C$11+CN47</f>
        <v>14.929842069769048</v>
      </c>
      <c r="CO48" s="110">
        <f>CO47+0.5*CL48*'DT-Prelim Calcs'!$C$11^2+CN48*'DT-Prelim Calcs'!$C$11</f>
        <v>19.223524500307423</v>
      </c>
      <c r="CP48" s="110">
        <f>MIN('Drive Train'!$G$35-CJ47*'DT-Prelim Calcs'!$C$21*'Drive Train'!$G$38,CP47+CJ$2)</f>
        <v>10.956210149607799</v>
      </c>
      <c r="CQ48" s="110">
        <f>'Drive Train'!$G$35-CJ48*'DT-Prelim Calcs'!$C$21*'Drive Train'!$G$38</f>
        <v>10.969035769707908</v>
      </c>
      <c r="CR48" s="1">
        <f>IF(CO48&gt;='Drive Train'!$G$30,1,0)</f>
        <v>0</v>
      </c>
      <c r="CS48" s="110">
        <f t="shared" si="68"/>
        <v>0.21369928769038155</v>
      </c>
      <c r="CT48" s="119">
        <f>CT47+'DT-Prelim Calcs'!$C$11</f>
        <v>1.7600000000000009</v>
      </c>
      <c r="CU48" s="2">
        <f>DE48/'Drive Train'!$G$35</f>
        <v>0.87264821547442883</v>
      </c>
      <c r="CV48" s="88">
        <f>DC48*12*60/(PI() * 'Drive Train'!$G$17)/CU$2*CU48</f>
        <v>4082.0732588033129</v>
      </c>
      <c r="CW48" s="2">
        <f>('DT-Prelim Calcs'!$C$6*CU48-CV48)/('DT-Prelim Calcs'!$C$6*CU48)*'DT-Prelim Calcs'!$C$7*CU48</f>
        <v>0.24486492647088448</v>
      </c>
      <c r="CX48" s="110">
        <f>CW48/'DT-Prelim Calcs'!$C$7*('DT-Prelim Calcs'!$C$8-'DT-Prelim Calcs'!$C$9)+'DT-Prelim Calcs'!$C$9</f>
        <v>17.935023884039765</v>
      </c>
      <c r="CY48" s="110">
        <f t="shared" si="24"/>
        <v>17.935023884039765</v>
      </c>
      <c r="CZ48" s="2">
        <f t="shared" si="69"/>
        <v>5.2237171580116482E-3</v>
      </c>
      <c r="DA48" s="110">
        <f>CZ48*'DT-Prelim Calcs'!$C$21/CU$2/'DT-Prelim Calcs'!$C$19/'DT-Prelim Calcs'!$C$18*3.39*'DT-Prelim Calcs'!$C$20</f>
        <v>0.1875385273439106</v>
      </c>
      <c r="DB48" s="88">
        <f t="shared" si="25"/>
        <v>1</v>
      </c>
      <c r="DC48" s="110">
        <f>DA47*'DT-Prelim Calcs'!$C$11+DC47</f>
        <v>12.668741453594391</v>
      </c>
      <c r="DD48" s="110">
        <f>DD47+0.5*DA48*'DT-Prelim Calcs'!$C$11^2+DC48*'DT-Prelim Calcs'!$C$11</f>
        <v>17.808345516691801</v>
      </c>
      <c r="DE48" s="110">
        <f>MIN('Drive Train'!$G$35-CY47*'DT-Prelim Calcs'!$C$21*'Drive Train'!$G$38,DE47+CY$2)</f>
        <v>11.082632336525245</v>
      </c>
      <c r="DF48" s="110">
        <f>'Drive Train'!$G$35-CY48*'DT-Prelim Calcs'!$C$21*'Drive Train'!$G$38</f>
        <v>11.085847850436421</v>
      </c>
      <c r="DG48" s="1">
        <f>IF(DD48&gt;='Drive Train'!$G$30,1,0)</f>
        <v>0</v>
      </c>
      <c r="DH48" s="110">
        <f t="shared" si="70"/>
        <v>0.1992780431559974</v>
      </c>
      <c r="DI48" s="119">
        <f>DI47+'DT-Prelim Calcs'!$C$11</f>
        <v>1.7600000000000009</v>
      </c>
      <c r="DJ48" s="2">
        <f>DT48/'Drive Train'!$G$35</f>
        <v>0.87444348339325162</v>
      </c>
      <c r="DK48" s="88">
        <f>DR48*12*60/(PI() * 'Drive Train'!$G$17)/DJ$2*DJ48</f>
        <v>4107.7084263998868</v>
      </c>
      <c r="DL48" s="2">
        <f>('DT-Prelim Calcs'!$C$6*DJ48-DK48)/('DT-Prelim Calcs'!$C$6*DJ48)*'DT-Prelim Calcs'!$C$7*DJ48</f>
        <v>0.24120694151190947</v>
      </c>
      <c r="DM48" s="110">
        <f>DL48/'DT-Prelim Calcs'!$C$7*('DT-Prelim Calcs'!$C$8-'DT-Prelim Calcs'!$C$9)+'DT-Prelim Calcs'!$C$9</f>
        <v>17.711912744698026</v>
      </c>
      <c r="DN48" s="110">
        <f t="shared" si="26"/>
        <v>17.711912744698026</v>
      </c>
      <c r="DO48" s="2">
        <f t="shared" si="71"/>
        <v>5.5588302934836409E-4</v>
      </c>
      <c r="DP48" s="110">
        <f>DO48*'DT-Prelim Calcs'!$C$21/DJ$2/'DT-Prelim Calcs'!$C$19/'DT-Prelim Calcs'!$C$18*3.39*'DT-Prelim Calcs'!$C$20</f>
        <v>2.3397808512301159E-2</v>
      </c>
      <c r="DQ48" s="88">
        <f t="shared" si="27"/>
        <v>1</v>
      </c>
      <c r="DR48" s="110">
        <f>DP47*'DT-Prelim Calcs'!$C$11+DR47</f>
        <v>10.851226472930609</v>
      </c>
      <c r="DS48" s="110">
        <f>DS47+0.5*DP48*'DT-Prelim Calcs'!$C$11^2+DR48*'DT-Prelim Calcs'!$C$11</f>
        <v>16.14206215158714</v>
      </c>
      <c r="DT48" s="110">
        <f>MIN('Drive Train'!$G$35-DN47*'DT-Prelim Calcs'!$C$21*'Drive Train'!$G$38,DT47+DN$2)</f>
        <v>11.105432239094295</v>
      </c>
      <c r="DU48" s="110">
        <f>'Drive Train'!$G$35-DN48*'DT-Prelim Calcs'!$C$21*'Drive Train'!$G$38</f>
        <v>11.105927852977176</v>
      </c>
      <c r="DV48" s="1">
        <f>IF(DS48&gt;='Drive Train'!$G$30,1,0)</f>
        <v>0</v>
      </c>
      <c r="DW48" s="110">
        <f t="shared" si="72"/>
        <v>0.19679903049664477</v>
      </c>
      <c r="DX48" s="119">
        <f>DX47+'DT-Prelim Calcs'!$C$11</f>
        <v>1.7600000000000009</v>
      </c>
      <c r="DY48" s="2">
        <f>EI48/'Drive Train'!$G$35</f>
        <v>0.87465420875038269</v>
      </c>
      <c r="DZ48" s="88">
        <f>EG48*12*60/(PI() * 'Drive Train'!$G$17)/DY$2*DY48</f>
        <v>4110.6196325101319</v>
      </c>
      <c r="EA48" s="2">
        <f>('DT-Prelim Calcs'!$C$6*DY48-DZ48)/('DT-Prelim Calcs'!$C$6*DY48)*'DT-Prelim Calcs'!$C$7*DY48</f>
        <v>0.24080118744775081</v>
      </c>
      <c r="EB48" s="110">
        <f>EA48/'DT-Prelim Calcs'!$C$7*('DT-Prelim Calcs'!$C$8-'DT-Prelim Calcs'!$C$9)+'DT-Prelim Calcs'!$C$9</f>
        <v>17.687164624472747</v>
      </c>
      <c r="EC48" s="110">
        <f t="shared" si="28"/>
        <v>17.687164624472747</v>
      </c>
      <c r="ED48" s="2">
        <f t="shared" si="73"/>
        <v>3.7595026569442469E-5</v>
      </c>
      <c r="EE48" s="110">
        <f>ED48*'DT-Prelim Calcs'!$C$21/DY$2/'DT-Prelim Calcs'!$C$19/'DT-Prelim Calcs'!$C$18*3.39*'DT-Prelim Calcs'!$C$20</f>
        <v>1.8151304936874207E-3</v>
      </c>
      <c r="EF48" s="88">
        <f t="shared" si="29"/>
        <v>1</v>
      </c>
      <c r="EG48" s="110">
        <f>EE47*'DT-Prelim Calcs'!$C$11+EG47</f>
        <v>9.464467324519747</v>
      </c>
      <c r="EH48" s="110">
        <f>EH47+0.5*EE48*'DT-Prelim Calcs'!$C$11^2+EG48*'DT-Prelim Calcs'!$C$11</f>
        <v>14.581815626864215</v>
      </c>
      <c r="EI48" s="110">
        <f>MIN('Drive Train'!$G$35-EC47*'DT-Prelim Calcs'!$C$21*'Drive Train'!$G$38,EI47+EC$2)</f>
        <v>11.10810845112986</v>
      </c>
      <c r="EJ48" s="110">
        <f>'Drive Train'!$G$35-EC48*'DT-Prelim Calcs'!$C$21*'Drive Train'!$G$38</f>
        <v>11.108155183797452</v>
      </c>
      <c r="EK48" s="1">
        <f>IF(EH48&gt;='Drive Train'!$G$30,1,0)</f>
        <v>0</v>
      </c>
      <c r="EL48" s="110">
        <f t="shared" si="74"/>
        <v>0.19652405138303053</v>
      </c>
      <c r="EM48" s="119">
        <f>EM47+'DT-Prelim Calcs'!$C$11</f>
        <v>1.7600000000000009</v>
      </c>
      <c r="EN48" s="2">
        <f>EX48/'Drive Train'!$G$35</f>
        <v>0.87466987158211107</v>
      </c>
      <c r="EO48" s="88">
        <f>EV48*12*60/(PI() * 'Drive Train'!$G$17)/EN$2*EN48</f>
        <v>4110.8278704772219</v>
      </c>
      <c r="EP48" s="2">
        <f>('DT-Prelim Calcs'!$C$6*EN48-EO48)/('DT-Prelim Calcs'!$C$6*EN48)*'DT-Prelim Calcs'!$C$7*EN48</f>
        <v>0.24077299540802258</v>
      </c>
      <c r="EQ48" s="110">
        <f>EP48/'DT-Prelim Calcs'!$C$7*('DT-Prelim Calcs'!$C$8-'DT-Prelim Calcs'!$C$9)+'DT-Prelim Calcs'!$C$9</f>
        <v>17.68544510999287</v>
      </c>
      <c r="ER48" s="110">
        <f t="shared" si="30"/>
        <v>17.68544510999287</v>
      </c>
      <c r="ES48" s="2">
        <f t="shared" si="75"/>
        <v>1.5178606839194586E-6</v>
      </c>
      <c r="ET48" s="110">
        <f>ES48*'DT-Prelim Calcs'!$C$21/EN$2/'DT-Prelim Calcs'!$C$19/'DT-Prelim Calcs'!$C$18*3.39*'DT-Prelim Calcs'!$C$20</f>
        <v>8.2679423190592729E-5</v>
      </c>
      <c r="EU48" s="88">
        <f t="shared" si="31"/>
        <v>1</v>
      </c>
      <c r="EV48" s="110">
        <f>ET47*'DT-Prelim Calcs'!$C$11+EV47</f>
        <v>8.3892344165645696</v>
      </c>
      <c r="EW48" s="110">
        <f>EW47+0.5*ET48*'DT-Prelim Calcs'!$C$11^2+EV48*'DT-Prelim Calcs'!$C$11</f>
        <v>13.221630455611507</v>
      </c>
      <c r="EX48" s="110">
        <f>MIN('Drive Train'!$G$35-ER47*'DT-Prelim Calcs'!$C$21*'Drive Train'!$G$38,EX47+ER$2)</f>
        <v>11.10830736909281</v>
      </c>
      <c r="EY48" s="110">
        <f>'Drive Train'!$G$35-ER48*'DT-Prelim Calcs'!$C$21*'Drive Train'!$G$38</f>
        <v>11.108309940100641</v>
      </c>
      <c r="EZ48" s="1">
        <f>IF(EW48&gt;='Drive Train'!$G$30,1,0)</f>
        <v>0</v>
      </c>
      <c r="FA48" s="110">
        <f t="shared" si="76"/>
        <v>0.19650494566658744</v>
      </c>
      <c r="FB48" s="119">
        <f>FB47+'DT-Prelim Calcs'!$C$11</f>
        <v>1.7600000000000009</v>
      </c>
      <c r="FC48" s="2">
        <f>FM48/'Drive Train'!$G$35</f>
        <v>0.8746705682153314</v>
      </c>
      <c r="FD48" s="88">
        <f>FK48*12*60/(PI() * 'Drive Train'!$G$17)/FC$2*FC48</f>
        <v>4110.8367317577367</v>
      </c>
      <c r="FE48" s="2">
        <f>('DT-Prelim Calcs'!$C$6*FC48-FD48)/('DT-Prelim Calcs'!$C$6*FC48)*'DT-Prelim Calcs'!$C$7*FC48</f>
        <v>0.24077183820786241</v>
      </c>
      <c r="FF48" s="110">
        <f>FE48/'DT-Prelim Calcs'!$C$7*('DT-Prelim Calcs'!$C$8-'DT-Prelim Calcs'!$C$9)+'DT-Prelim Calcs'!$C$9</f>
        <v>17.685374528990188</v>
      </c>
      <c r="FG48" s="110">
        <f t="shared" si="32"/>
        <v>17.685374528990188</v>
      </c>
      <c r="FH48" s="2">
        <f t="shared" si="77"/>
        <v>3.3418065426005228E-8</v>
      </c>
      <c r="FI48" s="110">
        <f>FH48*'DT-Prelim Calcs'!$C$21/FC$2/'DT-Prelim Calcs'!$C$19/'DT-Prelim Calcs'!$C$18*3.39*'DT-Prelim Calcs'!$C$20</f>
        <v>2.0271702999060735E-6</v>
      </c>
      <c r="FJ48" s="88">
        <f t="shared" si="33"/>
        <v>1</v>
      </c>
      <c r="FK48" s="110">
        <f>FI47*'DT-Prelim Calcs'!$C$11+FK47</f>
        <v>7.5332003270134402</v>
      </c>
      <c r="FL48" s="110">
        <f>FL47+0.5*FI48*'DT-Prelim Calcs'!$C$11^2+FK48*'DT-Prelim Calcs'!$C$11</f>
        <v>12.06251200649918</v>
      </c>
      <c r="FM48" s="110">
        <f>MIN('Drive Train'!$G$35-FG47*'DT-Prelim Calcs'!$C$21*'Drive Train'!$G$38,FM47+FG$2)</f>
        <v>11.108316216334709</v>
      </c>
      <c r="FN48" s="110">
        <f>'Drive Train'!$G$35-FG48*'DT-Prelim Calcs'!$C$21*'Drive Train'!$G$38</f>
        <v>11.108316292390882</v>
      </c>
      <c r="FO48" s="1">
        <f>IF(FL48&gt;='Drive Train'!$G$30,1,0)</f>
        <v>0</v>
      </c>
      <c r="FP48" s="110">
        <f t="shared" si="78"/>
        <v>0.19650416143322433</v>
      </c>
      <c r="FQ48" s="119">
        <f>FQ47+'DT-Prelim Calcs'!$C$11</f>
        <v>1.7600000000000009</v>
      </c>
      <c r="FR48" s="2">
        <f>GB48/'Drive Train'!$G$35</f>
        <v>0.8746705852196891</v>
      </c>
      <c r="FS48" s="88">
        <f>FZ48*12*60/(PI() * 'Drive Train'!$G$17)/FR$2*FR48</f>
        <v>4110.8369374543599</v>
      </c>
      <c r="FT48" s="2">
        <f>('DT-Prelim Calcs'!$C$6*FR48-FS48)/('DT-Prelim Calcs'!$C$6*FR48)*'DT-Prelim Calcs'!$C$7*FR48</f>
        <v>0.24077181252095206</v>
      </c>
      <c r="FU48" s="110">
        <f>FT48/'DT-Prelim Calcs'!$C$7*('DT-Prelim Calcs'!$C$8-'DT-Prelim Calcs'!$C$9)+'DT-Prelim Calcs'!$C$9</f>
        <v>17.685372962270836</v>
      </c>
      <c r="FV48" s="110">
        <f t="shared" si="34"/>
        <v>17.685372962270836</v>
      </c>
      <c r="FW48" s="2">
        <f t="shared" si="79"/>
        <v>3.6431285765914367E-10</v>
      </c>
      <c r="FX48" s="110">
        <f>FW48*'DT-Prelim Calcs'!$C$21/FR$2/'DT-Prelim Calcs'!$C$19/'DT-Prelim Calcs'!$C$18*3.39*'DT-Prelim Calcs'!$C$20</f>
        <v>2.4354606027977021E-8</v>
      </c>
      <c r="FY48" s="88">
        <f t="shared" si="35"/>
        <v>1</v>
      </c>
      <c r="FZ48" s="110">
        <f>FX47*'DT-Prelim Calcs'!$C$11+FZ47</f>
        <v>6.8356819873657617</v>
      </c>
      <c r="GA48" s="110">
        <f>GA47+0.5*FX48*'DT-Prelim Calcs'!$C$11^2+FZ48*'DT-Prelim Calcs'!$C$11</f>
        <v>11.074252457276364</v>
      </c>
      <c r="GB48" s="110">
        <f>MIN('Drive Train'!$G$35-FV47*'DT-Prelim Calcs'!$C$21*'Drive Train'!$G$38,GB47+FV$2)</f>
        <v>11.108316432290051</v>
      </c>
      <c r="GC48" s="110">
        <f>'Drive Train'!$G$35-FV48*'DT-Prelim Calcs'!$C$21*'Drive Train'!$G$38</f>
        <v>11.108316433395624</v>
      </c>
      <c r="GD48" s="1">
        <f>IF(GA48&gt;='Drive Train'!$G$30,1,0)</f>
        <v>0</v>
      </c>
      <c r="GE48" s="110">
        <f t="shared" si="80"/>
        <v>0.19650414402523156</v>
      </c>
      <c r="GF48" s="119">
        <f>GF47+'DT-Prelim Calcs'!$C$11</f>
        <v>1.7600000000000009</v>
      </c>
      <c r="GG48" s="2">
        <f>GQ48/'Drive Train'!$G$35</f>
        <v>0.87152782102367998</v>
      </c>
      <c r="GH48" s="88">
        <f>GO48*12*60/(PI() * 'Drive Train'!$G$17)/GG$2*GG48</f>
        <v>4066.3893305732631</v>
      </c>
      <c r="GI48" s="2">
        <f>('DT-Prelim Calcs'!$C$6*GG48-GH48)/('DT-Prelim Calcs'!$C$6*GG48)*'DT-Prelim Calcs'!$C$7*GG48</f>
        <v>0.24707187214539203</v>
      </c>
      <c r="GJ48" s="110">
        <f>GI48/'DT-Prelim Calcs'!$C$7*('DT-Prelim Calcs'!$C$8-'DT-Prelim Calcs'!$C$9)+'DT-Prelim Calcs'!$C$9</f>
        <v>18.069631918087744</v>
      </c>
      <c r="GK48" s="110">
        <f t="shared" si="81"/>
        <v>18.069631918087744</v>
      </c>
      <c r="GL48" s="2">
        <f t="shared" si="82"/>
        <v>8.0445121318676316E-3</v>
      </c>
      <c r="GM48" s="110">
        <f>GL48*'DT-Prelim Calcs'!$C$21/GG$2/'DT-Prelim Calcs'!$C$19/'DT-Prelim Calcs'!$C$18*3.39*'DT-Prelim Calcs'!$C$20</f>
        <v>0.29876781809914738</v>
      </c>
      <c r="GN48" s="88">
        <f t="shared" si="37"/>
        <v>1</v>
      </c>
      <c r="GO48" s="110">
        <f>GM47*'DT-Prelim Calcs'!$C$11+GO47</f>
        <v>12.215080363661139</v>
      </c>
      <c r="GP48" s="110">
        <f>GP47+0.5*GM48*'DT-Prelim Calcs'!$C$11^2+GO48*'DT-Prelim Calcs'!$C$11</f>
        <v>15.598593532085069</v>
      </c>
      <c r="GQ48" s="110">
        <f>MIN('Drive Train'!$G$35-GK47*'DT-Prelim Calcs'!$C$21*'Drive Train'!$G$38,GQ47+GK$2)</f>
        <v>11.068403327000736</v>
      </c>
      <c r="GR48" s="110">
        <f>'Drive Train'!$G$35-GK48*'DT-Prelim Calcs'!$C$21*'Drive Train'!$G$38</f>
        <v>11.073733127372103</v>
      </c>
      <c r="GS48" s="1">
        <f>IF(GP48&gt;='Drive Train'!$G$30,1,0)</f>
        <v>0</v>
      </c>
      <c r="GT48" s="110">
        <f t="shared" si="83"/>
        <v>0.20077368797875275</v>
      </c>
      <c r="GU48" s="119">
        <f>GU47+'DT-Prelim Calcs'!$C$11</f>
        <v>1.7600000000000009</v>
      </c>
      <c r="GV48" s="2">
        <f>HF48/'Drive Train'!$G$35</f>
        <v>0.87241919889102071</v>
      </c>
      <c r="GW48" s="88">
        <f>HD48*12*60/(PI() * 'Drive Train'!$G$17)/GV$2*GV48</f>
        <v>4079.0013581788062</v>
      </c>
      <c r="GX48" s="2">
        <f>('DT-Prelim Calcs'!$C$6*GV48-GW48)/('DT-Prelim Calcs'!$C$6*GV48)*'DT-Prelim Calcs'!$C$7*GV48</f>
        <v>0.24528368772536022</v>
      </c>
      <c r="GY48" s="110">
        <f>GX48/'DT-Prelim Calcs'!$C$7*('DT-Prelim Calcs'!$C$8-'DT-Prelim Calcs'!$C$9)+'DT-Prelim Calcs'!$C$9</f>
        <v>17.960565350624808</v>
      </c>
      <c r="GZ48" s="110">
        <f t="shared" si="38"/>
        <v>17.960565350624808</v>
      </c>
      <c r="HA48" s="2">
        <f t="shared" si="84"/>
        <v>5.7599563957327071E-3</v>
      </c>
      <c r="HB48" s="110">
        <f>HA48*'DT-Prelim Calcs'!$C$21/GV$2/'DT-Prelim Calcs'!$C$19/'DT-Prelim Calcs'!$C$18*3.39*'DT-Prelim Calcs'!$C$20</f>
        <v>0.21392094094583272</v>
      </c>
      <c r="HC48" s="88">
        <f t="shared" si="39"/>
        <v>1</v>
      </c>
      <c r="HD48" s="110">
        <f>HB47*'DT-Prelim Calcs'!$C$11+HD47</f>
        <v>12.240446562392833</v>
      </c>
      <c r="HE48" s="110">
        <f>HE47+0.5*HB48*'DT-Prelim Calcs'!$C$11^2+HD48*'DT-Prelim Calcs'!$C$11</f>
        <v>16.260097467440062</v>
      </c>
      <c r="HF48" s="110">
        <f>MIN('Drive Train'!$G$35-GZ47*'DT-Prelim Calcs'!$C$21*'Drive Train'!$G$38,HF47+GZ$2)</f>
        <v>11.079723825915963</v>
      </c>
      <c r="HG48" s="110">
        <f>'Drive Train'!$G$35-GZ48*'DT-Prelim Calcs'!$C$21*'Drive Train'!$G$38</f>
        <v>11.083549118443766</v>
      </c>
      <c r="HH48" s="1">
        <f>IF(HE48&gt;='Drive Train'!$G$30,1,0)</f>
        <v>0</v>
      </c>
      <c r="HI48" s="110">
        <f t="shared" si="85"/>
        <v>0.19956183722916451</v>
      </c>
      <c r="HJ48" s="119">
        <f>HJ47+'DT-Prelim Calcs'!$C$11</f>
        <v>1.7600000000000009</v>
      </c>
      <c r="HK48" s="2">
        <f>HU48/'Drive Train'!$G$35</f>
        <v>0.87285248131551807</v>
      </c>
      <c r="HL48" s="88">
        <f>HS48*12*60/(PI() * 'Drive Train'!$G$17)/HK$2*HK48</f>
        <v>4085.1302870054096</v>
      </c>
      <c r="HM48" s="2">
        <f>('DT-Prelim Calcs'!$C$6*HK48-HL48)/('DT-Prelim Calcs'!$C$6*HK48)*'DT-Prelim Calcs'!$C$7*HK48</f>
        <v>0.24441485744295793</v>
      </c>
      <c r="HN48" s="110">
        <f>HM48/'DT-Prelim Calcs'!$C$7*('DT-Prelim Calcs'!$C$8-'DT-Prelim Calcs'!$C$9)+'DT-Prelim Calcs'!$C$9</f>
        <v>17.907572865315167</v>
      </c>
      <c r="HO48" s="110">
        <f t="shared" si="40"/>
        <v>17.907572865315167</v>
      </c>
      <c r="HP48" s="2">
        <f t="shared" si="86"/>
        <v>4.650306051383557E-3</v>
      </c>
      <c r="HQ48" s="110">
        <f>HP48*'DT-Prelim Calcs'!$C$21/HK$2/'DT-Prelim Calcs'!$C$19/'DT-Prelim Calcs'!$C$18*3.39*'DT-Prelim Calcs'!$C$20</f>
        <v>0.17270926685053922</v>
      </c>
      <c r="HR48" s="88">
        <f t="shared" si="41"/>
        <v>1</v>
      </c>
      <c r="HS48" s="110">
        <f>HQ47*'DT-Prelim Calcs'!$C$11+HS47</f>
        <v>12.252753255692282</v>
      </c>
      <c r="HT48" s="110">
        <f>HT47+0.5*HQ48*'DT-Prelim Calcs'!$C$11^2+HS48*'DT-Prelim Calcs'!$C$11</f>
        <v>16.72585662064261</v>
      </c>
      <c r="HU48" s="110">
        <f>MIN('Drive Train'!$G$35-HO47*'DT-Prelim Calcs'!$C$21*'Drive Train'!$G$38,HU47+HO$2)</f>
        <v>11.085226512707079</v>
      </c>
      <c r="HV48" s="110">
        <f>'Drive Train'!$G$35-HO48*'DT-Prelim Calcs'!$C$21*'Drive Train'!$G$38</f>
        <v>11.088318442121635</v>
      </c>
      <c r="HW48" s="1">
        <f>IF(HT48&gt;='Drive Train'!$G$30,1,0)</f>
        <v>0</v>
      </c>
      <c r="HX48" s="110">
        <f t="shared" si="87"/>
        <v>0.19897303183683515</v>
      </c>
      <c r="HY48" s="119">
        <f>HY47+'DT-Prelim Calcs'!$C$11</f>
        <v>1.7600000000000009</v>
      </c>
      <c r="HZ48" s="2">
        <f>IJ48/'Drive Train'!$G$35</f>
        <v>0.87308585826187779</v>
      </c>
      <c r="IA48" s="88">
        <f>IH48*12*60/(PI() * 'Drive Train'!$G$17)/HZ$2*HZ48</f>
        <v>4088.4310644533061</v>
      </c>
      <c r="IB48" s="2">
        <f>('DT-Prelim Calcs'!$C$6*HZ48-IA48)/('DT-Prelim Calcs'!$C$6*HZ48)*'DT-Prelim Calcs'!$C$7*HZ48</f>
        <v>0.24394698465624057</v>
      </c>
      <c r="IC48" s="110">
        <f>IB48/'DT-Prelim Calcs'!$C$7*('DT-Prelim Calcs'!$C$8-'DT-Prelim Calcs'!$C$9)+'DT-Prelim Calcs'!$C$9</f>
        <v>17.87903594357212</v>
      </c>
      <c r="ID48" s="110">
        <f t="shared" si="42"/>
        <v>17.87903594357212</v>
      </c>
      <c r="IE48" s="2">
        <f t="shared" si="88"/>
        <v>4.0528451161233048E-3</v>
      </c>
      <c r="IF48" s="110">
        <f>IE48*'DT-Prelim Calcs'!$C$21/HZ$2/'DT-Prelim Calcs'!$C$19/'DT-Prelim Calcs'!$C$18*3.39*'DT-Prelim Calcs'!$C$20</f>
        <v>0.15051996598292525</v>
      </c>
      <c r="IG48" s="88">
        <f t="shared" si="43"/>
        <v>1</v>
      </c>
      <c r="IH48" s="110">
        <f>IF47*'DT-Prelim Calcs'!$C$11+IH47</f>
        <v>12.259375634187109</v>
      </c>
      <c r="II48" s="110">
        <f>II47+0.5*IF48*'DT-Prelim Calcs'!$C$11^2+IH48*'DT-Prelim Calcs'!$C$11</f>
        <v>17.053327838114253</v>
      </c>
      <c r="IJ48" s="110">
        <f>MIN('Drive Train'!$G$35-ID47*'DT-Prelim Calcs'!$C$21*'Drive Train'!$G$38,IJ47+ID$2)</f>
        <v>11.088190399925848</v>
      </c>
      <c r="IK48" s="110">
        <f>'Drive Train'!$G$35-ID48*'DT-Prelim Calcs'!$C$21*'Drive Train'!$G$38</f>
        <v>11.090886765078508</v>
      </c>
      <c r="IL48" s="1">
        <f>IF(II48&gt;='Drive Train'!$G$30,1,0)</f>
        <v>0</v>
      </c>
      <c r="IM48" s="110">
        <f t="shared" si="89"/>
        <v>0.1986559549285791</v>
      </c>
      <c r="IN48" s="119">
        <f>IN47+'DT-Prelim Calcs'!$C$11</f>
        <v>1.7600000000000009</v>
      </c>
      <c r="IO48" s="2">
        <f>IY48/'Drive Train'!$G$35</f>
        <v>0.87322298548782162</v>
      </c>
      <c r="IP48" s="88">
        <f>IW48*12*60/(PI() * 'Drive Train'!$G$17)/IO$2*IO48</f>
        <v>4090.370392474354</v>
      </c>
      <c r="IQ48" s="2">
        <f>('DT-Prelim Calcs'!$C$6*IO48-IP48)/('DT-Prelim Calcs'!$C$6*IO48)*'DT-Prelim Calcs'!$C$7*IO48</f>
        <v>0.24367210587535609</v>
      </c>
      <c r="IR48" s="110">
        <f>IQ48/'DT-Prelim Calcs'!$C$7*('DT-Prelim Calcs'!$C$8-'DT-Prelim Calcs'!$C$9)+'DT-Prelim Calcs'!$C$9</f>
        <v>17.862270287433066</v>
      </c>
      <c r="IS48" s="110">
        <f t="shared" si="44"/>
        <v>17.862270287433066</v>
      </c>
      <c r="IT48" s="2">
        <f t="shared" si="90"/>
        <v>3.7018635054251181E-3</v>
      </c>
      <c r="IU48" s="110">
        <f>IT48*'DT-Prelim Calcs'!$C$21/IO$2/'DT-Prelim Calcs'!$C$19/'DT-Prelim Calcs'!$C$18*3.39*'DT-Prelim Calcs'!$C$20</f>
        <v>0.13748474292622553</v>
      </c>
      <c r="IV48" s="88">
        <f t="shared" si="45"/>
        <v>1</v>
      </c>
      <c r="IW48" s="110">
        <f>IU47*'DT-Prelim Calcs'!$C$11+IW47</f>
        <v>12.263264737852998</v>
      </c>
      <c r="IX48" s="110">
        <f>IX47+0.5*IU48*'DT-Prelim Calcs'!$C$11^2+IW48*'DT-Prelim Calcs'!$C$11</f>
        <v>17.285109621858599</v>
      </c>
      <c r="IY48" s="110">
        <f>MIN('Drive Train'!$G$35-IS47*'DT-Prelim Calcs'!$C$21*'Drive Train'!$G$38,IY47+IS$2)</f>
        <v>11.089931915695335</v>
      </c>
      <c r="IZ48" s="110">
        <f>'Drive Train'!$G$35-IS48*'DT-Prelim Calcs'!$C$21*'Drive Train'!$G$38</f>
        <v>11.092395674131023</v>
      </c>
      <c r="JA48" s="1">
        <f>IF(IX48&gt;='Drive Train'!$G$30,1,0)</f>
        <v>0</v>
      </c>
      <c r="JB48" s="110">
        <f t="shared" si="91"/>
        <v>0.1984696698603674</v>
      </c>
      <c r="JC48" s="119">
        <f>JC47+'DT-Prelim Calcs'!$C$11</f>
        <v>1.7600000000000009</v>
      </c>
      <c r="JD48" s="2">
        <f>JN48/'Drive Train'!$G$35</f>
        <v>0.87330332120928245</v>
      </c>
      <c r="JE48" s="88">
        <f>JL48*12*60/(PI() * 'Drive Train'!$G$17)/JD$2*JD48</f>
        <v>4091.5064968939791</v>
      </c>
      <c r="JF48" s="2">
        <f>('DT-Prelim Calcs'!$C$6*JD48-JE48)/('DT-Prelim Calcs'!$C$6*JD48)*'DT-Prelim Calcs'!$C$7*JD48</f>
        <v>0.24351108005911037</v>
      </c>
      <c r="JG48" s="110">
        <f>JF48/'DT-Prelim Calcs'!$C$7*('DT-Prelim Calcs'!$C$8-'DT-Prelim Calcs'!$C$9)+'DT-Prelim Calcs'!$C$9</f>
        <v>17.852448854669142</v>
      </c>
      <c r="JH48" s="110">
        <f t="shared" si="46"/>
        <v>17.852448854669142</v>
      </c>
      <c r="JI48" s="2">
        <f t="shared" si="92"/>
        <v>3.4962668619565318E-3</v>
      </c>
      <c r="JJ48" s="110">
        <f>JI48*'DT-Prelim Calcs'!$C$21/JD$2/'DT-Prelim Calcs'!$C$19/'DT-Prelim Calcs'!$C$18*3.39*'DT-Prelim Calcs'!$C$20</f>
        <v>0.12984902063869419</v>
      </c>
      <c r="JK48" s="88">
        <f t="shared" si="47"/>
        <v>1</v>
      </c>
      <c r="JL48" s="110">
        <f>JJ47*'DT-Prelim Calcs'!$C$11+JL47</f>
        <v>12.265542452991427</v>
      </c>
      <c r="JM48" s="110">
        <f>JM47+0.5*JJ48*'DT-Prelim Calcs'!$C$11^2+JL48*'DT-Prelim Calcs'!$C$11</f>
        <v>17.442194251509456</v>
      </c>
      <c r="JN48" s="110">
        <f>MIN('Drive Train'!$G$35-JH47*'DT-Prelim Calcs'!$C$21*'Drive Train'!$G$38,JN47+JH$2)</f>
        <v>11.090952179357886</v>
      </c>
      <c r="JO48" s="110">
        <f>'Drive Train'!$G$35-JH48*'DT-Prelim Calcs'!$C$21*'Drive Train'!$G$38</f>
        <v>11.093279603079777</v>
      </c>
      <c r="JP48" s="1">
        <f>IF(JM48&gt;='Drive Train'!$G$30,1,0)</f>
        <v>0</v>
      </c>
      <c r="JQ48" s="110">
        <f>MIN(JG48,'DT-Prelim Calcs'!$C$10)*'DT-Prelim Calcs'!$C$11*1000/60/60*(1-JP48)</f>
        <v>0.19836054282965715</v>
      </c>
      <c r="JR48" s="119">
        <f>JR47+'DT-Prelim Calcs'!$C$11</f>
        <v>1.7600000000000009</v>
      </c>
      <c r="JS48" s="2">
        <f>KC48/'Drive Train'!$G$35</f>
        <v>0.873332885554712</v>
      </c>
      <c r="JT48" s="88">
        <f>KA48*12*60/(PI() * 'Drive Train'!$G$17)/JS$2*JS48</f>
        <v>4091.9245858585705</v>
      </c>
      <c r="JU48" s="2">
        <f>('DT-Prelim Calcs'!$C$6*JS48-JT48)/('DT-Prelim Calcs'!$C$6*JS48)*'DT-Prelim Calcs'!$C$7*JS48</f>
        <v>0.2434518230738246</v>
      </c>
      <c r="JV48" s="110">
        <f>JU48/'DT-Prelim Calcs'!$C$7*('DT-Prelim Calcs'!$C$8-'DT-Prelim Calcs'!$C$9)+'DT-Prelim Calcs'!$C$9</f>
        <v>17.848834598829018</v>
      </c>
      <c r="JW48" s="110">
        <f t="shared" si="48"/>
        <v>17.848834598829018</v>
      </c>
      <c r="JX48" s="2">
        <f t="shared" si="93"/>
        <v>3.4206099472398888E-3</v>
      </c>
      <c r="JY48" s="110">
        <f>JX48*'DT-Prelim Calcs'!$C$21/JS$2/'DT-Prelim Calcs'!$C$19/'DT-Prelim Calcs'!$C$18*3.39*'DT-Prelim Calcs'!$C$20</f>
        <v>0.12703917325907976</v>
      </c>
      <c r="JZ48" s="88">
        <f t="shared" si="49"/>
        <v>1</v>
      </c>
      <c r="KA48" s="110">
        <f>JY47*'DT-Prelim Calcs'!$C$11+KA47</f>
        <v>12.266380543057542</v>
      </c>
      <c r="KB48" s="110">
        <f>KB47+0.5*JY48*'DT-Prelim Calcs'!$C$11^2+KA48*'DT-Prelim Calcs'!$C$11</f>
        <v>17.504082667482805</v>
      </c>
      <c r="KC48" s="110">
        <f>MIN('Drive Train'!$G$35-JW47*'DT-Prelim Calcs'!$C$21*'Drive Train'!$G$38,KC47+JW$2)</f>
        <v>11.091327646544842</v>
      </c>
      <c r="KD48" s="110">
        <f>'Drive Train'!$G$35-JW48*'DT-Prelim Calcs'!$C$21*'Drive Train'!$G$38</f>
        <v>11.093604886105387</v>
      </c>
      <c r="KE48" s="1">
        <f>IF(KB48&gt;='Drive Train'!$G$30,1,0)</f>
        <v>0</v>
      </c>
      <c r="KF48" s="110">
        <f>MIN(JV48,'DT-Prelim Calcs'!$C$10)*'DT-Prelim Calcs'!$C$11*1000/60/60*(1-KE48)</f>
        <v>0.19832038443143357</v>
      </c>
      <c r="KG48" s="119">
        <f>KG47+'DT-Prelim Calcs'!$C$11</f>
        <v>1.7600000000000009</v>
      </c>
      <c r="KH48" s="2">
        <f>KR48/'Drive Train'!$G$35</f>
        <v>0.87333068694375393</v>
      </c>
      <c r="KI48" s="88">
        <f>KP48*12*60/(PI() * 'Drive Train'!$G$17)/KH$2*KH48</f>
        <v>4091.8934940091976</v>
      </c>
      <c r="KJ48" s="2">
        <f>('DT-Prelim Calcs'!$C$6*KH48-KI48)/('DT-Prelim Calcs'!$C$6*KH48)*'DT-Prelim Calcs'!$C$7*KH48</f>
        <v>0.24345622979737638</v>
      </c>
      <c r="KK48" s="110">
        <f>KJ48/'DT-Prelim Calcs'!$C$7*('DT-Prelim Calcs'!$C$8-'DT-Prelim Calcs'!$C$9)+'DT-Prelim Calcs'!$C$9</f>
        <v>17.849103377712318</v>
      </c>
      <c r="KL48" s="110">
        <f t="shared" si="50"/>
        <v>17.849103377712318</v>
      </c>
      <c r="KM48" s="2">
        <f t="shared" si="94"/>
        <v>3.426236236196617E-3</v>
      </c>
      <c r="KN48" s="110">
        <f>KM48*'DT-Prelim Calcs'!$C$21/KH$2/'DT-Prelim Calcs'!$C$19/'DT-Prelim Calcs'!$C$18*3.39*'DT-Prelim Calcs'!$C$20</f>
        <v>0.12724812988044382</v>
      </c>
      <c r="KO48" s="88">
        <f t="shared" si="51"/>
        <v>1</v>
      </c>
      <c r="KP48" s="110">
        <f>KN47*'DT-Prelim Calcs'!$C$11+KP47</f>
        <v>12.266318219274066</v>
      </c>
      <c r="KQ48" s="110">
        <f>KQ47+0.5*KN48*'DT-Prelim Calcs'!$C$11^2+KP48*'DT-Prelim Calcs'!$C$11</f>
        <v>17.499542228096303</v>
      </c>
      <c r="KR48" s="110">
        <f>MIN('Drive Train'!$G$35-KL47*'DT-Prelim Calcs'!$C$21*'Drive Train'!$G$38,KR47+KL$2)</f>
        <v>11.091299724185674</v>
      </c>
      <c r="KS48" s="110">
        <f>'Drive Train'!$G$35-KL48*'DT-Prelim Calcs'!$C$21*'Drive Train'!$G$38</f>
        <v>11.09358069600589</v>
      </c>
      <c r="KT48" s="1">
        <f>IF(KQ48&gt;='Drive Train'!$G$30,1,0)</f>
        <v>0</v>
      </c>
      <c r="KU48" s="110">
        <f>MIN(KK48,'DT-Prelim Calcs'!$C$10)*'DT-Prelim Calcs'!$C$11*1000/60/60*(1-KT48)</f>
        <v>0.19832337086347024</v>
      </c>
      <c r="KV48" s="119">
        <f>KV47+'DT-Prelim Calcs'!$C$11</f>
        <v>1.7600000000000009</v>
      </c>
      <c r="KW48" s="2">
        <f>LG48/'Drive Train'!$G$35</f>
        <v>0.87333275108675446</v>
      </c>
      <c r="KX48" s="88">
        <f>LE48*12*60/(PI() * 'Drive Train'!$G$17)/KW$2*KW48</f>
        <v>4091.9226842689241</v>
      </c>
      <c r="KY48" s="2">
        <f>('DT-Prelim Calcs'!$C$6*KW48-KX48)/('DT-Prelim Calcs'!$C$6*KW48)*'DT-Prelim Calcs'!$C$7*KW48</f>
        <v>0.24345209259068276</v>
      </c>
      <c r="KZ48" s="110">
        <f>KY48/'DT-Prelim Calcs'!$C$7*('DT-Prelim Calcs'!$C$8-'DT-Prelim Calcs'!$C$9)+'DT-Prelim Calcs'!$C$9</f>
        <v>17.848851037445897</v>
      </c>
      <c r="LA48" s="110">
        <f t="shared" si="52"/>
        <v>17.848851037445897</v>
      </c>
      <c r="LB48" s="2">
        <f t="shared" si="95"/>
        <v>3.4209540530035221E-3</v>
      </c>
      <c r="LC48" s="110">
        <f>LB48*'DT-Prelim Calcs'!$C$21/KW$2/'DT-Prelim Calcs'!$C$19/'DT-Prelim Calcs'!$C$18*3.39*'DT-Prelim Calcs'!$C$20</f>
        <v>0.12705195311775994</v>
      </c>
      <c r="LD48" s="88">
        <f t="shared" si="53"/>
        <v>1</v>
      </c>
      <c r="LE48" s="110">
        <f>LC47*'DT-Prelim Calcs'!$C$11+LE47</f>
        <v>12.266376731320364</v>
      </c>
      <c r="LF48" s="110">
        <f>LF47+0.5*LC48*'DT-Prelim Calcs'!$C$11^2+LE48*'DT-Prelim Calcs'!$C$11</f>
        <v>17.503868500200213</v>
      </c>
      <c r="LG48" s="110">
        <f>MIN('Drive Train'!$G$35-LA47*'DT-Prelim Calcs'!$C$21*'Drive Train'!$G$38,LG47+LA$2)</f>
        <v>11.091325938801781</v>
      </c>
      <c r="LH48" s="110">
        <f>'Drive Train'!$G$35-LA48*'DT-Prelim Calcs'!$C$21*'Drive Train'!$G$38</f>
        <v>11.093603406629869</v>
      </c>
      <c r="LI48" s="1">
        <f>IF(LF48&gt;='Drive Train'!$G$30,1,0)</f>
        <v>0</v>
      </c>
      <c r="LJ48" s="110">
        <f>MIN(KZ48,'DT-Prelim Calcs'!$C$10)*'DT-Prelim Calcs'!$C$11*1000/60/60*(1-LI48)</f>
        <v>0.19832056708273219</v>
      </c>
      <c r="LK48" s="119">
        <f>LK47+'DT-Prelim Calcs'!$C$11</f>
        <v>1.7600000000000009</v>
      </c>
      <c r="LL48" s="2">
        <f>LV48/'Drive Train'!$G$35</f>
        <v>0.87333119571612849</v>
      </c>
      <c r="LM48" s="88">
        <f>LT48*12*60/(PI() * 'Drive Train'!$G$17)/LL$2*LL48</f>
        <v>4091.9006888606013</v>
      </c>
      <c r="LN48" s="2">
        <f>('DT-Prelim Calcs'!$C$6*LL48-LM48)/('DT-Prelim Calcs'!$C$6*LL48)*'DT-Prelim Calcs'!$C$7*LL48</f>
        <v>0.24345521005332885</v>
      </c>
      <c r="LO48" s="110">
        <f>LN48/'DT-Prelim Calcs'!$C$7*('DT-Prelim Calcs'!$C$8-'DT-Prelim Calcs'!$C$9)+'DT-Prelim Calcs'!$C$9</f>
        <v>17.849041180557649</v>
      </c>
      <c r="LP48" s="110">
        <f t="shared" si="54"/>
        <v>17.849041180557649</v>
      </c>
      <c r="LQ48" s="2">
        <f t="shared" si="96"/>
        <v>3.4249342763779944E-3</v>
      </c>
      <c r="LR48" s="110">
        <f>LQ48*'DT-Prelim Calcs'!$C$21/LL$2/'DT-Prelim Calcs'!$C$19/'DT-Prelim Calcs'!$C$18*3.39*'DT-Prelim Calcs'!$C$20</f>
        <v>0.12719977596066767</v>
      </c>
      <c r="LS48" s="88">
        <f t="shared" si="55"/>
        <v>1</v>
      </c>
      <c r="LT48" s="110">
        <f>LR47*'DT-Prelim Calcs'!$C$11+LT47</f>
        <v>12.266332641423581</v>
      </c>
      <c r="LU48" s="110">
        <f>LU47+0.5*LR48*'DT-Prelim Calcs'!$C$11^2+LT48*'DT-Prelim Calcs'!$C$11</f>
        <v>17.501003525548757</v>
      </c>
      <c r="LV48" s="110">
        <f>MIN('Drive Train'!$G$35-LP47*'DT-Prelim Calcs'!$C$21*'Drive Train'!$G$38,LV47+LP$2)</f>
        <v>11.091306185594831</v>
      </c>
      <c r="LW48" s="110">
        <f>'Drive Train'!$G$35-LP48*'DT-Prelim Calcs'!$C$21*'Drive Train'!$G$38</f>
        <v>11.09358629374981</v>
      </c>
      <c r="LX48" s="1">
        <f>IF(LU48&gt;='Drive Train'!$G$30,1,0)</f>
        <v>0</v>
      </c>
      <c r="LY48" s="110">
        <f>MIN(LO48,'DT-Prelim Calcs'!$C$10)*'DT-Prelim Calcs'!$C$11*1000/60/60*(1-LX48)</f>
        <v>0.19832267978397386</v>
      </c>
      <c r="LZ48" s="119">
        <f>LZ47+'DT-Prelim Calcs'!$C$11</f>
        <v>1.7600000000000009</v>
      </c>
    </row>
    <row r="49" spans="2:338" x14ac:dyDescent="0.2">
      <c r="C49" s="3" t="s">
        <v>30</v>
      </c>
      <c r="E49" s="23">
        <f>E33</f>
        <v>0</v>
      </c>
      <c r="F49" s="133">
        <v>1</v>
      </c>
      <c r="G49" s="133">
        <v>2</v>
      </c>
      <c r="H49" s="133">
        <v>3</v>
      </c>
      <c r="I49" s="133">
        <v>4</v>
      </c>
      <c r="J49" s="133">
        <v>5</v>
      </c>
      <c r="K49" s="133">
        <v>6</v>
      </c>
      <c r="L49" s="133">
        <v>7</v>
      </c>
      <c r="M49" s="133">
        <v>8</v>
      </c>
      <c r="N49" s="133">
        <v>9</v>
      </c>
      <c r="O49" s="133">
        <v>10</v>
      </c>
      <c r="R49" s="119">
        <f>R48+'DT-Prelim Calcs'!$C$11</f>
        <v>1.8000000000000009</v>
      </c>
      <c r="S49" s="2">
        <f>AG49/'Drive Train'!$G$35</f>
        <v>0.85992177279230197</v>
      </c>
      <c r="T49" s="88">
        <f>AE49*12*60/(PI() * 'Drive Train'!$G$17)/S$2*ABS(S49)</f>
        <v>4021.251794095705</v>
      </c>
      <c r="U49" s="2">
        <f>IF(OR(AD48=1,AND($C$32=Motors!$C$28,'DT-Prelim Calcs'!AI48=1)),0,IF(AG49=0,-(V48+$C$9)/($C$8-$C$9)*$C$7,($C$6*S49-T49)/($C$6*S49)*$C$7*S49))</f>
        <v>0.24160527674760046</v>
      </c>
      <c r="V49" s="110">
        <f>IF(AND(AD48=1,AI48=1),0,ABS(U49/$C$7*($C$8-$C$9)+$C$9) *'Drive Train'!$K$55 + V48*(1-'Drive Train'!$K$55))</f>
        <v>17.748362734902731</v>
      </c>
      <c r="W49" s="110">
        <f t="shared" si="7"/>
        <v>17.748362734902731</v>
      </c>
      <c r="X49" s="2">
        <f>MAX(MIN(IF(AND(AI48=1,AG49&lt;0),-1,1)*(W49-$C$9)/($C$8-$C$9)*$C$7-$C$29*AE49/T$2 -  AI48*$C$29/2,X$2),MAX(X$4:X48)*-1)</f>
        <v>2.24017698820278E-3</v>
      </c>
      <c r="Y49" s="110">
        <f t="shared" si="8"/>
        <v>8.3198680038024816E-2</v>
      </c>
      <c r="Z49" s="110">
        <f t="shared" si="9"/>
        <v>8.3198680038024816E-2</v>
      </c>
      <c r="AA49" s="110">
        <f t="shared" si="10"/>
        <v>10.921006514462235</v>
      </c>
      <c r="AB49" s="110" t="e">
        <f t="shared" si="11"/>
        <v>#N/A</v>
      </c>
      <c r="AC49" s="88">
        <f t="shared" si="60"/>
        <v>1</v>
      </c>
      <c r="AD49" s="1">
        <f t="shared" si="12"/>
        <v>0</v>
      </c>
      <c r="AE49" s="110">
        <f t="shared" si="13"/>
        <v>12.242523578185541</v>
      </c>
      <c r="AF49" s="110" t="e">
        <f t="shared" si="14"/>
        <v>#N/A</v>
      </c>
      <c r="AG49" s="110">
        <f>IF(AI48=0,MIN('Drive Train'!$G$35-W48*$C$21*'Drive Train'!$G$38,AG48+W$2)-$C$3,IF(AE48-1&lt;=0,0,IF($C$32=Motors!$C$26,MAX(MAX(AG$4:AG48)*-1,AG48-W$2),MAX(0,MAX(AG$4:AG48)*-1,AG48-W$2))))</f>
        <v>10.921006514462235</v>
      </c>
      <c r="AH49" s="110">
        <f>'Drive Train'!$G$35-ABS(W49)*'DT-Prelim Calcs'!$C$21*'Drive Train'!$G$38</f>
        <v>11.102647353858753</v>
      </c>
      <c r="AI49" s="1">
        <f>IF(AJ49&gt;='Drive Train'!$G$30,1,0)</f>
        <v>0</v>
      </c>
      <c r="AJ49" s="110">
        <f>AJ48+0.5*Y49*'DT-Prelim Calcs'!$C$11^2+AE49*'DT-Prelim Calcs'!$C$11</f>
        <v>18.036569342368402</v>
      </c>
      <c r="AK49" s="110">
        <f t="shared" si="100"/>
        <v>0.19720403038780809</v>
      </c>
      <c r="AL49" s="119">
        <f>AL48+'DT-Prelim Calcs'!$C$11</f>
        <v>1.8000000000000009</v>
      </c>
      <c r="AM49" s="2">
        <f>AW49/'Drive Train'!$G$35</f>
        <v>0.67951049038324896</v>
      </c>
      <c r="AN49" s="88">
        <f>AU49*12*60/(PI() * 'Drive Train'!$G$17)/AM$2*AM49</f>
        <v>1115.6577853795086</v>
      </c>
      <c r="AO49" s="2">
        <f>('DT-Prelim Calcs'!$C$6*AM49-AN49)/('DT-Prelim Calcs'!$C$6*AM49)*'DT-Prelim Calcs'!$C$7*AM49</f>
        <v>0.68874720969635594</v>
      </c>
      <c r="AP49" s="110">
        <f>AO49/'DT-Prelim Calcs'!$C$7*('DT-Prelim Calcs'!$C$8-'DT-Prelim Calcs'!$C$9)+'DT-Prelim Calcs'!$C$9</f>
        <v>45.008695059494052</v>
      </c>
      <c r="AQ49" s="110">
        <f t="shared" si="16"/>
        <v>45.008695059494052</v>
      </c>
      <c r="AR49" s="2">
        <f t="shared" si="61"/>
        <v>0.60463583180736757</v>
      </c>
      <c r="AS49" s="110">
        <f>AR49*'DT-Prelim Calcs'!$C$21/AM$2/'DT-Prelim Calcs'!$C$19/'DT-Prelim Calcs'!$C$18*3.39*'DT-Prelim Calcs'!$C$20</f>
        <v>6.7367315227745657</v>
      </c>
      <c r="AT49" s="88">
        <f t="shared" si="17"/>
        <v>0</v>
      </c>
      <c r="AU49" s="110">
        <f>AS48*'DT-Prelim Calcs'!$C$11+AU48</f>
        <v>14.327888940609574</v>
      </c>
      <c r="AV49" s="110">
        <f>AV48+0.5*AS49*'DT-Prelim Calcs'!$C$11^2+AU49*'DT-Prelim Calcs'!$C$11</f>
        <v>13.942835045872192</v>
      </c>
      <c r="AW49" s="110">
        <f>MIN('Drive Train'!$G$35-AQ48*'DT-Prelim Calcs'!$C$21*'Drive Train'!$G$38,AW48+AQ$2)</f>
        <v>8.6297832278672608</v>
      </c>
      <c r="AX49" s="110">
        <f>'Drive Train'!$G$35-AQ49*'DT-Prelim Calcs'!$C$21*'Drive Train'!$G$38</f>
        <v>8.6492174446455348</v>
      </c>
      <c r="AY49" s="1">
        <f>IF(AV49&gt;='Drive Train'!$G$30,1,0)</f>
        <v>0</v>
      </c>
      <c r="AZ49" s="110">
        <f t="shared" si="62"/>
        <v>0.50009661177215614</v>
      </c>
      <c r="BA49" s="119">
        <f>BA48+'DT-Prelim Calcs'!$C$11</f>
        <v>1.8000000000000009</v>
      </c>
      <c r="BB49" s="2">
        <f>BL49/'Drive Train'!$G$35</f>
        <v>0.76120786689356335</v>
      </c>
      <c r="BC49" s="88">
        <f>BJ49*12*60/(PI() * 'Drive Train'!$G$17)/BB$2*BB49</f>
        <v>2386.0815747173442</v>
      </c>
      <c r="BD49" s="2">
        <f>('DT-Prelim Calcs'!$C$6*BB49-BC49)/('DT-Prelim Calcs'!$C$6*BB49)*'DT-Prelim Calcs'!$C$7*BB49</f>
        <v>0.49721147924604492</v>
      </c>
      <c r="BE49" s="110">
        <f>BD49/'DT-Prelim Calcs'!$C$7*('DT-Prelim Calcs'!$C$8-'DT-Prelim Calcs'!$C$9)+'DT-Prelim Calcs'!$C$9</f>
        <v>33.326373911460898</v>
      </c>
      <c r="BF49" s="110">
        <f t="shared" si="18"/>
        <v>33.326373911460898</v>
      </c>
      <c r="BG49" s="2">
        <f t="shared" si="63"/>
        <v>0.33662760477545051</v>
      </c>
      <c r="BH49" s="110">
        <f>BG49*'DT-Prelim Calcs'!$C$21/BB$2/'DT-Prelim Calcs'!$C$19/'DT-Prelim Calcs'!$C$18*3.39*'DT-Prelim Calcs'!$C$20</f>
        <v>5.8343249277233573</v>
      </c>
      <c r="BI49" s="88">
        <f t="shared" si="19"/>
        <v>0</v>
      </c>
      <c r="BJ49" s="110">
        <f>BH48*'DT-Prelim Calcs'!$C$11+BJ48</f>
        <v>17.585060420836314</v>
      </c>
      <c r="BK49" s="110">
        <f>BK48+0.5*BH49*'DT-Prelim Calcs'!$C$11^2+BJ49*'DT-Prelim Calcs'!$C$11</f>
        <v>18.560602597790513</v>
      </c>
      <c r="BL49" s="110">
        <f>MIN('Drive Train'!$G$35-BF48*'DT-Prelim Calcs'!$C$21*'Drive Train'!$G$38,BL48+BF$2)</f>
        <v>9.6673399095482537</v>
      </c>
      <c r="BM49" s="110">
        <f>'Drive Train'!$G$35-BF49*'DT-Prelim Calcs'!$C$21*'Drive Train'!$G$38</f>
        <v>9.7006263479685195</v>
      </c>
      <c r="BN49" s="1">
        <f>IF(BK49&gt;='Drive Train'!$G$30,1,0)</f>
        <v>0</v>
      </c>
      <c r="BO49" s="110">
        <f t="shared" si="64"/>
        <v>0.37029304346067671</v>
      </c>
      <c r="BP49" s="119">
        <f>BP48+'DT-Prelim Calcs'!$C$11</f>
        <v>1.8000000000000009</v>
      </c>
      <c r="BQ49" s="2">
        <f>CA49/'Drive Train'!$G$35</f>
        <v>0.83047142727694756</v>
      </c>
      <c r="BR49" s="88">
        <f>BY49*12*60/(PI() * 'Drive Train'!$G$17)/BQ$2*BQ49</f>
        <v>3450.149968168445</v>
      </c>
      <c r="BS49" s="2">
        <f>('DT-Prelim Calcs'!$C$6*BQ49-BR49)/('DT-Prelim Calcs'!$C$6*BQ49)*'DT-Prelim Calcs'!$C$7*BQ49</f>
        <v>0.33796617562530634</v>
      </c>
      <c r="BT49" s="110">
        <f>BS49/'DT-Prelim Calcs'!$C$7*('DT-Prelim Calcs'!$C$8-'DT-Prelim Calcs'!$C$9)+'DT-Prelim Calcs'!$C$9</f>
        <v>23.613539789912302</v>
      </c>
      <c r="BU49" s="110">
        <f t="shared" si="20"/>
        <v>23.613539789912302</v>
      </c>
      <c r="BV49" s="2">
        <f t="shared" si="65"/>
        <v>0.12513600608156267</v>
      </c>
      <c r="BW49" s="110">
        <f>BV49*'DT-Prelim Calcs'!$C$21/BQ$2/'DT-Prelim Calcs'!$C$19/'DT-Prelim Calcs'!$C$18*3.39*'DT-Prelim Calcs'!$C$20</f>
        <v>2.9433963050661589</v>
      </c>
      <c r="BX49" s="88">
        <f t="shared" si="21"/>
        <v>0</v>
      </c>
      <c r="BY49" s="110">
        <f>BW48*'DT-Prelim Calcs'!$C$11+BY48</f>
        <v>17.173133991910674</v>
      </c>
      <c r="BZ49" s="110">
        <f>BZ48+0.5*BW49*'DT-Prelim Calcs'!$C$11^2+BY49*'DT-Prelim Calcs'!$C$11</f>
        <v>20.288083006527234</v>
      </c>
      <c r="CA49" s="110">
        <f>MIN('Drive Train'!$G$35-BU48*'DT-Prelim Calcs'!$C$21*'Drive Train'!$G$38,CA48+BU$2)</f>
        <v>10.546987126417234</v>
      </c>
      <c r="CB49" s="110">
        <f>'Drive Train'!$G$35-BU49*'DT-Prelim Calcs'!$C$21*'Drive Train'!$G$38</f>
        <v>10.574781418907893</v>
      </c>
      <c r="CC49" s="1">
        <f>IF(BZ49&gt;='Drive Train'!$G$30,1,0)</f>
        <v>1</v>
      </c>
      <c r="CD49" s="110">
        <f t="shared" si="66"/>
        <v>0</v>
      </c>
      <c r="CE49" s="119">
        <f>CE48+'DT-Prelim Calcs'!$C$11</f>
        <v>1.8000000000000009</v>
      </c>
      <c r="CF49" s="2">
        <f>CP49/'Drive Train'!$G$35</f>
        <v>0.86370360391400858</v>
      </c>
      <c r="CG49" s="88">
        <f>CN49*12*60/(PI() * 'Drive Train'!$G$17)/CF$2*CF49</f>
        <v>3950.5795017443529</v>
      </c>
      <c r="CH49" s="2">
        <f>('DT-Prelim Calcs'!$C$6*CF49-CG49)/('DT-Prelim Calcs'!$C$6*CF49)*'DT-Prelim Calcs'!$C$7*CF49</f>
        <v>0.26400066072088613</v>
      </c>
      <c r="CI49" s="110">
        <f>CH49/'DT-Prelim Calcs'!$C$7*('DT-Prelim Calcs'!$C$8-'DT-Prelim Calcs'!$C$9)+'DT-Prelim Calcs'!$C$9</f>
        <v>19.102167958862559</v>
      </c>
      <c r="CJ49" s="110">
        <f t="shared" si="22"/>
        <v>19.102167958862559</v>
      </c>
      <c r="CK49" s="2">
        <f t="shared" si="67"/>
        <v>2.9677084340352128E-2</v>
      </c>
      <c r="CL49" s="110">
        <f>CK49*'DT-Prelim Calcs'!$C$21/CF$2/'DT-Prelim Calcs'!$C$19/'DT-Prelim Calcs'!$C$18*3.39*'DT-Prelim Calcs'!$C$20</f>
        <v>0.88174970370544037</v>
      </c>
      <c r="CM49" s="88">
        <f t="shared" si="23"/>
        <v>0</v>
      </c>
      <c r="CN49" s="110">
        <f>CL48*'DT-Prelim Calcs'!$C$11+CN48</f>
        <v>14.968377032375919</v>
      </c>
      <c r="CO49" s="110">
        <f>CO48+0.5*CL49*'DT-Prelim Calcs'!$C$11^2+CN49*'DT-Prelim Calcs'!$C$11</f>
        <v>19.822964981365423</v>
      </c>
      <c r="CP49" s="110">
        <f>MIN('Drive Train'!$G$35-CJ48*'DT-Prelim Calcs'!$C$21*'Drive Train'!$G$38,CP48+CJ$2)</f>
        <v>10.969035769707908</v>
      </c>
      <c r="CQ49" s="110">
        <f>'Drive Train'!$G$35-CJ49*'DT-Prelim Calcs'!$C$21*'Drive Train'!$G$38</f>
        <v>10.980804883702369</v>
      </c>
      <c r="CR49" s="1">
        <f>IF(CO49&gt;='Drive Train'!$G$30,1,0)</f>
        <v>0</v>
      </c>
      <c r="CS49" s="110">
        <f t="shared" si="68"/>
        <v>0.21224631065402846</v>
      </c>
      <c r="CT49" s="119">
        <f>CT48+'DT-Prelim Calcs'!$C$11</f>
        <v>1.8000000000000009</v>
      </c>
      <c r="CU49" s="2">
        <f>DE49/'Drive Train'!$G$35</f>
        <v>0.8729014055461749</v>
      </c>
      <c r="CV49" s="88">
        <f>DC49*12*60/(PI() * 'Drive Train'!$G$17)/CU$2*CU49</f>
        <v>4085.675450246139</v>
      </c>
      <c r="CW49" s="2">
        <f>('DT-Prelim Calcs'!$C$6*CU49-CV49)/('DT-Prelim Calcs'!$C$6*CU49)*'DT-Prelim Calcs'!$C$7*CU49</f>
        <v>0.24435221729150108</v>
      </c>
      <c r="CX49" s="110">
        <f>CW49/'DT-Prelim Calcs'!$C$7*('DT-Prelim Calcs'!$C$8-'DT-Prelim Calcs'!$C$9)+'DT-Prelim Calcs'!$C$9</f>
        <v>17.903752260332691</v>
      </c>
      <c r="CY49" s="110">
        <f t="shared" si="24"/>
        <v>17.903752260332691</v>
      </c>
      <c r="CZ49" s="2">
        <f t="shared" si="69"/>
        <v>4.5691092441720593E-3</v>
      </c>
      <c r="DA49" s="110">
        <f>CZ49*'DT-Prelim Calcs'!$C$21/CU$2/'DT-Prelim Calcs'!$C$19/'DT-Prelim Calcs'!$C$18*3.39*'DT-Prelim Calcs'!$C$20</f>
        <v>0.1640372158380107</v>
      </c>
      <c r="DB49" s="88">
        <f t="shared" si="25"/>
        <v>1</v>
      </c>
      <c r="DC49" s="110">
        <f>DA48*'DT-Prelim Calcs'!$C$11+DC48</f>
        <v>12.676242994688147</v>
      </c>
      <c r="DD49" s="110">
        <f>DD48+0.5*DA49*'DT-Prelim Calcs'!$C$11^2+DC49*'DT-Prelim Calcs'!$C$11</f>
        <v>18.315526466251995</v>
      </c>
      <c r="DE49" s="110">
        <f>MIN('Drive Train'!$G$35-CY48*'DT-Prelim Calcs'!$C$21*'Drive Train'!$G$38,DE48+CY$2)</f>
        <v>11.085847850436421</v>
      </c>
      <c r="DF49" s="110">
        <f>'Drive Train'!$G$35-CY49*'DT-Prelim Calcs'!$C$21*'Drive Train'!$G$38</f>
        <v>11.088662296570057</v>
      </c>
      <c r="DG49" s="1">
        <f>IF(DD49&gt;='Drive Train'!$G$30,1,0)</f>
        <v>0</v>
      </c>
      <c r="DH49" s="110">
        <f t="shared" si="70"/>
        <v>0.19893058067036323</v>
      </c>
      <c r="DI49" s="119">
        <f>DI48+'DT-Prelim Calcs'!$C$11</f>
        <v>1.8000000000000009</v>
      </c>
      <c r="DJ49" s="2">
        <f>DT49/'Drive Train'!$G$35</f>
        <v>0.87448250810843908</v>
      </c>
      <c r="DK49" s="88">
        <f>DR49*12*60/(PI() * 'Drive Train'!$G$17)/DJ$2*DJ49</f>
        <v>4108.2460488663519</v>
      </c>
      <c r="DL49" s="2">
        <f>('DT-Prelim Calcs'!$C$6*DJ49-DK49)/('DT-Prelim Calcs'!$C$6*DJ49)*'DT-Prelim Calcs'!$C$7*DJ49</f>
        <v>0.2411321636757833</v>
      </c>
      <c r="DM49" s="110">
        <f>DL49/'DT-Prelim Calcs'!$C$7*('DT-Prelim Calcs'!$C$8-'DT-Prelim Calcs'!$C$9)+'DT-Prelim Calcs'!$C$9</f>
        <v>17.707351827033591</v>
      </c>
      <c r="DN49" s="110">
        <f t="shared" si="26"/>
        <v>17.707351827033591</v>
      </c>
      <c r="DO49" s="2">
        <f t="shared" si="71"/>
        <v>4.603491712233676E-4</v>
      </c>
      <c r="DP49" s="110">
        <f>DO49*'DT-Prelim Calcs'!$C$21/DJ$2/'DT-Prelim Calcs'!$C$19/'DT-Prelim Calcs'!$C$18*3.39*'DT-Prelim Calcs'!$C$20</f>
        <v>1.9376669530112165E-2</v>
      </c>
      <c r="DQ49" s="88">
        <f t="shared" si="27"/>
        <v>1</v>
      </c>
      <c r="DR49" s="110">
        <f>DP48*'DT-Prelim Calcs'!$C$11+DR48</f>
        <v>10.8521623852711</v>
      </c>
      <c r="DS49" s="110">
        <f>DS48+0.5*DP49*'DT-Prelim Calcs'!$C$11^2+DR49*'DT-Prelim Calcs'!$C$11</f>
        <v>16.576164148333611</v>
      </c>
      <c r="DT49" s="110">
        <f>MIN('Drive Train'!$G$35-DN48*'DT-Prelim Calcs'!$C$21*'Drive Train'!$G$38,DT48+DN$2)</f>
        <v>11.105927852977176</v>
      </c>
      <c r="DU49" s="110">
        <f>'Drive Train'!$G$35-DN49*'DT-Prelim Calcs'!$C$21*'Drive Train'!$G$38</f>
        <v>11.106338335566976</v>
      </c>
      <c r="DV49" s="1">
        <f>IF(DS49&gt;='Drive Train'!$G$30,1,0)</f>
        <v>0</v>
      </c>
      <c r="DW49" s="110">
        <f t="shared" si="72"/>
        <v>0.19674835363370657</v>
      </c>
      <c r="DX49" s="119">
        <f>DX48+'DT-Prelim Calcs'!$C$11</f>
        <v>1.8000000000000009</v>
      </c>
      <c r="DY49" s="2">
        <f>EI49/'Drive Train'!$G$35</f>
        <v>0.87465788848798842</v>
      </c>
      <c r="DZ49" s="88">
        <f>EG49*12*60/(PI() * 'Drive Train'!$G$17)/DY$2*DY49</f>
        <v>4110.6684603286249</v>
      </c>
      <c r="EA49" s="2">
        <f>('DT-Prelim Calcs'!$C$6*DY49-DZ49)/('DT-Prelim Calcs'!$C$6*DY49)*'DT-Prelim Calcs'!$C$7*DY49</f>
        <v>0.24079458696954298</v>
      </c>
      <c r="EB49" s="110">
        <f>EA49/'DT-Prelim Calcs'!$C$7*('DT-Prelim Calcs'!$C$8-'DT-Prelim Calcs'!$C$9)+'DT-Prelim Calcs'!$C$9</f>
        <v>17.686762042113969</v>
      </c>
      <c r="EC49" s="110">
        <f t="shared" si="28"/>
        <v>17.686762042113969</v>
      </c>
      <c r="ED49" s="2">
        <f t="shared" si="73"/>
        <v>2.9147567127935092E-5</v>
      </c>
      <c r="EE49" s="110">
        <f>ED49*'DT-Prelim Calcs'!$C$21/DY$2/'DT-Prelim Calcs'!$C$19/'DT-Prelim Calcs'!$C$18*3.39*'DT-Prelim Calcs'!$C$20</f>
        <v>1.4072775773410144E-3</v>
      </c>
      <c r="EF49" s="88">
        <f t="shared" si="29"/>
        <v>1</v>
      </c>
      <c r="EG49" s="110">
        <f>EE48*'DT-Prelim Calcs'!$C$11+EG48</f>
        <v>9.4645399297394945</v>
      </c>
      <c r="EH49" s="110">
        <f>EH48+0.5*EE49*'DT-Prelim Calcs'!$C$11^2+EG49*'DT-Prelim Calcs'!$C$11</f>
        <v>14.960398349875856</v>
      </c>
      <c r="EI49" s="110">
        <f>MIN('Drive Train'!$G$35-EC48*'DT-Prelim Calcs'!$C$21*'Drive Train'!$G$38,EI48+EC$2)</f>
        <v>11.108155183797452</v>
      </c>
      <c r="EJ49" s="110">
        <f>'Drive Train'!$G$35-EC49*'DT-Prelim Calcs'!$C$21*'Drive Train'!$G$38</f>
        <v>11.108191416209742</v>
      </c>
      <c r="EK49" s="1">
        <f>IF(EH49&gt;='Drive Train'!$G$30,1,0)</f>
        <v>0</v>
      </c>
      <c r="EL49" s="110">
        <f t="shared" si="74"/>
        <v>0.19651957824571076</v>
      </c>
      <c r="EM49" s="119">
        <f>EM48+'DT-Prelim Calcs'!$C$11</f>
        <v>1.8000000000000009</v>
      </c>
      <c r="EN49" s="2">
        <f>EX49/'Drive Train'!$G$35</f>
        <v>0.87467007402367258</v>
      </c>
      <c r="EO49" s="88">
        <f>EV49*12*60/(PI() * 'Drive Train'!$G$17)/EN$2*EN49</f>
        <v>4110.8304424823418</v>
      </c>
      <c r="EP49" s="2">
        <f>('DT-Prelim Calcs'!$C$6*EN49-EO49)/('DT-Prelim Calcs'!$C$6*EN49)*'DT-Prelim Calcs'!$C$7*EN49</f>
        <v>0.24077265986993615</v>
      </c>
      <c r="EQ49" s="110">
        <f>EP49/'DT-Prelim Calcs'!$C$7*('DT-Prelim Calcs'!$C$8-'DT-Prelim Calcs'!$C$9)+'DT-Prelim Calcs'!$C$9</f>
        <v>17.6854246445493</v>
      </c>
      <c r="ER49" s="110">
        <f t="shared" si="30"/>
        <v>17.6854246445493</v>
      </c>
      <c r="ES49" s="2">
        <f t="shared" si="75"/>
        <v>1.0874064423349594E-6</v>
      </c>
      <c r="ET49" s="110">
        <f>ES49*'DT-Prelim Calcs'!$C$21/EN$2/'DT-Prelim Calcs'!$C$19/'DT-Prelim Calcs'!$C$18*3.39*'DT-Prelim Calcs'!$C$20</f>
        <v>5.9232140590025073E-5</v>
      </c>
      <c r="EU49" s="88">
        <f t="shared" si="31"/>
        <v>1</v>
      </c>
      <c r="EV49" s="110">
        <f>ET48*'DT-Prelim Calcs'!$C$11+EV48</f>
        <v>8.3892377237414966</v>
      </c>
      <c r="EW49" s="110">
        <f>EW48+0.5*ET49*'DT-Prelim Calcs'!$C$11^2+EV49*'DT-Prelim Calcs'!$C$11</f>
        <v>13.557200011946881</v>
      </c>
      <c r="EX49" s="110">
        <f>MIN('Drive Train'!$G$35-ER48*'DT-Prelim Calcs'!$C$21*'Drive Train'!$G$38,EX48+ER$2)</f>
        <v>11.108309940100641</v>
      </c>
      <c r="EY49" s="110">
        <f>'Drive Train'!$G$35-ER49*'DT-Prelim Calcs'!$C$21*'Drive Train'!$G$38</f>
        <v>11.108311781990562</v>
      </c>
      <c r="EZ49" s="1">
        <f>IF(EW49&gt;='Drive Train'!$G$30,1,0)</f>
        <v>0</v>
      </c>
      <c r="FA49" s="110">
        <f t="shared" si="76"/>
        <v>0.19650471827277002</v>
      </c>
      <c r="FB49" s="119">
        <f>FB48+'DT-Prelim Calcs'!$C$11</f>
        <v>1.8000000000000009</v>
      </c>
      <c r="FC49" s="2">
        <f>FM49/'Drive Train'!$G$35</f>
        <v>0.87467057420400651</v>
      </c>
      <c r="FD49" s="88">
        <f>FK49*12*60/(PI() * 'Drive Train'!$G$17)/FC$2*FC49</f>
        <v>4110.8368041524664</v>
      </c>
      <c r="FE49" s="2">
        <f>('DT-Prelim Calcs'!$C$6*FC49-FD49)/('DT-Prelim Calcs'!$C$6*FC49)*'DT-Prelim Calcs'!$C$7*FC49</f>
        <v>0.24077182917302967</v>
      </c>
      <c r="FF49" s="110">
        <f>FE49/'DT-Prelim Calcs'!$C$7*('DT-Prelim Calcs'!$C$8-'DT-Prelim Calcs'!$C$9)+'DT-Prelim Calcs'!$C$9</f>
        <v>17.685373977929469</v>
      </c>
      <c r="FG49" s="110">
        <f t="shared" si="32"/>
        <v>17.685373977929469</v>
      </c>
      <c r="FH49" s="2">
        <f t="shared" si="77"/>
        <v>2.1791582788255326E-8</v>
      </c>
      <c r="FI49" s="110">
        <f>FH49*'DT-Prelim Calcs'!$C$21/FC$2/'DT-Prelim Calcs'!$C$19/'DT-Prelim Calcs'!$C$18*3.39*'DT-Prelim Calcs'!$C$20</f>
        <v>1.321897268832305E-6</v>
      </c>
      <c r="FJ49" s="88">
        <f t="shared" si="33"/>
        <v>1</v>
      </c>
      <c r="FK49" s="110">
        <f>FI48*'DT-Prelim Calcs'!$C$11+FK48</f>
        <v>7.5332004081002522</v>
      </c>
      <c r="FL49" s="110">
        <f>FL48+0.5*FI49*'DT-Prelim Calcs'!$C$11^2+FK49*'DT-Prelim Calcs'!$C$11</f>
        <v>12.363840023880709</v>
      </c>
      <c r="FM49" s="110">
        <f>MIN('Drive Train'!$G$35-FG48*'DT-Prelim Calcs'!$C$21*'Drive Train'!$G$38,FM48+FG$2)</f>
        <v>11.108316292390882</v>
      </c>
      <c r="FN49" s="110">
        <f>'Drive Train'!$G$35-FG49*'DT-Prelim Calcs'!$C$21*'Drive Train'!$G$38</f>
        <v>11.108316341986347</v>
      </c>
      <c r="FO49" s="1">
        <f>IF(FL49&gt;='Drive Train'!$G$30,1,0)</f>
        <v>0</v>
      </c>
      <c r="FP49" s="110">
        <f t="shared" si="78"/>
        <v>0.19650415531032744</v>
      </c>
      <c r="FQ49" s="119">
        <f>FQ48+'DT-Prelim Calcs'!$C$11</f>
        <v>1.8000000000000009</v>
      </c>
      <c r="FR49" s="2">
        <f>GB49/'Drive Train'!$G$35</f>
        <v>0.87467058530674202</v>
      </c>
      <c r="FS49" s="88">
        <f>FZ49*12*60/(PI() * 'Drive Train'!$G$17)/FR$2*FR49</f>
        <v>4110.8369384493508</v>
      </c>
      <c r="FT49" s="2">
        <f>('DT-Prelim Calcs'!$C$6*FR49-FS49)/('DT-Prelim Calcs'!$C$6*FR49)*'DT-Prelim Calcs'!$C$7*FR49</f>
        <v>0.24077181240346776</v>
      </c>
      <c r="FU49" s="110">
        <f>FT49/'DT-Prelim Calcs'!$C$7*('DT-Prelim Calcs'!$C$8-'DT-Prelim Calcs'!$C$9)+'DT-Prelim Calcs'!$C$9</f>
        <v>17.685372955105127</v>
      </c>
      <c r="FV49" s="110">
        <f t="shared" si="34"/>
        <v>17.685372955105127</v>
      </c>
      <c r="FW49" s="2">
        <f t="shared" si="79"/>
        <v>2.1251506110431251E-10</v>
      </c>
      <c r="FX49" s="110">
        <f>FW49*'DT-Prelim Calcs'!$C$21/FR$2/'DT-Prelim Calcs'!$C$19/'DT-Prelim Calcs'!$C$18*3.39*'DT-Prelim Calcs'!$C$20</f>
        <v>1.4206801872058746E-8</v>
      </c>
      <c r="FY49" s="88">
        <f t="shared" si="35"/>
        <v>1</v>
      </c>
      <c r="FZ49" s="110">
        <f>FX48*'DT-Prelim Calcs'!$C$11+FZ48</f>
        <v>6.835681988339946</v>
      </c>
      <c r="GA49" s="110">
        <f>GA48+0.5*FX49*'DT-Prelim Calcs'!$C$11^2+FZ49*'DT-Prelim Calcs'!$C$11</f>
        <v>11.347679736821327</v>
      </c>
      <c r="GB49" s="110">
        <f>MIN('Drive Train'!$G$35-FV48*'DT-Prelim Calcs'!$C$21*'Drive Train'!$G$38,GB48+FV$2)</f>
        <v>11.108316433395624</v>
      </c>
      <c r="GC49" s="110">
        <f>'Drive Train'!$G$35-FV49*'DT-Prelim Calcs'!$C$21*'Drive Train'!$G$38</f>
        <v>11.108316434040537</v>
      </c>
      <c r="GD49" s="1">
        <f>IF(GA49&gt;='Drive Train'!$G$30,1,0)</f>
        <v>0</v>
      </c>
      <c r="GE49" s="110">
        <f t="shared" si="80"/>
        <v>0.19650414394561252</v>
      </c>
      <c r="GF49" s="119">
        <f>GF48+'DT-Prelim Calcs'!$C$11</f>
        <v>1.8000000000000009</v>
      </c>
      <c r="GG49" s="2">
        <f>GQ49/'Drive Train'!$G$35</f>
        <v>0.87194749034426011</v>
      </c>
      <c r="GH49" s="88">
        <f>GO49*12*60/(PI() * 'Drive Train'!$G$17)/GG$2*GG49</f>
        <v>4072.3277281284413</v>
      </c>
      <c r="GI49" s="2">
        <f>('DT-Prelim Calcs'!$C$6*GG49-GH49)/('DT-Prelim Calcs'!$C$6*GG49)*'DT-Prelim Calcs'!$C$7*GG49</f>
        <v>0.24622984894343711</v>
      </c>
      <c r="GJ49" s="110">
        <f>GI49/'DT-Prelim Calcs'!$C$7*('DT-Prelim Calcs'!$C$8-'DT-Prelim Calcs'!$C$9)+'DT-Prelim Calcs'!$C$9</f>
        <v>18.018274474564251</v>
      </c>
      <c r="GK49" s="110">
        <f t="shared" si="81"/>
        <v>18.018274474564251</v>
      </c>
      <c r="GL49" s="2">
        <f t="shared" si="82"/>
        <v>6.9686347736037657E-3</v>
      </c>
      <c r="GM49" s="110">
        <f>GL49*'DT-Prelim Calcs'!$C$21/GG$2/'DT-Prelim Calcs'!$C$19/'DT-Prelim Calcs'!$C$18*3.39*'DT-Prelim Calcs'!$C$20</f>
        <v>0.25881045019396104</v>
      </c>
      <c r="GN49" s="88">
        <f t="shared" si="37"/>
        <v>1</v>
      </c>
      <c r="GO49" s="110">
        <f>GM48*'DT-Prelim Calcs'!$C$11+GO48</f>
        <v>12.227031076385105</v>
      </c>
      <c r="GP49" s="110">
        <f>GP48+0.5*GM49*'DT-Prelim Calcs'!$C$11^2+GO49*'DT-Prelim Calcs'!$C$11</f>
        <v>16.087881823500627</v>
      </c>
      <c r="GQ49" s="110">
        <f>MIN('Drive Train'!$G$35-GK48*'DT-Prelim Calcs'!$C$21*'Drive Train'!$G$38,GQ48+GK$2)</f>
        <v>11.073733127372103</v>
      </c>
      <c r="GR49" s="110">
        <f>'Drive Train'!$G$35-GK49*'DT-Prelim Calcs'!$C$21*'Drive Train'!$G$38</f>
        <v>11.078355297289217</v>
      </c>
      <c r="GS49" s="1">
        <f>IF(GP49&gt;='Drive Train'!$G$30,1,0)</f>
        <v>0</v>
      </c>
      <c r="GT49" s="110">
        <f t="shared" si="83"/>
        <v>0.20020304971738059</v>
      </c>
      <c r="GU49" s="119">
        <f>GU48+'DT-Prelim Calcs'!$C$11</f>
        <v>1.8000000000000009</v>
      </c>
      <c r="GV49" s="2">
        <f>HF49/'Drive Train'!$G$35</f>
        <v>0.87272040302706833</v>
      </c>
      <c r="GW49" s="88">
        <f>HD49*12*60/(PI() * 'Drive Train'!$G$17)/GV$2*GV49</f>
        <v>4083.2621014973306</v>
      </c>
      <c r="GX49" s="2">
        <f>('DT-Prelim Calcs'!$C$6*GV49-GW49)/('DT-Prelim Calcs'!$C$6*GV49)*'DT-Prelim Calcs'!$C$7*GV49</f>
        <v>0.2446796786943245</v>
      </c>
      <c r="GY49" s="110">
        <f>GX49/'DT-Prelim Calcs'!$C$7*('DT-Prelim Calcs'!$C$8-'DT-Prelim Calcs'!$C$9)+'DT-Prelim Calcs'!$C$9</f>
        <v>17.923725083483625</v>
      </c>
      <c r="GZ49" s="110">
        <f t="shared" si="38"/>
        <v>17.923725083483625</v>
      </c>
      <c r="HA49" s="2">
        <f t="shared" si="84"/>
        <v>4.9885052972080124E-3</v>
      </c>
      <c r="HB49" s="110">
        <f>HA49*'DT-Prelim Calcs'!$C$21/GV$2/'DT-Prelim Calcs'!$C$19/'DT-Prelim Calcs'!$C$18*3.39*'DT-Prelim Calcs'!$C$20</f>
        <v>0.18526976139656354</v>
      </c>
      <c r="HC49" s="88">
        <f t="shared" si="39"/>
        <v>1</v>
      </c>
      <c r="HD49" s="110">
        <f>HB48*'DT-Prelim Calcs'!$C$11+HD48</f>
        <v>12.249003400030666</v>
      </c>
      <c r="HE49" s="110">
        <f>HE48+0.5*HB49*'DT-Prelim Calcs'!$C$11^2+HD49*'DT-Prelim Calcs'!$C$11</f>
        <v>16.750205819250404</v>
      </c>
      <c r="HF49" s="110">
        <f>MIN('Drive Train'!$G$35-GZ48*'DT-Prelim Calcs'!$C$21*'Drive Train'!$G$38,HF48+GZ$2)</f>
        <v>11.083549118443766</v>
      </c>
      <c r="HG49" s="110">
        <f>'Drive Train'!$G$35-GZ49*'DT-Prelim Calcs'!$C$21*'Drive Train'!$G$38</f>
        <v>11.086864742486473</v>
      </c>
      <c r="HH49" s="1">
        <f>IF(HE49&gt;='Drive Train'!$G$30,1,0)</f>
        <v>0</v>
      </c>
      <c r="HI49" s="110">
        <f t="shared" si="85"/>
        <v>0.19915250092759579</v>
      </c>
      <c r="HJ49" s="119">
        <f>HJ48+'DT-Prelim Calcs'!$C$11</f>
        <v>1.8000000000000009</v>
      </c>
      <c r="HK49" s="2">
        <f>HU49/'Drive Train'!$G$35</f>
        <v>0.87309594032453819</v>
      </c>
      <c r="HL49" s="88">
        <f>HS49*12*60/(PI() * 'Drive Train'!$G$17)/HK$2*HK49</f>
        <v>4088.573653940271</v>
      </c>
      <c r="HM49" s="2">
        <f>('DT-Prelim Calcs'!$C$6*HK49-HL49)/('DT-Prelim Calcs'!$C$6*HK49)*'DT-Prelim Calcs'!$C$7*HK49</f>
        <v>0.24392677379325259</v>
      </c>
      <c r="HN49" s="110">
        <f>HM49/'DT-Prelim Calcs'!$C$7*('DT-Prelim Calcs'!$C$8-'DT-Prelim Calcs'!$C$9)+'DT-Prelim Calcs'!$C$9</f>
        <v>17.877803224269307</v>
      </c>
      <c r="HO49" s="110">
        <f t="shared" si="40"/>
        <v>17.877803224269307</v>
      </c>
      <c r="HP49" s="2">
        <f t="shared" si="86"/>
        <v>4.0270378957195374E-3</v>
      </c>
      <c r="HQ49" s="110">
        <f>HP49*'DT-Prelim Calcs'!$C$21/HK$2/'DT-Prelim Calcs'!$C$19/'DT-Prelim Calcs'!$C$18*3.39*'DT-Prelim Calcs'!$C$20</f>
        <v>0.14956150302024374</v>
      </c>
      <c r="HR49" s="88">
        <f t="shared" si="41"/>
        <v>1</v>
      </c>
      <c r="HS49" s="110">
        <f>HQ48*'DT-Prelim Calcs'!$C$11+HS48</f>
        <v>12.259661626366304</v>
      </c>
      <c r="HT49" s="110">
        <f>HT48+0.5*HQ49*'DT-Prelim Calcs'!$C$11^2+HS49*'DT-Prelim Calcs'!$C$11</f>
        <v>17.216362734899679</v>
      </c>
      <c r="HU49" s="110">
        <f>MIN('Drive Train'!$G$35-HO48*'DT-Prelim Calcs'!$C$21*'Drive Train'!$G$38,HU48+HO$2)</f>
        <v>11.088318442121635</v>
      </c>
      <c r="HV49" s="110">
        <f>'Drive Train'!$G$35-HO49*'DT-Prelim Calcs'!$C$21*'Drive Train'!$G$38</f>
        <v>11.090997709815761</v>
      </c>
      <c r="HW49" s="1">
        <f>IF(HT49&gt;='Drive Train'!$G$30,1,0)</f>
        <v>0</v>
      </c>
      <c r="HX49" s="110">
        <f t="shared" si="87"/>
        <v>0.19864225804743674</v>
      </c>
      <c r="HY49" s="119">
        <f>HY48+'DT-Prelim Calcs'!$C$11</f>
        <v>1.8000000000000009</v>
      </c>
      <c r="HZ49" s="2">
        <f>IJ49/'Drive Train'!$G$35</f>
        <v>0.87329817047862279</v>
      </c>
      <c r="IA49" s="88">
        <f>IH49*12*60/(PI() * 'Drive Train'!$G$17)/HZ$2*HZ49</f>
        <v>4091.4336565217691</v>
      </c>
      <c r="IB49" s="2">
        <f>('DT-Prelim Calcs'!$C$6*HZ49-IA49)/('DT-Prelim Calcs'!$C$6*HZ49)*'DT-Prelim Calcs'!$C$7*HZ49</f>
        <v>0.24352140398860903</v>
      </c>
      <c r="IC49" s="110">
        <f>IB49/'DT-Prelim Calcs'!$C$7*('DT-Prelim Calcs'!$C$8-'DT-Prelim Calcs'!$C$9)+'DT-Prelim Calcs'!$C$9</f>
        <v>17.853078541149202</v>
      </c>
      <c r="ID49" s="110">
        <f t="shared" si="42"/>
        <v>17.853078541149202</v>
      </c>
      <c r="IE49" s="2">
        <f t="shared" si="88"/>
        <v>3.5094481459309879E-3</v>
      </c>
      <c r="IF49" s="110">
        <f>IE49*'DT-Prelim Calcs'!$C$21/HZ$2/'DT-Prelim Calcs'!$C$19/'DT-Prelim Calcs'!$C$18*3.39*'DT-Prelim Calcs'!$C$20</f>
        <v>0.13033856473885075</v>
      </c>
      <c r="IG49" s="88">
        <f t="shared" si="43"/>
        <v>1</v>
      </c>
      <c r="IH49" s="110">
        <f>IF48*'DT-Prelim Calcs'!$C$11+IH48</f>
        <v>12.265396432826426</v>
      </c>
      <c r="II49" s="110">
        <f>II48+0.5*IF49*'DT-Prelim Calcs'!$C$11^2+IH49*'DT-Prelim Calcs'!$C$11</f>
        <v>17.544047966279098</v>
      </c>
      <c r="IJ49" s="110">
        <f>MIN('Drive Train'!$G$35-ID48*'DT-Prelim Calcs'!$C$21*'Drive Train'!$G$38,IJ48+ID$2)</f>
        <v>11.090886765078508</v>
      </c>
      <c r="IK49" s="110">
        <f>'Drive Train'!$G$35-ID49*'DT-Prelim Calcs'!$C$21*'Drive Train'!$G$38</f>
        <v>11.093222931296571</v>
      </c>
      <c r="IL49" s="1">
        <f>IF(II49&gt;='Drive Train'!$G$30,1,0)</f>
        <v>0</v>
      </c>
      <c r="IM49" s="110">
        <f t="shared" si="89"/>
        <v>0.19836753934610224</v>
      </c>
      <c r="IN49" s="119">
        <f>IN48+'DT-Prelim Calcs'!$C$11</f>
        <v>1.8000000000000009</v>
      </c>
      <c r="IO49" s="2">
        <f>IY49/'Drive Train'!$G$35</f>
        <v>0.87341698221504116</v>
      </c>
      <c r="IP49" s="88">
        <f>IW49*12*60/(PI() * 'Drive Train'!$G$17)/IO$2*IO49</f>
        <v>4093.1138265424156</v>
      </c>
      <c r="IQ49" s="2">
        <f>('DT-Prelim Calcs'!$C$6*IO49-IP49)/('DT-Prelim Calcs'!$C$6*IO49)*'DT-Prelim Calcs'!$C$7*IO49</f>
        <v>0.2432832710490973</v>
      </c>
      <c r="IR49" s="110">
        <f>IQ49/'DT-Prelim Calcs'!$C$7*('DT-Prelim Calcs'!$C$8-'DT-Prelim Calcs'!$C$9)+'DT-Prelim Calcs'!$C$9</f>
        <v>17.838554120725085</v>
      </c>
      <c r="IS49" s="110">
        <f t="shared" si="44"/>
        <v>17.838554120725085</v>
      </c>
      <c r="IT49" s="2">
        <f t="shared" si="90"/>
        <v>3.2054154202587615E-3</v>
      </c>
      <c r="IU49" s="110">
        <f>IT49*'DT-Prelim Calcs'!$C$21/IO$2/'DT-Prelim Calcs'!$C$19/'DT-Prelim Calcs'!$C$18*3.39*'DT-Prelim Calcs'!$C$20</f>
        <v>0.11904699197584974</v>
      </c>
      <c r="IV49" s="88">
        <f t="shared" si="45"/>
        <v>1</v>
      </c>
      <c r="IW49" s="110">
        <f>IU48*'DT-Prelim Calcs'!$C$11+IW48</f>
        <v>12.268764127570046</v>
      </c>
      <c r="IX49" s="110">
        <f>IX48+0.5*IU49*'DT-Prelim Calcs'!$C$11^2+IW49*'DT-Prelim Calcs'!$C$11</f>
        <v>17.775955424554979</v>
      </c>
      <c r="IY49" s="110">
        <f>MIN('Drive Train'!$G$35-IS48*'DT-Prelim Calcs'!$C$21*'Drive Train'!$G$38,IY48+IS$2)</f>
        <v>11.092395674131023</v>
      </c>
      <c r="IZ49" s="110">
        <f>'Drive Train'!$G$35-IS49*'DT-Prelim Calcs'!$C$21*'Drive Train'!$G$38</f>
        <v>11.094530129134741</v>
      </c>
      <c r="JA49" s="1">
        <f>IF(IX49&gt;='Drive Train'!$G$30,1,0)</f>
        <v>0</v>
      </c>
      <c r="JB49" s="110">
        <f t="shared" si="91"/>
        <v>0.19820615689694543</v>
      </c>
      <c r="JC49" s="119">
        <f>JC48+'DT-Prelim Calcs'!$C$11</f>
        <v>1.8000000000000009</v>
      </c>
      <c r="JD49" s="2">
        <f>JN49/'Drive Train'!$G$35</f>
        <v>0.87348658291966752</v>
      </c>
      <c r="JE49" s="88">
        <f>JL49*12*60/(PI() * 'Drive Train'!$G$17)/JD$2*JD49</f>
        <v>4094.098045880819</v>
      </c>
      <c r="JF49" s="2">
        <f>('DT-Prelim Calcs'!$C$6*JD49-JE49)/('DT-Prelim Calcs'!$C$6*JD49)*'DT-Prelim Calcs'!$C$7*JD49</f>
        <v>0.2431437797434513</v>
      </c>
      <c r="JG49" s="110">
        <f>JF49/'DT-Prelim Calcs'!$C$7*('DT-Prelim Calcs'!$C$8-'DT-Prelim Calcs'!$C$9)+'DT-Prelim Calcs'!$C$9</f>
        <v>17.830046140380716</v>
      </c>
      <c r="JH49" s="110">
        <f t="shared" si="46"/>
        <v>17.830046140380716</v>
      </c>
      <c r="JI49" s="2">
        <f t="shared" si="92"/>
        <v>3.0273299866365455E-3</v>
      </c>
      <c r="JJ49" s="110">
        <f>JI49*'DT-Prelim Calcs'!$C$21/JD$2/'DT-Prelim Calcs'!$C$19/'DT-Prelim Calcs'!$C$18*3.39*'DT-Prelim Calcs'!$C$20</f>
        <v>0.11243301768301744</v>
      </c>
      <c r="JK49" s="88">
        <f t="shared" si="47"/>
        <v>1</v>
      </c>
      <c r="JL49" s="110">
        <f>JJ48*'DT-Prelim Calcs'!$C$11+JL48</f>
        <v>12.270736413816975</v>
      </c>
      <c r="JM49" s="110">
        <f>JM48+0.5*JJ49*'DT-Prelim Calcs'!$C$11^2+JL49*'DT-Prelim Calcs'!$C$11</f>
        <v>17.93311365447628</v>
      </c>
      <c r="JN49" s="110">
        <f>MIN('Drive Train'!$G$35-JH48*'DT-Prelim Calcs'!$C$21*'Drive Train'!$G$38,JN48+JH$2)</f>
        <v>11.093279603079777</v>
      </c>
      <c r="JO49" s="110">
        <f>'Drive Train'!$G$35-JH49*'DT-Prelim Calcs'!$C$21*'Drive Train'!$G$38</f>
        <v>11.095295847365735</v>
      </c>
      <c r="JP49" s="1">
        <f>IF(JM49&gt;='Drive Train'!$G$30,1,0)</f>
        <v>0</v>
      </c>
      <c r="JQ49" s="110">
        <f>MIN(JG49,'DT-Prelim Calcs'!$C$10)*'DT-Prelim Calcs'!$C$11*1000/60/60*(1-JP49)</f>
        <v>0.19811162378200795</v>
      </c>
      <c r="JR49" s="119">
        <f>JR48+'DT-Prelim Calcs'!$C$11</f>
        <v>1.8000000000000009</v>
      </c>
      <c r="JS49" s="2">
        <f>KC49/'Drive Train'!$G$35</f>
        <v>0.87351219575632977</v>
      </c>
      <c r="JT49" s="88">
        <f>KA49*12*60/(PI() * 'Drive Train'!$G$17)/JS$2*JS49</f>
        <v>4094.4602288603846</v>
      </c>
      <c r="JU49" s="2">
        <f>('DT-Prelim Calcs'!$C$6*JS49-JT49)/('DT-Prelim Calcs'!$C$6*JS49)*'DT-Prelim Calcs'!$C$7*JS49</f>
        <v>0.24309244897992802</v>
      </c>
      <c r="JV49" s="110">
        <f>JU49/'DT-Prelim Calcs'!$C$7*('DT-Prelim Calcs'!$C$8-'DT-Prelim Calcs'!$C$9)+'DT-Prelim Calcs'!$C$9</f>
        <v>17.826915327853769</v>
      </c>
      <c r="JW49" s="110">
        <f t="shared" si="48"/>
        <v>17.826915327853769</v>
      </c>
      <c r="JX49" s="2">
        <f t="shared" si="93"/>
        <v>2.9617986419673559E-3</v>
      </c>
      <c r="JY49" s="110">
        <f>JX49*'DT-Prelim Calcs'!$C$21/JS$2/'DT-Prelim Calcs'!$C$19/'DT-Prelim Calcs'!$C$18*3.39*'DT-Prelim Calcs'!$C$20</f>
        <v>0.10999922722525209</v>
      </c>
      <c r="JZ49" s="88">
        <f t="shared" si="49"/>
        <v>1</v>
      </c>
      <c r="KA49" s="110">
        <f>JY48*'DT-Prelim Calcs'!$C$11+KA48</f>
        <v>12.271462109987905</v>
      </c>
      <c r="KB49" s="110">
        <f>KB48+0.5*JY49*'DT-Prelim Calcs'!$C$11^2+KA49*'DT-Prelim Calcs'!$C$11</f>
        <v>17.995029151264102</v>
      </c>
      <c r="KC49" s="110">
        <f>MIN('Drive Train'!$G$35-JW48*'DT-Prelim Calcs'!$C$21*'Drive Train'!$G$38,KC48+JW$2)</f>
        <v>11.093604886105387</v>
      </c>
      <c r="KD49" s="110">
        <f>'Drive Train'!$G$35-JW49*'DT-Prelim Calcs'!$C$21*'Drive Train'!$G$38</f>
        <v>11.09557762049316</v>
      </c>
      <c r="KE49" s="1">
        <f>IF(KB49&gt;='Drive Train'!$G$30,1,0)</f>
        <v>0</v>
      </c>
      <c r="KF49" s="110">
        <f>MIN(JV49,'DT-Prelim Calcs'!$C$10)*'DT-Prelim Calcs'!$C$11*1000/60/60*(1-KE49)</f>
        <v>0.198076836976153</v>
      </c>
      <c r="KG49" s="119">
        <f>KG48+'DT-Prelim Calcs'!$C$11</f>
        <v>1.8000000000000009</v>
      </c>
      <c r="KH49" s="2">
        <f>KR49/'Drive Train'!$G$35</f>
        <v>0.87351029102408595</v>
      </c>
      <c r="KI49" s="88">
        <f>KP49*12*60/(PI() * 'Drive Train'!$G$17)/KH$2*KH49</f>
        <v>4094.4332947693511</v>
      </c>
      <c r="KJ49" s="2">
        <f>('DT-Prelim Calcs'!$C$6*KH49-KI49)/('DT-Prelim Calcs'!$C$6*KH49)*'DT-Prelim Calcs'!$C$7*KH49</f>
        <v>0.24309626623012823</v>
      </c>
      <c r="KK49" s="110">
        <f>KJ49/'DT-Prelim Calcs'!$C$7*('DT-Prelim Calcs'!$C$8-'DT-Prelim Calcs'!$C$9)+'DT-Prelim Calcs'!$C$9</f>
        <v>17.827148153043282</v>
      </c>
      <c r="KL49" s="110">
        <f t="shared" si="50"/>
        <v>17.827148153043282</v>
      </c>
      <c r="KM49" s="2">
        <f t="shared" si="94"/>
        <v>2.9666719012205189E-3</v>
      </c>
      <c r="KN49" s="110">
        <f>KM49*'DT-Prelim Calcs'!$C$21/KH$2/'DT-Prelim Calcs'!$C$19/'DT-Prelim Calcs'!$C$18*3.39*'DT-Prelim Calcs'!$C$20</f>
        <v>0.11018021682539594</v>
      </c>
      <c r="KO49" s="88">
        <f t="shared" si="51"/>
        <v>1</v>
      </c>
      <c r="KP49" s="110">
        <f>KN48*'DT-Prelim Calcs'!$C$11+KP48</f>
        <v>12.271408144469284</v>
      </c>
      <c r="KQ49" s="110">
        <f>KQ48+0.5*KN49*'DT-Prelim Calcs'!$C$11^2+KP49*'DT-Prelim Calcs'!$C$11</f>
        <v>17.990486698048535</v>
      </c>
      <c r="KR49" s="110">
        <f>MIN('Drive Train'!$G$35-KL48*'DT-Prelim Calcs'!$C$21*'Drive Train'!$G$38,KR48+KL$2)</f>
        <v>11.09358069600589</v>
      </c>
      <c r="KS49" s="110">
        <f>'Drive Train'!$G$35-KL49*'DT-Prelim Calcs'!$C$21*'Drive Train'!$G$38</f>
        <v>11.095556666226104</v>
      </c>
      <c r="KT49" s="1">
        <f>IF(KQ49&gt;='Drive Train'!$G$30,1,0)</f>
        <v>0</v>
      </c>
      <c r="KU49" s="110">
        <f>MIN(KK49,'DT-Prelim Calcs'!$C$10)*'DT-Prelim Calcs'!$C$11*1000/60/60*(1-KT49)</f>
        <v>0.19807942392270314</v>
      </c>
      <c r="KV49" s="119">
        <f>KV48+'DT-Prelim Calcs'!$C$11</f>
        <v>1.8000000000000009</v>
      </c>
      <c r="KW49" s="2">
        <f>LG49/'Drive Train'!$G$35</f>
        <v>0.87351207926219443</v>
      </c>
      <c r="KX49" s="88">
        <f>LE49*12*60/(PI() * 'Drive Train'!$G$17)/KW$2*KW49</f>
        <v>4094.4585815618807</v>
      </c>
      <c r="KY49" s="2">
        <f>('DT-Prelim Calcs'!$C$6*KW49-KX49)/('DT-Prelim Calcs'!$C$6*KW49)*'DT-Prelim Calcs'!$C$7*KW49</f>
        <v>0.24309268244424015</v>
      </c>
      <c r="KZ49" s="110">
        <f>KY49/'DT-Prelim Calcs'!$C$7*('DT-Prelim Calcs'!$C$8-'DT-Prelim Calcs'!$C$9)+'DT-Prelim Calcs'!$C$9</f>
        <v>17.826929567521031</v>
      </c>
      <c r="LA49" s="110">
        <f t="shared" si="52"/>
        <v>17.826929567521031</v>
      </c>
      <c r="LB49" s="2">
        <f t="shared" si="95"/>
        <v>2.962096692022298E-3</v>
      </c>
      <c r="LC49" s="110">
        <f>LB49*'DT-Prelim Calcs'!$C$21/KW$2/'DT-Prelim Calcs'!$C$19/'DT-Prelim Calcs'!$C$18*3.39*'DT-Prelim Calcs'!$C$20</f>
        <v>0.11001029660561225</v>
      </c>
      <c r="LD49" s="88">
        <f t="shared" si="53"/>
        <v>1</v>
      </c>
      <c r="LE49" s="110">
        <f>LC48*'DT-Prelim Calcs'!$C$11+LE48</f>
        <v>12.271458809445074</v>
      </c>
      <c r="LF49" s="110">
        <f>LF48+0.5*LC49*'DT-Prelim Calcs'!$C$11^2+LE49*'DT-Prelim Calcs'!$C$11</f>
        <v>17.9948148608153</v>
      </c>
      <c r="LG49" s="110">
        <f>MIN('Drive Train'!$G$35-LA48*'DT-Prelim Calcs'!$C$21*'Drive Train'!$G$38,LG48+LA$2)</f>
        <v>11.093603406629869</v>
      </c>
      <c r="LH49" s="110">
        <f>'Drive Train'!$G$35-LA49*'DT-Prelim Calcs'!$C$21*'Drive Train'!$G$38</f>
        <v>11.095576338923106</v>
      </c>
      <c r="LI49" s="1">
        <f>IF(LF49&gt;='Drive Train'!$G$30,1,0)</f>
        <v>0</v>
      </c>
      <c r="LJ49" s="110">
        <f>MIN(KZ49,'DT-Prelim Calcs'!$C$10)*'DT-Prelim Calcs'!$C$11*1000/60/60*(1-LI49)</f>
        <v>0.19807699519467811</v>
      </c>
      <c r="LK49" s="119">
        <f>LK48+'DT-Prelim Calcs'!$C$11</f>
        <v>1.8000000000000009</v>
      </c>
      <c r="LL49" s="2">
        <f>LV49/'Drive Train'!$G$35</f>
        <v>0.87351073179132366</v>
      </c>
      <c r="LM49" s="88">
        <f>LT49*12*60/(PI() * 'Drive Train'!$G$17)/LL$2*LL49</f>
        <v>4094.4395274922263</v>
      </c>
      <c r="LN49" s="2">
        <f>('DT-Prelim Calcs'!$C$6*LL49-LM49)/('DT-Prelim Calcs'!$C$6*LL49)*'DT-Prelim Calcs'!$C$7*LL49</f>
        <v>0.24309538289356789</v>
      </c>
      <c r="LO49" s="110">
        <f>LN49/'DT-Prelim Calcs'!$C$7*('DT-Prelim Calcs'!$C$8-'DT-Prelim Calcs'!$C$9)+'DT-Prelim Calcs'!$C$9</f>
        <v>17.827094275777903</v>
      </c>
      <c r="LP49" s="110">
        <f t="shared" si="54"/>
        <v>17.827094275777903</v>
      </c>
      <c r="LQ49" s="2">
        <f t="shared" si="96"/>
        <v>2.965544196891573E-3</v>
      </c>
      <c r="LR49" s="110">
        <f>LQ49*'DT-Prelim Calcs'!$C$21/LL$2/'DT-Prelim Calcs'!$C$19/'DT-Prelim Calcs'!$C$18*3.39*'DT-Prelim Calcs'!$C$20</f>
        <v>0.1101383346383475</v>
      </c>
      <c r="LS49" s="88">
        <f t="shared" si="55"/>
        <v>1</v>
      </c>
      <c r="LT49" s="110">
        <f>LR48*'DT-Prelim Calcs'!$C$11+LT48</f>
        <v>12.271420632462007</v>
      </c>
      <c r="LU49" s="110">
        <f>LU48+0.5*LR49*'DT-Prelim Calcs'!$C$11^2+LT49*'DT-Prelim Calcs'!$C$11</f>
        <v>17.991948461514948</v>
      </c>
      <c r="LV49" s="110">
        <f>MIN('Drive Train'!$G$35-LP48*'DT-Prelim Calcs'!$C$21*'Drive Train'!$G$38,LV48+LP$2)</f>
        <v>11.09358629374981</v>
      </c>
      <c r="LW49" s="110">
        <f>'Drive Train'!$G$35-LP49*'DT-Prelim Calcs'!$C$21*'Drive Train'!$G$38</f>
        <v>11.095561515179988</v>
      </c>
      <c r="LX49" s="1">
        <f>IF(LU49&gt;='Drive Train'!$G$30,1,0)</f>
        <v>0</v>
      </c>
      <c r="LY49" s="110">
        <f>MIN(LO49,'DT-Prelim Calcs'!$C$10)*'DT-Prelim Calcs'!$C$11*1000/60/60*(1-LX49)</f>
        <v>0.19807882528642112</v>
      </c>
      <c r="LZ49" s="119">
        <f>LZ48+'DT-Prelim Calcs'!$C$11</f>
        <v>1.8000000000000009</v>
      </c>
    </row>
    <row r="50" spans="2:338" x14ac:dyDescent="0.2">
      <c r="C50" s="3" t="s">
        <v>142</v>
      </c>
      <c r="E50" s="23"/>
      <c r="F50" s="25">
        <f t="shared" ref="F50:M50" si="105">G50-$K$47</f>
        <v>29.999999999999982</v>
      </c>
      <c r="G50" s="25">
        <f t="shared" si="105"/>
        <v>33.333333333333314</v>
      </c>
      <c r="H50" s="25">
        <f t="shared" si="105"/>
        <v>36.66666666666665</v>
      </c>
      <c r="I50" s="25">
        <f t="shared" si="105"/>
        <v>39.999999999999986</v>
      </c>
      <c r="J50" s="25">
        <f t="shared" si="105"/>
        <v>43.333333333333321</v>
      </c>
      <c r="K50" s="25">
        <f t="shared" si="105"/>
        <v>46.666666666666657</v>
      </c>
      <c r="L50" s="25">
        <f t="shared" si="105"/>
        <v>49.999999999999993</v>
      </c>
      <c r="M50" s="25">
        <f t="shared" si="105"/>
        <v>53.333333333333329</v>
      </c>
      <c r="N50" s="25">
        <f>O50-$K$47</f>
        <v>56.666666666666664</v>
      </c>
      <c r="O50" s="25">
        <f>I47</f>
        <v>60</v>
      </c>
      <c r="R50" s="119">
        <f>R49+'DT-Prelim Calcs'!$C$11</f>
        <v>1.840000000000001</v>
      </c>
      <c r="S50" s="2">
        <f>AG50/'Drive Train'!$G$35</f>
        <v>0.86005097274478381</v>
      </c>
      <c r="T50" s="88">
        <f>AE50*12*60/(PI() * 'Drive Train'!$G$17)/S$2*ABS(S50)</f>
        <v>4022.9492532570221</v>
      </c>
      <c r="U50" s="2">
        <f>IF(OR(AD49=1,AND($C$32=Motors!$C$28,'DT-Prelim Calcs'!AI49=1)),0,IF(AG50=0,-(V49+$C$9)/($C$8-$C$9)*$C$7,($C$6*S50-T50)/($C$6*S50)*$C$7*S50))</f>
        <v>0.2413776169310354</v>
      </c>
      <c r="V50" s="110">
        <f>IF(AND(AD49=1,AI49=1),0,ABS(U50/$C$7*($C$8-$C$9)+$C$9) *'Drive Train'!$K$55 + V49*(1-'Drive Train'!$K$55))</f>
        <v>17.732738734841536</v>
      </c>
      <c r="W50" s="110">
        <f t="shared" si="7"/>
        <v>17.732738734841536</v>
      </c>
      <c r="X50" s="2">
        <f>MAX(MIN(IF(AND(AI49=1,AG50&lt;0),-1,1)*(W50-$C$9)/($C$8-$C$9)*$C$7-$C$29*AE50/T$2 -  AI49*$C$29/2,X$2),MAX(X$4:X49)*-1)</f>
        <v>1.918894059390025E-3</v>
      </c>
      <c r="Y50" s="110">
        <f t="shared" si="8"/>
        <v>7.1266446229384217E-2</v>
      </c>
      <c r="Z50" s="110">
        <f t="shared" si="9"/>
        <v>7.1266446229384217E-2</v>
      </c>
      <c r="AA50" s="110">
        <f t="shared" si="10"/>
        <v>10.922647353858753</v>
      </c>
      <c r="AB50" s="110" t="e">
        <f t="shared" si="11"/>
        <v>#N/A</v>
      </c>
      <c r="AC50" s="88">
        <f t="shared" si="60"/>
        <v>1</v>
      </c>
      <c r="AD50" s="1">
        <f t="shared" si="12"/>
        <v>0</v>
      </c>
      <c r="AE50" s="110">
        <f t="shared" si="13"/>
        <v>12.245851525387062</v>
      </c>
      <c r="AF50" s="110" t="e">
        <f t="shared" si="14"/>
        <v>#N/A</v>
      </c>
      <c r="AG50" s="110">
        <f>IF(AI49=0,MIN('Drive Train'!$G$35-W49*$C$21*'Drive Train'!$G$38,AG49+W$2)-$C$3,IF(AE49-1&lt;=0,0,IF($C$32=Motors!$C$26,MAX(MAX(AG$4:AG49)*-1,AG49-W$2),MAX(0,MAX(AG$4:AG49)*-1,AG49-W$2))))</f>
        <v>10.922647353858753</v>
      </c>
      <c r="AH50" s="110">
        <f>'Drive Train'!$G$35-ABS(W50)*'DT-Prelim Calcs'!$C$21*'Drive Train'!$G$38</f>
        <v>11.104053513864262</v>
      </c>
      <c r="AI50" s="1">
        <f>IF(AJ50&gt;='Drive Train'!$G$30,1,0)</f>
        <v>0</v>
      </c>
      <c r="AJ50" s="110">
        <f>AJ49+0.5*Y50*'DT-Prelim Calcs'!$C$11^2+AE50*'DT-Prelim Calcs'!$C$11</f>
        <v>18.526460416540868</v>
      </c>
      <c r="AK50" s="110">
        <f t="shared" si="100"/>
        <v>0.19703043038712817</v>
      </c>
      <c r="AL50" s="119">
        <f>AL49+'DT-Prelim Calcs'!$C$11</f>
        <v>1.840000000000001</v>
      </c>
      <c r="AM50" s="2">
        <f>AW50/'Drive Train'!$G$35</f>
        <v>0.68104074367287681</v>
      </c>
      <c r="AN50" s="88">
        <f>AU50*12*60/(PI() * 'Drive Train'!$G$17)/AM$2*AM50</f>
        <v>1139.2000304656817</v>
      </c>
      <c r="AO50" s="2">
        <f>('DT-Prelim Calcs'!$C$6*AM50-AN50)/('DT-Prelim Calcs'!$C$6*AM50)*'DT-Prelim Calcs'!$C$7*AM50</f>
        <v>0.68522086588070641</v>
      </c>
      <c r="AP50" s="110">
        <f>AO50/'DT-Prelim Calcs'!$C$7*('DT-Prelim Calcs'!$C$8-'DT-Prelim Calcs'!$C$9)+'DT-Prelim Calcs'!$C$9</f>
        <v>44.793613096270036</v>
      </c>
      <c r="AQ50" s="110">
        <f t="shared" si="16"/>
        <v>44.793613096270036</v>
      </c>
      <c r="AR50" s="2">
        <f t="shared" si="61"/>
        <v>0.59952757798893241</v>
      </c>
      <c r="AS50" s="110">
        <f>AR50*'DT-Prelim Calcs'!$C$21/AM$2/'DT-Prelim Calcs'!$C$19/'DT-Prelim Calcs'!$C$18*3.39*'DT-Prelim Calcs'!$C$20</f>
        <v>6.6798163802794219</v>
      </c>
      <c r="AT50" s="88">
        <f t="shared" si="17"/>
        <v>0</v>
      </c>
      <c r="AU50" s="110">
        <f>AS49*'DT-Prelim Calcs'!$C$11+AU49</f>
        <v>14.597358201520557</v>
      </c>
      <c r="AV50" s="110">
        <f>AV49+0.5*AS50*'DT-Prelim Calcs'!$C$11^2+AU50*'DT-Prelim Calcs'!$C$11</f>
        <v>14.532073227037237</v>
      </c>
      <c r="AW50" s="110">
        <f>MIN('Drive Train'!$G$35-AQ49*'DT-Prelim Calcs'!$C$21*'Drive Train'!$G$38,AW49+AQ$2)</f>
        <v>8.6492174446455348</v>
      </c>
      <c r="AX50" s="110">
        <f>'Drive Train'!$G$35-AQ50*'DT-Prelim Calcs'!$C$21*'Drive Train'!$G$38</f>
        <v>8.6685748213356959</v>
      </c>
      <c r="AY50" s="1">
        <f>IF(AV50&gt;='Drive Train'!$G$30,1,0)</f>
        <v>0</v>
      </c>
      <c r="AZ50" s="110">
        <f t="shared" si="62"/>
        <v>0.49770681218077822</v>
      </c>
      <c r="BA50" s="119">
        <f>BA49+'DT-Prelim Calcs'!$C$11</f>
        <v>1.840000000000001</v>
      </c>
      <c r="BB50" s="2">
        <f>BL50/'Drive Train'!$G$35</f>
        <v>0.76382884629673387</v>
      </c>
      <c r="BC50" s="88">
        <f>BJ50*12*60/(PI() * 'Drive Train'!$G$17)/BB$2*BB50</f>
        <v>2426.0722401230805</v>
      </c>
      <c r="BD50" s="2">
        <f>('DT-Prelim Calcs'!$C$6*BB50-BC50)/('DT-Prelim Calcs'!$C$6*BB50)*'DT-Prelim Calcs'!$C$7*BB50</f>
        <v>0.49125177968703448</v>
      </c>
      <c r="BE50" s="110">
        <f>BD50/'DT-Prelim Calcs'!$C$7*('DT-Prelim Calcs'!$C$8-'DT-Prelim Calcs'!$C$9)+'DT-Prelim Calcs'!$C$9</f>
        <v>32.962874505734021</v>
      </c>
      <c r="BF50" s="110">
        <f t="shared" si="18"/>
        <v>32.962874505734021</v>
      </c>
      <c r="BG50" s="2">
        <f t="shared" si="63"/>
        <v>0.32853678145708337</v>
      </c>
      <c r="BH50" s="110">
        <f>BG50*'DT-Prelim Calcs'!$C$21/BB$2/'DT-Prelim Calcs'!$C$19/'DT-Prelim Calcs'!$C$18*3.39*'DT-Prelim Calcs'!$C$20</f>
        <v>5.6940972948658475</v>
      </c>
      <c r="BI50" s="88">
        <f t="shared" si="19"/>
        <v>0</v>
      </c>
      <c r="BJ50" s="110">
        <f>BH49*'DT-Prelim Calcs'!$C$11+BJ49</f>
        <v>17.818433417945247</v>
      </c>
      <c r="BK50" s="110">
        <f>BK49+0.5*BH50*'DT-Prelim Calcs'!$C$11^2+BJ50*'DT-Prelim Calcs'!$C$11</f>
        <v>19.277895212344216</v>
      </c>
      <c r="BL50" s="110">
        <f>MIN('Drive Train'!$G$35-BF49*'DT-Prelim Calcs'!$C$21*'Drive Train'!$G$38,BL49+BF$2)</f>
        <v>9.7006263479685195</v>
      </c>
      <c r="BM50" s="110">
        <f>'Drive Train'!$G$35-BF50*'DT-Prelim Calcs'!$C$21*'Drive Train'!$G$38</f>
        <v>9.733341294483937</v>
      </c>
      <c r="BN50" s="1">
        <f>IF(BK50&gt;='Drive Train'!$G$30,1,0)</f>
        <v>0</v>
      </c>
      <c r="BO50" s="110">
        <f t="shared" si="64"/>
        <v>0.36625416117482251</v>
      </c>
      <c r="BP50" s="119">
        <f>BP49+'DT-Prelim Calcs'!$C$11</f>
        <v>1.840000000000001</v>
      </c>
      <c r="BQ50" s="2">
        <f>CA50/'Drive Train'!$G$35</f>
        <v>0.83265995424471606</v>
      </c>
      <c r="BR50" s="88">
        <f>BY50*12*60/(PI() * 'Drive Train'!$G$17)/BQ$2*BQ50</f>
        <v>3482.958016968706</v>
      </c>
      <c r="BS50" s="2">
        <f>('DT-Prelim Calcs'!$C$6*BQ50-BR50)/('DT-Prelim Calcs'!$C$6*BQ50)*'DT-Prelim Calcs'!$C$7*BQ50</f>
        <v>0.33313087727856405</v>
      </c>
      <c r="BT50" s="110">
        <f>BS50/'DT-Prelim Calcs'!$C$7*('DT-Prelim Calcs'!$C$8-'DT-Prelim Calcs'!$C$9)+'DT-Prelim Calcs'!$C$9</f>
        <v>23.318620883657101</v>
      </c>
      <c r="BU50" s="110">
        <f t="shared" si="20"/>
        <v>23.318620883657101</v>
      </c>
      <c r="BV50" s="2">
        <f t="shared" si="65"/>
        <v>0.11884158318612303</v>
      </c>
      <c r="BW50" s="110">
        <f>BV50*'DT-Prelim Calcs'!$C$21/BQ$2/'DT-Prelim Calcs'!$C$19/'DT-Prelim Calcs'!$C$18*3.39*'DT-Prelim Calcs'!$C$20</f>
        <v>2.7953415471023706</v>
      </c>
      <c r="BX50" s="88">
        <f t="shared" si="21"/>
        <v>0</v>
      </c>
      <c r="BY50" s="110">
        <f>BW49*'DT-Prelim Calcs'!$C$11+BY49</f>
        <v>17.29086984411332</v>
      </c>
      <c r="BZ50" s="110">
        <f>BZ49+0.5*BW50*'DT-Prelim Calcs'!$C$11^2+BY50*'DT-Prelim Calcs'!$C$11</f>
        <v>20.981954073529447</v>
      </c>
      <c r="CA50" s="110">
        <f>MIN('Drive Train'!$G$35-BU49*'DT-Prelim Calcs'!$C$21*'Drive Train'!$G$38,CA49+BU$2)</f>
        <v>10.574781418907893</v>
      </c>
      <c r="CB50" s="110">
        <f>'Drive Train'!$G$35-BU50*'DT-Prelim Calcs'!$C$21*'Drive Train'!$G$38</f>
        <v>10.60132412047086</v>
      </c>
      <c r="CC50" s="1">
        <f>IF(BZ50&gt;='Drive Train'!$G$30,1,0)</f>
        <v>1</v>
      </c>
      <c r="CD50" s="110">
        <f t="shared" si="66"/>
        <v>0</v>
      </c>
      <c r="CE50" s="119">
        <f>CE49+'DT-Prelim Calcs'!$C$11</f>
        <v>1.840000000000001</v>
      </c>
      <c r="CF50" s="2">
        <f>CP50/'Drive Train'!$G$35</f>
        <v>0.86463030580333622</v>
      </c>
      <c r="CG50" s="88">
        <f>CN50*12*60/(PI() * 'Drive Train'!$G$17)/CF$2*CF50</f>
        <v>3964.1369739102952</v>
      </c>
      <c r="CH50" s="2">
        <f>('DT-Prelim Calcs'!$C$6*CF50-CG50)/('DT-Prelim Calcs'!$C$6*CF50)*'DT-Prelim Calcs'!$C$7*CF50</f>
        <v>0.26203401659134851</v>
      </c>
      <c r="CI50" s="110">
        <f>CH50/'DT-Prelim Calcs'!$C$7*('DT-Prelim Calcs'!$C$8-'DT-Prelim Calcs'!$C$9)+'DT-Prelim Calcs'!$C$9</f>
        <v>18.982216614791469</v>
      </c>
      <c r="CJ50" s="110">
        <f t="shared" si="22"/>
        <v>18.982216614791469</v>
      </c>
      <c r="CK50" s="2">
        <f t="shared" si="67"/>
        <v>2.7158303546704954E-2</v>
      </c>
      <c r="CL50" s="110">
        <f>CK50*'DT-Prelim Calcs'!$C$21/CF$2/'DT-Prelim Calcs'!$C$19/'DT-Prelim Calcs'!$C$18*3.39*'DT-Prelim Calcs'!$C$20</f>
        <v>0.80691303198167774</v>
      </c>
      <c r="CM50" s="88">
        <f t="shared" si="23"/>
        <v>0</v>
      </c>
      <c r="CN50" s="110">
        <f>CL49*'DT-Prelim Calcs'!$C$11+CN49</f>
        <v>15.003647020524136</v>
      </c>
      <c r="CO50" s="110">
        <f>CO49+0.5*CL50*'DT-Prelim Calcs'!$C$11^2+CN50*'DT-Prelim Calcs'!$C$11</f>
        <v>20.423756392611974</v>
      </c>
      <c r="CP50" s="110">
        <f>MIN('Drive Train'!$G$35-CJ49*'DT-Prelim Calcs'!$C$21*'Drive Train'!$G$38,CP49+CJ$2)</f>
        <v>10.980804883702369</v>
      </c>
      <c r="CQ50" s="110">
        <f>'Drive Train'!$G$35-CJ50*'DT-Prelim Calcs'!$C$21*'Drive Train'!$G$38</f>
        <v>10.991600504668767</v>
      </c>
      <c r="CR50" s="1">
        <f>IF(CO50&gt;='Drive Train'!$G$30,1,0)</f>
        <v>1</v>
      </c>
      <c r="CS50" s="110">
        <f t="shared" si="68"/>
        <v>0</v>
      </c>
      <c r="CT50" s="119">
        <f>CT49+'DT-Prelim Calcs'!$C$11</f>
        <v>1.840000000000001</v>
      </c>
      <c r="CU50" s="2">
        <f>DE50/'Drive Train'!$G$35</f>
        <v>0.87312301547795723</v>
      </c>
      <c r="CV50" s="88">
        <f>DC50*12*60/(PI() * 'Drive Train'!$G$17)/CU$2*CU50</f>
        <v>4088.8280788880606</v>
      </c>
      <c r="CW50" s="2">
        <f>('DT-Prelim Calcs'!$C$6*CU50-CV50)/('DT-Prelim Calcs'!$C$6*CU50)*'DT-Prelim Calcs'!$C$7*CU50</f>
        <v>0.24390352181841185</v>
      </c>
      <c r="CX50" s="110">
        <f>CW50/'DT-Prelim Calcs'!$C$7*('DT-Prelim Calcs'!$C$8-'DT-Prelim Calcs'!$C$9)+'DT-Prelim Calcs'!$C$9</f>
        <v>17.876385018711645</v>
      </c>
      <c r="CY50" s="110">
        <f t="shared" si="24"/>
        <v>17.876385018711645</v>
      </c>
      <c r="CZ50" s="2">
        <f t="shared" si="69"/>
        <v>3.9962970167240763E-3</v>
      </c>
      <c r="DA50" s="110">
        <f>CZ50*'DT-Prelim Calcs'!$C$21/CU$2/'DT-Prelim Calcs'!$C$19/'DT-Prelim Calcs'!$C$18*3.39*'DT-Prelim Calcs'!$C$20</f>
        <v>0.14347248035737267</v>
      </c>
      <c r="DB50" s="88">
        <f t="shared" si="25"/>
        <v>1</v>
      </c>
      <c r="DC50" s="110">
        <f>DA49*'DT-Prelim Calcs'!$C$11+DC49</f>
        <v>12.682804483321668</v>
      </c>
      <c r="DD50" s="110">
        <f>DD49+0.5*DA50*'DT-Prelim Calcs'!$C$11^2+DC50*'DT-Prelim Calcs'!$C$11</f>
        <v>18.82295342356915</v>
      </c>
      <c r="DE50" s="110">
        <f>MIN('Drive Train'!$G$35-CY49*'DT-Prelim Calcs'!$C$21*'Drive Train'!$G$38,DE49+CY$2)</f>
        <v>11.088662296570057</v>
      </c>
      <c r="DF50" s="110">
        <f>'Drive Train'!$G$35-CY50*'DT-Prelim Calcs'!$C$21*'Drive Train'!$G$38</f>
        <v>11.091125348315952</v>
      </c>
      <c r="DG50" s="1">
        <f>IF(DD50&gt;='Drive Train'!$G$30,1,0)</f>
        <v>0</v>
      </c>
      <c r="DH50" s="110">
        <f t="shared" si="70"/>
        <v>0.19862650020790718</v>
      </c>
      <c r="DI50" s="119">
        <f>DI49+'DT-Prelim Calcs'!$C$11</f>
        <v>1.840000000000001</v>
      </c>
      <c r="DJ50" s="2">
        <f>DT50/'Drive Train'!$G$35</f>
        <v>0.87451482957220283</v>
      </c>
      <c r="DK50" s="88">
        <f>DR50*12*60/(PI() * 'Drive Train'!$G$17)/DJ$2*DJ50</f>
        <v>4108.691316213798</v>
      </c>
      <c r="DL50" s="2">
        <f>('DT-Prelim Calcs'!$C$6*DJ50-DK50)/('DT-Prelim Calcs'!$C$6*DJ50)*'DT-Prelim Calcs'!$C$7*DJ50</f>
        <v>0.24107023232326907</v>
      </c>
      <c r="DM50" s="110">
        <f>DL50/'DT-Prelim Calcs'!$C$7*('DT-Prelim Calcs'!$C$8-'DT-Prelim Calcs'!$C$9)+'DT-Prelim Calcs'!$C$9</f>
        <v>17.703574453759675</v>
      </c>
      <c r="DN50" s="110">
        <f t="shared" si="26"/>
        <v>17.703574453759675</v>
      </c>
      <c r="DO50" s="2">
        <f t="shared" si="71"/>
        <v>3.8122891920946977E-4</v>
      </c>
      <c r="DP50" s="110">
        <f>DO50*'DT-Prelim Calcs'!$C$21/DJ$2/'DT-Prelim Calcs'!$C$19/'DT-Prelim Calcs'!$C$18*3.39*'DT-Prelim Calcs'!$C$20</f>
        <v>1.6046399656185064E-2</v>
      </c>
      <c r="DQ50" s="88">
        <f t="shared" si="27"/>
        <v>1</v>
      </c>
      <c r="DR50" s="110">
        <f>DP49*'DT-Prelim Calcs'!$C$11+DR49</f>
        <v>10.852937452052304</v>
      </c>
      <c r="DS50" s="110">
        <f>DS49+0.5*DP50*'DT-Prelim Calcs'!$C$11^2+DR50*'DT-Prelim Calcs'!$C$11</f>
        <v>17.010294483535429</v>
      </c>
      <c r="DT50" s="110">
        <f>MIN('Drive Train'!$G$35-DN49*'DT-Prelim Calcs'!$C$21*'Drive Train'!$G$38,DT49+DN$2)</f>
        <v>11.106338335566976</v>
      </c>
      <c r="DU50" s="110">
        <f>'Drive Train'!$G$35-DN50*'DT-Prelim Calcs'!$C$21*'Drive Train'!$G$38</f>
        <v>11.106678299161629</v>
      </c>
      <c r="DV50" s="1">
        <f>IF(DS50&gt;='Drive Train'!$G$30,1,0)</f>
        <v>0</v>
      </c>
      <c r="DW50" s="110">
        <f t="shared" si="72"/>
        <v>0.19670638281955194</v>
      </c>
      <c r="DX50" s="119">
        <f>DX49+'DT-Prelim Calcs'!$C$11</f>
        <v>1.840000000000001</v>
      </c>
      <c r="DY50" s="2">
        <f>EI50/'Drive Train'!$G$35</f>
        <v>0.87466074143383798</v>
      </c>
      <c r="DZ50" s="88">
        <f>EG50*12*60/(PI() * 'Drive Train'!$G$17)/DY$2*DY50</f>
        <v>4110.7063170516958</v>
      </c>
      <c r="EA50" s="2">
        <f>('DT-Prelim Calcs'!$C$6*DY50-DZ50)/('DT-Prelim Calcs'!$C$6*DY50)*'DT-Prelim Calcs'!$C$7*DY50</f>
        <v>0.24078946955820274</v>
      </c>
      <c r="EB50" s="110">
        <f>EA50/'DT-Prelim Calcs'!$C$7*('DT-Prelim Calcs'!$C$8-'DT-Prelim Calcs'!$C$9)+'DT-Prelim Calcs'!$C$9</f>
        <v>17.686449916315915</v>
      </c>
      <c r="EC50" s="110">
        <f t="shared" si="28"/>
        <v>17.686449916315915</v>
      </c>
      <c r="ED50" s="2">
        <f t="shared" si="73"/>
        <v>2.2598184210548267E-5</v>
      </c>
      <c r="EE50" s="110">
        <f>ED50*'DT-Prelim Calcs'!$C$21/DY$2/'DT-Prelim Calcs'!$C$19/'DT-Prelim Calcs'!$C$18*3.39*'DT-Prelim Calcs'!$C$20</f>
        <v>1.0910659468950088E-3</v>
      </c>
      <c r="EF50" s="88">
        <f t="shared" si="29"/>
        <v>1</v>
      </c>
      <c r="EG50" s="110">
        <f>EE49*'DT-Prelim Calcs'!$C$11+EG49</f>
        <v>9.4645962208425889</v>
      </c>
      <c r="EH50" s="110">
        <f>EH49+0.5*EE50*'DT-Prelim Calcs'!$C$11^2+EG50*'DT-Prelim Calcs'!$C$11</f>
        <v>15.338983071562316</v>
      </c>
      <c r="EI50" s="110">
        <f>MIN('Drive Train'!$G$35-EC49*'DT-Prelim Calcs'!$C$21*'Drive Train'!$G$38,EI49+EC$2)</f>
        <v>11.108191416209742</v>
      </c>
      <c r="EJ50" s="110">
        <f>'Drive Train'!$G$35-EC50*'DT-Prelim Calcs'!$C$21*'Drive Train'!$G$38</f>
        <v>11.108219507531567</v>
      </c>
      <c r="EK50" s="1">
        <f>IF(EH50&gt;='Drive Train'!$G$30,1,0)</f>
        <v>0</v>
      </c>
      <c r="EL50" s="110">
        <f t="shared" si="74"/>
        <v>0.19651611018128798</v>
      </c>
      <c r="EM50" s="119">
        <f>EM49+'DT-Prelim Calcs'!$C$11</f>
        <v>1.840000000000001</v>
      </c>
      <c r="EN50" s="2">
        <f>EX50/'Drive Train'!$G$35</f>
        <v>0.87467021905437503</v>
      </c>
      <c r="EO50" s="88">
        <f>EV50*12*60/(PI() * 'Drive Train'!$G$17)/EN$2*EN50</f>
        <v>4110.8322850864342</v>
      </c>
      <c r="EP50" s="2">
        <f>('DT-Prelim Calcs'!$C$6*EN50-EO50)/('DT-Prelim Calcs'!$C$6*EN50)*'DT-Prelim Calcs'!$C$7*EN50</f>
        <v>0.24077241948792358</v>
      </c>
      <c r="EQ50" s="110">
        <f>EP50/'DT-Prelim Calcs'!$C$7*('DT-Prelim Calcs'!$C$8-'DT-Prelim Calcs'!$C$9)+'DT-Prelim Calcs'!$C$9</f>
        <v>17.68540998295137</v>
      </c>
      <c r="ER50" s="110">
        <f t="shared" si="30"/>
        <v>17.68540998295137</v>
      </c>
      <c r="ES50" s="2">
        <f t="shared" si="75"/>
        <v>7.79025805364153E-7</v>
      </c>
      <c r="ET50" s="110">
        <f>ES50*'DT-Prelim Calcs'!$C$21/EN$2/'DT-Prelim Calcs'!$C$19/'DT-Prelim Calcs'!$C$18*3.39*'DT-Prelim Calcs'!$C$20</f>
        <v>4.2434332030905178E-5</v>
      </c>
      <c r="EU50" s="88">
        <f t="shared" si="31"/>
        <v>1</v>
      </c>
      <c r="EV50" s="110">
        <f>ET49*'DT-Prelim Calcs'!$C$11+EV49</f>
        <v>8.3892400930271194</v>
      </c>
      <c r="EW50" s="110">
        <f>EW49+0.5*ET50*'DT-Prelim Calcs'!$C$11^2+EV50*'DT-Prelim Calcs'!$C$11</f>
        <v>13.892769649615431</v>
      </c>
      <c r="EX50" s="110">
        <f>MIN('Drive Train'!$G$35-ER49*'DT-Prelim Calcs'!$C$21*'Drive Train'!$G$38,EX49+ER$2)</f>
        <v>11.108311781990562</v>
      </c>
      <c r="EY50" s="110">
        <f>'Drive Train'!$G$35-ER50*'DT-Prelim Calcs'!$C$21*'Drive Train'!$G$38</f>
        <v>11.108313101534376</v>
      </c>
      <c r="EZ50" s="1">
        <f>IF(EW50&gt;='Drive Train'!$G$30,1,0)</f>
        <v>0</v>
      </c>
      <c r="FA50" s="110">
        <f t="shared" si="76"/>
        <v>0.19650455536612635</v>
      </c>
      <c r="FB50" s="119">
        <f>FB49+'DT-Prelim Calcs'!$C$11</f>
        <v>1.840000000000001</v>
      </c>
      <c r="FC50" s="2">
        <f>FM50/'Drive Train'!$G$35</f>
        <v>0.87467057810916127</v>
      </c>
      <c r="FD50" s="88">
        <f>FK50*12*60/(PI() * 'Drive Train'!$G$17)/FC$2*FC50</f>
        <v>4110.8368513603382</v>
      </c>
      <c r="FE50" s="2">
        <f>('DT-Prelim Calcs'!$C$6*FC50-FD50)/('DT-Prelim Calcs'!$C$6*FC50)*'DT-Prelim Calcs'!$C$7*FC50</f>
        <v>0.24077182328150701</v>
      </c>
      <c r="FF50" s="110">
        <f>FE50/'DT-Prelim Calcs'!$C$7*('DT-Prelim Calcs'!$C$8-'DT-Prelim Calcs'!$C$9)+'DT-Prelim Calcs'!$C$9</f>
        <v>17.685373618588372</v>
      </c>
      <c r="FG50" s="110">
        <f t="shared" si="32"/>
        <v>17.685373618588372</v>
      </c>
      <c r="FH50" s="2">
        <f t="shared" si="77"/>
        <v>1.4210071425102555E-8</v>
      </c>
      <c r="FI50" s="110">
        <f>FH50*'DT-Prelim Calcs'!$C$21/FC$2/'DT-Prelim Calcs'!$C$19/'DT-Prelim Calcs'!$C$18*3.39*'DT-Prelim Calcs'!$C$20</f>
        <v>8.6199588112887824E-7</v>
      </c>
      <c r="FJ50" s="88">
        <f t="shared" si="33"/>
        <v>1</v>
      </c>
      <c r="FK50" s="110">
        <f>FI49*'DT-Prelim Calcs'!$C$11+FK49</f>
        <v>7.5332004609761425</v>
      </c>
      <c r="FL50" s="110">
        <f>FL49+0.5*FI50*'DT-Prelim Calcs'!$C$11^2+FK50*'DT-Prelim Calcs'!$C$11</f>
        <v>12.66516804300935</v>
      </c>
      <c r="FM50" s="110">
        <f>MIN('Drive Train'!$G$35-FG49*'DT-Prelim Calcs'!$C$21*'Drive Train'!$G$38,FM49+FG$2)</f>
        <v>11.108316341986347</v>
      </c>
      <c r="FN50" s="110">
        <f>'Drive Train'!$G$35-FG50*'DT-Prelim Calcs'!$C$21*'Drive Train'!$G$38</f>
        <v>11.108316374327046</v>
      </c>
      <c r="FO50" s="1">
        <f>IF(FL50&gt;='Drive Train'!$G$30,1,0)</f>
        <v>0</v>
      </c>
      <c r="FP50" s="110">
        <f t="shared" si="78"/>
        <v>0.19650415131764859</v>
      </c>
      <c r="FQ50" s="119">
        <f>FQ49+'DT-Prelim Calcs'!$C$11</f>
        <v>1.840000000000001</v>
      </c>
      <c r="FR50" s="2">
        <f>GB50/'Drive Train'!$G$35</f>
        <v>0.87467058535752262</v>
      </c>
      <c r="FS50" s="88">
        <f>FZ50*12*60/(PI() * 'Drive Train'!$G$17)/FR$2*FR50</f>
        <v>4110.8369390297594</v>
      </c>
      <c r="FT50" s="2">
        <f>('DT-Prelim Calcs'!$C$6*FR50-FS50)/('DT-Prelim Calcs'!$C$6*FR50)*'DT-Prelim Calcs'!$C$7*FR50</f>
        <v>0.24077181233493553</v>
      </c>
      <c r="FU50" s="110">
        <f>FT50/'DT-Prelim Calcs'!$C$7*('DT-Prelim Calcs'!$C$8-'DT-Prelim Calcs'!$C$9)+'DT-Prelim Calcs'!$C$9</f>
        <v>17.685372950925146</v>
      </c>
      <c r="FV50" s="110">
        <f t="shared" si="34"/>
        <v>17.685372950925146</v>
      </c>
      <c r="FW50" s="2">
        <f t="shared" si="79"/>
        <v>1.2396667026237651E-10</v>
      </c>
      <c r="FX50" s="110">
        <f>FW50*'DT-Prelim Calcs'!$C$21/FR$2/'DT-Prelim Calcs'!$C$19/'DT-Prelim Calcs'!$C$18*3.39*'DT-Prelim Calcs'!$C$20</f>
        <v>8.2872710950681924E-9</v>
      </c>
      <c r="FY50" s="88">
        <f t="shared" si="35"/>
        <v>1</v>
      </c>
      <c r="FZ50" s="110">
        <f>FX49*'DT-Prelim Calcs'!$C$11+FZ49</f>
        <v>6.8356819889082177</v>
      </c>
      <c r="GA50" s="110">
        <f>GA49+0.5*FX50*'DT-Prelim Calcs'!$C$11^2+FZ50*'DT-Prelim Calcs'!$C$11</f>
        <v>11.621107016384284</v>
      </c>
      <c r="GB50" s="110">
        <f>MIN('Drive Train'!$G$35-FV49*'DT-Prelim Calcs'!$C$21*'Drive Train'!$G$38,GB49+FV$2)</f>
        <v>11.108316434040537</v>
      </c>
      <c r="GC50" s="110">
        <f>'Drive Train'!$G$35-FV50*'DT-Prelim Calcs'!$C$21*'Drive Train'!$G$38</f>
        <v>11.108316434416736</v>
      </c>
      <c r="GD50" s="1">
        <f>IF(GA50&gt;='Drive Train'!$G$30,1,0)</f>
        <v>0</v>
      </c>
      <c r="GE50" s="110">
        <f t="shared" si="80"/>
        <v>0.19650414389916826</v>
      </c>
      <c r="GF50" s="119">
        <f>GF49+'DT-Prelim Calcs'!$C$11</f>
        <v>1.840000000000001</v>
      </c>
      <c r="GG50" s="2">
        <f>GQ50/'Drive Train'!$G$35</f>
        <v>0.87231144073143452</v>
      </c>
      <c r="GH50" s="88">
        <f>GO50*12*60/(PI() * 'Drive Train'!$G$17)/GG$2*GG50</f>
        <v>4077.4769247995919</v>
      </c>
      <c r="GI50" s="2">
        <f>('DT-Prelim Calcs'!$C$6*GG50-GH50)/('DT-Prelim Calcs'!$C$6*GG50)*'DT-Prelim Calcs'!$C$7*GG50</f>
        <v>0.24549980540950334</v>
      </c>
      <c r="GJ50" s="110">
        <f>GI50/'DT-Prelim Calcs'!$C$7*('DT-Prelim Calcs'!$C$8-'DT-Prelim Calcs'!$C$9)+'DT-Prelim Calcs'!$C$9</f>
        <v>17.973746996608007</v>
      </c>
      <c r="GK50" s="110">
        <f t="shared" si="81"/>
        <v>17.973746996608007</v>
      </c>
      <c r="GL50" s="2">
        <f t="shared" si="82"/>
        <v>6.0360128633940024E-3</v>
      </c>
      <c r="GM50" s="110">
        <f>GL50*'DT-Prelim Calcs'!$C$21/GG$2/'DT-Prelim Calcs'!$C$19/'DT-Prelim Calcs'!$C$18*3.39*'DT-Prelim Calcs'!$C$20</f>
        <v>0.22417349413530432</v>
      </c>
      <c r="GN50" s="88">
        <f t="shared" si="37"/>
        <v>1</v>
      </c>
      <c r="GO50" s="110">
        <f>GM49*'DT-Prelim Calcs'!$C$11+GO49</f>
        <v>12.237383494392864</v>
      </c>
      <c r="GP50" s="110">
        <f>GP49+0.5*GM50*'DT-Prelim Calcs'!$C$11^2+GO50*'DT-Prelim Calcs'!$C$11</f>
        <v>16.577556502071651</v>
      </c>
      <c r="GQ50" s="110">
        <f>MIN('Drive Train'!$G$35-GK49*'DT-Prelim Calcs'!$C$21*'Drive Train'!$G$38,GQ49+GK$2)</f>
        <v>11.078355297289217</v>
      </c>
      <c r="GR50" s="110">
        <f>'Drive Train'!$G$35-GK50*'DT-Prelim Calcs'!$C$21*'Drive Train'!$G$38</f>
        <v>11.082362770305279</v>
      </c>
      <c r="GS50" s="1">
        <f>IF(GP50&gt;='Drive Train'!$G$30,1,0)</f>
        <v>0</v>
      </c>
      <c r="GT50" s="110">
        <f t="shared" si="83"/>
        <v>0.19970829996231118</v>
      </c>
      <c r="GU50" s="119">
        <f>GU49+'DT-Prelim Calcs'!$C$11</f>
        <v>1.840000000000001</v>
      </c>
      <c r="GV50" s="2">
        <f>HF50/'Drive Train'!$G$35</f>
        <v>0.87298147578633645</v>
      </c>
      <c r="GW50" s="88">
        <f>HD50*12*60/(PI() * 'Drive Train'!$G$17)/GV$2*GV50</f>
        <v>4086.9547625024229</v>
      </c>
      <c r="GX50" s="2">
        <f>('DT-Prelim Calcs'!$C$6*GV50-GW50)/('DT-Prelim Calcs'!$C$6*GV50)*'DT-Prelim Calcs'!$C$7*GV50</f>
        <v>0.24415624128195068</v>
      </c>
      <c r="GY50" s="110">
        <f>GX50/'DT-Prelim Calcs'!$C$7*('DT-Prelim Calcs'!$C$8-'DT-Prelim Calcs'!$C$9)+'DT-Prelim Calcs'!$C$9</f>
        <v>17.891799113650894</v>
      </c>
      <c r="GZ50" s="110">
        <f t="shared" si="38"/>
        <v>17.891799113650894</v>
      </c>
      <c r="HA50" s="2">
        <f t="shared" si="84"/>
        <v>4.3200519188690001E-3</v>
      </c>
      <c r="HB50" s="110">
        <f>HA50*'DT-Prelim Calcs'!$C$21/GV$2/'DT-Prelim Calcs'!$C$19/'DT-Prelim Calcs'!$C$18*3.39*'DT-Prelim Calcs'!$C$20</f>
        <v>0.16044384851662546</v>
      </c>
      <c r="HC50" s="88">
        <f t="shared" si="39"/>
        <v>1</v>
      </c>
      <c r="HD50" s="110">
        <f>HB49*'DT-Prelim Calcs'!$C$11+HD49</f>
        <v>12.256414190486529</v>
      </c>
      <c r="HE50" s="110">
        <f>HE49+0.5*HB50*'DT-Prelim Calcs'!$C$11^2+HD50*'DT-Prelim Calcs'!$C$11</f>
        <v>17.240590741948679</v>
      </c>
      <c r="HF50" s="110">
        <f>MIN('Drive Train'!$G$35-GZ49*'DT-Prelim Calcs'!$C$21*'Drive Train'!$G$38,HF49+GZ$2)</f>
        <v>11.086864742486473</v>
      </c>
      <c r="HG50" s="110">
        <f>'Drive Train'!$G$35-GZ50*'DT-Prelim Calcs'!$C$21*'Drive Train'!$G$38</f>
        <v>11.089738079771418</v>
      </c>
      <c r="HH50" s="1">
        <f>IF(HE50&gt;='Drive Train'!$G$30,1,0)</f>
        <v>0</v>
      </c>
      <c r="HI50" s="110">
        <f t="shared" si="85"/>
        <v>0.19879776792945439</v>
      </c>
      <c r="HJ50" s="119">
        <f>HJ49+'DT-Prelim Calcs'!$C$11</f>
        <v>1.840000000000001</v>
      </c>
      <c r="HK50" s="2">
        <f>HU50/'Drive Train'!$G$35</f>
        <v>0.87330690628470564</v>
      </c>
      <c r="HL50" s="88">
        <f>HS50*12*60/(PI() * 'Drive Train'!$G$17)/HK$2*HK50</f>
        <v>4091.5571960684924</v>
      </c>
      <c r="HM50" s="2">
        <f>('DT-Prelim Calcs'!$C$6*HK50-HL50)/('DT-Prelim Calcs'!$C$6*HK50)*'DT-Prelim Calcs'!$C$7*HK50</f>
        <v>0.24350389429010369</v>
      </c>
      <c r="HN50" s="110">
        <f>HM50/'DT-Prelim Calcs'!$C$7*('DT-Prelim Calcs'!$C$8-'DT-Prelim Calcs'!$C$9)+'DT-Prelim Calcs'!$C$9</f>
        <v>17.852010573722637</v>
      </c>
      <c r="HO50" s="110">
        <f t="shared" si="40"/>
        <v>17.852010573722637</v>
      </c>
      <c r="HP50" s="2">
        <f t="shared" si="86"/>
        <v>3.4870923065121739E-3</v>
      </c>
      <c r="HQ50" s="110">
        <f>HP50*'DT-Prelim Calcs'!$C$21/HK$2/'DT-Prelim Calcs'!$C$19/'DT-Prelim Calcs'!$C$18*3.39*'DT-Prelim Calcs'!$C$20</f>
        <v>0.129508283765257</v>
      </c>
      <c r="HR50" s="88">
        <f t="shared" si="41"/>
        <v>1</v>
      </c>
      <c r="HS50" s="110">
        <f>HQ49*'DT-Prelim Calcs'!$C$11+HS49</f>
        <v>12.265644086487114</v>
      </c>
      <c r="HT50" s="110">
        <f>HT49+0.5*HQ50*'DT-Prelim Calcs'!$C$11^2+HS50*'DT-Prelim Calcs'!$C$11</f>
        <v>17.707092104986174</v>
      </c>
      <c r="HU50" s="110">
        <f>MIN('Drive Train'!$G$35-HO49*'DT-Prelim Calcs'!$C$21*'Drive Train'!$G$38,HU49+HO$2)</f>
        <v>11.090997709815761</v>
      </c>
      <c r="HV50" s="110">
        <f>'Drive Train'!$G$35-HO50*'DT-Prelim Calcs'!$C$21*'Drive Train'!$G$38</f>
        <v>11.093319048364961</v>
      </c>
      <c r="HW50" s="1">
        <f>IF(HT50&gt;='Drive Train'!$G$30,1,0)</f>
        <v>0</v>
      </c>
      <c r="HX50" s="110">
        <f t="shared" si="87"/>
        <v>0.19835567304136262</v>
      </c>
      <c r="HY50" s="119">
        <f>HY49+'DT-Prelim Calcs'!$C$11</f>
        <v>1.840000000000001</v>
      </c>
      <c r="HZ50" s="2">
        <f>IJ50/'Drive Train'!$G$35</f>
        <v>0.87348212057453323</v>
      </c>
      <c r="IA50" s="88">
        <f>IH50*12*60/(PI() * 'Drive Train'!$G$17)/HZ$2*HZ50</f>
        <v>4094.0349449144874</v>
      </c>
      <c r="IB50" s="2">
        <f>('DT-Prelim Calcs'!$C$6*HZ50-IA50)/('DT-Prelim Calcs'!$C$6*HZ50)*'DT-Prelim Calcs'!$C$7*HZ50</f>
        <v>0.24315272283039541</v>
      </c>
      <c r="IC50" s="110">
        <f>IB50/'DT-Prelim Calcs'!$C$7*('DT-Prelim Calcs'!$C$8-'DT-Prelim Calcs'!$C$9)+'DT-Prelim Calcs'!$C$9</f>
        <v>17.83059160525816</v>
      </c>
      <c r="ID50" s="110">
        <f t="shared" si="42"/>
        <v>17.83059160525816</v>
      </c>
      <c r="IE50" s="2">
        <f t="shared" si="88"/>
        <v>3.0387472478222155E-3</v>
      </c>
      <c r="IF50" s="110">
        <f>IE50*'DT-Prelim Calcs'!$C$21/HZ$2/'DT-Prelim Calcs'!$C$19/'DT-Prelim Calcs'!$C$18*3.39*'DT-Prelim Calcs'!$C$20</f>
        <v>0.1128570471526975</v>
      </c>
      <c r="IG50" s="88">
        <f t="shared" si="43"/>
        <v>1</v>
      </c>
      <c r="IH50" s="110">
        <f>IF49*'DT-Prelim Calcs'!$C$11+IH49</f>
        <v>12.270609975415979</v>
      </c>
      <c r="II50" s="110">
        <f>II49+0.5*IF50*'DT-Prelim Calcs'!$C$11^2+IH50*'DT-Prelim Calcs'!$C$11</f>
        <v>18.034962650933458</v>
      </c>
      <c r="IJ50" s="110">
        <f>MIN('Drive Train'!$G$35-ID49*'DT-Prelim Calcs'!$C$21*'Drive Train'!$G$38,IJ49+ID$2)</f>
        <v>11.093222931296571</v>
      </c>
      <c r="IK50" s="110">
        <f>'Drive Train'!$G$35-ID50*'DT-Prelim Calcs'!$C$21*'Drive Train'!$G$38</f>
        <v>11.095246755526766</v>
      </c>
      <c r="IL50" s="1">
        <f>IF(II50&gt;='Drive Train'!$G$30,1,0)</f>
        <v>0</v>
      </c>
      <c r="IM50" s="110">
        <f t="shared" si="89"/>
        <v>0.19811768450286846</v>
      </c>
      <c r="IN50" s="119">
        <f>IN49+'DT-Prelim Calcs'!$C$11</f>
        <v>1.840000000000001</v>
      </c>
      <c r="IO50" s="2">
        <f>IY50/'Drive Train'!$G$35</f>
        <v>0.87358504953816862</v>
      </c>
      <c r="IP50" s="88">
        <f>IW50*12*60/(PI() * 'Drive Train'!$G$17)/IO$2*IO50</f>
        <v>4095.4904116416442</v>
      </c>
      <c r="IQ50" s="2">
        <f>('DT-Prelim Calcs'!$C$6*IO50-IP50)/('DT-Prelim Calcs'!$C$6*IO50)*'DT-Prelim Calcs'!$C$7*IO50</f>
        <v>0.24294644717506458</v>
      </c>
      <c r="IR50" s="110">
        <f>IQ50/'DT-Prelim Calcs'!$C$7*('DT-Prelim Calcs'!$C$8-'DT-Prelim Calcs'!$C$9)+'DT-Prelim Calcs'!$C$9</f>
        <v>17.818010253230891</v>
      </c>
      <c r="IS50" s="110">
        <f t="shared" si="44"/>
        <v>17.818010253230891</v>
      </c>
      <c r="IT50" s="2">
        <f t="shared" si="90"/>
        <v>2.7754100447954511E-3</v>
      </c>
      <c r="IU50" s="110">
        <f>IT50*'DT-Prelim Calcs'!$C$21/IO$2/'DT-Prelim Calcs'!$C$19/'DT-Prelim Calcs'!$C$18*3.39*'DT-Prelim Calcs'!$C$20</f>
        <v>0.10307687897308003</v>
      </c>
      <c r="IV50" s="88">
        <f t="shared" si="45"/>
        <v>1</v>
      </c>
      <c r="IW50" s="110">
        <f>IU49*'DT-Prelim Calcs'!$C$11+IW49</f>
        <v>12.27352600724908</v>
      </c>
      <c r="IX50" s="110">
        <f>IX49+0.5*IU50*'DT-Prelim Calcs'!$C$11^2+IW50*'DT-Prelim Calcs'!$C$11</f>
        <v>18.266978926348123</v>
      </c>
      <c r="IY50" s="110">
        <f>MIN('Drive Train'!$G$35-IS49*'DT-Prelim Calcs'!$C$21*'Drive Train'!$G$38,IY49+IS$2)</f>
        <v>11.094530129134741</v>
      </c>
      <c r="IZ50" s="110">
        <f>'Drive Train'!$G$35-IS50*'DT-Prelim Calcs'!$C$21*'Drive Train'!$G$38</f>
        <v>11.096379077209219</v>
      </c>
      <c r="JA50" s="1">
        <f>IF(IX50&gt;='Drive Train'!$G$30,1,0)</f>
        <v>0</v>
      </c>
      <c r="JB50" s="110">
        <f t="shared" si="91"/>
        <v>0.19797789170256547</v>
      </c>
      <c r="JC50" s="119">
        <f>JC49+'DT-Prelim Calcs'!$C$11</f>
        <v>1.840000000000001</v>
      </c>
      <c r="JD50" s="2">
        <f>JN50/'Drive Train'!$G$35</f>
        <v>0.87364534231226265</v>
      </c>
      <c r="JE50" s="88">
        <f>JL50*12*60/(PI() * 'Drive Train'!$G$17)/JD$2*JD50</f>
        <v>4096.3429548540589</v>
      </c>
      <c r="JF50" s="2">
        <f>('DT-Prelim Calcs'!$C$6*JD50-JE50)/('DT-Prelim Calcs'!$C$6*JD50)*'DT-Prelim Calcs'!$C$7*JD50</f>
        <v>0.24282562335477276</v>
      </c>
      <c r="JG50" s="110">
        <f>JF50/'DT-Prelim Calcs'!$C$7*('DT-Prelim Calcs'!$C$8-'DT-Prelim Calcs'!$C$9)+'DT-Prelim Calcs'!$C$9</f>
        <v>17.810640857099617</v>
      </c>
      <c r="JH50" s="110">
        <f t="shared" si="46"/>
        <v>17.810640857099617</v>
      </c>
      <c r="JI50" s="2">
        <f t="shared" si="92"/>
        <v>2.6211690442587698E-3</v>
      </c>
      <c r="JJ50" s="110">
        <f>JI50*'DT-Prelim Calcs'!$C$21/JD$2/'DT-Prelim Calcs'!$C$19/'DT-Prelim Calcs'!$C$18*3.39*'DT-Prelim Calcs'!$C$20</f>
        <v>9.7348471030325734E-2</v>
      </c>
      <c r="JK50" s="88">
        <f t="shared" si="47"/>
        <v>1</v>
      </c>
      <c r="JL50" s="110">
        <f>JJ49*'DT-Prelim Calcs'!$C$11+JL49</f>
        <v>12.275233734524296</v>
      </c>
      <c r="JM50" s="110">
        <f>JM49+0.5*JJ50*'DT-Prelim Calcs'!$C$11^2+JL50*'DT-Prelim Calcs'!$C$11</f>
        <v>18.424200882634075</v>
      </c>
      <c r="JN50" s="110">
        <f>MIN('Drive Train'!$G$35-JH49*'DT-Prelim Calcs'!$C$21*'Drive Train'!$G$38,JN49+JH$2)</f>
        <v>11.095295847365735</v>
      </c>
      <c r="JO50" s="110">
        <f>'Drive Train'!$G$35-JH50*'DT-Prelim Calcs'!$C$21*'Drive Train'!$G$38</f>
        <v>11.097042322861034</v>
      </c>
      <c r="JP50" s="1">
        <f>IF(JM50&gt;='Drive Train'!$G$30,1,0)</f>
        <v>0</v>
      </c>
      <c r="JQ50" s="110">
        <f>MIN(JG50,'DT-Prelim Calcs'!$C$10)*'DT-Prelim Calcs'!$C$11*1000/60/60*(1-JP50)</f>
        <v>0.19789600952332911</v>
      </c>
      <c r="JR50" s="119">
        <f>JR49+'DT-Prelim Calcs'!$C$11</f>
        <v>1.840000000000001</v>
      </c>
      <c r="JS50" s="2">
        <f>KC50/'Drive Train'!$G$35</f>
        <v>0.87366752917268975</v>
      </c>
      <c r="JT50" s="88">
        <f>KA50*12*60/(PI() * 'Drive Train'!$G$17)/JS$2*JS50</f>
        <v>4096.6566733609025</v>
      </c>
      <c r="JU50" s="2">
        <f>('DT-Prelim Calcs'!$C$6*JS50-JT50)/('DT-Prelim Calcs'!$C$6*JS50)*'DT-Prelim Calcs'!$C$7*JS50</f>
        <v>0.24278116314738415</v>
      </c>
      <c r="JV50" s="110">
        <f>JU50/'DT-Prelim Calcs'!$C$7*('DT-Prelim Calcs'!$C$8-'DT-Prelim Calcs'!$C$9)+'DT-Prelim Calcs'!$C$9</f>
        <v>17.807929099769531</v>
      </c>
      <c r="JW50" s="110">
        <f t="shared" si="48"/>
        <v>17.807929099769531</v>
      </c>
      <c r="JX50" s="2">
        <f t="shared" si="93"/>
        <v>2.5644132534503039E-3</v>
      </c>
      <c r="JY50" s="110">
        <f>JX50*'DT-Prelim Calcs'!$C$21/JS$2/'DT-Prelim Calcs'!$C$19/'DT-Prelim Calcs'!$C$18*3.39*'DT-Prelim Calcs'!$C$20</f>
        <v>9.5240598793156245E-2</v>
      </c>
      <c r="JZ50" s="88">
        <f t="shared" si="49"/>
        <v>1</v>
      </c>
      <c r="KA50" s="110">
        <f>JY49*'DT-Prelim Calcs'!$C$11+KA49</f>
        <v>12.275862079076914</v>
      </c>
      <c r="KB50" s="110">
        <f>KB49+0.5*JY50*'DT-Prelim Calcs'!$C$11^2+KA50*'DT-Prelim Calcs'!$C$11</f>
        <v>18.486139826906214</v>
      </c>
      <c r="KC50" s="110">
        <f>MIN('Drive Train'!$G$35-JW49*'DT-Prelim Calcs'!$C$21*'Drive Train'!$G$38,KC49+JW$2)</f>
        <v>11.09557762049316</v>
      </c>
      <c r="KD50" s="110">
        <f>'Drive Train'!$G$35-JW50*'DT-Prelim Calcs'!$C$21*'Drive Train'!$G$38</f>
        <v>11.097286381020741</v>
      </c>
      <c r="KE50" s="1">
        <f>IF(KB50&gt;='Drive Train'!$G$30,1,0)</f>
        <v>0</v>
      </c>
      <c r="KF50" s="110">
        <f>MIN(JV50,'DT-Prelim Calcs'!$C$10)*'DT-Prelim Calcs'!$C$11*1000/60/60*(1-KE50)</f>
        <v>0.19786587888632814</v>
      </c>
      <c r="KG50" s="119">
        <f>KG49+'DT-Prelim Calcs'!$C$11</f>
        <v>1.840000000000001</v>
      </c>
      <c r="KH50" s="2">
        <f>KR50/'Drive Train'!$G$35</f>
        <v>0.87366587923040195</v>
      </c>
      <c r="KI50" s="88">
        <f>KP50*12*60/(PI() * 'Drive Train'!$G$17)/KH$2*KH50</f>
        <v>4096.6333435436636</v>
      </c>
      <c r="KJ50" s="2">
        <f>('DT-Prelim Calcs'!$C$6*KH50-KI50)/('DT-Prelim Calcs'!$C$6*KH50)*'DT-Prelim Calcs'!$C$7*KH50</f>
        <v>0.24278446944148224</v>
      </c>
      <c r="KK50" s="110">
        <f>KJ50/'DT-Prelim Calcs'!$C$7*('DT-Prelim Calcs'!$C$8-'DT-Prelim Calcs'!$C$9)+'DT-Prelim Calcs'!$C$9</f>
        <v>17.808130760260617</v>
      </c>
      <c r="KL50" s="110">
        <f t="shared" si="50"/>
        <v>17.808130760260617</v>
      </c>
      <c r="KM50" s="2">
        <f t="shared" si="94"/>
        <v>2.5686338908406381E-3</v>
      </c>
      <c r="KN50" s="110">
        <f>KM50*'DT-Prelim Calcs'!$C$21/KH$2/'DT-Prelim Calcs'!$C$19/'DT-Prelim Calcs'!$C$18*3.39*'DT-Prelim Calcs'!$C$20</f>
        <v>9.5397350452352911E-2</v>
      </c>
      <c r="KO50" s="88">
        <f t="shared" si="51"/>
        <v>1</v>
      </c>
      <c r="KP50" s="110">
        <f>KN49*'DT-Prelim Calcs'!$C$11+KP49</f>
        <v>12.275815353142299</v>
      </c>
      <c r="KQ50" s="110">
        <f>KQ49+0.5*KN50*'DT-Prelim Calcs'!$C$11^2+KP50*'DT-Prelim Calcs'!$C$11</f>
        <v>18.481595630054588</v>
      </c>
      <c r="KR50" s="110">
        <f>MIN('Drive Train'!$G$35-KL49*'DT-Prelim Calcs'!$C$21*'Drive Train'!$G$38,KR49+KL$2)</f>
        <v>11.095556666226104</v>
      </c>
      <c r="KS50" s="110">
        <f>'Drive Train'!$G$35-KL50*'DT-Prelim Calcs'!$C$21*'Drive Train'!$G$38</f>
        <v>11.097268231576544</v>
      </c>
      <c r="KT50" s="1">
        <f>IF(KQ50&gt;='Drive Train'!$G$30,1,0)</f>
        <v>0</v>
      </c>
      <c r="KU50" s="110">
        <f>MIN(KK50,'DT-Prelim Calcs'!$C$10)*'DT-Prelim Calcs'!$C$11*1000/60/60*(1-KT50)</f>
        <v>0.19786811955845132</v>
      </c>
      <c r="KV50" s="119">
        <f>KV49+'DT-Prelim Calcs'!$C$11</f>
        <v>1.840000000000001</v>
      </c>
      <c r="KW50" s="2">
        <f>LG50/'Drive Train'!$G$35</f>
        <v>0.87366742826166188</v>
      </c>
      <c r="KX50" s="88">
        <f>LE50*12*60/(PI() * 'Drive Train'!$G$17)/KW$2*KW50</f>
        <v>4096.6552465018221</v>
      </c>
      <c r="KY50" s="2">
        <f>('DT-Prelim Calcs'!$C$6*KW50-KX50)/('DT-Prelim Calcs'!$C$6*KW50)*'DT-Prelim Calcs'!$C$7*KW50</f>
        <v>0.24278136536134576</v>
      </c>
      <c r="KZ50" s="110">
        <f>KY50/'DT-Prelim Calcs'!$C$7*('DT-Prelim Calcs'!$C$8-'DT-Prelim Calcs'!$C$9)+'DT-Prelim Calcs'!$C$9</f>
        <v>17.80794143338705</v>
      </c>
      <c r="LA50" s="110">
        <f t="shared" si="52"/>
        <v>17.80794143338705</v>
      </c>
      <c r="LB50" s="2">
        <f t="shared" si="95"/>
        <v>2.5646713888327344E-3</v>
      </c>
      <c r="LC50" s="110">
        <f>LB50*'DT-Prelim Calcs'!$C$21/KW$2/'DT-Prelim Calcs'!$C$19/'DT-Prelim Calcs'!$C$18*3.39*'DT-Prelim Calcs'!$C$20</f>
        <v>9.5250185769186466E-2</v>
      </c>
      <c r="LD50" s="88">
        <f t="shared" si="53"/>
        <v>1</v>
      </c>
      <c r="LE50" s="110">
        <f>LC49*'DT-Prelim Calcs'!$C$11+LE49</f>
        <v>12.275859221309299</v>
      </c>
      <c r="LF50" s="110">
        <f>LF49+0.5*LC50*'DT-Prelim Calcs'!$C$11^2+LE50*'DT-Prelim Calcs'!$C$11</f>
        <v>18.485925429816287</v>
      </c>
      <c r="LG50" s="110">
        <f>MIN('Drive Train'!$G$35-LA49*'DT-Prelim Calcs'!$C$21*'Drive Train'!$G$38,LG49+LA$2)</f>
        <v>11.095576338923106</v>
      </c>
      <c r="LH50" s="110">
        <f>'Drive Train'!$G$35-LA50*'DT-Prelim Calcs'!$C$21*'Drive Train'!$G$38</f>
        <v>11.097285270995165</v>
      </c>
      <c r="LI50" s="1">
        <f>IF(LF50&gt;='Drive Train'!$G$30,1,0)</f>
        <v>0</v>
      </c>
      <c r="LJ50" s="110">
        <f>MIN(KZ50,'DT-Prelim Calcs'!$C$10)*'DT-Prelim Calcs'!$C$11*1000/60/60*(1-LI50)</f>
        <v>0.19786601592652278</v>
      </c>
      <c r="LK50" s="119">
        <f>LK49+'DT-Prelim Calcs'!$C$11</f>
        <v>1.840000000000001</v>
      </c>
      <c r="LL50" s="2">
        <f>LV50/'Drive Train'!$G$35</f>
        <v>0.87366626103779432</v>
      </c>
      <c r="LM50" s="88">
        <f>LT50*12*60/(PI() * 'Drive Train'!$G$17)/LL$2*LL50</f>
        <v>4096.6387422166417</v>
      </c>
      <c r="LN50" s="2">
        <f>('DT-Prelim Calcs'!$C$6*LL50-LM50)/('DT-Prelim Calcs'!$C$6*LL50)*'DT-Prelim Calcs'!$C$7*LL50</f>
        <v>0.24278370434317617</v>
      </c>
      <c r="LO50" s="110">
        <f>LN50/'DT-Prelim Calcs'!$C$7*('DT-Prelim Calcs'!$C$8-'DT-Prelim Calcs'!$C$9)+'DT-Prelim Calcs'!$C$9</f>
        <v>17.80808409469018</v>
      </c>
      <c r="LP50" s="110">
        <f t="shared" si="54"/>
        <v>17.80808409469018</v>
      </c>
      <c r="LQ50" s="2">
        <f t="shared" si="96"/>
        <v>2.5676572071572645E-3</v>
      </c>
      <c r="LR50" s="110">
        <f>LQ50*'DT-Prelim Calcs'!$C$21/LL$2/'DT-Prelim Calcs'!$C$19/'DT-Prelim Calcs'!$C$18*3.39*'DT-Prelim Calcs'!$C$20</f>
        <v>9.536107707141056E-2</v>
      </c>
      <c r="LS50" s="88">
        <f t="shared" si="55"/>
        <v>1</v>
      </c>
      <c r="LT50" s="110">
        <f>LR49*'DT-Prelim Calcs'!$C$11+LT49</f>
        <v>12.27582616584754</v>
      </c>
      <c r="LU50" s="110">
        <f>LU49+0.5*LR50*'DT-Prelim Calcs'!$C$11^2+LT50*'DT-Prelim Calcs'!$C$11</f>
        <v>18.483057797010506</v>
      </c>
      <c r="LV50" s="110">
        <f>MIN('Drive Train'!$G$35-LP49*'DT-Prelim Calcs'!$C$21*'Drive Train'!$G$38,LV49+LP$2)</f>
        <v>11.095561515179988</v>
      </c>
      <c r="LW50" s="110">
        <f>'Drive Train'!$G$35-LP50*'DT-Prelim Calcs'!$C$21*'Drive Train'!$G$38</f>
        <v>11.097272431477883</v>
      </c>
      <c r="LX50" s="1">
        <f>IF(LU50&gt;='Drive Train'!$G$30,1,0)</f>
        <v>0</v>
      </c>
      <c r="LY50" s="110">
        <f>MIN(LO50,'DT-Prelim Calcs'!$C$10)*'DT-Prelim Calcs'!$C$11*1000/60/60*(1-LX50)</f>
        <v>0.1978676010521131</v>
      </c>
      <c r="LZ50" s="119">
        <f>LZ49+'DT-Prelim Calcs'!$C$11</f>
        <v>1.840000000000001</v>
      </c>
    </row>
    <row r="51" spans="2:338" x14ac:dyDescent="0.2">
      <c r="C51" s="3" t="str">
        <f t="shared" ref="C51:C57" si="106">C36</f>
        <v>Time to Goal (s)</v>
      </c>
      <c r="E51" s="24">
        <f t="shared" ref="E51:E57" si="107">E36</f>
        <v>2.0000000000000009</v>
      </c>
      <c r="F51" s="25">
        <f>'DT-Prelim Calcs'!GS2</f>
        <v>2.120000000000001</v>
      </c>
      <c r="G51" s="25">
        <f>'DT-Prelim Calcs'!HH2</f>
        <v>2.080000000000001</v>
      </c>
      <c r="H51" s="25">
        <f>'DT-Prelim Calcs'!HW2</f>
        <v>2.0400000000000009</v>
      </c>
      <c r="I51" s="25">
        <f>'DT-Prelim Calcs'!IL2</f>
        <v>2.0000000000000009</v>
      </c>
      <c r="J51" s="25">
        <f>'DT-Prelim Calcs'!JA2</f>
        <v>2.0000000000000009</v>
      </c>
      <c r="K51" s="25">
        <f>'DT-Prelim Calcs'!JP2</f>
        <v>2.0000000000000009</v>
      </c>
      <c r="L51" s="25">
        <f>'DT-Prelim Calcs'!KE2</f>
        <v>2.0000000000000009</v>
      </c>
      <c r="M51" s="25">
        <f>'DT-Prelim Calcs'!KT2</f>
        <v>2.0000000000000009</v>
      </c>
      <c r="N51" s="25">
        <f>'DT-Prelim Calcs'!LI2</f>
        <v>2.0000000000000009</v>
      </c>
      <c r="O51" s="25">
        <f>'DT-Prelim Calcs'!LX2</f>
        <v>2.0000000000000009</v>
      </c>
      <c r="R51" s="119">
        <f>R50+'DT-Prelim Calcs'!$C$11</f>
        <v>1.880000000000001</v>
      </c>
      <c r="S51" s="2">
        <f>AG51/'Drive Train'!$G$35</f>
        <v>0.86016169400506004</v>
      </c>
      <c r="T51" s="88">
        <f>AE51*12*60/(PI() * 'Drive Train'!$G$17)/S$2*ABS(S51)</f>
        <v>4024.4037649847369</v>
      </c>
      <c r="U51" s="2">
        <f>IF(OR(AD50=1,AND($C$32=Motors!$C$28,'DT-Prelim Calcs'!AI50=1)),0,IF(AG51=0,-(V50+$C$9)/($C$8-$C$9)*$C$7,($C$6*S51-T51)/($C$6*S51)*$C$7*S51))</f>
        <v>0.24118255898746363</v>
      </c>
      <c r="V51" s="110">
        <f>IF(AND(AD50=1,AI50=1),0,ABS(U51/$C$7*($C$8-$C$9)+$C$9) *'Drive Train'!$K$55 + V50*(1-'Drive Train'!$K$55))</f>
        <v>17.719350844116136</v>
      </c>
      <c r="W51" s="110">
        <f t="shared" si="7"/>
        <v>17.719350844116136</v>
      </c>
      <c r="X51" s="2">
        <f>MAX(MIN(IF(AND(AI50=1,AG51&lt;0),-1,1)*(W51-$C$9)/($C$8-$C$9)*$C$7-$C$29*AE51/T$2 -  AI50*$C$29/2,X$2),MAX(X$4:X50)*-1)</f>
        <v>1.6436126254500694E-3</v>
      </c>
      <c r="Y51" s="110">
        <f t="shared" si="8"/>
        <v>6.1042677275684978E-2</v>
      </c>
      <c r="Z51" s="110">
        <f t="shared" si="9"/>
        <v>6.1042677275684978E-2</v>
      </c>
      <c r="AA51" s="110">
        <f t="shared" si="10"/>
        <v>10.924053513864262</v>
      </c>
      <c r="AB51" s="110" t="e">
        <f t="shared" si="11"/>
        <v>#N/A</v>
      </c>
      <c r="AC51" s="88">
        <f t="shared" si="60"/>
        <v>1</v>
      </c>
      <c r="AD51" s="1">
        <f t="shared" si="12"/>
        <v>0</v>
      </c>
      <c r="AE51" s="110">
        <f t="shared" si="13"/>
        <v>12.248702183236237</v>
      </c>
      <c r="AF51" s="110" t="e">
        <f t="shared" si="14"/>
        <v>#N/A</v>
      </c>
      <c r="AG51" s="110">
        <f>IF(AI50=0,MIN('Drive Train'!$G$35-W50*$C$21*'Drive Train'!$G$38,AG50+W$2)-$C$3,IF(AE50-1&lt;=0,0,IF($C$32=Motors!$C$26,MAX(MAX(AG$4:AG50)*-1,AG50-W$2),MAX(0,MAX(AG$4:AG50)*-1,AG50-W$2))))</f>
        <v>10.924053513864262</v>
      </c>
      <c r="AH51" s="110">
        <f>'Drive Train'!$G$35-ABS(W51)*'DT-Prelim Calcs'!$C$21*'Drive Train'!$G$38</f>
        <v>11.105258424029547</v>
      </c>
      <c r="AI51" s="1">
        <f>IF(AJ51&gt;='Drive Train'!$G$30,1,0)</f>
        <v>0</v>
      </c>
      <c r="AJ51" s="110">
        <f>AJ50+0.5*Y51*'DT-Prelim Calcs'!$C$11^2+AE51*'DT-Prelim Calcs'!$C$11</f>
        <v>19.016457338012138</v>
      </c>
      <c r="AK51" s="110">
        <f t="shared" si="100"/>
        <v>0.19688167604573484</v>
      </c>
      <c r="AL51" s="119">
        <f>AL50+'DT-Prelim Calcs'!$C$11</f>
        <v>1.880000000000001</v>
      </c>
      <c r="AM51" s="2">
        <f>AW51/'Drive Train'!$G$35</f>
        <v>0.68256494656186584</v>
      </c>
      <c r="AN51" s="88">
        <f>AU51*12*60/(PI() * 'Drive Train'!$G$17)/AM$2*AM51</f>
        <v>1162.6484056916725</v>
      </c>
      <c r="AO51" s="2">
        <f>('DT-Prelim Calcs'!$C$6*AM51-AN51)/('DT-Prelim Calcs'!$C$6*AM51)*'DT-Prelim Calcs'!$C$7*AM51</f>
        <v>0.68170865478489207</v>
      </c>
      <c r="AP51" s="110">
        <f>AO51/'DT-Prelim Calcs'!$C$7*('DT-Prelim Calcs'!$C$8-'DT-Prelim Calcs'!$C$9)+'DT-Prelim Calcs'!$C$9</f>
        <v>44.579393128723915</v>
      </c>
      <c r="AQ51" s="110">
        <f t="shared" si="16"/>
        <v>44.579393128723915</v>
      </c>
      <c r="AR51" s="2">
        <f t="shared" si="61"/>
        <v>0.59444682162557827</v>
      </c>
      <c r="AS51" s="110">
        <f>AR51*'DT-Prelim Calcs'!$C$21/AM$2/'DT-Prelim Calcs'!$C$19/'DT-Prelim Calcs'!$C$18*3.39*'DT-Prelim Calcs'!$C$20</f>
        <v>6.6232076089298415</v>
      </c>
      <c r="AT51" s="88">
        <f t="shared" si="17"/>
        <v>0</v>
      </c>
      <c r="AU51" s="110">
        <f>AS50*'DT-Prelim Calcs'!$C$11+AU50</f>
        <v>14.864550856731734</v>
      </c>
      <c r="AV51" s="110">
        <f>AV50+0.5*AS51*'DT-Prelim Calcs'!$C$11^2+AU51*'DT-Prelim Calcs'!$C$11</f>
        <v>15.13195382739365</v>
      </c>
      <c r="AW51" s="110">
        <f>MIN('Drive Train'!$G$35-AQ50*'DT-Prelim Calcs'!$C$21*'Drive Train'!$G$38,AW50+AQ$2)</f>
        <v>8.6685748213356959</v>
      </c>
      <c r="AX51" s="110">
        <f>'Drive Train'!$G$35-AQ51*'DT-Prelim Calcs'!$C$21*'Drive Train'!$G$38</f>
        <v>8.6878546184148462</v>
      </c>
      <c r="AY51" s="1">
        <f>IF(AV51&gt;='Drive Train'!$G$30,1,0)</f>
        <v>0</v>
      </c>
      <c r="AZ51" s="110">
        <f t="shared" si="62"/>
        <v>0.49532659031915466</v>
      </c>
      <c r="BA51" s="119">
        <f>BA50+'DT-Prelim Calcs'!$C$11</f>
        <v>1.880000000000001</v>
      </c>
      <c r="BB51" s="2">
        <f>BL51/'Drive Train'!$G$35</f>
        <v>0.76640482633731788</v>
      </c>
      <c r="BC51" s="88">
        <f>BJ51*12*60/(PI() * 'Drive Train'!$G$17)/BB$2*BB51</f>
        <v>2465.3698854538402</v>
      </c>
      <c r="BD51" s="2">
        <f>('DT-Prelim Calcs'!$C$6*BB51-BC51)/('DT-Prelim Calcs'!$C$6*BB51)*'DT-Prelim Calcs'!$C$7*BB51</f>
        <v>0.48539595265446844</v>
      </c>
      <c r="BE51" s="110">
        <f>BD51/'DT-Prelim Calcs'!$C$7*('DT-Prelim Calcs'!$C$8-'DT-Prelim Calcs'!$C$9)+'DT-Prelim Calcs'!$C$9</f>
        <v>32.605710587435667</v>
      </c>
      <c r="BF51" s="110">
        <f t="shared" si="18"/>
        <v>32.605710587435667</v>
      </c>
      <c r="BG51" s="2">
        <f t="shared" si="63"/>
        <v>0.32060105209074163</v>
      </c>
      <c r="BH51" s="110">
        <f>BG51*'DT-Prelim Calcs'!$C$21/BB$2/'DT-Prelim Calcs'!$C$19/'DT-Prelim Calcs'!$C$18*3.39*'DT-Prelim Calcs'!$C$20</f>
        <v>5.5565577021381563</v>
      </c>
      <c r="BI51" s="88">
        <f t="shared" si="19"/>
        <v>0</v>
      </c>
      <c r="BJ51" s="110">
        <f>BH50*'DT-Prelim Calcs'!$C$11+BJ50</f>
        <v>18.046197309739881</v>
      </c>
      <c r="BK51" s="110">
        <f>BK50+0.5*BH51*'DT-Prelim Calcs'!$C$11^2+BJ51*'DT-Prelim Calcs'!$C$11</f>
        <v>20.004188350895522</v>
      </c>
      <c r="BL51" s="110">
        <f>MIN('Drive Train'!$G$35-BF50*'DT-Prelim Calcs'!$C$21*'Drive Train'!$G$38,BL50+BF$2)</f>
        <v>9.733341294483937</v>
      </c>
      <c r="BM51" s="110">
        <f>'Drive Train'!$G$35-BF51*'DT-Prelim Calcs'!$C$21*'Drive Train'!$G$38</f>
        <v>9.7654860471307892</v>
      </c>
      <c r="BN51" s="1">
        <f>IF(BK51&gt;='Drive Train'!$G$30,1,0)</f>
        <v>1</v>
      </c>
      <c r="BO51" s="110">
        <f t="shared" si="64"/>
        <v>0</v>
      </c>
      <c r="BP51" s="119">
        <f>BP50+'DT-Prelim Calcs'!$C$11</f>
        <v>1.880000000000001</v>
      </c>
      <c r="BQ51" s="2">
        <f>CA51/'Drive Train'!$G$35</f>
        <v>0.834749930745737</v>
      </c>
      <c r="BR51" s="88">
        <f>BY51*12*60/(PI() * 'Drive Train'!$G$17)/BQ$2*BQ51</f>
        <v>3514.2797760443796</v>
      </c>
      <c r="BS51" s="2">
        <f>('DT-Prelim Calcs'!$C$6*BQ51-BR51)/('DT-Prelim Calcs'!$C$6*BQ51)*'DT-Prelim Calcs'!$C$7*BQ51</f>
        <v>0.32851547012159621</v>
      </c>
      <c r="BT51" s="110">
        <f>BS51/'DT-Prelim Calcs'!$C$7*('DT-Prelim Calcs'!$C$8-'DT-Prelim Calcs'!$C$9)+'DT-Prelim Calcs'!$C$9</f>
        <v>23.037113780466154</v>
      </c>
      <c r="BU51" s="110">
        <f t="shared" si="20"/>
        <v>23.037113780466154</v>
      </c>
      <c r="BV51" s="2">
        <f t="shared" si="65"/>
        <v>0.11284044639894858</v>
      </c>
      <c r="BW51" s="110">
        <f>BV51*'DT-Prelim Calcs'!$C$21/BQ$2/'DT-Prelim Calcs'!$C$19/'DT-Prelim Calcs'!$C$18*3.39*'DT-Prelim Calcs'!$C$20</f>
        <v>2.6541853411575143</v>
      </c>
      <c r="BX51" s="88">
        <f t="shared" si="21"/>
        <v>0</v>
      </c>
      <c r="BY51" s="110">
        <f>BW50*'DT-Prelim Calcs'!$C$11+BY50</f>
        <v>17.402683505997416</v>
      </c>
      <c r="BZ51" s="110">
        <f>BZ50+0.5*BW51*'DT-Prelim Calcs'!$C$11^2+BY51*'DT-Prelim Calcs'!$C$11</f>
        <v>21.68018476204227</v>
      </c>
      <c r="CA51" s="110">
        <f>MIN('Drive Train'!$G$35-BU50*'DT-Prelim Calcs'!$C$21*'Drive Train'!$G$38,CA50+BU$2)</f>
        <v>10.60132412047086</v>
      </c>
      <c r="CB51" s="110">
        <f>'Drive Train'!$G$35-BU51*'DT-Prelim Calcs'!$C$21*'Drive Train'!$G$38</f>
        <v>10.626659759758045</v>
      </c>
      <c r="CC51" s="1">
        <f>IF(BZ51&gt;='Drive Train'!$G$30,1,0)</f>
        <v>1</v>
      </c>
      <c r="CD51" s="110">
        <f t="shared" si="66"/>
        <v>0</v>
      </c>
      <c r="CE51" s="119">
        <f>CE50+'DT-Prelim Calcs'!$C$11</f>
        <v>1.880000000000001</v>
      </c>
      <c r="CF51" s="2">
        <f>CP51/'Drive Train'!$G$35</f>
        <v>0.86548035469832818</v>
      </c>
      <c r="CG51" s="88">
        <f>CN51*12*60/(PI() * 'Drive Train'!$G$17)/CF$2*CF51</f>
        <v>3976.5704723987087</v>
      </c>
      <c r="CH51" s="2">
        <f>('DT-Prelim Calcs'!$C$6*CF51-CG51)/('DT-Prelim Calcs'!$C$6*CF51)*'DT-Prelim Calcs'!$C$7*CF51</f>
        <v>0.2602306620968724</v>
      </c>
      <c r="CI51" s="110">
        <f>CH51/'DT-Prelim Calcs'!$C$7*('DT-Prelim Calcs'!$C$8-'DT-Prelim Calcs'!$C$9)+'DT-Prelim Calcs'!$C$9</f>
        <v>18.872224780376612</v>
      </c>
      <c r="CJ51" s="110">
        <f t="shared" si="22"/>
        <v>18.872224780376612</v>
      </c>
      <c r="CK51" s="2">
        <f t="shared" si="67"/>
        <v>2.4849673838829189E-2</v>
      </c>
      <c r="CL51" s="110">
        <f>CK51*'DT-Prelim Calcs'!$C$21/CF$2/'DT-Prelim Calcs'!$C$19/'DT-Prelim Calcs'!$C$18*3.39*'DT-Prelim Calcs'!$C$20</f>
        <v>0.73832025724884576</v>
      </c>
      <c r="CM51" s="88">
        <f t="shared" si="23"/>
        <v>0</v>
      </c>
      <c r="CN51" s="110">
        <f>CL50*'DT-Prelim Calcs'!$C$11+CN50</f>
        <v>15.035923541803403</v>
      </c>
      <c r="CO51" s="110">
        <f>CO50+0.5*CL51*'DT-Prelim Calcs'!$C$11^2+CN51*'DT-Prelim Calcs'!$C$11</f>
        <v>21.025783990489909</v>
      </c>
      <c r="CP51" s="110">
        <f>MIN('Drive Train'!$G$35-CJ50*'DT-Prelim Calcs'!$C$21*'Drive Train'!$G$38,CP50+CJ$2)</f>
        <v>10.991600504668767</v>
      </c>
      <c r="CQ51" s="110">
        <f>'Drive Train'!$G$35-CJ51*'DT-Prelim Calcs'!$C$21*'Drive Train'!$G$38</f>
        <v>11.001499769766104</v>
      </c>
      <c r="CR51" s="1">
        <f>IF(CO51&gt;='Drive Train'!$G$30,1,0)</f>
        <v>1</v>
      </c>
      <c r="CS51" s="110">
        <f t="shared" si="68"/>
        <v>0</v>
      </c>
      <c r="CT51" s="119">
        <f>CT50+'DT-Prelim Calcs'!$C$11</f>
        <v>1.880000000000001</v>
      </c>
      <c r="CU51" s="2">
        <f>DE51/'Drive Train'!$G$35</f>
        <v>0.87331695656031127</v>
      </c>
      <c r="CV51" s="88">
        <f>DC51*12*60/(PI() * 'Drive Train'!$G$17)/CU$2*CU51</f>
        <v>4091.586886586012</v>
      </c>
      <c r="CW51" s="2">
        <f>('DT-Prelim Calcs'!$C$6*CU51-CV51)/('DT-Prelim Calcs'!$C$6*CU51)*'DT-Prelim Calcs'!$C$7*CU51</f>
        <v>0.24351089674896403</v>
      </c>
      <c r="CX51" s="110">
        <f>CW51/'DT-Prelim Calcs'!$C$7*('DT-Prelim Calcs'!$C$8-'DT-Prelim Calcs'!$C$9)+'DT-Prelim Calcs'!$C$9</f>
        <v>17.852437674050289</v>
      </c>
      <c r="CY51" s="110">
        <f t="shared" si="24"/>
        <v>17.852437674050289</v>
      </c>
      <c r="CZ51" s="2">
        <f t="shared" si="69"/>
        <v>3.4951152486589754E-3</v>
      </c>
      <c r="DA51" s="110">
        <f>CZ51*'DT-Prelim Calcs'!$C$21/CU$2/'DT-Prelim Calcs'!$C$19/'DT-Prelim Calcs'!$C$18*3.39*'DT-Prelim Calcs'!$C$20</f>
        <v>0.12547937547220636</v>
      </c>
      <c r="DB51" s="88">
        <f t="shared" si="25"/>
        <v>1</v>
      </c>
      <c r="DC51" s="110">
        <f>DA50*'DT-Prelim Calcs'!$C$11+DC50</f>
        <v>12.688543382535963</v>
      </c>
      <c r="DD51" s="110">
        <f>DD50+0.5*DA51*'DT-Prelim Calcs'!$C$11^2+DC51*'DT-Prelim Calcs'!$C$11</f>
        <v>19.330595542370965</v>
      </c>
      <c r="DE51" s="110">
        <f>MIN('Drive Train'!$G$35-CY50*'DT-Prelim Calcs'!$C$21*'Drive Train'!$G$38,DE50+CY$2)</f>
        <v>11.091125348315952</v>
      </c>
      <c r="DF51" s="110">
        <f>'Drive Train'!$G$35-CY51*'DT-Prelim Calcs'!$C$21*'Drive Train'!$G$38</f>
        <v>11.093280609335473</v>
      </c>
      <c r="DG51" s="1">
        <f>IF(DD51&gt;='Drive Train'!$G$30,1,0)</f>
        <v>0</v>
      </c>
      <c r="DH51" s="110">
        <f t="shared" si="70"/>
        <v>0.19836041860055878</v>
      </c>
      <c r="DI51" s="119">
        <f>DI50+'DT-Prelim Calcs'!$C$11</f>
        <v>1.880000000000001</v>
      </c>
      <c r="DJ51" s="2">
        <f>DT51/'Drive Train'!$G$35</f>
        <v>0.87454159835918344</v>
      </c>
      <c r="DK51" s="88">
        <f>DR51*12*60/(PI() * 'Drive Train'!$G$17)/DJ$2*DJ51</f>
        <v>4109.0600831934053</v>
      </c>
      <c r="DL51" s="2">
        <f>('DT-Prelim Calcs'!$C$6*DJ51-DK51)/('DT-Prelim Calcs'!$C$6*DJ51)*'DT-Prelim Calcs'!$C$7*DJ51</f>
        <v>0.24101894181954775</v>
      </c>
      <c r="DM51" s="110">
        <f>DL51/'DT-Prelim Calcs'!$C$7*('DT-Prelim Calcs'!$C$8-'DT-Prelim Calcs'!$C$9)+'DT-Prelim Calcs'!$C$9</f>
        <v>17.700446096795112</v>
      </c>
      <c r="DN51" s="110">
        <f t="shared" si="26"/>
        <v>17.700446096795112</v>
      </c>
      <c r="DO51" s="2">
        <f t="shared" si="71"/>
        <v>3.1570377363740465E-4</v>
      </c>
      <c r="DP51" s="110">
        <f>DO51*'DT-Prelim Calcs'!$C$21/DJ$2/'DT-Prelim Calcs'!$C$19/'DT-Prelim Calcs'!$C$18*3.39*'DT-Prelim Calcs'!$C$20</f>
        <v>1.3288364731763876E-2</v>
      </c>
      <c r="DQ51" s="88">
        <f t="shared" si="27"/>
        <v>1</v>
      </c>
      <c r="DR51" s="110">
        <f>DP50*'DT-Prelim Calcs'!$C$11+DR50</f>
        <v>10.853579308038551</v>
      </c>
      <c r="DS51" s="110">
        <f>DS50+0.5*DP51*'DT-Prelim Calcs'!$C$11^2+DR51*'DT-Prelim Calcs'!$C$11</f>
        <v>17.444448286548756</v>
      </c>
      <c r="DT51" s="110">
        <f>MIN('Drive Train'!$G$35-DN50*'DT-Prelim Calcs'!$C$21*'Drive Train'!$G$38,DT50+DN$2)</f>
        <v>11.106678299161629</v>
      </c>
      <c r="DU51" s="110">
        <f>'Drive Train'!$G$35-DN51*'DT-Prelim Calcs'!$C$21*'Drive Train'!$G$38</f>
        <v>11.106959851288439</v>
      </c>
      <c r="DV51" s="1">
        <f>IF(DS51&gt;='Drive Train'!$G$30,1,0)</f>
        <v>0</v>
      </c>
      <c r="DW51" s="110">
        <f t="shared" si="72"/>
        <v>0.19667162329772345</v>
      </c>
      <c r="DX51" s="119">
        <f>DX50+'DT-Prelim Calcs'!$C$11</f>
        <v>1.880000000000001</v>
      </c>
      <c r="DY51" s="2">
        <f>EI51/'Drive Train'!$G$35</f>
        <v>0.87466295334894228</v>
      </c>
      <c r="DZ51" s="88">
        <f>EG51*12*60/(PI() * 'Drive Train'!$G$17)/DY$2*DY51</f>
        <v>4110.735667665188</v>
      </c>
      <c r="EA51" s="2">
        <f>('DT-Prelim Calcs'!$C$6*DY51-DZ51)/('DT-Prelim Calcs'!$C$6*DY51)*'DT-Prelim Calcs'!$C$7*DY51</f>
        <v>0.24078550199462587</v>
      </c>
      <c r="EB51" s="110">
        <f>EA51/'DT-Prelim Calcs'!$C$7*('DT-Prelim Calcs'!$C$8-'DT-Prelim Calcs'!$C$9)+'DT-Prelim Calcs'!$C$9</f>
        <v>17.686207923076473</v>
      </c>
      <c r="EC51" s="110">
        <f t="shared" si="28"/>
        <v>17.686207923076473</v>
      </c>
      <c r="ED51" s="2">
        <f t="shared" si="73"/>
        <v>1.7520409364757406E-5</v>
      </c>
      <c r="EE51" s="110">
        <f>ED51*'DT-Prelim Calcs'!$C$21/DY$2/'DT-Prelim Calcs'!$C$19/'DT-Prelim Calcs'!$C$18*3.39*'DT-Prelim Calcs'!$C$20</f>
        <v>8.4590522209409993E-4</v>
      </c>
      <c r="EF51" s="88">
        <f t="shared" si="29"/>
        <v>1</v>
      </c>
      <c r="EG51" s="110">
        <f>EE50*'DT-Prelim Calcs'!$C$11+EG50</f>
        <v>9.464639863480464</v>
      </c>
      <c r="EH51" s="110">
        <f>EH50+0.5*EE51*'DT-Prelim Calcs'!$C$11^2+EG51*'DT-Prelim Calcs'!$C$11</f>
        <v>15.717569342825712</v>
      </c>
      <c r="EI51" s="110">
        <f>MIN('Drive Train'!$G$35-EC50*'DT-Prelim Calcs'!$C$21*'Drive Train'!$G$38,EI50+EC$2)</f>
        <v>11.108219507531567</v>
      </c>
      <c r="EJ51" s="110">
        <f>'Drive Train'!$G$35-EC51*'DT-Prelim Calcs'!$C$21*'Drive Train'!$G$38</f>
        <v>11.108241286923116</v>
      </c>
      <c r="EK51" s="1">
        <f>IF(EH51&gt;='Drive Train'!$G$30,1,0)</f>
        <v>0</v>
      </c>
      <c r="EL51" s="110">
        <f t="shared" si="74"/>
        <v>0.1965134213675164</v>
      </c>
      <c r="EM51" s="119">
        <f>EM50+'DT-Prelim Calcs'!$C$11</f>
        <v>1.880000000000001</v>
      </c>
      <c r="EN51" s="2">
        <f>EX51/'Drive Train'!$G$35</f>
        <v>0.87467032295546276</v>
      </c>
      <c r="EO51" s="88">
        <f>EV51*12*60/(PI() * 'Drive Train'!$G$17)/EN$2*EN51</f>
        <v>4110.8336051417382</v>
      </c>
      <c r="EP51" s="2">
        <f>('DT-Prelim Calcs'!$C$6*EN51-EO51)/('DT-Prelim Calcs'!$C$6*EN51)*'DT-Prelim Calcs'!$C$7*EN51</f>
        <v>0.2407722472764747</v>
      </c>
      <c r="EQ51" s="110">
        <f>EP51/'DT-Prelim Calcs'!$C$7*('DT-Prelim Calcs'!$C$8-'DT-Prelim Calcs'!$C$9)+'DT-Prelim Calcs'!$C$9</f>
        <v>17.685399479274345</v>
      </c>
      <c r="ER51" s="110">
        <f t="shared" si="30"/>
        <v>17.685399479274345</v>
      </c>
      <c r="ES51" s="2">
        <f t="shared" si="75"/>
        <v>5.5809965227027192E-7</v>
      </c>
      <c r="ET51" s="110">
        <f>ES51*'DT-Prelim Calcs'!$C$21/EN$2/'DT-Prelim Calcs'!$C$19/'DT-Prelim Calcs'!$C$18*3.39*'DT-Prelim Calcs'!$C$20</f>
        <v>3.0400258614923666E-5</v>
      </c>
      <c r="EU51" s="88">
        <f t="shared" si="31"/>
        <v>1</v>
      </c>
      <c r="EV51" s="110">
        <f>ET50*'DT-Prelim Calcs'!$C$11+EV50</f>
        <v>8.3892417904004013</v>
      </c>
      <c r="EW51" s="110">
        <f>EW50+0.5*ET51*'DT-Prelim Calcs'!$C$11^2+EV51*'DT-Prelim Calcs'!$C$11</f>
        <v>14.228339345551653</v>
      </c>
      <c r="EX51" s="110">
        <f>MIN('Drive Train'!$G$35-ER50*'DT-Prelim Calcs'!$C$21*'Drive Train'!$G$38,EX50+ER$2)</f>
        <v>11.108313101534376</v>
      </c>
      <c r="EY51" s="110">
        <f>'Drive Train'!$G$35-ER51*'DT-Prelim Calcs'!$C$21*'Drive Train'!$G$38</f>
        <v>11.108314046865308</v>
      </c>
      <c r="EZ51" s="1">
        <f>IF(EW51&gt;='Drive Train'!$G$30,1,0)</f>
        <v>0</v>
      </c>
      <c r="FA51" s="110">
        <f t="shared" si="76"/>
        <v>0.19650443865860381</v>
      </c>
      <c r="FB51" s="119">
        <f>FB50+'DT-Prelim Calcs'!$C$11</f>
        <v>1.880000000000001</v>
      </c>
      <c r="FC51" s="2">
        <f>FM51/'Drive Train'!$G$35</f>
        <v>0.87467058065567294</v>
      </c>
      <c r="FD51" s="88">
        <f>FK51*12*60/(PI() * 'Drive Train'!$G$17)/FC$2*FC51</f>
        <v>4110.8368821441145</v>
      </c>
      <c r="FE51" s="2">
        <f>('DT-Prelim Calcs'!$C$6*FC51-FD51)/('DT-Prelim Calcs'!$C$6*FC51)*'DT-Prelim Calcs'!$C$7*FC51</f>
        <v>0.2407718194397041</v>
      </c>
      <c r="FF51" s="110">
        <f>FE51/'DT-Prelim Calcs'!$C$7*('DT-Prelim Calcs'!$C$8-'DT-Prelim Calcs'!$C$9)+'DT-Prelim Calcs'!$C$9</f>
        <v>17.685373384265642</v>
      </c>
      <c r="FG51" s="110">
        <f t="shared" si="32"/>
        <v>17.685373384265642</v>
      </c>
      <c r="FH51" s="2">
        <f t="shared" si="77"/>
        <v>9.2662439388213613E-9</v>
      </c>
      <c r="FI51" s="110">
        <f>FH51*'DT-Prelim Calcs'!$C$21/FC$2/'DT-Prelim Calcs'!$C$19/'DT-Prelim Calcs'!$C$18*3.39*'DT-Prelim Calcs'!$C$20</f>
        <v>5.6209880090323334E-7</v>
      </c>
      <c r="FJ51" s="88">
        <f t="shared" si="33"/>
        <v>1</v>
      </c>
      <c r="FK51" s="110">
        <f>FI50*'DT-Prelim Calcs'!$C$11+FK50</f>
        <v>7.5332004954559775</v>
      </c>
      <c r="FL51" s="110">
        <f>FL50+0.5*FI51*'DT-Prelim Calcs'!$C$11^2+FK51*'DT-Prelim Calcs'!$C$11</f>
        <v>12.966496063277269</v>
      </c>
      <c r="FM51" s="110">
        <f>MIN('Drive Train'!$G$35-FG50*'DT-Prelim Calcs'!$C$21*'Drive Train'!$G$38,FM50+FG$2)</f>
        <v>11.108316374327046</v>
      </c>
      <c r="FN51" s="110">
        <f>'Drive Train'!$G$35-FG51*'DT-Prelim Calcs'!$C$21*'Drive Train'!$G$38</f>
        <v>11.108316395416091</v>
      </c>
      <c r="FO51" s="1">
        <f>IF(FL51&gt;='Drive Train'!$G$30,1,0)</f>
        <v>0</v>
      </c>
      <c r="FP51" s="110">
        <f t="shared" si="78"/>
        <v>0.19650414871406272</v>
      </c>
      <c r="FQ51" s="119">
        <f>FQ50+'DT-Prelim Calcs'!$C$11</f>
        <v>1.880000000000001</v>
      </c>
      <c r="FR51" s="2">
        <f>GB51/'Drive Train'!$G$35</f>
        <v>0.87467058538714459</v>
      </c>
      <c r="FS51" s="88">
        <f>FZ51*12*60/(PI() * 'Drive Train'!$G$17)/FR$2*FR51</f>
        <v>4110.8369393683306</v>
      </c>
      <c r="FT51" s="2">
        <f>('DT-Prelim Calcs'!$C$6*FR51-FS51)/('DT-Prelim Calcs'!$C$6*FR51)*'DT-Prelim Calcs'!$C$7*FR51</f>
        <v>0.24077181229495845</v>
      </c>
      <c r="FU51" s="110">
        <f>FT51/'DT-Prelim Calcs'!$C$7*('DT-Prelim Calcs'!$C$8-'DT-Prelim Calcs'!$C$9)+'DT-Prelim Calcs'!$C$9</f>
        <v>17.68537294848683</v>
      </c>
      <c r="FV51" s="110">
        <f t="shared" si="34"/>
        <v>17.68537294848683</v>
      </c>
      <c r="FW51" s="2">
        <f t="shared" si="79"/>
        <v>7.2313571797266718E-11</v>
      </c>
      <c r="FX51" s="110">
        <f>FW51*'DT-Prelim Calcs'!$C$21/FR$2/'DT-Prelim Calcs'!$C$19/'DT-Prelim Calcs'!$C$18*3.39*'DT-Prelim Calcs'!$C$20</f>
        <v>4.8342201340750787E-9</v>
      </c>
      <c r="FY51" s="88">
        <f t="shared" si="35"/>
        <v>1</v>
      </c>
      <c r="FZ51" s="110">
        <f>FX50*'DT-Prelim Calcs'!$C$11+FZ50</f>
        <v>6.8356819892397089</v>
      </c>
      <c r="GA51" s="110">
        <f>GA50+0.5*FX51*'DT-Prelim Calcs'!$C$11^2+FZ51*'DT-Prelim Calcs'!$C$11</f>
        <v>11.89453429595774</v>
      </c>
      <c r="GB51" s="110">
        <f>MIN('Drive Train'!$G$35-FV50*'DT-Prelim Calcs'!$C$21*'Drive Train'!$G$38,GB50+FV$2)</f>
        <v>11.108316434416736</v>
      </c>
      <c r="GC51" s="110">
        <f>'Drive Train'!$G$35-FV51*'DT-Prelim Calcs'!$C$21*'Drive Train'!$G$38</f>
        <v>11.108316434636185</v>
      </c>
      <c r="GD51" s="1">
        <f>IF(GA51&gt;='Drive Train'!$G$30,1,0)</f>
        <v>0</v>
      </c>
      <c r="GE51" s="110">
        <f t="shared" si="80"/>
        <v>0.1965041438720759</v>
      </c>
      <c r="GF51" s="119">
        <f>GF50+'DT-Prelim Calcs'!$C$11</f>
        <v>1.880000000000001</v>
      </c>
      <c r="GG51" s="2">
        <f>GQ51/'Drive Train'!$G$35</f>
        <v>0.87262698978781728</v>
      </c>
      <c r="GH51" s="88">
        <f>GO51*12*60/(PI() * 'Drive Train'!$G$17)/GG$2*GG51</f>
        <v>4081.9407581826995</v>
      </c>
      <c r="GI51" s="2">
        <f>('DT-Prelim Calcs'!$C$6*GG51-GH51)/('DT-Prelim Calcs'!$C$6*GG51)*'DT-Prelim Calcs'!$C$7*GG51</f>
        <v>0.24486698898479392</v>
      </c>
      <c r="GJ51" s="110">
        <f>GI51/'DT-Prelim Calcs'!$C$7*('DT-Prelim Calcs'!$C$8-'DT-Prelim Calcs'!$C$9)+'DT-Prelim Calcs'!$C$9</f>
        <v>17.935149682760482</v>
      </c>
      <c r="GK51" s="110">
        <f t="shared" si="81"/>
        <v>17.935149682760482</v>
      </c>
      <c r="GL51" s="2">
        <f t="shared" si="82"/>
        <v>5.2277294032074539E-3</v>
      </c>
      <c r="GM51" s="110">
        <f>GL51*'DT-Prelim Calcs'!$C$21/GG$2/'DT-Prelim Calcs'!$C$19/'DT-Prelim Calcs'!$C$18*3.39*'DT-Prelim Calcs'!$C$20</f>
        <v>0.19415438522639664</v>
      </c>
      <c r="GN51" s="88">
        <f t="shared" si="37"/>
        <v>1</v>
      </c>
      <c r="GO51" s="110">
        <f>GM50*'DT-Prelim Calcs'!$C$11+GO50</f>
        <v>12.246350434158275</v>
      </c>
      <c r="GP51" s="110">
        <f>GP50+0.5*GM51*'DT-Prelim Calcs'!$C$11^2+GO51*'DT-Prelim Calcs'!$C$11</f>
        <v>17.067565842946163</v>
      </c>
      <c r="GQ51" s="110">
        <f>MIN('Drive Train'!$G$35-GK50*'DT-Prelim Calcs'!$C$21*'Drive Train'!$G$38,GQ50+GK$2)</f>
        <v>11.082362770305279</v>
      </c>
      <c r="GR51" s="110">
        <f>'Drive Train'!$G$35-GK51*'DT-Prelim Calcs'!$C$21*'Drive Train'!$G$38</f>
        <v>11.085836528551557</v>
      </c>
      <c r="GS51" s="1">
        <f>IF(GP51&gt;='Drive Train'!$G$30,1,0)</f>
        <v>0</v>
      </c>
      <c r="GT51" s="110">
        <f t="shared" si="83"/>
        <v>0.19927944091956093</v>
      </c>
      <c r="GU51" s="119">
        <f>GU50+'DT-Prelim Calcs'!$C$11</f>
        <v>1.880000000000001</v>
      </c>
      <c r="GV51" s="2">
        <f>HF51/'Drive Train'!$G$35</f>
        <v>0.87320772281664716</v>
      </c>
      <c r="GW51" s="88">
        <f>HD51*12*60/(PI() * 'Drive Train'!$G$17)/GV$2*GV51</f>
        <v>4090.1545444757144</v>
      </c>
      <c r="GX51" s="2">
        <f>('DT-Prelim Calcs'!$C$6*GV51-GW51)/('DT-Prelim Calcs'!$C$6*GV51)*'DT-Prelim Calcs'!$C$7*GV51</f>
        <v>0.24370269949497303</v>
      </c>
      <c r="GY51" s="110">
        <f>GX51/'DT-Prelim Calcs'!$C$7*('DT-Prelim Calcs'!$C$8-'DT-Prelim Calcs'!$C$9)+'DT-Prelim Calcs'!$C$9</f>
        <v>17.864136281253675</v>
      </c>
      <c r="GZ51" s="110">
        <f t="shared" si="38"/>
        <v>17.864136281253675</v>
      </c>
      <c r="HA51" s="2">
        <f t="shared" si="84"/>
        <v>3.7409261213090517E-3</v>
      </c>
      <c r="HB51" s="110">
        <f>HA51*'DT-Prelim Calcs'!$C$21/GV$2/'DT-Prelim Calcs'!$C$19/'DT-Prelim Calcs'!$C$18*3.39*'DT-Prelim Calcs'!$C$20</f>
        <v>0.13893550244098288</v>
      </c>
      <c r="HC51" s="88">
        <f t="shared" si="39"/>
        <v>1</v>
      </c>
      <c r="HD51" s="110">
        <f>HB50*'DT-Prelim Calcs'!$C$11+HD50</f>
        <v>12.262831944427194</v>
      </c>
      <c r="HE51" s="110">
        <f>HE50+0.5*HB51*'DT-Prelim Calcs'!$C$11^2+HD51*'DT-Prelim Calcs'!$C$11</f>
        <v>17.731215168127719</v>
      </c>
      <c r="HF51" s="110">
        <f>MIN('Drive Train'!$G$35-GZ50*'DT-Prelim Calcs'!$C$21*'Drive Train'!$G$38,HF50+GZ$2)</f>
        <v>11.089738079771418</v>
      </c>
      <c r="HG51" s="110">
        <f>'Drive Train'!$G$35-GZ51*'DT-Prelim Calcs'!$C$21*'Drive Train'!$G$38</f>
        <v>11.092227734687169</v>
      </c>
      <c r="HH51" s="1">
        <f>IF(HE51&gt;='Drive Train'!$G$30,1,0)</f>
        <v>0</v>
      </c>
      <c r="HI51" s="110">
        <f t="shared" si="85"/>
        <v>0.19849040312504085</v>
      </c>
      <c r="HJ51" s="119">
        <f>HJ50+'DT-Prelim Calcs'!$C$11</f>
        <v>1.880000000000001</v>
      </c>
      <c r="HK51" s="2">
        <f>HU51/'Drive Train'!$G$35</f>
        <v>0.87348968884763478</v>
      </c>
      <c r="HL51" s="88">
        <f>HS51*12*60/(PI() * 'Drive Train'!$G$17)/HK$2*HK51</f>
        <v>4094.1419660095394</v>
      </c>
      <c r="HM51" s="2">
        <f>('DT-Prelim Calcs'!$C$6*HK51-HL51)/('DT-Prelim Calcs'!$C$6*HK51)*'DT-Prelim Calcs'!$C$7*HK51</f>
        <v>0.24313755509820437</v>
      </c>
      <c r="HN51" s="110">
        <f>HM51/'DT-Prelim Calcs'!$C$7*('DT-Prelim Calcs'!$C$8-'DT-Prelim Calcs'!$C$9)+'DT-Prelim Calcs'!$C$9</f>
        <v>17.829666481167074</v>
      </c>
      <c r="HO51" s="110">
        <f t="shared" si="40"/>
        <v>17.829666481167074</v>
      </c>
      <c r="HP51" s="2">
        <f t="shared" si="86"/>
        <v>3.0193832594938019E-3</v>
      </c>
      <c r="HQ51" s="110">
        <f>HP51*'DT-Prelim Calcs'!$C$21/HK$2/'DT-Prelim Calcs'!$C$19/'DT-Prelim Calcs'!$C$18*3.39*'DT-Prelim Calcs'!$C$20</f>
        <v>0.11213788153423079</v>
      </c>
      <c r="HR51" s="88">
        <f t="shared" si="41"/>
        <v>1</v>
      </c>
      <c r="HS51" s="110">
        <f>HQ50*'DT-Prelim Calcs'!$C$11+HS50</f>
        <v>12.270824417837725</v>
      </c>
      <c r="HT51" s="110">
        <f>HT50+0.5*HQ51*'DT-Prelim Calcs'!$C$11^2+HS51*'DT-Prelim Calcs'!$C$11</f>
        <v>18.198014792004912</v>
      </c>
      <c r="HU51" s="110">
        <f>MIN('Drive Train'!$G$35-HO50*'DT-Prelim Calcs'!$C$21*'Drive Train'!$G$38,HU50+HO$2)</f>
        <v>11.093319048364961</v>
      </c>
      <c r="HV51" s="110">
        <f>'Drive Train'!$G$35-HO51*'DT-Prelim Calcs'!$C$21*'Drive Train'!$G$38</f>
        <v>11.095330016694962</v>
      </c>
      <c r="HW51" s="1">
        <f>IF(HT51&gt;='Drive Train'!$G$30,1,0)</f>
        <v>0</v>
      </c>
      <c r="HX51" s="110">
        <f t="shared" si="87"/>
        <v>0.19810740534630084</v>
      </c>
      <c r="HY51" s="119">
        <f>HY50+'DT-Prelim Calcs'!$C$11</f>
        <v>1.880000000000001</v>
      </c>
      <c r="HZ51" s="2">
        <f>IJ51/'Drive Train'!$G$35</f>
        <v>0.8736414768131312</v>
      </c>
      <c r="IA51" s="88">
        <f>IH51*12*60/(PI() * 'Drive Train'!$G$17)/HZ$2*HZ51</f>
        <v>4096.2882970687106</v>
      </c>
      <c r="IB51" s="2">
        <f>('DT-Prelim Calcs'!$C$6*HZ51-IA51)/('DT-Prelim Calcs'!$C$6*HZ51)*'DT-Prelim Calcs'!$C$7*HZ51</f>
        <v>0.24283336948684339</v>
      </c>
      <c r="IC51" s="110">
        <f>IB51/'DT-Prelim Calcs'!$C$7*('DT-Prelim Calcs'!$C$8-'DT-Prelim Calcs'!$C$9)+'DT-Prelim Calcs'!$C$9</f>
        <v>17.811113316218819</v>
      </c>
      <c r="ID51" s="110">
        <f t="shared" si="42"/>
        <v>17.811113316218819</v>
      </c>
      <c r="IE51" s="2">
        <f t="shared" si="88"/>
        <v>2.6310574505205575E-3</v>
      </c>
      <c r="IF51" s="110">
        <f>IE51*'DT-Prelim Calcs'!$C$21/HZ$2/'DT-Prelim Calcs'!$C$19/'DT-Prelim Calcs'!$C$18*3.39*'DT-Prelim Calcs'!$C$20</f>
        <v>9.7715719847268803E-2</v>
      </c>
      <c r="IG51" s="88">
        <f t="shared" si="43"/>
        <v>1</v>
      </c>
      <c r="IH51" s="110">
        <f>IF50*'DT-Prelim Calcs'!$C$11+IH50</f>
        <v>12.275124257302087</v>
      </c>
      <c r="II51" s="110">
        <f>II50+0.5*IF51*'DT-Prelim Calcs'!$C$11^2+IH51*'DT-Prelim Calcs'!$C$11</f>
        <v>18.526045793801423</v>
      </c>
      <c r="IJ51" s="110">
        <f>MIN('Drive Train'!$G$35-ID50*'DT-Prelim Calcs'!$C$21*'Drive Train'!$G$38,IJ50+ID$2)</f>
        <v>11.095246755526766</v>
      </c>
      <c r="IK51" s="110">
        <f>'Drive Train'!$G$35-ID51*'DT-Prelim Calcs'!$C$21*'Drive Train'!$G$38</f>
        <v>11.096999801540306</v>
      </c>
      <c r="IL51" s="1">
        <f>IF(II51&gt;='Drive Train'!$G$30,1,0)</f>
        <v>0</v>
      </c>
      <c r="IM51" s="110">
        <f t="shared" si="89"/>
        <v>0.197901259069098</v>
      </c>
      <c r="IN51" s="119">
        <f>IN50+'DT-Prelim Calcs'!$C$11</f>
        <v>1.880000000000001</v>
      </c>
      <c r="IO51" s="2">
        <f>IY51/'Drive Train'!$G$35</f>
        <v>0.87373063600072598</v>
      </c>
      <c r="IP51" s="88">
        <f>IW51*12*60/(PI() * 'Drive Train'!$G$17)/IO$2*IO51</f>
        <v>4097.5489788371951</v>
      </c>
      <c r="IQ51" s="2">
        <f>('DT-Prelim Calcs'!$C$6*IO51-IP51)/('DT-Prelim Calcs'!$C$6*IO51)*'DT-Prelim Calcs'!$C$7*IO51</f>
        <v>0.24265470700752279</v>
      </c>
      <c r="IR51" s="110">
        <f>IQ51/'DT-Prelim Calcs'!$C$7*('DT-Prelim Calcs'!$C$8-'DT-Prelim Calcs'!$C$9)+'DT-Prelim Calcs'!$C$9</f>
        <v>17.800216172090046</v>
      </c>
      <c r="IS51" s="110">
        <f t="shared" si="44"/>
        <v>17.800216172090046</v>
      </c>
      <c r="IT51" s="2">
        <f t="shared" si="90"/>
        <v>2.4029886421710056E-3</v>
      </c>
      <c r="IU51" s="110">
        <f>IT51*'DT-Prelim Calcs'!$C$21/IO$2/'DT-Prelim Calcs'!$C$19/'DT-Prelim Calcs'!$C$18*3.39*'DT-Prelim Calcs'!$C$20</f>
        <v>8.924539633602202E-2</v>
      </c>
      <c r="IV51" s="88">
        <f t="shared" si="45"/>
        <v>1</v>
      </c>
      <c r="IW51" s="110">
        <f>IU50*'DT-Prelim Calcs'!$C$11+IW50</f>
        <v>12.277649082408002</v>
      </c>
      <c r="IX51" s="110">
        <f>IX50+0.5*IU51*'DT-Prelim Calcs'!$C$11^2+IW51*'DT-Prelim Calcs'!$C$11</f>
        <v>18.758156285961512</v>
      </c>
      <c r="IY51" s="110">
        <f>MIN('Drive Train'!$G$35-IS50*'DT-Prelim Calcs'!$C$21*'Drive Train'!$G$38,IY50+IS$2)</f>
        <v>11.096379077209219</v>
      </c>
      <c r="IZ51" s="110">
        <f>'Drive Train'!$G$35-IS51*'DT-Prelim Calcs'!$C$21*'Drive Train'!$G$38</f>
        <v>11.097980544511895</v>
      </c>
      <c r="JA51" s="1">
        <f>IF(IX51&gt;='Drive Train'!$G$30,1,0)</f>
        <v>0</v>
      </c>
      <c r="JB51" s="110">
        <f t="shared" si="91"/>
        <v>0.1977801796898894</v>
      </c>
      <c r="JC51" s="119">
        <f>JC50+'DT-Prelim Calcs'!$C$11</f>
        <v>1.880000000000001</v>
      </c>
      <c r="JD51" s="2">
        <f>JN51/'Drive Train'!$G$35</f>
        <v>0.87378286006779804</v>
      </c>
      <c r="JE51" s="88">
        <f>JL51*12*60/(PI() * 'Drive Train'!$G$17)/JD$2*JD51</f>
        <v>4098.2873901150579</v>
      </c>
      <c r="JF51" s="2">
        <f>('DT-Prelim Calcs'!$C$6*JD51-JE51)/('DT-Prelim Calcs'!$C$6*JD51)*'DT-Prelim Calcs'!$C$7*JD51</f>
        <v>0.24255006213699398</v>
      </c>
      <c r="JG51" s="110">
        <f>JF51/'DT-Prelim Calcs'!$C$7*('DT-Prelim Calcs'!$C$8-'DT-Prelim Calcs'!$C$9)+'DT-Prelim Calcs'!$C$9</f>
        <v>17.793833577149989</v>
      </c>
      <c r="JH51" s="110">
        <f t="shared" si="46"/>
        <v>17.793833577149989</v>
      </c>
      <c r="JI51" s="2">
        <f t="shared" si="92"/>
        <v>2.2694103808997002E-3</v>
      </c>
      <c r="JJ51" s="110">
        <f>JI51*'DT-Prelim Calcs'!$C$21/JD$2/'DT-Prelim Calcs'!$C$19/'DT-Prelim Calcs'!$C$18*3.39*'DT-Prelim Calcs'!$C$20</f>
        <v>8.428438875578477E-2</v>
      </c>
      <c r="JK51" s="88">
        <f t="shared" si="47"/>
        <v>1</v>
      </c>
      <c r="JL51" s="110">
        <f>JJ50*'DT-Prelim Calcs'!$C$11+JL50</f>
        <v>12.279127673365508</v>
      </c>
      <c r="JM51" s="110">
        <f>JM50+0.5*JJ51*'DT-Prelim Calcs'!$C$11^2+JL51*'DT-Prelim Calcs'!$C$11</f>
        <v>18.915433417079701</v>
      </c>
      <c r="JN51" s="110">
        <f>MIN('Drive Train'!$G$35-JH50*'DT-Prelim Calcs'!$C$21*'Drive Train'!$G$38,JN50+JH$2)</f>
        <v>11.097042322861034</v>
      </c>
      <c r="JO51" s="110">
        <f>'Drive Train'!$G$35-JH51*'DT-Prelim Calcs'!$C$21*'Drive Train'!$G$38</f>
        <v>11.0985549780565</v>
      </c>
      <c r="JP51" s="1">
        <f>IF(JM51&gt;='Drive Train'!$G$30,1,0)</f>
        <v>0</v>
      </c>
      <c r="JQ51" s="110">
        <f>MIN(JG51,'DT-Prelim Calcs'!$C$10)*'DT-Prelim Calcs'!$C$11*1000/60/60*(1-JP51)</f>
        <v>0.19770926196833324</v>
      </c>
      <c r="JR51" s="119">
        <f>JR50+'DT-Prelim Calcs'!$C$11</f>
        <v>1.880000000000001</v>
      </c>
      <c r="JS51" s="2">
        <f>KC51/'Drive Train'!$G$35</f>
        <v>0.87380207724572767</v>
      </c>
      <c r="JT51" s="88">
        <f>KA51*12*60/(PI() * 'Drive Train'!$G$17)/JS$2*JS51</f>
        <v>4098.5591036729193</v>
      </c>
      <c r="JU51" s="2">
        <f>('DT-Prelim Calcs'!$C$6*JS51-JT51)/('DT-Prelim Calcs'!$C$6*JS51)*'DT-Prelim Calcs'!$C$7*JS51</f>
        <v>0.24251155628311713</v>
      </c>
      <c r="JV51" s="110">
        <f>JU51/'DT-Prelim Calcs'!$C$7*('DT-Prelim Calcs'!$C$8-'DT-Prelim Calcs'!$C$9)+'DT-Prelim Calcs'!$C$9</f>
        <v>17.791484993154661</v>
      </c>
      <c r="JW51" s="110">
        <f t="shared" si="48"/>
        <v>17.791484993154661</v>
      </c>
      <c r="JX51" s="2">
        <f t="shared" si="93"/>
        <v>2.2202588357726205E-3</v>
      </c>
      <c r="JY51" s="110">
        <f>JX51*'DT-Prelim Calcs'!$C$21/JS$2/'DT-Prelim Calcs'!$C$19/'DT-Prelim Calcs'!$C$18*3.39*'DT-Prelim Calcs'!$C$20</f>
        <v>8.2458933134225518E-2</v>
      </c>
      <c r="JZ51" s="88">
        <f t="shared" si="49"/>
        <v>1</v>
      </c>
      <c r="KA51" s="110">
        <f>JY50*'DT-Prelim Calcs'!$C$11+KA50</f>
        <v>12.27967170302864</v>
      </c>
      <c r="KB51" s="110">
        <f>KB50+0.5*JY51*'DT-Prelim Calcs'!$C$11^2+KA51*'DT-Prelim Calcs'!$C$11</f>
        <v>18.97739266217387</v>
      </c>
      <c r="KC51" s="110">
        <f>MIN('Drive Train'!$G$35-JW50*'DT-Prelim Calcs'!$C$21*'Drive Train'!$G$38,KC50+JW$2)</f>
        <v>11.097286381020741</v>
      </c>
      <c r="KD51" s="110">
        <f>'Drive Train'!$G$35-JW51*'DT-Prelim Calcs'!$C$21*'Drive Train'!$G$38</f>
        <v>11.09876635061608</v>
      </c>
      <c r="KE51" s="1">
        <f>IF(KB51&gt;='Drive Train'!$G$30,1,0)</f>
        <v>0</v>
      </c>
      <c r="KF51" s="110">
        <f>MIN(JV51,'DT-Prelim Calcs'!$C$10)*'DT-Prelim Calcs'!$C$11*1000/60/60*(1-KE51)</f>
        <v>0.19768316659060731</v>
      </c>
      <c r="KG51" s="119">
        <f>KG50+'DT-Prelim Calcs'!$C$11</f>
        <v>1.880000000000001</v>
      </c>
      <c r="KH51" s="2">
        <f>KR51/'Drive Train'!$G$35</f>
        <v>0.87380064815563341</v>
      </c>
      <c r="KI51" s="88">
        <f>KP51*12*60/(PI() * 'Drive Train'!$G$17)/KH$2*KH51</f>
        <v>4098.5388976970635</v>
      </c>
      <c r="KJ51" s="2">
        <f>('DT-Prelim Calcs'!$C$6*KH51-KI51)/('DT-Prelim Calcs'!$C$6*KH51)*'DT-Prelim Calcs'!$C$7*KH51</f>
        <v>0.24251441976367943</v>
      </c>
      <c r="KK51" s="110">
        <f>KJ51/'DT-Prelim Calcs'!$C$7*('DT-Prelim Calcs'!$C$8-'DT-Prelim Calcs'!$C$9)+'DT-Prelim Calcs'!$C$9</f>
        <v>17.791659645160593</v>
      </c>
      <c r="KL51" s="110">
        <f t="shared" si="50"/>
        <v>17.791659645160593</v>
      </c>
      <c r="KM51" s="2">
        <f t="shared" si="94"/>
        <v>2.2239139655993723E-3</v>
      </c>
      <c r="KN51" s="110">
        <f>KM51*'DT-Prelim Calcs'!$C$21/KH$2/'DT-Prelim Calcs'!$C$19/'DT-Prelim Calcs'!$C$18*3.39*'DT-Prelim Calcs'!$C$20</f>
        <v>8.2594682219478535E-2</v>
      </c>
      <c r="KO51" s="88">
        <f t="shared" si="51"/>
        <v>1</v>
      </c>
      <c r="KP51" s="110">
        <f>KN50*'DT-Prelim Calcs'!$C$11+KP50</f>
        <v>12.279631247160394</v>
      </c>
      <c r="KQ51" s="110">
        <f>KQ50+0.5*KN51*'DT-Prelim Calcs'!$C$11^2+KP51*'DT-Prelim Calcs'!$C$11</f>
        <v>18.97284695568678</v>
      </c>
      <c r="KR51" s="110">
        <f>MIN('Drive Train'!$G$35-KL50*'DT-Prelim Calcs'!$C$21*'Drive Train'!$G$38,KR50+KL$2)</f>
        <v>11.097268231576544</v>
      </c>
      <c r="KS51" s="110">
        <f>'Drive Train'!$G$35-KL51*'DT-Prelim Calcs'!$C$21*'Drive Train'!$G$38</f>
        <v>11.098750631935546</v>
      </c>
      <c r="KT51" s="1">
        <f>IF(KQ51&gt;='Drive Train'!$G$30,1,0)</f>
        <v>0</v>
      </c>
      <c r="KU51" s="110">
        <f>MIN(KK51,'DT-Prelim Calcs'!$C$10)*'DT-Prelim Calcs'!$C$11*1000/60/60*(1-KT51)</f>
        <v>0.19768510716845103</v>
      </c>
      <c r="KV51" s="119">
        <f>KV50+'DT-Prelim Calcs'!$C$11</f>
        <v>1.880000000000001</v>
      </c>
      <c r="KW51" s="2">
        <f>LG51/'Drive Train'!$G$35</f>
        <v>0.87380198984213908</v>
      </c>
      <c r="KX51" s="88">
        <f>LE51*12*60/(PI() * 'Drive Train'!$G$17)/KW$2*KW51</f>
        <v>4098.557867869552</v>
      </c>
      <c r="KY51" s="2">
        <f>('DT-Prelim Calcs'!$C$6*KW51-KX51)/('DT-Prelim Calcs'!$C$6*KW51)*'DT-Prelim Calcs'!$C$7*KW51</f>
        <v>0.2425117314143907</v>
      </c>
      <c r="KZ51" s="110">
        <f>KY51/'DT-Prelim Calcs'!$C$7*('DT-Prelim Calcs'!$C$8-'DT-Prelim Calcs'!$C$9)+'DT-Prelim Calcs'!$C$9</f>
        <v>17.791495674920284</v>
      </c>
      <c r="LA51" s="110">
        <f t="shared" si="52"/>
        <v>17.791495674920284</v>
      </c>
      <c r="LB51" s="2">
        <f t="shared" si="95"/>
        <v>2.220482384465372E-3</v>
      </c>
      <c r="LC51" s="110">
        <f>LB51*'DT-Prelim Calcs'!$C$21/KW$2/'DT-Prelim Calcs'!$C$19/'DT-Prelim Calcs'!$C$18*3.39*'DT-Prelim Calcs'!$C$20</f>
        <v>8.2467235583656567E-2</v>
      </c>
      <c r="LD51" s="88">
        <f t="shared" si="53"/>
        <v>1</v>
      </c>
      <c r="LE51" s="110">
        <f>LC50*'DT-Prelim Calcs'!$C$11+LE50</f>
        <v>12.279669228740065</v>
      </c>
      <c r="LF51" s="110">
        <f>LF50+0.5*LC51*'DT-Prelim Calcs'!$C$11^2+LE51*'DT-Prelim Calcs'!$C$11</f>
        <v>18.977178172754357</v>
      </c>
      <c r="LG51" s="110">
        <f>MIN('Drive Train'!$G$35-LA50*'DT-Prelim Calcs'!$C$21*'Drive Train'!$G$38,LG50+LA$2)</f>
        <v>11.097285270995165</v>
      </c>
      <c r="LH51" s="110">
        <f>'Drive Train'!$G$35-LA51*'DT-Prelim Calcs'!$C$21*'Drive Train'!$G$38</f>
        <v>11.098765389257174</v>
      </c>
      <c r="LI51" s="1">
        <f>IF(LF51&gt;='Drive Train'!$G$30,1,0)</f>
        <v>0</v>
      </c>
      <c r="LJ51" s="110">
        <f>MIN(KZ51,'DT-Prelim Calcs'!$C$10)*'DT-Prelim Calcs'!$C$11*1000/60/60*(1-LI51)</f>
        <v>0.19768328527689205</v>
      </c>
      <c r="LK51" s="119">
        <f>LK50+'DT-Prelim Calcs'!$C$11</f>
        <v>1.880000000000001</v>
      </c>
      <c r="LL51" s="2">
        <f>LV51/'Drive Train'!$G$35</f>
        <v>0.8738009788565263</v>
      </c>
      <c r="LM51" s="88">
        <f>LT51*12*60/(PI() * 'Drive Train'!$G$17)/LL$2*LL51</f>
        <v>4098.5435734944049</v>
      </c>
      <c r="LN51" s="2">
        <f>('DT-Prelim Calcs'!$C$6*LL51-LM51)/('DT-Prelim Calcs'!$C$6*LL51)*'DT-Prelim Calcs'!$C$7*LL51</f>
        <v>0.24251375713511455</v>
      </c>
      <c r="LO51" s="110">
        <f>LN51/'DT-Prelim Calcs'!$C$7*('DT-Prelim Calcs'!$C$8-'DT-Prelim Calcs'!$C$9)+'DT-Prelim Calcs'!$C$9</f>
        <v>17.791619229517625</v>
      </c>
      <c r="LP51" s="110">
        <f t="shared" si="54"/>
        <v>17.791619229517625</v>
      </c>
      <c r="LQ51" s="2">
        <f t="shared" si="96"/>
        <v>2.2230681438746569E-3</v>
      </c>
      <c r="LR51" s="110">
        <f>LQ51*'DT-Prelim Calcs'!$C$21/LL$2/'DT-Prelim Calcs'!$C$19/'DT-Prelim Calcs'!$C$18*3.39*'DT-Prelim Calcs'!$C$20</f>
        <v>8.2563268964448058E-2</v>
      </c>
      <c r="LS51" s="88">
        <f t="shared" si="55"/>
        <v>1</v>
      </c>
      <c r="LT51" s="110">
        <f>LR50*'DT-Prelim Calcs'!$C$11+LT50</f>
        <v>12.279640608930396</v>
      </c>
      <c r="LU51" s="110">
        <f>LU50+0.5*LR51*'DT-Prelim Calcs'!$C$11^2+LT51*'DT-Prelim Calcs'!$C$11</f>
        <v>18.974309471982892</v>
      </c>
      <c r="LV51" s="110">
        <f>MIN('Drive Train'!$G$35-LP50*'DT-Prelim Calcs'!$C$21*'Drive Train'!$G$38,LV50+LP$2)</f>
        <v>11.097272431477883</v>
      </c>
      <c r="LW51" s="110">
        <f>'Drive Train'!$G$35-LP51*'DT-Prelim Calcs'!$C$21*'Drive Train'!$G$38</f>
        <v>11.098754269343413</v>
      </c>
      <c r="LX51" s="1">
        <f>IF(LU51&gt;='Drive Train'!$G$30,1,0)</f>
        <v>0</v>
      </c>
      <c r="LY51" s="110">
        <f>MIN(LO51,'DT-Prelim Calcs'!$C$10)*'DT-Prelim Calcs'!$C$11*1000/60/60*(1-LX51)</f>
        <v>0.19768465810575139</v>
      </c>
      <c r="LZ51" s="119">
        <f>LZ50+'DT-Prelim Calcs'!$C$11</f>
        <v>1.880000000000001</v>
      </c>
    </row>
    <row r="52" spans="2:338" x14ac:dyDescent="0.2">
      <c r="C52" s="3" t="str">
        <f t="shared" si="106"/>
        <v>Acceleration Distance (ft)</v>
      </c>
      <c r="E52" s="24">
        <f t="shared" si="107"/>
        <v>10.724353466373874</v>
      </c>
      <c r="F52" s="25">
        <f>'DT-Prelim Calcs'!GN2</f>
        <v>14.621423970720279</v>
      </c>
      <c r="G52" s="25">
        <f>'DT-Prelim Calcs'!HC2</f>
        <v>14.303390394144836</v>
      </c>
      <c r="H52" s="25">
        <f>'DT-Prelim Calcs'!HR2</f>
        <v>13.789866100632537</v>
      </c>
      <c r="I52" s="25">
        <f>'DT-Prelim Calcs'!IG2</f>
        <v>13.626951005291186</v>
      </c>
      <c r="J52" s="25">
        <f>'DT-Prelim Calcs'!IV2</f>
        <v>13.857103523566034</v>
      </c>
      <c r="K52" s="25">
        <f>'DT-Prelim Calcs'!JK2</f>
        <v>13.525021204914996</v>
      </c>
      <c r="L52" s="25">
        <f>'DT-Prelim Calcs'!JZ2</f>
        <v>13.586472911483996</v>
      </c>
      <c r="M52" s="25">
        <f>'DT-Prelim Calcs'!KO2</f>
        <v>13.581964948301664</v>
      </c>
      <c r="N52" s="25">
        <f>'DT-Prelim Calcs'!LD2</f>
        <v>13.586260730456965</v>
      </c>
      <c r="O52" s="25">
        <f>'DT-Prelim Calcs'!LS2</f>
        <v>13.58341873054874</v>
      </c>
      <c r="R52" s="119">
        <f>R51+'DT-Prelim Calcs'!$C$11</f>
        <v>1.920000000000001</v>
      </c>
      <c r="S52" s="2">
        <f>AG52/'Drive Train'!$G$35</f>
        <v>0.86025656882122425</v>
      </c>
      <c r="T52" s="88">
        <f>AE52*12*60/(PI() * 'Drive Train'!$G$17)/S$2*ABS(S52)</f>
        <v>4025.6499817767253</v>
      </c>
      <c r="U52" s="2">
        <f>IF(OR(AD51=1,AND($C$32=Motors!$C$28,'DT-Prelim Calcs'!AI51=1)),0,IF(AG52=0,-(V51+$C$9)/($C$8-$C$9)*$C$7,($C$6*S52-T52)/($C$6*S52)*$C$7*S52))</f>
        <v>0.24101544794457305</v>
      </c>
      <c r="V52" s="110">
        <f>IF(AND(AD51=1,AI51=1),0,ABS(U52/$C$7*($C$8-$C$9)+$C$9) *'Drive Train'!$K$55 + V51*(1-'Drive Train'!$K$55))</f>
        <v>17.707880134767002</v>
      </c>
      <c r="W52" s="110">
        <f t="shared" si="7"/>
        <v>17.707880134767002</v>
      </c>
      <c r="X52" s="2">
        <f>MAX(MIN(IF(AND(AI51=1,AG52&lt;0),-1,1)*(W52-$C$9)/($C$8-$C$9)*$C$7-$C$29*AE52/T$2 -  AI51*$C$29/2,X$2),MAX(X$4:X51)*-1)</f>
        <v>1.4077664866979644E-3</v>
      </c>
      <c r="Y52" s="110">
        <f t="shared" si="8"/>
        <v>5.2283508897662256E-2</v>
      </c>
      <c r="Z52" s="110">
        <f t="shared" si="9"/>
        <v>5.2283508897662256E-2</v>
      </c>
      <c r="AA52" s="110">
        <f t="shared" si="10"/>
        <v>10.925258424029547</v>
      </c>
      <c r="AB52" s="110" t="e">
        <f t="shared" si="11"/>
        <v>#N/A</v>
      </c>
      <c r="AC52" s="88">
        <f t="shared" si="60"/>
        <v>1</v>
      </c>
      <c r="AD52" s="1">
        <f t="shared" si="12"/>
        <v>0</v>
      </c>
      <c r="AE52" s="110">
        <f t="shared" si="13"/>
        <v>12.251143890327263</v>
      </c>
      <c r="AF52" s="110" t="e">
        <f t="shared" si="14"/>
        <v>#N/A</v>
      </c>
      <c r="AG52" s="110">
        <f>IF(AI51=0,MIN('Drive Train'!$G$35-W51*$C$21*'Drive Train'!$G$38,AG51+W$2)-$C$3,IF(AE51-1&lt;=0,0,IF($C$32=Motors!$C$26,MAX(MAX(AG$4:AG51)*-1,AG51-W$2),MAX(0,MAX(AG$4:AG51)*-1,AG51-W$2))))</f>
        <v>10.925258424029547</v>
      </c>
      <c r="AH52" s="110">
        <f>'Drive Train'!$G$35-ABS(W52)*'DT-Prelim Calcs'!$C$21*'Drive Train'!$G$38</f>
        <v>11.10629078787097</v>
      </c>
      <c r="AI52" s="1">
        <f>IF(AJ52&gt;='Drive Train'!$G$30,1,0)</f>
        <v>0</v>
      </c>
      <c r="AJ52" s="110">
        <f>AJ51+0.5*Y52*'DT-Prelim Calcs'!$C$11^2+AE52*'DT-Prelim Calcs'!$C$11</f>
        <v>19.506544920432344</v>
      </c>
      <c r="AK52" s="110">
        <f t="shared" si="100"/>
        <v>0.19675422371963339</v>
      </c>
      <c r="AL52" s="119">
        <f>AL51+'DT-Prelim Calcs'!$C$11</f>
        <v>1.920000000000001</v>
      </c>
      <c r="AM52" s="2">
        <f>AW52/'Drive Train'!$G$35</f>
        <v>0.68408304082006666</v>
      </c>
      <c r="AN52" s="88">
        <f>AU52*12*60/(PI() * 'Drive Train'!$G$17)/AM$2*AM52</f>
        <v>1186.0020221073073</v>
      </c>
      <c r="AO52" s="2">
        <f>('DT-Prelim Calcs'!$C$6*AM52-AN52)/('DT-Prelim Calcs'!$C$6*AM52)*'DT-Prelim Calcs'!$C$7*AM52</f>
        <v>0.67821070893107083</v>
      </c>
      <c r="AP52" s="110">
        <f>AO52/'DT-Prelim Calcs'!$C$7*('DT-Prelim Calcs'!$C$8-'DT-Prelim Calcs'!$C$9)+'DT-Prelim Calcs'!$C$9</f>
        <v>44.366043239767443</v>
      </c>
      <c r="AQ52" s="110">
        <f t="shared" si="16"/>
        <v>44.366043239767443</v>
      </c>
      <c r="AR52" s="2">
        <f t="shared" si="61"/>
        <v>0.5893936232978132</v>
      </c>
      <c r="AS52" s="110">
        <f>AR52*'DT-Prelim Calcs'!$C$21/AM$2/'DT-Prelim Calcs'!$C$19/'DT-Prelim Calcs'!$C$18*3.39*'DT-Prelim Calcs'!$C$20</f>
        <v>6.5669058837017351</v>
      </c>
      <c r="AT52" s="88">
        <f t="shared" si="17"/>
        <v>0</v>
      </c>
      <c r="AU52" s="110">
        <f>AS51*'DT-Prelim Calcs'!$C$11+AU51</f>
        <v>15.129479161088927</v>
      </c>
      <c r="AV52" s="110">
        <f>AV51+0.5*AS52*'DT-Prelim Calcs'!$C$11^2+AU52*'DT-Prelim Calcs'!$C$11</f>
        <v>15.742386518544169</v>
      </c>
      <c r="AW52" s="110">
        <f>MIN('Drive Train'!$G$35-AQ51*'DT-Prelim Calcs'!$C$21*'Drive Train'!$G$38,AW51+AQ$2)</f>
        <v>8.6878546184148462</v>
      </c>
      <c r="AX52" s="110">
        <f>'Drive Train'!$G$35-AQ52*'DT-Prelim Calcs'!$C$21*'Drive Train'!$G$38</f>
        <v>8.7070561084209288</v>
      </c>
      <c r="AY52" s="1">
        <f>IF(AV52&gt;='Drive Train'!$G$30,1,0)</f>
        <v>0</v>
      </c>
      <c r="AZ52" s="110">
        <f t="shared" si="62"/>
        <v>0.49295603599741605</v>
      </c>
      <c r="BA52" s="119">
        <f>BA51+'DT-Prelim Calcs'!$C$11</f>
        <v>1.920000000000001</v>
      </c>
      <c r="BB52" s="2">
        <f>BL52/'Drive Train'!$G$35</f>
        <v>0.76893590922289679</v>
      </c>
      <c r="BC52" s="88">
        <f>BJ52*12*60/(PI() * 'Drive Train'!$G$17)/BB$2*BB52</f>
        <v>2503.9763734354547</v>
      </c>
      <c r="BD52" s="2">
        <f>('DT-Prelim Calcs'!$C$6*BB52-BC52)/('DT-Prelim Calcs'!$C$6*BB52)*'DT-Prelim Calcs'!$C$7*BB52</f>
        <v>0.47964369252757361</v>
      </c>
      <c r="BE52" s="110">
        <f>BD52/'DT-Prelim Calcs'!$C$7*('DT-Prelim Calcs'!$C$8-'DT-Prelim Calcs'!$C$9)+'DT-Prelim Calcs'!$C$9</f>
        <v>32.254863515866191</v>
      </c>
      <c r="BF52" s="110">
        <f t="shared" si="18"/>
        <v>32.254863515866191</v>
      </c>
      <c r="BG52" s="2">
        <f t="shared" si="63"/>
        <v>0.31281912918606858</v>
      </c>
      <c r="BH52" s="110">
        <f>BG52*'DT-Prelim Calcs'!$C$21/BB$2/'DT-Prelim Calcs'!$C$19/'DT-Prelim Calcs'!$C$18*3.39*'DT-Prelim Calcs'!$C$20</f>
        <v>5.4216838351579328</v>
      </c>
      <c r="BI52" s="88">
        <f t="shared" si="19"/>
        <v>0</v>
      </c>
      <c r="BJ52" s="110">
        <f>BH51*'DT-Prelim Calcs'!$C$11+BJ51</f>
        <v>18.268459617825407</v>
      </c>
      <c r="BK52" s="110">
        <f>BK51+0.5*BH52*'DT-Prelim Calcs'!$C$11^2+BJ52*'DT-Prelim Calcs'!$C$11</f>
        <v>20.739264082676666</v>
      </c>
      <c r="BL52" s="110">
        <f>MIN('Drive Train'!$G$35-BF51*'DT-Prelim Calcs'!$C$21*'Drive Train'!$G$38,BL51+BF$2)</f>
        <v>9.7654860471307892</v>
      </c>
      <c r="BM52" s="110">
        <f>'Drive Train'!$G$35-BF52*'DT-Prelim Calcs'!$C$21*'Drive Train'!$G$38</f>
        <v>9.7970622835720427</v>
      </c>
      <c r="BN52" s="1">
        <f>IF(BK52&gt;='Drive Train'!$G$30,1,0)</f>
        <v>1</v>
      </c>
      <c r="BO52" s="110">
        <f t="shared" si="64"/>
        <v>0</v>
      </c>
      <c r="BP52" s="119">
        <f>BP51+'DT-Prelim Calcs'!$C$11</f>
        <v>1.920000000000001</v>
      </c>
      <c r="BQ52" s="2">
        <f>CA52/'Drive Train'!$G$35</f>
        <v>0.83674486297307449</v>
      </c>
      <c r="BR52" s="88">
        <f>BY52*12*60/(PI() * 'Drive Train'!$G$17)/BQ$2*BQ52</f>
        <v>3544.1689728911388</v>
      </c>
      <c r="BS52" s="2">
        <f>('DT-Prelim Calcs'!$C$6*BQ52-BR52)/('DT-Prelim Calcs'!$C$6*BQ52)*'DT-Prelim Calcs'!$C$7*BQ52</f>
        <v>0.32411192600838673</v>
      </c>
      <c r="BT52" s="110">
        <f>BS52/'DT-Prelim Calcs'!$C$7*('DT-Prelim Calcs'!$C$8-'DT-Prelim Calcs'!$C$9)+'DT-Prelim Calcs'!$C$9</f>
        <v>22.768528820369689</v>
      </c>
      <c r="BU52" s="110">
        <f t="shared" si="20"/>
        <v>22.768528820369689</v>
      </c>
      <c r="BV52" s="2">
        <f t="shared" si="65"/>
        <v>0.10712114776725656</v>
      </c>
      <c r="BW52" s="110">
        <f>BV52*'DT-Prelim Calcs'!$C$21/BQ$2/'DT-Prelim Calcs'!$C$19/'DT-Prelim Calcs'!$C$18*3.39*'DT-Prelim Calcs'!$C$20</f>
        <v>2.5196584133193363</v>
      </c>
      <c r="BX52" s="88">
        <f t="shared" si="21"/>
        <v>0</v>
      </c>
      <c r="BY52" s="110">
        <f>BW51*'DT-Prelim Calcs'!$C$11+BY51</f>
        <v>17.508850919643717</v>
      </c>
      <c r="BZ52" s="110">
        <f>BZ51+0.5*BW52*'DT-Prelim Calcs'!$C$11^2+BY52*'DT-Prelim Calcs'!$C$11</f>
        <v>22.382554525558675</v>
      </c>
      <c r="CA52" s="110">
        <f>MIN('Drive Train'!$G$35-BU51*'DT-Prelim Calcs'!$C$21*'Drive Train'!$G$38,CA51+BU$2)</f>
        <v>10.626659759758045</v>
      </c>
      <c r="CB52" s="110">
        <f>'Drive Train'!$G$35-BU52*'DT-Prelim Calcs'!$C$21*'Drive Train'!$G$38</f>
        <v>10.650832406166728</v>
      </c>
      <c r="CC52" s="1">
        <f>IF(BZ52&gt;='Drive Train'!$G$30,1,0)</f>
        <v>1</v>
      </c>
      <c r="CD52" s="110">
        <f t="shared" si="66"/>
        <v>0</v>
      </c>
      <c r="CE52" s="119">
        <f>CE51+'DT-Prelim Calcs'!$C$11</f>
        <v>1.920000000000001</v>
      </c>
      <c r="CF52" s="2">
        <f>CP52/'Drive Train'!$G$35</f>
        <v>0.86625982439103189</v>
      </c>
      <c r="CG52" s="88">
        <f>CN52*12*60/(PI() * 'Drive Train'!$G$17)/CF$2*CF52</f>
        <v>3987.969470409143</v>
      </c>
      <c r="CH52" s="2">
        <f>('DT-Prelim Calcs'!$C$6*CF52-CG52)/('DT-Prelim Calcs'!$C$6*CF52)*'DT-Prelim Calcs'!$C$7*CF52</f>
        <v>0.25857755902202423</v>
      </c>
      <c r="CI52" s="110">
        <f>CH52/'DT-Prelim Calcs'!$C$7*('DT-Prelim Calcs'!$C$8-'DT-Prelim Calcs'!$C$9)+'DT-Prelim Calcs'!$C$9</f>
        <v>18.771397216946159</v>
      </c>
      <c r="CJ52" s="110">
        <f t="shared" si="22"/>
        <v>18.771397216946159</v>
      </c>
      <c r="CK52" s="2">
        <f t="shared" si="67"/>
        <v>2.2734247179216904E-2</v>
      </c>
      <c r="CL52" s="110">
        <f>CK52*'DT-Prelim Calcs'!$C$21/CF$2/'DT-Prelim Calcs'!$C$19/'DT-Prelim Calcs'!$C$18*3.39*'DT-Prelim Calcs'!$C$20</f>
        <v>0.67546782845456921</v>
      </c>
      <c r="CM52" s="88">
        <f t="shared" si="23"/>
        <v>0</v>
      </c>
      <c r="CN52" s="110">
        <f>CL51*'DT-Prelim Calcs'!$C$11+CN51</f>
        <v>15.065456352093356</v>
      </c>
      <c r="CO52" s="110">
        <f>CO51+0.5*CL52*'DT-Prelim Calcs'!$C$11^2+CN52*'DT-Prelim Calcs'!$C$11</f>
        <v>21.628942618836405</v>
      </c>
      <c r="CP52" s="110">
        <f>MIN('Drive Train'!$G$35-CJ51*'DT-Prelim Calcs'!$C$21*'Drive Train'!$G$38,CP51+CJ$2)</f>
        <v>11.001499769766104</v>
      </c>
      <c r="CQ52" s="110">
        <f>'Drive Train'!$G$35-CJ52*'DT-Prelim Calcs'!$C$21*'Drive Train'!$G$38</f>
        <v>11.010574250474845</v>
      </c>
      <c r="CR52" s="1">
        <f>IF(CO52&gt;='Drive Train'!$G$30,1,0)</f>
        <v>1</v>
      </c>
      <c r="CS52" s="110">
        <f t="shared" si="68"/>
        <v>0</v>
      </c>
      <c r="CT52" s="119">
        <f>CT51+'DT-Prelim Calcs'!$C$11</f>
        <v>1.920000000000001</v>
      </c>
      <c r="CU52" s="2">
        <f>DE52/'Drive Train'!$G$35</f>
        <v>0.87348666215239945</v>
      </c>
      <c r="CV52" s="88">
        <f>DC52*12*60/(PI() * 'Drive Train'!$G$17)/CU$2*CU52</f>
        <v>4094.0007893130405</v>
      </c>
      <c r="CW52" s="2">
        <f>('DT-Prelim Calcs'!$C$6*CU52-CV52)/('DT-Prelim Calcs'!$C$6*CU52)*'DT-Prelim Calcs'!$C$7*CU52</f>
        <v>0.24316737292745397</v>
      </c>
      <c r="CX52" s="110">
        <f>CW52/'DT-Prelim Calcs'!$C$7*('DT-Prelim Calcs'!$C$8-'DT-Prelim Calcs'!$C$9)+'DT-Prelim Calcs'!$C$9</f>
        <v>17.831485157277335</v>
      </c>
      <c r="CY52" s="110">
        <f t="shared" si="24"/>
        <v>17.831485157277335</v>
      </c>
      <c r="CZ52" s="2">
        <f t="shared" si="69"/>
        <v>3.0566489914156114E-3</v>
      </c>
      <c r="DA52" s="110">
        <f>CZ52*'DT-Prelim Calcs'!$C$21/CU$2/'DT-Prelim Calcs'!$C$19/'DT-Prelim Calcs'!$C$18*3.39*'DT-Prelim Calcs'!$C$20</f>
        <v>0.10973784244389125</v>
      </c>
      <c r="DB52" s="88">
        <f t="shared" si="25"/>
        <v>1</v>
      </c>
      <c r="DC52" s="110">
        <f>DA51*'DT-Prelim Calcs'!$C$11+DC51</f>
        <v>12.693562557554852</v>
      </c>
      <c r="DD52" s="110">
        <f>DD51+0.5*DA52*'DT-Prelim Calcs'!$C$11^2+DC52*'DT-Prelim Calcs'!$C$11</f>
        <v>19.838425834947113</v>
      </c>
      <c r="DE52" s="110">
        <f>MIN('Drive Train'!$G$35-CY51*'DT-Prelim Calcs'!$C$21*'Drive Train'!$G$38,DE51+CY$2)</f>
        <v>11.093280609335473</v>
      </c>
      <c r="DF52" s="110">
        <f>'Drive Train'!$G$35-CY52*'DT-Prelim Calcs'!$C$21*'Drive Train'!$G$38</f>
        <v>11.09516633584504</v>
      </c>
      <c r="DG52" s="1">
        <f>IF(DD52&gt;='Drive Train'!$G$30,1,0)</f>
        <v>0</v>
      </c>
      <c r="DH52" s="110">
        <f t="shared" si="70"/>
        <v>0.19812761285863709</v>
      </c>
      <c r="DI52" s="119">
        <f>DI51+'DT-Prelim Calcs'!$C$11</f>
        <v>1.920000000000001</v>
      </c>
      <c r="DJ52" s="2">
        <f>DT52/'Drive Train'!$G$35</f>
        <v>0.87456376781798739</v>
      </c>
      <c r="DK52" s="88">
        <f>DR52*12*60/(PI() * 'Drive Train'!$G$17)/DJ$2*DJ52</f>
        <v>4109.365486016859</v>
      </c>
      <c r="DL52" s="2">
        <f>('DT-Prelim Calcs'!$C$6*DJ52-DK52)/('DT-Prelim Calcs'!$C$6*DJ52)*'DT-Prelim Calcs'!$C$7*DJ52</f>
        <v>0.24097646480079873</v>
      </c>
      <c r="DM52" s="110">
        <f>DL52/'DT-Prelim Calcs'!$C$7*('DT-Prelim Calcs'!$C$8-'DT-Prelim Calcs'!$C$9)+'DT-Prelim Calcs'!$C$9</f>
        <v>17.697855299906873</v>
      </c>
      <c r="DN52" s="110">
        <f t="shared" si="26"/>
        <v>17.697855299906873</v>
      </c>
      <c r="DO52" s="2">
        <f t="shared" si="71"/>
        <v>2.6143874531656119E-4</v>
      </c>
      <c r="DP52" s="110">
        <f>DO52*'DT-Prelim Calcs'!$C$21/DJ$2/'DT-Prelim Calcs'!$C$19/'DT-Prelim Calcs'!$C$18*3.39*'DT-Prelim Calcs'!$C$20</f>
        <v>1.1004282155877208E-2</v>
      </c>
      <c r="DQ52" s="88">
        <f t="shared" si="27"/>
        <v>1</v>
      </c>
      <c r="DR52" s="110">
        <f>DP51*'DT-Prelim Calcs'!$C$11+DR51</f>
        <v>10.854110842627822</v>
      </c>
      <c r="DS52" s="110">
        <f>DS51+0.5*DP52*'DT-Prelim Calcs'!$C$11^2+DR52*'DT-Prelim Calcs'!$C$11</f>
        <v>17.878621523679595</v>
      </c>
      <c r="DT52" s="110">
        <f>MIN('Drive Train'!$G$35-DN51*'DT-Prelim Calcs'!$C$21*'Drive Train'!$G$38,DT51+DN$2)</f>
        <v>11.106959851288439</v>
      </c>
      <c r="DU52" s="110">
        <f>'Drive Train'!$G$35-DN52*'DT-Prelim Calcs'!$C$21*'Drive Train'!$G$38</f>
        <v>11.107193023008382</v>
      </c>
      <c r="DV52" s="1">
        <f>IF(DS52&gt;='Drive Train'!$G$30,1,0)</f>
        <v>0</v>
      </c>
      <c r="DW52" s="110">
        <f t="shared" si="72"/>
        <v>0.19664283666563195</v>
      </c>
      <c r="DX52" s="119">
        <f>DX51+'DT-Prelim Calcs'!$C$11</f>
        <v>1.920000000000001</v>
      </c>
      <c r="DY52" s="2">
        <f>EI52/'Drive Train'!$G$35</f>
        <v>0.87466466826166267</v>
      </c>
      <c r="DZ52" s="88">
        <f>EG52*12*60/(PI() * 'Drive Train'!$G$17)/DY$2*DY52</f>
        <v>4110.7584233631769</v>
      </c>
      <c r="EA52" s="2">
        <f>('DT-Prelim Calcs'!$C$6*DY52-DZ52)/('DT-Prelim Calcs'!$C$6*DY52)*'DT-Prelim Calcs'!$C$7*DY52</f>
        <v>0.24078242592324586</v>
      </c>
      <c r="EB52" s="110">
        <f>EA52/'DT-Prelim Calcs'!$C$7*('DT-Prelim Calcs'!$C$8-'DT-Prelim Calcs'!$C$9)+'DT-Prelim Calcs'!$C$9</f>
        <v>17.686020304538403</v>
      </c>
      <c r="EC52" s="110">
        <f t="shared" si="28"/>
        <v>17.686020304538403</v>
      </c>
      <c r="ED52" s="2">
        <f t="shared" si="73"/>
        <v>1.3583589363069803E-5</v>
      </c>
      <c r="EE52" s="110">
        <f>ED52*'DT-Prelim Calcs'!$C$21/DY$2/'DT-Prelim Calcs'!$C$19/'DT-Prelim Calcs'!$C$18*3.39*'DT-Prelim Calcs'!$C$20</f>
        <v>6.5583109034631382E-4</v>
      </c>
      <c r="EF52" s="88">
        <f t="shared" si="29"/>
        <v>1</v>
      </c>
      <c r="EG52" s="110">
        <f>EE51*'DT-Prelim Calcs'!$C$11+EG51</f>
        <v>9.4646736996893477</v>
      </c>
      <c r="EH52" s="110">
        <f>EH51+0.5*EE52*'DT-Prelim Calcs'!$C$11^2+EG52*'DT-Prelim Calcs'!$C$11</f>
        <v>16.096156815478157</v>
      </c>
      <c r="EI52" s="110">
        <f>MIN('Drive Train'!$G$35-EC51*'DT-Prelim Calcs'!$C$21*'Drive Train'!$G$38,EI51+EC$2)</f>
        <v>11.108241286923116</v>
      </c>
      <c r="EJ52" s="110">
        <f>'Drive Train'!$G$35-EC52*'DT-Prelim Calcs'!$C$21*'Drive Train'!$G$38</f>
        <v>11.108258172591544</v>
      </c>
      <c r="EK52" s="1">
        <f>IF(EH52&gt;='Drive Train'!$G$30,1,0)</f>
        <v>0</v>
      </c>
      <c r="EL52" s="110">
        <f t="shared" si="74"/>
        <v>0.19651133671709337</v>
      </c>
      <c r="EM52" s="119">
        <f>EM51+'DT-Prelim Calcs'!$C$11</f>
        <v>1.920000000000001</v>
      </c>
      <c r="EN52" s="2">
        <f>EX52/'Drive Train'!$G$35</f>
        <v>0.87467039739096919</v>
      </c>
      <c r="EO52" s="88">
        <f>EV52*12*60/(PI() * 'Drive Train'!$G$17)/EN$2*EN52</f>
        <v>4110.8345508390275</v>
      </c>
      <c r="EP52" s="2">
        <f>('DT-Prelim Calcs'!$C$6*EN52-EO52)/('DT-Prelim Calcs'!$C$6*EN52)*'DT-Prelim Calcs'!$C$7*EN52</f>
        <v>0.24077212390293973</v>
      </c>
      <c r="EQ52" s="110">
        <f>EP52/'DT-Prelim Calcs'!$C$7*('DT-Prelim Calcs'!$C$8-'DT-Prelim Calcs'!$C$9)+'DT-Prelim Calcs'!$C$9</f>
        <v>17.685391954363702</v>
      </c>
      <c r="ER52" s="110">
        <f t="shared" si="30"/>
        <v>17.685391954363702</v>
      </c>
      <c r="ES52" s="2">
        <f t="shared" si="75"/>
        <v>3.998265551974356E-7</v>
      </c>
      <c r="ET52" s="110">
        <f>ES52*'DT-Prelim Calcs'!$C$21/EN$2/'DT-Prelim Calcs'!$C$19/'DT-Prelim Calcs'!$C$18*3.39*'DT-Prelim Calcs'!$C$20</f>
        <v>2.1778961211804972E-5</v>
      </c>
      <c r="EU52" s="88">
        <f t="shared" si="31"/>
        <v>1</v>
      </c>
      <c r="EV52" s="110">
        <f>ET51*'DT-Prelim Calcs'!$C$11+EV51</f>
        <v>8.3892430064107462</v>
      </c>
      <c r="EW52" s="110">
        <f>EW51+0.5*ET52*'DT-Prelim Calcs'!$C$11^2+EV52*'DT-Prelim Calcs'!$C$11</f>
        <v>14.563909083231252</v>
      </c>
      <c r="EX52" s="110">
        <f>MIN('Drive Train'!$G$35-ER51*'DT-Prelim Calcs'!$C$21*'Drive Train'!$G$38,EX51+ER$2)</f>
        <v>11.108314046865308</v>
      </c>
      <c r="EY52" s="110">
        <f>'Drive Train'!$G$35-ER52*'DT-Prelim Calcs'!$C$21*'Drive Train'!$G$38</f>
        <v>11.108314724107267</v>
      </c>
      <c r="EZ52" s="1">
        <f>IF(EW52&gt;='Drive Train'!$G$30,1,0)</f>
        <v>0</v>
      </c>
      <c r="FA52" s="110">
        <f t="shared" si="76"/>
        <v>0.1965043550484856</v>
      </c>
      <c r="FB52" s="119">
        <f>FB51+'DT-Prelim Calcs'!$C$11</f>
        <v>1.920000000000001</v>
      </c>
      <c r="FC52" s="2">
        <f>FM52/'Drive Train'!$G$35</f>
        <v>0.87467058231622774</v>
      </c>
      <c r="FD52" s="88">
        <f>FK52*12*60/(PI() * 'Drive Train'!$G$17)/FC$2*FC52</f>
        <v>4110.8369022179049</v>
      </c>
      <c r="FE52" s="2">
        <f>('DT-Prelim Calcs'!$C$6*FC52-FD52)/('DT-Prelim Calcs'!$C$6*FC52)*'DT-Prelim Calcs'!$C$7*FC52</f>
        <v>0.24077181693450345</v>
      </c>
      <c r="FF52" s="110">
        <f>FE52/'DT-Prelim Calcs'!$C$7*('DT-Prelim Calcs'!$C$8-'DT-Prelim Calcs'!$C$9)+'DT-Prelim Calcs'!$C$9</f>
        <v>17.685373231466169</v>
      </c>
      <c r="FG52" s="110">
        <f t="shared" si="32"/>
        <v>17.685373231466169</v>
      </c>
      <c r="FH52" s="2">
        <f t="shared" si="77"/>
        <v>6.0424241443701732E-9</v>
      </c>
      <c r="FI52" s="110">
        <f>FH52*'DT-Prelim Calcs'!$C$21/FC$2/'DT-Prelim Calcs'!$C$19/'DT-Prelim Calcs'!$C$18*3.39*'DT-Prelim Calcs'!$C$20</f>
        <v>3.6653895456709043E-7</v>
      </c>
      <c r="FJ52" s="88">
        <f t="shared" si="33"/>
        <v>1</v>
      </c>
      <c r="FK52" s="110">
        <f>FI51*'DT-Prelim Calcs'!$C$11+FK51</f>
        <v>7.53320051793993</v>
      </c>
      <c r="FL52" s="110">
        <f>FL51+0.5*FI52*'DT-Prelim Calcs'!$C$11^2+FK52*'DT-Prelim Calcs'!$C$11</f>
        <v>13.267824084288096</v>
      </c>
      <c r="FM52" s="110">
        <f>MIN('Drive Train'!$G$35-FG51*'DT-Prelim Calcs'!$C$21*'Drive Train'!$G$38,FM51+FG$2)</f>
        <v>11.108316395416091</v>
      </c>
      <c r="FN52" s="110">
        <f>'Drive Train'!$G$35-FG52*'DT-Prelim Calcs'!$C$21*'Drive Train'!$G$38</f>
        <v>11.108316409168044</v>
      </c>
      <c r="FO52" s="1">
        <f>IF(FL52&gt;='Drive Train'!$G$30,1,0)</f>
        <v>0</v>
      </c>
      <c r="FP52" s="110">
        <f t="shared" si="78"/>
        <v>0.19650414701629076</v>
      </c>
      <c r="FQ52" s="119">
        <f>FQ51+'DT-Prelim Calcs'!$C$11</f>
        <v>1.920000000000001</v>
      </c>
      <c r="FR52" s="2">
        <f>GB52/'Drive Train'!$G$35</f>
        <v>0.87467058540442411</v>
      </c>
      <c r="FS52" s="88">
        <f>FZ52*12*60/(PI() * 'Drive Train'!$G$17)/FR$2*FR52</f>
        <v>4110.836939565831</v>
      </c>
      <c r="FT52" s="2">
        <f>('DT-Prelim Calcs'!$C$6*FR52-FS52)/('DT-Prelim Calcs'!$C$6*FR52)*'DT-Prelim Calcs'!$C$7*FR52</f>
        <v>0.24077181227163832</v>
      </c>
      <c r="FU52" s="110">
        <f>FT52/'DT-Prelim Calcs'!$C$7*('DT-Prelim Calcs'!$C$8-'DT-Prelim Calcs'!$C$9)+'DT-Prelim Calcs'!$C$9</f>
        <v>17.685372947064465</v>
      </c>
      <c r="FV52" s="110">
        <f t="shared" si="34"/>
        <v>17.685372947064465</v>
      </c>
      <c r="FW52" s="2">
        <f t="shared" si="79"/>
        <v>4.2182451975847357E-11</v>
      </c>
      <c r="FX52" s="110">
        <f>FW52*'DT-Prelim Calcs'!$C$21/FR$2/'DT-Prelim Calcs'!$C$19/'DT-Prelim Calcs'!$C$18*3.39*'DT-Prelim Calcs'!$C$20</f>
        <v>2.8199306655462992E-9</v>
      </c>
      <c r="FY52" s="88">
        <f t="shared" si="35"/>
        <v>1</v>
      </c>
      <c r="FZ52" s="110">
        <f>FX51*'DT-Prelim Calcs'!$C$11+FZ51</f>
        <v>6.8356819894330778</v>
      </c>
      <c r="GA52" s="110">
        <f>GA51+0.5*FX52*'DT-Prelim Calcs'!$C$11^2+FZ52*'DT-Prelim Calcs'!$C$11</f>
        <v>12.167961575537319</v>
      </c>
      <c r="GB52" s="110">
        <f>MIN('Drive Train'!$G$35-FV51*'DT-Prelim Calcs'!$C$21*'Drive Train'!$G$38,GB51+FV$2)</f>
        <v>11.108316434636185</v>
      </c>
      <c r="GC52" s="110">
        <f>'Drive Train'!$G$35-FV52*'DT-Prelim Calcs'!$C$21*'Drive Train'!$G$38</f>
        <v>11.108316434764198</v>
      </c>
      <c r="GD52" s="1">
        <f>IF(GA52&gt;='Drive Train'!$G$30,1,0)</f>
        <v>0</v>
      </c>
      <c r="GE52" s="110">
        <f t="shared" si="80"/>
        <v>0.19650414385627182</v>
      </c>
      <c r="GF52" s="119">
        <f>GF51+'DT-Prelim Calcs'!$C$11</f>
        <v>1.920000000000001</v>
      </c>
      <c r="GG52" s="2">
        <f>GQ52/'Drive Train'!$G$35</f>
        <v>0.87290051405917779</v>
      </c>
      <c r="GH52" s="88">
        <f>GO52*12*60/(PI() * 'Drive Train'!$G$17)/GG$2*GG52</f>
        <v>4085.8096643216004</v>
      </c>
      <c r="GI52" s="2">
        <f>('DT-Prelim Calcs'!$C$6*GG52-GH52)/('DT-Prelim Calcs'!$C$6*GG52)*'DT-Prelim Calcs'!$C$7*GG52</f>
        <v>0.24431855586908161</v>
      </c>
      <c r="GJ52" s="110">
        <f>GI52/'DT-Prelim Calcs'!$C$7*('DT-Prelim Calcs'!$C$8-'DT-Prelim Calcs'!$C$9)+'DT-Prelim Calcs'!$C$9</f>
        <v>17.901699152298598</v>
      </c>
      <c r="GK52" s="110">
        <f t="shared" si="81"/>
        <v>17.901699152298598</v>
      </c>
      <c r="GL52" s="2">
        <f t="shared" si="82"/>
        <v>4.5273260711590768E-3</v>
      </c>
      <c r="GM52" s="110">
        <f>GL52*'DT-Prelim Calcs'!$C$21/GG$2/'DT-Prelim Calcs'!$C$19/'DT-Prelim Calcs'!$C$18*3.39*'DT-Prelim Calcs'!$C$20</f>
        <v>0.16814187236355818</v>
      </c>
      <c r="GN52" s="88">
        <f t="shared" si="37"/>
        <v>1</v>
      </c>
      <c r="GO52" s="110">
        <f>GM51*'DT-Prelim Calcs'!$C$11+GO51</f>
        <v>12.254116609567332</v>
      </c>
      <c r="GP52" s="110">
        <f>GP51+0.5*GM52*'DT-Prelim Calcs'!$C$11^2+GO52*'DT-Prelim Calcs'!$C$11</f>
        <v>17.557865020826746</v>
      </c>
      <c r="GQ52" s="110">
        <f>MIN('Drive Train'!$G$35-GK51*'DT-Prelim Calcs'!$C$21*'Drive Train'!$G$38,GQ51+GK$2)</f>
        <v>11.085836528551557</v>
      </c>
      <c r="GR52" s="110">
        <f>'Drive Train'!$G$35-GK52*'DT-Prelim Calcs'!$C$21*'Drive Train'!$G$38</f>
        <v>11.088847076293126</v>
      </c>
      <c r="GS52" s="1">
        <f>IF(GP52&gt;='Drive Train'!$G$30,1,0)</f>
        <v>0</v>
      </c>
      <c r="GT52" s="110">
        <f t="shared" si="83"/>
        <v>0.19890776835887328</v>
      </c>
      <c r="GU52" s="119">
        <f>GU51+'DT-Prelim Calcs'!$C$11</f>
        <v>1.920000000000001</v>
      </c>
      <c r="GV52" s="2">
        <f>HF52/'Drive Train'!$G$35</f>
        <v>0.87340375863678499</v>
      </c>
      <c r="GW52" s="88">
        <f>HD52*12*60/(PI() * 'Drive Train'!$G$17)/GV$2*GV52</f>
        <v>4092.9268297663916</v>
      </c>
      <c r="GX52" s="2">
        <f>('DT-Prelim Calcs'!$C$6*GV52-GW52)/('DT-Prelim Calcs'!$C$6*GV52)*'DT-Prelim Calcs'!$C$7*GV52</f>
        <v>0.24330977399796747</v>
      </c>
      <c r="GY52" s="110">
        <f>GX52/'DT-Prelim Calcs'!$C$7*('DT-Prelim Calcs'!$C$8-'DT-Prelim Calcs'!$C$9)+'DT-Prelim Calcs'!$C$9</f>
        <v>17.840170612641991</v>
      </c>
      <c r="GZ52" s="110">
        <f t="shared" si="38"/>
        <v>17.840170612641991</v>
      </c>
      <c r="HA52" s="2">
        <f t="shared" si="84"/>
        <v>3.2392518142362325E-3</v>
      </c>
      <c r="HB52" s="110">
        <f>HA52*'DT-Prelim Calcs'!$C$21/GV$2/'DT-Prelim Calcs'!$C$19/'DT-Prelim Calcs'!$C$18*3.39*'DT-Prelim Calcs'!$C$20</f>
        <v>0.12030365309280491</v>
      </c>
      <c r="HC52" s="88">
        <f t="shared" si="39"/>
        <v>1</v>
      </c>
      <c r="HD52" s="110">
        <f>HB51*'DT-Prelim Calcs'!$C$11+HD51</f>
        <v>12.268389364524834</v>
      </c>
      <c r="HE52" s="110">
        <f>HE51+0.5*HB52*'DT-Prelim Calcs'!$C$11^2+HD52*'DT-Prelim Calcs'!$C$11</f>
        <v>18.222046985631188</v>
      </c>
      <c r="HF52" s="110">
        <f>MIN('Drive Train'!$G$35-GZ51*'DT-Prelim Calcs'!$C$21*'Drive Train'!$G$38,HF51+GZ$2)</f>
        <v>11.092227734687169</v>
      </c>
      <c r="HG52" s="110">
        <f>'Drive Train'!$G$35-GZ52*'DT-Prelim Calcs'!$C$21*'Drive Train'!$G$38</f>
        <v>11.09438464486222</v>
      </c>
      <c r="HH52" s="1">
        <f>IF(HE52&gt;='Drive Train'!$G$30,1,0)</f>
        <v>0</v>
      </c>
      <c r="HI52" s="110">
        <f t="shared" si="85"/>
        <v>0.19822411791824435</v>
      </c>
      <c r="HJ52" s="119">
        <f>HJ51+'DT-Prelim Calcs'!$C$11</f>
        <v>1.920000000000001</v>
      </c>
      <c r="HK52" s="2">
        <f>HU52/'Drive Train'!$G$35</f>
        <v>0.87364803281062697</v>
      </c>
      <c r="HL52" s="88">
        <f>HS52*12*60/(PI() * 'Drive Train'!$G$17)/HK$2*HK52</f>
        <v>4096.380998194074</v>
      </c>
      <c r="HM52" s="2">
        <f>('DT-Prelim Calcs'!$C$6*HK52-HL52)/('DT-Prelim Calcs'!$C$6*HK52)*'DT-Prelim Calcs'!$C$7*HK52</f>
        <v>0.24282023183599008</v>
      </c>
      <c r="HN52" s="110">
        <f>HM52/'DT-Prelim Calcs'!$C$7*('DT-Prelim Calcs'!$C$8-'DT-Prelim Calcs'!$C$9)+'DT-Prelim Calcs'!$C$9</f>
        <v>17.810312012691597</v>
      </c>
      <c r="HO52" s="110">
        <f t="shared" si="40"/>
        <v>17.810312012691597</v>
      </c>
      <c r="HP52" s="2">
        <f t="shared" si="86"/>
        <v>2.6142864551246814E-3</v>
      </c>
      <c r="HQ52" s="110">
        <f>HP52*'DT-Prelim Calcs'!$C$21/HK$2/'DT-Prelim Calcs'!$C$19/'DT-Prelim Calcs'!$C$18*3.39*'DT-Prelim Calcs'!$C$20</f>
        <v>9.7092856257825308E-2</v>
      </c>
      <c r="HR52" s="88">
        <f t="shared" si="41"/>
        <v>1</v>
      </c>
      <c r="HS52" s="110">
        <f>HQ51*'DT-Prelim Calcs'!$C$11+HS51</f>
        <v>12.275309933099093</v>
      </c>
      <c r="HT52" s="110">
        <f>HT51+0.5*HQ52*'DT-Prelim Calcs'!$C$11^2+HS52*'DT-Prelim Calcs'!$C$11</f>
        <v>18.689104863613881</v>
      </c>
      <c r="HU52" s="110">
        <f>MIN('Drive Train'!$G$35-HO51*'DT-Prelim Calcs'!$C$21*'Drive Train'!$G$38,HU51+HO$2)</f>
        <v>11.095330016694962</v>
      </c>
      <c r="HV52" s="110">
        <f>'Drive Train'!$G$35-HO52*'DT-Prelim Calcs'!$C$21*'Drive Train'!$G$38</f>
        <v>11.097071918857756</v>
      </c>
      <c r="HW52" s="1">
        <f>IF(HT52&gt;='Drive Train'!$G$30,1,0)</f>
        <v>0</v>
      </c>
      <c r="HX52" s="110">
        <f t="shared" si="87"/>
        <v>0.19789235569657332</v>
      </c>
      <c r="HY52" s="119">
        <f>HY51+'DT-Prelim Calcs'!$C$11</f>
        <v>1.920000000000001</v>
      </c>
      <c r="HZ52" s="2">
        <f>IJ52/'Drive Train'!$G$35</f>
        <v>0.87377951193230763</v>
      </c>
      <c r="IA52" s="88">
        <f>IH52*12*60/(PI() * 'Drive Train'!$G$17)/HZ$2*HZ52</f>
        <v>4098.2400502957016</v>
      </c>
      <c r="IB52" s="2">
        <f>('DT-Prelim Calcs'!$C$6*HZ52-IA52)/('DT-Prelim Calcs'!$C$6*HZ52)*'DT-Prelim Calcs'!$C$7*HZ52</f>
        <v>0.24255677091411901</v>
      </c>
      <c r="IC52" s="110">
        <f>IB52/'DT-Prelim Calcs'!$C$7*('DT-Prelim Calcs'!$C$8-'DT-Prelim Calcs'!$C$9)+'DT-Prelim Calcs'!$C$9</f>
        <v>17.794242764974634</v>
      </c>
      <c r="ID52" s="110">
        <f t="shared" si="42"/>
        <v>17.794242764974634</v>
      </c>
      <c r="IE52" s="2">
        <f t="shared" si="88"/>
        <v>2.2779739760139528E-3</v>
      </c>
      <c r="IF52" s="110">
        <f>IE52*'DT-Prelim Calcs'!$C$21/HZ$2/'DT-Prelim Calcs'!$C$19/'DT-Prelim Calcs'!$C$18*3.39*'DT-Prelim Calcs'!$C$20</f>
        <v>8.4602434969828569E-2</v>
      </c>
      <c r="IG52" s="88">
        <f t="shared" si="43"/>
        <v>1</v>
      </c>
      <c r="IH52" s="110">
        <f>IF51*'DT-Prelim Calcs'!$C$11+IH51</f>
        <v>12.279032886095978</v>
      </c>
      <c r="II52" s="110">
        <f>II51+0.5*IF52*'DT-Prelim Calcs'!$C$11^2+IH52*'DT-Prelim Calcs'!$C$11</f>
        <v>19.017274791193238</v>
      </c>
      <c r="IJ52" s="110">
        <f>MIN('Drive Train'!$G$35-ID51*'DT-Prelim Calcs'!$C$21*'Drive Train'!$G$38,IJ51+ID$2)</f>
        <v>11.096999801540306</v>
      </c>
      <c r="IK52" s="110">
        <f>'Drive Train'!$G$35-ID52*'DT-Prelim Calcs'!$C$21*'Drive Train'!$G$38</f>
        <v>11.098518151152282</v>
      </c>
      <c r="IL52" s="1">
        <f>IF(II52&gt;='Drive Train'!$G$30,1,0)</f>
        <v>0</v>
      </c>
      <c r="IM52" s="110">
        <f t="shared" si="89"/>
        <v>0.19771380849971812</v>
      </c>
      <c r="IN52" s="119">
        <f>IN51+'DT-Prelim Calcs'!$C$11</f>
        <v>1.920000000000001</v>
      </c>
      <c r="IO52" s="2">
        <f>IY52/'Drive Train'!$G$35</f>
        <v>0.87385673578833822</v>
      </c>
      <c r="IP52" s="88">
        <f>IW52*12*60/(PI() * 'Drive Train'!$G$17)/IO$2*IO52</f>
        <v>4099.3319152336326</v>
      </c>
      <c r="IQ52" s="2">
        <f>('DT-Prelim Calcs'!$C$6*IO52-IP52)/('DT-Prelim Calcs'!$C$6*IO52)*'DT-Prelim Calcs'!$C$7*IO52</f>
        <v>0.24240203847535449</v>
      </c>
      <c r="IR52" s="110">
        <f>IQ52/'DT-Prelim Calcs'!$C$7*('DT-Prelim Calcs'!$C$8-'DT-Prelim Calcs'!$C$9)+'DT-Prelim Calcs'!$C$9</f>
        <v>17.784805183603183</v>
      </c>
      <c r="IS52" s="110">
        <f t="shared" si="44"/>
        <v>17.784805183603183</v>
      </c>
      <c r="IT52" s="2">
        <f t="shared" si="90"/>
        <v>2.0804651738271507E-3</v>
      </c>
      <c r="IU52" s="110">
        <f>IT52*'DT-Prelim Calcs'!$C$21/IO$2/'DT-Prelim Calcs'!$C$19/'DT-Prelim Calcs'!$C$18*3.39*'DT-Prelim Calcs'!$C$20</f>
        <v>7.7267089716141019E-2</v>
      </c>
      <c r="IV52" s="88">
        <f t="shared" si="45"/>
        <v>1</v>
      </c>
      <c r="IW52" s="110">
        <f>IU51*'DT-Prelim Calcs'!$C$11+IW51</f>
        <v>12.281218898261443</v>
      </c>
      <c r="IX52" s="110">
        <f>IX51+0.5*IU52*'DT-Prelim Calcs'!$C$11^2+IW52*'DT-Prelim Calcs'!$C$11</f>
        <v>19.249466855563742</v>
      </c>
      <c r="IY52" s="110">
        <f>MIN('Drive Train'!$G$35-IS51*'DT-Prelim Calcs'!$C$21*'Drive Train'!$G$38,IY51+IS$2)</f>
        <v>11.097980544511895</v>
      </c>
      <c r="IZ52" s="110">
        <f>'Drive Train'!$G$35-IS52*'DT-Prelim Calcs'!$C$21*'Drive Train'!$G$38</f>
        <v>11.099367533475712</v>
      </c>
      <c r="JA52" s="1">
        <f>IF(IX52&gt;='Drive Train'!$G$30,1,0)</f>
        <v>0</v>
      </c>
      <c r="JB52" s="110">
        <f t="shared" si="91"/>
        <v>0.19760894648447982</v>
      </c>
      <c r="JC52" s="119">
        <f>JC51+'DT-Prelim Calcs'!$C$11</f>
        <v>1.920000000000001</v>
      </c>
      <c r="JD52" s="2">
        <f>JN52/'Drive Train'!$G$35</f>
        <v>0.87390196677610243</v>
      </c>
      <c r="JE52" s="88">
        <f>JL52*12*60/(PI() * 'Drive Train'!$G$17)/JD$2*JD52</f>
        <v>4099.9714193403279</v>
      </c>
      <c r="JF52" s="2">
        <f>('DT-Prelim Calcs'!$C$6*JD52-JE52)/('DT-Prelim Calcs'!$C$6*JD52)*'DT-Prelim Calcs'!$C$7*JD52</f>
        <v>0.24231141334782114</v>
      </c>
      <c r="JG52" s="110">
        <f>JF52/'DT-Prelim Calcs'!$C$7*('DT-Prelim Calcs'!$C$8-'DT-Prelim Calcs'!$C$9)+'DT-Prelim Calcs'!$C$9</f>
        <v>17.779277693555049</v>
      </c>
      <c r="JH52" s="110">
        <f t="shared" si="46"/>
        <v>17.779277693555049</v>
      </c>
      <c r="JI52" s="2">
        <f t="shared" si="92"/>
        <v>1.9647897787386792E-3</v>
      </c>
      <c r="JJ52" s="110">
        <f>JI52*'DT-Prelim Calcs'!$C$21/JD$2/'DT-Prelim Calcs'!$C$19/'DT-Prelim Calcs'!$C$18*3.39*'DT-Prelim Calcs'!$C$20</f>
        <v>7.2970982651868896E-2</v>
      </c>
      <c r="JK52" s="88">
        <f t="shared" si="47"/>
        <v>1</v>
      </c>
      <c r="JL52" s="110">
        <f>JJ51*'DT-Prelim Calcs'!$C$11+JL51</f>
        <v>12.28249904891574</v>
      </c>
      <c r="JM52" s="110">
        <f>JM51+0.5*JJ52*'DT-Prelim Calcs'!$C$11^2+JL52*'DT-Prelim Calcs'!$C$11</f>
        <v>19.406791755822454</v>
      </c>
      <c r="JN52" s="110">
        <f>MIN('Drive Train'!$G$35-JH51*'DT-Prelim Calcs'!$C$21*'Drive Train'!$G$38,JN51+JH$2)</f>
        <v>11.0985549780565</v>
      </c>
      <c r="JO52" s="110">
        <f>'Drive Train'!$G$35-JH52*'DT-Prelim Calcs'!$C$21*'Drive Train'!$G$38</f>
        <v>11.099865007580044</v>
      </c>
      <c r="JP52" s="1">
        <f>IF(JM52&gt;='Drive Train'!$G$30,1,0)</f>
        <v>0</v>
      </c>
      <c r="JQ52" s="110">
        <f>MIN(JG52,'DT-Prelim Calcs'!$C$10)*'DT-Prelim Calcs'!$C$11*1000/60/60*(1-JP52)</f>
        <v>0.19754752992838942</v>
      </c>
      <c r="JR52" s="119">
        <f>JR51+'DT-Prelim Calcs'!$C$11</f>
        <v>1.920000000000001</v>
      </c>
      <c r="JS52" s="2">
        <f>KC52/'Drive Train'!$G$35</f>
        <v>0.87391861028473072</v>
      </c>
      <c r="JT52" s="88">
        <f>KA52*12*60/(PI() * 'Drive Train'!$G$17)/JS$2*JS52</f>
        <v>4100.206732931254</v>
      </c>
      <c r="JU52" s="2">
        <f>('DT-Prelim Calcs'!$C$6*JS52-JT52)/('DT-Prelim Calcs'!$C$6*JS52)*'DT-Prelim Calcs'!$C$7*JS52</f>
        <v>0.24227806696841075</v>
      </c>
      <c r="JV52" s="110">
        <f>JU52/'DT-Prelim Calcs'!$C$7*('DT-Prelim Calcs'!$C$8-'DT-Prelim Calcs'!$C$9)+'DT-Prelim Calcs'!$C$9</f>
        <v>17.777243800910163</v>
      </c>
      <c r="JW52" s="110">
        <f t="shared" si="48"/>
        <v>17.777243800910163</v>
      </c>
      <c r="JX52" s="2">
        <f t="shared" si="93"/>
        <v>1.9222265446476594E-3</v>
      </c>
      <c r="JY52" s="110">
        <f>JX52*'DT-Prelim Calcs'!$C$21/JS$2/'DT-Prelim Calcs'!$C$19/'DT-Prelim Calcs'!$C$18*3.39*'DT-Prelim Calcs'!$C$20</f>
        <v>7.139021251041533E-2</v>
      </c>
      <c r="JZ52" s="88">
        <f t="shared" si="49"/>
        <v>1</v>
      </c>
      <c r="KA52" s="110">
        <f>JY51*'DT-Prelim Calcs'!$C$11+KA51</f>
        <v>12.282970060354009</v>
      </c>
      <c r="KB52" s="110">
        <f>KB51+0.5*JY52*'DT-Prelim Calcs'!$C$11^2+KA52*'DT-Prelim Calcs'!$C$11</f>
        <v>19.468768576758038</v>
      </c>
      <c r="KC52" s="110">
        <f>MIN('Drive Train'!$G$35-JW51*'DT-Prelim Calcs'!$C$21*'Drive Train'!$G$38,KC51+JW$2)</f>
        <v>11.09876635061608</v>
      </c>
      <c r="KD52" s="110">
        <f>'Drive Train'!$G$35-JW52*'DT-Prelim Calcs'!$C$21*'Drive Train'!$G$38</f>
        <v>11.100048057918084</v>
      </c>
      <c r="KE52" s="1">
        <f>IF(KB52&gt;='Drive Train'!$G$30,1,0)</f>
        <v>0</v>
      </c>
      <c r="KF52" s="110">
        <f>MIN(JV52,'DT-Prelim Calcs'!$C$10)*'DT-Prelim Calcs'!$C$11*1000/60/60*(1-KE52)</f>
        <v>0.19752493112122407</v>
      </c>
      <c r="KG52" s="119">
        <f>KG51+'DT-Prelim Calcs'!$C$11</f>
        <v>1.920000000000001</v>
      </c>
      <c r="KH52" s="2">
        <f>KR52/'Drive Train'!$G$35</f>
        <v>0.87391737259335012</v>
      </c>
      <c r="KI52" s="88">
        <f>KP52*12*60/(PI() * 'Drive Train'!$G$17)/KH$2*KH52</f>
        <v>4100.1892339320075</v>
      </c>
      <c r="KJ52" s="2">
        <f>('DT-Prelim Calcs'!$C$6*KH52-KI52)/('DT-Prelim Calcs'!$C$6*KH52)*'DT-Prelim Calcs'!$C$7*KH52</f>
        <v>0.2422805467531767</v>
      </c>
      <c r="KK52" s="110">
        <f>KJ52/'DT-Prelim Calcs'!$C$7*('DT-Prelim Calcs'!$C$8-'DT-Prelim Calcs'!$C$9)+'DT-Prelim Calcs'!$C$9</f>
        <v>17.777395050193753</v>
      </c>
      <c r="KL52" s="110">
        <f t="shared" si="50"/>
        <v>17.777395050193753</v>
      </c>
      <c r="KM52" s="2">
        <f t="shared" si="94"/>
        <v>1.9253917239680785E-3</v>
      </c>
      <c r="KN52" s="110">
        <f>KM52*'DT-Prelim Calcs'!$C$21/KH$2/'DT-Prelim Calcs'!$C$19/'DT-Prelim Calcs'!$C$18*3.39*'DT-Prelim Calcs'!$C$20</f>
        <v>7.1507765160464559E-2</v>
      </c>
      <c r="KO52" s="88">
        <f t="shared" si="51"/>
        <v>1</v>
      </c>
      <c r="KP52" s="110">
        <f>KN51*'DT-Prelim Calcs'!$C$11+KP51</f>
        <v>12.282935034449173</v>
      </c>
      <c r="KQ52" s="110">
        <f>KQ51+0.5*KN52*'DT-Prelim Calcs'!$C$11^2+KP52*'DT-Prelim Calcs'!$C$11</f>
        <v>19.464221563276876</v>
      </c>
      <c r="KR52" s="110">
        <f>MIN('Drive Train'!$G$35-KL51*'DT-Prelim Calcs'!$C$21*'Drive Train'!$G$38,KR51+KL$2)</f>
        <v>11.098750631935546</v>
      </c>
      <c r="KS52" s="110">
        <f>'Drive Train'!$G$35-KL52*'DT-Prelim Calcs'!$C$21*'Drive Train'!$G$38</f>
        <v>11.100034445482562</v>
      </c>
      <c r="KT52" s="1">
        <f>IF(KQ52&gt;='Drive Train'!$G$30,1,0)</f>
        <v>0</v>
      </c>
      <c r="KU52" s="110">
        <f>MIN(KK52,'DT-Prelim Calcs'!$C$10)*'DT-Prelim Calcs'!$C$11*1000/60/60*(1-KT52)</f>
        <v>0.19752661166881946</v>
      </c>
      <c r="KV52" s="119">
        <f>KV51+'DT-Prelim Calcs'!$C$11</f>
        <v>1.920000000000001</v>
      </c>
      <c r="KW52" s="2">
        <f>LG52/'Drive Train'!$G$35</f>
        <v>0.87391853458717916</v>
      </c>
      <c r="KX52" s="88">
        <f>LE52*12*60/(PI() * 'Drive Train'!$G$17)/KW$2*KW52</f>
        <v>4100.2056626877948</v>
      </c>
      <c r="KY52" s="2">
        <f>('DT-Prelim Calcs'!$C$6*KW52-KX52)/('DT-Prelim Calcs'!$C$6*KW52)*'DT-Prelim Calcs'!$C$7*KW52</f>
        <v>0.24227821863268451</v>
      </c>
      <c r="KZ52" s="110">
        <f>KY52/'DT-Prelim Calcs'!$C$7*('DT-Prelim Calcs'!$C$8-'DT-Prelim Calcs'!$C$9)+'DT-Prelim Calcs'!$C$9</f>
        <v>17.777253051355224</v>
      </c>
      <c r="LA52" s="110">
        <f t="shared" si="52"/>
        <v>17.777253051355224</v>
      </c>
      <c r="LB52" s="2">
        <f t="shared" si="95"/>
        <v>1.9224201277747432E-3</v>
      </c>
      <c r="LC52" s="110">
        <f>LB52*'DT-Prelim Calcs'!$C$21/KW$2/'DT-Prelim Calcs'!$C$19/'DT-Prelim Calcs'!$C$18*3.39*'DT-Prelim Calcs'!$C$20</f>
        <v>7.1397402058712561E-2</v>
      </c>
      <c r="LD52" s="88">
        <f t="shared" si="53"/>
        <v>1</v>
      </c>
      <c r="LE52" s="110">
        <f>LC51*'DT-Prelim Calcs'!$C$11+LE51</f>
        <v>12.282967918163411</v>
      </c>
      <c r="LF52" s="110">
        <f>LF51+0.5*LC52*'DT-Prelim Calcs'!$C$11^2+LE52*'DT-Prelim Calcs'!$C$11</f>
        <v>19.468554007402538</v>
      </c>
      <c r="LG52" s="110">
        <f>MIN('Drive Train'!$G$35-LA51*'DT-Prelim Calcs'!$C$21*'Drive Train'!$G$38,LG51+LA$2)</f>
        <v>11.098765389257174</v>
      </c>
      <c r="LH52" s="110">
        <f>'Drive Train'!$G$35-LA52*'DT-Prelim Calcs'!$C$21*'Drive Train'!$G$38</f>
        <v>11.100047225378029</v>
      </c>
      <c r="LI52" s="1">
        <f>IF(LF52&gt;='Drive Train'!$G$30,1,0)</f>
        <v>0</v>
      </c>
      <c r="LJ52" s="110">
        <f>MIN(KZ52,'DT-Prelim Calcs'!$C$10)*'DT-Prelim Calcs'!$C$11*1000/60/60*(1-LI52)</f>
        <v>0.19752503390394691</v>
      </c>
      <c r="LK52" s="119">
        <f>LK51+'DT-Prelim Calcs'!$C$11</f>
        <v>1.920000000000001</v>
      </c>
      <c r="LL52" s="2">
        <f>LV52/'Drive Train'!$G$35</f>
        <v>0.87391765900341833</v>
      </c>
      <c r="LM52" s="88">
        <f>LT52*12*60/(PI() * 'Drive Train'!$G$17)/LL$2*LL52</f>
        <v>4100.1932833182746</v>
      </c>
      <c r="LN52" s="2">
        <f>('DT-Prelim Calcs'!$C$6*LL52-LM52)/('DT-Prelim Calcs'!$C$6*LL52)*'DT-Prelim Calcs'!$C$7*LL52</f>
        <v>0.24227997291420894</v>
      </c>
      <c r="LO52" s="110">
        <f>LN52/'DT-Prelim Calcs'!$C$7*('DT-Prelim Calcs'!$C$8-'DT-Prelim Calcs'!$C$9)+'DT-Prelim Calcs'!$C$9</f>
        <v>17.777360050086504</v>
      </c>
      <c r="LP52" s="110">
        <f t="shared" si="54"/>
        <v>17.777360050086504</v>
      </c>
      <c r="LQ52" s="2">
        <f t="shared" si="96"/>
        <v>1.9246592798979334E-3</v>
      </c>
      <c r="LR52" s="110">
        <f>LQ52*'DT-Prelim Calcs'!$C$21/LL$2/'DT-Prelim Calcs'!$C$19/'DT-Prelim Calcs'!$C$18*3.39*'DT-Prelim Calcs'!$C$20</f>
        <v>7.1480562675947185E-2</v>
      </c>
      <c r="LS52" s="88">
        <f t="shared" si="55"/>
        <v>1</v>
      </c>
      <c r="LT52" s="110">
        <f>LR51*'DT-Prelim Calcs'!$C$11+LT51</f>
        <v>12.282943139688975</v>
      </c>
      <c r="LU52" s="110">
        <f>LU51+0.5*LR52*'DT-Prelim Calcs'!$C$11^2+LT52*'DT-Prelim Calcs'!$C$11</f>
        <v>19.465684382020594</v>
      </c>
      <c r="LV52" s="110">
        <f>MIN('Drive Train'!$G$35-LP51*'DT-Prelim Calcs'!$C$21*'Drive Train'!$G$38,LV51+LP$2)</f>
        <v>11.098754269343413</v>
      </c>
      <c r="LW52" s="110">
        <f>'Drive Train'!$G$35-LP52*'DT-Prelim Calcs'!$C$21*'Drive Train'!$G$38</f>
        <v>11.100037595492214</v>
      </c>
      <c r="LX52" s="1">
        <f>IF(LU52&gt;='Drive Train'!$G$30,1,0)</f>
        <v>0</v>
      </c>
      <c r="LY52" s="110">
        <f>MIN(LO52,'DT-Prelim Calcs'!$C$10)*'DT-Prelim Calcs'!$C$11*1000/60/60*(1-LX52)</f>
        <v>0.19752622277873894</v>
      </c>
      <c r="LZ52" s="119">
        <f>LZ51+'DT-Prelim Calcs'!$C$11</f>
        <v>1.920000000000001</v>
      </c>
    </row>
    <row r="53" spans="2:338" x14ac:dyDescent="0.2">
      <c r="B53" s="27"/>
      <c r="C53" s="3" t="str">
        <f t="shared" si="106"/>
        <v>Min Voltage (V)</v>
      </c>
      <c r="E53" s="23">
        <f t="shared" si="107"/>
        <v>7.9598204724409438</v>
      </c>
      <c r="F53" s="25">
        <f>'DT-Prelim Calcs'!GR2</f>
        <v>10</v>
      </c>
      <c r="G53" s="25">
        <f>'DT-Prelim Calcs'!HG2</f>
        <v>9.7000000000000011</v>
      </c>
      <c r="H53" s="25">
        <f>'DT-Prelim Calcs'!HV2</f>
        <v>9.4000000000000021</v>
      </c>
      <c r="I53" s="25">
        <f>'DT-Prelim Calcs'!IK2</f>
        <v>9.1000000000000014</v>
      </c>
      <c r="J53" s="25">
        <f>'DT-Prelim Calcs'!IZ2</f>
        <v>8.8000000000000007</v>
      </c>
      <c r="K53" s="25">
        <f>'DT-Prelim Calcs'!JO2</f>
        <v>8.5</v>
      </c>
      <c r="L53" s="25">
        <f>'DT-Prelim Calcs'!KD2</f>
        <v>8.1999999999999993</v>
      </c>
      <c r="M53" s="25">
        <f>'DT-Prelim Calcs'!KS2</f>
        <v>7.8999999999999995</v>
      </c>
      <c r="N53" s="25">
        <f>'DT-Prelim Calcs'!LH2</f>
        <v>7.6</v>
      </c>
      <c r="O53" s="25">
        <f>'DT-Prelim Calcs'!LW2</f>
        <v>7.3</v>
      </c>
      <c r="R53" s="119">
        <f>R52+'DT-Prelim Calcs'!$C$11</f>
        <v>1.9600000000000011</v>
      </c>
      <c r="S53" s="2">
        <f>AG53/'Drive Train'!$G$35</f>
        <v>0.86033785731267487</v>
      </c>
      <c r="T53" s="88">
        <f>AE53*12*60/(PI() * 'Drive Train'!$G$17)/S$2*ABS(S53)</f>
        <v>4026.7176451924415</v>
      </c>
      <c r="U53" s="2">
        <f>IF(OR(AD52=1,AND($C$32=Motors!$C$28,'DT-Prelim Calcs'!AI52=1)),0,IF(AG53=0,-(V52+$C$9)/($C$8-$C$9)*$C$7,($C$6*S53-T53)/($C$6*S53)*$C$7*S53))</f>
        <v>0.24087228981749098</v>
      </c>
      <c r="V53" s="110">
        <f>IF(AND(AD52=1,AI52=1),0,ABS(U53/$C$7*($C$8-$C$9)+$C$9) *'Drive Train'!$K$55 + V52*(1-'Drive Train'!$K$55))</f>
        <v>17.698052872759661</v>
      </c>
      <c r="W53" s="110">
        <f t="shared" si="7"/>
        <v>17.698052872759661</v>
      </c>
      <c r="X53" s="2">
        <f>MAX(MIN(IF(AND(AI52=1,AG53&lt;0),-1,1)*(W53-$C$9)/($C$8-$C$9)*$C$7-$C$29*AE53/T$2 -  AI52*$C$29/2,X$2),MAX(X$4:X52)*-1)</f>
        <v>1.2057212931939343E-3</v>
      </c>
      <c r="Y53" s="110">
        <f t="shared" si="8"/>
        <v>4.4779685094415066E-2</v>
      </c>
      <c r="Z53" s="110">
        <f t="shared" si="9"/>
        <v>4.4779685094415066E-2</v>
      </c>
      <c r="AA53" s="110">
        <f t="shared" si="10"/>
        <v>10.92629078787097</v>
      </c>
      <c r="AB53" s="110" t="e">
        <f t="shared" si="11"/>
        <v>#N/A</v>
      </c>
      <c r="AC53" s="88">
        <f t="shared" si="60"/>
        <v>1</v>
      </c>
      <c r="AD53" s="1">
        <f t="shared" si="12"/>
        <v>0</v>
      </c>
      <c r="AE53" s="110">
        <f t="shared" si="13"/>
        <v>12.25323523068317</v>
      </c>
      <c r="AF53" s="110" t="e">
        <f t="shared" si="14"/>
        <v>#N/A</v>
      </c>
      <c r="AG53" s="110">
        <f>IF(AI52=0,MIN('Drive Train'!$G$35-W52*$C$21*'Drive Train'!$G$38,AG52+W$2)-$C$3,IF(AE52-1&lt;=0,0,IF($C$32=Motors!$C$26,MAX(MAX(AG$4:AG52)*-1,AG52-W$2),MAX(0,MAX(AG$4:AG52)*-1,AG52-W$2))))</f>
        <v>10.92629078787097</v>
      </c>
      <c r="AH53" s="110">
        <f>'Drive Train'!$G$35-ABS(W53)*'DT-Prelim Calcs'!$C$21*'Drive Train'!$G$38</f>
        <v>11.10717524145163</v>
      </c>
      <c r="AI53" s="1">
        <f>IF(AJ53&gt;='Drive Train'!$G$30,1,0)</f>
        <v>0</v>
      </c>
      <c r="AJ53" s="110">
        <f>AJ52+0.5*Y53*'DT-Prelim Calcs'!$C$11^2+AE53*'DT-Prelim Calcs'!$C$11</f>
        <v>19.996710153407744</v>
      </c>
      <c r="AK53" s="110">
        <f t="shared" si="100"/>
        <v>0.19664503191955177</v>
      </c>
      <c r="AL53" s="119">
        <f>AL52+'DT-Prelim Calcs'!$C$11</f>
        <v>1.9600000000000011</v>
      </c>
      <c r="AM53" s="2">
        <f>AW53/'Drive Train'!$G$35</f>
        <v>0.68559496916700235</v>
      </c>
      <c r="AN53" s="88">
        <f>AU53*12*60/(PI() * 'Drive Train'!$G$17)/AM$2*AM53</f>
        <v>1209.2600055119246</v>
      </c>
      <c r="AO53" s="2">
        <f>('DT-Prelim Calcs'!$C$6*AM53-AN53)/('DT-Prelim Calcs'!$C$6*AM53)*'DT-Prelim Calcs'!$C$7*AM53</f>
        <v>0.67472715861934085</v>
      </c>
      <c r="AP53" s="110">
        <f>AO53/'DT-Prelim Calcs'!$C$7*('DT-Prelim Calcs'!$C$8-'DT-Prelim Calcs'!$C$9)+'DT-Prelim Calcs'!$C$9</f>
        <v>44.153571376782494</v>
      </c>
      <c r="AQ53" s="110">
        <f t="shared" si="16"/>
        <v>44.153571376782494</v>
      </c>
      <c r="AR53" s="2">
        <f t="shared" si="61"/>
        <v>0.5843680412055885</v>
      </c>
      <c r="AS53" s="110">
        <f>AR53*'DT-Prelim Calcs'!$C$21/AM$2/'DT-Prelim Calcs'!$C$19/'DT-Prelim Calcs'!$C$18*3.39*'DT-Prelim Calcs'!$C$20</f>
        <v>6.5109118530473165</v>
      </c>
      <c r="AT53" s="88">
        <f t="shared" si="17"/>
        <v>0</v>
      </c>
      <c r="AU53" s="110">
        <f>AS52*'DT-Prelim Calcs'!$C$11+AU52</f>
        <v>15.392155396436996</v>
      </c>
      <c r="AV53" s="110">
        <f>AV52+0.5*AS53*'DT-Prelim Calcs'!$C$11^2+AU53*'DT-Prelim Calcs'!$C$11</f>
        <v>16.363281463884089</v>
      </c>
      <c r="AW53" s="110">
        <f>MIN('Drive Train'!$G$35-AQ52*'DT-Prelim Calcs'!$C$21*'Drive Train'!$G$38,AW52+AQ$2)</f>
        <v>8.7070561084209288</v>
      </c>
      <c r="AX53" s="110">
        <f>'Drive Train'!$G$35-AQ53*'DT-Prelim Calcs'!$C$21*'Drive Train'!$G$38</f>
        <v>8.7261785760895751</v>
      </c>
      <c r="AY53" s="1">
        <f>IF(AV53&gt;='Drive Train'!$G$30,1,0)</f>
        <v>0</v>
      </c>
      <c r="AZ53" s="110">
        <f t="shared" si="62"/>
        <v>0.49059523751980555</v>
      </c>
      <c r="BA53" s="119">
        <f>BA52+'DT-Prelim Calcs'!$C$11</f>
        <v>1.9600000000000011</v>
      </c>
      <c r="BB53" s="2">
        <f>BL53/'Drive Train'!$G$35</f>
        <v>0.77142222705291674</v>
      </c>
      <c r="BC53" s="88">
        <f>BJ53*12*60/(PI() * 'Drive Train'!$G$17)/BB$2*BB53</f>
        <v>2541.8940188972383</v>
      </c>
      <c r="BD53" s="2">
        <f>('DT-Prelim Calcs'!$C$6*BB53-BC53)/('DT-Prelim Calcs'!$C$6*BB53)*'DT-Prelim Calcs'!$C$7*BB53</f>
        <v>0.47399462667798481</v>
      </c>
      <c r="BE53" s="110">
        <f>BD53/'DT-Prelim Calcs'!$C$7*('DT-Prelim Calcs'!$C$8-'DT-Prelim Calcs'!$C$9)+'DT-Prelim Calcs'!$C$9</f>
        <v>31.910310563338083</v>
      </c>
      <c r="BF53" s="110">
        <f t="shared" si="18"/>
        <v>31.910310563338083</v>
      </c>
      <c r="BG53" s="2">
        <f t="shared" si="63"/>
        <v>0.30518966639596634</v>
      </c>
      <c r="BH53" s="110">
        <f>BG53*'DT-Prelim Calcs'!$C$21/BB$2/'DT-Prelim Calcs'!$C$19/'DT-Prelim Calcs'!$C$18*3.39*'DT-Prelim Calcs'!$C$20</f>
        <v>5.2894523594560994</v>
      </c>
      <c r="BI53" s="88">
        <f t="shared" si="19"/>
        <v>0</v>
      </c>
      <c r="BJ53" s="110">
        <f>BH52*'DT-Prelim Calcs'!$C$11+BJ52</f>
        <v>18.485326971231725</v>
      </c>
      <c r="BK53" s="110">
        <f>BK52+0.5*BH53*'DT-Prelim Calcs'!$C$11^2+BJ53*'DT-Prelim Calcs'!$C$11</f>
        <v>21.482908723413498</v>
      </c>
      <c r="BL53" s="110">
        <f>MIN('Drive Train'!$G$35-BF52*'DT-Prelim Calcs'!$C$21*'Drive Train'!$G$38,BL52+BF$2)</f>
        <v>9.7970622835720427</v>
      </c>
      <c r="BM53" s="110">
        <f>'Drive Train'!$G$35-BF53*'DT-Prelim Calcs'!$C$21*'Drive Train'!$G$38</f>
        <v>9.8280720492995712</v>
      </c>
      <c r="BN53" s="1">
        <f>IF(BK53&gt;='Drive Train'!$G$30,1,0)</f>
        <v>1</v>
      </c>
      <c r="BO53" s="110">
        <f t="shared" si="64"/>
        <v>0</v>
      </c>
      <c r="BP53" s="119">
        <f>BP52+'DT-Prelim Calcs'!$C$11</f>
        <v>1.9600000000000011</v>
      </c>
      <c r="BQ53" s="2">
        <f>CA53/'Drive Train'!$G$35</f>
        <v>0.83864822095801017</v>
      </c>
      <c r="BR53" s="88">
        <f>BY53*12*60/(PI() * 'Drive Train'!$G$17)/BQ$2*BQ53</f>
        <v>3572.6786902805939</v>
      </c>
      <c r="BS53" s="2">
        <f>('DT-Prelim Calcs'!$C$6*BQ53-BR53)/('DT-Prelim Calcs'!$C$6*BQ53)*'DT-Prelim Calcs'!$C$7*BQ53</f>
        <v>0.31991232146592496</v>
      </c>
      <c r="BT53" s="110">
        <f>BS53/'DT-Prelim Calcs'!$C$7*('DT-Prelim Calcs'!$C$8-'DT-Prelim Calcs'!$C$9)+'DT-Prelim Calcs'!$C$9</f>
        <v>22.5123827277089</v>
      </c>
      <c r="BU53" s="110">
        <f t="shared" si="20"/>
        <v>22.5123827277089</v>
      </c>
      <c r="BV53" s="2">
        <f t="shared" si="65"/>
        <v>0.10167247749794103</v>
      </c>
      <c r="BW53" s="110">
        <f>BV53*'DT-Prelim Calcs'!$C$21/BQ$2/'DT-Prelim Calcs'!$C$19/'DT-Prelim Calcs'!$C$18*3.39*'DT-Prelim Calcs'!$C$20</f>
        <v>2.3914970915669542</v>
      </c>
      <c r="BX53" s="88">
        <f t="shared" si="21"/>
        <v>0</v>
      </c>
      <c r="BY53" s="110">
        <f>BW52*'DT-Prelim Calcs'!$C$11+BY52</f>
        <v>17.609637256176491</v>
      </c>
      <c r="BZ53" s="110">
        <f>BZ52+0.5*BW53*'DT-Prelim Calcs'!$C$11^2+BY53*'DT-Prelim Calcs'!$C$11</f>
        <v>23.088853213478988</v>
      </c>
      <c r="CA53" s="110">
        <f>MIN('Drive Train'!$G$35-BU52*'DT-Prelim Calcs'!$C$21*'Drive Train'!$G$38,CA52+BU$2)</f>
        <v>10.650832406166728</v>
      </c>
      <c r="CB53" s="110">
        <f>'Drive Train'!$G$35-BU53*'DT-Prelim Calcs'!$C$21*'Drive Train'!$G$38</f>
        <v>10.673885554506198</v>
      </c>
      <c r="CC53" s="1">
        <f>IF(BZ53&gt;='Drive Train'!$G$30,1,0)</f>
        <v>1</v>
      </c>
      <c r="CD53" s="110">
        <f t="shared" si="66"/>
        <v>0</v>
      </c>
      <c r="CE53" s="119">
        <f>CE52+'DT-Prelim Calcs'!$C$11</f>
        <v>1.9600000000000011</v>
      </c>
      <c r="CF53" s="2">
        <f>CP53/'Drive Train'!$G$35</f>
        <v>0.86697435043109017</v>
      </c>
      <c r="CG53" s="88">
        <f>CN53*12*60/(PI() * 'Drive Train'!$G$17)/CF$2*CF53</f>
        <v>3998.4169179540154</v>
      </c>
      <c r="CH53" s="2">
        <f>('DT-Prelim Calcs'!$C$6*CF53-CG53)/('DT-Prelim Calcs'!$C$6*CF53)*'DT-Prelim Calcs'!$C$7*CF53</f>
        <v>0.2570626261771588</v>
      </c>
      <c r="CI53" s="110">
        <f>CH53/'DT-Prelim Calcs'!$C$7*('DT-Prelim Calcs'!$C$8-'DT-Prelim Calcs'!$C$9)+'DT-Prelim Calcs'!$C$9</f>
        <v>18.678997057613941</v>
      </c>
      <c r="CJ53" s="110">
        <f t="shared" si="22"/>
        <v>18.678997057613941</v>
      </c>
      <c r="CK53" s="2">
        <f t="shared" si="67"/>
        <v>2.0796347871250953E-2</v>
      </c>
      <c r="CL53" s="110">
        <f>CK53*'DT-Prelim Calcs'!$C$21/CF$2/'DT-Prelim Calcs'!$C$19/'DT-Prelim Calcs'!$C$18*3.39*'DT-Prelim Calcs'!$C$20</f>
        <v>0.61788999766050534</v>
      </c>
      <c r="CM53" s="88">
        <f t="shared" si="23"/>
        <v>0</v>
      </c>
      <c r="CN53" s="110">
        <f>CL52*'DT-Prelim Calcs'!$C$11+CN52</f>
        <v>15.09247506523154</v>
      </c>
      <c r="CO53" s="110">
        <f>CO52+0.5*CL53*'DT-Prelim Calcs'!$C$11^2+CN53*'DT-Prelim Calcs'!$C$11</f>
        <v>22.233135933443794</v>
      </c>
      <c r="CP53" s="110">
        <f>MIN('Drive Train'!$G$35-CJ52*'DT-Prelim Calcs'!$C$21*'Drive Train'!$G$38,CP52+CJ$2)</f>
        <v>11.010574250474845</v>
      </c>
      <c r="CQ53" s="110">
        <f>'Drive Train'!$G$35-CJ53*'DT-Prelim Calcs'!$C$21*'Drive Train'!$G$38</f>
        <v>11.018890264814745</v>
      </c>
      <c r="CR53" s="1">
        <f>IF(CO53&gt;='Drive Train'!$G$30,1,0)</f>
        <v>1</v>
      </c>
      <c r="CS53" s="110">
        <f t="shared" si="68"/>
        <v>0</v>
      </c>
      <c r="CT53" s="119">
        <f>CT52+'DT-Prelim Calcs'!$C$11</f>
        <v>1.9600000000000011</v>
      </c>
      <c r="CU53" s="2">
        <f>DE53/'Drive Train'!$G$35</f>
        <v>0.87363514455472757</v>
      </c>
      <c r="CV53" s="88">
        <f>DC53*12*60/(PI() * 'Drive Train'!$G$17)/CU$2*CU53</f>
        <v>4096.1126928866552</v>
      </c>
      <c r="CW53" s="2">
        <f>('DT-Prelim Calcs'!$C$6*CU53-CV53)/('DT-Prelim Calcs'!$C$6*CU53)*'DT-Prelim Calcs'!$C$7*CU53</f>
        <v>0.24286683858754532</v>
      </c>
      <c r="CX53" s="110">
        <f>CW53/'DT-Prelim Calcs'!$C$7*('DT-Prelim Calcs'!$C$8-'DT-Prelim Calcs'!$C$9)+'DT-Prelim Calcs'!$C$9</f>
        <v>17.813154693992125</v>
      </c>
      <c r="CY53" s="110">
        <f t="shared" si="24"/>
        <v>17.813154693992125</v>
      </c>
      <c r="CZ53" s="2">
        <f t="shared" si="69"/>
        <v>2.6730828543328478E-3</v>
      </c>
      <c r="DA53" s="110">
        <f>CZ53*'DT-Prelim Calcs'!$C$21/CU$2/'DT-Prelim Calcs'!$C$19/'DT-Prelim Calcs'!$C$18*3.39*'DT-Prelim Calcs'!$C$20</f>
        <v>9.5967298152998814E-2</v>
      </c>
      <c r="DB53" s="88">
        <f t="shared" si="25"/>
        <v>1</v>
      </c>
      <c r="DC53" s="110">
        <f>DA52*'DT-Prelim Calcs'!$C$11+DC52</f>
        <v>12.697952071252608</v>
      </c>
      <c r="DD53" s="110">
        <f>DD52+0.5*DA53*'DT-Prelim Calcs'!$C$11^2+DC53*'DT-Prelim Calcs'!$C$11</f>
        <v>20.346420691635739</v>
      </c>
      <c r="DE53" s="110">
        <f>MIN('Drive Train'!$G$35-CY52*'DT-Prelim Calcs'!$C$21*'Drive Train'!$G$38,DE52+CY$2)</f>
        <v>11.09516633584504</v>
      </c>
      <c r="DF53" s="110">
        <f>'Drive Train'!$G$35-CY53*'DT-Prelim Calcs'!$C$21*'Drive Train'!$G$38</f>
        <v>11.096816077540709</v>
      </c>
      <c r="DG53" s="1">
        <f>IF(DD53&gt;='Drive Train'!$G$30,1,0)</f>
        <v>1</v>
      </c>
      <c r="DH53" s="110">
        <f t="shared" si="70"/>
        <v>0</v>
      </c>
      <c r="DI53" s="119">
        <f>DI52+'DT-Prelim Calcs'!$C$11</f>
        <v>1.9600000000000011</v>
      </c>
      <c r="DJ53" s="2">
        <f>DT53/'Drive Train'!$G$35</f>
        <v>0.87458212779593558</v>
      </c>
      <c r="DK53" s="88">
        <f>DR53*12*60/(PI() * 'Drive Train'!$G$17)/DJ$2*DJ53</f>
        <v>4109.6184074636349</v>
      </c>
      <c r="DL53" s="2">
        <f>('DT-Prelim Calcs'!$C$6*DJ53-DK53)/('DT-Prelim Calcs'!$C$6*DJ53)*'DT-Prelim Calcs'!$C$7*DJ53</f>
        <v>0.24094128743135737</v>
      </c>
      <c r="DM53" s="110">
        <f>DL53/'DT-Prelim Calcs'!$C$7*('DT-Prelim Calcs'!$C$8-'DT-Prelim Calcs'!$C$9)+'DT-Prelim Calcs'!$C$9</f>
        <v>17.695709729855842</v>
      </c>
      <c r="DN53" s="110">
        <f t="shared" si="26"/>
        <v>17.695709729855842</v>
      </c>
      <c r="DO53" s="2">
        <f t="shared" si="71"/>
        <v>2.1649955897740103E-4</v>
      </c>
      <c r="DP53" s="110">
        <f>DO53*'DT-Prelim Calcs'!$C$21/DJ$2/'DT-Prelim Calcs'!$C$19/'DT-Prelim Calcs'!$C$18*3.39*'DT-Prelim Calcs'!$C$20</f>
        <v>9.1127358751877455E-3</v>
      </c>
      <c r="DQ53" s="88">
        <f t="shared" si="27"/>
        <v>1</v>
      </c>
      <c r="DR53" s="110">
        <f>DP52*'DT-Prelim Calcs'!$C$11+DR52</f>
        <v>10.854551013914056</v>
      </c>
      <c r="DS53" s="110">
        <f>DS52+0.5*DP53*'DT-Prelim Calcs'!$C$11^2+DR53*'DT-Prelim Calcs'!$C$11</f>
        <v>18.312810854424857</v>
      </c>
      <c r="DT53" s="110">
        <f>MIN('Drive Train'!$G$35-DN52*'DT-Prelim Calcs'!$C$21*'Drive Train'!$G$38,DT52+DN$2)</f>
        <v>11.107193023008382</v>
      </c>
      <c r="DU53" s="110">
        <f>'Drive Train'!$G$35-DN53*'DT-Prelim Calcs'!$C$21*'Drive Train'!$G$38</f>
        <v>11.107386124312974</v>
      </c>
      <c r="DV53" s="1">
        <f>IF(DS53&gt;='Drive Train'!$G$30,1,0)</f>
        <v>0</v>
      </c>
      <c r="DW53" s="110">
        <f t="shared" si="72"/>
        <v>0.19661899699839827</v>
      </c>
      <c r="DX53" s="119">
        <f>DX52+'DT-Prelim Calcs'!$C$11</f>
        <v>1.9600000000000011</v>
      </c>
      <c r="DY53" s="2">
        <f>EI53/'Drive Train'!$G$35</f>
        <v>0.87466599784185395</v>
      </c>
      <c r="DZ53" s="88">
        <f>EG53*12*60/(PI() * 'Drive Train'!$G$17)/DY$2*DY53</f>
        <v>4110.776065948181</v>
      </c>
      <c r="EA53" s="2">
        <f>('DT-Prelim Calcs'!$C$6*DY53-DZ53)/('DT-Prelim Calcs'!$C$6*DY53)*'DT-Prelim Calcs'!$C$7*DY53</f>
        <v>0.24078004103459363</v>
      </c>
      <c r="EB53" s="110">
        <f>EA53/'DT-Prelim Calcs'!$C$7*('DT-Prelim Calcs'!$C$8-'DT-Prelim Calcs'!$C$9)+'DT-Prelim Calcs'!$C$9</f>
        <v>17.685874843244719</v>
      </c>
      <c r="EC53" s="110">
        <f t="shared" si="28"/>
        <v>17.685874843244719</v>
      </c>
      <c r="ED53" s="2">
        <f t="shared" si="73"/>
        <v>1.0531361519156013E-5</v>
      </c>
      <c r="EE53" s="110">
        <f>ED53*'DT-Prelim Calcs'!$C$21/DY$2/'DT-Prelim Calcs'!$C$19/'DT-Prelim Calcs'!$C$18*3.39*'DT-Prelim Calcs'!$C$20</f>
        <v>5.0846607058934313E-4</v>
      </c>
      <c r="EF53" s="88">
        <f t="shared" si="29"/>
        <v>1</v>
      </c>
      <c r="EG53" s="110">
        <f>EE52*'DT-Prelim Calcs'!$C$11+EG52</f>
        <v>9.4646999329329624</v>
      </c>
      <c r="EH53" s="110">
        <f>EH52+0.5*EE53*'DT-Prelim Calcs'!$C$11^2+EG53*'DT-Prelim Calcs'!$C$11</f>
        <v>16.47474521956833</v>
      </c>
      <c r="EI53" s="110">
        <f>MIN('Drive Train'!$G$35-EC52*'DT-Prelim Calcs'!$C$21*'Drive Train'!$G$38,EI52+EC$2)</f>
        <v>11.108258172591544</v>
      </c>
      <c r="EJ53" s="110">
        <f>'Drive Train'!$G$35-EC53*'DT-Prelim Calcs'!$C$21*'Drive Train'!$G$38</f>
        <v>11.108271264107975</v>
      </c>
      <c r="EK53" s="1">
        <f>IF(EH53&gt;='Drive Train'!$G$30,1,0)</f>
        <v>0</v>
      </c>
      <c r="EL53" s="110">
        <f t="shared" si="74"/>
        <v>0.19650972048049686</v>
      </c>
      <c r="EM53" s="119">
        <f>EM52+'DT-Prelim Calcs'!$C$11</f>
        <v>1.9600000000000011</v>
      </c>
      <c r="EN53" s="2">
        <f>EX53/'Drive Train'!$G$35</f>
        <v>0.87467045071710769</v>
      </c>
      <c r="EO53" s="88">
        <f>EV53*12*60/(PI() * 'Drive Train'!$G$17)/EN$2*EN53</f>
        <v>4110.8352283434051</v>
      </c>
      <c r="EP53" s="2">
        <f>('DT-Prelim Calcs'!$C$6*EN53-EO53)/('DT-Prelim Calcs'!$C$6*EN53)*'DT-Prelim Calcs'!$C$7*EN53</f>
        <v>0.24077203551725171</v>
      </c>
      <c r="EQ53" s="110">
        <f>EP53/'DT-Prelim Calcs'!$C$7*('DT-Prelim Calcs'!$C$8-'DT-Prelim Calcs'!$C$9)+'DT-Prelim Calcs'!$C$9</f>
        <v>17.685386563463581</v>
      </c>
      <c r="ER53" s="110">
        <f t="shared" si="30"/>
        <v>17.685386563463581</v>
      </c>
      <c r="ES53" s="2">
        <f t="shared" si="75"/>
        <v>2.8643857302723674E-7</v>
      </c>
      <c r="ET53" s="110">
        <f>ES53*'DT-Prelim Calcs'!$C$21/EN$2/'DT-Prelim Calcs'!$C$19/'DT-Prelim Calcs'!$C$18*3.39*'DT-Prelim Calcs'!$C$20</f>
        <v>1.5602601904329357E-5</v>
      </c>
      <c r="EU53" s="88">
        <f t="shared" si="31"/>
        <v>1</v>
      </c>
      <c r="EV53" s="110">
        <f>ET52*'DT-Prelim Calcs'!$C$11+EV52</f>
        <v>8.3892438775691947</v>
      </c>
      <c r="EW53" s="110">
        <f>EW52+0.5*ET53*'DT-Prelim Calcs'!$C$11^2+EV53*'DT-Prelim Calcs'!$C$11</f>
        <v>14.8994788508161</v>
      </c>
      <c r="EX53" s="110">
        <f>MIN('Drive Train'!$G$35-ER52*'DT-Prelim Calcs'!$C$21*'Drive Train'!$G$38,EX52+ER$2)</f>
        <v>11.108314724107267</v>
      </c>
      <c r="EY53" s="110">
        <f>'Drive Train'!$G$35-ER53*'DT-Prelim Calcs'!$C$21*'Drive Train'!$G$38</f>
        <v>11.108315209288277</v>
      </c>
      <c r="EZ53" s="1">
        <f>IF(EW53&gt;='Drive Train'!$G$30,1,0)</f>
        <v>0</v>
      </c>
      <c r="FA53" s="110">
        <f t="shared" si="76"/>
        <v>0.19650429514959536</v>
      </c>
      <c r="FB53" s="119">
        <f>FB52+'DT-Prelim Calcs'!$C$11</f>
        <v>1.9600000000000011</v>
      </c>
      <c r="FC53" s="2">
        <f>FM53/'Drive Train'!$G$35</f>
        <v>0.87467058339905857</v>
      </c>
      <c r="FD53" s="88">
        <f>FK53*12*60/(PI() * 'Drive Train'!$G$17)/FC$2*FC53</f>
        <v>4110.836915307822</v>
      </c>
      <c r="FE53" s="2">
        <f>('DT-Prelim Calcs'!$C$6*FC53-FD53)/('DT-Prelim Calcs'!$C$6*FC53)*'DT-Prelim Calcs'!$C$7*FC53</f>
        <v>0.24077181530088668</v>
      </c>
      <c r="FF53" s="110">
        <f>FE53/'DT-Prelim Calcs'!$C$7*('DT-Prelim Calcs'!$C$8-'DT-Prelim Calcs'!$C$9)+'DT-Prelim Calcs'!$C$9</f>
        <v>17.685373131827134</v>
      </c>
      <c r="FG53" s="110">
        <f t="shared" si="32"/>
        <v>17.685373131827134</v>
      </c>
      <c r="FH53" s="2">
        <f t="shared" si="77"/>
        <v>3.9402031637436608E-9</v>
      </c>
      <c r="FI53" s="110">
        <f>FH53*'DT-Prelim Calcs'!$C$21/FC$2/'DT-Prelim Calcs'!$C$19/'DT-Prelim Calcs'!$C$18*3.39*'DT-Prelim Calcs'!$C$20</f>
        <v>2.3901631429931381E-7</v>
      </c>
      <c r="FJ53" s="88">
        <f t="shared" si="33"/>
        <v>1</v>
      </c>
      <c r="FK53" s="110">
        <f>FI52*'DT-Prelim Calcs'!$C$11+FK52</f>
        <v>7.5332005326014881</v>
      </c>
      <c r="FL53" s="110">
        <f>FL52+0.5*FI53*'DT-Prelim Calcs'!$C$11^2+FK53*'DT-Prelim Calcs'!$C$11</f>
        <v>13.569152105783367</v>
      </c>
      <c r="FM53" s="110">
        <f>MIN('Drive Train'!$G$35-FG52*'DT-Prelim Calcs'!$C$21*'Drive Train'!$G$38,FM52+FG$2)</f>
        <v>11.108316409168044</v>
      </c>
      <c r="FN53" s="110">
        <f>'Drive Train'!$G$35-FG53*'DT-Prelim Calcs'!$C$21*'Drive Train'!$G$38</f>
        <v>11.108316418135557</v>
      </c>
      <c r="FO53" s="1">
        <f>IF(FL53&gt;='Drive Train'!$G$30,1,0)</f>
        <v>0</v>
      </c>
      <c r="FP53" s="110">
        <f t="shared" si="78"/>
        <v>0.19650414590919038</v>
      </c>
      <c r="FQ53" s="119">
        <f>FQ52+'DT-Prelim Calcs'!$C$11</f>
        <v>1.9600000000000011</v>
      </c>
      <c r="FR53" s="2">
        <f>GB53/'Drive Train'!$G$35</f>
        <v>0.87467058541450382</v>
      </c>
      <c r="FS53" s="88">
        <f>FZ53*12*60/(PI() * 'Drive Train'!$G$17)/FR$2*FR53</f>
        <v>4110.8369396810376</v>
      </c>
      <c r="FT53" s="2">
        <f>('DT-Prelim Calcs'!$C$6*FR53-FS53)/('DT-Prelim Calcs'!$C$6*FR53)*'DT-Prelim Calcs'!$C$7*FR53</f>
        <v>0.24077181225803554</v>
      </c>
      <c r="FU53" s="110">
        <f>FT53/'DT-Prelim Calcs'!$C$7*('DT-Prelim Calcs'!$C$8-'DT-Prelim Calcs'!$C$9)+'DT-Prelim Calcs'!$C$9</f>
        <v>17.685372946234793</v>
      </c>
      <c r="FV53" s="110">
        <f t="shared" si="34"/>
        <v>17.685372946234793</v>
      </c>
      <c r="FW53" s="2">
        <f t="shared" si="79"/>
        <v>2.4606622295308966E-11</v>
      </c>
      <c r="FX53" s="110">
        <f>FW53*'DT-Prelim Calcs'!$C$21/FR$2/'DT-Prelim Calcs'!$C$19/'DT-Prelim Calcs'!$C$18*3.39*'DT-Prelim Calcs'!$C$20</f>
        <v>1.644972388655535E-9</v>
      </c>
      <c r="FY53" s="88">
        <f t="shared" si="35"/>
        <v>1</v>
      </c>
      <c r="FZ53" s="110">
        <f>FX52*'DT-Prelim Calcs'!$C$11+FZ52</f>
        <v>6.8356819895458747</v>
      </c>
      <c r="GA53" s="110">
        <f>GA52+0.5*FX53*'DT-Prelim Calcs'!$C$11^2+FZ53*'DT-Prelim Calcs'!$C$11</f>
        <v>12.44138885512047</v>
      </c>
      <c r="GB53" s="110">
        <f>MIN('Drive Train'!$G$35-FV52*'DT-Prelim Calcs'!$C$21*'Drive Train'!$G$38,GB52+FV$2)</f>
        <v>11.108316434764198</v>
      </c>
      <c r="GC53" s="110">
        <f>'Drive Train'!$G$35-FV53*'DT-Prelim Calcs'!$C$21*'Drive Train'!$G$38</f>
        <v>11.108316434838867</v>
      </c>
      <c r="GD53" s="1">
        <f>IF(GA53&gt;='Drive Train'!$G$30,1,0)</f>
        <v>0</v>
      </c>
      <c r="GE53" s="110">
        <f t="shared" si="80"/>
        <v>0.19650414384705325</v>
      </c>
      <c r="GF53" s="119">
        <f>GF52+'DT-Prelim Calcs'!$C$11</f>
        <v>1.9600000000000011</v>
      </c>
      <c r="GG53" s="2">
        <f>GQ53/'Drive Train'!$G$35</f>
        <v>0.87313756506245088</v>
      </c>
      <c r="GH53" s="88">
        <f>GO53*12*60/(PI() * 'Drive Train'!$G$17)/GG$2*GG53</f>
        <v>4089.162342152948</v>
      </c>
      <c r="GI53" s="2">
        <f>('DT-Prelim Calcs'!$C$6*GG53-GH53)/('DT-Prelim Calcs'!$C$6*GG53)*'DT-Prelim Calcs'!$C$7*GG53</f>
        <v>0.24384333275934747</v>
      </c>
      <c r="GJ53" s="110">
        <f>GI53/'DT-Prelim Calcs'!$C$7*('DT-Prelim Calcs'!$C$8-'DT-Prelim Calcs'!$C$9)+'DT-Prelim Calcs'!$C$9</f>
        <v>17.872713912981478</v>
      </c>
      <c r="GK53" s="110">
        <f t="shared" si="81"/>
        <v>17.872713912981478</v>
      </c>
      <c r="GL53" s="2">
        <f t="shared" si="82"/>
        <v>3.9204934863751872E-3</v>
      </c>
      <c r="GM53" s="110">
        <f>GL53*'DT-Prelim Calcs'!$C$21/GG$2/'DT-Prelim Calcs'!$C$19/'DT-Prelim Calcs'!$C$18*3.39*'DT-Prelim Calcs'!$C$20</f>
        <v>0.14560451467978563</v>
      </c>
      <c r="GN53" s="88">
        <f t="shared" si="37"/>
        <v>1</v>
      </c>
      <c r="GO53" s="110">
        <f>GM52*'DT-Prelim Calcs'!$C$11+GO52</f>
        <v>12.260842284461873</v>
      </c>
      <c r="GP53" s="110">
        <f>GP52+0.5*GM53*'DT-Prelim Calcs'!$C$11^2+GO53*'DT-Prelim Calcs'!$C$11</f>
        <v>18.048415195816965</v>
      </c>
      <c r="GQ53" s="110">
        <f>MIN('Drive Train'!$G$35-GK52*'DT-Prelim Calcs'!$C$21*'Drive Train'!$G$38,GQ52+GK$2)</f>
        <v>11.088847076293126</v>
      </c>
      <c r="GR53" s="110">
        <f>'Drive Train'!$G$35-GK53*'DT-Prelim Calcs'!$C$21*'Drive Train'!$G$38</f>
        <v>11.091455747831667</v>
      </c>
      <c r="GS53" s="1">
        <f>IF(GP53&gt;='Drive Train'!$G$30,1,0)</f>
        <v>0</v>
      </c>
      <c r="GT53" s="110">
        <f t="shared" si="83"/>
        <v>0.19858571014423865</v>
      </c>
      <c r="GU53" s="119">
        <f>GU52+'DT-Prelim Calcs'!$C$11</f>
        <v>1.9600000000000011</v>
      </c>
      <c r="GV53" s="2">
        <f>HF53/'Drive Train'!$G$35</f>
        <v>0.87357359408363944</v>
      </c>
      <c r="GW53" s="88">
        <f>HD53*12*60/(PI() * 'Drive Train'!$G$17)/GV$2*GV53</f>
        <v>4095.3284286499147</v>
      </c>
      <c r="GX53" s="2">
        <f>('DT-Prelim Calcs'!$C$6*GV53-GW53)/('DT-Prelim Calcs'!$C$6*GV53)*'DT-Prelim Calcs'!$C$7*GV53</f>
        <v>0.24296940389142818</v>
      </c>
      <c r="GY53" s="110">
        <f>GX53/'DT-Prelim Calcs'!$C$7*('DT-Prelim Calcs'!$C$8-'DT-Prelim Calcs'!$C$9)+'DT-Prelim Calcs'!$C$9</f>
        <v>17.819410450115477</v>
      </c>
      <c r="GZ53" s="110">
        <f t="shared" si="38"/>
        <v>17.819410450115477</v>
      </c>
      <c r="HA53" s="2">
        <f t="shared" si="84"/>
        <v>2.8047165814999442E-3</v>
      </c>
      <c r="HB53" s="110">
        <f>HA53*'DT-Prelim Calcs'!$C$21/GV$2/'DT-Prelim Calcs'!$C$19/'DT-Prelim Calcs'!$C$18*3.39*'DT-Prelim Calcs'!$C$20</f>
        <v>0.10416530421052336</v>
      </c>
      <c r="HC53" s="88">
        <f t="shared" si="39"/>
        <v>1</v>
      </c>
      <c r="HD53" s="110">
        <f>HB52*'DT-Prelim Calcs'!$C$11+HD52</f>
        <v>12.273201510648546</v>
      </c>
      <c r="HE53" s="110">
        <f>HE52+0.5*HB53*'DT-Prelim Calcs'!$C$11^2+HD53*'DT-Prelim Calcs'!$C$11</f>
        <v>18.713058378300495</v>
      </c>
      <c r="HF53" s="110">
        <f>MIN('Drive Train'!$G$35-GZ52*'DT-Prelim Calcs'!$C$21*'Drive Train'!$G$38,HF52+GZ$2)</f>
        <v>11.09438464486222</v>
      </c>
      <c r="HG53" s="110">
        <f>'Drive Train'!$G$35-GZ53*'DT-Prelim Calcs'!$C$21*'Drive Train'!$G$38</f>
        <v>11.096253059489607</v>
      </c>
      <c r="HH53" s="1">
        <f>IF(HE53&gt;='Drive Train'!$G$30,1,0)</f>
        <v>0</v>
      </c>
      <c r="HI53" s="110">
        <f t="shared" si="85"/>
        <v>0.19799344944572755</v>
      </c>
      <c r="HJ53" s="119">
        <f>HJ52+'DT-Prelim Calcs'!$C$11</f>
        <v>1.9600000000000011</v>
      </c>
      <c r="HK53" s="2">
        <f>HU53/'Drive Train'!$G$35</f>
        <v>0.8737851904612407</v>
      </c>
      <c r="HL53" s="88">
        <f>HS53*12*60/(PI() * 'Drive Train'!$G$17)/HK$2*HK53</f>
        <v>4098.3203398822152</v>
      </c>
      <c r="HM53" s="2">
        <f>('DT-Prelim Calcs'!$C$6*HK53-HL53)/('DT-Prelim Calcs'!$C$6*HK53)*'DT-Prelim Calcs'!$C$7*HK53</f>
        <v>0.24254539265412972</v>
      </c>
      <c r="HN53" s="110">
        <f>HM53/'DT-Prelim Calcs'!$C$7*('DT-Prelim Calcs'!$C$8-'DT-Prelim Calcs'!$C$9)+'DT-Prelim Calcs'!$C$9</f>
        <v>17.793548771812169</v>
      </c>
      <c r="HO53" s="110">
        <f t="shared" si="40"/>
        <v>17.793548771812169</v>
      </c>
      <c r="HP53" s="2">
        <f t="shared" si="86"/>
        <v>2.2634499047114731E-3</v>
      </c>
      <c r="HQ53" s="110">
        <f>HP53*'DT-Prelim Calcs'!$C$21/HK$2/'DT-Prelim Calcs'!$C$19/'DT-Prelim Calcs'!$C$18*3.39*'DT-Prelim Calcs'!$C$20</f>
        <v>8.4063020643412353E-2</v>
      </c>
      <c r="HR53" s="88">
        <f t="shared" si="41"/>
        <v>1</v>
      </c>
      <c r="HS53" s="110">
        <f>HQ52*'DT-Prelim Calcs'!$C$11+HS52</f>
        <v>12.279193647349405</v>
      </c>
      <c r="HT53" s="110">
        <f>HT52+0.5*HQ53*'DT-Prelim Calcs'!$C$11^2+HS53*'DT-Prelim Calcs'!$C$11</f>
        <v>19.18033985992437</v>
      </c>
      <c r="HU53" s="110">
        <f>MIN('Drive Train'!$G$35-HO52*'DT-Prelim Calcs'!$C$21*'Drive Train'!$G$38,HU52+HO$2)</f>
        <v>11.097071918857756</v>
      </c>
      <c r="HV53" s="110">
        <f>'Drive Train'!$G$35-HO53*'DT-Prelim Calcs'!$C$21*'Drive Train'!$G$38</f>
        <v>11.098580610536905</v>
      </c>
      <c r="HW53" s="1">
        <f>IF(HT53&gt;='Drive Train'!$G$30,1,0)</f>
        <v>0</v>
      </c>
      <c r="HX53" s="110">
        <f t="shared" si="87"/>
        <v>0.19770609746457965</v>
      </c>
      <c r="HY53" s="119">
        <f>HY52+'DT-Prelim Calcs'!$C$11</f>
        <v>1.9600000000000011</v>
      </c>
      <c r="HZ53" s="2">
        <f>IJ53/'Drive Train'!$G$35</f>
        <v>0.87389906701986475</v>
      </c>
      <c r="IA53" s="88">
        <f>IH53*12*60/(PI() * 'Drive Train'!$G$17)/HZ$2*HZ53</f>
        <v>4099.9304210977598</v>
      </c>
      <c r="IB53" s="2">
        <f>('DT-Prelim Calcs'!$C$6*HZ53-IA53)/('DT-Prelim Calcs'!$C$6*HZ53)*'DT-Prelim Calcs'!$C$7*HZ53</f>
        <v>0.24231722323981733</v>
      </c>
      <c r="IC53" s="110">
        <f>IB53/'DT-Prelim Calcs'!$C$7*('DT-Prelim Calcs'!$C$8-'DT-Prelim Calcs'!$C$9)+'DT-Prelim Calcs'!$C$9</f>
        <v>17.779632055761908</v>
      </c>
      <c r="ID53" s="110">
        <f t="shared" si="42"/>
        <v>17.779632055761908</v>
      </c>
      <c r="IE53" s="2">
        <f t="shared" si="88"/>
        <v>1.9722055448133657E-3</v>
      </c>
      <c r="IF53" s="110">
        <f>IE53*'DT-Prelim Calcs'!$C$21/HZ$2/'DT-Prelim Calcs'!$C$19/'DT-Prelim Calcs'!$C$18*3.39*'DT-Prelim Calcs'!$C$20</f>
        <v>7.3246399260526979E-2</v>
      </c>
      <c r="IG53" s="88">
        <f t="shared" si="43"/>
        <v>1</v>
      </c>
      <c r="IH53" s="110">
        <f>IF52*'DT-Prelim Calcs'!$C$11+IH52</f>
        <v>12.282416983494771</v>
      </c>
      <c r="II53" s="110">
        <f>II52+0.5*IF53*'DT-Prelim Calcs'!$C$11^2+IH53*'DT-Prelim Calcs'!$C$11</f>
        <v>19.508630067652437</v>
      </c>
      <c r="IJ53" s="110">
        <f>MIN('Drive Train'!$G$35-ID52*'DT-Prelim Calcs'!$C$21*'Drive Train'!$G$38,IJ52+ID$2)</f>
        <v>11.098518151152282</v>
      </c>
      <c r="IK53" s="110">
        <f>'Drive Train'!$G$35-ID53*'DT-Prelim Calcs'!$C$21*'Drive Train'!$G$38</f>
        <v>11.099833114981427</v>
      </c>
      <c r="IL53" s="1">
        <f>IF(II53&gt;='Drive Train'!$G$30,1,0)</f>
        <v>0</v>
      </c>
      <c r="IM53" s="110">
        <f t="shared" si="89"/>
        <v>0.19755146728624345</v>
      </c>
      <c r="IN53" s="119">
        <f>IN52+'DT-Prelim Calcs'!$C$11</f>
        <v>1.9600000000000011</v>
      </c>
      <c r="IO53" s="2">
        <f>IY53/'Drive Train'!$G$35</f>
        <v>0.87396594751777268</v>
      </c>
      <c r="IP53" s="88">
        <f>IW53*12*60/(PI() * 'Drive Train'!$G$17)/IO$2*IO53</f>
        <v>4100.8760003441648</v>
      </c>
      <c r="IQ53" s="2">
        <f>('DT-Prelim Calcs'!$C$6*IO53-IP53)/('DT-Prelim Calcs'!$C$6*IO53)*'DT-Prelim Calcs'!$C$7*IO53</f>
        <v>0.24218322564299227</v>
      </c>
      <c r="IR53" s="110">
        <f>IQ53/'DT-Prelim Calcs'!$C$7*('DT-Prelim Calcs'!$C$8-'DT-Prelim Calcs'!$C$9)+'DT-Prelim Calcs'!$C$9</f>
        <v>17.771459152693147</v>
      </c>
      <c r="IS53" s="110">
        <f t="shared" si="44"/>
        <v>17.771459152693147</v>
      </c>
      <c r="IT53" s="2">
        <f t="shared" si="90"/>
        <v>1.8011731700769973E-3</v>
      </c>
      <c r="IU53" s="110">
        <f>IT53*'DT-Prelim Calcs'!$C$21/IO$2/'DT-Prelim Calcs'!$C$19/'DT-Prelim Calcs'!$C$18*3.39*'DT-Prelim Calcs'!$C$20</f>
        <v>6.6894370873140194E-2</v>
      </c>
      <c r="IV53" s="88">
        <f t="shared" si="45"/>
        <v>1</v>
      </c>
      <c r="IW53" s="110">
        <f>IU52*'DT-Prelim Calcs'!$C$11+IW52</f>
        <v>12.284309581850088</v>
      </c>
      <c r="IX53" s="110">
        <f>IX52+0.5*IU53*'DT-Prelim Calcs'!$C$11^2+IW53*'DT-Prelim Calcs'!$C$11</f>
        <v>19.740892754334446</v>
      </c>
      <c r="IY53" s="110">
        <f>MIN('Drive Train'!$G$35-IS52*'DT-Prelim Calcs'!$C$21*'Drive Train'!$G$38,IY52+IS$2)</f>
        <v>11.099367533475712</v>
      </c>
      <c r="IZ53" s="110">
        <f>'Drive Train'!$G$35-IS53*'DT-Prelim Calcs'!$C$21*'Drive Train'!$G$38</f>
        <v>11.100568676257616</v>
      </c>
      <c r="JA53" s="1">
        <f>IF(IX53&gt;='Drive Train'!$G$30,1,0)</f>
        <v>0</v>
      </c>
      <c r="JB53" s="110">
        <f t="shared" si="91"/>
        <v>0.19746065725214609</v>
      </c>
      <c r="JC53" s="119">
        <f>JC52+'DT-Prelim Calcs'!$C$11</f>
        <v>1.9600000000000011</v>
      </c>
      <c r="JD53" s="2">
        <f>JN53/'Drive Train'!$G$35</f>
        <v>0.87400511870709019</v>
      </c>
      <c r="JE53" s="88">
        <f>JL53*12*60/(PI() * 'Drive Train'!$G$17)/JD$2*JD53</f>
        <v>4101.4298047172133</v>
      </c>
      <c r="JF53" s="2">
        <f>('DT-Prelim Calcs'!$C$6*JD53-JE53)/('DT-Prelim Calcs'!$C$6*JD53)*'DT-Prelim Calcs'!$C$7*JD53</f>
        <v>0.24210474740246452</v>
      </c>
      <c r="JG53" s="110">
        <f>JF53/'DT-Prelim Calcs'!$C$7*('DT-Prelim Calcs'!$C$8-'DT-Prelim Calcs'!$C$9)+'DT-Prelim Calcs'!$C$9</f>
        <v>17.766672536604219</v>
      </c>
      <c r="JH53" s="110">
        <f t="shared" si="46"/>
        <v>17.766672536604219</v>
      </c>
      <c r="JI53" s="2">
        <f t="shared" si="92"/>
        <v>1.7010073484418631E-3</v>
      </c>
      <c r="JJ53" s="110">
        <f>JI53*'DT-Prelim Calcs'!$C$21/JD$2/'DT-Prelim Calcs'!$C$19/'DT-Prelim Calcs'!$C$18*3.39*'DT-Prelim Calcs'!$C$20</f>
        <v>6.3174279028230543E-2</v>
      </c>
      <c r="JK53" s="88">
        <f t="shared" si="47"/>
        <v>1</v>
      </c>
      <c r="JL53" s="110">
        <f>JJ52*'DT-Prelim Calcs'!$C$11+JL52</f>
        <v>12.285417888221815</v>
      </c>
      <c r="JM53" s="110">
        <f>JM52+0.5*JJ53*'DT-Prelim Calcs'!$C$11^2+JL53*'DT-Prelim Calcs'!$C$11</f>
        <v>19.898259010774549</v>
      </c>
      <c r="JN53" s="110">
        <f>MIN('Drive Train'!$G$35-JH52*'DT-Prelim Calcs'!$C$21*'Drive Train'!$G$38,JN52+JH$2)</f>
        <v>11.099865007580044</v>
      </c>
      <c r="JO53" s="110">
        <f>'Drive Train'!$G$35-JH53*'DT-Prelim Calcs'!$C$21*'Drive Train'!$G$38</f>
        <v>11.10099947170562</v>
      </c>
      <c r="JP53" s="1">
        <f>IF(JM53&gt;='Drive Train'!$G$30,1,0)</f>
        <v>0</v>
      </c>
      <c r="JQ53" s="110">
        <f>MIN(JG53,'DT-Prelim Calcs'!$C$10)*'DT-Prelim Calcs'!$C$11*1000/60/60*(1-JP53)</f>
        <v>0.19740747262893577</v>
      </c>
      <c r="JR53" s="119">
        <f>JR52+'DT-Prelim Calcs'!$C$11</f>
        <v>1.9600000000000011</v>
      </c>
      <c r="JS53" s="2">
        <f>KC53/'Drive Train'!$G$35</f>
        <v>0.8740195321195342</v>
      </c>
      <c r="JT53" s="88">
        <f>KA53*12*60/(PI() * 'Drive Train'!$G$17)/JS$2*JS53</f>
        <v>4101.6335802253525</v>
      </c>
      <c r="JU53" s="2">
        <f>('DT-Prelim Calcs'!$C$6*JS53-JT53)/('DT-Prelim Calcs'!$C$6*JS53)*'DT-Prelim Calcs'!$C$7*JS53</f>
        <v>0.24207587109029882</v>
      </c>
      <c r="JV53" s="110">
        <f>JU53/'DT-Prelim Calcs'!$C$7*('DT-Prelim Calcs'!$C$8-'DT-Prelim Calcs'!$C$9)+'DT-Prelim Calcs'!$C$9</f>
        <v>17.764911286358654</v>
      </c>
      <c r="JW53" s="110">
        <f t="shared" si="48"/>
        <v>17.764911286358654</v>
      </c>
      <c r="JX53" s="2">
        <f t="shared" si="93"/>
        <v>1.664151495808508E-3</v>
      </c>
      <c r="JY53" s="110">
        <f>JX53*'DT-Prelim Calcs'!$C$21/JS$2/'DT-Prelim Calcs'!$C$19/'DT-Prelim Calcs'!$C$18*3.39*'DT-Prelim Calcs'!$C$20</f>
        <v>6.1805477229569479E-2</v>
      </c>
      <c r="JZ53" s="88">
        <f t="shared" si="49"/>
        <v>1</v>
      </c>
      <c r="KA53" s="110">
        <f>JY52*'DT-Prelim Calcs'!$C$11+KA52</f>
        <v>12.285825668854425</v>
      </c>
      <c r="KB53" s="110">
        <f>KB52+0.5*JY53*'DT-Prelim Calcs'!$C$11^2+KA53*'DT-Prelim Calcs'!$C$11</f>
        <v>19.960251047893998</v>
      </c>
      <c r="KC53" s="110">
        <f>MIN('Drive Train'!$G$35-JW52*'DT-Prelim Calcs'!$C$21*'Drive Train'!$G$38,KC52+JW$2)</f>
        <v>11.100048057918084</v>
      </c>
      <c r="KD53" s="110">
        <f>'Drive Train'!$G$35-JW53*'DT-Prelim Calcs'!$C$21*'Drive Train'!$G$38</f>
        <v>11.10115798422772</v>
      </c>
      <c r="KE53" s="1">
        <f>IF(KB53&gt;='Drive Train'!$G$30,1,0)</f>
        <v>0</v>
      </c>
      <c r="KF53" s="110">
        <f>MIN(JV53,'DT-Prelim Calcs'!$C$10)*'DT-Prelim Calcs'!$C$11*1000/60/60*(1-KE53)</f>
        <v>0.1973879031817628</v>
      </c>
      <c r="KG53" s="119">
        <f>KG52+'DT-Prelim Calcs'!$C$11</f>
        <v>1.9600000000000011</v>
      </c>
      <c r="KH53" s="2">
        <f>KR53/'Drive Train'!$G$35</f>
        <v>0.87401846027421748</v>
      </c>
      <c r="KI53" s="88">
        <f>KP53*12*60/(PI() * 'Drive Train'!$G$17)/KH$2*KH53</f>
        <v>4101.6184266128848</v>
      </c>
      <c r="KJ53" s="2">
        <f>('DT-Prelim Calcs'!$C$6*KH53-KI53)/('DT-Prelim Calcs'!$C$6*KH53)*'DT-Prelim Calcs'!$C$7*KH53</f>
        <v>0.24207801845168647</v>
      </c>
      <c r="KK53" s="110">
        <f>KJ53/'DT-Prelim Calcs'!$C$7*('DT-Prelim Calcs'!$C$8-'DT-Prelim Calcs'!$C$9)+'DT-Prelim Calcs'!$C$9</f>
        <v>17.765042260173786</v>
      </c>
      <c r="KL53" s="110">
        <f t="shared" si="50"/>
        <v>17.765042260173786</v>
      </c>
      <c r="KM53" s="2">
        <f t="shared" si="94"/>
        <v>1.6668922399136754E-3</v>
      </c>
      <c r="KN53" s="110">
        <f>KM53*'DT-Prelim Calcs'!$C$21/KH$2/'DT-Prelim Calcs'!$C$19/'DT-Prelim Calcs'!$C$18*3.39*'DT-Prelim Calcs'!$C$20</f>
        <v>6.1907266638653119E-2</v>
      </c>
      <c r="KO53" s="88">
        <f t="shared" si="51"/>
        <v>1</v>
      </c>
      <c r="KP53" s="110">
        <f>KN52*'DT-Prelim Calcs'!$C$11+KP52</f>
        <v>12.285795345055591</v>
      </c>
      <c r="KQ53" s="110">
        <f>KQ52+0.5*KN53*'DT-Prelim Calcs'!$C$11^2+KP53*'DT-Prelim Calcs'!$C$11</f>
        <v>19.955702902892408</v>
      </c>
      <c r="KR53" s="110">
        <f>MIN('Drive Train'!$G$35-KL52*'DT-Prelim Calcs'!$C$21*'Drive Train'!$G$38,KR52+KL$2)</f>
        <v>11.100034445482562</v>
      </c>
      <c r="KS53" s="110">
        <f>'Drive Train'!$G$35-KL53*'DT-Prelim Calcs'!$C$21*'Drive Train'!$G$38</f>
        <v>11.101146196584359</v>
      </c>
      <c r="KT53" s="1">
        <f>IF(KQ53&gt;='Drive Train'!$G$30,1,0)</f>
        <v>0</v>
      </c>
      <c r="KU53" s="110">
        <f>MIN(KK53,'DT-Prelim Calcs'!$C$10)*'DT-Prelim Calcs'!$C$11*1000/60/60*(1-KT53)</f>
        <v>0.1973893584463754</v>
      </c>
      <c r="KV53" s="119">
        <f>KV52+'DT-Prelim Calcs'!$C$11</f>
        <v>1.9600000000000011</v>
      </c>
      <c r="KW53" s="2">
        <f>LG53/'Drive Train'!$G$35</f>
        <v>0.87401946656519924</v>
      </c>
      <c r="KX53" s="88">
        <f>LE53*12*60/(PI() * 'Drive Train'!$G$17)/KW$2*KW53</f>
        <v>4101.6326534266973</v>
      </c>
      <c r="KY53" s="2">
        <f>('DT-Prelim Calcs'!$C$6*KW53-KX53)/('DT-Prelim Calcs'!$C$6*KW53)*'DT-Prelim Calcs'!$C$7*KW53</f>
        <v>0.2420760024234303</v>
      </c>
      <c r="KZ53" s="110">
        <f>KY53/'DT-Prelim Calcs'!$C$7*('DT-Prelim Calcs'!$C$8-'DT-Prelim Calcs'!$C$9)+'DT-Prelim Calcs'!$C$9</f>
        <v>17.764919296748232</v>
      </c>
      <c r="LA53" s="110">
        <f t="shared" si="52"/>
        <v>17.764919296748232</v>
      </c>
      <c r="LB53" s="2">
        <f t="shared" si="95"/>
        <v>1.6643191203273566E-3</v>
      </c>
      <c r="LC53" s="110">
        <f>LB53*'DT-Prelim Calcs'!$C$21/KW$2/'DT-Prelim Calcs'!$C$19/'DT-Prelim Calcs'!$C$18*3.39*'DT-Prelim Calcs'!$C$20</f>
        <v>6.1811702692460876E-2</v>
      </c>
      <c r="LD53" s="88">
        <f t="shared" si="53"/>
        <v>1</v>
      </c>
      <c r="LE53" s="110">
        <f>LC52*'DT-Prelim Calcs'!$C$11+LE52</f>
        <v>12.285823814245759</v>
      </c>
      <c r="LF53" s="110">
        <f>LF52+0.5*LC53*'DT-Prelim Calcs'!$C$11^2+LE53*'DT-Prelim Calcs'!$C$11</f>
        <v>19.960036409334524</v>
      </c>
      <c r="LG53" s="110">
        <f>MIN('Drive Train'!$G$35-LA52*'DT-Prelim Calcs'!$C$21*'Drive Train'!$G$38,LG52+LA$2)</f>
        <v>11.100047225378029</v>
      </c>
      <c r="LH53" s="110">
        <f>'Drive Train'!$G$35-LA53*'DT-Prelim Calcs'!$C$21*'Drive Train'!$G$38</f>
        <v>11.101157263292659</v>
      </c>
      <c r="LI53" s="1">
        <f>IF(LF53&gt;='Drive Train'!$G$30,1,0)</f>
        <v>0</v>
      </c>
      <c r="LJ53" s="110">
        <f>MIN(KZ53,'DT-Prelim Calcs'!$C$10)*'DT-Prelim Calcs'!$C$11*1000/60/60*(1-LI53)</f>
        <v>0.19738799218609146</v>
      </c>
      <c r="LK53" s="119">
        <f>LK52+'DT-Prelim Calcs'!$C$11</f>
        <v>1.9600000000000011</v>
      </c>
      <c r="LL53" s="2">
        <f>LV53/'Drive Train'!$G$35</f>
        <v>0.87401870830647366</v>
      </c>
      <c r="LM53" s="88">
        <f>LT53*12*60/(PI() * 'Drive Train'!$G$17)/LL$2*LL53</f>
        <v>4101.6219332618584</v>
      </c>
      <c r="LN53" s="2">
        <f>('DT-Prelim Calcs'!$C$6*LL53-LM53)/('DT-Prelim Calcs'!$C$6*LL53)*'DT-Prelim Calcs'!$C$7*LL53</f>
        <v>0.24207752153760376</v>
      </c>
      <c r="LO53" s="110">
        <f>LN53/'DT-Prelim Calcs'!$C$7*('DT-Prelim Calcs'!$C$8-'DT-Prelim Calcs'!$C$9)+'DT-Prelim Calcs'!$C$9</f>
        <v>17.765011951938952</v>
      </c>
      <c r="LP53" s="110">
        <f t="shared" si="54"/>
        <v>17.765011951938952</v>
      </c>
      <c r="LQ53" s="2">
        <f t="shared" si="96"/>
        <v>1.6662580128948279E-3</v>
      </c>
      <c r="LR53" s="110">
        <f>LQ53*'DT-Prelim Calcs'!$C$21/LL$2/'DT-Prelim Calcs'!$C$19/'DT-Prelim Calcs'!$C$18*3.39*'DT-Prelim Calcs'!$C$20</f>
        <v>6.1883711869949384E-2</v>
      </c>
      <c r="LS53" s="88">
        <f t="shared" si="55"/>
        <v>1</v>
      </c>
      <c r="LT53" s="110">
        <f>LR52*'DT-Prelim Calcs'!$C$11+LT52</f>
        <v>12.285802362196012</v>
      </c>
      <c r="LU53" s="110">
        <f>LU52+0.5*LR53*'DT-Prelim Calcs'!$C$11^2+LT53*'DT-Prelim Calcs'!$C$11</f>
        <v>19.957165983477932</v>
      </c>
      <c r="LV53" s="110">
        <f>MIN('Drive Train'!$G$35-LP52*'DT-Prelim Calcs'!$C$21*'Drive Train'!$G$38,LV52+LP$2)</f>
        <v>11.100037595492214</v>
      </c>
      <c r="LW53" s="110">
        <f>'Drive Train'!$G$35-LP53*'DT-Prelim Calcs'!$C$21*'Drive Train'!$G$38</f>
        <v>11.101148924325493</v>
      </c>
      <c r="LX53" s="1">
        <f>IF(LU53&gt;='Drive Train'!$G$30,1,0)</f>
        <v>0</v>
      </c>
      <c r="LY53" s="110">
        <f>MIN(LO53,'DT-Prelim Calcs'!$C$10)*'DT-Prelim Calcs'!$C$11*1000/60/60*(1-LX53)</f>
        <v>0.1973890216882106</v>
      </c>
      <c r="LZ53" s="119">
        <f>LZ52+'DT-Prelim Calcs'!$C$11</f>
        <v>1.9600000000000011</v>
      </c>
    </row>
    <row r="54" spans="2:338" x14ac:dyDescent="0.2">
      <c r="B54" s="27"/>
      <c r="C54" s="3" t="str">
        <f t="shared" si="106"/>
        <v>Max Voltage (V)</v>
      </c>
      <c r="E54" s="24">
        <f t="shared" si="107"/>
        <v>12.7</v>
      </c>
      <c r="F54" s="25">
        <f>'DT-Prelim Calcs'!GQ2</f>
        <v>11.108316434937635</v>
      </c>
      <c r="G54" s="25">
        <f>'DT-Prelim Calcs'!HF2</f>
        <v>11.10831643493928</v>
      </c>
      <c r="H54" s="25">
        <f>'DT-Prelim Calcs'!HU2</f>
        <v>11.108316434940079</v>
      </c>
      <c r="I54" s="25">
        <f>'DT-Prelim Calcs'!IJ2</f>
        <v>11.108316434940509</v>
      </c>
      <c r="J54" s="25">
        <f>'DT-Prelim Calcs'!IY2</f>
        <v>11.108316434940759</v>
      </c>
      <c r="K54" s="25">
        <f>'DT-Prelim Calcs'!JN2</f>
        <v>11.108316434940908</v>
      </c>
      <c r="L54" s="25">
        <f>'DT-Prelim Calcs'!KC2</f>
        <v>11.108316434940962</v>
      </c>
      <c r="M54" s="25">
        <f>'DT-Prelim Calcs'!KR2</f>
        <v>11.108316434940958</v>
      </c>
      <c r="N54" s="25">
        <f>'DT-Prelim Calcs'!LG2</f>
        <v>11.108316434940962</v>
      </c>
      <c r="O54" s="25">
        <f>'DT-Prelim Calcs'!LV2</f>
        <v>11.10831643494096</v>
      </c>
      <c r="R54" s="119">
        <f>R53+'DT-Prelim Calcs'!$C$11</f>
        <v>2.0000000000000009</v>
      </c>
      <c r="S54" s="2">
        <f>AG54/'Drive Train'!$G$35</f>
        <v>0.86040749932690008</v>
      </c>
      <c r="T54" s="88">
        <f>AE54*12*60/(PI() * 'Drive Train'!$G$17)/S$2*ABS(S54)</f>
        <v>4027.6322734034848</v>
      </c>
      <c r="U54" s="2">
        <f>IF(OR(AD53=1,AND($C$32=Motors!$C$28,'DT-Prelim Calcs'!AI53=1)),0,IF(AG54=0,-(V53+$C$9)/($C$8-$C$9)*$C$7,($C$6*S54-T54)/($C$6*S54)*$C$7*S54))</f>
        <v>0.24074965872577272</v>
      </c>
      <c r="V54" s="110">
        <f>IF(AND(AD53=1,AI53=1),0,ABS(U54/$C$7*($C$8-$C$9)+$C$9) *'Drive Train'!$K$55 + V53*(1-'Drive Train'!$K$55))</f>
        <v>17.689634191834269</v>
      </c>
      <c r="W54" s="110">
        <f t="shared" si="7"/>
        <v>17.689634191834269</v>
      </c>
      <c r="X54" s="2">
        <f>MAX(MIN(IF(AND(AI53=1,AG54&lt;0),-1,1)*(W54-$C$9)/($C$8-$C$9)*$C$7-$C$29*AE54/T$2 -  AI53*$C$29/2,X$2),MAX(X$4:X53)*-1)</f>
        <v>1.0326437364069352E-3</v>
      </c>
      <c r="Y54" s="110">
        <f t="shared" si="8"/>
        <v>3.8351700008987903E-2</v>
      </c>
      <c r="Z54" s="110">
        <f t="shared" si="9"/>
        <v>3.8351700008987903E-2</v>
      </c>
      <c r="AA54" s="110">
        <f t="shared" si="10"/>
        <v>10.92717524145163</v>
      </c>
      <c r="AB54" s="110" t="e">
        <f t="shared" si="11"/>
        <v>#N/A</v>
      </c>
      <c r="AC54" s="88">
        <f t="shared" si="60"/>
        <v>1</v>
      </c>
      <c r="AD54" s="1">
        <f t="shared" si="12"/>
        <v>0</v>
      </c>
      <c r="AE54" s="110">
        <f t="shared" si="13"/>
        <v>12.255026418086947</v>
      </c>
      <c r="AF54" s="110" t="e">
        <f t="shared" si="14"/>
        <v>#N/A</v>
      </c>
      <c r="AG54" s="110">
        <f>IF(AI53=0,MIN('Drive Train'!$G$35-W53*$C$21*'Drive Train'!$G$38,AG53+W$2)-$C$3,IF(AE53-1&lt;=0,0,IF($C$32=Motors!$C$26,MAX(MAX(AG$4:AG53)*-1,AG53-W$2),MAX(0,MAX(AG$4:AG53)*-1,AG53-W$2))))</f>
        <v>10.92717524145163</v>
      </c>
      <c r="AH54" s="110">
        <f>'Drive Train'!$G$35-ABS(W54)*'DT-Prelim Calcs'!$C$21*'Drive Train'!$G$38</f>
        <v>11.107932922734916</v>
      </c>
      <c r="AI54" s="1">
        <f>IF(AJ54&gt;='Drive Train'!$G$30,1,0)</f>
        <v>1</v>
      </c>
      <c r="AJ54" s="110">
        <f>AJ53+0.5*Y54*'DT-Prelim Calcs'!$C$11^2+AE54*'DT-Prelim Calcs'!$C$11</f>
        <v>20.486941891491227</v>
      </c>
      <c r="AK54" s="110">
        <f t="shared" si="100"/>
        <v>0</v>
      </c>
      <c r="AL54" s="119">
        <f>AL53+'DT-Prelim Calcs'!$C$11</f>
        <v>2.0000000000000009</v>
      </c>
      <c r="AM54" s="2">
        <f>AW54/'Drive Train'!$G$35</f>
        <v>0.68710067528264374</v>
      </c>
      <c r="AN54" s="88">
        <f>AU54*12*60/(PI() * 'Drive Train'!$G$17)/AM$2*AM54</f>
        <v>1232.4214966196619</v>
      </c>
      <c r="AO54" s="2">
        <f>('DT-Prelim Calcs'!$C$6*AM54-AN54)/('DT-Prelim Calcs'!$C$6*AM54)*'DT-Prelim Calcs'!$C$7*AM54</f>
        <v>0.67125813190302708</v>
      </c>
      <c r="AP54" s="110">
        <f>AO54/'DT-Prelim Calcs'!$C$7*('DT-Prelim Calcs'!$C$8-'DT-Prelim Calcs'!$C$9)+'DT-Prelim Calcs'!$C$9</f>
        <v>43.941985350113711</v>
      </c>
      <c r="AQ54" s="110">
        <f t="shared" si="16"/>
        <v>43.941985350113711</v>
      </c>
      <c r="AR54" s="2">
        <f t="shared" si="61"/>
        <v>0.57937013114981395</v>
      </c>
      <c r="AS54" s="110">
        <f>AR54*'DT-Prelim Calcs'!$C$21/AM$2/'DT-Prelim Calcs'!$C$19/'DT-Prelim Calcs'!$C$18*3.39*'DT-Prelim Calcs'!$C$20</f>
        <v>6.4552261386891656</v>
      </c>
      <c r="AT54" s="88">
        <f t="shared" si="17"/>
        <v>0</v>
      </c>
      <c r="AU54" s="110">
        <f>AS53*'DT-Prelim Calcs'!$C$11+AU53</f>
        <v>15.652591870558888</v>
      </c>
      <c r="AV54" s="110">
        <f>AV53+0.5*AS54*'DT-Prelim Calcs'!$C$11^2+AU54*'DT-Prelim Calcs'!$C$11</f>
        <v>16.994549319617398</v>
      </c>
      <c r="AW54" s="110">
        <f>MIN('Drive Train'!$G$35-AQ53*'DT-Prelim Calcs'!$C$21*'Drive Train'!$G$38,AW53+AQ$2)</f>
        <v>8.7261785760895751</v>
      </c>
      <c r="AX54" s="110">
        <f>'Drive Train'!$G$35-AQ54*'DT-Prelim Calcs'!$C$21*'Drive Train'!$G$38</f>
        <v>8.7452213184897651</v>
      </c>
      <c r="AY54" s="1">
        <f>IF(AV54&gt;='Drive Train'!$G$30,1,0)</f>
        <v>0</v>
      </c>
      <c r="AZ54" s="110">
        <f t="shared" si="62"/>
        <v>0.48824428166793005</v>
      </c>
      <c r="BA54" s="119">
        <f>BA53+'DT-Prelim Calcs'!$C$11</f>
        <v>2.0000000000000009</v>
      </c>
      <c r="BB54" s="2">
        <f>BL54/'Drive Train'!$G$35</f>
        <v>0.7738639408897301</v>
      </c>
      <c r="BC54" s="88">
        <f>BJ54*12*60/(PI() * 'Drive Train'!$G$17)/BB$2*BB54</f>
        <v>2579.1255741540399</v>
      </c>
      <c r="BD54" s="2">
        <f>('DT-Prelim Calcs'!$C$6*BB54-BC54)/('DT-Prelim Calcs'!$C$6*BB54)*'DT-Prelim Calcs'!$C$7*BB54</f>
        <v>0.46844831768924616</v>
      </c>
      <c r="BE54" s="110">
        <f>BD54/'DT-Prelim Calcs'!$C$7*('DT-Prelim Calcs'!$C$8-'DT-Prelim Calcs'!$C$9)+'DT-Prelim Calcs'!$C$9</f>
        <v>31.572025050549769</v>
      </c>
      <c r="BF54" s="110">
        <f t="shared" si="18"/>
        <v>31.572025050549769</v>
      </c>
      <c r="BG54" s="2">
        <f t="shared" si="63"/>
        <v>0.29771126110870683</v>
      </c>
      <c r="BH54" s="110">
        <f>BG54*'DT-Prelim Calcs'!$C$21/BB$2/'DT-Prelim Calcs'!$C$19/'DT-Prelim Calcs'!$C$18*3.39*'DT-Prelim Calcs'!$C$20</f>
        <v>5.1598389654025105</v>
      </c>
      <c r="BI54" s="88">
        <f t="shared" si="19"/>
        <v>0</v>
      </c>
      <c r="BJ54" s="110">
        <f>BH53*'DT-Prelim Calcs'!$C$11+BJ53</f>
        <v>18.696905065609968</v>
      </c>
      <c r="BK54" s="110">
        <f>BK53+0.5*BH54*'DT-Prelim Calcs'!$C$11^2+BJ54*'DT-Prelim Calcs'!$C$11</f>
        <v>22.234912797210221</v>
      </c>
      <c r="BL54" s="110">
        <f>MIN('Drive Train'!$G$35-BF53*'DT-Prelim Calcs'!$C$21*'Drive Train'!$G$38,BL53+BF$2)</f>
        <v>9.8280720492995712</v>
      </c>
      <c r="BM54" s="110">
        <f>'Drive Train'!$G$35-BF54*'DT-Prelim Calcs'!$C$21*'Drive Train'!$G$38</f>
        <v>9.85851774545052</v>
      </c>
      <c r="BN54" s="1">
        <f>IF(BK54&gt;='Drive Train'!$G$30,1,0)</f>
        <v>1</v>
      </c>
      <c r="BO54" s="110">
        <f t="shared" si="64"/>
        <v>0</v>
      </c>
      <c r="BP54" s="119">
        <f>BP53+'DT-Prelim Calcs'!$C$11</f>
        <v>2.0000000000000009</v>
      </c>
      <c r="BQ54" s="2">
        <f>CA54/'Drive Train'!$G$35</f>
        <v>0.84046342948867703</v>
      </c>
      <c r="BR54" s="88">
        <f>BY54*12*60/(PI() * 'Drive Train'!$G$17)/BQ$2*BQ54</f>
        <v>3599.8612360895559</v>
      </c>
      <c r="BS54" s="2">
        <f>('DT-Prelim Calcs'!$C$6*BQ54-BR54)/('DT-Prelim Calcs'!$C$6*BQ54)*'DT-Prelim Calcs'!$C$7*BQ54</f>
        <v>0.31590885631768639</v>
      </c>
      <c r="BT54" s="110">
        <f>BS54/'DT-Prelim Calcs'!$C$7*('DT-Prelim Calcs'!$C$8-'DT-Prelim Calcs'!$C$9)+'DT-Prelim Calcs'!$C$9</f>
        <v>22.268199747036192</v>
      </c>
      <c r="BU54" s="110">
        <f t="shared" si="20"/>
        <v>22.268199747036192</v>
      </c>
      <c r="BV54" s="2">
        <f t="shared" si="65"/>
        <v>9.6483479804038236E-2</v>
      </c>
      <c r="BW54" s="110">
        <f>BV54*'DT-Prelim Calcs'!$C$21/BQ$2/'DT-Prelim Calcs'!$C$19/'DT-Prelim Calcs'!$C$18*3.39*'DT-Prelim Calcs'!$C$20</f>
        <v>2.2694436785047274</v>
      </c>
      <c r="BX54" s="88">
        <f t="shared" si="21"/>
        <v>0</v>
      </c>
      <c r="BY54" s="110">
        <f>BW53*'DT-Prelim Calcs'!$C$11+BY53</f>
        <v>17.705297139839168</v>
      </c>
      <c r="BZ54" s="110">
        <f>BZ53+0.5*BW54*'DT-Prelim Calcs'!$C$11^2+BY54*'DT-Prelim Calcs'!$C$11</f>
        <v>23.79888065401536</v>
      </c>
      <c r="CA54" s="110">
        <f>MIN('Drive Train'!$G$35-BU53*'DT-Prelim Calcs'!$C$21*'Drive Train'!$G$38,CA53+BU$2)</f>
        <v>10.673885554506198</v>
      </c>
      <c r="CB54" s="110">
        <f>'Drive Train'!$G$35-BU54*'DT-Prelim Calcs'!$C$21*'Drive Train'!$G$38</f>
        <v>10.695862022766743</v>
      </c>
      <c r="CC54" s="1">
        <f>IF(BZ54&gt;='Drive Train'!$G$30,1,0)</f>
        <v>1</v>
      </c>
      <c r="CD54" s="110">
        <f t="shared" si="66"/>
        <v>0</v>
      </c>
      <c r="CE54" s="119">
        <f>CE53+'DT-Prelim Calcs'!$C$11</f>
        <v>2.0000000000000009</v>
      </c>
      <c r="CF54" s="2">
        <f>CP54/'Drive Train'!$G$35</f>
        <v>0.86762915470982249</v>
      </c>
      <c r="CG54" s="88">
        <f>CN54*12*60/(PI() * 'Drive Train'!$G$17)/CF$2*CF54</f>
        <v>4007.9896194236958</v>
      </c>
      <c r="CH54" s="2">
        <f>('DT-Prelim Calcs'!$C$6*CF54-CG54)/('DT-Prelim Calcs'!$C$6*CF54)*'DT-Prelim Calcs'!$C$7*CF54</f>
        <v>0.25567468290327927</v>
      </c>
      <c r="CI54" s="110">
        <f>CH54/'DT-Prelim Calcs'!$C$7*('DT-Prelim Calcs'!$C$8-'DT-Prelim Calcs'!$C$9)+'DT-Prelim Calcs'!$C$9</f>
        <v>18.59434236147661</v>
      </c>
      <c r="CJ54" s="110">
        <f t="shared" si="22"/>
        <v>18.59434236147661</v>
      </c>
      <c r="CK54" s="2">
        <f t="shared" si="67"/>
        <v>1.9021492392398476E-2</v>
      </c>
      <c r="CL54" s="110">
        <f>CK54*'DT-Prelim Calcs'!$C$21/CF$2/'DT-Prelim Calcs'!$C$19/'DT-Prelim Calcs'!$C$18*3.39*'DT-Prelim Calcs'!$C$20</f>
        <v>0.56515643816894046</v>
      </c>
      <c r="CM54" s="88">
        <f t="shared" si="23"/>
        <v>0</v>
      </c>
      <c r="CN54" s="110">
        <f>CL53*'DT-Prelim Calcs'!$C$11+CN53</f>
        <v>15.11719066513796</v>
      </c>
      <c r="CO54" s="110">
        <f>CO53+0.5*CL54*'DT-Prelim Calcs'!$C$11^2+CN54*'DT-Prelim Calcs'!$C$11</f>
        <v>22.838275685199847</v>
      </c>
      <c r="CP54" s="110">
        <f>MIN('Drive Train'!$G$35-CJ53*'DT-Prelim Calcs'!$C$21*'Drive Train'!$G$38,CP53+CJ$2)</f>
        <v>11.018890264814745</v>
      </c>
      <c r="CQ54" s="110">
        <f>'Drive Train'!$G$35-CJ54*'DT-Prelim Calcs'!$C$21*'Drive Train'!$G$38</f>
        <v>11.026509187467104</v>
      </c>
      <c r="CR54" s="1">
        <f>IF(CO54&gt;='Drive Train'!$G$30,1,0)</f>
        <v>1</v>
      </c>
      <c r="CS54" s="110">
        <f t="shared" si="68"/>
        <v>0</v>
      </c>
      <c r="CT54" s="119">
        <f>CT53+'DT-Prelim Calcs'!$C$11</f>
        <v>2.0000000000000009</v>
      </c>
      <c r="CU54" s="2">
        <f>DE54/'Drive Train'!$G$35</f>
        <v>0.87376504547564637</v>
      </c>
      <c r="CV54" s="88">
        <f>DC54*12*60/(PI() * 'Drive Train'!$G$17)/CU$2*CU54</f>
        <v>4097.9602159783308</v>
      </c>
      <c r="CW54" s="2">
        <f>('DT-Prelim Calcs'!$C$6*CU54-CV54)/('DT-Prelim Calcs'!$C$6*CU54)*'DT-Prelim Calcs'!$C$7*CU54</f>
        <v>0.24260393594781099</v>
      </c>
      <c r="CX54" s="110">
        <f>CW54/'DT-Prelim Calcs'!$C$7*('DT-Prelim Calcs'!$C$8-'DT-Prelim Calcs'!$C$9)+'DT-Prelim Calcs'!$C$9</f>
        <v>17.797119497526062</v>
      </c>
      <c r="CY54" s="110">
        <f t="shared" si="24"/>
        <v>17.797119497526062</v>
      </c>
      <c r="CZ54" s="2">
        <f t="shared" si="69"/>
        <v>2.3375677314466659E-3</v>
      </c>
      <c r="DA54" s="110">
        <f>CZ54*'DT-Prelim Calcs'!$C$21/CU$2/'DT-Prelim Calcs'!$C$19/'DT-Prelim Calcs'!$C$18*3.39*'DT-Prelim Calcs'!$C$20</f>
        <v>8.3921850410641277E-2</v>
      </c>
      <c r="DB54" s="88">
        <f t="shared" si="25"/>
        <v>1</v>
      </c>
      <c r="DC54" s="110">
        <f>DA53*'DT-Prelim Calcs'!$C$11+DC53</f>
        <v>12.701790763178728</v>
      </c>
      <c r="DD54" s="110">
        <f>DD53+0.5*DA54*'DT-Prelim Calcs'!$C$11^2+DC54*'DT-Prelim Calcs'!$C$11</f>
        <v>20.854559459643216</v>
      </c>
      <c r="DE54" s="110">
        <f>MIN('Drive Train'!$G$35-CY53*'DT-Prelim Calcs'!$C$21*'Drive Train'!$G$38,DE53+CY$2)</f>
        <v>11.096816077540709</v>
      </c>
      <c r="DF54" s="110">
        <f>'Drive Train'!$G$35-CY54*'DT-Prelim Calcs'!$C$21*'Drive Train'!$G$38</f>
        <v>11.098259245222653</v>
      </c>
      <c r="DG54" s="1">
        <f>IF(DD54&gt;='Drive Train'!$G$30,1,0)</f>
        <v>1</v>
      </c>
      <c r="DH54" s="110">
        <f t="shared" si="70"/>
        <v>0</v>
      </c>
      <c r="DI54" s="119">
        <f>DI53+'DT-Prelim Calcs'!$C$11</f>
        <v>2.0000000000000009</v>
      </c>
      <c r="DJ54" s="2">
        <f>DT54/'Drive Train'!$G$35</f>
        <v>0.87459733262306882</v>
      </c>
      <c r="DK54" s="88">
        <f>DR54*12*60/(PI() * 'Drive Train'!$G$17)/DJ$2*DJ54</f>
        <v>4109.8278627375648</v>
      </c>
      <c r="DL54" s="2">
        <f>('DT-Prelim Calcs'!$C$6*DJ54-DK54)/('DT-Prelim Calcs'!$C$6*DJ54)*'DT-Prelim Calcs'!$C$7*DJ54</f>
        <v>0.24091215570058769</v>
      </c>
      <c r="DM54" s="110">
        <f>DL54/'DT-Prelim Calcs'!$C$7*('DT-Prelim Calcs'!$C$8-'DT-Prelim Calcs'!$C$9)+'DT-Prelim Calcs'!$C$9</f>
        <v>17.69393290088691</v>
      </c>
      <c r="DN54" s="110">
        <f t="shared" si="26"/>
        <v>17.69393290088691</v>
      </c>
      <c r="DO54" s="2">
        <f t="shared" si="71"/>
        <v>1.7928398795424849E-4</v>
      </c>
      <c r="DP54" s="110">
        <f>DO54*'DT-Prelim Calcs'!$C$21/DJ$2/'DT-Prelim Calcs'!$C$19/'DT-Prelim Calcs'!$C$18*3.39*'DT-Prelim Calcs'!$C$20</f>
        <v>7.5462861753355657E-3</v>
      </c>
      <c r="DQ54" s="88">
        <f t="shared" si="27"/>
        <v>1</v>
      </c>
      <c r="DR54" s="110">
        <f>DP53*'DT-Prelim Calcs'!$C$11+DR53</f>
        <v>10.854915523349064</v>
      </c>
      <c r="DS54" s="110">
        <f>DS53+0.5*DP54*'DT-Prelim Calcs'!$C$11^2+DR54*'DT-Prelim Calcs'!$C$11</f>
        <v>18.74701351238776</v>
      </c>
      <c r="DT54" s="110">
        <f>MIN('Drive Train'!$G$35-DN53*'DT-Prelim Calcs'!$C$21*'Drive Train'!$G$38,DT53+DN$2)</f>
        <v>11.107386124312974</v>
      </c>
      <c r="DU54" s="110">
        <f>'Drive Train'!$G$35-DN54*'DT-Prelim Calcs'!$C$21*'Drive Train'!$G$38</f>
        <v>11.107546038920177</v>
      </c>
      <c r="DV54" s="1">
        <f>IF(DS54&gt;='Drive Train'!$G$30,1,0)</f>
        <v>0</v>
      </c>
      <c r="DW54" s="110">
        <f t="shared" si="72"/>
        <v>0.19659925445429899</v>
      </c>
      <c r="DX54" s="119">
        <f>DX53+'DT-Prelim Calcs'!$C$11</f>
        <v>2.0000000000000009</v>
      </c>
      <c r="DY54" s="2">
        <f>EI54/'Drive Train'!$G$35</f>
        <v>0.8746670286699193</v>
      </c>
      <c r="DZ54" s="88">
        <f>EG54*12*60/(PI() * 'Drive Train'!$G$17)/DY$2*DY54</f>
        <v>4110.7897442934564</v>
      </c>
      <c r="EA54" s="2">
        <f>('DT-Prelim Calcs'!$C$6*DY54-DZ54)/('DT-Prelim Calcs'!$C$6*DY54)*'DT-Prelim Calcs'!$C$7*DY54</f>
        <v>0.24077819202496753</v>
      </c>
      <c r="EB54" s="110">
        <f>EA54/'DT-Prelim Calcs'!$C$7*('DT-Prelim Calcs'!$C$8-'DT-Prelim Calcs'!$C$9)+'DT-Prelim Calcs'!$C$9</f>
        <v>17.685762066771069</v>
      </c>
      <c r="EC54" s="110">
        <f t="shared" si="28"/>
        <v>17.685762066771069</v>
      </c>
      <c r="ED54" s="2">
        <f t="shared" si="73"/>
        <v>8.1649635875757909E-6</v>
      </c>
      <c r="EE54" s="110">
        <f>ED54*'DT-Prelim Calcs'!$C$21/DY$2/'DT-Prelim Calcs'!$C$19/'DT-Prelim Calcs'!$C$18*3.39*'DT-Prelim Calcs'!$C$20</f>
        <v>3.9421369633244144E-4</v>
      </c>
      <c r="EF54" s="88">
        <f t="shared" si="29"/>
        <v>1</v>
      </c>
      <c r="EG54" s="110">
        <f>EE53*'DT-Prelim Calcs'!$C$11+EG53</f>
        <v>9.4647202715757857</v>
      </c>
      <c r="EH54" s="110">
        <f>EH53+0.5*EE54*'DT-Prelim Calcs'!$C$11^2+EG54*'DT-Prelim Calcs'!$C$11</f>
        <v>16.85333434580232</v>
      </c>
      <c r="EI54" s="110">
        <f>MIN('Drive Train'!$G$35-EC53*'DT-Prelim Calcs'!$C$21*'Drive Train'!$G$38,EI53+EC$2)</f>
        <v>11.108271264107975</v>
      </c>
      <c r="EJ54" s="110">
        <f>'Drive Train'!$G$35-EC54*'DT-Prelim Calcs'!$C$21*'Drive Train'!$G$38</f>
        <v>11.108281413990603</v>
      </c>
      <c r="EK54" s="1">
        <f>IF(EH54&gt;='Drive Train'!$G$30,1,0)</f>
        <v>0</v>
      </c>
      <c r="EL54" s="110">
        <f t="shared" si="74"/>
        <v>0.19650846740856742</v>
      </c>
      <c r="EM54" s="119">
        <f>EM53+'DT-Prelim Calcs'!$C$11</f>
        <v>2.0000000000000009</v>
      </c>
      <c r="EN54" s="2">
        <f>EX54/'Drive Train'!$G$35</f>
        <v>0.87467048892033683</v>
      </c>
      <c r="EO54" s="88">
        <f>EV54*12*60/(PI() * 'Drive Train'!$G$17)/EN$2*EN54</f>
        <v>4110.8357137123976</v>
      </c>
      <c r="EP54" s="2">
        <f>('DT-Prelim Calcs'!$C$6*EN54-EO54)/('DT-Prelim Calcs'!$C$6*EN54)*'DT-Prelim Calcs'!$C$7*EN54</f>
        <v>0.2407719721971131</v>
      </c>
      <c r="EQ54" s="110">
        <f>EP54/'DT-Prelim Calcs'!$C$7*('DT-Prelim Calcs'!$C$8-'DT-Prelim Calcs'!$C$9)+'DT-Prelim Calcs'!$C$9</f>
        <v>17.685382701384206</v>
      </c>
      <c r="ER54" s="110">
        <f t="shared" si="30"/>
        <v>17.685382701384206</v>
      </c>
      <c r="ES54" s="2">
        <f t="shared" si="75"/>
        <v>2.0520661395129203E-7</v>
      </c>
      <c r="ET54" s="110">
        <f>ES54*'DT-Prelim Calcs'!$C$21/EN$2/'DT-Prelim Calcs'!$C$19/'DT-Prelim Calcs'!$C$18*3.39*'DT-Prelim Calcs'!$C$20</f>
        <v>1.1177814048504427E-5</v>
      </c>
      <c r="EU54" s="88">
        <f t="shared" si="31"/>
        <v>1</v>
      </c>
      <c r="EV54" s="110">
        <f>ET53*'DT-Prelim Calcs'!$C$11+EV53</f>
        <v>8.3892445016732715</v>
      </c>
      <c r="EW54" s="110">
        <f>EW53+0.5*ET54*'DT-Prelim Calcs'!$C$11^2+EV54*'DT-Prelim Calcs'!$C$11</f>
        <v>15.235048639825283</v>
      </c>
      <c r="EX54" s="110">
        <f>MIN('Drive Train'!$G$35-ER53*'DT-Prelim Calcs'!$C$21*'Drive Train'!$G$38,EX53+ER$2)</f>
        <v>11.108315209288277</v>
      </c>
      <c r="EY54" s="110">
        <f>'Drive Train'!$G$35-ER54*'DT-Prelim Calcs'!$C$21*'Drive Train'!$G$38</f>
        <v>11.108315556875421</v>
      </c>
      <c r="EZ54" s="1">
        <f>IF(EW54&gt;='Drive Train'!$G$30,1,0)</f>
        <v>0</v>
      </c>
      <c r="FA54" s="110">
        <f t="shared" si="76"/>
        <v>0.19650425223760229</v>
      </c>
      <c r="FB54" s="119">
        <f>FB53+'DT-Prelim Calcs'!$C$11</f>
        <v>2.0000000000000009</v>
      </c>
      <c r="FC54" s="2">
        <f>FM54/'Drive Train'!$G$35</f>
        <v>0.87467058410516196</v>
      </c>
      <c r="FD54" s="88">
        <f>FK54*12*60/(PI() * 'Drive Train'!$G$17)/FC$2*FC54</f>
        <v>4110.8369238436235</v>
      </c>
      <c r="FE54" s="2">
        <f>('DT-Prelim Calcs'!$C$6*FC54-FD54)/('DT-Prelim Calcs'!$C$6*FC54)*'DT-Prelim Calcs'!$C$7*FC54</f>
        <v>0.24077181423562272</v>
      </c>
      <c r="FF54" s="110">
        <f>FE54/'DT-Prelim Calcs'!$C$7*('DT-Prelim Calcs'!$C$8-'DT-Prelim Calcs'!$C$9)+'DT-Prelim Calcs'!$C$9</f>
        <v>17.685373066853586</v>
      </c>
      <c r="FG54" s="110">
        <f t="shared" si="32"/>
        <v>17.685373066853586</v>
      </c>
      <c r="FH54" s="2">
        <f t="shared" si="77"/>
        <v>2.569367107962961E-9</v>
      </c>
      <c r="FI54" s="110">
        <f>FH54*'DT-Prelim Calcs'!$C$21/FC$2/'DT-Prelim Calcs'!$C$19/'DT-Prelim Calcs'!$C$18*3.39*'DT-Prelim Calcs'!$C$20</f>
        <v>1.5586015002427094E-7</v>
      </c>
      <c r="FJ54" s="88">
        <f t="shared" si="33"/>
        <v>1</v>
      </c>
      <c r="FK54" s="110">
        <f>FI53*'DT-Prelim Calcs'!$C$11+FK53</f>
        <v>7.5332005421621409</v>
      </c>
      <c r="FL54" s="110">
        <f>FL53+0.5*FI54*'DT-Prelim Calcs'!$C$11^2+FK54*'DT-Prelim Calcs'!$C$11</f>
        <v>13.87048012759454</v>
      </c>
      <c r="FM54" s="110">
        <f>MIN('Drive Train'!$G$35-FG53*'DT-Prelim Calcs'!$C$21*'Drive Train'!$G$38,FM53+FG$2)</f>
        <v>11.108316418135557</v>
      </c>
      <c r="FN54" s="110">
        <f>'Drive Train'!$G$35-FG54*'DT-Prelim Calcs'!$C$21*'Drive Train'!$G$38</f>
        <v>11.108316423983176</v>
      </c>
      <c r="FO54" s="1">
        <f>IF(FL54&gt;='Drive Train'!$G$30,1,0)</f>
        <v>0</v>
      </c>
      <c r="FP54" s="110">
        <f t="shared" si="78"/>
        <v>0.19650414518726209</v>
      </c>
      <c r="FQ54" s="119">
        <f>FQ53+'DT-Prelim Calcs'!$C$11</f>
        <v>2.0000000000000009</v>
      </c>
      <c r="FR54" s="2">
        <f>GB54/'Drive Train'!$G$35</f>
        <v>0.87467058542038334</v>
      </c>
      <c r="FS54" s="88">
        <f>FZ54*12*60/(PI() * 'Drive Train'!$G$17)/FR$2*FR54</f>
        <v>4110.8369397482402</v>
      </c>
      <c r="FT54" s="2">
        <f>('DT-Prelim Calcs'!$C$6*FR54-FS54)/('DT-Prelim Calcs'!$C$6*FR54)*'DT-Prelim Calcs'!$C$7*FR54</f>
        <v>0.24077181225010033</v>
      </c>
      <c r="FU54" s="110">
        <f>FT54/'DT-Prelim Calcs'!$C$7*('DT-Prelim Calcs'!$C$8-'DT-Prelim Calcs'!$C$9)+'DT-Prelim Calcs'!$C$9</f>
        <v>17.6853729457508</v>
      </c>
      <c r="FV54" s="110">
        <f t="shared" si="34"/>
        <v>17.6853729457508</v>
      </c>
      <c r="FW54" s="2">
        <f t="shared" si="79"/>
        <v>1.4353795929622493E-11</v>
      </c>
      <c r="FX54" s="110">
        <f>FW54*'DT-Prelim Calcs'!$C$21/FR$2/'DT-Prelim Calcs'!$C$19/'DT-Prelim Calcs'!$C$18*3.39*'DT-Prelim Calcs'!$C$20</f>
        <v>9.5956274263317102E-10</v>
      </c>
      <c r="FY54" s="88">
        <f t="shared" si="35"/>
        <v>1</v>
      </c>
      <c r="FZ54" s="110">
        <f>FX53*'DT-Prelim Calcs'!$C$11+FZ53</f>
        <v>6.8356819896116736</v>
      </c>
      <c r="GA54" s="110">
        <f>GA53+0.5*FX54*'DT-Prelim Calcs'!$C$11^2+FZ54*'DT-Prelim Calcs'!$C$11</f>
        <v>12.714816134705705</v>
      </c>
      <c r="GB54" s="110">
        <f>MIN('Drive Train'!$G$35-FV53*'DT-Prelim Calcs'!$C$21*'Drive Train'!$G$38,GB53+FV$2)</f>
        <v>11.108316434838867</v>
      </c>
      <c r="GC54" s="110">
        <f>'Drive Train'!$G$35-FV54*'DT-Prelim Calcs'!$C$21*'Drive Train'!$G$38</f>
        <v>11.108316434882427</v>
      </c>
      <c r="GD54" s="1">
        <f>IF(GA54&gt;='Drive Train'!$G$30,1,0)</f>
        <v>0</v>
      </c>
      <c r="GE54" s="110">
        <f t="shared" si="80"/>
        <v>0.19650414384167555</v>
      </c>
      <c r="GF54" s="119">
        <f>GF53+'DT-Prelim Calcs'!$C$11</f>
        <v>2.0000000000000009</v>
      </c>
      <c r="GG54" s="2">
        <f>GQ54/'Drive Train'!$G$35</f>
        <v>0.87334297227021007</v>
      </c>
      <c r="GH54" s="88">
        <f>GO54*12*60/(PI() * 'Drive Train'!$G$17)/GG$2*GG54</f>
        <v>4092.0672276942846</v>
      </c>
      <c r="GI54" s="2">
        <f>('DT-Prelim Calcs'!$C$6*GG54-GH54)/('DT-Prelim Calcs'!$C$6*GG54)*'DT-Prelim Calcs'!$C$7*GG54</f>
        <v>0.24343160613234174</v>
      </c>
      <c r="GJ54" s="110">
        <f>GI54/'DT-Prelim Calcs'!$C$7*('DT-Prelim Calcs'!$C$8-'DT-Prelim Calcs'!$C$9)+'DT-Prelim Calcs'!$C$9</f>
        <v>17.847601508781128</v>
      </c>
      <c r="GK54" s="110">
        <f t="shared" si="81"/>
        <v>17.847601508781128</v>
      </c>
      <c r="GL54" s="2">
        <f t="shared" si="82"/>
        <v>3.3947980217889639E-3</v>
      </c>
      <c r="GM54" s="110">
        <f>GL54*'DT-Prelim Calcs'!$C$21/GG$2/'DT-Prelim Calcs'!$C$19/'DT-Prelim Calcs'!$C$18*3.39*'DT-Prelim Calcs'!$C$20</f>
        <v>0.12608053555408322</v>
      </c>
      <c r="GN54" s="88">
        <f t="shared" si="37"/>
        <v>1</v>
      </c>
      <c r="GO54" s="110">
        <f>GM53*'DT-Prelim Calcs'!$C$11+GO53</f>
        <v>12.266666465049065</v>
      </c>
      <c r="GP54" s="110">
        <f>GP53+0.5*GM54*'DT-Prelim Calcs'!$C$11^2+GO54*'DT-Prelim Calcs'!$C$11</f>
        <v>18.539182718847371</v>
      </c>
      <c r="GQ54" s="110">
        <f>MIN('Drive Train'!$G$35-GK53*'DT-Prelim Calcs'!$C$21*'Drive Train'!$G$38,GQ53+GK$2)</f>
        <v>11.091455747831667</v>
      </c>
      <c r="GR54" s="110">
        <f>'Drive Train'!$G$35-GK54*'DT-Prelim Calcs'!$C$21*'Drive Train'!$G$38</f>
        <v>11.093715864209697</v>
      </c>
      <c r="GS54" s="1">
        <f>IF(GP54&gt;='Drive Train'!$G$30,1,0)</f>
        <v>0</v>
      </c>
      <c r="GT54" s="110">
        <f t="shared" si="83"/>
        <v>0.19830668343090141</v>
      </c>
      <c r="GU54" s="119">
        <f>GU53+'DT-Prelim Calcs'!$C$11</f>
        <v>2.0000000000000009</v>
      </c>
      <c r="GV54" s="2">
        <f>HF54/'Drive Train'!$G$35</f>
        <v>0.87372071334563839</v>
      </c>
      <c r="GW54" s="88">
        <f>HD54*12*60/(PI() * 'Drive Train'!$G$17)/GV$2*GV54</f>
        <v>4097.4086778630326</v>
      </c>
      <c r="GX54" s="2">
        <f>('DT-Prelim Calcs'!$C$6*GV54-GW54)/('DT-Prelim Calcs'!$C$6*GV54)*'DT-Prelim Calcs'!$C$7*GV54</f>
        <v>0.24267459010041925</v>
      </c>
      <c r="GY54" s="110">
        <f>GX54/'DT-Prelim Calcs'!$C$7*('DT-Prelim Calcs'!$C$8-'DT-Prelim Calcs'!$C$9)+'DT-Prelim Calcs'!$C$9</f>
        <v>17.801428899741886</v>
      </c>
      <c r="GZ54" s="110">
        <f t="shared" si="38"/>
        <v>17.801428899741886</v>
      </c>
      <c r="HA54" s="2">
        <f t="shared" si="84"/>
        <v>2.4283696136990773E-3</v>
      </c>
      <c r="HB54" s="110">
        <f>HA54*'DT-Prelim Calcs'!$C$21/GV$2/'DT-Prelim Calcs'!$C$19/'DT-Prelim Calcs'!$C$18*3.39*'DT-Prelim Calcs'!$C$20</f>
        <v>9.0188028699598063E-2</v>
      </c>
      <c r="HC54" s="88">
        <f t="shared" si="39"/>
        <v>1</v>
      </c>
      <c r="HD54" s="110">
        <f>HB53*'DT-Prelim Calcs'!$C$11+HD53</f>
        <v>12.277368122816966</v>
      </c>
      <c r="HE54" s="110">
        <f>HE53+0.5*HB54*'DT-Prelim Calcs'!$C$11^2+HD54*'DT-Prelim Calcs'!$C$11</f>
        <v>19.204225253636132</v>
      </c>
      <c r="HF54" s="110">
        <f>MIN('Drive Train'!$G$35-GZ53*'DT-Prelim Calcs'!$C$21*'Drive Train'!$G$38,HF53+GZ$2)</f>
        <v>11.096253059489607</v>
      </c>
      <c r="HG54" s="110">
        <f>'Drive Train'!$G$35-GZ54*'DT-Prelim Calcs'!$C$21*'Drive Train'!$G$38</f>
        <v>11.09787139902323</v>
      </c>
      <c r="HH54" s="1">
        <f>IF(HE54&gt;='Drive Train'!$G$30,1,0)</f>
        <v>0</v>
      </c>
      <c r="HI54" s="110">
        <f t="shared" si="85"/>
        <v>0.19779365444157651</v>
      </c>
      <c r="HJ54" s="119">
        <f>HJ53+'DT-Prelim Calcs'!$C$11</f>
        <v>2.0000000000000009</v>
      </c>
      <c r="HK54" s="2">
        <f>HU54/'Drive Train'!$G$35</f>
        <v>0.87390398508164613</v>
      </c>
      <c r="HL54" s="88">
        <f>HS54*12*60/(PI() * 'Drive Train'!$G$17)/HK$2*HK54</f>
        <v>4099.9999551535557</v>
      </c>
      <c r="HM54" s="2">
        <f>('DT-Prelim Calcs'!$C$6*HK54-HL54)/('DT-Prelim Calcs'!$C$6*HK54)*'DT-Prelim Calcs'!$C$7*HK54</f>
        <v>0.24230736951880019</v>
      </c>
      <c r="HN54" s="110">
        <f>HM54/'DT-Prelim Calcs'!$C$7*('DT-Prelim Calcs'!$C$8-'DT-Prelim Calcs'!$C$9)+'DT-Prelim Calcs'!$C$9</f>
        <v>17.779031048664407</v>
      </c>
      <c r="HO54" s="110">
        <f t="shared" si="40"/>
        <v>17.779031048664407</v>
      </c>
      <c r="HP54" s="2">
        <f t="shared" si="86"/>
        <v>1.9596282275763655E-3</v>
      </c>
      <c r="HQ54" s="110">
        <f>HP54*'DT-Prelim Calcs'!$C$21/HK$2/'DT-Prelim Calcs'!$C$19/'DT-Prelim Calcs'!$C$18*3.39*'DT-Prelim Calcs'!$C$20</f>
        <v>7.2779286082394812E-2</v>
      </c>
      <c r="HR54" s="88">
        <f t="shared" si="41"/>
        <v>1</v>
      </c>
      <c r="HS54" s="110">
        <f>HQ53*'DT-Prelim Calcs'!$C$11+HS53</f>
        <v>12.282556168175143</v>
      </c>
      <c r="HT54" s="110">
        <f>HT53+0.5*HQ54*'DT-Prelim Calcs'!$C$11^2+HS54*'DT-Prelim Calcs'!$C$11</f>
        <v>19.671700330080242</v>
      </c>
      <c r="HU54" s="110">
        <f>MIN('Drive Train'!$G$35-HO53*'DT-Prelim Calcs'!$C$21*'Drive Train'!$G$38,HU53+HO$2)</f>
        <v>11.098580610536905</v>
      </c>
      <c r="HV54" s="110">
        <f>'Drive Train'!$G$35-HO54*'DT-Prelim Calcs'!$C$21*'Drive Train'!$G$38</f>
        <v>11.099887205620202</v>
      </c>
      <c r="HW54" s="1">
        <f>IF(HT54&gt;='Drive Train'!$G$30,1,0)</f>
        <v>0</v>
      </c>
      <c r="HX54" s="110">
        <f t="shared" si="87"/>
        <v>0.19754478942960452</v>
      </c>
      <c r="HY54" s="119">
        <f>HY53+'DT-Prelim Calcs'!$C$11</f>
        <v>2.0000000000000009</v>
      </c>
      <c r="HZ54" s="2">
        <f>IJ54/'Drive Train'!$G$35</f>
        <v>0.87400260747885261</v>
      </c>
      <c r="IA54" s="88">
        <f>IH54*12*60/(PI() * 'Drive Train'!$G$17)/HZ$2*HZ54</f>
        <v>4101.3943010868816</v>
      </c>
      <c r="IB54" s="2">
        <f>('DT-Prelim Calcs'!$C$6*HZ54-IA54)/('DT-Prelim Calcs'!$C$6*HZ54)*'DT-Prelim Calcs'!$C$7*HZ54</f>
        <v>0.24210977850879464</v>
      </c>
      <c r="IC54" s="110">
        <f>IB54/'DT-Prelim Calcs'!$C$7*('DT-Prelim Calcs'!$C$8-'DT-Prelim Calcs'!$C$9)+'DT-Prelim Calcs'!$C$9</f>
        <v>17.766979398408751</v>
      </c>
      <c r="ID54" s="110">
        <f t="shared" si="42"/>
        <v>17.766979398408751</v>
      </c>
      <c r="IE54" s="2">
        <f t="shared" si="88"/>
        <v>1.7074287523567433E-3</v>
      </c>
      <c r="IF54" s="110">
        <f>IE54*'DT-Prelim Calcs'!$C$21/HZ$2/'DT-Prelim Calcs'!$C$19/'DT-Prelim Calcs'!$C$18*3.39*'DT-Prelim Calcs'!$C$20</f>
        <v>6.3412765689116052E-2</v>
      </c>
      <c r="IG54" s="88">
        <f t="shared" si="43"/>
        <v>1</v>
      </c>
      <c r="IH54" s="110">
        <f>IF53*'DT-Prelim Calcs'!$C$11+IH53</f>
        <v>12.285346839465193</v>
      </c>
      <c r="II54" s="110">
        <f>II53+0.5*IF54*'DT-Prelim Calcs'!$C$11^2+IH54*'DT-Prelim Calcs'!$C$11</f>
        <v>20.000094671443595</v>
      </c>
      <c r="IJ54" s="110">
        <f>MIN('Drive Train'!$G$35-ID53*'DT-Prelim Calcs'!$C$21*'Drive Train'!$G$38,IJ53+ID$2)</f>
        <v>11.099833114981427</v>
      </c>
      <c r="IK54" s="110">
        <f>'Drive Train'!$G$35-ID54*'DT-Prelim Calcs'!$C$21*'Drive Train'!$G$38</f>
        <v>11.100971854143213</v>
      </c>
      <c r="IL54" s="1">
        <f>IF(II54&gt;='Drive Train'!$G$30,1,0)</f>
        <v>1</v>
      </c>
      <c r="IM54" s="110">
        <f t="shared" si="89"/>
        <v>0</v>
      </c>
      <c r="IN54" s="119">
        <f>IN53+'DT-Prelim Calcs'!$C$11</f>
        <v>2.0000000000000009</v>
      </c>
      <c r="IO54" s="2">
        <f>IY54/'Drive Train'!$G$35</f>
        <v>0.87406052568957615</v>
      </c>
      <c r="IP54" s="88">
        <f>IW54*12*60/(PI() * 'Drive Train'!$G$17)/IO$2*IO54</f>
        <v>4102.2131374285509</v>
      </c>
      <c r="IQ54" s="2">
        <f>('DT-Prelim Calcs'!$C$6*IO54-IP54)/('DT-Prelim Calcs'!$C$6*IO54)*'DT-Prelim Calcs'!$C$7*IO54</f>
        <v>0.24199374468561452</v>
      </c>
      <c r="IR54" s="110">
        <f>IQ54/'DT-Prelim Calcs'!$C$7*('DT-Prelim Calcs'!$C$8-'DT-Prelim Calcs'!$C$9)+'DT-Prelim Calcs'!$C$9</f>
        <v>17.75990215812968</v>
      </c>
      <c r="IS54" s="110">
        <f t="shared" si="44"/>
        <v>17.75990215812968</v>
      </c>
      <c r="IT54" s="2">
        <f t="shared" si="90"/>
        <v>1.5593320664094579E-3</v>
      </c>
      <c r="IU54" s="110">
        <f>IT54*'DT-Prelim Calcs'!$C$21/IO$2/'DT-Prelim Calcs'!$C$19/'DT-Prelim Calcs'!$C$18*3.39*'DT-Prelim Calcs'!$C$20</f>
        <v>5.7912553494406764E-2</v>
      </c>
      <c r="IV54" s="88">
        <f t="shared" si="45"/>
        <v>1</v>
      </c>
      <c r="IW54" s="110">
        <f>IU53*'DT-Prelim Calcs'!$C$11+IW53</f>
        <v>12.286985356685014</v>
      </c>
      <c r="IX54" s="110">
        <f>IX53+0.5*IU54*'DT-Prelim Calcs'!$C$11^2+IW54*'DT-Prelim Calcs'!$C$11</f>
        <v>20.232418498644641</v>
      </c>
      <c r="IY54" s="110">
        <f>MIN('Drive Train'!$G$35-IS53*'DT-Prelim Calcs'!$C$21*'Drive Train'!$G$38,IY53+IS$2)</f>
        <v>11.100568676257616</v>
      </c>
      <c r="IZ54" s="110">
        <f>'Drive Train'!$G$35-IS54*'DT-Prelim Calcs'!$C$21*'Drive Train'!$G$38</f>
        <v>11.101608805768327</v>
      </c>
      <c r="JA54" s="1">
        <f>IF(IX54&gt;='Drive Train'!$G$30,1,0)</f>
        <v>1</v>
      </c>
      <c r="JB54" s="110">
        <f t="shared" si="91"/>
        <v>0</v>
      </c>
      <c r="JC54" s="119">
        <f>JC53+'DT-Prelim Calcs'!$C$11</f>
        <v>2.0000000000000009</v>
      </c>
      <c r="JD54" s="2">
        <f>JN54/'Drive Train'!$G$35</f>
        <v>0.87409444659099378</v>
      </c>
      <c r="JE54" s="88">
        <f>JL54*12*60/(PI() * 'Drive Train'!$G$17)/JD$2*JD54</f>
        <v>4102.6926960743176</v>
      </c>
      <c r="JF54" s="2">
        <f>('DT-Prelim Calcs'!$C$6*JD54-JE54)/('DT-Prelim Calcs'!$C$6*JD54)*'DT-Prelim Calcs'!$C$7*JD54</f>
        <v>0.24192578930549513</v>
      </c>
      <c r="JG54" s="110">
        <f>JF54/'DT-Prelim Calcs'!$C$7*('DT-Prelim Calcs'!$C$8-'DT-Prelim Calcs'!$C$9)+'DT-Prelim Calcs'!$C$9</f>
        <v>17.755757361895448</v>
      </c>
      <c r="JH54" s="110">
        <f t="shared" si="46"/>
        <v>17.755757361895448</v>
      </c>
      <c r="JI54" s="2">
        <f t="shared" si="92"/>
        <v>1.4726009279663888E-3</v>
      </c>
      <c r="JJ54" s="110">
        <f>JI54*'DT-Prelim Calcs'!$C$21/JD$2/'DT-Prelim Calcs'!$C$19/'DT-Prelim Calcs'!$C$18*3.39*'DT-Prelim Calcs'!$C$20</f>
        <v>5.469141682767955E-2</v>
      </c>
      <c r="JK54" s="88">
        <f t="shared" si="47"/>
        <v>1</v>
      </c>
      <c r="JL54" s="110">
        <f>JJ53*'DT-Prelim Calcs'!$C$11+JL53</f>
        <v>12.287944859382945</v>
      </c>
      <c r="JM54" s="110">
        <f>JM53+0.5*JJ54*'DT-Prelim Calcs'!$C$11^2+JL54*'DT-Prelim Calcs'!$C$11</f>
        <v>20.389820558283329</v>
      </c>
      <c r="JN54" s="110">
        <f>MIN('Drive Train'!$G$35-JH53*'DT-Prelim Calcs'!$C$21*'Drive Train'!$G$38,JN53+JH$2)</f>
        <v>11.10099947170562</v>
      </c>
      <c r="JO54" s="110">
        <f>'Drive Train'!$G$35-JH54*'DT-Prelim Calcs'!$C$21*'Drive Train'!$G$38</f>
        <v>11.10198183742941</v>
      </c>
      <c r="JP54" s="1">
        <f>IF(JM54&gt;='Drive Train'!$G$30,1,0)</f>
        <v>1</v>
      </c>
      <c r="JQ54" s="110">
        <f>MIN(JG54,'DT-Prelim Calcs'!$C$10)*'DT-Prelim Calcs'!$C$11*1000/60/60*(1-JP54)</f>
        <v>0</v>
      </c>
      <c r="JR54" s="119">
        <f>JR53+'DT-Prelim Calcs'!$C$11</f>
        <v>2.0000000000000009</v>
      </c>
      <c r="JS54" s="2">
        <f>KC54/'Drive Train'!$G$35</f>
        <v>0.87410692789194655</v>
      </c>
      <c r="JT54" s="88">
        <f>KA54*12*60/(PI() * 'Drive Train'!$G$17)/JS$2*JS54</f>
        <v>4102.8691495994335</v>
      </c>
      <c r="JU54" s="2">
        <f>('DT-Prelim Calcs'!$C$6*JS54-JT54)/('DT-Prelim Calcs'!$C$6*JS54)*'DT-Prelim Calcs'!$C$7*JS54</f>
        <v>0.24190078529079503</v>
      </c>
      <c r="JV54" s="110">
        <f>JU54/'DT-Prelim Calcs'!$C$7*('DT-Prelim Calcs'!$C$8-'DT-Prelim Calcs'!$C$9)+'DT-Prelim Calcs'!$C$9</f>
        <v>17.754232294332184</v>
      </c>
      <c r="JW54" s="110">
        <f t="shared" si="48"/>
        <v>17.754232294332184</v>
      </c>
      <c r="JX54" s="2">
        <f t="shared" si="93"/>
        <v>1.4406887732989759E-3</v>
      </c>
      <c r="JY54" s="110">
        <f>JX54*'DT-Prelim Calcs'!$C$21/JS$2/'DT-Prelim Calcs'!$C$19/'DT-Prelim Calcs'!$C$18*3.39*'DT-Prelim Calcs'!$C$20</f>
        <v>5.3506220676000443E-2</v>
      </c>
      <c r="JZ54" s="88">
        <f t="shared" si="49"/>
        <v>1</v>
      </c>
      <c r="KA54" s="110">
        <f>JY53*'DT-Prelim Calcs'!$C$11+KA53</f>
        <v>12.288297887943608</v>
      </c>
      <c r="KB54" s="110">
        <f>KB53+0.5*JY54*'DT-Prelim Calcs'!$C$11^2+KA54*'DT-Prelim Calcs'!$C$11</f>
        <v>20.451825768388282</v>
      </c>
      <c r="KC54" s="110">
        <f>MIN('Drive Train'!$G$35-JW53*'DT-Prelim Calcs'!$C$21*'Drive Train'!$G$38,KC53+JW$2)</f>
        <v>11.10115798422772</v>
      </c>
      <c r="KD54" s="110">
        <f>'Drive Train'!$G$35-JW54*'DT-Prelim Calcs'!$C$21*'Drive Train'!$G$38</f>
        <v>11.102119093510103</v>
      </c>
      <c r="KE54" s="1">
        <f>IF(KB54&gt;='Drive Train'!$G$30,1,0)</f>
        <v>1</v>
      </c>
      <c r="KF54" s="110">
        <f>MIN(JV54,'DT-Prelim Calcs'!$C$10)*'DT-Prelim Calcs'!$C$11*1000/60/60*(1-KE54)</f>
        <v>0</v>
      </c>
      <c r="KG54" s="119">
        <f>KG53+'DT-Prelim Calcs'!$C$11</f>
        <v>2.0000000000000009</v>
      </c>
      <c r="KH54" s="2">
        <f>KR54/'Drive Train'!$G$35</f>
        <v>0.87410599973105196</v>
      </c>
      <c r="KI54" s="88">
        <f>KP54*12*60/(PI() * 'Drive Train'!$G$17)/KH$2*KH54</f>
        <v>4102.8560278182786</v>
      </c>
      <c r="KJ54" s="2">
        <f>('DT-Prelim Calcs'!$C$6*KH54-KI54)/('DT-Prelim Calcs'!$C$6*KH54)*'DT-Prelim Calcs'!$C$7*KH54</f>
        <v>0.24190264468520561</v>
      </c>
      <c r="KK54" s="110">
        <f>KJ54/'DT-Prelim Calcs'!$C$7*('DT-Prelim Calcs'!$C$8-'DT-Prelim Calcs'!$C$9)+'DT-Prelim Calcs'!$C$9</f>
        <v>17.754345704204031</v>
      </c>
      <c r="KL54" s="110">
        <f t="shared" si="50"/>
        <v>17.754345704204031</v>
      </c>
      <c r="KM54" s="2">
        <f t="shared" si="94"/>
        <v>1.4430618769316061E-3</v>
      </c>
      <c r="KN54" s="110">
        <f>KM54*'DT-Prelim Calcs'!$C$21/KH$2/'DT-Prelim Calcs'!$C$19/'DT-Prelim Calcs'!$C$18*3.39*'DT-Prelim Calcs'!$C$20</f>
        <v>5.3594356163003488E-2</v>
      </c>
      <c r="KO54" s="88">
        <f t="shared" si="51"/>
        <v>1</v>
      </c>
      <c r="KP54" s="110">
        <f>KN53*'DT-Prelim Calcs'!$C$11+KP53</f>
        <v>12.288271635721138</v>
      </c>
      <c r="KQ54" s="110">
        <f>KQ53+0.5*KN54*'DT-Prelim Calcs'!$C$11^2+KP54*'DT-Prelim Calcs'!$C$11</f>
        <v>20.447276643806184</v>
      </c>
      <c r="KR54" s="110">
        <f>MIN('Drive Train'!$G$35-KL53*'DT-Prelim Calcs'!$C$21*'Drive Train'!$G$38,KR53+KL$2)</f>
        <v>11.101146196584359</v>
      </c>
      <c r="KS54" s="110">
        <f>'Drive Train'!$G$35-KL54*'DT-Prelim Calcs'!$C$21*'Drive Train'!$G$38</f>
        <v>11.102108886621636</v>
      </c>
      <c r="KT54" s="1">
        <f>IF(KQ54&gt;='Drive Train'!$G$30,1,0)</f>
        <v>1</v>
      </c>
      <c r="KU54" s="110">
        <f>MIN(KK54,'DT-Prelim Calcs'!$C$10)*'DT-Prelim Calcs'!$C$11*1000/60/60*(1-KT54)</f>
        <v>0</v>
      </c>
      <c r="KV54" s="119">
        <f>KV53+'DT-Prelim Calcs'!$C$11</f>
        <v>2.0000000000000009</v>
      </c>
      <c r="KW54" s="2">
        <f>LG54/'Drive Train'!$G$35</f>
        <v>0.8741068711254063</v>
      </c>
      <c r="KX54" s="88">
        <f>LE54*12*60/(PI() * 'Drive Train'!$G$17)/KW$2*KW54</f>
        <v>4102.8683470683209</v>
      </c>
      <c r="KY54" s="2">
        <f>('DT-Prelim Calcs'!$C$6*KW54-KX54)/('DT-Prelim Calcs'!$C$6*KW54)*'DT-Prelim Calcs'!$C$7*KW54</f>
        <v>0.24190089901176592</v>
      </c>
      <c r="KZ54" s="110">
        <f>KY54/'DT-Prelim Calcs'!$C$7*('DT-Prelim Calcs'!$C$8-'DT-Prelim Calcs'!$C$9)+'DT-Prelim Calcs'!$C$9</f>
        <v>17.754239230504872</v>
      </c>
      <c r="LA54" s="110">
        <f t="shared" si="52"/>
        <v>17.754239230504872</v>
      </c>
      <c r="LB54" s="2">
        <f t="shared" si="95"/>
        <v>1.4408339128084702E-3</v>
      </c>
      <c r="LC54" s="110">
        <f>LB54*'DT-Prelim Calcs'!$C$21/KW$2/'DT-Prelim Calcs'!$C$19/'DT-Prelim Calcs'!$C$18*3.39*'DT-Prelim Calcs'!$C$20</f>
        <v>5.351161106063293E-2</v>
      </c>
      <c r="LD54" s="88">
        <f t="shared" si="53"/>
        <v>1</v>
      </c>
      <c r="LE54" s="110">
        <f>LC53*'DT-Prelim Calcs'!$C$11+LE53</f>
        <v>12.288296282353459</v>
      </c>
      <c r="LF54" s="110">
        <f>LF53+0.5*LC54*'DT-Prelim Calcs'!$C$11^2+LE54*'DT-Prelim Calcs'!$C$11</f>
        <v>20.451611069917512</v>
      </c>
      <c r="LG54" s="110">
        <f>MIN('Drive Train'!$G$35-LA53*'DT-Prelim Calcs'!$C$21*'Drive Train'!$G$38,LG53+LA$2)</f>
        <v>11.101157263292659</v>
      </c>
      <c r="LH54" s="110">
        <f>'Drive Train'!$G$35-LA54*'DT-Prelim Calcs'!$C$21*'Drive Train'!$G$38</f>
        <v>11.102118469254561</v>
      </c>
      <c r="LI54" s="1">
        <f>IF(LF54&gt;='Drive Train'!$G$30,1,0)</f>
        <v>1</v>
      </c>
      <c r="LJ54" s="110">
        <f>MIN(KZ54,'DT-Prelim Calcs'!$C$10)*'DT-Prelim Calcs'!$C$11*1000/60/60*(1-LI54)</f>
        <v>0</v>
      </c>
      <c r="LK54" s="119">
        <f>LK53+'DT-Prelim Calcs'!$C$11</f>
        <v>2.0000000000000009</v>
      </c>
      <c r="LL54" s="2">
        <f>LV54/'Drive Train'!$G$35</f>
        <v>0.87410621451381842</v>
      </c>
      <c r="LM54" s="88">
        <f>LT54*12*60/(PI() * 'Drive Train'!$G$17)/LL$2*LL54</f>
        <v>4102.8590642884192</v>
      </c>
      <c r="LN54" s="2">
        <f>('DT-Prelim Calcs'!$C$6*LL54-LM54)/('DT-Prelim Calcs'!$C$6*LL54)*'DT-Prelim Calcs'!$C$7*LL54</f>
        <v>0.2419022144085472</v>
      </c>
      <c r="LO54" s="110">
        <f>LN54/'DT-Prelim Calcs'!$C$7*('DT-Prelim Calcs'!$C$8-'DT-Prelim Calcs'!$C$9)+'DT-Prelim Calcs'!$C$9</f>
        <v>17.754319460379477</v>
      </c>
      <c r="LP54" s="110">
        <f t="shared" si="54"/>
        <v>17.754319460379477</v>
      </c>
      <c r="LQ54" s="2">
        <f t="shared" si="96"/>
        <v>1.4425127243314628E-3</v>
      </c>
      <c r="LR54" s="110">
        <f>LQ54*'DT-Prelim Calcs'!$C$21/LL$2/'DT-Prelim Calcs'!$C$19/'DT-Prelim Calcs'!$C$18*3.39*'DT-Prelim Calcs'!$C$20</f>
        <v>5.3573961001499748E-2</v>
      </c>
      <c r="LS54" s="88">
        <f t="shared" si="55"/>
        <v>1</v>
      </c>
      <c r="LT54" s="110">
        <f>LR53*'DT-Prelim Calcs'!$C$11+LT53</f>
        <v>12.28827771067081</v>
      </c>
      <c r="LU54" s="110">
        <f>LU53+0.5*LR54*'DT-Prelim Calcs'!$C$11^2+LT54*'DT-Prelim Calcs'!$C$11</f>
        <v>20.448739951073566</v>
      </c>
      <c r="LV54" s="110">
        <f>MIN('Drive Train'!$G$35-LP53*'DT-Prelim Calcs'!$C$21*'Drive Train'!$G$38,LV53+LP$2)</f>
        <v>11.101148924325493</v>
      </c>
      <c r="LW54" s="110">
        <f>'Drive Train'!$G$35-LP54*'DT-Prelim Calcs'!$C$21*'Drive Train'!$G$38</f>
        <v>11.102111248565846</v>
      </c>
      <c r="LX54" s="1">
        <f>IF(LU54&gt;='Drive Train'!$G$30,1,0)</f>
        <v>1</v>
      </c>
      <c r="LY54" s="110">
        <f>MIN(LO54,'DT-Prelim Calcs'!$C$10)*'DT-Prelim Calcs'!$C$11*1000/60/60*(1-LX54)</f>
        <v>0</v>
      </c>
      <c r="LZ54" s="119">
        <f>LZ53+'DT-Prelim Calcs'!$C$11</f>
        <v>2.0000000000000009</v>
      </c>
    </row>
    <row r="55" spans="2:338" x14ac:dyDescent="0.2">
      <c r="B55" s="27"/>
      <c r="C55" s="3" t="str">
        <f t="shared" si="106"/>
        <v>Power Used (mAh)</v>
      </c>
      <c r="E55" s="141">
        <f t="shared" si="107"/>
        <v>523.31210762950388</v>
      </c>
      <c r="F55" s="121">
        <f>'DT-Prelim Calcs'!GT2/('Drive Train'!G39*1000)</f>
        <v>7.6254332108132122E-4</v>
      </c>
      <c r="G55" s="121">
        <f>'DT-Prelim Calcs'!HI2/('Drive Train'!G39*1000)</f>
        <v>7.6400720183719044E-4</v>
      </c>
      <c r="H55" s="121">
        <f>'DT-Prelim Calcs'!HX2/('Drive Train'!G39*1000)</f>
        <v>7.6175067701762778E-4</v>
      </c>
      <c r="I55" s="121">
        <f>'DT-Prelim Calcs'!IM2/('Drive Train'!G39*1000)</f>
        <v>7.5689229659524153E-4</v>
      </c>
      <c r="J55" s="121">
        <f>'DT-Prelim Calcs'!JB2/('Drive Train'!G39*1000)</f>
        <v>7.6121116281844669E-4</v>
      </c>
      <c r="K55" s="121">
        <f>'DT-Prelim Calcs'!JQ2/('Drive Train'!G39*1000)</f>
        <v>7.8570676062923294E-4</v>
      </c>
      <c r="L55" s="121">
        <f>'DT-Prelim Calcs'!KF2/('Drive Train'!G39*1000)</f>
        <v>7.7919132504920103E-4</v>
      </c>
      <c r="M55" s="121">
        <f>'DT-Prelim Calcs'!KU2/('Drive Train'!G39*1000)</f>
        <v>7.7753389851147167E-4</v>
      </c>
      <c r="N55" s="121">
        <f>'DT-Prelim Calcs'!LJ2/('Drive Train'!G39*1000)</f>
        <v>7.7656069492455229E-4</v>
      </c>
      <c r="O55" s="121">
        <f>'DT-Prelim Calcs'!LY2/('Drive Train'!G39*1000)</f>
        <v>7.7595169398274723E-4</v>
      </c>
      <c r="R55" s="119">
        <f>R54+'DT-Prelim Calcs'!$C$11</f>
        <v>2.0400000000000009</v>
      </c>
      <c r="S55" s="2">
        <f>AG55/'Drive Train'!$G$35</f>
        <v>0</v>
      </c>
      <c r="T55" s="88">
        <f>AE55*12*60/(PI() * 'Drive Train'!$G$17)/S$2*ABS(S55)</f>
        <v>0</v>
      </c>
      <c r="U55" s="2">
        <f>IF(OR(AD54=1,AND($C$32=Motors!$C$28,'DT-Prelim Calcs'!AI54=1)),0,IF(AG55=0,-(V54+$C$9)/($C$8-$C$9)*$C$7,($C$6*S55-T55)/($C$6*S55)*$C$7*S55))</f>
        <v>0</v>
      </c>
      <c r="V55" s="110">
        <f>IF(AND(AD54=1,AI54=1),0,ABS(U55/$C$7*($C$8-$C$9)+$C$9) *'Drive Train'!$K$55 + V54*(1-'Drive Train'!$K$55))</f>
        <v>8.8758536767337084</v>
      </c>
      <c r="W55" s="110">
        <f t="shared" si="7"/>
        <v>8.8758536767337084</v>
      </c>
      <c r="X55" s="2">
        <f>MAX(MIN(IF(AND(AI54=1,AG55&lt;0),-1,1)*(W55-$C$9)/($C$8-$C$9)*$C$7-$C$29*AE55/T$2 -  AI54*$C$29/2,X$2),MAX(X$4:X54)*-1)</f>
        <v>-0.29309245100829195</v>
      </c>
      <c r="Y55" s="110">
        <f t="shared" si="8"/>
        <v>-10.885258254778588</v>
      </c>
      <c r="Z55" s="110">
        <f t="shared" si="9"/>
        <v>10.885258254778588</v>
      </c>
      <c r="AA55" s="110">
        <f t="shared" si="10"/>
        <v>0</v>
      </c>
      <c r="AB55" s="110" t="e">
        <f t="shared" si="11"/>
        <v>#N/A</v>
      </c>
      <c r="AC55" s="88">
        <f t="shared" si="60"/>
        <v>1</v>
      </c>
      <c r="AD55" s="1">
        <f t="shared" si="12"/>
        <v>0</v>
      </c>
      <c r="AE55" s="110">
        <f t="shared" si="13"/>
        <v>12.256560486087308</v>
      </c>
      <c r="AF55" s="110" t="e">
        <f t="shared" si="14"/>
        <v>#N/A</v>
      </c>
      <c r="AG55" s="110">
        <f>IF(AI54=0,MIN('Drive Train'!$G$35-W54*$C$21*'Drive Train'!$G$38,AG54+W$2)-$C$3,IF(AE54-1&lt;=0,0,IF($C$32=Motors!$C$26,MAX(MAX(AG$4:AG54)*-1,AG54-W$2),MAX(0,MAX(AG$4:AG54)*-1,AG54-W$2))))</f>
        <v>0</v>
      </c>
      <c r="AH55" s="110">
        <f>'Drive Train'!$G$35-ABS(W55)*'DT-Prelim Calcs'!$C$21*'Drive Train'!$G$38</f>
        <v>11.901173169093965</v>
      </c>
      <c r="AI55" s="1">
        <f>IF(AJ55&gt;='Drive Train'!$G$30,1,0)</f>
        <v>1</v>
      </c>
      <c r="AJ55" s="110">
        <f>AJ54+0.5*Y55*'DT-Prelim Calcs'!$C$11^2+AE55*'DT-Prelim Calcs'!$C$11</f>
        <v>20.968496104330896</v>
      </c>
      <c r="AK55" s="110">
        <f t="shared" si="100"/>
        <v>0</v>
      </c>
      <c r="AL55" s="119">
        <f>AL54+'DT-Prelim Calcs'!$C$11</f>
        <v>2.0400000000000009</v>
      </c>
      <c r="AM55" s="2">
        <f>AW55/'Drive Train'!$G$35</f>
        <v>0.68860010381809178</v>
      </c>
      <c r="AN55" s="88">
        <f>AU55*12*60/(PI() * 'Drive Train'!$G$17)/AM$2*AM55</f>
        <v>1255.4856512191764</v>
      </c>
      <c r="AO55" s="2">
        <f>('DT-Prelim Calcs'!$C$6*AM55-AN55)/('DT-Prelim Calcs'!$C$6*AM55)*'DT-Prelim Calcs'!$C$7*AM55</f>
        <v>0.66780375456518082</v>
      </c>
      <c r="AP55" s="110">
        <f>AO55/'DT-Prelim Calcs'!$C$7*('DT-Prelim Calcs'!$C$8-'DT-Prelim Calcs'!$C$9)+'DT-Prelim Calcs'!$C$9</f>
        <v>43.731292831635145</v>
      </c>
      <c r="AQ55" s="110">
        <f t="shared" si="16"/>
        <v>43.731292831635145</v>
      </c>
      <c r="AR55" s="2">
        <f t="shared" si="61"/>
        <v>0.57439994651513349</v>
      </c>
      <c r="AS55" s="110">
        <f>AR55*'DT-Prelim Calcs'!$C$21/AM$2/'DT-Prelim Calcs'!$C$19/'DT-Prelim Calcs'!$C$18*3.39*'DT-Prelim Calcs'!$C$20</f>
        <v>6.399849335428307</v>
      </c>
      <c r="AT55" s="88">
        <f t="shared" si="17"/>
        <v>0</v>
      </c>
      <c r="AU55" s="110">
        <f>AS54*'DT-Prelim Calcs'!$C$11+AU54</f>
        <v>15.910800916106455</v>
      </c>
      <c r="AV55" s="110">
        <f>AV54+0.5*AS55*'DT-Prelim Calcs'!$C$11^2+AU55*'DT-Prelim Calcs'!$C$11</f>
        <v>17.636101235729999</v>
      </c>
      <c r="AW55" s="110">
        <f>MIN('Drive Train'!$G$35-AQ54*'DT-Prelim Calcs'!$C$21*'Drive Train'!$G$38,AW54+AQ$2)</f>
        <v>8.7452213184897651</v>
      </c>
      <c r="AX55" s="110">
        <f>'Drive Train'!$G$35-AQ55*'DT-Prelim Calcs'!$C$21*'Drive Train'!$G$38</f>
        <v>8.764183645152837</v>
      </c>
      <c r="AY55" s="1">
        <f>IF(AV55&gt;='Drive Train'!$G$30,1,0)</f>
        <v>0</v>
      </c>
      <c r="AZ55" s="110">
        <f t="shared" si="62"/>
        <v>0.48590325368483495</v>
      </c>
      <c r="BA55" s="119">
        <f>BA54+'DT-Prelim Calcs'!$C$11</f>
        <v>2.0400000000000009</v>
      </c>
      <c r="BB55" s="2">
        <f>BL55/'Drive Train'!$G$35</f>
        <v>0.77626123979925354</v>
      </c>
      <c r="BC55" s="88">
        <f>BJ55*12*60/(PI() * 'Drive Train'!$G$17)/BB$2*BB55</f>
        <v>2615.6742139561384</v>
      </c>
      <c r="BD55" s="2">
        <f>('DT-Prelim Calcs'!$C$6*BB55-BC55)/('DT-Prelim Calcs'!$C$6*BB55)*'DT-Prelim Calcs'!$C$7*BB55</f>
        <v>0.46300426563781133</v>
      </c>
      <c r="BE55" s="110">
        <f>BD55/'DT-Prelim Calcs'!$C$7*('DT-Prelim Calcs'!$C$8-'DT-Prelim Calcs'!$C$9)+'DT-Prelim Calcs'!$C$9</f>
        <v>31.239976485710478</v>
      </c>
      <c r="BF55" s="110">
        <f t="shared" si="18"/>
        <v>31.239976485710478</v>
      </c>
      <c r="BG55" s="2">
        <f t="shared" si="63"/>
        <v>0.29038245708513344</v>
      </c>
      <c r="BH55" s="110">
        <f>BG55*'DT-Prelim Calcs'!$C$21/BB$2/'DT-Prelim Calcs'!$C$19/'DT-Prelim Calcs'!$C$18*3.39*'DT-Prelim Calcs'!$C$20</f>
        <v>5.0328184139131107</v>
      </c>
      <c r="BI55" s="88">
        <f t="shared" si="19"/>
        <v>0</v>
      </c>
      <c r="BJ55" s="110">
        <f>BH54*'DT-Prelim Calcs'!$C$11+BJ54</f>
        <v>18.903298624226068</v>
      </c>
      <c r="BK55" s="110">
        <f>BK54+0.5*BH55*'DT-Prelim Calcs'!$C$11^2+BJ55*'DT-Prelim Calcs'!$C$11</f>
        <v>22.995070996910393</v>
      </c>
      <c r="BL55" s="110">
        <f>MIN('Drive Train'!$G$35-BF54*'DT-Prelim Calcs'!$C$21*'Drive Train'!$G$38,BL54+BF$2)</f>
        <v>9.85851774545052</v>
      </c>
      <c r="BM55" s="110">
        <f>'Drive Train'!$G$35-BF55*'DT-Prelim Calcs'!$C$21*'Drive Train'!$G$38</f>
        <v>9.8884021162860556</v>
      </c>
      <c r="BN55" s="1">
        <f>IF(BK55&gt;='Drive Train'!$G$30,1,0)</f>
        <v>1</v>
      </c>
      <c r="BO55" s="110">
        <f t="shared" si="64"/>
        <v>0</v>
      </c>
      <c r="BP55" s="119">
        <f>BP54+'DT-Prelim Calcs'!$C$11</f>
        <v>2.0400000000000009</v>
      </c>
      <c r="BQ55" s="2">
        <f>CA55/'Drive Train'!$G$35</f>
        <v>0.84219386006037356</v>
      </c>
      <c r="BR55" s="88">
        <f>BY55*12*60/(PI() * 'Drive Train'!$G$17)/BQ$2*BQ55</f>
        <v>3625.7680286002701</v>
      </c>
      <c r="BS55" s="2">
        <f>('DT-Prelim Calcs'!$C$6*BQ55-BR55)/('DT-Prelim Calcs'!$C$6*BQ55)*'DT-Prelim Calcs'!$C$7*BQ55</f>
        <v>0.31209387002649985</v>
      </c>
      <c r="BT55" s="110">
        <f>BS55/'DT-Prelim Calcs'!$C$7*('DT-Prelim Calcs'!$C$8-'DT-Prelim Calcs'!$C$9)+'DT-Prelim Calcs'!$C$9</f>
        <v>22.035512639914177</v>
      </c>
      <c r="BU55" s="110">
        <f t="shared" si="20"/>
        <v>22.035512639914177</v>
      </c>
      <c r="BV55" s="2">
        <f t="shared" si="65"/>
        <v>9.1543466285803538E-2</v>
      </c>
      <c r="BW55" s="110">
        <f>BV55*'DT-Prelim Calcs'!$C$21/BQ$2/'DT-Prelim Calcs'!$C$19/'DT-Prelim Calcs'!$C$18*3.39*'DT-Prelim Calcs'!$C$20</f>
        <v>2.1532467661062964</v>
      </c>
      <c r="BX55" s="88">
        <f t="shared" si="21"/>
        <v>0</v>
      </c>
      <c r="BY55" s="110">
        <f>BW54*'DT-Prelim Calcs'!$C$11+BY54</f>
        <v>17.796074886979358</v>
      </c>
      <c r="BZ55" s="110">
        <f>BZ54+0.5*BW55*'DT-Prelim Calcs'!$C$11^2+BY55*'DT-Prelim Calcs'!$C$11</f>
        <v>24.51244624690742</v>
      </c>
      <c r="CA55" s="110">
        <f>MIN('Drive Train'!$G$35-BU54*'DT-Prelim Calcs'!$C$21*'Drive Train'!$G$38,CA54+BU$2)</f>
        <v>10.695862022766743</v>
      </c>
      <c r="CB55" s="110">
        <f>'Drive Train'!$G$35-BU55*'DT-Prelim Calcs'!$C$21*'Drive Train'!$G$38</f>
        <v>10.716803862407723</v>
      </c>
      <c r="CC55" s="1">
        <f>IF(BZ55&gt;='Drive Train'!$G$30,1,0)</f>
        <v>1</v>
      </c>
      <c r="CD55" s="110">
        <f t="shared" si="66"/>
        <v>0</v>
      </c>
      <c r="CE55" s="119">
        <f>CE54+'DT-Prelim Calcs'!$C$11</f>
        <v>2.0400000000000009</v>
      </c>
      <c r="CF55" s="2">
        <f>CP55/'Drive Train'!$G$35</f>
        <v>0.8682290698792996</v>
      </c>
      <c r="CG55" s="88">
        <f>CN55*12*60/(PI() * 'Drive Train'!$G$17)/CF$2*CF55</f>
        <v>4016.7586061465581</v>
      </c>
      <c r="CH55" s="2">
        <f>('DT-Prelim Calcs'!$C$6*CF55-CG55)/('DT-Prelim Calcs'!$C$6*CF55)*'DT-Prelim Calcs'!$C$7*CF55</f>
        <v>0.25440339355264685</v>
      </c>
      <c r="CI55" s="110">
        <f>CH55/'DT-Prelim Calcs'!$C$7*('DT-Prelim Calcs'!$C$8-'DT-Prelim Calcs'!$C$9)+'DT-Prelim Calcs'!$C$9</f>
        <v>18.51680272732456</v>
      </c>
      <c r="CJ55" s="110">
        <f t="shared" si="22"/>
        <v>18.51680272732456</v>
      </c>
      <c r="CK55" s="2">
        <f t="shared" si="67"/>
        <v>1.739631169464198E-2</v>
      </c>
      <c r="CL55" s="110">
        <f>CK55*'DT-Prelim Calcs'!$C$21/CF$2/'DT-Prelim Calcs'!$C$19/'DT-Prelim Calcs'!$C$18*3.39*'DT-Prelim Calcs'!$C$20</f>
        <v>0.51686993595463337</v>
      </c>
      <c r="CM55" s="88">
        <f t="shared" si="23"/>
        <v>0</v>
      </c>
      <c r="CN55" s="110">
        <f>CL54*'DT-Prelim Calcs'!$C$11+CN54</f>
        <v>15.139796922664717</v>
      </c>
      <c r="CO55" s="110">
        <f>CO54+0.5*CL55*'DT-Prelim Calcs'!$C$11^2+CN55*'DT-Prelim Calcs'!$C$11</f>
        <v>23.444281058055196</v>
      </c>
      <c r="CP55" s="110">
        <f>MIN('Drive Train'!$G$35-CJ54*'DT-Prelim Calcs'!$C$21*'Drive Train'!$G$38,CP54+CJ$2)</f>
        <v>11.026509187467104</v>
      </c>
      <c r="CQ55" s="110">
        <f>'Drive Train'!$G$35-CJ55*'DT-Prelim Calcs'!$C$21*'Drive Train'!$G$38</f>
        <v>11.03348775454079</v>
      </c>
      <c r="CR55" s="1">
        <f>IF(CO55&gt;='Drive Train'!$G$30,1,0)</f>
        <v>1</v>
      </c>
      <c r="CS55" s="110">
        <f t="shared" si="68"/>
        <v>0</v>
      </c>
      <c r="CT55" s="119">
        <f>CT54+'DT-Prelim Calcs'!$C$11</f>
        <v>2.0400000000000009</v>
      </c>
      <c r="CU55" s="2">
        <f>DE55/'Drive Train'!$G$35</f>
        <v>0.87387868072619324</v>
      </c>
      <c r="CV55" s="88">
        <f>DC55*12*60/(PI() * 'Drive Train'!$G$17)/CU$2*CU55</f>
        <v>4099.5763297978046</v>
      </c>
      <c r="CW55" s="2">
        <f>('DT-Prelim Calcs'!$C$6*CU55-CV55)/('DT-Prelim Calcs'!$C$6*CU55)*'DT-Prelim Calcs'!$C$7*CU55</f>
        <v>0.24237396978713377</v>
      </c>
      <c r="CX55" s="110">
        <f>CW55/'DT-Prelim Calcs'!$C$7*('DT-Prelim Calcs'!$C$8-'DT-Prelim Calcs'!$C$9)+'DT-Prelim Calcs'!$C$9</f>
        <v>17.78309319269043</v>
      </c>
      <c r="CY55" s="110">
        <f t="shared" si="24"/>
        <v>17.78309319269043</v>
      </c>
      <c r="CZ55" s="2">
        <f t="shared" si="69"/>
        <v>2.0441031284219036E-3</v>
      </c>
      <c r="DA55" s="110">
        <f>CZ55*'DT-Prelim Calcs'!$C$21/CU$2/'DT-Prelim Calcs'!$C$19/'DT-Prelim Calcs'!$C$18*3.39*'DT-Prelim Calcs'!$C$20</f>
        <v>7.3386073335800925E-2</v>
      </c>
      <c r="DB55" s="88">
        <f t="shared" si="25"/>
        <v>1</v>
      </c>
      <c r="DC55" s="110">
        <f>DA54*'DT-Prelim Calcs'!$C$11+DC54</f>
        <v>12.705147637195154</v>
      </c>
      <c r="DD55" s="110">
        <f>DD54+0.5*DA55*'DT-Prelim Calcs'!$C$11^2+DC55*'DT-Prelim Calcs'!$C$11</f>
        <v>21.362824073989689</v>
      </c>
      <c r="DE55" s="110">
        <f>MIN('Drive Train'!$G$35-CY54*'DT-Prelim Calcs'!$C$21*'Drive Train'!$G$38,DE54+CY$2)</f>
        <v>11.098259245222653</v>
      </c>
      <c r="DF55" s="110">
        <f>'Drive Train'!$G$35-CY55*'DT-Prelim Calcs'!$C$21*'Drive Train'!$G$38</f>
        <v>11.09952161265786</v>
      </c>
      <c r="DG55" s="1">
        <f>IF(DD55&gt;='Drive Train'!$G$30,1,0)</f>
        <v>1</v>
      </c>
      <c r="DH55" s="110">
        <f t="shared" si="70"/>
        <v>0</v>
      </c>
      <c r="DI55" s="119">
        <f>DI54+'DT-Prelim Calcs'!$C$11</f>
        <v>2.0400000000000009</v>
      </c>
      <c r="DJ55" s="2">
        <f>DT55/'Drive Train'!$G$35</f>
        <v>0.87460992432442342</v>
      </c>
      <c r="DK55" s="88">
        <f>DR55*12*60/(PI() * 'Drive Train'!$G$17)/DJ$2*DJ55</f>
        <v>4110.0013194746653</v>
      </c>
      <c r="DL55" s="2">
        <f>('DT-Prelim Calcs'!$C$6*DJ55-DK55)/('DT-Prelim Calcs'!$C$6*DJ55)*'DT-Prelim Calcs'!$C$7*DJ55</f>
        <v>0.24088803089002633</v>
      </c>
      <c r="DM55" s="110">
        <f>DL55/'DT-Prelim Calcs'!$C$7*('DT-Prelim Calcs'!$C$8-'DT-Prelim Calcs'!$C$9)+'DT-Prelim Calcs'!$C$9</f>
        <v>17.692461458540613</v>
      </c>
      <c r="DN55" s="110">
        <f t="shared" si="26"/>
        <v>17.692461458540613</v>
      </c>
      <c r="DO55" s="2">
        <f t="shared" si="71"/>
        <v>1.4846492302358905E-4</v>
      </c>
      <c r="DP55" s="110">
        <f>DO55*'DT-Prelim Calcs'!$C$21/DJ$2/'DT-Prelim Calcs'!$C$19/'DT-Prelim Calcs'!$C$18*3.39*'DT-Prelim Calcs'!$C$20</f>
        <v>6.249073377490204E-3</v>
      </c>
      <c r="DQ55" s="88">
        <f t="shared" si="27"/>
        <v>1</v>
      </c>
      <c r="DR55" s="110">
        <f>DP54*'DT-Prelim Calcs'!$C$11+DR54</f>
        <v>10.855217374796077</v>
      </c>
      <c r="DS55" s="110">
        <f>DS54+0.5*DP55*'DT-Prelim Calcs'!$C$11^2+DR55*'DT-Prelim Calcs'!$C$11</f>
        <v>19.181227206638304</v>
      </c>
      <c r="DT55" s="110">
        <f>MIN('Drive Train'!$G$35-DN54*'DT-Prelim Calcs'!$C$21*'Drive Train'!$G$38,DT54+DN$2)</f>
        <v>11.107546038920177</v>
      </c>
      <c r="DU55" s="110">
        <f>'Drive Train'!$G$35-DN55*'DT-Prelim Calcs'!$C$21*'Drive Train'!$G$38</f>
        <v>11.107678468731343</v>
      </c>
      <c r="DV55" s="1">
        <f>IF(DS55&gt;='Drive Train'!$G$30,1,0)</f>
        <v>0</v>
      </c>
      <c r="DW55" s="110">
        <f t="shared" si="72"/>
        <v>0.19658290509489573</v>
      </c>
      <c r="DX55" s="119">
        <f>DX54+'DT-Prelim Calcs'!$C$11</f>
        <v>2.0400000000000009</v>
      </c>
      <c r="DY55" s="2">
        <f>EI55/'Drive Train'!$G$35</f>
        <v>0.8746678278732759</v>
      </c>
      <c r="DZ55" s="88">
        <f>EG55*12*60/(PI() * 'Drive Train'!$G$17)/DY$2*DY55</f>
        <v>4110.8003491391191</v>
      </c>
      <c r="EA55" s="2">
        <f>('DT-Prelim Calcs'!$C$6*DY55-DZ55)/('DT-Prelim Calcs'!$C$6*DY55)*'DT-Prelim Calcs'!$C$7*DY55</f>
        <v>0.24077675848519614</v>
      </c>
      <c r="EB55" s="110">
        <f>EA55/'DT-Prelim Calcs'!$C$7*('DT-Prelim Calcs'!$C$8-'DT-Prelim Calcs'!$C$9)+'DT-Prelim Calcs'!$C$9</f>
        <v>17.685674631011963</v>
      </c>
      <c r="EC55" s="110">
        <f t="shared" si="28"/>
        <v>17.685674631011963</v>
      </c>
      <c r="ED55" s="2">
        <f t="shared" si="73"/>
        <v>6.3302927120201247E-6</v>
      </c>
      <c r="EE55" s="110">
        <f>ED55*'DT-Prelim Calcs'!$C$21/DY$2/'DT-Prelim Calcs'!$C$19/'DT-Prelim Calcs'!$C$18*3.39*'DT-Prelim Calcs'!$C$20</f>
        <v>3.056337070099156E-4</v>
      </c>
      <c r="EF55" s="88">
        <f t="shared" si="29"/>
        <v>1</v>
      </c>
      <c r="EG55" s="110">
        <f>EE54*'DT-Prelim Calcs'!$C$11+EG54</f>
        <v>9.4647360401236398</v>
      </c>
      <c r="EH55" s="110">
        <f>EH54+0.5*EE55*'DT-Prelim Calcs'!$C$11^2+EG55*'DT-Prelim Calcs'!$C$11</f>
        <v>17.231924031914229</v>
      </c>
      <c r="EI55" s="110">
        <f>MIN('Drive Train'!$G$35-EC54*'DT-Prelim Calcs'!$C$21*'Drive Train'!$G$38,EI54+EC$2)</f>
        <v>11.108281413990603</v>
      </c>
      <c r="EJ55" s="110">
        <f>'Drive Train'!$G$35-EC55*'DT-Prelim Calcs'!$C$21*'Drive Train'!$G$38</f>
        <v>11.108289283208922</v>
      </c>
      <c r="EK55" s="1">
        <f>IF(EH55&gt;='Drive Train'!$G$30,1,0)</f>
        <v>0</v>
      </c>
      <c r="EL55" s="110">
        <f t="shared" si="74"/>
        <v>0.19650749590013292</v>
      </c>
      <c r="EM55" s="119">
        <f>EM54+'DT-Prelim Calcs'!$C$11</f>
        <v>2.0400000000000009</v>
      </c>
      <c r="EN55" s="2">
        <f>EX55/'Drive Train'!$G$35</f>
        <v>0.87467051628940329</v>
      </c>
      <c r="EO55" s="88">
        <f>EV55*12*60/(PI() * 'Drive Train'!$G$17)/EN$2*EN55</f>
        <v>4110.8360614341991</v>
      </c>
      <c r="EP55" s="2">
        <f>('DT-Prelim Calcs'!$C$6*EN55-EO55)/('DT-Prelim Calcs'!$C$6*EN55)*'DT-Prelim Calcs'!$C$7*EN55</f>
        <v>0.24077192683411672</v>
      </c>
      <c r="EQ55" s="110">
        <f>EP55/'DT-Prelim Calcs'!$C$7*('DT-Prelim Calcs'!$C$8-'DT-Prelim Calcs'!$C$9)+'DT-Prelim Calcs'!$C$9</f>
        <v>17.685379934563151</v>
      </c>
      <c r="ER55" s="110">
        <f t="shared" si="30"/>
        <v>17.685379934563151</v>
      </c>
      <c r="ES55" s="2">
        <f t="shared" si="75"/>
        <v>1.4701146308637725E-7</v>
      </c>
      <c r="ET55" s="110">
        <f>ES55*'DT-Prelim Calcs'!$C$21/EN$2/'DT-Prelim Calcs'!$C$19/'DT-Prelim Calcs'!$C$18*3.39*'DT-Prelim Calcs'!$C$20</f>
        <v>8.0078646868962253E-6</v>
      </c>
      <c r="EU55" s="88">
        <f t="shared" si="31"/>
        <v>1</v>
      </c>
      <c r="EV55" s="110">
        <f>ET54*'DT-Prelim Calcs'!$C$11+EV54</f>
        <v>8.3892449487858336</v>
      </c>
      <c r="EW55" s="110">
        <f>EW54+0.5*ET55*'DT-Prelim Calcs'!$C$11^2+EV55*'DT-Prelim Calcs'!$C$11</f>
        <v>15.570618444183008</v>
      </c>
      <c r="EX55" s="110">
        <f>MIN('Drive Train'!$G$35-ER54*'DT-Prelim Calcs'!$C$21*'Drive Train'!$G$38,EX54+ER$2)</f>
        <v>11.108315556875421</v>
      </c>
      <c r="EY55" s="110">
        <f>'Drive Train'!$G$35-ER55*'DT-Prelim Calcs'!$C$21*'Drive Train'!$G$38</f>
        <v>11.108315805889315</v>
      </c>
      <c r="EZ55" s="1">
        <f>IF(EW55&gt;='Drive Train'!$G$30,1,0)</f>
        <v>0</v>
      </c>
      <c r="FA55" s="110">
        <f t="shared" si="76"/>
        <v>0.19650422149514615</v>
      </c>
      <c r="FB55" s="119">
        <f>FB54+'DT-Prelim Calcs'!$C$11</f>
        <v>2.0400000000000009</v>
      </c>
      <c r="FC55" s="2">
        <f>FM55/'Drive Train'!$G$35</f>
        <v>0.87467058456560443</v>
      </c>
      <c r="FD55" s="88">
        <f>FK55*12*60/(PI() * 'Drive Train'!$G$17)/FC$2*FC55</f>
        <v>4110.8369294097329</v>
      </c>
      <c r="FE55" s="2">
        <f>('DT-Prelim Calcs'!$C$6*FC55-FD55)/('DT-Prelim Calcs'!$C$6*FC55)*'DT-Prelim Calcs'!$C$7*FC55</f>
        <v>0.24077181354097424</v>
      </c>
      <c r="FF55" s="110">
        <f>FE55/'DT-Prelim Calcs'!$C$7*('DT-Prelim Calcs'!$C$8-'DT-Prelim Calcs'!$C$9)+'DT-Prelim Calcs'!$C$9</f>
        <v>17.685373024484953</v>
      </c>
      <c r="FG55" s="110">
        <f t="shared" si="32"/>
        <v>17.685373024484953</v>
      </c>
      <c r="FH55" s="2">
        <f t="shared" si="77"/>
        <v>1.6754580778322037E-9</v>
      </c>
      <c r="FI55" s="110">
        <f>FH55*'DT-Prelim Calcs'!$C$21/FC$2/'DT-Prelim Calcs'!$C$19/'DT-Prelim Calcs'!$C$18*3.39*'DT-Prelim Calcs'!$C$20</f>
        <v>1.0163481370995598E-7</v>
      </c>
      <c r="FJ55" s="88">
        <f t="shared" si="33"/>
        <v>1</v>
      </c>
      <c r="FK55" s="110">
        <f>FI54*'DT-Prelim Calcs'!$C$11+FK54</f>
        <v>7.5332005483965467</v>
      </c>
      <c r="FL55" s="110">
        <f>FL54+0.5*FI55*'DT-Prelim Calcs'!$C$11^2+FK55*'DT-Prelim Calcs'!$C$11</f>
        <v>14.17180814961171</v>
      </c>
      <c r="FM55" s="110">
        <f>MIN('Drive Train'!$G$35-FG54*'DT-Prelim Calcs'!$C$21*'Drive Train'!$G$38,FM54+FG$2)</f>
        <v>11.108316423983176</v>
      </c>
      <c r="FN55" s="110">
        <f>'Drive Train'!$G$35-FG55*'DT-Prelim Calcs'!$C$21*'Drive Train'!$G$38</f>
        <v>11.108316427796353</v>
      </c>
      <c r="FO55" s="1">
        <f>IF(FL55&gt;='Drive Train'!$G$30,1,0)</f>
        <v>0</v>
      </c>
      <c r="FP55" s="110">
        <f t="shared" si="78"/>
        <v>0.19650414471649952</v>
      </c>
      <c r="FQ55" s="119">
        <f>FQ54+'DT-Prelim Calcs'!$C$11</f>
        <v>2.0400000000000009</v>
      </c>
      <c r="FR55" s="2">
        <f>GB55/'Drive Train'!$G$35</f>
        <v>0.87467058542381326</v>
      </c>
      <c r="FS55" s="88">
        <f>FZ55*12*60/(PI() * 'Drive Train'!$G$17)/FR$2*FR55</f>
        <v>4110.836939787443</v>
      </c>
      <c r="FT55" s="2">
        <f>('DT-Prelim Calcs'!$C$6*FR55-FS55)/('DT-Prelim Calcs'!$C$6*FR55)*'DT-Prelim Calcs'!$C$7*FR55</f>
        <v>0.24077181224547148</v>
      </c>
      <c r="FU55" s="110">
        <f>FT55/'DT-Prelim Calcs'!$C$7*('DT-Prelim Calcs'!$C$8-'DT-Prelim Calcs'!$C$9)+'DT-Prelim Calcs'!$C$9</f>
        <v>17.685372945468472</v>
      </c>
      <c r="FV55" s="110">
        <f t="shared" si="34"/>
        <v>17.685372945468472</v>
      </c>
      <c r="FW55" s="2">
        <f t="shared" si="79"/>
        <v>8.3729967403911587E-12</v>
      </c>
      <c r="FX55" s="110">
        <f>FW55*'DT-Prelim Calcs'!$C$21/FR$2/'DT-Prelim Calcs'!$C$19/'DT-Prelim Calcs'!$C$18*3.39*'DT-Prelim Calcs'!$C$20</f>
        <v>5.5974153148488077E-10</v>
      </c>
      <c r="FY55" s="88">
        <f t="shared" si="35"/>
        <v>1</v>
      </c>
      <c r="FZ55" s="110">
        <f>FX54*'DT-Prelim Calcs'!$C$11+FZ54</f>
        <v>6.8356819896500562</v>
      </c>
      <c r="GA55" s="110">
        <f>GA54+0.5*FX55*'DT-Prelim Calcs'!$C$11^2+FZ55*'DT-Prelim Calcs'!$C$11</f>
        <v>12.988243414292155</v>
      </c>
      <c r="GB55" s="110">
        <f>MIN('Drive Train'!$G$35-FV54*'DT-Prelim Calcs'!$C$21*'Drive Train'!$G$38,GB54+FV$2)</f>
        <v>11.108316434882427</v>
      </c>
      <c r="GC55" s="110">
        <f>'Drive Train'!$G$35-FV55*'DT-Prelim Calcs'!$C$21*'Drive Train'!$G$38</f>
        <v>11.108316434907836</v>
      </c>
      <c r="GD55" s="1">
        <f>IF(GA55&gt;='Drive Train'!$G$30,1,0)</f>
        <v>0</v>
      </c>
      <c r="GE55" s="110">
        <f t="shared" si="80"/>
        <v>0.19650414383853856</v>
      </c>
      <c r="GF55" s="119">
        <f>GF54+'DT-Prelim Calcs'!$C$11</f>
        <v>2.0400000000000009</v>
      </c>
      <c r="GG55" s="2">
        <f>GQ55/'Drive Train'!$G$35</f>
        <v>0.87352093418973997</v>
      </c>
      <c r="GH55" s="88">
        <f>GO55*12*60/(PI() * 'Drive Train'!$G$17)/GG$2*GG55</f>
        <v>4094.5837954577737</v>
      </c>
      <c r="GI55" s="2">
        <f>('DT-Prelim Calcs'!$C$6*GG55-GH55)/('DT-Prelim Calcs'!$C$6*GG55)*'DT-Prelim Calcs'!$C$7*GG55</f>
        <v>0.24307493645488587</v>
      </c>
      <c r="GJ55" s="110">
        <f>GI55/'DT-Prelim Calcs'!$C$7*('DT-Prelim Calcs'!$C$8-'DT-Prelim Calcs'!$C$9)+'DT-Prelim Calcs'!$C$9</f>
        <v>17.825847188028501</v>
      </c>
      <c r="GK55" s="110">
        <f t="shared" si="81"/>
        <v>17.825847188028501</v>
      </c>
      <c r="GL55" s="2">
        <f t="shared" si="82"/>
        <v>2.9394414862351781E-3</v>
      </c>
      <c r="GM55" s="110">
        <f>GL55*'DT-Prelim Calcs'!$C$21/GG$2/'DT-Prelim Calcs'!$C$19/'DT-Prelim Calcs'!$C$18*3.39*'DT-Prelim Calcs'!$C$20</f>
        <v>0.10916889736465746</v>
      </c>
      <c r="GN55" s="88">
        <f t="shared" si="37"/>
        <v>1</v>
      </c>
      <c r="GO55" s="110">
        <f>GM54*'DT-Prelim Calcs'!$C$11+GO54</f>
        <v>12.271709686471228</v>
      </c>
      <c r="GP55" s="110">
        <f>GP54+0.5*GM55*'DT-Prelim Calcs'!$C$11^2+GO55*'DT-Prelim Calcs'!$C$11</f>
        <v>19.030138441424114</v>
      </c>
      <c r="GQ55" s="110">
        <f>MIN('Drive Train'!$G$35-GK54*'DT-Prelim Calcs'!$C$21*'Drive Train'!$G$38,GQ54+GK$2)</f>
        <v>11.093715864209697</v>
      </c>
      <c r="GR55" s="110">
        <f>'Drive Train'!$G$35-GK55*'DT-Prelim Calcs'!$C$21*'Drive Train'!$G$38</f>
        <v>11.095673753077435</v>
      </c>
      <c r="GS55" s="1">
        <f>IF(GP55&gt;='Drive Train'!$G$30,1,0)</f>
        <v>0</v>
      </c>
      <c r="GT55" s="110">
        <f t="shared" si="83"/>
        <v>0.19806496875587226</v>
      </c>
      <c r="GU55" s="119">
        <f>GU54+'DT-Prelim Calcs'!$C$11</f>
        <v>2.0400000000000009</v>
      </c>
      <c r="GV55" s="2">
        <f>HF55/'Drive Train'!$G$35</f>
        <v>0.8738481416553725</v>
      </c>
      <c r="GW55" s="88">
        <f>HD55*12*60/(PI() * 'Drive Train'!$G$17)/GV$2*GV55</f>
        <v>4099.2104047343882</v>
      </c>
      <c r="GX55" s="2">
        <f>('DT-Prelim Calcs'!$C$6*GV55-GW55)/('DT-Prelim Calcs'!$C$6*GV55)*'DT-Prelim Calcs'!$C$7*GV55</f>
        <v>0.24241925804306702</v>
      </c>
      <c r="GY55" s="110">
        <f>GX55/'DT-Prelim Calcs'!$C$7*('DT-Prelim Calcs'!$C$8-'DT-Prelim Calcs'!$C$9)+'DT-Prelim Calcs'!$C$9</f>
        <v>17.785855455109054</v>
      </c>
      <c r="GZ55" s="110">
        <f t="shared" si="38"/>
        <v>17.785855455109054</v>
      </c>
      <c r="HA55" s="2">
        <f t="shared" si="84"/>
        <v>2.1024447947338709E-3</v>
      </c>
      <c r="HB55" s="110">
        <f>HA55*'DT-Prelim Calcs'!$C$21/GV$2/'DT-Prelim Calcs'!$C$19/'DT-Prelim Calcs'!$C$18*3.39*'DT-Prelim Calcs'!$C$20</f>
        <v>7.8083398184983221E-2</v>
      </c>
      <c r="HC55" s="88">
        <f t="shared" si="39"/>
        <v>1</v>
      </c>
      <c r="HD55" s="110">
        <f>HB54*'DT-Prelim Calcs'!$C$11+HD54</f>
        <v>12.28097564396495</v>
      </c>
      <c r="HE55" s="110">
        <f>HE54+0.5*HB55*'DT-Prelim Calcs'!$C$11^2+HD55*'DT-Prelim Calcs'!$C$11</f>
        <v>19.695526746113277</v>
      </c>
      <c r="HF55" s="110">
        <f>MIN('Drive Train'!$G$35-GZ54*'DT-Prelim Calcs'!$C$21*'Drive Train'!$G$38,HF54+GZ$2)</f>
        <v>11.09787139902323</v>
      </c>
      <c r="HG55" s="110">
        <f>'Drive Train'!$G$35-GZ55*'DT-Prelim Calcs'!$C$21*'Drive Train'!$G$38</f>
        <v>11.099273009040184</v>
      </c>
      <c r="HH55" s="1">
        <f>IF(HE55&gt;='Drive Train'!$G$30,1,0)</f>
        <v>0</v>
      </c>
      <c r="HI55" s="110">
        <f t="shared" si="85"/>
        <v>0.19762061616787838</v>
      </c>
      <c r="HJ55" s="119">
        <f>HJ54+'DT-Prelim Calcs'!$C$11</f>
        <v>2.0400000000000009</v>
      </c>
      <c r="HK55" s="2">
        <f>HU55/'Drive Train'!$G$35</f>
        <v>0.87400686658426796</v>
      </c>
      <c r="HL55" s="88">
        <f>HS55*12*60/(PI() * 'Drive Train'!$G$17)/HK$2*HK55</f>
        <v>4101.4545161049309</v>
      </c>
      <c r="HM55" s="2">
        <f>('DT-Prelim Calcs'!$C$6*HK55-HL55)/('DT-Prelim Calcs'!$C$6*HK55)*'DT-Prelim Calcs'!$C$7*HK55</f>
        <v>0.24210124563245602</v>
      </c>
      <c r="HN55" s="110">
        <f>HM55/'DT-Prelim Calcs'!$C$7*('DT-Prelim Calcs'!$C$8-'DT-Prelim Calcs'!$C$9)+'DT-Prelim Calcs'!$C$9</f>
        <v>17.766458953468952</v>
      </c>
      <c r="HO55" s="110">
        <f t="shared" si="40"/>
        <v>17.766458953468952</v>
      </c>
      <c r="HP55" s="2">
        <f t="shared" si="86"/>
        <v>1.6965379027053529E-3</v>
      </c>
      <c r="HQ55" s="110">
        <f>HP55*'DT-Prelim Calcs'!$C$21/HK$2/'DT-Prelim Calcs'!$C$19/'DT-Prelim Calcs'!$C$18*3.39*'DT-Prelim Calcs'!$C$20</f>
        <v>6.3008286792912774E-2</v>
      </c>
      <c r="HR55" s="88">
        <f t="shared" si="41"/>
        <v>1</v>
      </c>
      <c r="HS55" s="110">
        <f>HQ54*'DT-Prelim Calcs'!$C$11+HS54</f>
        <v>12.285467339618439</v>
      </c>
      <c r="HT55" s="110">
        <f>HT54+0.5*HQ55*'DT-Prelim Calcs'!$C$11^2+HS55*'DT-Prelim Calcs'!$C$11</f>
        <v>20.163169430294413</v>
      </c>
      <c r="HU55" s="110">
        <f>MIN('Drive Train'!$G$35-HO54*'DT-Prelim Calcs'!$C$21*'Drive Train'!$G$38,HU54+HO$2)</f>
        <v>11.099887205620202</v>
      </c>
      <c r="HV55" s="110">
        <f>'Drive Train'!$G$35-HO55*'DT-Prelim Calcs'!$C$21*'Drive Train'!$G$38</f>
        <v>11.101018694187793</v>
      </c>
      <c r="HW55" s="1">
        <f>IF(HT55&gt;='Drive Train'!$G$30,1,0)</f>
        <v>1</v>
      </c>
      <c r="HX55" s="110">
        <f t="shared" si="87"/>
        <v>0</v>
      </c>
      <c r="HY55" s="119">
        <f>HY54+'DT-Prelim Calcs'!$C$11</f>
        <v>2.0400000000000009</v>
      </c>
      <c r="HZ55" s="2">
        <f>IJ55/'Drive Train'!$G$35</f>
        <v>0.87409227197978057</v>
      </c>
      <c r="IA55" s="88">
        <f>IH55*12*60/(PI() * 'Drive Train'!$G$17)/HZ$2*HZ55</f>
        <v>4102.6619525731348</v>
      </c>
      <c r="IB55" s="2">
        <f>('DT-Prelim Calcs'!$C$6*HZ55-IA55)/('DT-Prelim Calcs'!$C$6*HZ55)*'DT-Prelim Calcs'!$C$7*HZ55</f>
        <v>0.24193014576407268</v>
      </c>
      <c r="IC55" s="110">
        <f>IB55/'DT-Prelim Calcs'!$C$7*('DT-Prelim Calcs'!$C$8-'DT-Prelim Calcs'!$C$9)+'DT-Prelim Calcs'!$C$9</f>
        <v>17.756023074971811</v>
      </c>
      <c r="ID55" s="110">
        <f t="shared" si="42"/>
        <v>17.756023074971811</v>
      </c>
      <c r="IE55" s="2">
        <f t="shared" si="88"/>
        <v>1.4781610137664103E-3</v>
      </c>
      <c r="IF55" s="110">
        <f>IE55*'DT-Prelim Calcs'!$C$21/HZ$2/'DT-Prelim Calcs'!$C$19/'DT-Prelim Calcs'!$C$18*3.39*'DT-Prelim Calcs'!$C$20</f>
        <v>5.4897914707934585E-2</v>
      </c>
      <c r="IG55" s="88">
        <f t="shared" si="43"/>
        <v>1</v>
      </c>
      <c r="IH55" s="110">
        <f>IF54*'DT-Prelim Calcs'!$C$11+IH54</f>
        <v>12.287883350092757</v>
      </c>
      <c r="II55" s="110">
        <f>II54+0.5*IF55*'DT-Prelim Calcs'!$C$11^2+IH55*'DT-Prelim Calcs'!$C$11</f>
        <v>20.491653923779072</v>
      </c>
      <c r="IJ55" s="110">
        <f>MIN('Drive Train'!$G$35-ID54*'DT-Prelim Calcs'!$C$21*'Drive Train'!$G$38,IJ54+ID$2)</f>
        <v>11.100971854143213</v>
      </c>
      <c r="IK55" s="110">
        <f>'Drive Train'!$G$35-ID55*'DT-Prelim Calcs'!$C$21*'Drive Train'!$G$38</f>
        <v>11.101957923252536</v>
      </c>
      <c r="IL55" s="1">
        <f>IF(II55&gt;='Drive Train'!$G$30,1,0)</f>
        <v>1</v>
      </c>
      <c r="IM55" s="110">
        <f t="shared" si="89"/>
        <v>0</v>
      </c>
      <c r="IN55" s="119">
        <f>IN54+'DT-Prelim Calcs'!$C$11</f>
        <v>2.0400000000000009</v>
      </c>
      <c r="IO55" s="2">
        <f>IY55/'Drive Train'!$G$35</f>
        <v>0.87414242565104949</v>
      </c>
      <c r="IP55" s="88">
        <f>IW55*12*60/(PI() * 'Drive Train'!$G$17)/IO$2*IO55</f>
        <v>4103.370992094412</v>
      </c>
      <c r="IQ55" s="2">
        <f>('DT-Prelim Calcs'!$C$6*IO55-IP55)/('DT-Prelim Calcs'!$C$6*IO55)*'DT-Prelim Calcs'!$C$7*IO55</f>
        <v>0.24182967310408909</v>
      </c>
      <c r="IR55" s="110">
        <f>IQ55/'DT-Prelim Calcs'!$C$7*('DT-Prelim Calcs'!$C$8-'DT-Prelim Calcs'!$C$9)+'DT-Prelim Calcs'!$C$9</f>
        <v>17.749894955284869</v>
      </c>
      <c r="IS55" s="110">
        <f t="shared" si="44"/>
        <v>17.749894955284869</v>
      </c>
      <c r="IT55" s="2">
        <f t="shared" si="90"/>
        <v>1.3499306651487963E-3</v>
      </c>
      <c r="IU55" s="110">
        <f>IT55*'DT-Prelim Calcs'!$C$21/IO$2/'DT-Prelim Calcs'!$C$19/'DT-Prelim Calcs'!$C$18*3.39*'DT-Prelim Calcs'!$C$20</f>
        <v>5.0135525038732455E-2</v>
      </c>
      <c r="IV55" s="88">
        <f t="shared" si="45"/>
        <v>1</v>
      </c>
      <c r="IW55" s="110">
        <f>IU54*'DT-Prelim Calcs'!$C$11+IW54</f>
        <v>12.289301858824789</v>
      </c>
      <c r="IX55" s="110">
        <f>IX54+0.5*IU55*'DT-Prelim Calcs'!$C$11^2+IW55*'DT-Prelim Calcs'!$C$11</f>
        <v>20.724030681417663</v>
      </c>
      <c r="IY55" s="110">
        <f>MIN('Drive Train'!$G$35-IS54*'DT-Prelim Calcs'!$C$21*'Drive Train'!$G$38,IY54+IS$2)</f>
        <v>11.101608805768327</v>
      </c>
      <c r="IZ55" s="110">
        <f>'Drive Train'!$G$35-IS55*'DT-Prelim Calcs'!$C$21*'Drive Train'!$G$38</f>
        <v>11.102509454024361</v>
      </c>
      <c r="JA55" s="1">
        <f>IF(IX55&gt;='Drive Train'!$G$30,1,0)</f>
        <v>1</v>
      </c>
      <c r="JB55" s="110">
        <f t="shared" si="91"/>
        <v>0</v>
      </c>
      <c r="JC55" s="119">
        <f>JC54+'DT-Prelim Calcs'!$C$11</f>
        <v>2.0400000000000009</v>
      </c>
      <c r="JD55" s="2">
        <f>JN55/'Drive Train'!$G$35</f>
        <v>0.87417179822278823</v>
      </c>
      <c r="JE55" s="88">
        <f>JL55*12*60/(PI() * 'Drive Train'!$G$17)/JD$2*JD55</f>
        <v>4103.7862358179227</v>
      </c>
      <c r="JF55" s="2">
        <f>('DT-Prelim Calcs'!$C$6*JD55-JE55)/('DT-Prelim Calcs'!$C$6*JD55)*'DT-Prelim Calcs'!$C$7*JD55</f>
        <v>0.24177083266822888</v>
      </c>
      <c r="JG55" s="110">
        <f>JF55/'DT-Prelim Calcs'!$C$7*('DT-Prelim Calcs'!$C$8-'DT-Prelim Calcs'!$C$9)+'DT-Prelim Calcs'!$C$9</f>
        <v>17.746306106005449</v>
      </c>
      <c r="JH55" s="110">
        <f t="shared" si="46"/>
        <v>17.746306106005449</v>
      </c>
      <c r="JI55" s="2">
        <f t="shared" si="92"/>
        <v>1.2748357471931426E-3</v>
      </c>
      <c r="JJ55" s="110">
        <f>JI55*'DT-Prelim Calcs'!$C$21/JD$2/'DT-Prelim Calcs'!$C$19/'DT-Prelim Calcs'!$C$18*3.39*'DT-Prelim Calcs'!$C$20</f>
        <v>4.7346549844193668E-2</v>
      </c>
      <c r="JK55" s="88">
        <f t="shared" si="47"/>
        <v>1</v>
      </c>
      <c r="JL55" s="110">
        <f>JJ54*'DT-Prelim Calcs'!$C$11+JL54</f>
        <v>12.290132516056053</v>
      </c>
      <c r="JM55" s="110">
        <f>JM54+0.5*JJ55*'DT-Prelim Calcs'!$C$11^2+JL55*'DT-Prelim Calcs'!$C$11</f>
        <v>20.881463736165447</v>
      </c>
      <c r="JN55" s="110">
        <f>MIN('Drive Train'!$G$35-JH54*'DT-Prelim Calcs'!$C$21*'Drive Train'!$G$38,JN54+JH$2)</f>
        <v>11.10198183742941</v>
      </c>
      <c r="JO55" s="110">
        <f>'Drive Train'!$G$35-JH55*'DT-Prelim Calcs'!$C$21*'Drive Train'!$G$38</f>
        <v>11.102832450459509</v>
      </c>
      <c r="JP55" s="1">
        <f>IF(JM55&gt;='Drive Train'!$G$30,1,0)</f>
        <v>1</v>
      </c>
      <c r="JQ55" s="110">
        <f>MIN(JG55,'DT-Prelim Calcs'!$C$10)*'DT-Prelim Calcs'!$C$11*1000/60/60*(1-JP55)</f>
        <v>0</v>
      </c>
      <c r="JR55" s="119">
        <f>JR54+'DT-Prelim Calcs'!$C$11</f>
        <v>2.0400000000000009</v>
      </c>
      <c r="JS55" s="2">
        <f>KC55/'Drive Train'!$G$35</f>
        <v>0.87418260578819718</v>
      </c>
      <c r="JT55" s="88">
        <f>KA55*12*60/(PI() * 'Drive Train'!$G$17)/JS$2*JS55</f>
        <v>4103.939022547901</v>
      </c>
      <c r="JU55" s="2">
        <f>('DT-Prelim Calcs'!$C$6*JS55-JT55)/('DT-Prelim Calcs'!$C$6*JS55)*'DT-Prelim Calcs'!$C$7*JS55</f>
        <v>0.24174918275852578</v>
      </c>
      <c r="JV55" s="110">
        <f>JU55/'DT-Prelim Calcs'!$C$7*('DT-Prelim Calcs'!$C$8-'DT-Prelim Calcs'!$C$9)+'DT-Prelim Calcs'!$C$9</f>
        <v>17.744985615059022</v>
      </c>
      <c r="JW55" s="110">
        <f t="shared" si="48"/>
        <v>17.744985615059022</v>
      </c>
      <c r="JX55" s="2">
        <f t="shared" si="93"/>
        <v>1.2472053846072639E-3</v>
      </c>
      <c r="JY55" s="110">
        <f>JX55*'DT-Prelim Calcs'!$C$21/JS$2/'DT-Prelim Calcs'!$C$19/'DT-Prelim Calcs'!$C$18*3.39*'DT-Prelim Calcs'!$C$20</f>
        <v>4.6320376596176605E-2</v>
      </c>
      <c r="JZ55" s="88">
        <f t="shared" si="49"/>
        <v>1</v>
      </c>
      <c r="KA55" s="110">
        <f>JY54*'DT-Prelim Calcs'!$C$11+KA54</f>
        <v>12.290438136770648</v>
      </c>
      <c r="KB55" s="110">
        <f>KB54+0.5*JY55*'DT-Prelim Calcs'!$C$11^2+KA55*'DT-Prelim Calcs'!$C$11</f>
        <v>20.943480350160385</v>
      </c>
      <c r="KC55" s="110">
        <f>MIN('Drive Train'!$G$35-JW54*'DT-Prelim Calcs'!$C$21*'Drive Train'!$G$38,KC54+JW$2)</f>
        <v>11.102119093510103</v>
      </c>
      <c r="KD55" s="110">
        <f>'Drive Train'!$G$35-JW55*'DT-Prelim Calcs'!$C$21*'Drive Train'!$G$38</f>
        <v>11.102951294644686</v>
      </c>
      <c r="KE55" s="1">
        <f>IF(KB55&gt;='Drive Train'!$G$30,1,0)</f>
        <v>1</v>
      </c>
      <c r="KF55" s="110">
        <f>MIN(JV55,'DT-Prelim Calcs'!$C$10)*'DT-Prelim Calcs'!$C$11*1000/60/60*(1-KE55)</f>
        <v>0</v>
      </c>
      <c r="KG55" s="119">
        <f>KG54+'DT-Prelim Calcs'!$C$11</f>
        <v>2.0400000000000009</v>
      </c>
      <c r="KH55" s="2">
        <f>KR55/'Drive Train'!$G$35</f>
        <v>0.8741818020961919</v>
      </c>
      <c r="KI55" s="88">
        <f>KP55*12*60/(PI() * 'Drive Train'!$G$17)/KH$2*KH55</f>
        <v>4103.9276607625588</v>
      </c>
      <c r="KJ55" s="2">
        <f>('DT-Prelim Calcs'!$C$6*KH55-KI55)/('DT-Prelim Calcs'!$C$6*KH55)*'DT-Prelim Calcs'!$C$7*KH55</f>
        <v>0.24175079272357444</v>
      </c>
      <c r="KK55" s="110">
        <f>KJ55/'DT-Prelim Calcs'!$C$7*('DT-Prelim Calcs'!$C$8-'DT-Prelim Calcs'!$C$9)+'DT-Prelim Calcs'!$C$9</f>
        <v>17.745083811508795</v>
      </c>
      <c r="KL55" s="110">
        <f t="shared" si="50"/>
        <v>17.745083811508795</v>
      </c>
      <c r="KM55" s="2">
        <f t="shared" si="94"/>
        <v>1.2492600726997094E-3</v>
      </c>
      <c r="KN55" s="110">
        <f>KM55*'DT-Prelim Calcs'!$C$21/KH$2/'DT-Prelim Calcs'!$C$19/'DT-Prelim Calcs'!$C$18*3.39*'DT-Prelim Calcs'!$C$20</f>
        <v>4.6396686342273258E-2</v>
      </c>
      <c r="KO55" s="88">
        <f t="shared" si="51"/>
        <v>1</v>
      </c>
      <c r="KP55" s="110">
        <f>KN54*'DT-Prelim Calcs'!$C$11+KP54</f>
        <v>12.290415409967657</v>
      </c>
      <c r="KQ55" s="110">
        <f>KQ54+0.5*KN55*'DT-Prelim Calcs'!$C$11^2+KP55*'DT-Prelim Calcs'!$C$11</f>
        <v>20.938930377553962</v>
      </c>
      <c r="KR55" s="110">
        <f>MIN('Drive Train'!$G$35-KL54*'DT-Prelim Calcs'!$C$21*'Drive Train'!$G$38,KR54+KL$2)</f>
        <v>11.102108886621636</v>
      </c>
      <c r="KS55" s="110">
        <f>'Drive Train'!$G$35-KL55*'DT-Prelim Calcs'!$C$21*'Drive Train'!$G$38</f>
        <v>11.102942456964207</v>
      </c>
      <c r="KT55" s="1">
        <f>IF(KQ55&gt;='Drive Train'!$G$30,1,0)</f>
        <v>1</v>
      </c>
      <c r="KU55" s="110">
        <f>MIN(KK55,'DT-Prelim Calcs'!$C$10)*'DT-Prelim Calcs'!$C$11*1000/60/60*(1-KT55)</f>
        <v>0</v>
      </c>
      <c r="KV55" s="119">
        <f>KV54+'DT-Prelim Calcs'!$C$11</f>
        <v>2.0400000000000009</v>
      </c>
      <c r="KW55" s="2">
        <f>LG55/'Drive Train'!$G$35</f>
        <v>0.87418255663421751</v>
      </c>
      <c r="KX55" s="88">
        <f>LE55*12*60/(PI() * 'Drive Train'!$G$17)/KW$2*KW55</f>
        <v>4103.9383276587123</v>
      </c>
      <c r="KY55" s="2">
        <f>('DT-Prelim Calcs'!$C$6*KW55-KX55)/('DT-Prelim Calcs'!$C$6*KW55)*'DT-Prelim Calcs'!$C$7*KW55</f>
        <v>0.24174928122431785</v>
      </c>
      <c r="KZ55" s="110">
        <f>KY55/'DT-Prelim Calcs'!$C$7*('DT-Prelim Calcs'!$C$8-'DT-Prelim Calcs'!$C$9)+'DT-Prelim Calcs'!$C$9</f>
        <v>17.744991620773998</v>
      </c>
      <c r="LA55" s="110">
        <f t="shared" si="52"/>
        <v>17.744991620773998</v>
      </c>
      <c r="LB55" s="2">
        <f t="shared" si="95"/>
        <v>1.2473310497290169E-3</v>
      </c>
      <c r="LC55" s="110">
        <f>LB55*'DT-Prelim Calcs'!$C$21/KW$2/'DT-Prelim Calcs'!$C$19/'DT-Prelim Calcs'!$C$18*3.39*'DT-Prelim Calcs'!$C$20</f>
        <v>4.6325043715030031E-2</v>
      </c>
      <c r="LD55" s="88">
        <f t="shared" si="53"/>
        <v>1</v>
      </c>
      <c r="LE55" s="110">
        <f>LC54*'DT-Prelim Calcs'!$C$11+LE54</f>
        <v>12.290436746795883</v>
      </c>
      <c r="LF55" s="110">
        <f>LF54+0.5*LC55*'DT-Prelim Calcs'!$C$11^2+LE55*'DT-Prelim Calcs'!$C$11</f>
        <v>20.943265599824318</v>
      </c>
      <c r="LG55" s="110">
        <f>MIN('Drive Train'!$G$35-LA54*'DT-Prelim Calcs'!$C$21*'Drive Train'!$G$38,LG54+LA$2)</f>
        <v>11.102118469254561</v>
      </c>
      <c r="LH55" s="110">
        <f>'Drive Train'!$G$35-LA55*'DT-Prelim Calcs'!$C$21*'Drive Train'!$G$38</f>
        <v>11.10295075413034</v>
      </c>
      <c r="LI55" s="1">
        <f>IF(LF55&gt;='Drive Train'!$G$30,1,0)</f>
        <v>1</v>
      </c>
      <c r="LJ55" s="110">
        <f>MIN(KZ55,'DT-Prelim Calcs'!$C$10)*'DT-Prelim Calcs'!$C$11*1000/60/60*(1-LI55)</f>
        <v>0</v>
      </c>
      <c r="LK55" s="119">
        <f>LK54+'DT-Prelim Calcs'!$C$11</f>
        <v>2.0400000000000009</v>
      </c>
      <c r="LL55" s="2">
        <f>LV55/'Drive Train'!$G$35</f>
        <v>0.87418198807605096</v>
      </c>
      <c r="LM55" s="88">
        <f>LT55*12*60/(PI() * 'Drive Train'!$G$17)/LL$2*LL55</f>
        <v>4103.9302899581644</v>
      </c>
      <c r="LN55" s="2">
        <f>('DT-Prelim Calcs'!$C$6*LL55-LM55)/('DT-Prelim Calcs'!$C$6*LL55)*'DT-Prelim Calcs'!$C$7*LL55</f>
        <v>0.2417504201665106</v>
      </c>
      <c r="LO55" s="110">
        <f>LN55/'DT-Prelim Calcs'!$C$7*('DT-Prelim Calcs'!$C$8-'DT-Prelim Calcs'!$C$9)+'DT-Prelim Calcs'!$C$9</f>
        <v>17.745061088170154</v>
      </c>
      <c r="LP55" s="110">
        <f t="shared" si="54"/>
        <v>17.745061088170154</v>
      </c>
      <c r="LQ55" s="2">
        <f t="shared" si="96"/>
        <v>1.2487846035730554E-3</v>
      </c>
      <c r="LR55" s="110">
        <f>LQ55*'DT-Prelim Calcs'!$C$21/LL$2/'DT-Prelim Calcs'!$C$19/'DT-Prelim Calcs'!$C$18*3.39*'DT-Prelim Calcs'!$C$20</f>
        <v>4.6379027735857434E-2</v>
      </c>
      <c r="LS55" s="88">
        <f t="shared" si="55"/>
        <v>1</v>
      </c>
      <c r="LT55" s="110">
        <f>LR54*'DT-Prelim Calcs'!$C$11+LT54</f>
        <v>12.290420669110871</v>
      </c>
      <c r="LU55" s="110">
        <f>LU54+0.5*LR55*'DT-Prelim Calcs'!$C$11^2+LT55*'DT-Prelim Calcs'!$C$11</f>
        <v>20.940393881060189</v>
      </c>
      <c r="LV55" s="110">
        <f>MIN('Drive Train'!$G$35-LP54*'DT-Prelim Calcs'!$C$21*'Drive Train'!$G$38,LV54+LP$2)</f>
        <v>11.102111248565846</v>
      </c>
      <c r="LW55" s="110">
        <f>'Drive Train'!$G$35-LP55*'DT-Prelim Calcs'!$C$21*'Drive Train'!$G$38</f>
        <v>11.102944502064686</v>
      </c>
      <c r="LX55" s="1">
        <f>IF(LU55&gt;='Drive Train'!$G$30,1,0)</f>
        <v>1</v>
      </c>
      <c r="LY55" s="110">
        <f>MIN(LO55,'DT-Prelim Calcs'!$C$10)*'DT-Prelim Calcs'!$C$11*1000/60/60*(1-LX55)</f>
        <v>0</v>
      </c>
      <c r="LZ55" s="119">
        <f>LZ54+'DT-Prelim Calcs'!$C$11</f>
        <v>2.0400000000000009</v>
      </c>
    </row>
    <row r="56" spans="2:338" x14ac:dyDescent="0.2">
      <c r="B56" s="27"/>
      <c r="C56" s="3" t="str">
        <f t="shared" si="106"/>
        <v>Max Speed (ft/s)</v>
      </c>
      <c r="E56" s="24">
        <f t="shared" si="107"/>
        <v>12.256560486087308</v>
      </c>
      <c r="F56" s="25">
        <f>'DT-Prelim Calcs'!GO2</f>
        <v>12.304227581451988</v>
      </c>
      <c r="G56" s="25">
        <f>'DT-Prelim Calcs'!HD2</f>
        <v>12.304227581456217</v>
      </c>
      <c r="H56" s="25">
        <f>'DT-Prelim Calcs'!HS2</f>
        <v>12.304227581458266</v>
      </c>
      <c r="I56" s="25">
        <f>'DT-Prelim Calcs'!IH2</f>
        <v>12.30422758145937</v>
      </c>
      <c r="J56" s="25">
        <f>'DT-Prelim Calcs'!IW2</f>
        <v>12.304227581460015</v>
      </c>
      <c r="K56" s="25">
        <f>'DT-Prelim Calcs'!JL2</f>
        <v>12.304227581460395</v>
      </c>
      <c r="L56" s="25">
        <f>'DT-Prelim Calcs'!KA2</f>
        <v>12.304227581460536</v>
      </c>
      <c r="M56" s="25">
        <f>'DT-Prelim Calcs'!KP2</f>
        <v>12.304227581460523</v>
      </c>
      <c r="N56" s="25">
        <f>'DT-Prelim Calcs'!LE2</f>
        <v>12.304227581460536</v>
      </c>
      <c r="O56" s="25">
        <f>'DT-Prelim Calcs'!LT2</f>
        <v>12.304227581460527</v>
      </c>
      <c r="R56" s="119">
        <f>R55+'DT-Prelim Calcs'!$C$11</f>
        <v>2.080000000000001</v>
      </c>
      <c r="S56" s="2">
        <f>AG56/'Drive Train'!$G$35</f>
        <v>0</v>
      </c>
      <c r="T56" s="88">
        <f>AE56*12*60/(PI() * 'Drive Train'!$G$17)/S$2*ABS(S56)</f>
        <v>0</v>
      </c>
      <c r="U56" s="2">
        <f>IF(OR(AD55=1,AND($C$32=Motors!$C$28,'DT-Prelim Calcs'!AI55=1)),0,IF(AG56=0,-(V55+$C$9)/($C$8-$C$9)*$C$7,($C$6*S56-T56)/($C$6*S56)*$C$7*S56))</f>
        <v>0</v>
      </c>
      <c r="V56" s="110">
        <f>IF(AND(AD55=1,AI55=1),0,ABS(U56/$C$7*($C$8-$C$9)+$C$9) *'Drive Train'!$K$55 + V55*(1-'Drive Train'!$K$55))</f>
        <v>5.3503414706934835</v>
      </c>
      <c r="W56" s="110">
        <f t="shared" si="7"/>
        <v>5.3503414706934835</v>
      </c>
      <c r="X56" s="2">
        <f>MAX(MIN(IF(AND(AI55=1,AG56&lt;0),-1,1)*(W56-$C$9)/($C$8-$C$9)*$C$7-$C$29*AE56/T$2 -  AI55*$C$29/2,X$2),MAX(X$4:X55)*-1)</f>
        <v>-0.34237424903263353</v>
      </c>
      <c r="Y56" s="110">
        <f t="shared" si="8"/>
        <v>-12.715551382115459</v>
      </c>
      <c r="Z56" s="110">
        <f t="shared" si="9"/>
        <v>12.715551382115459</v>
      </c>
      <c r="AA56" s="110">
        <f t="shared" si="10"/>
        <v>0</v>
      </c>
      <c r="AB56" s="110" t="e">
        <f t="shared" si="11"/>
        <v>#N/A</v>
      </c>
      <c r="AC56" s="88">
        <f t="shared" si="60"/>
        <v>0</v>
      </c>
      <c r="AD56" s="1">
        <f t="shared" si="12"/>
        <v>0</v>
      </c>
      <c r="AE56" s="110">
        <f t="shared" si="13"/>
        <v>11.821150155896165</v>
      </c>
      <c r="AF56" s="110" t="e">
        <f t="shared" si="14"/>
        <v>#N/A</v>
      </c>
      <c r="AG56" s="110">
        <f>IF(AI55=0,MIN('Drive Train'!$G$35-W55*$C$21*'Drive Train'!$G$38,AG55+W$2)-$C$3,IF(AE55-1&lt;=0,0,IF($C$32=Motors!$C$26,MAX(MAX(AG$4:AG55)*-1,AG55-W$2),MAX(0,MAX(AG$4:AG55)*-1,AG55-W$2))))</f>
        <v>0</v>
      </c>
      <c r="AH56" s="110">
        <f>'Drive Train'!$G$35-ABS(W56)*'DT-Prelim Calcs'!$C$21*'Drive Train'!$G$38</f>
        <v>12.218469267637586</v>
      </c>
      <c r="AI56" s="1">
        <f>IF(AJ56&gt;='Drive Train'!$G$30,1,0)</f>
        <v>1</v>
      </c>
      <c r="AJ56" s="110">
        <f>AJ55+0.5*Y56*'DT-Prelim Calcs'!$C$11^2+AE56*'DT-Prelim Calcs'!$C$11</f>
        <v>21.431169669461053</v>
      </c>
      <c r="AK56" s="110">
        <f t="shared" si="100"/>
        <v>0</v>
      </c>
      <c r="AL56" s="119">
        <f>AL55+'DT-Prelim Calcs'!$C$11</f>
        <v>2.080000000000001</v>
      </c>
      <c r="AM56" s="2">
        <f>AW56/'Drive Train'!$G$35</f>
        <v>0.69009320040573519</v>
      </c>
      <c r="AN56" s="88">
        <f>AU56*12*60/(PI() * 'Drive Train'!$G$17)/AM$2*AM56</f>
        <v>1278.4516403270209</v>
      </c>
      <c r="AO56" s="2">
        <f>('DT-Prelim Calcs'!$C$6*AM56-AN56)/('DT-Prelim Calcs'!$C$6*AM56)*'DT-Prelim Calcs'!$C$7*AM56</f>
        <v>0.66436415009587091</v>
      </c>
      <c r="AP56" s="110">
        <f>AO56/'DT-Prelim Calcs'!$C$7*('DT-Prelim Calcs'!$C$8-'DT-Prelim Calcs'!$C$9)+'DT-Prelim Calcs'!$C$9</f>
        <v>43.521501353365174</v>
      </c>
      <c r="AQ56" s="110">
        <f t="shared" si="16"/>
        <v>43.521501353365174</v>
      </c>
      <c r="AR56" s="2">
        <f t="shared" si="61"/>
        <v>0.56945753825353806</v>
      </c>
      <c r="AS56" s="110">
        <f>AR56*'DT-Prelim Calcs'!$C$21/AM$2/'DT-Prelim Calcs'!$C$19/'DT-Prelim Calcs'!$C$18*3.39*'DT-Prelim Calcs'!$C$20</f>
        <v>6.3447820109616364</v>
      </c>
      <c r="AT56" s="88">
        <f t="shared" si="17"/>
        <v>0</v>
      </c>
      <c r="AU56" s="110">
        <f>AS55*'DT-Prelim Calcs'!$C$11+AU55</f>
        <v>16.166794889523587</v>
      </c>
      <c r="AV56" s="110">
        <f>AV55+0.5*AS56*'DT-Prelim Calcs'!$C$11^2+AU56*'DT-Prelim Calcs'!$C$11</f>
        <v>18.287848856919712</v>
      </c>
      <c r="AW56" s="110">
        <f>MIN('Drive Train'!$G$35-AQ55*'DT-Prelim Calcs'!$C$21*'Drive Train'!$G$38,AW55+AQ$2)</f>
        <v>8.764183645152837</v>
      </c>
      <c r="AX56" s="110">
        <f>'Drive Train'!$G$35-AQ56*'DT-Prelim Calcs'!$C$21*'Drive Train'!$G$38</f>
        <v>8.7830648781971341</v>
      </c>
      <c r="AY56" s="1">
        <f>IF(AV56&gt;='Drive Train'!$G$30,1,0)</f>
        <v>0</v>
      </c>
      <c r="AZ56" s="110">
        <f t="shared" si="62"/>
        <v>0.48357223725961307</v>
      </c>
      <c r="BA56" s="119">
        <f>BA55+'DT-Prelim Calcs'!$C$11</f>
        <v>2.080000000000001</v>
      </c>
      <c r="BB56" s="2">
        <f>BL56/'Drive Train'!$G$35</f>
        <v>0.7786143398650438</v>
      </c>
      <c r="BC56" s="88">
        <f>BJ56*12*60/(PI() * 'Drive Train'!$G$17)/BB$2*BB56</f>
        <v>2651.5435200651245</v>
      </c>
      <c r="BD56" s="2">
        <f>('DT-Prelim Calcs'!$C$6*BB56-BC56)/('DT-Prelim Calcs'!$C$6*BB56)*'DT-Prelim Calcs'!$C$7*BB56</f>
        <v>0.45766191042686488</v>
      </c>
      <c r="BE56" s="110">
        <f>BD56/'DT-Prelim Calcs'!$C$7*('DT-Prelim Calcs'!$C$8-'DT-Prelim Calcs'!$C$9)+'DT-Prelim Calcs'!$C$9</f>
        <v>30.914130706886795</v>
      </c>
      <c r="BF56" s="110">
        <f t="shared" si="18"/>
        <v>30.914130706886795</v>
      </c>
      <c r="BG56" s="2">
        <f t="shared" si="63"/>
        <v>0.28320174713198654</v>
      </c>
      <c r="BH56" s="110">
        <f>BG56*'DT-Prelim Calcs'!$C$21/BB$2/'DT-Prelim Calcs'!$C$19/'DT-Prelim Calcs'!$C$18*3.39*'DT-Prelim Calcs'!$C$20</f>
        <v>4.9083645827831823</v>
      </c>
      <c r="BI56" s="88">
        <f t="shared" si="19"/>
        <v>0</v>
      </c>
      <c r="BJ56" s="110">
        <f>BH55*'DT-Prelim Calcs'!$C$11+BJ55</f>
        <v>19.104611360782592</v>
      </c>
      <c r="BK56" s="110">
        <f>BK55+0.5*BH56*'DT-Prelim Calcs'!$C$11^2+BJ56*'DT-Prelim Calcs'!$C$11</f>
        <v>23.763182143007924</v>
      </c>
      <c r="BL56" s="110">
        <f>MIN('Drive Train'!$G$35-BF55*'DT-Prelim Calcs'!$C$21*'Drive Train'!$G$38,BL55+BF$2)</f>
        <v>9.8884021162860556</v>
      </c>
      <c r="BM56" s="110">
        <f>'Drive Train'!$G$35-BF56*'DT-Prelim Calcs'!$C$21*'Drive Train'!$G$38</f>
        <v>9.9177282363801886</v>
      </c>
      <c r="BN56" s="1">
        <f>IF(BK56&gt;='Drive Train'!$G$30,1,0)</f>
        <v>1</v>
      </c>
      <c r="BO56" s="110">
        <f t="shared" si="64"/>
        <v>0</v>
      </c>
      <c r="BP56" s="119">
        <f>BP55+'DT-Prelim Calcs'!$C$11</f>
        <v>2.080000000000001</v>
      </c>
      <c r="BQ56" s="2">
        <f>CA56/'Drive Train'!$G$35</f>
        <v>0.84384282381163178</v>
      </c>
      <c r="BR56" s="88">
        <f>BY56*12*60/(PI() * 'Drive Train'!$G$17)/BQ$2*BQ56</f>
        <v>3650.4494965221957</v>
      </c>
      <c r="BS56" s="2">
        <f>('DT-Prelim Calcs'!$C$6*BQ56-BR56)/('DT-Prelim Calcs'!$C$6*BQ56)*'DT-Prelim Calcs'!$C$7*BQ56</f>
        <v>0.30845985587298025</v>
      </c>
      <c r="BT56" s="110">
        <f>BS56/'DT-Prelim Calcs'!$C$7*('DT-Prelim Calcs'!$C$8-'DT-Prelim Calcs'!$C$9)+'DT-Prelim Calcs'!$C$9</f>
        <v>21.813863549699505</v>
      </c>
      <c r="BU56" s="110">
        <f t="shared" si="20"/>
        <v>21.813863549699505</v>
      </c>
      <c r="BV56" s="2">
        <f t="shared" si="65"/>
        <v>8.6842026991326454E-2</v>
      </c>
      <c r="BW56" s="110">
        <f>BV56*'DT-Prelim Calcs'!$C$21/BQ$2/'DT-Prelim Calcs'!$C$19/'DT-Prelim Calcs'!$C$18*3.39*'DT-Prelim Calcs'!$C$20</f>
        <v>2.042661495877701</v>
      </c>
      <c r="BX56" s="88">
        <f t="shared" si="21"/>
        <v>0</v>
      </c>
      <c r="BY56" s="110">
        <f>BW55*'DT-Prelim Calcs'!$C$11+BY55</f>
        <v>17.882204757623612</v>
      </c>
      <c r="BZ56" s="110">
        <f>BZ55+0.5*BW56*'DT-Prelim Calcs'!$C$11^2+BY56*'DT-Prelim Calcs'!$C$11</f>
        <v>25.229368566409068</v>
      </c>
      <c r="CA56" s="110">
        <f>MIN('Drive Train'!$G$35-BU55*'DT-Prelim Calcs'!$C$21*'Drive Train'!$G$38,CA55+BU$2)</f>
        <v>10.716803862407723</v>
      </c>
      <c r="CB56" s="110">
        <f>'Drive Train'!$G$35-BU56*'DT-Prelim Calcs'!$C$21*'Drive Train'!$G$38</f>
        <v>10.736752280527044</v>
      </c>
      <c r="CC56" s="1">
        <f>IF(BZ56&gt;='Drive Train'!$G$30,1,0)</f>
        <v>1</v>
      </c>
      <c r="CD56" s="110">
        <f t="shared" si="66"/>
        <v>0</v>
      </c>
      <c r="CE56" s="119">
        <f>CE55+'DT-Prelim Calcs'!$C$11</f>
        <v>2.080000000000001</v>
      </c>
      <c r="CF56" s="2">
        <f>CP56/'Drive Train'!$G$35</f>
        <v>0.86877856334966852</v>
      </c>
      <c r="CG56" s="88">
        <f>CN56*12*60/(PI() * 'Drive Train'!$G$17)/CF$2*CF56</f>
        <v>4024.7895005160344</v>
      </c>
      <c r="CH56" s="2">
        <f>('DT-Prelim Calcs'!$C$6*CF56-CG56)/('DT-Prelim Calcs'!$C$6*CF56)*'DT-Prelim Calcs'!$C$7*CF56</f>
        <v>0.25323921341077077</v>
      </c>
      <c r="CI56" s="110">
        <f>CH56/'DT-Prelim Calcs'!$C$7*('DT-Prelim Calcs'!$C$8-'DT-Prelim Calcs'!$C$9)+'DT-Prelim Calcs'!$C$9</f>
        <v>18.44579599526687</v>
      </c>
      <c r="CJ56" s="110">
        <f t="shared" si="22"/>
        <v>18.44579599526687</v>
      </c>
      <c r="CK56" s="2">
        <f t="shared" si="67"/>
        <v>1.5908476391877063E-2</v>
      </c>
      <c r="CL56" s="110">
        <f>CK56*'DT-Prelim Calcs'!$C$21/CF$2/'DT-Prelim Calcs'!$C$19/'DT-Prelim Calcs'!$C$18*3.39*'DT-Prelim Calcs'!$C$20</f>
        <v>0.47266416687267326</v>
      </c>
      <c r="CM56" s="88">
        <f t="shared" si="23"/>
        <v>0</v>
      </c>
      <c r="CN56" s="110">
        <f>CL55*'DT-Prelim Calcs'!$C$11+CN55</f>
        <v>15.160471720102901</v>
      </c>
      <c r="CO56" s="110">
        <f>CO55+0.5*CL56*'DT-Prelim Calcs'!$C$11^2+CN56*'DT-Prelim Calcs'!$C$11</f>
        <v>24.051078058192811</v>
      </c>
      <c r="CP56" s="110">
        <f>MIN('Drive Train'!$G$35-CJ55*'DT-Prelim Calcs'!$C$21*'Drive Train'!$G$38,CP55+CJ$2)</f>
        <v>11.03348775454079</v>
      </c>
      <c r="CQ56" s="110">
        <f>'Drive Train'!$G$35-CJ56*'DT-Prelim Calcs'!$C$21*'Drive Train'!$G$38</f>
        <v>11.03987836042598</v>
      </c>
      <c r="CR56" s="1">
        <f>IF(CO56&gt;='Drive Train'!$G$30,1,0)</f>
        <v>1</v>
      </c>
      <c r="CS56" s="110">
        <f t="shared" si="68"/>
        <v>0</v>
      </c>
      <c r="CT56" s="119">
        <f>CT55+'DT-Prelim Calcs'!$C$11</f>
        <v>2.080000000000001</v>
      </c>
      <c r="CU56" s="2">
        <f>DE56/'Drive Train'!$G$35</f>
        <v>0.87397807973683939</v>
      </c>
      <c r="CV56" s="88">
        <f>DC56*12*60/(PI() * 'Drive Train'!$G$17)/CU$2*CU56</f>
        <v>4100.9899231800191</v>
      </c>
      <c r="CW56" s="2">
        <f>('DT-Prelim Calcs'!$C$6*CU56-CV56)/('DT-Prelim Calcs'!$C$6*CU56)*'DT-Prelim Calcs'!$C$7*CU56</f>
        <v>0.24217282672965812</v>
      </c>
      <c r="CX56" s="110">
        <f>CW56/'DT-Prelim Calcs'!$C$7*('DT-Prelim Calcs'!$C$8-'DT-Prelim Calcs'!$C$9)+'DT-Prelim Calcs'!$C$9</f>
        <v>17.770824892730921</v>
      </c>
      <c r="CY56" s="110">
        <f t="shared" si="24"/>
        <v>17.770824892730921</v>
      </c>
      <c r="CZ56" s="2">
        <f t="shared" si="69"/>
        <v>1.7874333955449628E-3</v>
      </c>
      <c r="DA56" s="110">
        <f>CZ56*'DT-Prelim Calcs'!$C$21/CU$2/'DT-Prelim Calcs'!$C$19/'DT-Prelim Calcs'!$C$18*3.39*'DT-Prelim Calcs'!$C$20</f>
        <v>6.4171281979099951E-2</v>
      </c>
      <c r="DB56" s="88">
        <f t="shared" si="25"/>
        <v>1</v>
      </c>
      <c r="DC56" s="110">
        <f>DA55*'DT-Prelim Calcs'!$C$11+DC55</f>
        <v>12.708083080128585</v>
      </c>
      <c r="DD56" s="110">
        <f>DD55+0.5*DA56*'DT-Prelim Calcs'!$C$11^2+DC56*'DT-Prelim Calcs'!$C$11</f>
        <v>21.871198734220414</v>
      </c>
      <c r="DE56" s="110">
        <f>MIN('Drive Train'!$G$35-CY55*'DT-Prelim Calcs'!$C$21*'Drive Train'!$G$38,DE55+CY$2)</f>
        <v>11.09952161265786</v>
      </c>
      <c r="DF56" s="110">
        <f>'Drive Train'!$G$35-CY56*'DT-Prelim Calcs'!$C$21*'Drive Train'!$G$38</f>
        <v>11.100625759654216</v>
      </c>
      <c r="DG56" s="1">
        <f>IF(DD56&gt;='Drive Train'!$G$30,1,0)</f>
        <v>1</v>
      </c>
      <c r="DH56" s="110">
        <f t="shared" si="70"/>
        <v>0</v>
      </c>
      <c r="DI56" s="119">
        <f>DI55+'DT-Prelim Calcs'!$C$11</f>
        <v>2.080000000000001</v>
      </c>
      <c r="DJ56" s="2">
        <f>DT56/'Drive Train'!$G$35</f>
        <v>0.87462035186860976</v>
      </c>
      <c r="DK56" s="88">
        <f>DR56*12*60/(PI() * 'Drive Train'!$G$17)/DJ$2*DJ56</f>
        <v>4110.1449630699071</v>
      </c>
      <c r="DL56" s="2">
        <f>('DT-Prelim Calcs'!$C$6*DJ56-DK56)/('DT-Prelim Calcs'!$C$6*DJ56)*'DT-Prelim Calcs'!$C$7*DJ56</f>
        <v>0.2408680526538203</v>
      </c>
      <c r="DM56" s="110">
        <f>DL56/'DT-Prelim Calcs'!$C$7*('DT-Prelim Calcs'!$C$8-'DT-Prelim Calcs'!$C$9)+'DT-Prelim Calcs'!$C$9</f>
        <v>17.691242927821666</v>
      </c>
      <c r="DN56" s="110">
        <f t="shared" si="26"/>
        <v>17.691242927821666</v>
      </c>
      <c r="DO56" s="2">
        <f t="shared" si="71"/>
        <v>1.2294318027822326E-4</v>
      </c>
      <c r="DP56" s="110">
        <f>DO56*'DT-Prelim Calcs'!$C$21/DJ$2/'DT-Prelim Calcs'!$C$19/'DT-Prelim Calcs'!$C$18*3.39*'DT-Prelim Calcs'!$C$20</f>
        <v>5.1748314630423124E-3</v>
      </c>
      <c r="DQ56" s="88">
        <f t="shared" si="27"/>
        <v>1</v>
      </c>
      <c r="DR56" s="110">
        <f>DP55*'DT-Prelim Calcs'!$C$11+DR55</f>
        <v>10.855467337731175</v>
      </c>
      <c r="DS56" s="110">
        <f>DS55+0.5*DP56*'DT-Prelim Calcs'!$C$11^2+DR56*'DT-Prelim Calcs'!$C$11</f>
        <v>19.615450040012721</v>
      </c>
      <c r="DT56" s="110">
        <f>MIN('Drive Train'!$G$35-DN55*'DT-Prelim Calcs'!$C$21*'Drive Train'!$G$38,DT55+DN$2)</f>
        <v>11.107678468731343</v>
      </c>
      <c r="DU56" s="110">
        <f>'Drive Train'!$G$35-DN56*'DT-Prelim Calcs'!$C$21*'Drive Train'!$G$38</f>
        <v>11.107788136496049</v>
      </c>
      <c r="DV56" s="1">
        <f>IF(DS56&gt;='Drive Train'!$G$30,1,0)</f>
        <v>0</v>
      </c>
      <c r="DW56" s="110">
        <f t="shared" si="72"/>
        <v>0.19656936586468515</v>
      </c>
      <c r="DX56" s="119">
        <f>DX55+'DT-Prelim Calcs'!$C$11</f>
        <v>2.080000000000001</v>
      </c>
      <c r="DY56" s="2">
        <f>EI56/'Drive Train'!$G$35</f>
        <v>0.87466844749676553</v>
      </c>
      <c r="DZ56" s="88">
        <f>EG56*12*60/(PI() * 'Drive Train'!$G$17)/DY$2*DY56</f>
        <v>4110.8085710868882</v>
      </c>
      <c r="EA56" s="2">
        <f>('DT-Prelim Calcs'!$C$6*DY56-DZ56)/('DT-Prelim Calcs'!$C$6*DY56)*'DT-Prelim Calcs'!$C$7*DY56</f>
        <v>0.24077564706076268</v>
      </c>
      <c r="EB56" s="110">
        <f>EA56/'DT-Prelim Calcs'!$C$7*('DT-Prelim Calcs'!$C$8-'DT-Prelim Calcs'!$C$9)+'DT-Prelim Calcs'!$C$9</f>
        <v>17.685606842003963</v>
      </c>
      <c r="EC56" s="110">
        <f t="shared" si="28"/>
        <v>17.685606842003963</v>
      </c>
      <c r="ED56" s="2">
        <f t="shared" si="73"/>
        <v>4.9078715082251367E-6</v>
      </c>
      <c r="EE56" s="110">
        <f>ED56*'DT-Prelim Calcs'!$C$21/DY$2/'DT-Prelim Calcs'!$C$19/'DT-Prelim Calcs'!$C$18*3.39*'DT-Prelim Calcs'!$C$20</f>
        <v>2.3695759909157666E-4</v>
      </c>
      <c r="EF56" s="88">
        <f t="shared" si="29"/>
        <v>1</v>
      </c>
      <c r="EG56" s="110">
        <f>EE55*'DT-Prelim Calcs'!$C$11+EG55</f>
        <v>9.4647482654719202</v>
      </c>
      <c r="EH56" s="110">
        <f>EH55+0.5*EE56*'DT-Prelim Calcs'!$C$11^2+EG56*'DT-Prelim Calcs'!$C$11</f>
        <v>17.610514152099185</v>
      </c>
      <c r="EI56" s="110">
        <f>MIN('Drive Train'!$G$35-EC55*'DT-Prelim Calcs'!$C$21*'Drive Train'!$G$38,EI55+EC$2)</f>
        <v>11.108289283208922</v>
      </c>
      <c r="EJ56" s="110">
        <f>'Drive Train'!$G$35-EC56*'DT-Prelim Calcs'!$C$21*'Drive Train'!$G$38</f>
        <v>11.108295384219643</v>
      </c>
      <c r="EK56" s="1">
        <f>IF(EH56&gt;='Drive Train'!$G$30,1,0)</f>
        <v>0</v>
      </c>
      <c r="EL56" s="110">
        <f t="shared" si="74"/>
        <v>0.19650674268893292</v>
      </c>
      <c r="EM56" s="119">
        <f>EM55+'DT-Prelim Calcs'!$C$11</f>
        <v>2.080000000000001</v>
      </c>
      <c r="EN56" s="2">
        <f>EX56/'Drive Train'!$G$35</f>
        <v>0.87467053589679655</v>
      </c>
      <c r="EO56" s="88">
        <f>EV56*12*60/(PI() * 'Drive Train'!$G$17)/EN$2*EN56</f>
        <v>4110.8363105445624</v>
      </c>
      <c r="EP56" s="2">
        <f>('DT-Prelim Calcs'!$C$6*EN56-EO56)/('DT-Prelim Calcs'!$C$6*EN56)*'DT-Prelim Calcs'!$C$7*EN56</f>
        <v>0.24077189433574453</v>
      </c>
      <c r="EQ56" s="110">
        <f>EP56/'DT-Prelim Calcs'!$C$7*('DT-Prelim Calcs'!$C$8-'DT-Prelim Calcs'!$C$9)+'DT-Prelim Calcs'!$C$9</f>
        <v>17.68537795239293</v>
      </c>
      <c r="ER56" s="110">
        <f t="shared" si="30"/>
        <v>17.68537795239293</v>
      </c>
      <c r="ES56" s="2">
        <f t="shared" si="75"/>
        <v>1.053200449907532E-7</v>
      </c>
      <c r="ET56" s="110">
        <f>ES56*'DT-Prelim Calcs'!$C$21/EN$2/'DT-Prelim Calcs'!$C$19/'DT-Prelim Calcs'!$C$18*3.39*'DT-Prelim Calcs'!$C$20</f>
        <v>5.7368905213074263E-6</v>
      </c>
      <c r="EU56" s="88">
        <f t="shared" si="31"/>
        <v>1</v>
      </c>
      <c r="EV56" s="110">
        <f>ET55*'DT-Prelim Calcs'!$C$11+EV55</f>
        <v>8.3892452691004209</v>
      </c>
      <c r="EW56" s="110">
        <f>EW55+0.5*ET56*'DT-Prelim Calcs'!$C$11^2+EV56*'DT-Prelim Calcs'!$C$11</f>
        <v>15.906188259536538</v>
      </c>
      <c r="EX56" s="110">
        <f>MIN('Drive Train'!$G$35-ER55*'DT-Prelim Calcs'!$C$21*'Drive Train'!$G$38,EX55+ER$2)</f>
        <v>11.108315805889315</v>
      </c>
      <c r="EY56" s="110">
        <f>'Drive Train'!$G$35-ER56*'DT-Prelim Calcs'!$C$21*'Drive Train'!$G$38</f>
        <v>11.108315984284635</v>
      </c>
      <c r="EZ56" s="1">
        <f>IF(EW56&gt;='Drive Train'!$G$30,1,0)</f>
        <v>0</v>
      </c>
      <c r="FA56" s="110">
        <f t="shared" si="76"/>
        <v>0.19650419947103256</v>
      </c>
      <c r="FB56" s="119">
        <f>FB55+'DT-Prelim Calcs'!$C$11</f>
        <v>2.080000000000001</v>
      </c>
      <c r="FC56" s="2">
        <f>FM56/'Drive Train'!$G$35</f>
        <v>0.87467058486585469</v>
      </c>
      <c r="FD56" s="88">
        <f>FK56*12*60/(PI() * 'Drive Train'!$G$17)/FC$2*FC56</f>
        <v>4110.836933039338</v>
      </c>
      <c r="FE56" s="2">
        <f>('DT-Prelim Calcs'!$C$6*FC56-FD56)/('DT-Prelim Calcs'!$C$6*FC56)*'DT-Prelim Calcs'!$C$7*FC56</f>
        <v>0.24077181308800119</v>
      </c>
      <c r="FF56" s="110">
        <f>FE56/'DT-Prelim Calcs'!$C$7*('DT-Prelim Calcs'!$C$8-'DT-Prelim Calcs'!$C$9)+'DT-Prelim Calcs'!$C$9</f>
        <v>17.685372996856813</v>
      </c>
      <c r="FG56" s="110">
        <f t="shared" si="32"/>
        <v>17.685372996856813</v>
      </c>
      <c r="FH56" s="2">
        <f t="shared" si="77"/>
        <v>1.0925493842961487E-9</v>
      </c>
      <c r="FI56" s="110">
        <f>FH56*'DT-Prelim Calcs'!$C$21/FC$2/'DT-Prelim Calcs'!$C$19/'DT-Prelim Calcs'!$C$18*3.39*'DT-Prelim Calcs'!$C$20</f>
        <v>6.627504120278377E-8</v>
      </c>
      <c r="FJ56" s="88">
        <f t="shared" si="33"/>
        <v>1</v>
      </c>
      <c r="FK56" s="110">
        <f>FI55*'DT-Prelim Calcs'!$C$11+FK55</f>
        <v>7.5332005524619392</v>
      </c>
      <c r="FL56" s="110">
        <f>FL55+0.5*FI56*'DT-Prelim Calcs'!$C$11^2+FK56*'DT-Prelim Calcs'!$C$11</f>
        <v>14.473136171763208</v>
      </c>
      <c r="FM56" s="110">
        <f>MIN('Drive Train'!$G$35-FG55*'DT-Prelim Calcs'!$C$21*'Drive Train'!$G$38,FM55+FG$2)</f>
        <v>11.108316427796353</v>
      </c>
      <c r="FN56" s="110">
        <f>'Drive Train'!$G$35-FG56*'DT-Prelim Calcs'!$C$21*'Drive Train'!$G$38</f>
        <v>11.108316430282887</v>
      </c>
      <c r="FO56" s="1">
        <f>IF(FL56&gt;='Drive Train'!$G$30,1,0)</f>
        <v>0</v>
      </c>
      <c r="FP56" s="110">
        <f t="shared" si="78"/>
        <v>0.19650414440952016</v>
      </c>
      <c r="FQ56" s="119">
        <f>FQ55+'DT-Prelim Calcs'!$C$11</f>
        <v>2.080000000000001</v>
      </c>
      <c r="FR56" s="2">
        <f>GB56/'Drive Train'!$G$35</f>
        <v>0.87467058542581388</v>
      </c>
      <c r="FS56" s="88">
        <f>FZ56*12*60/(PI() * 'Drive Train'!$G$17)/FR$2*FR56</f>
        <v>4110.8369398103105</v>
      </c>
      <c r="FT56" s="2">
        <f>('DT-Prelim Calcs'!$C$6*FR56-FS56)/('DT-Prelim Calcs'!$C$6*FR56)*'DT-Prelim Calcs'!$C$7*FR56</f>
        <v>0.24077181224277119</v>
      </c>
      <c r="FU56" s="110">
        <f>FT56/'DT-Prelim Calcs'!$C$7*('DT-Prelim Calcs'!$C$8-'DT-Prelim Calcs'!$C$9)+'DT-Prelim Calcs'!$C$9</f>
        <v>17.685372945303776</v>
      </c>
      <c r="FV56" s="110">
        <f t="shared" si="34"/>
        <v>17.685372945303776</v>
      </c>
      <c r="FW56" s="2">
        <f t="shared" si="79"/>
        <v>4.8841208855066043E-12</v>
      </c>
      <c r="FX56" s="110">
        <f>FW56*'DT-Prelim Calcs'!$C$21/FR$2/'DT-Prelim Calcs'!$C$19/'DT-Prelim Calcs'!$C$18*3.39*'DT-Prelim Calcs'!$C$20</f>
        <v>3.2650738907167448E-10</v>
      </c>
      <c r="FY56" s="88">
        <f t="shared" si="35"/>
        <v>1</v>
      </c>
      <c r="FZ56" s="110">
        <f>FX55*'DT-Prelim Calcs'!$C$11+FZ55</f>
        <v>6.8356819896724463</v>
      </c>
      <c r="GA56" s="110">
        <f>GA55+0.5*FX56*'DT-Prelim Calcs'!$C$11^2+FZ56*'DT-Prelim Calcs'!$C$11</f>
        <v>13.261670693879314</v>
      </c>
      <c r="GB56" s="110">
        <f>MIN('Drive Train'!$G$35-FV55*'DT-Prelim Calcs'!$C$21*'Drive Train'!$G$38,GB55+FV$2)</f>
        <v>11.108316434907836</v>
      </c>
      <c r="GC56" s="110">
        <f>'Drive Train'!$G$35-FV56*'DT-Prelim Calcs'!$C$21*'Drive Train'!$G$38</f>
        <v>11.10831643492266</v>
      </c>
      <c r="GD56" s="1">
        <f>IF(GA56&gt;='Drive Train'!$G$30,1,0)</f>
        <v>0</v>
      </c>
      <c r="GE56" s="110">
        <f t="shared" si="80"/>
        <v>0.19650414383670864</v>
      </c>
      <c r="GF56" s="119">
        <f>GF55+'DT-Prelim Calcs'!$C$11</f>
        <v>2.080000000000001</v>
      </c>
      <c r="GG56" s="2">
        <f>GQ56/'Drive Train'!$G$35</f>
        <v>0.87367509866751458</v>
      </c>
      <c r="GH56" s="88">
        <f>GO56*12*60/(PI() * 'Drive Train'!$G$17)/GG$2*GG56</f>
        <v>4096.7637041467333</v>
      </c>
      <c r="GI56" s="2">
        <f>('DT-Prelim Calcs'!$C$6*GG56-GH56)/('DT-Prelim Calcs'!$C$6*GG56)*'DT-Prelim Calcs'!$C$7*GG56</f>
        <v>0.24276599479809727</v>
      </c>
      <c r="GJ56" s="110">
        <f>GI56/'DT-Prelim Calcs'!$C$7*('DT-Prelim Calcs'!$C$8-'DT-Prelim Calcs'!$C$9)+'DT-Prelim Calcs'!$C$9</f>
        <v>17.807003938039976</v>
      </c>
      <c r="GK56" s="110">
        <f t="shared" si="81"/>
        <v>17.807003938039976</v>
      </c>
      <c r="GL56" s="2">
        <f t="shared" si="82"/>
        <v>2.5450501965148531E-3</v>
      </c>
      <c r="GM56" s="110">
        <f>GL56*'DT-Prelim Calcs'!$C$21/GG$2/'DT-Prelim Calcs'!$C$19/'DT-Prelim Calcs'!$C$18*3.39*'DT-Prelim Calcs'!$C$20</f>
        <v>9.4521467766003314E-2</v>
      </c>
      <c r="GN56" s="88">
        <f t="shared" si="37"/>
        <v>1</v>
      </c>
      <c r="GO56" s="110">
        <f>GM55*'DT-Prelim Calcs'!$C$11+GO55</f>
        <v>12.276076442365815</v>
      </c>
      <c r="GP56" s="110">
        <f>GP55+0.5*GM56*'DT-Prelim Calcs'!$C$11^2+GO56*'DT-Prelim Calcs'!$C$11</f>
        <v>19.521257116292958</v>
      </c>
      <c r="GQ56" s="110">
        <f>MIN('Drive Train'!$G$35-GK55*'DT-Prelim Calcs'!$C$21*'Drive Train'!$G$38,GQ55+GK$2)</f>
        <v>11.095673753077435</v>
      </c>
      <c r="GR56" s="110">
        <f>'Drive Train'!$G$35-GK56*'DT-Prelim Calcs'!$C$21*'Drive Train'!$G$38</f>
        <v>11.097369645576402</v>
      </c>
      <c r="GS56" s="1">
        <f>IF(GP56&gt;='Drive Train'!$G$30,1,0)</f>
        <v>0</v>
      </c>
      <c r="GT56" s="110">
        <f t="shared" si="83"/>
        <v>0.19785559931155527</v>
      </c>
      <c r="GU56" s="119">
        <f>GU55+'DT-Prelim Calcs'!$C$11</f>
        <v>2.080000000000001</v>
      </c>
      <c r="GV56" s="2">
        <f>HF56/'Drive Train'!$G$35</f>
        <v>0.8739585046488334</v>
      </c>
      <c r="GW56" s="88">
        <f>HD56*12*60/(PI() * 'Drive Train'!$G$17)/GV$2*GV56</f>
        <v>4100.7707717259445</v>
      </c>
      <c r="GX56" s="2">
        <f>('DT-Prelim Calcs'!$C$6*GV56-GW56)/('DT-Prelim Calcs'!$C$6*GV56)*'DT-Prelim Calcs'!$C$7*GV56</f>
        <v>0.24219813742239243</v>
      </c>
      <c r="GY56" s="110">
        <f>GX56/'DT-Prelim Calcs'!$C$7*('DT-Prelim Calcs'!$C$8-'DT-Prelim Calcs'!$C$9)+'DT-Prelim Calcs'!$C$9</f>
        <v>17.772368665479256</v>
      </c>
      <c r="GZ56" s="110">
        <f t="shared" si="38"/>
        <v>17.772368665479256</v>
      </c>
      <c r="HA56" s="2">
        <f t="shared" si="84"/>
        <v>1.8202060545761956E-3</v>
      </c>
      <c r="HB56" s="110">
        <f>HA56*'DT-Prelim Calcs'!$C$21/GV$2/'DT-Prelim Calcs'!$C$19/'DT-Prelim Calcs'!$C$18*3.39*'DT-Prelim Calcs'!$C$20</f>
        <v>6.7601239516103917E-2</v>
      </c>
      <c r="HC56" s="88">
        <f t="shared" si="39"/>
        <v>1</v>
      </c>
      <c r="HD56" s="110">
        <f>HB55*'DT-Prelim Calcs'!$C$11+HD55</f>
        <v>12.284098979892351</v>
      </c>
      <c r="HE56" s="110">
        <f>HE55+0.5*HB56*'DT-Prelim Calcs'!$C$11^2+HD56*'DT-Prelim Calcs'!$C$11</f>
        <v>20.186944786300586</v>
      </c>
      <c r="HF56" s="110">
        <f>MIN('Drive Train'!$G$35-GZ55*'DT-Prelim Calcs'!$C$21*'Drive Train'!$G$38,HF55+GZ$2)</f>
        <v>11.099273009040184</v>
      </c>
      <c r="HG56" s="110">
        <f>'Drive Train'!$G$35-GZ56*'DT-Prelim Calcs'!$C$21*'Drive Train'!$G$38</f>
        <v>11.100486820106866</v>
      </c>
      <c r="HH56" s="1">
        <f>IF(HE56&gt;='Drive Train'!$G$30,1,0)</f>
        <v>1</v>
      </c>
      <c r="HI56" s="110">
        <f t="shared" si="85"/>
        <v>0</v>
      </c>
      <c r="HJ56" s="119">
        <f>HJ55+'DT-Prelim Calcs'!$C$11</f>
        <v>2.080000000000001</v>
      </c>
      <c r="HK56" s="2">
        <f>HU56/'Drive Train'!$G$35</f>
        <v>0.87409596017226721</v>
      </c>
      <c r="HL56" s="88">
        <f>HS56*12*60/(PI() * 'Drive Train'!$G$17)/HK$2*HK56</f>
        <v>4102.7140942693331</v>
      </c>
      <c r="HM56" s="2">
        <f>('DT-Prelim Calcs'!$C$6*HK56-HL56)/('DT-Prelim Calcs'!$C$6*HK56)*'DT-Prelim Calcs'!$C$7*HK56</f>
        <v>0.24192275711006112</v>
      </c>
      <c r="HN56" s="110">
        <f>HM56/'DT-Prelim Calcs'!$C$7*('DT-Prelim Calcs'!$C$8-'DT-Prelim Calcs'!$C$9)+'DT-Prelim Calcs'!$C$9</f>
        <v>17.755572419478906</v>
      </c>
      <c r="HO56" s="110">
        <f t="shared" si="40"/>
        <v>17.755572419478906</v>
      </c>
      <c r="HP56" s="2">
        <f t="shared" si="86"/>
        <v>1.4687309836967088E-3</v>
      </c>
      <c r="HQ56" s="110">
        <f>HP56*'DT-Prelim Calcs'!$C$21/HK$2/'DT-Prelim Calcs'!$C$19/'DT-Prelim Calcs'!$C$18*3.39*'DT-Prelim Calcs'!$C$20</f>
        <v>5.4547689677211693E-2</v>
      </c>
      <c r="HR56" s="88">
        <f t="shared" si="41"/>
        <v>1</v>
      </c>
      <c r="HS56" s="110">
        <f>HQ55*'DT-Prelim Calcs'!$C$11+HS55</f>
        <v>12.287987671090155</v>
      </c>
      <c r="HT56" s="110">
        <f>HT55+0.5*HQ56*'DT-Prelim Calcs'!$C$11^2+HS56*'DT-Prelim Calcs'!$C$11</f>
        <v>20.65473257528976</v>
      </c>
      <c r="HU56" s="110">
        <f>MIN('Drive Train'!$G$35-HO55*'DT-Prelim Calcs'!$C$21*'Drive Train'!$G$38,HU55+HO$2)</f>
        <v>11.101018694187793</v>
      </c>
      <c r="HV56" s="110">
        <f>'Drive Train'!$G$35-HO56*'DT-Prelim Calcs'!$C$21*'Drive Train'!$G$38</f>
        <v>11.101998482246898</v>
      </c>
      <c r="HW56" s="1">
        <f>IF(HT56&gt;='Drive Train'!$G$30,1,0)</f>
        <v>1</v>
      </c>
      <c r="HX56" s="110">
        <f t="shared" si="87"/>
        <v>0</v>
      </c>
      <c r="HY56" s="119">
        <f>HY55+'DT-Prelim Calcs'!$C$11</f>
        <v>2.080000000000001</v>
      </c>
      <c r="HZ56" s="2">
        <f>IJ56/'Drive Train'!$G$35</f>
        <v>0.87416991521673515</v>
      </c>
      <c r="IA56" s="88">
        <f>IH56*12*60/(PI() * 'Drive Train'!$G$17)/HZ$2*HZ56</f>
        <v>4103.7596156657073</v>
      </c>
      <c r="IB56" s="2">
        <f>('DT-Prelim Calcs'!$C$6*HZ56-IA56)/('DT-Prelim Calcs'!$C$6*HZ56)*'DT-Prelim Calcs'!$C$7*HZ56</f>
        <v>0.24177460475548576</v>
      </c>
      <c r="IC56" s="110">
        <f>IB56/'DT-Prelim Calcs'!$C$7*('DT-Prelim Calcs'!$C$8-'DT-Prelim Calcs'!$C$9)+'DT-Prelim Calcs'!$C$9</f>
        <v>17.746536176575727</v>
      </c>
      <c r="ID56" s="110">
        <f t="shared" si="42"/>
        <v>17.746536176575727</v>
      </c>
      <c r="IE56" s="2">
        <f t="shared" si="88"/>
        <v>1.2796498298479064E-3</v>
      </c>
      <c r="IF56" s="110">
        <f>IE56*'DT-Prelim Calcs'!$C$21/HZ$2/'DT-Prelim Calcs'!$C$19/'DT-Prelim Calcs'!$C$18*3.39*'DT-Prelim Calcs'!$C$20</f>
        <v>4.7525341664920125E-2</v>
      </c>
      <c r="IG56" s="88">
        <f t="shared" si="43"/>
        <v>1</v>
      </c>
      <c r="IH56" s="110">
        <f>IF55*'DT-Prelim Calcs'!$C$11+IH55</f>
        <v>12.290079266681074</v>
      </c>
      <c r="II56" s="110">
        <f>II55+0.5*IF56*'DT-Prelim Calcs'!$C$11^2+IH56*'DT-Prelim Calcs'!$C$11</f>
        <v>20.983295114719649</v>
      </c>
      <c r="IJ56" s="110">
        <f>MIN('Drive Train'!$G$35-ID55*'DT-Prelim Calcs'!$C$21*'Drive Train'!$G$38,IJ55+ID$2)</f>
        <v>11.101957923252536</v>
      </c>
      <c r="IK56" s="110">
        <f>'Drive Train'!$G$35-ID56*'DT-Prelim Calcs'!$C$21*'Drive Train'!$G$38</f>
        <v>11.102811744108184</v>
      </c>
      <c r="IL56" s="1">
        <f>IF(II56&gt;='Drive Train'!$G$30,1,0)</f>
        <v>1</v>
      </c>
      <c r="IM56" s="110">
        <f t="shared" si="89"/>
        <v>0</v>
      </c>
      <c r="IN56" s="119">
        <f>IN55+'DT-Prelim Calcs'!$C$11</f>
        <v>2.080000000000001</v>
      </c>
      <c r="IO56" s="2">
        <f>IY56/'Drive Train'!$G$35</f>
        <v>0.87421334283656393</v>
      </c>
      <c r="IP56" s="88">
        <f>IW56*12*60/(PI() * 'Drive Train'!$G$17)/IO$2*IO56</f>
        <v>4104.373549250633</v>
      </c>
      <c r="IQ56" s="2">
        <f>('DT-Prelim Calcs'!$C$6*IO56-IP56)/('DT-Prelim Calcs'!$C$6*IO56)*'DT-Prelim Calcs'!$C$7*IO56</f>
        <v>0.2416876105839057</v>
      </c>
      <c r="IR56" s="110">
        <f>IQ56/'DT-Prelim Calcs'!$C$7*('DT-Prelim Calcs'!$C$8-'DT-Prelim Calcs'!$C$9)+'DT-Prelim Calcs'!$C$9</f>
        <v>17.741230149089287</v>
      </c>
      <c r="IS56" s="110">
        <f t="shared" si="44"/>
        <v>17.741230149089287</v>
      </c>
      <c r="IT56" s="2">
        <f t="shared" si="90"/>
        <v>1.1686256288750974E-3</v>
      </c>
      <c r="IU56" s="110">
        <f>IT56*'DT-Prelim Calcs'!$C$21/IO$2/'DT-Prelim Calcs'!$C$19/'DT-Prelim Calcs'!$C$18*3.39*'DT-Prelim Calcs'!$C$20</f>
        <v>4.3401976849613867E-2</v>
      </c>
      <c r="IV56" s="88">
        <f t="shared" si="45"/>
        <v>1</v>
      </c>
      <c r="IW56" s="110">
        <f>IU55*'DT-Prelim Calcs'!$C$11+IW55</f>
        <v>12.291307279826338</v>
      </c>
      <c r="IX56" s="110">
        <f>IX55+0.5*IU56*'DT-Prelim Calcs'!$C$11^2+IW56*'DT-Prelim Calcs'!$C$11</f>
        <v>21.215717694192193</v>
      </c>
      <c r="IY56" s="110">
        <f>MIN('Drive Train'!$G$35-IS55*'DT-Prelim Calcs'!$C$21*'Drive Train'!$G$38,IY55+IS$2)</f>
        <v>11.102509454024361</v>
      </c>
      <c r="IZ56" s="110">
        <f>'Drive Train'!$G$35-IS56*'DT-Prelim Calcs'!$C$21*'Drive Train'!$G$38</f>
        <v>11.103289286581964</v>
      </c>
      <c r="JA56" s="1">
        <f>IF(IX56&gt;='Drive Train'!$G$30,1,0)</f>
        <v>1</v>
      </c>
      <c r="JB56" s="110">
        <f t="shared" si="91"/>
        <v>0</v>
      </c>
      <c r="JC56" s="119">
        <f>JC55+'DT-Prelim Calcs'!$C$11</f>
        <v>2.080000000000001</v>
      </c>
      <c r="JD56" s="2">
        <f>JN56/'Drive Train'!$G$35</f>
        <v>0.87423877562673302</v>
      </c>
      <c r="JE56" s="88">
        <f>JL56*12*60/(PI() * 'Drive Train'!$G$17)/JD$2*JD56</f>
        <v>4104.7330862981853</v>
      </c>
      <c r="JF56" s="2">
        <f>('DT-Prelim Calcs'!$C$6*JD56-JE56)/('DT-Prelim Calcs'!$C$6*JD56)*'DT-Prelim Calcs'!$C$7*JD56</f>
        <v>0.24163666478430287</v>
      </c>
      <c r="JG56" s="110">
        <f>JF56/'DT-Prelim Calcs'!$C$7*('DT-Prelim Calcs'!$C$8-'DT-Prelim Calcs'!$C$9)+'DT-Prelim Calcs'!$C$9</f>
        <v>17.73812281663124</v>
      </c>
      <c r="JH56" s="110">
        <f t="shared" si="46"/>
        <v>17.73812281663124</v>
      </c>
      <c r="JI56" s="2">
        <f t="shared" si="92"/>
        <v>1.1036083582026679E-3</v>
      </c>
      <c r="JJ56" s="110">
        <f>JI56*'DT-Prelim Calcs'!$C$21/JD$2/'DT-Prelim Calcs'!$C$19/'DT-Prelim Calcs'!$C$18*3.39*'DT-Prelim Calcs'!$C$20</f>
        <v>4.0987278757406043E-2</v>
      </c>
      <c r="JK56" s="88">
        <f t="shared" si="47"/>
        <v>1</v>
      </c>
      <c r="JL56" s="110">
        <f>JJ55*'DT-Prelim Calcs'!$C$11+JL55</f>
        <v>12.292026378049821</v>
      </c>
      <c r="JM56" s="110">
        <f>JM55+0.5*JJ56*'DT-Prelim Calcs'!$C$11^2+JL56*'DT-Prelim Calcs'!$C$11</f>
        <v>21.373177581110447</v>
      </c>
      <c r="JN56" s="110">
        <f>MIN('Drive Train'!$G$35-JH55*'DT-Prelim Calcs'!$C$21*'Drive Train'!$G$38,JN55+JH$2)</f>
        <v>11.102832450459509</v>
      </c>
      <c r="JO56" s="110">
        <f>'Drive Train'!$G$35-JH56*'DT-Prelim Calcs'!$C$21*'Drive Train'!$G$38</f>
        <v>11.103568946503188</v>
      </c>
      <c r="JP56" s="1">
        <f>IF(JM56&gt;='Drive Train'!$G$30,1,0)</f>
        <v>1</v>
      </c>
      <c r="JQ56" s="110">
        <f>MIN(JG56,'DT-Prelim Calcs'!$C$10)*'DT-Prelim Calcs'!$C$11*1000/60/60*(1-JP56)</f>
        <v>0</v>
      </c>
      <c r="JR56" s="119">
        <f>JR55+'DT-Prelim Calcs'!$C$11</f>
        <v>2.080000000000001</v>
      </c>
      <c r="JS56" s="2">
        <f>KC56/'Drive Train'!$G$35</f>
        <v>0.87424813343658958</v>
      </c>
      <c r="JT56" s="88">
        <f>KA56*12*60/(PI() * 'Drive Train'!$G$17)/JS$2*JS56</f>
        <v>4104.8653744543635</v>
      </c>
      <c r="JU56" s="2">
        <f>('DT-Prelim Calcs'!$C$6*JS56-JT56)/('DT-Prelim Calcs'!$C$6*JS56)*'DT-Prelim Calcs'!$C$7*JS56</f>
        <v>0.2416179198612329</v>
      </c>
      <c r="JV56" s="110">
        <f>JU56/'DT-Prelim Calcs'!$C$7*('DT-Prelim Calcs'!$C$8-'DT-Prelim Calcs'!$C$9)+'DT-Prelim Calcs'!$C$9</f>
        <v>17.736979509266689</v>
      </c>
      <c r="JW56" s="110">
        <f t="shared" si="48"/>
        <v>17.736979509266689</v>
      </c>
      <c r="JX56" s="2">
        <f t="shared" si="93"/>
        <v>1.0796861975381211E-3</v>
      </c>
      <c r="JY56" s="110">
        <f>JX56*'DT-Prelim Calcs'!$C$21/JS$2/'DT-Prelim Calcs'!$C$19/'DT-Prelim Calcs'!$C$18*3.39*'DT-Prelim Calcs'!$C$20</f>
        <v>4.0098825656856789E-2</v>
      </c>
      <c r="JZ56" s="88">
        <f t="shared" si="49"/>
        <v>1</v>
      </c>
      <c r="KA56" s="110">
        <f>JY55*'DT-Prelim Calcs'!$C$11+KA55</f>
        <v>12.292290951834495</v>
      </c>
      <c r="KB56" s="110">
        <f>KB55+0.5*JY56*'DT-Prelim Calcs'!$C$11^2+KA56*'DT-Prelim Calcs'!$C$11</f>
        <v>21.43520406729429</v>
      </c>
      <c r="KC56" s="110">
        <f>MIN('Drive Train'!$G$35-JW55*'DT-Prelim Calcs'!$C$21*'Drive Train'!$G$38,KC55+JW$2)</f>
        <v>11.102951294644686</v>
      </c>
      <c r="KD56" s="110">
        <f>'Drive Train'!$G$35-JW56*'DT-Prelim Calcs'!$C$21*'Drive Train'!$G$38</f>
        <v>11.103671844165998</v>
      </c>
      <c r="KE56" s="1">
        <f>IF(KB56&gt;='Drive Train'!$G$30,1,0)</f>
        <v>1</v>
      </c>
      <c r="KF56" s="110">
        <f>MIN(JV56,'DT-Prelim Calcs'!$C$10)*'DT-Prelim Calcs'!$C$11*1000/60/60*(1-KE56)</f>
        <v>0</v>
      </c>
      <c r="KG56" s="119">
        <f>KG55+'DT-Prelim Calcs'!$C$11</f>
        <v>2.080000000000001</v>
      </c>
      <c r="KH56" s="2">
        <f>KR56/'Drive Train'!$G$35</f>
        <v>0.87424743755623691</v>
      </c>
      <c r="KI56" s="88">
        <f>KP56*12*60/(PI() * 'Drive Train'!$G$17)/KH$2*KH56</f>
        <v>4104.8555370482272</v>
      </c>
      <c r="KJ56" s="2">
        <f>('DT-Prelim Calcs'!$C$6*KH56-KI56)/('DT-Prelim Calcs'!$C$6*KH56)*'DT-Prelim Calcs'!$C$7*KH56</f>
        <v>0.24161931379710222</v>
      </c>
      <c r="KK56" s="110">
        <f>KJ56/'DT-Prelim Calcs'!$C$7*('DT-Prelim Calcs'!$C$8-'DT-Prelim Calcs'!$C$9)+'DT-Prelim Calcs'!$C$9</f>
        <v>17.737064529468647</v>
      </c>
      <c r="KL56" s="110">
        <f t="shared" si="50"/>
        <v>17.737064529468647</v>
      </c>
      <c r="KM56" s="2">
        <f t="shared" si="94"/>
        <v>1.0814651266202735E-3</v>
      </c>
      <c r="KN56" s="110">
        <f>KM56*'DT-Prelim Calcs'!$C$21/KH$2/'DT-Prelim Calcs'!$C$19/'DT-Prelim Calcs'!$C$18*3.39*'DT-Prelim Calcs'!$C$20</f>
        <v>4.0164893897132341E-2</v>
      </c>
      <c r="KO56" s="88">
        <f t="shared" si="51"/>
        <v>1</v>
      </c>
      <c r="KP56" s="110">
        <f>KN55*'DT-Prelim Calcs'!$C$11+KP55</f>
        <v>12.292271277421348</v>
      </c>
      <c r="KQ56" s="110">
        <f>KQ55+0.5*KN56*'DT-Prelim Calcs'!$C$11^2+KP56*'DT-Prelim Calcs'!$C$11</f>
        <v>21.430653360565934</v>
      </c>
      <c r="KR56" s="110">
        <f>MIN('Drive Train'!$G$35-KL55*'DT-Prelim Calcs'!$C$21*'Drive Train'!$G$38,KR55+KL$2)</f>
        <v>11.102942456964207</v>
      </c>
      <c r="KS56" s="110">
        <f>'Drive Train'!$G$35-KL56*'DT-Prelim Calcs'!$C$21*'Drive Train'!$G$38</f>
        <v>11.103664192347821</v>
      </c>
      <c r="KT56" s="1">
        <f>IF(KQ56&gt;='Drive Train'!$G$30,1,0)</f>
        <v>1</v>
      </c>
      <c r="KU56" s="110">
        <f>MIN(KK56,'DT-Prelim Calcs'!$C$10)*'DT-Prelim Calcs'!$C$11*1000/60/60*(1-KT56)</f>
        <v>0</v>
      </c>
      <c r="KV56" s="119">
        <f>KV55+'DT-Prelim Calcs'!$C$11</f>
        <v>2.080000000000001</v>
      </c>
      <c r="KW56" s="2">
        <f>LG56/'Drive Train'!$G$35</f>
        <v>0.87424809087640476</v>
      </c>
      <c r="KX56" s="88">
        <f>LE56*12*60/(PI() * 'Drive Train'!$G$17)/KW$2*KW56</f>
        <v>4104.8647727966663</v>
      </c>
      <c r="KY56" s="2">
        <f>('DT-Prelim Calcs'!$C$6*KW56-KX56)/('DT-Prelim Calcs'!$C$6*KW56)*'DT-Prelim Calcs'!$C$7*KW56</f>
        <v>0.24161800511461778</v>
      </c>
      <c r="KZ56" s="110">
        <f>KY56/'DT-Prelim Calcs'!$C$7*('DT-Prelim Calcs'!$C$8-'DT-Prelim Calcs'!$C$9)+'DT-Prelim Calcs'!$C$9</f>
        <v>17.736984709118531</v>
      </c>
      <c r="LA56" s="110">
        <f t="shared" si="52"/>
        <v>17.736984709118531</v>
      </c>
      <c r="LB56" s="2">
        <f t="shared" si="95"/>
        <v>1.0797949971646514E-3</v>
      </c>
      <c r="LC56" s="110">
        <f>LB56*'DT-Prelim Calcs'!$C$21/KW$2/'DT-Prelim Calcs'!$C$19/'DT-Prelim Calcs'!$C$18*3.39*'DT-Prelim Calcs'!$C$20</f>
        <v>4.0102866402460205E-2</v>
      </c>
      <c r="LD56" s="88">
        <f t="shared" si="53"/>
        <v>1</v>
      </c>
      <c r="LE56" s="110">
        <f>LC55*'DT-Prelim Calcs'!$C$11+LE55</f>
        <v>12.292289748544485</v>
      </c>
      <c r="LF56" s="110">
        <f>LF55+0.5*LC56*'DT-Prelim Calcs'!$C$11^2+LE56*'DT-Prelim Calcs'!$C$11</f>
        <v>21.434989272059219</v>
      </c>
      <c r="LG56" s="110">
        <f>MIN('Drive Train'!$G$35-LA55*'DT-Prelim Calcs'!$C$21*'Drive Train'!$G$38,LG55+LA$2)</f>
        <v>11.10295075413034</v>
      </c>
      <c r="LH56" s="110">
        <f>'Drive Train'!$G$35-LA56*'DT-Prelim Calcs'!$C$21*'Drive Train'!$G$38</f>
        <v>11.103671376179332</v>
      </c>
      <c r="LI56" s="1">
        <f>IF(LF56&gt;='Drive Train'!$G$30,1,0)</f>
        <v>1</v>
      </c>
      <c r="LJ56" s="110">
        <f>MIN(KZ56,'DT-Prelim Calcs'!$C$10)*'DT-Prelim Calcs'!$C$11*1000/60/60*(1-LI56)</f>
        <v>0</v>
      </c>
      <c r="LK56" s="119">
        <f>LK55+'DT-Prelim Calcs'!$C$11</f>
        <v>2.080000000000001</v>
      </c>
      <c r="LL56" s="2">
        <f>LV56/'Drive Train'!$G$35</f>
        <v>0.87424759858777057</v>
      </c>
      <c r="LM56" s="88">
        <f>LT56*12*60/(PI() * 'Drive Train'!$G$17)/LL$2*LL56</f>
        <v>4104.8578134923773</v>
      </c>
      <c r="LN56" s="2">
        <f>('DT-Prelim Calcs'!$C$6*LL56-LM56)/('DT-Prelim Calcs'!$C$6*LL56)*'DT-Prelim Calcs'!$C$7*LL56</f>
        <v>0.24161899123063113</v>
      </c>
      <c r="LO56" s="110">
        <f>LN56/'DT-Prelim Calcs'!$C$7*('DT-Prelim Calcs'!$C$8-'DT-Prelim Calcs'!$C$9)+'DT-Prelim Calcs'!$C$9</f>
        <v>17.737044855201617</v>
      </c>
      <c r="LP56" s="110">
        <f t="shared" si="54"/>
        <v>17.737044855201617</v>
      </c>
      <c r="LQ56" s="2">
        <f t="shared" si="96"/>
        <v>1.0810534699849939E-3</v>
      </c>
      <c r="LR56" s="110">
        <f>LQ56*'DT-Prelim Calcs'!$C$21/LL$2/'DT-Prelim Calcs'!$C$19/'DT-Prelim Calcs'!$C$18*3.39*'DT-Prelim Calcs'!$C$20</f>
        <v>4.0149605244108703E-2</v>
      </c>
      <c r="LS56" s="88">
        <f t="shared" si="55"/>
        <v>1</v>
      </c>
      <c r="LT56" s="110">
        <f>LR55*'DT-Prelim Calcs'!$C$11+LT55</f>
        <v>12.292275830220305</v>
      </c>
      <c r="LU56" s="110">
        <f>LU55+0.5*LR56*'DT-Prelim Calcs'!$C$11^2+LT56*'DT-Prelim Calcs'!$C$11</f>
        <v>21.432117033953197</v>
      </c>
      <c r="LV56" s="110">
        <f>MIN('Drive Train'!$G$35-LP55*'DT-Prelim Calcs'!$C$21*'Drive Train'!$G$38,LV55+LP$2)</f>
        <v>11.102944502064686</v>
      </c>
      <c r="LW56" s="110">
        <f>'Drive Train'!$G$35-LP56*'DT-Prelim Calcs'!$C$21*'Drive Train'!$G$38</f>
        <v>11.103665963031855</v>
      </c>
      <c r="LX56" s="1">
        <f>IF(LU56&gt;='Drive Train'!$G$30,1,0)</f>
        <v>1</v>
      </c>
      <c r="LY56" s="110">
        <f>MIN(LO56,'DT-Prelim Calcs'!$C$10)*'DT-Prelim Calcs'!$C$11*1000/60/60*(1-LX56)</f>
        <v>0</v>
      </c>
      <c r="LZ56" s="119">
        <f>LZ55+'DT-Prelim Calcs'!$C$11</f>
        <v>2.080000000000001</v>
      </c>
    </row>
    <row r="57" spans="2:338" x14ac:dyDescent="0.2">
      <c r="B57" s="27"/>
      <c r="C57" s="3" t="str">
        <f t="shared" si="106"/>
        <v>Average Speed (ft/s)</v>
      </c>
      <c r="E57" s="24">
        <f t="shared" si="107"/>
        <v>9.9999999999999964</v>
      </c>
      <c r="F57" s="25">
        <f>'DT-Prelim Calcs'!GP2</f>
        <v>9.4339622641509386</v>
      </c>
      <c r="G57" s="25">
        <f>'DT-Prelim Calcs'!HE2</f>
        <v>9.6153846153846114</v>
      </c>
      <c r="H57" s="25">
        <f>'DT-Prelim Calcs'!HT2</f>
        <v>9.8039215686274463</v>
      </c>
      <c r="I57" s="25">
        <f>'DT-Prelim Calcs'!II2</f>
        <v>9.9999999999999964</v>
      </c>
      <c r="J57" s="25">
        <f>'DT-Prelim Calcs'!IX2</f>
        <v>9.9999999999999964</v>
      </c>
      <c r="K57" s="25">
        <f>'DT-Prelim Calcs'!JM2</f>
        <v>9.9999999999999964</v>
      </c>
      <c r="L57" s="25">
        <f>'DT-Prelim Calcs'!KB2</f>
        <v>9.9999999999999964</v>
      </c>
      <c r="M57" s="25">
        <f>'DT-Prelim Calcs'!KQ2</f>
        <v>9.9999999999999964</v>
      </c>
      <c r="N57" s="25">
        <f>'DT-Prelim Calcs'!LF2</f>
        <v>9.9999999999999964</v>
      </c>
      <c r="O57" s="25">
        <f>'DT-Prelim Calcs'!LU2</f>
        <v>9.9999999999999964</v>
      </c>
      <c r="R57" s="119">
        <f>R56+'DT-Prelim Calcs'!$C$11</f>
        <v>2.120000000000001</v>
      </c>
      <c r="S57" s="2">
        <f>AG57/'Drive Train'!$G$35</f>
        <v>0</v>
      </c>
      <c r="T57" s="88">
        <f>AE57*12*60/(PI() * 'Drive Train'!$G$17)/S$2*ABS(S57)</f>
        <v>0</v>
      </c>
      <c r="U57" s="2">
        <f>IF(OR(AD56=1,AND($C$32=Motors!$C$28,'DT-Prelim Calcs'!AI56=1)),0,IF(AG57=0,-(V56+$C$9)/($C$8-$C$9)*$C$7,($C$6*S57-T57)/($C$6*S57)*$C$7*S57))</f>
        <v>0</v>
      </c>
      <c r="V57" s="110">
        <f>IF(AND(AD56=1,AI56=1),0,ABS(U57/$C$7*($C$8-$C$9)+$C$9) *'Drive Train'!$K$55 + V56*(1-'Drive Train'!$K$55))</f>
        <v>3.9401365882773933</v>
      </c>
      <c r="W57" s="110">
        <f t="shared" si="7"/>
        <v>3.9401365882773933</v>
      </c>
      <c r="X57" s="2">
        <f>MAX(MIN(IF(AND(AI56=1,AG57&lt;0),-1,1)*(W57-$C$9)/($C$8-$C$9)*$C$7-$C$29*AE57/T$2 -  AI56*$C$29/2,X$2),MAX(X$4:X56)*-1)</f>
        <v>-0.35554222256407886</v>
      </c>
      <c r="Y57" s="110">
        <f t="shared" si="8"/>
        <v>-13.204601141291329</v>
      </c>
      <c r="Z57" s="110">
        <f t="shared" si="9"/>
        <v>13.204601141291329</v>
      </c>
      <c r="AA57" s="110">
        <f t="shared" si="10"/>
        <v>0</v>
      </c>
      <c r="AB57" s="110" t="e">
        <f t="shared" si="11"/>
        <v>#N/A</v>
      </c>
      <c r="AC57" s="88">
        <f t="shared" si="60"/>
        <v>0</v>
      </c>
      <c r="AD57" s="1">
        <f t="shared" si="12"/>
        <v>0</v>
      </c>
      <c r="AE57" s="110">
        <f t="shared" si="13"/>
        <v>11.312528100611546</v>
      </c>
      <c r="AF57" s="110" t="e">
        <f t="shared" si="14"/>
        <v>#N/A</v>
      </c>
      <c r="AG57" s="110">
        <f>IF(AI56=0,MIN('Drive Train'!$G$35-W56*$C$21*'Drive Train'!$G$38,AG56+W$2)-$C$3,IF(AE56-1&lt;=0,0,IF($C$32=Motors!$C$26,MAX(MAX(AG$4:AG56)*-1,AG56-W$2),MAX(0,MAX(AG$4:AG56)*-1,AG56-W$2))))</f>
        <v>0</v>
      </c>
      <c r="AH57" s="110">
        <f>'Drive Train'!$G$35-ABS(W57)*'DT-Prelim Calcs'!$C$21*'Drive Train'!$G$38</f>
        <v>12.345387707055034</v>
      </c>
      <c r="AI57" s="1">
        <f>IF(AJ57&gt;='Drive Train'!$G$30,1,0)</f>
        <v>1</v>
      </c>
      <c r="AJ57" s="110">
        <f>AJ56+0.5*Y57*'DT-Prelim Calcs'!$C$11^2+AE57*'DT-Prelim Calcs'!$C$11</f>
        <v>21.87310711257248</v>
      </c>
      <c r="AK57" s="110">
        <f t="shared" si="100"/>
        <v>0</v>
      </c>
      <c r="AL57" s="119">
        <f>AL56+'DT-Prelim Calcs'!$C$11</f>
        <v>2.120000000000001</v>
      </c>
      <c r="AM57" s="2">
        <f>AW57/'Drive Train'!$G$35</f>
        <v>0.69157991166906574</v>
      </c>
      <c r="AN57" s="88">
        <f>AU57*12*60/(PI() * 'Drive Train'!$G$17)/AM$2*AM57</f>
        <v>1301.3186503349268</v>
      </c>
      <c r="AO57" s="2">
        <f>('DT-Prelim Calcs'!$C$6*AM57-AN57)/('DT-Prelim Calcs'!$C$6*AM57)*'DT-Prelim Calcs'!$C$7*AM57</f>
        <v>0.66093943967046365</v>
      </c>
      <c r="AP57" s="110">
        <f>AO57/'DT-Prelim Calcs'!$C$7*('DT-Prelim Calcs'!$C$8-'DT-Prelim Calcs'!$C$9)+'DT-Prelim Calcs'!$C$9</f>
        <v>43.312618306141758</v>
      </c>
      <c r="AQ57" s="110">
        <f t="shared" si="16"/>
        <v>43.312618306141758</v>
      </c>
      <c r="AR57" s="2">
        <f t="shared" si="61"/>
        <v>0.56454295486901096</v>
      </c>
      <c r="AS57" s="110">
        <f>AR57*'DT-Prelim Calcs'!$C$21/AM$2/'DT-Prelim Calcs'!$C$19/'DT-Prelim Calcs'!$C$18*3.39*'DT-Prelim Calcs'!$C$20</f>
        <v>6.2900247057108372</v>
      </c>
      <c r="AT57" s="88">
        <f t="shared" si="17"/>
        <v>0</v>
      </c>
      <c r="AU57" s="110">
        <f>AS56*'DT-Prelim Calcs'!$C$11+AU56</f>
        <v>16.420586169962053</v>
      </c>
      <c r="AV57" s="110">
        <f>AV56+0.5*AS57*'DT-Prelim Calcs'!$C$11^2+AU57*'DT-Prelim Calcs'!$C$11</f>
        <v>18.949704323482766</v>
      </c>
      <c r="AW57" s="110">
        <f>MIN('Drive Train'!$G$35-AQ56*'DT-Prelim Calcs'!$C$21*'Drive Train'!$G$38,AW56+AQ$2)</f>
        <v>8.7830648781971341</v>
      </c>
      <c r="AX57" s="110">
        <f>'Drive Train'!$G$35-AQ57*'DT-Prelim Calcs'!$C$21*'Drive Train'!$G$38</f>
        <v>8.8018643524472413</v>
      </c>
      <c r="AY57" s="1">
        <f>IF(AV57&gt;='Drive Train'!$G$30,1,0)</f>
        <v>0</v>
      </c>
      <c r="AZ57" s="110">
        <f t="shared" si="62"/>
        <v>0.48125131451268621</v>
      </c>
      <c r="BA57" s="119">
        <f>BA56+'DT-Prelim Calcs'!$C$11</f>
        <v>2.120000000000001</v>
      </c>
      <c r="BB57" s="2">
        <f>BL57/'Drive Train'!$G$35</f>
        <v>0.78092348317954241</v>
      </c>
      <c r="BC57" s="88">
        <f>BJ57*12*60/(PI() * 'Drive Train'!$G$17)/BB$2*BB57</f>
        <v>2686.7374655130488</v>
      </c>
      <c r="BD57" s="2">
        <f>('DT-Prelim Calcs'!$C$6*BB57-BC57)/('DT-Prelim Calcs'!$C$6*BB57)*'DT-Prelim Calcs'!$C$7*BB57</f>
        <v>0.45242063416442213</v>
      </c>
      <c r="BE57" s="110">
        <f>BD57/'DT-Prelim Calcs'!$C$7*('DT-Prelim Calcs'!$C$8-'DT-Prelim Calcs'!$C$9)+'DT-Prelim Calcs'!$C$9</f>
        <v>30.594450027049859</v>
      </c>
      <c r="BF57" s="110">
        <f t="shared" si="18"/>
        <v>30.594450027049859</v>
      </c>
      <c r="BG57" s="2">
        <f t="shared" si="63"/>
        <v>0.27616757580258433</v>
      </c>
      <c r="BH57" s="110">
        <f>BG57*'DT-Prelim Calcs'!$C$21/BB$2/'DT-Prelim Calcs'!$C$19/'DT-Prelim Calcs'!$C$18*3.39*'DT-Prelim Calcs'!$C$20</f>
        <v>4.7864505134947057</v>
      </c>
      <c r="BI57" s="88">
        <f t="shared" si="19"/>
        <v>0</v>
      </c>
      <c r="BJ57" s="110">
        <f>BH56*'DT-Prelim Calcs'!$C$11+BJ56</f>
        <v>19.300945944093918</v>
      </c>
      <c r="BK57" s="110">
        <f>BK56+0.5*BH57*'DT-Prelim Calcs'!$C$11^2+BJ57*'DT-Prelim Calcs'!$C$11</f>
        <v>24.539049141182478</v>
      </c>
      <c r="BL57" s="110">
        <f>MIN('Drive Train'!$G$35-BF56*'DT-Prelim Calcs'!$C$21*'Drive Train'!$G$38,BL56+BF$2)</f>
        <v>9.9177282363801886</v>
      </c>
      <c r="BM57" s="110">
        <f>'Drive Train'!$G$35-BF57*'DT-Prelim Calcs'!$C$21*'Drive Train'!$G$38</f>
        <v>9.9464994975655117</v>
      </c>
      <c r="BN57" s="1">
        <f>IF(BK57&gt;='Drive Train'!$G$30,1,0)</f>
        <v>1</v>
      </c>
      <c r="BO57" s="110">
        <f t="shared" si="64"/>
        <v>0</v>
      </c>
      <c r="BP57" s="119">
        <f>BP56+'DT-Prelim Calcs'!$C$11</f>
        <v>2.120000000000001</v>
      </c>
      <c r="BQ57" s="2">
        <f>CA57/'Drive Train'!$G$35</f>
        <v>0.84541356539583035</v>
      </c>
      <c r="BR57" s="88">
        <f>BY57*12*60/(PI() * 'Drive Train'!$G$17)/BQ$2*BQ57</f>
        <v>3673.954992931298</v>
      </c>
      <c r="BS57" s="2">
        <f>('DT-Prelim Calcs'!$C$6*BQ57-BR57)/('DT-Prelim Calcs'!$C$6*BQ57)*'DT-Prelim Calcs'!$C$7*BQ57</f>
        <v>0.30499947309285869</v>
      </c>
      <c r="BT57" s="110">
        <f>BS57/'DT-Prelim Calcs'!$C$7*('DT-Prelim Calcs'!$C$8-'DT-Prelim Calcs'!$C$9)+'DT-Prelim Calcs'!$C$9</f>
        <v>21.602804741833936</v>
      </c>
      <c r="BU57" s="110">
        <f t="shared" si="20"/>
        <v>21.602804741833936</v>
      </c>
      <c r="BV57" s="2">
        <f t="shared" si="65"/>
        <v>8.2369039307072844E-2</v>
      </c>
      <c r="BW57" s="110">
        <f>BV57*'DT-Prelim Calcs'!$C$21/BQ$2/'DT-Prelim Calcs'!$C$19/'DT-Prelim Calcs'!$C$18*3.39*'DT-Prelim Calcs'!$C$20</f>
        <v>1.9374497679769627</v>
      </c>
      <c r="BX57" s="88">
        <f t="shared" si="21"/>
        <v>0</v>
      </c>
      <c r="BY57" s="110">
        <f>BW56*'DT-Prelim Calcs'!$C$11+BY56</f>
        <v>17.963911217458719</v>
      </c>
      <c r="BZ57" s="110">
        <f>BZ56+0.5*BW57*'DT-Prelim Calcs'!$C$11^2+BY57*'DT-Prelim Calcs'!$C$11</f>
        <v>25.949474974921799</v>
      </c>
      <c r="CA57" s="110">
        <f>MIN('Drive Train'!$G$35-BU56*'DT-Prelim Calcs'!$C$21*'Drive Train'!$G$38,CA56+BU$2)</f>
        <v>10.736752280527044</v>
      </c>
      <c r="CB57" s="110">
        <f>'Drive Train'!$G$35-BU57*'DT-Prelim Calcs'!$C$21*'Drive Train'!$G$38</f>
        <v>10.755747573234945</v>
      </c>
      <c r="CC57" s="1">
        <f>IF(BZ57&gt;='Drive Train'!$G$30,1,0)</f>
        <v>1</v>
      </c>
      <c r="CD57" s="110">
        <f t="shared" si="66"/>
        <v>0</v>
      </c>
      <c r="CE57" s="119">
        <f>CE56+'DT-Prelim Calcs'!$C$11</f>
        <v>2.120000000000001</v>
      </c>
      <c r="CF57" s="2">
        <f>CP57/'Drive Train'!$G$35</f>
        <v>0.86928176066346308</v>
      </c>
      <c r="CG57" s="88">
        <f>CN57*12*60/(PI() * 'Drive Train'!$G$17)/CF$2*CF57</f>
        <v>4032.142869036863</v>
      </c>
      <c r="CH57" s="2">
        <f>('DT-Prelim Calcs'!$C$6*CF57-CG57)/('DT-Prelim Calcs'!$C$6*CF57)*'DT-Prelim Calcs'!$C$7*CF57</f>
        <v>0.2521733364152815</v>
      </c>
      <c r="CI57" s="110">
        <f>CH57/'DT-Prelim Calcs'!$C$7*('DT-Prelim Calcs'!$C$8-'DT-Prelim Calcs'!$C$9)+'DT-Prelim Calcs'!$C$9</f>
        <v>18.380785057953339</v>
      </c>
      <c r="CJ57" s="110">
        <f t="shared" si="22"/>
        <v>18.380785057953339</v>
      </c>
      <c r="CK57" s="2">
        <f t="shared" si="67"/>
        <v>1.4546625136068192E-2</v>
      </c>
      <c r="CL57" s="110">
        <f>CK57*'DT-Prelim Calcs'!$C$21/CF$2/'DT-Prelim Calcs'!$C$19/'DT-Prelim Calcs'!$C$18*3.39*'DT-Prelim Calcs'!$C$20</f>
        <v>0.43220156860901549</v>
      </c>
      <c r="CM57" s="88">
        <f t="shared" si="23"/>
        <v>0</v>
      </c>
      <c r="CN57" s="110">
        <f>CL56*'DT-Prelim Calcs'!$C$11+CN56</f>
        <v>15.179378286777808</v>
      </c>
      <c r="CO57" s="110">
        <f>CO56+0.5*CL57*'DT-Prelim Calcs'!$C$11^2+CN57*'DT-Prelim Calcs'!$C$11</f>
        <v>24.658598950918812</v>
      </c>
      <c r="CP57" s="110">
        <f>MIN('Drive Train'!$G$35-CJ56*'DT-Prelim Calcs'!$C$21*'Drive Train'!$G$38,CP56+CJ$2)</f>
        <v>11.03987836042598</v>
      </c>
      <c r="CQ57" s="110">
        <f>'Drive Train'!$G$35-CJ57*'DT-Prelim Calcs'!$C$21*'Drive Train'!$G$38</f>
        <v>11.045729344784199</v>
      </c>
      <c r="CR57" s="1">
        <f>IF(CO57&gt;='Drive Train'!$G$30,1,0)</f>
        <v>1</v>
      </c>
      <c r="CS57" s="110">
        <f t="shared" si="68"/>
        <v>0</v>
      </c>
      <c r="CT57" s="119">
        <f>CT56+'DT-Prelim Calcs'!$C$11</f>
        <v>2.120000000000001</v>
      </c>
      <c r="CU57" s="2">
        <f>DE57/'Drive Train'!$G$35</f>
        <v>0.87406502044521395</v>
      </c>
      <c r="CV57" s="88">
        <f>DC57*12*60/(PI() * 'Drive Train'!$G$17)/CU$2*CU57</f>
        <v>4102.2263011051373</v>
      </c>
      <c r="CW57" s="2">
        <f>('DT-Prelim Calcs'!$C$6*CU57-CV57)/('DT-Prelim Calcs'!$C$6*CU57)*'DT-Prelim Calcs'!$C$7*CU57</f>
        <v>0.24199690407462782</v>
      </c>
      <c r="CX57" s="110">
        <f>CW57/'DT-Prelim Calcs'!$C$7*('DT-Prelim Calcs'!$C$8-'DT-Prelim Calcs'!$C$9)+'DT-Prelim Calcs'!$C$9</f>
        <v>17.760094858452476</v>
      </c>
      <c r="CY57" s="110">
        <f t="shared" si="24"/>
        <v>17.760094858452476</v>
      </c>
      <c r="CZ57" s="2">
        <f t="shared" si="69"/>
        <v>1.562956324362208E-3</v>
      </c>
      <c r="DA57" s="110">
        <f>CZ57*'DT-Prelim Calcs'!$C$21/CU$2/'DT-Prelim Calcs'!$C$19/'DT-Prelim Calcs'!$C$18*3.39*'DT-Prelim Calcs'!$C$20</f>
        <v>5.6112250818210627E-2</v>
      </c>
      <c r="DB57" s="88">
        <f t="shared" si="25"/>
        <v>1</v>
      </c>
      <c r="DC57" s="110">
        <f>DA56*'DT-Prelim Calcs'!$C$11+DC56</f>
        <v>12.710649931407749</v>
      </c>
      <c r="DD57" s="110">
        <f>DD56+0.5*DA57*'DT-Prelim Calcs'!$C$11^2+DC57*'DT-Prelim Calcs'!$C$11</f>
        <v>22.37966962127738</v>
      </c>
      <c r="DE57" s="110">
        <f>MIN('Drive Train'!$G$35-CY56*'DT-Prelim Calcs'!$C$21*'Drive Train'!$G$38,DE56+CY$2)</f>
        <v>11.100625759654216</v>
      </c>
      <c r="DF57" s="110">
        <f>'Drive Train'!$G$35-CY57*'DT-Prelim Calcs'!$C$21*'Drive Train'!$G$38</f>
        <v>11.101591462739277</v>
      </c>
      <c r="DG57" s="1">
        <f>IF(DD57&gt;='Drive Train'!$G$30,1,0)</f>
        <v>1</v>
      </c>
      <c r="DH57" s="110">
        <f t="shared" si="70"/>
        <v>0</v>
      </c>
      <c r="DI57" s="119">
        <f>DI56+'DT-Prelim Calcs'!$C$11</f>
        <v>2.120000000000001</v>
      </c>
      <c r="DJ57" s="2">
        <f>DT57/'Drive Train'!$G$35</f>
        <v>0.87462898712567327</v>
      </c>
      <c r="DK57" s="88">
        <f>DR57*12*60/(PI() * 'Drive Train'!$G$17)/DJ$2*DJ57</f>
        <v>4110.2639166186545</v>
      </c>
      <c r="DL57" s="2">
        <f>('DT-Prelim Calcs'!$C$6*DJ57-DK57)/('DT-Prelim Calcs'!$C$6*DJ57)*'DT-Prelim Calcs'!$C$7*DJ57</f>
        <v>0.24085150841701036</v>
      </c>
      <c r="DM57" s="110">
        <f>DL57/'DT-Prelim Calcs'!$C$7*('DT-Prelim Calcs'!$C$8-'DT-Prelim Calcs'!$C$9)+'DT-Prelim Calcs'!$C$9</f>
        <v>17.690233846711273</v>
      </c>
      <c r="DN57" s="110">
        <f t="shared" si="26"/>
        <v>17.690233846711273</v>
      </c>
      <c r="DO57" s="2">
        <f t="shared" si="71"/>
        <v>1.0180838894563449E-4</v>
      </c>
      <c r="DP57" s="110">
        <f>DO57*'DT-Prelim Calcs'!$C$21/DJ$2/'DT-Prelim Calcs'!$C$19/'DT-Prelim Calcs'!$C$18*3.39*'DT-Prelim Calcs'!$C$20</f>
        <v>4.2852417932028805E-3</v>
      </c>
      <c r="DQ57" s="88">
        <f t="shared" si="27"/>
        <v>1</v>
      </c>
      <c r="DR57" s="110">
        <f>DP56*'DT-Prelim Calcs'!$C$11+DR56</f>
        <v>10.855674330989697</v>
      </c>
      <c r="DS57" s="110">
        <f>DS56+0.5*DP57*'DT-Prelim Calcs'!$C$11^2+DR57*'DT-Prelim Calcs'!$C$11</f>
        <v>20.049680441445744</v>
      </c>
      <c r="DT57" s="110">
        <f>MIN('Drive Train'!$G$35-DN56*'DT-Prelim Calcs'!$C$21*'Drive Train'!$G$38,DT56+DN$2)</f>
        <v>11.107788136496049</v>
      </c>
      <c r="DU57" s="110">
        <f>'Drive Train'!$G$35-DN57*'DT-Prelim Calcs'!$C$21*'Drive Train'!$G$38</f>
        <v>11.107878953795986</v>
      </c>
      <c r="DV57" s="1">
        <f>IF(DS57&gt;='Drive Train'!$G$30,1,0)</f>
        <v>1</v>
      </c>
      <c r="DW57" s="110">
        <f t="shared" si="72"/>
        <v>0</v>
      </c>
      <c r="DX57" s="119">
        <f>DX56+'DT-Prelim Calcs'!$C$11</f>
        <v>2.120000000000001</v>
      </c>
      <c r="DY57" s="2">
        <f>EI57/'Drive Train'!$G$35</f>
        <v>0.87466892789131045</v>
      </c>
      <c r="DZ57" s="88">
        <f>EG57*12*60/(PI() * 'Drive Train'!$G$17)/DY$2*DY57</f>
        <v>4110.8149455665862</v>
      </c>
      <c r="EA57" s="2">
        <f>('DT-Prelim Calcs'!$C$6*DY57-DZ57)/('DT-Prelim Calcs'!$C$6*DY57)*'DT-Prelim Calcs'!$C$7*DY57</f>
        <v>0.24077478537317126</v>
      </c>
      <c r="EB57" s="110">
        <f>EA57/'DT-Prelim Calcs'!$C$7*('DT-Prelim Calcs'!$C$8-'DT-Prelim Calcs'!$C$9)+'DT-Prelim Calcs'!$C$9</f>
        <v>17.685554285172145</v>
      </c>
      <c r="EC57" s="110">
        <f t="shared" si="28"/>
        <v>17.685554285172145</v>
      </c>
      <c r="ED57" s="2">
        <f t="shared" si="73"/>
        <v>3.8050683384693862E-6</v>
      </c>
      <c r="EE57" s="110">
        <f>ED57*'DT-Prelim Calcs'!$C$21/DY$2/'DT-Prelim Calcs'!$C$19/'DT-Prelim Calcs'!$C$18*3.39*'DT-Prelim Calcs'!$C$20</f>
        <v>1.8371301211778177E-4</v>
      </c>
      <c r="EF57" s="88">
        <f t="shared" si="29"/>
        <v>1</v>
      </c>
      <c r="EG57" s="110">
        <f>EE56*'DT-Prelim Calcs'!$C$11+EG56</f>
        <v>9.4647577437758841</v>
      </c>
      <c r="EH57" s="110">
        <f>EH56+0.5*EE57*'DT-Prelim Calcs'!$C$11^2+EG57*'DT-Prelim Calcs'!$C$11</f>
        <v>17.989104608820632</v>
      </c>
      <c r="EI57" s="110">
        <f>MIN('Drive Train'!$G$35-EC56*'DT-Prelim Calcs'!$C$21*'Drive Train'!$G$38,EI56+EC$2)</f>
        <v>11.108295384219643</v>
      </c>
      <c r="EJ57" s="110">
        <f>'Drive Train'!$G$35-EC57*'DT-Prelim Calcs'!$C$21*'Drive Train'!$G$38</f>
        <v>11.108300114334506</v>
      </c>
      <c r="EK57" s="1">
        <f>IF(EH57&gt;='Drive Train'!$G$30,1,0)</f>
        <v>0</v>
      </c>
      <c r="EL57" s="110">
        <f t="shared" si="74"/>
        <v>0.19650615872413496</v>
      </c>
      <c r="EM57" s="119">
        <f>EM56+'DT-Prelim Calcs'!$C$11</f>
        <v>2.120000000000001</v>
      </c>
      <c r="EN57" s="2">
        <f>EX57/'Drive Train'!$G$35</f>
        <v>0.8746705499436721</v>
      </c>
      <c r="EO57" s="88">
        <f>EV57*12*60/(PI() * 'Drive Train'!$G$17)/EN$2*EN57</f>
        <v>4110.8364890089861</v>
      </c>
      <c r="EP57" s="2">
        <f>('DT-Prelim Calcs'!$C$6*EN57-EO57)/('DT-Prelim Calcs'!$C$6*EN57)*'DT-Prelim Calcs'!$C$7*EN57</f>
        <v>0.24077187105368211</v>
      </c>
      <c r="EQ57" s="110">
        <f>EP57/'DT-Prelim Calcs'!$C$7*('DT-Prelim Calcs'!$C$8-'DT-Prelim Calcs'!$C$9)+'DT-Prelim Calcs'!$C$9</f>
        <v>17.685376532352244</v>
      </c>
      <c r="ER57" s="110">
        <f t="shared" si="30"/>
        <v>17.685376532352244</v>
      </c>
      <c r="ES57" s="2">
        <f t="shared" si="75"/>
        <v>7.5452020020794208E-8</v>
      </c>
      <c r="ET57" s="110">
        <f>ES57*'DT-Prelim Calcs'!$C$21/EN$2/'DT-Prelim Calcs'!$C$19/'DT-Prelim Calcs'!$C$18*3.39*'DT-Prelim Calcs'!$C$20</f>
        <v>4.1099486665505718E-6</v>
      </c>
      <c r="EU57" s="88">
        <f t="shared" si="31"/>
        <v>1</v>
      </c>
      <c r="EV57" s="110">
        <f>ET56*'DT-Prelim Calcs'!$C$11+EV56</f>
        <v>8.3892454985760416</v>
      </c>
      <c r="EW57" s="110">
        <f>EW56+0.5*ET57*'DT-Prelim Calcs'!$C$11^2+EV57*'DT-Prelim Calcs'!$C$11</f>
        <v>16.241758082767539</v>
      </c>
      <c r="EX57" s="110">
        <f>MIN('Drive Train'!$G$35-ER56*'DT-Prelim Calcs'!$C$21*'Drive Train'!$G$38,EX56+ER$2)</f>
        <v>11.108315984284635</v>
      </c>
      <c r="EY57" s="110">
        <f>'Drive Train'!$G$35-ER57*'DT-Prelim Calcs'!$C$21*'Drive Train'!$G$38</f>
        <v>11.108316112088298</v>
      </c>
      <c r="EZ57" s="1">
        <f>IF(EW57&gt;='Drive Train'!$G$30,1,0)</f>
        <v>0</v>
      </c>
      <c r="FA57" s="110">
        <f t="shared" si="76"/>
        <v>0.19650418369280273</v>
      </c>
      <c r="FB57" s="119">
        <f>FB56+'DT-Prelim Calcs'!$C$11</f>
        <v>2.120000000000001</v>
      </c>
      <c r="FC57" s="2">
        <f>FM57/'Drive Train'!$G$35</f>
        <v>0.87467058506164475</v>
      </c>
      <c r="FD57" s="88">
        <f>FK57*12*60/(PI() * 'Drive Train'!$G$17)/FC$2*FC57</f>
        <v>4110.836935406167</v>
      </c>
      <c r="FE57" s="2">
        <f>('DT-Prelim Calcs'!$C$6*FC57-FD57)/('DT-Prelim Calcs'!$C$6*FC57)*'DT-Prelim Calcs'!$C$7*FC57</f>
        <v>0.24077181279262186</v>
      </c>
      <c r="FF57" s="110">
        <f>FE57/'DT-Prelim Calcs'!$C$7*('DT-Prelim Calcs'!$C$8-'DT-Prelim Calcs'!$C$9)+'DT-Prelim Calcs'!$C$9</f>
        <v>17.685372978840768</v>
      </c>
      <c r="FG57" s="110">
        <f t="shared" si="32"/>
        <v>17.685372978840768</v>
      </c>
      <c r="FH57" s="2">
        <f t="shared" si="77"/>
        <v>7.1244021793148704E-10</v>
      </c>
      <c r="FI57" s="110">
        <f>FH57*'DT-Prelim Calcs'!$C$21/FC$2/'DT-Prelim Calcs'!$C$19/'DT-Prelim Calcs'!$C$18*3.39*'DT-Prelim Calcs'!$C$20</f>
        <v>4.3217272808540445E-8</v>
      </c>
      <c r="FJ57" s="88">
        <f t="shared" si="33"/>
        <v>1</v>
      </c>
      <c r="FK57" s="110">
        <f>FI56*'DT-Prelim Calcs'!$C$11+FK56</f>
        <v>7.5332005551129413</v>
      </c>
      <c r="FL57" s="110">
        <f>FL56+0.5*FI57*'DT-Prelim Calcs'!$C$11^2+FK57*'DT-Prelim Calcs'!$C$11</f>
        <v>14.774464194002299</v>
      </c>
      <c r="FM57" s="110">
        <f>MIN('Drive Train'!$G$35-FG56*'DT-Prelim Calcs'!$C$21*'Drive Train'!$G$38,FM56+FG$2)</f>
        <v>11.108316430282887</v>
      </c>
      <c r="FN57" s="110">
        <f>'Drive Train'!$G$35-FG57*'DT-Prelim Calcs'!$C$21*'Drive Train'!$G$38</f>
        <v>11.108316431904329</v>
      </c>
      <c r="FO57" s="1">
        <f>IF(FL57&gt;='Drive Train'!$G$30,1,0)</f>
        <v>0</v>
      </c>
      <c r="FP57" s="110">
        <f t="shared" si="78"/>
        <v>0.19650414420934187</v>
      </c>
      <c r="FQ57" s="119">
        <f>FQ56+'DT-Prelim Calcs'!$C$11</f>
        <v>2.120000000000001</v>
      </c>
      <c r="FR57" s="2">
        <f>GB57/'Drive Train'!$G$35</f>
        <v>0.87467058542698117</v>
      </c>
      <c r="FS57" s="88">
        <f>FZ57*12*60/(PI() * 'Drive Train'!$G$17)/FR$2*FR57</f>
        <v>4110.8369398236509</v>
      </c>
      <c r="FT57" s="2">
        <f>('DT-Prelim Calcs'!$C$6*FR57-FS57)/('DT-Prelim Calcs'!$C$6*FR57)*'DT-Prelim Calcs'!$C$7*FR57</f>
        <v>0.24077181224119609</v>
      </c>
      <c r="FU57" s="110">
        <f>FT57/'DT-Prelim Calcs'!$C$7*('DT-Prelim Calcs'!$C$8-'DT-Prelim Calcs'!$C$9)+'DT-Prelim Calcs'!$C$9</f>
        <v>17.685372945207707</v>
      </c>
      <c r="FV57" s="110">
        <f t="shared" si="34"/>
        <v>17.685372945207707</v>
      </c>
      <c r="FW57" s="2">
        <f t="shared" si="79"/>
        <v>2.8489710590662298E-12</v>
      </c>
      <c r="FX57" s="110">
        <f>FW57*'DT-Prelim Calcs'!$C$21/FR$2/'DT-Prelim Calcs'!$C$19/'DT-Prelim Calcs'!$C$18*3.39*'DT-Prelim Calcs'!$C$20</f>
        <v>1.904559948130752E-10</v>
      </c>
      <c r="FY57" s="88">
        <f t="shared" si="35"/>
        <v>1</v>
      </c>
      <c r="FZ57" s="110">
        <f>FX56*'DT-Prelim Calcs'!$C$11+FZ56</f>
        <v>6.835681989685507</v>
      </c>
      <c r="GA57" s="110">
        <f>GA56+0.5*FX57*'DT-Prelim Calcs'!$C$11^2+FZ57*'DT-Prelim Calcs'!$C$11</f>
        <v>13.535097973466886</v>
      </c>
      <c r="GB57" s="110">
        <f>MIN('Drive Train'!$G$35-FV56*'DT-Prelim Calcs'!$C$21*'Drive Train'!$G$38,GB56+FV$2)</f>
        <v>11.10831643492266</v>
      </c>
      <c r="GC57" s="110">
        <f>'Drive Train'!$G$35-FV57*'DT-Prelim Calcs'!$C$21*'Drive Train'!$G$38</f>
        <v>11.108316434931305</v>
      </c>
      <c r="GD57" s="1">
        <f>IF(GA57&gt;='Drive Train'!$G$30,1,0)</f>
        <v>0</v>
      </c>
      <c r="GE57" s="110">
        <f t="shared" si="80"/>
        <v>0.19650414383564122</v>
      </c>
      <c r="GF57" s="119">
        <f>GF56+'DT-Prelim Calcs'!$C$11</f>
        <v>2.120000000000001</v>
      </c>
      <c r="GG57" s="2">
        <f>GQ57/'Drive Train'!$G$35</f>
        <v>0.87380863350995297</v>
      </c>
      <c r="GH57" s="88">
        <f>GO57*12*60/(PI() * 'Drive Train'!$G$17)/GG$2*GG57</f>
        <v>4098.6518028770188</v>
      </c>
      <c r="GI57" s="2">
        <f>('DT-Prelim Calcs'!$C$6*GG57-GH57)/('DT-Prelim Calcs'!$C$6*GG57)*'DT-Prelim Calcs'!$C$7*GG57</f>
        <v>0.24249841947221928</v>
      </c>
      <c r="GJ57" s="110">
        <f>GI57/'DT-Prelim Calcs'!$C$7*('DT-Prelim Calcs'!$C$8-'DT-Prelim Calcs'!$C$9)+'DT-Prelim Calcs'!$C$9</f>
        <v>17.790683740858768</v>
      </c>
      <c r="GK57" s="110">
        <f t="shared" si="81"/>
        <v>17.790683740858768</v>
      </c>
      <c r="GL57" s="2">
        <f t="shared" si="82"/>
        <v>2.2034902017454006E-3</v>
      </c>
      <c r="GM57" s="110">
        <f>GL57*'DT-Prelim Calcs'!$C$21/GG$2/'DT-Prelim Calcs'!$C$19/'DT-Prelim Calcs'!$C$18*3.39*'DT-Prelim Calcs'!$C$20</f>
        <v>8.1836157244439836E-2</v>
      </c>
      <c r="GN57" s="88">
        <f t="shared" si="37"/>
        <v>1</v>
      </c>
      <c r="GO57" s="110">
        <f>GM56*'DT-Prelim Calcs'!$C$11+GO56</f>
        <v>12.279857301076454</v>
      </c>
      <c r="GP57" s="110">
        <f>GP56+0.5*GM57*'DT-Prelim Calcs'!$C$11^2+GO57*'DT-Prelim Calcs'!$C$11</f>
        <v>20.012516877261813</v>
      </c>
      <c r="GQ57" s="110">
        <f>MIN('Drive Train'!$G$35-GK56*'DT-Prelim Calcs'!$C$21*'Drive Train'!$G$38,GQ56+GK$2)</f>
        <v>11.097369645576402</v>
      </c>
      <c r="GR57" s="110">
        <f>'Drive Train'!$G$35-GK57*'DT-Prelim Calcs'!$C$21*'Drive Train'!$G$38</f>
        <v>11.098838463322711</v>
      </c>
      <c r="GS57" s="1">
        <f>IF(GP57&gt;='Drive Train'!$G$30,1,0)</f>
        <v>1</v>
      </c>
      <c r="GT57" s="110">
        <f t="shared" si="83"/>
        <v>0</v>
      </c>
      <c r="GU57" s="119">
        <f>GU56+'DT-Prelim Calcs'!$C$11</f>
        <v>2.120000000000001</v>
      </c>
      <c r="GV57" s="2">
        <f>HF57/'Drive Train'!$G$35</f>
        <v>0.87405408032337528</v>
      </c>
      <c r="GW57" s="88">
        <f>HD57*12*60/(PI() * 'Drive Train'!$G$17)/GV$2*GV57</f>
        <v>4102.1220149986048</v>
      </c>
      <c r="GX57" s="2">
        <f>('DT-Prelim Calcs'!$C$6*GV57-GW57)/('DT-Prelim Calcs'!$C$6*GV57)*'DT-Prelim Calcs'!$C$7*GV57</f>
        <v>0.24200665716896727</v>
      </c>
      <c r="GY57" s="110">
        <f>GX57/'DT-Prelim Calcs'!$C$7*('DT-Prelim Calcs'!$C$8-'DT-Prelim Calcs'!$C$9)+'DT-Prelim Calcs'!$C$9</f>
        <v>17.760689728036304</v>
      </c>
      <c r="GZ57" s="110">
        <f t="shared" si="38"/>
        <v>17.760689728036304</v>
      </c>
      <c r="HA57" s="2">
        <f t="shared" si="84"/>
        <v>1.5758123684625758E-3</v>
      </c>
      <c r="HB57" s="110">
        <f>HA57*'DT-Prelim Calcs'!$C$21/GV$2/'DT-Prelim Calcs'!$C$19/'DT-Prelim Calcs'!$C$18*3.39*'DT-Prelim Calcs'!$C$20</f>
        <v>5.8524620926876658E-2</v>
      </c>
      <c r="HC57" s="88">
        <f t="shared" si="39"/>
        <v>1</v>
      </c>
      <c r="HD57" s="110">
        <f>HB56*'DT-Prelim Calcs'!$C$11+HD56</f>
        <v>12.286803029472996</v>
      </c>
      <c r="HE57" s="110">
        <f>HE56+0.5*HB57*'DT-Prelim Calcs'!$C$11^2+HD57*'DT-Prelim Calcs'!$C$11</f>
        <v>20.678463727176247</v>
      </c>
      <c r="HF57" s="110">
        <f>MIN('Drive Train'!$G$35-GZ56*'DT-Prelim Calcs'!$C$21*'Drive Train'!$G$38,HF56+GZ$2)</f>
        <v>11.100486820106866</v>
      </c>
      <c r="HG57" s="110">
        <f>'Drive Train'!$G$35-GZ57*'DT-Prelim Calcs'!$C$21*'Drive Train'!$G$38</f>
        <v>11.101537924476732</v>
      </c>
      <c r="HH57" s="1">
        <f>IF(HE57&gt;='Drive Train'!$G$30,1,0)</f>
        <v>1</v>
      </c>
      <c r="HI57" s="110">
        <f t="shared" si="85"/>
        <v>0</v>
      </c>
      <c r="HJ57" s="119">
        <f>HJ56+'DT-Prelim Calcs'!$C$11</f>
        <v>2.120000000000001</v>
      </c>
      <c r="HK57" s="2">
        <f>HU57/'Drive Train'!$G$35</f>
        <v>0.87417310883833854</v>
      </c>
      <c r="HL57" s="88">
        <f>HS57*12*60/(PI() * 'Drive Train'!$G$17)/HK$2*HK57</f>
        <v>4103.8047640451987</v>
      </c>
      <c r="HM57" s="2">
        <f>('DT-Prelim Calcs'!$C$6*HK57-HL57)/('DT-Prelim Calcs'!$C$6*HK57)*'DT-Prelim Calcs'!$C$7*HK57</f>
        <v>0.24176820721141851</v>
      </c>
      <c r="HN57" s="110">
        <f>HM57/'DT-Prelim Calcs'!$C$7*('DT-Prelim Calcs'!$C$8-'DT-Prelim Calcs'!$C$9)+'DT-Prelim Calcs'!$C$9</f>
        <v>17.746145971760278</v>
      </c>
      <c r="HO57" s="110">
        <f t="shared" si="40"/>
        <v>17.746145971760278</v>
      </c>
      <c r="HP57" s="2">
        <f t="shared" si="86"/>
        <v>1.2714850409177858E-3</v>
      </c>
      <c r="HQ57" s="110">
        <f>HP57*'DT-Prelim Calcs'!$C$21/HK$2/'DT-Prelim Calcs'!$C$19/'DT-Prelim Calcs'!$C$18*3.39*'DT-Prelim Calcs'!$C$20</f>
        <v>4.7222106846710472E-2</v>
      </c>
      <c r="HR57" s="88">
        <f t="shared" si="41"/>
        <v>1</v>
      </c>
      <c r="HS57" s="110">
        <f>HQ56*'DT-Prelim Calcs'!$C$11+HS56</f>
        <v>12.290169578677244</v>
      </c>
      <c r="HT57" s="110">
        <f>HT56+0.5*HQ57*'DT-Prelim Calcs'!$C$11^2+HS57*'DT-Prelim Calcs'!$C$11</f>
        <v>21.146377136122329</v>
      </c>
      <c r="HU57" s="110">
        <f>MIN('Drive Train'!$G$35-HO56*'DT-Prelim Calcs'!$C$21*'Drive Train'!$G$38,HU56+HO$2)</f>
        <v>11.101998482246898</v>
      </c>
      <c r="HV57" s="110">
        <f>'Drive Train'!$G$35-HO57*'DT-Prelim Calcs'!$C$21*'Drive Train'!$G$38</f>
        <v>11.102846862541574</v>
      </c>
      <c r="HW57" s="1">
        <f>IF(HT57&gt;='Drive Train'!$G$30,1,0)</f>
        <v>1</v>
      </c>
      <c r="HX57" s="110">
        <f t="shared" si="87"/>
        <v>0</v>
      </c>
      <c r="HY57" s="119">
        <f>HY56+'DT-Prelim Calcs'!$C$11</f>
        <v>2.120000000000001</v>
      </c>
      <c r="HZ57" s="2">
        <f>IJ57/'Drive Train'!$G$35</f>
        <v>0.87423714520536888</v>
      </c>
      <c r="IA57" s="88">
        <f>IH57*12*60/(PI() * 'Drive Train'!$G$17)/HZ$2*HZ57</f>
        <v>4104.710037540719</v>
      </c>
      <c r="IB57" s="2">
        <f>('DT-Prelim Calcs'!$C$6*HZ57-IA57)/('DT-Prelim Calcs'!$C$6*HZ57)*'DT-Prelim Calcs'!$C$7*HZ57</f>
        <v>0.2416399307442938</v>
      </c>
      <c r="IC57" s="110">
        <f>IB57/'DT-Prelim Calcs'!$C$7*('DT-Prelim Calcs'!$C$8-'DT-Prelim Calcs'!$C$9)+'DT-Prelim Calcs'!$C$9</f>
        <v>17.738322017027848</v>
      </c>
      <c r="ID57" s="110">
        <f t="shared" si="42"/>
        <v>17.738322017027848</v>
      </c>
      <c r="IE57" s="2">
        <f t="shared" si="88"/>
        <v>1.1077763680957808E-3</v>
      </c>
      <c r="IF57" s="110">
        <f>IE57*'DT-Prelim Calcs'!$C$21/HZ$2/'DT-Prelim Calcs'!$C$19/'DT-Prelim Calcs'!$C$18*3.39*'DT-Prelim Calcs'!$C$20</f>
        <v>4.1142075866437429E-2</v>
      </c>
      <c r="IG57" s="88">
        <f t="shared" si="43"/>
        <v>1</v>
      </c>
      <c r="IH57" s="110">
        <f>IF56*'DT-Prelim Calcs'!$C$11+IH56</f>
        <v>12.291980280347671</v>
      </c>
      <c r="II57" s="110">
        <f>II56+0.5*IF57*'DT-Prelim Calcs'!$C$11^2+IH57*'DT-Prelim Calcs'!$C$11</f>
        <v>21.475007239594248</v>
      </c>
      <c r="IJ57" s="110">
        <f>MIN('Drive Train'!$G$35-ID56*'DT-Prelim Calcs'!$C$21*'Drive Train'!$G$38,IJ56+ID$2)</f>
        <v>11.102811744108184</v>
      </c>
      <c r="IK57" s="110">
        <f>'Drive Train'!$G$35-ID57*'DT-Prelim Calcs'!$C$21*'Drive Train'!$G$38</f>
        <v>11.103551018467494</v>
      </c>
      <c r="IL57" s="1">
        <f>IF(II57&gt;='Drive Train'!$G$30,1,0)</f>
        <v>1</v>
      </c>
      <c r="IM57" s="110">
        <f t="shared" si="89"/>
        <v>0</v>
      </c>
      <c r="IN57" s="119">
        <f>IN56+'DT-Prelim Calcs'!$C$11</f>
        <v>2.120000000000001</v>
      </c>
      <c r="IO57" s="2">
        <f>IY57/'Drive Train'!$G$35</f>
        <v>0.87427474697495777</v>
      </c>
      <c r="IP57" s="88">
        <f>IW57*12*60/(PI() * 'Drive Train'!$G$17)/IO$2*IO57</f>
        <v>4105.2415983494075</v>
      </c>
      <c r="IQ57" s="2">
        <f>('DT-Prelim Calcs'!$C$6*IO57-IP57)/('DT-Prelim Calcs'!$C$6*IO57)*'DT-Prelim Calcs'!$C$7*IO57</f>
        <v>0.24156461007156291</v>
      </c>
      <c r="IR57" s="110">
        <f>IQ57/'DT-Prelim Calcs'!$C$7*('DT-Prelim Calcs'!$C$8-'DT-Prelim Calcs'!$C$9)+'DT-Prelim Calcs'!$C$9</f>
        <v>17.733727990180434</v>
      </c>
      <c r="IS57" s="110">
        <f t="shared" si="44"/>
        <v>17.733727990180434</v>
      </c>
      <c r="IT57" s="2">
        <f t="shared" si="90"/>
        <v>1.0116531420978347E-3</v>
      </c>
      <c r="IU57" s="110">
        <f>IT57*'DT-Prelim Calcs'!$C$21/IO$2/'DT-Prelim Calcs'!$C$19/'DT-Prelim Calcs'!$C$18*3.39*'DT-Prelim Calcs'!$C$20</f>
        <v>3.7572123328695375E-2</v>
      </c>
      <c r="IV57" s="88">
        <f t="shared" si="45"/>
        <v>1</v>
      </c>
      <c r="IW57" s="110">
        <f>IU56*'DT-Prelim Calcs'!$C$11+IW56</f>
        <v>12.293043358900322</v>
      </c>
      <c r="IX57" s="110">
        <f>IX56+0.5*IU57*'DT-Prelim Calcs'!$C$11^2+IW57*'DT-Prelim Calcs'!$C$11</f>
        <v>21.707469486246868</v>
      </c>
      <c r="IY57" s="110">
        <f>MIN('Drive Train'!$G$35-IS56*'DT-Prelim Calcs'!$C$21*'Drive Train'!$G$38,IY56+IS$2)</f>
        <v>11.103289286581964</v>
      </c>
      <c r="IZ57" s="110">
        <f>'Drive Train'!$G$35-IS57*'DT-Prelim Calcs'!$C$21*'Drive Train'!$G$38</f>
        <v>11.103964480883761</v>
      </c>
      <c r="JA57" s="1">
        <f>IF(IX57&gt;='Drive Train'!$G$30,1,0)</f>
        <v>1</v>
      </c>
      <c r="JB57" s="110">
        <f t="shared" si="91"/>
        <v>0</v>
      </c>
      <c r="JC57" s="119">
        <f>JC56+'DT-Prelim Calcs'!$C$11</f>
        <v>2.120000000000001</v>
      </c>
      <c r="JD57" s="2">
        <f>JN57/'Drive Train'!$G$35</f>
        <v>0.874296767441196</v>
      </c>
      <c r="JE57" s="88">
        <f>JL57*12*60/(PI() * 'Drive Train'!$G$17)/JD$2*JD57</f>
        <v>4105.5528891037175</v>
      </c>
      <c r="JF57" s="2">
        <f>('DT-Prelim Calcs'!$C$6*JD57-JE57)/('DT-Prelim Calcs'!$C$6*JD57)*'DT-Prelim Calcs'!$C$7*JD57</f>
        <v>0.24152050140094916</v>
      </c>
      <c r="JG57" s="110">
        <f>JF57/'DT-Prelim Calcs'!$C$7*('DT-Prelim Calcs'!$C$8-'DT-Prelim Calcs'!$C$9)+'DT-Prelim Calcs'!$C$9</f>
        <v>17.731037674100445</v>
      </c>
      <c r="JH57" s="110">
        <f t="shared" si="46"/>
        <v>17.731037674100445</v>
      </c>
      <c r="JI57" s="2">
        <f t="shared" si="92"/>
        <v>9.5536305399748778E-4</v>
      </c>
      <c r="JJ57" s="110">
        <f>JI57*'DT-Prelim Calcs'!$C$21/JD$2/'DT-Prelim Calcs'!$C$19/'DT-Prelim Calcs'!$C$18*3.39*'DT-Prelim Calcs'!$C$20</f>
        <v>3.5481546979667607E-2</v>
      </c>
      <c r="JK57" s="88">
        <f t="shared" si="47"/>
        <v>1</v>
      </c>
      <c r="JL57" s="110">
        <f>JJ56*'DT-Prelim Calcs'!$C$11+JL56</f>
        <v>12.293665869200117</v>
      </c>
      <c r="JM57" s="110">
        <f>JM56+0.5*JJ57*'DT-Prelim Calcs'!$C$11^2+JL57*'DT-Prelim Calcs'!$C$11</f>
        <v>21.864952601116038</v>
      </c>
      <c r="JN57" s="110">
        <f>MIN('Drive Train'!$G$35-JH56*'DT-Prelim Calcs'!$C$21*'Drive Train'!$G$38,JN56+JH$2)</f>
        <v>11.103568946503188</v>
      </c>
      <c r="JO57" s="110">
        <f>'Drive Train'!$G$35-JH57*'DT-Prelim Calcs'!$C$21*'Drive Train'!$G$38</f>
        <v>11.104206609330959</v>
      </c>
      <c r="JP57" s="1">
        <f>IF(JM57&gt;='Drive Train'!$G$30,1,0)</f>
        <v>1</v>
      </c>
      <c r="JQ57" s="110">
        <f>MIN(JG57,'DT-Prelim Calcs'!$C$10)*'DT-Prelim Calcs'!$C$11*1000/60/60*(1-JP57)</f>
        <v>0</v>
      </c>
      <c r="JR57" s="119">
        <f>JR56+'DT-Prelim Calcs'!$C$11</f>
        <v>2.120000000000001</v>
      </c>
      <c r="JS57" s="2">
        <f>KC57/'Drive Train'!$G$35</f>
        <v>0.87430486961936993</v>
      </c>
      <c r="JT57" s="88">
        <f>KA57*12*60/(PI() * 'Drive Train'!$G$17)/JS$2*JS57</f>
        <v>4105.6674243084135</v>
      </c>
      <c r="JU57" s="2">
        <f>('DT-Prelim Calcs'!$C$6*JS57-JT57)/('DT-Prelim Calcs'!$C$6*JS57)*'DT-Prelim Calcs'!$C$7*JS57</f>
        <v>0.24150427228062957</v>
      </c>
      <c r="JV57" s="110">
        <f>JU57/'DT-Prelim Calcs'!$C$7*('DT-Prelim Calcs'!$C$8-'DT-Prelim Calcs'!$C$9)+'DT-Prelim Calcs'!$C$9</f>
        <v>17.730047812861095</v>
      </c>
      <c r="JW57" s="110">
        <f t="shared" si="48"/>
        <v>17.730047812861095</v>
      </c>
      <c r="JX57" s="2">
        <f t="shared" si="93"/>
        <v>9.3465211385479474E-4</v>
      </c>
      <c r="JY57" s="110">
        <f>JX57*'DT-Prelim Calcs'!$C$21/JS$2/'DT-Prelim Calcs'!$C$19/'DT-Prelim Calcs'!$C$18*3.39*'DT-Prelim Calcs'!$C$20</f>
        <v>3.4712356468697754E-2</v>
      </c>
      <c r="JZ57" s="88">
        <f t="shared" si="49"/>
        <v>1</v>
      </c>
      <c r="KA57" s="110">
        <f>JY56*'DT-Prelim Calcs'!$C$11+KA56</f>
        <v>12.293894904860769</v>
      </c>
      <c r="KB57" s="110">
        <f>KB56+0.5*JY57*'DT-Prelim Calcs'!$C$11^2+KA57*'DT-Prelim Calcs'!$C$11</f>
        <v>21.926987633373898</v>
      </c>
      <c r="KC57" s="110">
        <f>MIN('Drive Train'!$G$35-JW56*'DT-Prelim Calcs'!$C$21*'Drive Train'!$G$38,KC56+JW$2)</f>
        <v>11.103671844165998</v>
      </c>
      <c r="KD57" s="110">
        <f>'Drive Train'!$G$35-JW57*'DT-Prelim Calcs'!$C$21*'Drive Train'!$G$38</f>
        <v>11.104295696842501</v>
      </c>
      <c r="KE57" s="1">
        <f>IF(KB57&gt;='Drive Train'!$G$30,1,0)</f>
        <v>1</v>
      </c>
      <c r="KF57" s="110">
        <f>MIN(JV57,'DT-Prelim Calcs'!$C$10)*'DT-Prelim Calcs'!$C$11*1000/60/60*(1-KE57)</f>
        <v>0</v>
      </c>
      <c r="KG57" s="119">
        <f>KG56+'DT-Prelim Calcs'!$C$11</f>
        <v>2.120000000000001</v>
      </c>
      <c r="KH57" s="2">
        <f>KR57/'Drive Train'!$G$35</f>
        <v>0.87430426711400178</v>
      </c>
      <c r="KI57" s="88">
        <f>KP57*12*60/(PI() * 'Drive Train'!$G$17)/KH$2*KH57</f>
        <v>4105.6589070954979</v>
      </c>
      <c r="KJ57" s="2">
        <f>('DT-Prelim Calcs'!$C$6*KH57-KI57)/('DT-Prelim Calcs'!$C$6*KH57)*'DT-Prelim Calcs'!$C$7*KH57</f>
        <v>0.24150547912994597</v>
      </c>
      <c r="KK57" s="110">
        <f>KJ57/'DT-Prelim Calcs'!$C$7*('DT-Prelim Calcs'!$C$8-'DT-Prelim Calcs'!$C$9)+'DT-Prelim Calcs'!$C$9</f>
        <v>17.73012142211018</v>
      </c>
      <c r="KL57" s="110">
        <f t="shared" si="50"/>
        <v>17.73012142211018</v>
      </c>
      <c r="KM57" s="2">
        <f t="shared" si="94"/>
        <v>9.3619224287389002E-4</v>
      </c>
      <c r="KN57" s="110">
        <f>KM57*'DT-Prelim Calcs'!$C$21/KH$2/'DT-Prelim Calcs'!$C$19/'DT-Prelim Calcs'!$C$18*3.39*'DT-Prelim Calcs'!$C$20</f>
        <v>3.4769555833815677E-2</v>
      </c>
      <c r="KO57" s="88">
        <f t="shared" si="51"/>
        <v>1</v>
      </c>
      <c r="KP57" s="110">
        <f>KN56*'DT-Prelim Calcs'!$C$11+KP56</f>
        <v>12.293877873177234</v>
      </c>
      <c r="KQ57" s="110">
        <f>KQ56+0.5*KN57*'DT-Prelim Calcs'!$C$11^2+KP57*'DT-Prelim Calcs'!$C$11</f>
        <v>21.922436291137689</v>
      </c>
      <c r="KR57" s="110">
        <f>MIN('Drive Train'!$G$35-KL56*'DT-Prelim Calcs'!$C$21*'Drive Train'!$G$38,KR56+KL$2)</f>
        <v>11.103664192347821</v>
      </c>
      <c r="KS57" s="110">
        <f>'Drive Train'!$G$35-KL57*'DT-Prelim Calcs'!$C$21*'Drive Train'!$G$38</f>
        <v>11.104289072010083</v>
      </c>
      <c r="KT57" s="1">
        <f>IF(KQ57&gt;='Drive Train'!$G$30,1,0)</f>
        <v>1</v>
      </c>
      <c r="KU57" s="110">
        <f>MIN(KK57,'DT-Prelim Calcs'!$C$10)*'DT-Prelim Calcs'!$C$11*1000/60/60*(1-KT57)</f>
        <v>0</v>
      </c>
      <c r="KV57" s="119">
        <f>KV56+'DT-Prelim Calcs'!$C$11</f>
        <v>2.120000000000001</v>
      </c>
      <c r="KW57" s="2">
        <f>LG57/'Drive Train'!$G$35</f>
        <v>0.87430483277002613</v>
      </c>
      <c r="KX57" s="88">
        <f>LE57*12*60/(PI() * 'Drive Train'!$G$17)/KW$2*KW57</f>
        <v>4105.6669033940962</v>
      </c>
      <c r="KY57" s="2">
        <f>('DT-Prelim Calcs'!$C$6*KW57-KX57)/('DT-Prelim Calcs'!$C$6*KW57)*'DT-Prelim Calcs'!$C$7*KW57</f>
        <v>0.24150434609175125</v>
      </c>
      <c r="KZ57" s="110">
        <f>KY57/'DT-Prelim Calcs'!$C$7*('DT-Prelim Calcs'!$C$8-'DT-Prelim Calcs'!$C$9)+'DT-Prelim Calcs'!$C$9</f>
        <v>17.730052314816035</v>
      </c>
      <c r="LA57" s="110">
        <f t="shared" si="52"/>
        <v>17.730052314816035</v>
      </c>
      <c r="LB57" s="2">
        <f t="shared" si="95"/>
        <v>9.3474630841050566E-4</v>
      </c>
      <c r="LC57" s="110">
        <f>LB57*'DT-Prelim Calcs'!$C$21/KW$2/'DT-Prelim Calcs'!$C$19/'DT-Prelim Calcs'!$C$18*3.39*'DT-Prelim Calcs'!$C$20</f>
        <v>3.4715854791706684E-2</v>
      </c>
      <c r="LD57" s="88">
        <f t="shared" si="53"/>
        <v>1</v>
      </c>
      <c r="LE57" s="110">
        <f>LC56*'DT-Prelim Calcs'!$C$11+LE56</f>
        <v>12.293893863200584</v>
      </c>
      <c r="LF57" s="110">
        <f>LF56+0.5*LC57*'DT-Prelim Calcs'!$C$11^2+LE57*'DT-Prelim Calcs'!$C$11</f>
        <v>21.926772799271074</v>
      </c>
      <c r="LG57" s="110">
        <f>MIN('Drive Train'!$G$35-LA56*'DT-Prelim Calcs'!$C$21*'Drive Train'!$G$38,LG56+LA$2)</f>
        <v>11.103671376179332</v>
      </c>
      <c r="LH57" s="110">
        <f>'Drive Train'!$G$35-LA57*'DT-Prelim Calcs'!$C$21*'Drive Train'!$G$38</f>
        <v>11.104295291666556</v>
      </c>
      <c r="LI57" s="1">
        <f>IF(LF57&gt;='Drive Train'!$G$30,1,0)</f>
        <v>1</v>
      </c>
      <c r="LJ57" s="110">
        <f>MIN(KZ57,'DT-Prelim Calcs'!$C$10)*'DT-Prelim Calcs'!$C$11*1000/60/60*(1-LI57)</f>
        <v>0</v>
      </c>
      <c r="LK57" s="119">
        <f>LK56+'DT-Prelim Calcs'!$C$11</f>
        <v>2.120000000000001</v>
      </c>
      <c r="LL57" s="2">
        <f>LV57/'Drive Train'!$G$35</f>
        <v>0.87430440653794139</v>
      </c>
      <c r="LM57" s="88">
        <f>LT57*12*60/(PI() * 'Drive Train'!$G$17)/LL$2*LL57</f>
        <v>4105.6608780380793</v>
      </c>
      <c r="LN57" s="2">
        <f>('DT-Prelim Calcs'!$C$6*LL57-LM57)/('DT-Prelim Calcs'!$C$6*LL57)*'DT-Prelim Calcs'!$C$7*LL57</f>
        <v>0.24150519985656385</v>
      </c>
      <c r="LO57" s="110">
        <f>LN57/'DT-Prelim Calcs'!$C$7*('DT-Prelim Calcs'!$C$8-'DT-Prelim Calcs'!$C$9)+'DT-Prelim Calcs'!$C$9</f>
        <v>17.730104388414532</v>
      </c>
      <c r="LP57" s="110">
        <f t="shared" si="54"/>
        <v>17.730104388414532</v>
      </c>
      <c r="LQ57" s="2">
        <f t="shared" si="96"/>
        <v>9.3583584619560956E-4</v>
      </c>
      <c r="LR57" s="110">
        <f>LQ57*'DT-Prelim Calcs'!$C$21/LL$2/'DT-Prelim Calcs'!$C$19/'DT-Prelim Calcs'!$C$18*3.39*'DT-Prelim Calcs'!$C$20</f>
        <v>3.475631949875866E-2</v>
      </c>
      <c r="LS57" s="88">
        <f t="shared" si="55"/>
        <v>1</v>
      </c>
      <c r="LT57" s="110">
        <f>LR56*'DT-Prelim Calcs'!$C$11+LT56</f>
        <v>12.293881814430069</v>
      </c>
      <c r="LU57" s="110">
        <f>LU56+0.5*LR57*'DT-Prelim Calcs'!$C$11^2+LT57*'DT-Prelim Calcs'!$C$11</f>
        <v>21.923900111585997</v>
      </c>
      <c r="LV57" s="110">
        <f>MIN('Drive Train'!$G$35-LP56*'DT-Prelim Calcs'!$C$21*'Drive Train'!$G$38,LV56+LP$2)</f>
        <v>11.103665963031855</v>
      </c>
      <c r="LW57" s="110">
        <f>'Drive Train'!$G$35-LP57*'DT-Prelim Calcs'!$C$21*'Drive Train'!$G$38</f>
        <v>11.104290605042692</v>
      </c>
      <c r="LX57" s="1">
        <f>IF(LU57&gt;='Drive Train'!$G$30,1,0)</f>
        <v>1</v>
      </c>
      <c r="LY57" s="110">
        <f>MIN(LO57,'DT-Prelim Calcs'!$C$10)*'DT-Prelim Calcs'!$C$11*1000/60/60*(1-LX57)</f>
        <v>0</v>
      </c>
      <c r="LZ57" s="119">
        <f>LZ56+'DT-Prelim Calcs'!$C$11</f>
        <v>2.120000000000001</v>
      </c>
    </row>
    <row r="58" spans="2:338" x14ac:dyDescent="0.2">
      <c r="B58" s="27"/>
      <c r="C58" s="134"/>
      <c r="D58" s="7"/>
      <c r="E58" s="139"/>
      <c r="F58" s="9"/>
      <c r="G58" s="9"/>
      <c r="H58" s="9"/>
      <c r="I58" s="9"/>
      <c r="J58" s="9"/>
      <c r="K58" s="9"/>
      <c r="L58" s="9"/>
      <c r="M58" s="9"/>
      <c r="N58" s="9"/>
      <c r="O58" s="9"/>
      <c r="Q58" s="209"/>
      <c r="R58" s="119">
        <f>R57+'DT-Prelim Calcs'!$C$11</f>
        <v>2.160000000000001</v>
      </c>
      <c r="S58" s="2">
        <f>AG58/'Drive Train'!$G$35</f>
        <v>0</v>
      </c>
      <c r="T58" s="88">
        <f>AE58*12*60/(PI() * 'Drive Train'!$G$17)/S$2*ABS(S58)</f>
        <v>0</v>
      </c>
      <c r="U58" s="2">
        <f>IF(OR(AD57=1,AND($C$32=Motors!$C$28,'DT-Prelim Calcs'!AI57=1)),0,IF(AG58=0,-(V57+$C$9)/($C$8-$C$9)*$C$7,($C$6*S58-T58)/($C$6*S58)*$C$7*S58))</f>
        <v>0</v>
      </c>
      <c r="V58" s="110">
        <f>IF(AND(AD57=1,AI57=1),0,ABS(U58/$C$7*($C$8-$C$9)+$C$9) *'Drive Train'!$K$55 + V57*(1-'Drive Train'!$K$55))</f>
        <v>3.3760546353109575</v>
      </c>
      <c r="W58" s="110">
        <f t="shared" si="7"/>
        <v>3.3760546353109575</v>
      </c>
      <c r="X58" s="2">
        <f>MAX(MIN(IF(AND(AI57=1,AG58&lt;0),-1,1)*(W58-$C$9)/($C$8-$C$9)*$C$7-$C$29*AE58/T$2 -  AI57*$C$29/2,X$2),MAX(X$4:X57)*-1)</f>
        <v>-0.35445492220870101</v>
      </c>
      <c r="Y58" s="110">
        <f t="shared" si="8"/>
        <v>-13.164219530887911</v>
      </c>
      <c r="Z58" s="110">
        <f t="shared" si="9"/>
        <v>13.164219530887911</v>
      </c>
      <c r="AA58" s="110">
        <f t="shared" si="10"/>
        <v>0</v>
      </c>
      <c r="AB58" s="110" t="e">
        <f t="shared" si="11"/>
        <v>#N/A</v>
      </c>
      <c r="AC58" s="88">
        <f t="shared" si="60"/>
        <v>0</v>
      </c>
      <c r="AD58" s="1">
        <f t="shared" si="12"/>
        <v>0</v>
      </c>
      <c r="AE58" s="110">
        <f t="shared" si="13"/>
        <v>10.784344054959893</v>
      </c>
      <c r="AF58" s="110" t="e">
        <f t="shared" si="14"/>
        <v>#N/A</v>
      </c>
      <c r="AG58" s="110">
        <f>IF(AI57=0,MIN('Drive Train'!$G$35-W57*$C$21*'Drive Train'!$G$38,AG57+W$2)-$C$3,IF(AE57-1&lt;=0,0,IF($C$32=Motors!$C$26,MAX(MAX(AG$4:AG57)*-1,AG57-W$2),MAX(0,MAX(AG$4:AG57)*-1,AG57-W$2))))</f>
        <v>0</v>
      </c>
      <c r="AH58" s="110">
        <f>'Drive Train'!$G$35-ABS(W58)*'DT-Prelim Calcs'!$C$21*'Drive Train'!$G$38</f>
        <v>12.396155082822013</v>
      </c>
      <c r="AI58" s="1">
        <f>IF(AJ58&gt;='Drive Train'!$G$30,1,0)</f>
        <v>1</v>
      </c>
      <c r="AJ58" s="110">
        <f>AJ57+0.5*Y58*'DT-Prelim Calcs'!$C$11^2+AE58*'DT-Prelim Calcs'!$C$11</f>
        <v>22.293949499146166</v>
      </c>
      <c r="AK58" s="110">
        <f t="shared" si="100"/>
        <v>0</v>
      </c>
      <c r="AL58" s="119">
        <f>AL57+'DT-Prelim Calcs'!$C$11</f>
        <v>2.160000000000001</v>
      </c>
      <c r="AM58" s="2">
        <f>AW58/'Drive Train'!$G$35</f>
        <v>0.69306018523206625</v>
      </c>
      <c r="AN58" s="88">
        <f>AU58*12*60/(PI() * 'Drive Train'!$G$17)/AM$2*AM58</f>
        <v>1324.085883150799</v>
      </c>
      <c r="AO58" s="2">
        <f>('DT-Prelim Calcs'!$C$6*AM58-AN58)/('DT-Prelim Calcs'!$C$6*AM58)*'DT-Prelim Calcs'!$C$7*AM58</f>
        <v>0.65752974212881832</v>
      </c>
      <c r="AP58" s="110">
        <f>AO58/'DT-Prelim Calcs'!$C$7*('DT-Prelim Calcs'!$C$8-'DT-Prelim Calcs'!$C$9)+'DT-Prelim Calcs'!$C$9</f>
        <v>43.104650938353458</v>
      </c>
      <c r="AQ58" s="110">
        <f t="shared" si="16"/>
        <v>43.104650938353458</v>
      </c>
      <c r="AR58" s="2">
        <f t="shared" si="61"/>
        <v>0.55965624240312606</v>
      </c>
      <c r="AS58" s="110">
        <f>AR58*'DT-Prelim Calcs'!$C$21/AM$2/'DT-Prelim Calcs'!$C$19/'DT-Prelim Calcs'!$C$18*3.39*'DT-Prelim Calcs'!$C$20</f>
        <v>6.235577932661915</v>
      </c>
      <c r="AT58" s="88">
        <f t="shared" si="17"/>
        <v>0</v>
      </c>
      <c r="AU58" s="110">
        <f>AS57*'DT-Prelim Calcs'!$C$11+AU57</f>
        <v>16.672187158190486</v>
      </c>
      <c r="AV58" s="110">
        <f>AV57+0.5*AS58*'DT-Prelim Calcs'!$C$11^2+AU58*'DT-Prelim Calcs'!$C$11</f>
        <v>19.621580272156518</v>
      </c>
      <c r="AW58" s="110">
        <f>MIN('Drive Train'!$G$35-AQ57*'DT-Prelim Calcs'!$C$21*'Drive Train'!$G$38,AW57+AQ$2)</f>
        <v>8.8018643524472413</v>
      </c>
      <c r="AX58" s="110">
        <f>'Drive Train'!$G$35-AQ58*'DT-Prelim Calcs'!$C$21*'Drive Train'!$G$38</f>
        <v>8.8205814155481885</v>
      </c>
      <c r="AY58" s="1">
        <f>IF(AV58&gt;='Drive Train'!$G$30,1,0)</f>
        <v>0</v>
      </c>
      <c r="AZ58" s="110">
        <f t="shared" si="62"/>
        <v>0.47894056598170509</v>
      </c>
      <c r="BA58" s="119">
        <f>BA57+'DT-Prelim Calcs'!$C$11</f>
        <v>2.160000000000001</v>
      </c>
      <c r="BB58" s="2">
        <f>BL58/'Drive Train'!$G$35</f>
        <v>0.78318893681618207</v>
      </c>
      <c r="BC58" s="88">
        <f>BJ58*12*60/(PI() * 'Drive Train'!$G$17)/BB$2*BB58</f>
        <v>2721.2603986009835</v>
      </c>
      <c r="BD58" s="2">
        <f>('DT-Prelim Calcs'!$C$6*BB58-BC58)/('DT-Prelim Calcs'!$C$6*BB58)*'DT-Prelim Calcs'!$C$7*BB58</f>
        <v>0.44727976357736016</v>
      </c>
      <c r="BE58" s="110">
        <f>BD58/'DT-Prelim Calcs'!$C$7*('DT-Prelim Calcs'!$C$8-'DT-Prelim Calcs'!$C$9)+'DT-Prelim Calcs'!$C$9</f>
        <v>30.280893381314165</v>
      </c>
      <c r="BF58" s="110">
        <f t="shared" si="18"/>
        <v>30.280893381314165</v>
      </c>
      <c r="BG58" s="2">
        <f t="shared" si="63"/>
        <v>0.26927834211633617</v>
      </c>
      <c r="BH58" s="110">
        <f>BG58*'DT-Prelim Calcs'!$C$21/BB$2/'DT-Prelim Calcs'!$C$19/'DT-Prelim Calcs'!$C$18*3.39*'DT-Prelim Calcs'!$C$20</f>
        <v>4.6670484583501173</v>
      </c>
      <c r="BI58" s="88">
        <f t="shared" si="19"/>
        <v>0</v>
      </c>
      <c r="BJ58" s="110">
        <f>BH57*'DT-Prelim Calcs'!$C$11+BJ57</f>
        <v>19.492403964633706</v>
      </c>
      <c r="BK58" s="110">
        <f>BK57+0.5*BH58*'DT-Prelim Calcs'!$C$11^2+BJ58*'DT-Prelim Calcs'!$C$11</f>
        <v>25.322478938534505</v>
      </c>
      <c r="BL58" s="110">
        <f>MIN('Drive Train'!$G$35-BF57*'DT-Prelim Calcs'!$C$21*'Drive Train'!$G$38,BL57+BF$2)</f>
        <v>9.9464994975655117</v>
      </c>
      <c r="BM58" s="110">
        <f>'Drive Train'!$G$35-BF58*'DT-Prelim Calcs'!$C$21*'Drive Train'!$G$38</f>
        <v>9.9747195956817247</v>
      </c>
      <c r="BN58" s="1">
        <f>IF(BK58&gt;='Drive Train'!$G$30,1,0)</f>
        <v>1</v>
      </c>
      <c r="BO58" s="110">
        <f t="shared" si="64"/>
        <v>0</v>
      </c>
      <c r="BP58" s="119">
        <f>BP57+'DT-Prelim Calcs'!$C$11</f>
        <v>2.160000000000001</v>
      </c>
      <c r="BQ58" s="2">
        <f>CA58/'Drive Train'!$G$35</f>
        <v>0.84690925773503511</v>
      </c>
      <c r="BR58" s="88">
        <f>BY58*12*60/(PI() * 'Drive Train'!$G$17)/BQ$2*BQ58</f>
        <v>3696.3327222849093</v>
      </c>
      <c r="BS58" s="2">
        <f>('DT-Prelim Calcs'!$C$6*BQ58-BR58)/('DT-Prelim Calcs'!$C$6*BQ58)*'DT-Prelim Calcs'!$C$7*BQ58</f>
        <v>0.30170555710131003</v>
      </c>
      <c r="BT58" s="110">
        <f>BS58/'DT-Prelim Calcs'!$C$7*('DT-Prelim Calcs'!$C$8-'DT-Prelim Calcs'!$C$9)+'DT-Prelim Calcs'!$C$9</f>
        <v>21.40189922745579</v>
      </c>
      <c r="BU58" s="110">
        <f t="shared" si="20"/>
        <v>21.40189922745579</v>
      </c>
      <c r="BV58" s="2">
        <f t="shared" si="65"/>
        <v>7.8114674831758185E-2</v>
      </c>
      <c r="BW58" s="110">
        <f>BV58*'DT-Prelim Calcs'!$C$21/BQ$2/'DT-Prelim Calcs'!$C$19/'DT-Prelim Calcs'!$C$18*3.39*'DT-Prelim Calcs'!$C$20</f>
        <v>1.8373804028984266</v>
      </c>
      <c r="BX58" s="88">
        <f t="shared" si="21"/>
        <v>0</v>
      </c>
      <c r="BY58" s="110">
        <f>BW57*'DT-Prelim Calcs'!$C$11+BY57</f>
        <v>18.041409208177797</v>
      </c>
      <c r="BZ58" s="110">
        <f>BZ57+0.5*BW58*'DT-Prelim Calcs'!$C$11^2+BY58*'DT-Prelim Calcs'!$C$11</f>
        <v>26.67260124757123</v>
      </c>
      <c r="CA58" s="110">
        <f>MIN('Drive Train'!$G$35-BU57*'DT-Prelim Calcs'!$C$21*'Drive Train'!$G$38,CA57+BU$2)</f>
        <v>10.755747573234945</v>
      </c>
      <c r="CB58" s="110">
        <f>'Drive Train'!$G$35-BU58*'DT-Prelim Calcs'!$C$21*'Drive Train'!$G$38</f>
        <v>10.773829069528979</v>
      </c>
      <c r="CC58" s="1">
        <f>IF(BZ58&gt;='Drive Train'!$G$30,1,0)</f>
        <v>1</v>
      </c>
      <c r="CD58" s="110">
        <f t="shared" si="66"/>
        <v>0</v>
      </c>
      <c r="CE58" s="119">
        <f>CE57+'DT-Prelim Calcs'!$C$11</f>
        <v>2.160000000000001</v>
      </c>
      <c r="CF58" s="2">
        <f>CP58/'Drive Train'!$G$35</f>
        <v>0.86974246809324407</v>
      </c>
      <c r="CG58" s="88">
        <f>CN58*12*60/(PI() * 'Drive Train'!$G$17)/CF$2*CF58</f>
        <v>4038.8745623081727</v>
      </c>
      <c r="CH58" s="2">
        <f>('DT-Prelim Calcs'!$C$6*CF58-CG58)/('DT-Prelim Calcs'!$C$6*CF58)*'DT-Prelim Calcs'!$C$7*CF58</f>
        <v>0.25119764493364471</v>
      </c>
      <c r="CI58" s="110">
        <f>CH58/'DT-Prelim Calcs'!$C$7*('DT-Prelim Calcs'!$C$8-'DT-Prelim Calcs'!$C$9)+'DT-Prelim Calcs'!$C$9</f>
        <v>18.321274797371238</v>
      </c>
      <c r="CJ58" s="110">
        <f t="shared" si="22"/>
        <v>18.321274797371238</v>
      </c>
      <c r="CK58" s="2">
        <f t="shared" si="67"/>
        <v>1.3300296384793769E-2</v>
      </c>
      <c r="CL58" s="110">
        <f>CK58*'DT-Prelim Calcs'!$C$21/CF$2/'DT-Prelim Calcs'!$C$19/'DT-Prelim Calcs'!$C$18*3.39*'DT-Prelim Calcs'!$C$20</f>
        <v>0.39517131339416806</v>
      </c>
      <c r="CM58" s="88">
        <f t="shared" si="23"/>
        <v>0</v>
      </c>
      <c r="CN58" s="110">
        <f>CL57*'DT-Prelim Calcs'!$C$11+CN57</f>
        <v>15.19666634952217</v>
      </c>
      <c r="CO58" s="110">
        <f>CO57+0.5*CL58*'DT-Prelim Calcs'!$C$11^2+CN58*'DT-Prelim Calcs'!$C$11</f>
        <v>25.26678174195041</v>
      </c>
      <c r="CP58" s="110">
        <f>MIN('Drive Train'!$G$35-CJ57*'DT-Prelim Calcs'!$C$21*'Drive Train'!$G$38,CP57+CJ$2)</f>
        <v>11.045729344784199</v>
      </c>
      <c r="CQ58" s="110">
        <f>'Drive Train'!$G$35-CJ58*'DT-Prelim Calcs'!$C$21*'Drive Train'!$G$38</f>
        <v>11.051085268236587</v>
      </c>
      <c r="CR58" s="1">
        <f>IF(CO58&gt;='Drive Train'!$G$30,1,0)</f>
        <v>1</v>
      </c>
      <c r="CS58" s="110">
        <f t="shared" si="68"/>
        <v>0</v>
      </c>
      <c r="CT58" s="119">
        <f>CT57+'DT-Prelim Calcs'!$C$11</f>
        <v>2.160000000000001</v>
      </c>
      <c r="CU58" s="2">
        <f>DE58/'Drive Train'!$G$35</f>
        <v>0.87414106005821079</v>
      </c>
      <c r="CV58" s="88">
        <f>DC58*12*60/(PI() * 'Drive Train'!$G$17)/CU$2*CU58</f>
        <v>4103.3076239819447</v>
      </c>
      <c r="CW58" s="2">
        <f>('DT-Prelim Calcs'!$C$6*CU58-CV58)/('DT-Prelim Calcs'!$C$6*CU58)*'DT-Prelim Calcs'!$C$7*CU58</f>
        <v>0.24184304711109406</v>
      </c>
      <c r="CX58" s="110">
        <f>CW58/'DT-Prelim Calcs'!$C$7*('DT-Prelim Calcs'!$C$8-'DT-Prelim Calcs'!$C$9)+'DT-Prelim Calcs'!$C$9</f>
        <v>17.750710674861054</v>
      </c>
      <c r="CY58" s="110">
        <f t="shared" si="24"/>
        <v>17.750710674861054</v>
      </c>
      <c r="CZ58" s="2">
        <f t="shared" si="69"/>
        <v>1.3666427120994362E-3</v>
      </c>
      <c r="DA58" s="110">
        <f>CZ58*'DT-Prelim Calcs'!$C$21/CU$2/'DT-Prelim Calcs'!$C$19/'DT-Prelim Calcs'!$C$18*3.39*'DT-Prelim Calcs'!$C$20</f>
        <v>4.9064326011474459E-2</v>
      </c>
      <c r="DB58" s="88">
        <f t="shared" si="25"/>
        <v>1</v>
      </c>
      <c r="DC58" s="110">
        <f>DA57*'DT-Prelim Calcs'!$C$11+DC57</f>
        <v>12.712894421440478</v>
      </c>
      <c r="DD58" s="110">
        <f>DD57+0.5*DA58*'DT-Prelim Calcs'!$C$11^2+DC58*'DT-Prelim Calcs'!$C$11</f>
        <v>22.888224649595806</v>
      </c>
      <c r="DE58" s="110">
        <f>MIN('Drive Train'!$G$35-CY57*'DT-Prelim Calcs'!$C$21*'Drive Train'!$G$38,DE57+CY$2)</f>
        <v>11.101591462739277</v>
      </c>
      <c r="DF58" s="110">
        <f>'Drive Train'!$G$35-CY58*'DT-Prelim Calcs'!$C$21*'Drive Train'!$G$38</f>
        <v>11.102436039262505</v>
      </c>
      <c r="DG58" s="1">
        <f>IF(DD58&gt;='Drive Train'!$G$30,1,0)</f>
        <v>1</v>
      </c>
      <c r="DH58" s="110">
        <f t="shared" si="70"/>
        <v>0</v>
      </c>
      <c r="DI58" s="119">
        <f>DI57+'DT-Prelim Calcs'!$C$11</f>
        <v>2.160000000000001</v>
      </c>
      <c r="DJ58" s="2">
        <f>DT58/'Drive Train'!$G$35</f>
        <v>0.87463613809417218</v>
      </c>
      <c r="DK58" s="88">
        <f>DR58*12*60/(PI() * 'Drive Train'!$G$17)/DJ$2*DJ58</f>
        <v>4110.3624232033289</v>
      </c>
      <c r="DL58" s="2">
        <f>('DT-Prelim Calcs'!$C$6*DJ58-DK58)/('DT-Prelim Calcs'!$C$6*DJ58)*'DT-Prelim Calcs'!$C$7*DJ58</f>
        <v>0.24083780801471866</v>
      </c>
      <c r="DM58" s="110">
        <f>DL58/'DT-Prelim Calcs'!$C$7*('DT-Prelim Calcs'!$C$8-'DT-Prelim Calcs'!$C$9)+'DT-Prelim Calcs'!$C$9</f>
        <v>17.689398219337452</v>
      </c>
      <c r="DN58" s="110">
        <f t="shared" si="26"/>
        <v>17.689398219337452</v>
      </c>
      <c r="DO58" s="2">
        <f t="shared" si="71"/>
        <v>8.4306580514420526E-5</v>
      </c>
      <c r="DP58" s="110">
        <f>DO58*'DT-Prelim Calcs'!$C$21/DJ$2/'DT-Prelim Calcs'!$C$19/'DT-Prelim Calcs'!$C$18*3.39*'DT-Prelim Calcs'!$C$20</f>
        <v>3.5485688949988036E-3</v>
      </c>
      <c r="DQ58" s="88">
        <f t="shared" si="27"/>
        <v>1</v>
      </c>
      <c r="DR58" s="110">
        <f>DP57*'DT-Prelim Calcs'!$C$11+DR57</f>
        <v>10.855845740661424</v>
      </c>
      <c r="DS58" s="110">
        <f>DS57+0.5*DP58*'DT-Prelim Calcs'!$C$11^2+DR58*'DT-Prelim Calcs'!$C$11</f>
        <v>20.483917109927319</v>
      </c>
      <c r="DT58" s="110">
        <f>MIN('Drive Train'!$G$35-DN57*'DT-Prelim Calcs'!$C$21*'Drive Train'!$G$38,DT57+DN$2)</f>
        <v>11.107878953795986</v>
      </c>
      <c r="DU58" s="110">
        <f>'Drive Train'!$G$35-DN58*'DT-Prelim Calcs'!$C$21*'Drive Train'!$G$38</f>
        <v>11.107954160259629</v>
      </c>
      <c r="DV58" s="1">
        <f>IF(DS58&gt;='Drive Train'!$G$30,1,0)</f>
        <v>1</v>
      </c>
      <c r="DW58" s="110">
        <f t="shared" si="72"/>
        <v>0</v>
      </c>
      <c r="DX58" s="119">
        <f>DX57+'DT-Prelim Calcs'!$C$11</f>
        <v>2.160000000000001</v>
      </c>
      <c r="DY58" s="2">
        <f>EI58/'Drive Train'!$G$35</f>
        <v>0.87466930034129975</v>
      </c>
      <c r="DZ58" s="88">
        <f>EG58*12*60/(PI() * 'Drive Train'!$G$17)/DY$2*DY58</f>
        <v>4110.8198877005452</v>
      </c>
      <c r="EA58" s="2">
        <f>('DT-Prelim Calcs'!$C$6*DY58-DZ58)/('DT-Prelim Calcs'!$C$6*DY58)*'DT-Prelim Calcs'!$C$7*DY58</f>
        <v>0.24077411730695716</v>
      </c>
      <c r="EB58" s="110">
        <f>EA58/'DT-Prelim Calcs'!$C$7*('DT-Prelim Calcs'!$C$8-'DT-Prelim Calcs'!$C$9)+'DT-Prelim Calcs'!$C$9</f>
        <v>17.685513537871145</v>
      </c>
      <c r="EC58" s="110">
        <f t="shared" si="28"/>
        <v>17.685513537871145</v>
      </c>
      <c r="ED58" s="2">
        <f t="shared" si="73"/>
        <v>2.9500654347425215E-6</v>
      </c>
      <c r="EE58" s="110">
        <f>ED58*'DT-Prelim Calcs'!$C$21/DY$2/'DT-Prelim Calcs'!$C$19/'DT-Prelim Calcs'!$C$18*3.39*'DT-Prelim Calcs'!$C$20</f>
        <v>1.4243250284937356E-4</v>
      </c>
      <c r="EF58" s="88">
        <f t="shared" si="29"/>
        <v>1</v>
      </c>
      <c r="EG58" s="110">
        <f>EE57*'DT-Prelim Calcs'!$C$11+EG57</f>
        <v>9.4647650922963695</v>
      </c>
      <c r="EH58" s="110">
        <f>EH57+0.5*EE58*'DT-Prelim Calcs'!$C$11^2+EG58*'DT-Prelim Calcs'!$C$11</f>
        <v>18.367695326458488</v>
      </c>
      <c r="EI58" s="110">
        <f>MIN('Drive Train'!$G$35-EC57*'DT-Prelim Calcs'!$C$21*'Drive Train'!$G$38,EI57+EC$2)</f>
        <v>11.108300114334506</v>
      </c>
      <c r="EJ58" s="110">
        <f>'Drive Train'!$G$35-EC58*'DT-Prelim Calcs'!$C$21*'Drive Train'!$G$38</f>
        <v>11.108303781591596</v>
      </c>
      <c r="EK58" s="1">
        <f>IF(EH58&gt;='Drive Train'!$G$30,1,0)</f>
        <v>0</v>
      </c>
      <c r="EL58" s="110">
        <f t="shared" si="74"/>
        <v>0.19650570597634606</v>
      </c>
      <c r="EM58" s="119">
        <f>EM57+'DT-Prelim Calcs'!$C$11</f>
        <v>2.160000000000001</v>
      </c>
      <c r="EN58" s="2">
        <f>EX58/'Drive Train'!$G$35</f>
        <v>0.87467056000695265</v>
      </c>
      <c r="EO58" s="88">
        <f>EV58*12*60/(PI() * 'Drive Train'!$G$17)/EN$2*EN58</f>
        <v>4110.836616862156</v>
      </c>
      <c r="EP58" s="2">
        <f>('DT-Prelim Calcs'!$C$6*EN58-EO58)/('DT-Prelim Calcs'!$C$6*EN58)*'DT-Prelim Calcs'!$C$7*EN58</f>
        <v>0.24077185437424853</v>
      </c>
      <c r="EQ58" s="110">
        <f>EP58/'DT-Prelim Calcs'!$C$7*('DT-Prelim Calcs'!$C$8-'DT-Prelim Calcs'!$C$9)+'DT-Prelim Calcs'!$C$9</f>
        <v>17.68537551502509</v>
      </c>
      <c r="ER58" s="110">
        <f t="shared" si="30"/>
        <v>17.68537551502509</v>
      </c>
      <c r="ES58" s="2">
        <f t="shared" si="75"/>
        <v>5.4054356574129159E-8</v>
      </c>
      <c r="ET58" s="110">
        <f>ES58*'DT-Prelim Calcs'!$C$21/EN$2/'DT-Prelim Calcs'!$C$19/'DT-Prelim Calcs'!$C$18*3.39*'DT-Prelim Calcs'!$C$20</f>
        <v>2.9443960633772955E-6</v>
      </c>
      <c r="EU58" s="88">
        <f t="shared" si="31"/>
        <v>1</v>
      </c>
      <c r="EV58" s="110">
        <f>ET57*'DT-Prelim Calcs'!$C$11+EV57</f>
        <v>8.3892456629739875</v>
      </c>
      <c r="EW58" s="110">
        <f>EW57+0.5*ET58*'DT-Prelim Calcs'!$C$11^2+EV58*'DT-Prelim Calcs'!$C$11</f>
        <v>16.577327911642016</v>
      </c>
      <c r="EX58" s="110">
        <f>MIN('Drive Train'!$G$35-ER57*'DT-Prelim Calcs'!$C$21*'Drive Train'!$G$38,EX57+ER$2)</f>
        <v>11.108316112088298</v>
      </c>
      <c r="EY58" s="110">
        <f>'Drive Train'!$G$35-ER58*'DT-Prelim Calcs'!$C$21*'Drive Train'!$G$38</f>
        <v>11.108316203647741</v>
      </c>
      <c r="EZ58" s="1">
        <f>IF(EW58&gt;='Drive Train'!$G$30,1,0)</f>
        <v>0</v>
      </c>
      <c r="FA58" s="110">
        <f t="shared" si="76"/>
        <v>0.19650417238916768</v>
      </c>
      <c r="FB58" s="119">
        <f>FB57+'DT-Prelim Calcs'!$C$11</f>
        <v>2.160000000000001</v>
      </c>
      <c r="FC58" s="2">
        <f>FM58/'Drive Train'!$G$35</f>
        <v>0.87467058518931728</v>
      </c>
      <c r="FD58" s="88">
        <f>FK58*12*60/(PI() * 'Drive Train'!$G$17)/FC$2*FC58</f>
        <v>4110.8369369495504</v>
      </c>
      <c r="FE58" s="2">
        <f>('DT-Prelim Calcs'!$C$6*FC58-FD58)/('DT-Prelim Calcs'!$C$6*FC58)*'DT-Prelim Calcs'!$C$7*FC58</f>
        <v>0.24077181260000832</v>
      </c>
      <c r="FF58" s="110">
        <f>FE58/'DT-Prelim Calcs'!$C$7*('DT-Prelim Calcs'!$C$8-'DT-Prelim Calcs'!$C$9)+'DT-Prelim Calcs'!$C$9</f>
        <v>17.685372967092707</v>
      </c>
      <c r="FG58" s="110">
        <f t="shared" si="32"/>
        <v>17.685372967092707</v>
      </c>
      <c r="FH58" s="2">
        <f t="shared" si="77"/>
        <v>4.6457526714505093E-10</v>
      </c>
      <c r="FI58" s="110">
        <f>FH58*'DT-Prelim Calcs'!$C$21/FC$2/'DT-Prelim Calcs'!$C$19/'DT-Prelim Calcs'!$C$18*3.39*'DT-Prelim Calcs'!$C$20</f>
        <v>2.8181559034668396E-8</v>
      </c>
      <c r="FJ58" s="88">
        <f t="shared" si="33"/>
        <v>1</v>
      </c>
      <c r="FK58" s="110">
        <f>FI57*'DT-Prelim Calcs'!$C$11+FK57</f>
        <v>7.5332005568416323</v>
      </c>
      <c r="FL58" s="110">
        <f>FL57+0.5*FI58*'DT-Prelim Calcs'!$C$11^2+FK58*'DT-Prelim Calcs'!$C$11</f>
        <v>15.07579221629851</v>
      </c>
      <c r="FM58" s="110">
        <f>MIN('Drive Train'!$G$35-FG57*'DT-Prelim Calcs'!$C$21*'Drive Train'!$G$38,FM57+FG$2)</f>
        <v>11.108316431904329</v>
      </c>
      <c r="FN58" s="110">
        <f>'Drive Train'!$G$35-FG58*'DT-Prelim Calcs'!$C$21*'Drive Train'!$G$38</f>
        <v>11.108316432961656</v>
      </c>
      <c r="FO58" s="1">
        <f>IF(FL58&gt;='Drive Train'!$G$30,1,0)</f>
        <v>0</v>
      </c>
      <c r="FP58" s="110">
        <f t="shared" si="78"/>
        <v>0.19650414407880787</v>
      </c>
      <c r="FQ58" s="119">
        <f>FQ57+'DT-Prelim Calcs'!$C$11</f>
        <v>2.160000000000001</v>
      </c>
      <c r="FR58" s="2">
        <f>GB58/'Drive Train'!$G$35</f>
        <v>0.87467058542766185</v>
      </c>
      <c r="FS58" s="88">
        <f>FZ58*12*60/(PI() * 'Drive Train'!$G$17)/FR$2*FR58</f>
        <v>4110.8369398314317</v>
      </c>
      <c r="FT58" s="2">
        <f>('DT-Prelim Calcs'!$C$6*FR58-FS58)/('DT-Prelim Calcs'!$C$6*FR58)*'DT-Prelim Calcs'!$C$7*FR58</f>
        <v>0.24077181224027736</v>
      </c>
      <c r="FU58" s="110">
        <f>FT58/'DT-Prelim Calcs'!$C$7*('DT-Prelim Calcs'!$C$8-'DT-Prelim Calcs'!$C$9)+'DT-Prelim Calcs'!$C$9</f>
        <v>17.68537294515167</v>
      </c>
      <c r="FV58" s="110">
        <f t="shared" si="34"/>
        <v>17.68537294515167</v>
      </c>
      <c r="FW58" s="2">
        <f t="shared" si="79"/>
        <v>1.6619206011370125E-12</v>
      </c>
      <c r="FX58" s="110">
        <f>FW58*'DT-Prelim Calcs'!$C$21/FR$2/'DT-Prelim Calcs'!$C$19/'DT-Prelim Calcs'!$C$18*3.39*'DT-Prelim Calcs'!$C$20</f>
        <v>1.1110072191945543E-10</v>
      </c>
      <c r="FY58" s="88">
        <f t="shared" si="35"/>
        <v>1</v>
      </c>
      <c r="FZ58" s="110">
        <f>FX57*'DT-Prelim Calcs'!$C$11+FZ57</f>
        <v>6.8356819896931249</v>
      </c>
      <c r="GA58" s="110">
        <f>GA57+0.5*FX58*'DT-Prelim Calcs'!$C$11^2+FZ58*'DT-Prelim Calcs'!$C$11</f>
        <v>13.8085252530547</v>
      </c>
      <c r="GB58" s="110">
        <f>MIN('Drive Train'!$G$35-FV57*'DT-Prelim Calcs'!$C$21*'Drive Train'!$G$38,GB57+FV$2)</f>
        <v>11.108316434931305</v>
      </c>
      <c r="GC58" s="110">
        <f>'Drive Train'!$G$35-FV58*'DT-Prelim Calcs'!$C$21*'Drive Train'!$G$38</f>
        <v>11.108316434936349</v>
      </c>
      <c r="GD58" s="1">
        <f>IF(GA58&gt;='Drive Train'!$G$30,1,0)</f>
        <v>0</v>
      </c>
      <c r="GE58" s="110">
        <f t="shared" si="80"/>
        <v>0.19650414383501855</v>
      </c>
      <c r="GF58" s="119">
        <f>GF57+'DT-Prelim Calcs'!$C$11</f>
        <v>2.160000000000001</v>
      </c>
      <c r="GG58" s="2">
        <f>GQ58/'Drive Train'!$G$35</f>
        <v>0.87392428845060721</v>
      </c>
      <c r="GH58" s="88">
        <f>GO58*12*60/(PI() * 'Drive Train'!$G$17)/GG$2*GG58</f>
        <v>4100.2870131129785</v>
      </c>
      <c r="GI58" s="2">
        <f>('DT-Prelim Calcs'!$C$6*GG58-GH58)/('DT-Prelim Calcs'!$C$6*GG58)*'DT-Prelim Calcs'!$C$7*GG58</f>
        <v>0.24226669046718849</v>
      </c>
      <c r="GJ58" s="110">
        <f>GI58/'DT-Prelim Calcs'!$C$7*('DT-Prelim Calcs'!$C$8-'DT-Prelim Calcs'!$C$9)+'DT-Prelim Calcs'!$C$9</f>
        <v>17.776549915020006</v>
      </c>
      <c r="GK58" s="110">
        <f t="shared" si="81"/>
        <v>17.776549915020006</v>
      </c>
      <c r="GL58" s="2">
        <f t="shared" si="82"/>
        <v>1.9077056848802176E-3</v>
      </c>
      <c r="GM58" s="110">
        <f>GL58*'DT-Prelim Calcs'!$C$21/GG$2/'DT-Prelim Calcs'!$C$19/'DT-Prelim Calcs'!$C$18*3.39*'DT-Prelim Calcs'!$C$20</f>
        <v>7.0850917458269644E-2</v>
      </c>
      <c r="GN58" s="88">
        <f t="shared" si="37"/>
        <v>1</v>
      </c>
      <c r="GO58" s="110">
        <f>GM57*'DT-Prelim Calcs'!$C$11+GO57</f>
        <v>12.283130747366231</v>
      </c>
      <c r="GP58" s="110">
        <f>GP57+0.5*GM58*'DT-Prelim Calcs'!$C$11^2+GO58*'DT-Prelim Calcs'!$C$11</f>
        <v>20.503898787890428</v>
      </c>
      <c r="GQ58" s="110">
        <f>MIN('Drive Train'!$G$35-GK57*'DT-Prelim Calcs'!$C$21*'Drive Train'!$G$38,GQ57+GK$2)</f>
        <v>11.098838463322711</v>
      </c>
      <c r="GR58" s="110">
        <f>'Drive Train'!$G$35-GK58*'DT-Prelim Calcs'!$C$21*'Drive Train'!$G$38</f>
        <v>11.100110507648198</v>
      </c>
      <c r="GS58" s="1">
        <f>IF(GP58&gt;='Drive Train'!$G$30,1,0)</f>
        <v>1</v>
      </c>
      <c r="GT58" s="110">
        <f t="shared" si="83"/>
        <v>0</v>
      </c>
      <c r="GU58" s="119">
        <f>GU57+'DT-Prelim Calcs'!$C$11</f>
        <v>2.160000000000001</v>
      </c>
      <c r="GV58" s="2">
        <f>HF58/'Drive Train'!$G$35</f>
        <v>0.8741368444469868</v>
      </c>
      <c r="GW58" s="88">
        <f>HD58*12*60/(PI() * 'Drive Train'!$G$17)/GV$2*GV58</f>
        <v>4103.292089386041</v>
      </c>
      <c r="GX58" s="2">
        <f>('DT-Prelim Calcs'!$C$6*GV58-GW58)/('DT-Prelim Calcs'!$C$6*GV58)*'DT-Prelim Calcs'!$C$7*GV58</f>
        <v>0.2418408537465668</v>
      </c>
      <c r="GY58" s="110">
        <f>GX58/'DT-Prelim Calcs'!$C$7*('DT-Prelim Calcs'!$C$8-'DT-Prelim Calcs'!$C$9)+'DT-Prelim Calcs'!$C$9</f>
        <v>17.750576895180671</v>
      </c>
      <c r="GZ58" s="110">
        <f t="shared" si="38"/>
        <v>17.750576895180671</v>
      </c>
      <c r="HA58" s="2">
        <f t="shared" si="84"/>
        <v>1.3642000435596657E-3</v>
      </c>
      <c r="HB58" s="110">
        <f>HA58*'DT-Prelim Calcs'!$C$21/GV$2/'DT-Prelim Calcs'!$C$19/'DT-Prelim Calcs'!$C$18*3.39*'DT-Prelim Calcs'!$C$20</f>
        <v>5.0665480240932745E-2</v>
      </c>
      <c r="HC58" s="88">
        <f t="shared" si="39"/>
        <v>1</v>
      </c>
      <c r="HD58" s="110">
        <f>HB57*'DT-Prelim Calcs'!$C$11+HD57</f>
        <v>12.28914401431007</v>
      </c>
      <c r="HE58" s="110">
        <f>HE57+0.5*HB58*'DT-Prelim Calcs'!$C$11^2+HD58*'DT-Prelim Calcs'!$C$11</f>
        <v>21.170070020132844</v>
      </c>
      <c r="HF58" s="110">
        <f>MIN('Drive Train'!$G$35-GZ57*'DT-Prelim Calcs'!$C$21*'Drive Train'!$G$38,HF57+GZ$2)</f>
        <v>11.101537924476732</v>
      </c>
      <c r="HG58" s="110">
        <f>'Drive Train'!$G$35-GZ58*'DT-Prelim Calcs'!$C$21*'Drive Train'!$G$38</f>
        <v>11.102448079433739</v>
      </c>
      <c r="HH58" s="1">
        <f>IF(HE58&gt;='Drive Train'!$G$30,1,0)</f>
        <v>1</v>
      </c>
      <c r="HI58" s="110">
        <f t="shared" si="85"/>
        <v>0</v>
      </c>
      <c r="HJ58" s="119">
        <f>HJ57+'DT-Prelim Calcs'!$C$11</f>
        <v>2.160000000000001</v>
      </c>
      <c r="HK58" s="2">
        <f>HU58/'Drive Train'!$G$35</f>
        <v>0.87423991043634441</v>
      </c>
      <c r="HL58" s="88">
        <f>HS58*12*60/(PI() * 'Drive Train'!$G$17)/HK$2*HK58</f>
        <v>4104.7491287386438</v>
      </c>
      <c r="HM58" s="2">
        <f>('DT-Prelim Calcs'!$C$6*HK58-HL58)/('DT-Prelim Calcs'!$C$6*HK58)*'DT-Prelim Calcs'!$C$7*HK58</f>
        <v>0.24163439160540176</v>
      </c>
      <c r="HN58" s="110">
        <f>HM58/'DT-Prelim Calcs'!$C$7*('DT-Prelim Calcs'!$C$8-'DT-Prelim Calcs'!$C$9)+'DT-Prelim Calcs'!$C$9</f>
        <v>17.737984168840107</v>
      </c>
      <c r="HO58" s="110">
        <f t="shared" si="40"/>
        <v>17.737984168840107</v>
      </c>
      <c r="HP58" s="2">
        <f t="shared" si="86"/>
        <v>1.1007073349465768E-3</v>
      </c>
      <c r="HQ58" s="110">
        <f>HP58*'DT-Prelim Calcs'!$C$21/HK$2/'DT-Prelim Calcs'!$C$19/'DT-Prelim Calcs'!$C$18*3.39*'DT-Prelim Calcs'!$C$20</f>
        <v>4.0879536687499315E-2</v>
      </c>
      <c r="HR58" s="88">
        <f t="shared" si="41"/>
        <v>1</v>
      </c>
      <c r="HS58" s="110">
        <f>HQ57*'DT-Prelim Calcs'!$C$11+HS57</f>
        <v>12.292058462951111</v>
      </c>
      <c r="HT58" s="110">
        <f>HT57+0.5*HQ58*'DT-Prelim Calcs'!$C$11^2+HS58*'DT-Prelim Calcs'!$C$11</f>
        <v>21.638092178269723</v>
      </c>
      <c r="HU58" s="110">
        <f>MIN('Drive Train'!$G$35-HO57*'DT-Prelim Calcs'!$C$21*'Drive Train'!$G$38,HU57+HO$2)</f>
        <v>11.102846862541574</v>
      </c>
      <c r="HV58" s="110">
        <f>'Drive Train'!$G$35-HO58*'DT-Prelim Calcs'!$C$21*'Drive Train'!$G$38</f>
        <v>11.103581424804389</v>
      </c>
      <c r="HW58" s="1">
        <f>IF(HT58&gt;='Drive Train'!$G$30,1,0)</f>
        <v>1</v>
      </c>
      <c r="HX58" s="110">
        <f t="shared" si="87"/>
        <v>0</v>
      </c>
      <c r="HY58" s="119">
        <f>HY57+'DT-Prelim Calcs'!$C$11</f>
        <v>2.160000000000001</v>
      </c>
      <c r="HZ58" s="2">
        <f>IJ58/'Drive Train'!$G$35</f>
        <v>0.87429535578484208</v>
      </c>
      <c r="IA58" s="88">
        <f>IH58*12*60/(PI() * 'Drive Train'!$G$17)/HZ$2*HZ58</f>
        <v>4105.532933402852</v>
      </c>
      <c r="IB58" s="2">
        <f>('DT-Prelim Calcs'!$C$6*HZ58-IA58)/('DT-Prelim Calcs'!$C$6*HZ58)*'DT-Prelim Calcs'!$C$7*HZ58</f>
        <v>0.24152332903710302</v>
      </c>
      <c r="IC58" s="110">
        <f>IB58/'DT-Prelim Calcs'!$C$7*('DT-Prelim Calcs'!$C$8-'DT-Prelim Calcs'!$C$9)+'DT-Prelim Calcs'!$C$9</f>
        <v>17.731210139851676</v>
      </c>
      <c r="ID58" s="110">
        <f t="shared" si="42"/>
        <v>17.731210139851676</v>
      </c>
      <c r="IE58" s="2">
        <f t="shared" si="88"/>
        <v>9.5897157590829618E-4</v>
      </c>
      <c r="IF58" s="110">
        <f>IE58*'DT-Prelim Calcs'!$C$21/HZ$2/'DT-Prelim Calcs'!$C$19/'DT-Prelim Calcs'!$C$18*3.39*'DT-Prelim Calcs'!$C$20</f>
        <v>3.5615565077991351E-2</v>
      </c>
      <c r="IG58" s="88">
        <f t="shared" si="43"/>
        <v>1</v>
      </c>
      <c r="IH58" s="110">
        <f>IF57*'DT-Prelim Calcs'!$C$11+IH57</f>
        <v>12.293625963382329</v>
      </c>
      <c r="II58" s="110">
        <f>II57+0.5*IF58*'DT-Prelim Calcs'!$C$11^2+IH58*'DT-Prelim Calcs'!$C$11</f>
        <v>21.966780770581604</v>
      </c>
      <c r="IJ58" s="110">
        <f>MIN('Drive Train'!$G$35-ID57*'DT-Prelim Calcs'!$C$21*'Drive Train'!$G$38,IJ57+ID$2)</f>
        <v>11.103551018467494</v>
      </c>
      <c r="IK58" s="110">
        <f>'Drive Train'!$G$35-ID58*'DT-Prelim Calcs'!$C$21*'Drive Train'!$G$38</f>
        <v>11.104191087413348</v>
      </c>
      <c r="IL58" s="1">
        <f>IF(II58&gt;='Drive Train'!$G$30,1,0)</f>
        <v>1</v>
      </c>
      <c r="IM58" s="110">
        <f t="shared" si="89"/>
        <v>0</v>
      </c>
      <c r="IN58" s="119">
        <f>IN57+'DT-Prelim Calcs'!$C$11</f>
        <v>2.160000000000001</v>
      </c>
      <c r="IO58" s="2">
        <f>IY58/'Drive Train'!$G$35</f>
        <v>0.8743279118806111</v>
      </c>
      <c r="IP58" s="88">
        <f>IW58*12*60/(PI() * 'Drive Train'!$G$17)/IO$2*IO58</f>
        <v>4105.9931557737018</v>
      </c>
      <c r="IQ58" s="2">
        <f>('DT-Prelim Calcs'!$C$6*IO58-IP58)/('DT-Prelim Calcs'!$C$6*IO58)*'DT-Prelim Calcs'!$C$7*IO58</f>
        <v>0.24145811779944937</v>
      </c>
      <c r="IR58" s="110">
        <f>IQ58/'DT-Prelim Calcs'!$C$7*('DT-Prelim Calcs'!$C$8-'DT-Prelim Calcs'!$C$9)+'DT-Prelim Calcs'!$C$9</f>
        <v>17.727232716845847</v>
      </c>
      <c r="IS58" s="110">
        <f t="shared" si="44"/>
        <v>17.727232716845847</v>
      </c>
      <c r="IT58" s="2">
        <f t="shared" si="90"/>
        <v>8.7575208942122784E-4</v>
      </c>
      <c r="IU58" s="110">
        <f>IT58*'DT-Prelim Calcs'!$C$21/IO$2/'DT-Prelim Calcs'!$C$19/'DT-Prelim Calcs'!$C$18*3.39*'DT-Prelim Calcs'!$C$20</f>
        <v>3.2524848824039908E-2</v>
      </c>
      <c r="IV58" s="88">
        <f t="shared" si="45"/>
        <v>1</v>
      </c>
      <c r="IW58" s="110">
        <f>IU57*'DT-Prelim Calcs'!$C$11+IW57</f>
        <v>12.294546243833469</v>
      </c>
      <c r="IX58" s="110">
        <f>IX57+0.5*IU58*'DT-Prelim Calcs'!$C$11^2+IW58*'DT-Prelim Calcs'!$C$11</f>
        <v>22.199277355879264</v>
      </c>
      <c r="IY58" s="110">
        <f>MIN('Drive Train'!$G$35-IS57*'DT-Prelim Calcs'!$C$21*'Drive Train'!$G$38,IY57+IS$2)</f>
        <v>11.103964480883761</v>
      </c>
      <c r="IZ58" s="110">
        <f>'Drive Train'!$G$35-IS58*'DT-Prelim Calcs'!$C$21*'Drive Train'!$G$38</f>
        <v>11.104549055483872</v>
      </c>
      <c r="JA58" s="1">
        <f>IF(IX58&gt;='Drive Train'!$G$30,1,0)</f>
        <v>1</v>
      </c>
      <c r="JB58" s="110">
        <f t="shared" si="91"/>
        <v>0</v>
      </c>
      <c r="JC58" s="119">
        <f>JC57+'DT-Prelim Calcs'!$C$11</f>
        <v>2.160000000000001</v>
      </c>
      <c r="JD58" s="2">
        <f>JN58/'Drive Train'!$G$35</f>
        <v>0.87434697711267395</v>
      </c>
      <c r="JE58" s="88">
        <f>JL58*12*60/(PI() * 'Drive Train'!$G$17)/JD$2*JD58</f>
        <v>4106.2626647353463</v>
      </c>
      <c r="JF58" s="2">
        <f>('DT-Prelim Calcs'!$C$6*JD58-JE58)/('DT-Prelim Calcs'!$C$6*JD58)*'DT-Prelim Calcs'!$C$7*JD58</f>
        <v>0.24141992997598702</v>
      </c>
      <c r="JG58" s="110">
        <f>JF58/'DT-Prelim Calcs'!$C$7*('DT-Prelim Calcs'!$C$8-'DT-Prelim Calcs'!$C$9)+'DT-Prelim Calcs'!$C$9</f>
        <v>17.724903530450273</v>
      </c>
      <c r="JH58" s="110">
        <f t="shared" si="46"/>
        <v>17.724903530450273</v>
      </c>
      <c r="JI58" s="2">
        <f t="shared" si="92"/>
        <v>8.2701920265337847E-4</v>
      </c>
      <c r="JJ58" s="110">
        <f>JI58*'DT-Prelim Calcs'!$C$21/JD$2/'DT-Prelim Calcs'!$C$19/'DT-Prelim Calcs'!$C$18*3.39*'DT-Prelim Calcs'!$C$20</f>
        <v>3.0714941894864459E-2</v>
      </c>
      <c r="JK58" s="88">
        <f t="shared" si="47"/>
        <v>1</v>
      </c>
      <c r="JL58" s="110">
        <f>JJ57*'DT-Prelim Calcs'!$C$11+JL57</f>
        <v>12.295085131079304</v>
      </c>
      <c r="JM58" s="110">
        <f>JM57+0.5*JJ58*'DT-Prelim Calcs'!$C$11^2+JL58*'DT-Prelim Calcs'!$C$11</f>
        <v>22.356780578312726</v>
      </c>
      <c r="JN58" s="110">
        <f>MIN('Drive Train'!$G$35-JH57*'DT-Prelim Calcs'!$C$21*'Drive Train'!$G$38,JN57+JH$2)</f>
        <v>11.104206609330959</v>
      </c>
      <c r="JO58" s="110">
        <f>'Drive Train'!$G$35-JH58*'DT-Prelim Calcs'!$C$21*'Drive Train'!$G$38</f>
        <v>11.104758682259474</v>
      </c>
      <c r="JP58" s="1">
        <f>IF(JM58&gt;='Drive Train'!$G$30,1,0)</f>
        <v>1</v>
      </c>
      <c r="JQ58" s="110">
        <f>MIN(JG58,'DT-Prelim Calcs'!$C$10)*'DT-Prelim Calcs'!$C$11*1000/60/60*(1-JP58)</f>
        <v>0</v>
      </c>
      <c r="JR58" s="119">
        <f>JR57+'DT-Prelim Calcs'!$C$11</f>
        <v>2.160000000000001</v>
      </c>
      <c r="JS58" s="2">
        <f>KC58/'Drive Train'!$G$35</f>
        <v>0.87435399187736229</v>
      </c>
      <c r="JT58" s="88">
        <f>KA58*12*60/(PI() * 'Drive Train'!$G$17)/JS$2*JS58</f>
        <v>4106.361825999099</v>
      </c>
      <c r="JU58" s="2">
        <f>('DT-Prelim Calcs'!$C$6*JS58-JT58)/('DT-Prelim Calcs'!$C$6*JS58)*'DT-Prelim Calcs'!$C$7*JS58</f>
        <v>0.2414058794616819</v>
      </c>
      <c r="JV58" s="110">
        <f>JU58/'DT-Prelim Calcs'!$C$7*('DT-Prelim Calcs'!$C$8-'DT-Prelim Calcs'!$C$9)+'DT-Prelim Calcs'!$C$9</f>
        <v>17.724046548726697</v>
      </c>
      <c r="JW58" s="110">
        <f t="shared" si="48"/>
        <v>17.724046548726697</v>
      </c>
      <c r="JX58" s="2">
        <f t="shared" si="93"/>
        <v>8.0908893604073051E-4</v>
      </c>
      <c r="JY58" s="110">
        <f>JX58*'DT-Prelim Calcs'!$C$21/JS$2/'DT-Prelim Calcs'!$C$19/'DT-Prelim Calcs'!$C$18*3.39*'DT-Prelim Calcs'!$C$20</f>
        <v>3.0049023745201207E-2</v>
      </c>
      <c r="JZ58" s="88">
        <f t="shared" si="49"/>
        <v>1</v>
      </c>
      <c r="KA58" s="110">
        <f>JY57*'DT-Prelim Calcs'!$C$11+KA57</f>
        <v>12.295283399119517</v>
      </c>
      <c r="KB58" s="110">
        <f>KB57+0.5*JY58*'DT-Prelim Calcs'!$C$11^2+KA58*'DT-Prelim Calcs'!$C$11</f>
        <v>22.418823008557673</v>
      </c>
      <c r="KC58" s="110">
        <f>MIN('Drive Train'!$G$35-JW57*'DT-Prelim Calcs'!$C$21*'Drive Train'!$G$38,KC57+JW$2)</f>
        <v>11.104295696842501</v>
      </c>
      <c r="KD58" s="110">
        <f>'Drive Train'!$G$35-JW58*'DT-Prelim Calcs'!$C$21*'Drive Train'!$G$38</f>
        <v>11.104835810614597</v>
      </c>
      <c r="KE58" s="1">
        <f>IF(KB58&gt;='Drive Train'!$G$30,1,0)</f>
        <v>1</v>
      </c>
      <c r="KF58" s="110">
        <f>MIN(JV58,'DT-Prelim Calcs'!$C$10)*'DT-Prelim Calcs'!$C$11*1000/60/60*(1-KE58)</f>
        <v>0</v>
      </c>
      <c r="KG58" s="119">
        <f>KG57+'DT-Prelim Calcs'!$C$11</f>
        <v>2.160000000000001</v>
      </c>
      <c r="KH58" s="2">
        <f>KR58/'Drive Train'!$G$35</f>
        <v>0.87435347023701449</v>
      </c>
      <c r="KI58" s="88">
        <f>KP58*12*60/(PI() * 'Drive Train'!$G$17)/KH$2*KH58</f>
        <v>4106.354452059405</v>
      </c>
      <c r="KJ58" s="2">
        <f>('DT-Prelim Calcs'!$C$6*KH58-KI58)/('DT-Prelim Calcs'!$C$6*KH58)*'DT-Prelim Calcs'!$C$7*KH58</f>
        <v>0.24140692430066971</v>
      </c>
      <c r="KK58" s="110">
        <f>KJ58/'DT-Prelim Calcs'!$C$7*('DT-Prelim Calcs'!$C$8-'DT-Prelim Calcs'!$C$9)+'DT-Prelim Calcs'!$C$9</f>
        <v>17.724110276494748</v>
      </c>
      <c r="KL58" s="110">
        <f t="shared" si="50"/>
        <v>17.724110276494748</v>
      </c>
      <c r="KM58" s="2">
        <f t="shared" si="94"/>
        <v>8.1042228314456843E-4</v>
      </c>
      <c r="KN58" s="110">
        <f>KM58*'DT-Prelim Calcs'!$C$21/KH$2/'DT-Prelim Calcs'!$C$19/'DT-Prelim Calcs'!$C$18*3.39*'DT-Prelim Calcs'!$C$20</f>
        <v>3.0098543367827472E-2</v>
      </c>
      <c r="KO58" s="88">
        <f t="shared" si="51"/>
        <v>1</v>
      </c>
      <c r="KP58" s="110">
        <f>KN57*'DT-Prelim Calcs'!$C$11+KP57</f>
        <v>12.295268655410586</v>
      </c>
      <c r="KQ58" s="110">
        <f>KQ57+0.5*KN58*'DT-Prelim Calcs'!$C$11^2+KP58*'DT-Prelim Calcs'!$C$11</f>
        <v>22.414271116188807</v>
      </c>
      <c r="KR58" s="110">
        <f>MIN('Drive Train'!$G$35-KL57*'DT-Prelim Calcs'!$C$21*'Drive Train'!$G$38,KR57+KL$2)</f>
        <v>11.104289072010083</v>
      </c>
      <c r="KS58" s="110">
        <f>'Drive Train'!$G$35-KL58*'DT-Prelim Calcs'!$C$21*'Drive Train'!$G$38</f>
        <v>11.104830075115473</v>
      </c>
      <c r="KT58" s="1">
        <f>IF(KQ58&gt;='Drive Train'!$G$30,1,0)</f>
        <v>1</v>
      </c>
      <c r="KU58" s="110">
        <f>MIN(KK58,'DT-Prelim Calcs'!$C$10)*'DT-Prelim Calcs'!$C$11*1000/60/60*(1-KT58)</f>
        <v>0</v>
      </c>
      <c r="KV58" s="119">
        <f>KV57+'DT-Prelim Calcs'!$C$11</f>
        <v>2.160000000000001</v>
      </c>
      <c r="KW58" s="2">
        <f>LG58/'Drive Train'!$G$35</f>
        <v>0.87435395997374465</v>
      </c>
      <c r="KX58" s="88">
        <f>LE58*12*60/(PI() * 'Drive Train'!$G$17)/KW$2*KW58</f>
        <v>4106.3613750076611</v>
      </c>
      <c r="KY58" s="2">
        <f>('DT-Prelim Calcs'!$C$6*KW58-KX58)/('DT-Prelim Calcs'!$C$6*KW58)*'DT-Prelim Calcs'!$C$7*KW58</f>
        <v>0.24140594336421239</v>
      </c>
      <c r="KZ58" s="110">
        <f>KY58/'DT-Prelim Calcs'!$C$7*('DT-Prelim Calcs'!$C$8-'DT-Prelim Calcs'!$C$9)+'DT-Prelim Calcs'!$C$9</f>
        <v>17.724050446327851</v>
      </c>
      <c r="LA58" s="110">
        <f t="shared" si="52"/>
        <v>17.724050446327851</v>
      </c>
      <c r="LB58" s="2">
        <f t="shared" si="95"/>
        <v>8.0917048376735745E-4</v>
      </c>
      <c r="LC58" s="110">
        <f>LB58*'DT-Prelim Calcs'!$C$21/KW$2/'DT-Prelim Calcs'!$C$19/'DT-Prelim Calcs'!$C$18*3.39*'DT-Prelim Calcs'!$C$20</f>
        <v>3.0052052373408356E-2</v>
      </c>
      <c r="LD58" s="88">
        <f t="shared" si="53"/>
        <v>1</v>
      </c>
      <c r="LE58" s="110">
        <f>LC57*'DT-Prelim Calcs'!$C$11+LE57</f>
        <v>12.295282497392252</v>
      </c>
      <c r="LF58" s="110">
        <f>LF57+0.5*LC58*'DT-Prelim Calcs'!$C$11^2+LE58*'DT-Prelim Calcs'!$C$11</f>
        <v>22.418608140808665</v>
      </c>
      <c r="LG58" s="110">
        <f>MIN('Drive Train'!$G$35-LA57*'DT-Prelim Calcs'!$C$21*'Drive Train'!$G$38,LG57+LA$2)</f>
        <v>11.104295291666556</v>
      </c>
      <c r="LH58" s="110">
        <f>'Drive Train'!$G$35-LA58*'DT-Prelim Calcs'!$C$21*'Drive Train'!$G$38</f>
        <v>11.104835459830493</v>
      </c>
      <c r="LI58" s="1">
        <f>IF(LF58&gt;='Drive Train'!$G$30,1,0)</f>
        <v>1</v>
      </c>
      <c r="LJ58" s="110">
        <f>MIN(KZ58,'DT-Prelim Calcs'!$C$10)*'DT-Prelim Calcs'!$C$11*1000/60/60*(1-LI58)</f>
        <v>0</v>
      </c>
      <c r="LK58" s="119">
        <f>LK57+'DT-Prelim Calcs'!$C$11</f>
        <v>2.160000000000001</v>
      </c>
      <c r="LL58" s="2">
        <f>LV58/'Drive Train'!$G$35</f>
        <v>0.8743535909482435</v>
      </c>
      <c r="LM58" s="88">
        <f>LT58*12*60/(PI() * 'Drive Train'!$G$17)/LL$2*LL58</f>
        <v>4106.3561584408108</v>
      </c>
      <c r="LN58" s="2">
        <f>('DT-Prelim Calcs'!$C$6*LL58-LM58)/('DT-Prelim Calcs'!$C$6*LL58)*'DT-Prelim Calcs'!$C$7*LL58</f>
        <v>0.24140668251758091</v>
      </c>
      <c r="LO58" s="110">
        <f>LN58/'DT-Prelim Calcs'!$C$7*('DT-Prelim Calcs'!$C$8-'DT-Prelim Calcs'!$C$9)+'DT-Prelim Calcs'!$C$9</f>
        <v>17.724095529441108</v>
      </c>
      <c r="LP58" s="110">
        <f t="shared" si="54"/>
        <v>17.724095529441108</v>
      </c>
      <c r="LQ58" s="2">
        <f t="shared" si="96"/>
        <v>8.101137372194811E-4</v>
      </c>
      <c r="LR58" s="110">
        <f>LQ58*'DT-Prelim Calcs'!$C$21/LL$2/'DT-Prelim Calcs'!$C$19/'DT-Prelim Calcs'!$C$18*3.39*'DT-Prelim Calcs'!$C$20</f>
        <v>3.0087084177846696E-2</v>
      </c>
      <c r="LS58" s="88">
        <f t="shared" si="55"/>
        <v>1</v>
      </c>
      <c r="LT58" s="110">
        <f>LR57*'DT-Prelim Calcs'!$C$11+LT57</f>
        <v>12.29527206721002</v>
      </c>
      <c r="LU58" s="110">
        <f>LU57+0.5*LR58*'DT-Prelim Calcs'!$C$11^2+LT58*'DT-Prelim Calcs'!$C$11</f>
        <v>22.415735063941742</v>
      </c>
      <c r="LV58" s="110">
        <f>MIN('Drive Train'!$G$35-LP57*'DT-Prelim Calcs'!$C$21*'Drive Train'!$G$38,LV57+LP$2)</f>
        <v>11.104290605042692</v>
      </c>
      <c r="LW58" s="110">
        <f>'Drive Train'!$G$35-LP58*'DT-Prelim Calcs'!$C$21*'Drive Train'!$G$38</f>
        <v>11.1048314023503</v>
      </c>
      <c r="LX58" s="1">
        <f>IF(LU58&gt;='Drive Train'!$G$30,1,0)</f>
        <v>1</v>
      </c>
      <c r="LY58" s="110">
        <f>MIN(LO58,'DT-Prelim Calcs'!$C$10)*'DT-Prelim Calcs'!$C$11*1000/60/60*(1-LX58)</f>
        <v>0</v>
      </c>
      <c r="LZ58" s="119">
        <f>LZ57+'DT-Prelim Calcs'!$C$11</f>
        <v>2.160000000000001</v>
      </c>
    </row>
    <row r="59" spans="2:338" x14ac:dyDescent="0.2">
      <c r="B59" s="29"/>
      <c r="C59" s="44"/>
      <c r="F59" s="132" t="s">
        <v>36</v>
      </c>
      <c r="G59" s="132" t="s">
        <v>116</v>
      </c>
      <c r="H59" s="132" t="s">
        <v>124</v>
      </c>
      <c r="I59" s="132" t="s">
        <v>140</v>
      </c>
      <c r="J59" s="132" t="s">
        <v>146</v>
      </c>
      <c r="L59" s="322" t="s">
        <v>153</v>
      </c>
      <c r="M59" s="322"/>
      <c r="N59" s="140"/>
      <c r="O59" s="140"/>
      <c r="Q59" s="209"/>
      <c r="R59" s="119">
        <f>R58+'DT-Prelim Calcs'!$C$11</f>
        <v>2.2000000000000011</v>
      </c>
      <c r="S59" s="2">
        <f>AG59/'Drive Train'!$G$35</f>
        <v>0</v>
      </c>
      <c r="T59" s="88">
        <f>AE59*12*60/(PI() * 'Drive Train'!$G$17)/S$2*ABS(S59)</f>
        <v>0</v>
      </c>
      <c r="U59" s="2">
        <f>IF(OR(AD58=1,AND($C$32=Motors!$C$28,'DT-Prelim Calcs'!AI58=1)),0,IF(AG59=0,-(V58+$C$9)/($C$8-$C$9)*$C$7,($C$6*S59-T59)/($C$6*S59)*$C$7*S59))</f>
        <v>0</v>
      </c>
      <c r="V59" s="110">
        <f>IF(AND(AD58=1,AI58=1),0,ABS(U59/$C$7*($C$8-$C$9)+$C$9) *'Drive Train'!$K$55 + V58*(1-'Drive Train'!$K$55))</f>
        <v>3.1504218541243829</v>
      </c>
      <c r="W59" s="110">
        <f t="shared" si="7"/>
        <v>3.1504218541243829</v>
      </c>
      <c r="X59" s="2">
        <f>MAX(MIN(IF(AND(AI58=1,AG59&lt;0),-1,1)*(W59-$C$9)/($C$8-$C$9)*$C$7-$C$29*AE59/T$2 -  AI58*$C$29/2,X$2),MAX(X$4:X58)*-1)</f>
        <v>-0.34785023746515487</v>
      </c>
      <c r="Y59" s="110">
        <f t="shared" si="8"/>
        <v>-12.9189259422009</v>
      </c>
      <c r="Z59" s="110">
        <f t="shared" si="9"/>
        <v>12.9189259422009</v>
      </c>
      <c r="AA59" s="110">
        <f t="shared" si="10"/>
        <v>0</v>
      </c>
      <c r="AB59" s="110" t="e">
        <f t="shared" si="11"/>
        <v>#N/A</v>
      </c>
      <c r="AC59" s="88">
        <f t="shared" si="60"/>
        <v>0</v>
      </c>
      <c r="AD59" s="1">
        <f t="shared" si="12"/>
        <v>0</v>
      </c>
      <c r="AE59" s="110">
        <f t="shared" si="13"/>
        <v>10.257775273724377</v>
      </c>
      <c r="AF59" s="110" t="e">
        <f t="shared" si="14"/>
        <v>#N/A</v>
      </c>
      <c r="AG59" s="110">
        <f>IF(AI58=0,MIN('Drive Train'!$G$35-W58*$C$21*'Drive Train'!$G$38,AG58+W$2)-$C$3,IF(AE58-1&lt;=0,0,IF($C$32=Motors!$C$26,MAX(MAX(AG$4:AG58)*-1,AG58-W$2),MAX(0,MAX(AG$4:AG58)*-1,AG58-W$2))))</f>
        <v>0</v>
      </c>
      <c r="AH59" s="110">
        <f>'Drive Train'!$G$35-ABS(W59)*'DT-Prelim Calcs'!$C$21*'Drive Train'!$G$38</f>
        <v>12.416462033128806</v>
      </c>
      <c r="AI59" s="1">
        <f>IF(AJ59&gt;='Drive Train'!$G$30,1,0)</f>
        <v>1</v>
      </c>
      <c r="AJ59" s="110">
        <f>AJ58+0.5*Y59*'DT-Prelim Calcs'!$C$11^2+AE59*'DT-Prelim Calcs'!$C$11</f>
        <v>22.693925369341379</v>
      </c>
      <c r="AK59" s="110">
        <f t="shared" si="100"/>
        <v>0</v>
      </c>
      <c r="AL59" s="119">
        <f>AL58+'DT-Prelim Calcs'!$C$11</f>
        <v>2.2000000000000011</v>
      </c>
      <c r="AM59" s="2">
        <f>AW59/'Drive Train'!$G$35</f>
        <v>0.69453396972820391</v>
      </c>
      <c r="AN59" s="88">
        <f>AU59*12*60/(PI() * 'Drive Train'!$G$17)/AM$2*AM59</f>
        <v>1346.7525563334405</v>
      </c>
      <c r="AO59" s="2">
        <f>('DT-Prelim Calcs'!$C$6*AM59-AN59)/('DT-Prelim Calcs'!$C$6*AM59)*'DT-Prelim Calcs'!$C$7*AM59</f>
        <v>0.65413517395544019</v>
      </c>
      <c r="AP59" s="110">
        <f>AO59/'DT-Prelim Calcs'!$C$7*('DT-Prelim Calcs'!$C$8-'DT-Prelim Calcs'!$C$9)+'DT-Prelim Calcs'!$C$9</f>
        <v>42.897606354728978</v>
      </c>
      <c r="AQ59" s="110">
        <f t="shared" si="16"/>
        <v>42.897606354728978</v>
      </c>
      <c r="AR59" s="2">
        <f t="shared" si="61"/>
        <v>0.55479744442164602</v>
      </c>
      <c r="AS59" s="110">
        <f>AR59*'DT-Prelim Calcs'!$C$21/AM$2/'DT-Prelim Calcs'!$C$19/'DT-Prelim Calcs'!$C$18*3.39*'DT-Prelim Calcs'!$C$20</f>
        <v>6.1814421772158852</v>
      </c>
      <c r="AT59" s="88">
        <f t="shared" si="17"/>
        <v>0</v>
      </c>
      <c r="AU59" s="110">
        <f>AS58*'DT-Prelim Calcs'!$C$11+AU58</f>
        <v>16.921610275496963</v>
      </c>
      <c r="AV59" s="110">
        <f>AV58+0.5*AS59*'DT-Prelim Calcs'!$C$11^2+AU59*'DT-Prelim Calcs'!$C$11</f>
        <v>20.303389836918168</v>
      </c>
      <c r="AW59" s="110">
        <f>MIN('Drive Train'!$G$35-AQ58*'DT-Prelim Calcs'!$C$21*'Drive Train'!$G$38,AW58+AQ$2)</f>
        <v>8.8205814155481885</v>
      </c>
      <c r="AX59" s="110">
        <f>'Drive Train'!$G$35-AQ59*'DT-Prelim Calcs'!$C$21*'Drive Train'!$G$38</f>
        <v>8.8392154280743913</v>
      </c>
      <c r="AY59" s="1">
        <f>IF(AV59&gt;='Drive Train'!$G$30,1,0)</f>
        <v>1</v>
      </c>
      <c r="AZ59" s="110">
        <f t="shared" si="62"/>
        <v>0</v>
      </c>
      <c r="BA59" s="119">
        <f>BA58+'DT-Prelim Calcs'!$C$11</f>
        <v>2.2000000000000011</v>
      </c>
      <c r="BB59" s="2">
        <f>BL59/'Drive Train'!$G$35</f>
        <v>0.78541099178596263</v>
      </c>
      <c r="BC59" s="88">
        <f>BJ59*12*60/(PI() * 'Drive Train'!$G$17)/BB$2*BB59</f>
        <v>2755.1170266917557</v>
      </c>
      <c r="BD59" s="2">
        <f>('DT-Prelim Calcs'!$C$6*BB59-BC59)/('DT-Prelim Calcs'!$C$6*BB59)*'DT-Prelim Calcs'!$C$7*BB59</f>
        <v>0.44223857245324583</v>
      </c>
      <c r="BE59" s="110">
        <f>BD59/'DT-Prelim Calcs'!$C$7*('DT-Prelim Calcs'!$C$8-'DT-Prelim Calcs'!$C$9)+'DT-Prelim Calcs'!$C$9</f>
        <v>29.973416475871733</v>
      </c>
      <c r="BF59" s="110">
        <f t="shared" si="18"/>
        <v>29.973416475871733</v>
      </c>
      <c r="BG59" s="2">
        <f t="shared" si="63"/>
        <v>0.26253240228883756</v>
      </c>
      <c r="BH59" s="110">
        <f>BG59*'DT-Prelim Calcs'!$C$21/BB$2/'DT-Prelim Calcs'!$C$19/'DT-Prelim Calcs'!$C$18*3.39*'DT-Prelim Calcs'!$C$20</f>
        <v>4.5501299277894676</v>
      </c>
      <c r="BI59" s="88">
        <f t="shared" si="19"/>
        <v>0</v>
      </c>
      <c r="BJ59" s="110">
        <f>BH58*'DT-Prelim Calcs'!$C$11+BJ58</f>
        <v>19.67908590296771</v>
      </c>
      <c r="BK59" s="110">
        <f>BK58+0.5*BH59*'DT-Prelim Calcs'!$C$11^2+BJ59*'DT-Prelim Calcs'!$C$11</f>
        <v>26.113282478595444</v>
      </c>
      <c r="BL59" s="110">
        <f>MIN('Drive Train'!$G$35-BF58*'DT-Prelim Calcs'!$C$21*'Drive Train'!$G$38,BL58+BF$2)</f>
        <v>9.9747195956817247</v>
      </c>
      <c r="BM59" s="110">
        <f>'Drive Train'!$G$35-BF59*'DT-Prelim Calcs'!$C$21*'Drive Train'!$G$38</f>
        <v>10.002392517171543</v>
      </c>
      <c r="BN59" s="1">
        <f>IF(BK59&gt;='Drive Train'!$G$30,1,0)</f>
        <v>1</v>
      </c>
      <c r="BO59" s="110">
        <f t="shared" si="64"/>
        <v>0</v>
      </c>
      <c r="BP59" s="119">
        <f>BP58+'DT-Prelim Calcs'!$C$11</f>
        <v>2.2000000000000011</v>
      </c>
      <c r="BQ59" s="2">
        <f>CA59/'Drive Train'!$G$35</f>
        <v>0.84833299760070702</v>
      </c>
      <c r="BR59" s="88">
        <f>BY59*12*60/(PI() * 'Drive Train'!$G$17)/BQ$2*BQ59</f>
        <v>3717.6296796477259</v>
      </c>
      <c r="BS59" s="2">
        <f>('DT-Prelim Calcs'!$C$6*BQ59-BR59)/('DT-Prelim Calcs'!$C$6*BQ59)*'DT-Prelim Calcs'!$C$7*BQ59</f>
        <v>0.29857112793492613</v>
      </c>
      <c r="BT59" s="110">
        <f>BS59/'DT-Prelim Calcs'!$C$7*('DT-Prelim Calcs'!$C$8-'DT-Prelim Calcs'!$C$9)+'DT-Prelim Calcs'!$C$9</f>
        <v>21.210721278300461</v>
      </c>
      <c r="BU59" s="110">
        <f t="shared" si="20"/>
        <v>21.210721278300461</v>
      </c>
      <c r="BV59" s="2">
        <f t="shared" si="65"/>
        <v>7.4069404387714866E-2</v>
      </c>
      <c r="BW59" s="110">
        <f>BV59*'DT-Prelim Calcs'!$C$21/BQ$2/'DT-Prelim Calcs'!$C$19/'DT-Prelim Calcs'!$C$18*3.39*'DT-Prelim Calcs'!$C$20</f>
        <v>1.7422292593480266</v>
      </c>
      <c r="BX59" s="88">
        <f t="shared" si="21"/>
        <v>0</v>
      </c>
      <c r="BY59" s="110">
        <f>BW58*'DT-Prelim Calcs'!$C$11+BY58</f>
        <v>18.114904424293734</v>
      </c>
      <c r="BZ59" s="110">
        <f>BZ58+0.5*BW59*'DT-Prelim Calcs'!$C$11^2+BY59*'DT-Prelim Calcs'!$C$11</f>
        <v>27.39859120795046</v>
      </c>
      <c r="CA59" s="110">
        <f>MIN('Drive Train'!$G$35-BU58*'DT-Prelim Calcs'!$C$21*'Drive Train'!$G$38,CA58+BU$2)</f>
        <v>10.773829069528979</v>
      </c>
      <c r="CB59" s="110">
        <f>'Drive Train'!$G$35-BU59*'DT-Prelim Calcs'!$C$21*'Drive Train'!$G$38</f>
        <v>10.791035084952957</v>
      </c>
      <c r="CC59" s="1">
        <f>IF(BZ59&gt;='Drive Train'!$G$30,1,0)</f>
        <v>1</v>
      </c>
      <c r="CD59" s="110">
        <f t="shared" si="66"/>
        <v>0</v>
      </c>
      <c r="CE59" s="119">
        <f>CE58+'DT-Prelim Calcs'!$C$11</f>
        <v>2.2000000000000011</v>
      </c>
      <c r="CF59" s="2">
        <f>CP59/'Drive Train'!$G$35</f>
        <v>0.87016419434933767</v>
      </c>
      <c r="CG59" s="88">
        <f>CN59*12*60/(PI() * 'Drive Train'!$G$17)/CF$2*CF59</f>
        <v>4045.0360405228248</v>
      </c>
      <c r="CH59" s="2">
        <f>('DT-Prelim Calcs'!$C$6*CF59-CG59)/('DT-Prelim Calcs'!$C$6*CF59)*'DT-Prelim Calcs'!$C$7*CF59</f>
        <v>0.25030466178304839</v>
      </c>
      <c r="CI59" s="110">
        <f>CH59/'DT-Prelim Calcs'!$C$7*('DT-Prelim Calcs'!$C$8-'DT-Prelim Calcs'!$C$9)+'DT-Prelim Calcs'!$C$9</f>
        <v>18.266809158398697</v>
      </c>
      <c r="CJ59" s="110">
        <f t="shared" si="22"/>
        <v>18.266809158398697</v>
      </c>
      <c r="CK59" s="2">
        <f t="shared" si="67"/>
        <v>1.2159863680415578E-2</v>
      </c>
      <c r="CL59" s="110">
        <f>CK59*'DT-Prelim Calcs'!$C$21/CF$2/'DT-Prelim Calcs'!$C$19/'DT-Prelim Calcs'!$C$18*3.39*'DT-Prelim Calcs'!$C$20</f>
        <v>0.36128738505238767</v>
      </c>
      <c r="CM59" s="88">
        <f t="shared" si="23"/>
        <v>0</v>
      </c>
      <c r="CN59" s="110">
        <f>CL58*'DT-Prelim Calcs'!$C$11+CN58</f>
        <v>15.212473202057936</v>
      </c>
      <c r="CO59" s="110">
        <f>CO58+0.5*CL59*'DT-Prelim Calcs'!$C$11^2+CN59*'DT-Prelim Calcs'!$C$11</f>
        <v>25.875569699940769</v>
      </c>
      <c r="CP59" s="110">
        <f>MIN('Drive Train'!$G$35-CJ58*'DT-Prelim Calcs'!$C$21*'Drive Train'!$G$38,CP58+CJ$2)</f>
        <v>11.051085268236587</v>
      </c>
      <c r="CQ59" s="110">
        <f>'Drive Train'!$G$35-CJ59*'DT-Prelim Calcs'!$C$21*'Drive Train'!$G$38</f>
        <v>11.055987175744116</v>
      </c>
      <c r="CR59" s="1">
        <f>IF(CO59&gt;='Drive Train'!$G$30,1,0)</f>
        <v>1</v>
      </c>
      <c r="CS59" s="110">
        <f t="shared" si="68"/>
        <v>0</v>
      </c>
      <c r="CT59" s="119">
        <f>CT58+'DT-Prelim Calcs'!$C$11</f>
        <v>2.2000000000000011</v>
      </c>
      <c r="CU59" s="2">
        <f>DE59/'Drive Train'!$G$35</f>
        <v>0.87420756214665396</v>
      </c>
      <c r="CV59" s="88">
        <f>DC59*12*60/(PI() * 'Drive Train'!$G$17)/CU$2*CU59</f>
        <v>4104.2532943426804</v>
      </c>
      <c r="CW59" s="2">
        <f>('DT-Prelim Calcs'!$C$6*CU59-CV59)/('DT-Prelim Calcs'!$C$6*CU59)*'DT-Prelim Calcs'!$C$7*CU59</f>
        <v>0.24170849395842944</v>
      </c>
      <c r="CX59" s="110">
        <f>CW59/'DT-Prelim Calcs'!$C$7*('DT-Prelim Calcs'!$C$8-'DT-Prelim Calcs'!$C$9)+'DT-Prelim Calcs'!$C$9</f>
        <v>17.742503886826192</v>
      </c>
      <c r="CY59" s="110">
        <f t="shared" si="24"/>
        <v>17.742503886826192</v>
      </c>
      <c r="CZ59" s="2">
        <f t="shared" si="69"/>
        <v>1.194965636865053E-3</v>
      </c>
      <c r="DA59" s="110">
        <f>CZ59*'DT-Prelim Calcs'!$C$21/CU$2/'DT-Prelim Calcs'!$C$19/'DT-Prelim Calcs'!$C$18*3.39*'DT-Prelim Calcs'!$C$20</f>
        <v>4.2900886281820122E-2</v>
      </c>
      <c r="DB59" s="88">
        <f t="shared" si="25"/>
        <v>1</v>
      </c>
      <c r="DC59" s="110">
        <f>DA58*'DT-Prelim Calcs'!$C$11+DC58</f>
        <v>12.714856994480936</v>
      </c>
      <c r="DD59" s="110">
        <f>DD58+0.5*DA59*'DT-Prelim Calcs'!$C$11^2+DC59*'DT-Prelim Calcs'!$C$11</f>
        <v>23.396853250084071</v>
      </c>
      <c r="DE59" s="110">
        <f>MIN('Drive Train'!$G$35-CY58*'DT-Prelim Calcs'!$C$21*'Drive Train'!$G$38,DE58+CY$2)</f>
        <v>11.102436039262505</v>
      </c>
      <c r="DF59" s="110">
        <f>'Drive Train'!$G$35-CY59*'DT-Prelim Calcs'!$C$21*'Drive Train'!$G$38</f>
        <v>11.103174650185641</v>
      </c>
      <c r="DG59" s="1">
        <f>IF(DD59&gt;='Drive Train'!$G$30,1,0)</f>
        <v>1</v>
      </c>
      <c r="DH59" s="110">
        <f t="shared" si="70"/>
        <v>0</v>
      </c>
      <c r="DI59" s="119">
        <f>DI58+'DT-Prelim Calcs'!$C$11</f>
        <v>2.2000000000000011</v>
      </c>
      <c r="DJ59" s="2">
        <f>DT59/'Drive Train'!$G$35</f>
        <v>0.87464205986296295</v>
      </c>
      <c r="DK59" s="88">
        <f>DR59*12*60/(PI() * 'Drive Train'!$G$17)/DJ$2*DJ59</f>
        <v>4110.4439969494169</v>
      </c>
      <c r="DL59" s="2">
        <f>('DT-Prelim Calcs'!$C$6*DJ59-DK59)/('DT-Prelim Calcs'!$C$6*DJ59)*'DT-Prelim Calcs'!$C$7*DJ59</f>
        <v>0.24082646267755201</v>
      </c>
      <c r="DM59" s="110">
        <f>DL59/'DT-Prelim Calcs'!$C$7*('DT-Prelim Calcs'!$C$8-'DT-Prelim Calcs'!$C$9)+'DT-Prelim Calcs'!$C$9</f>
        <v>17.688706234233671</v>
      </c>
      <c r="DN59" s="110">
        <f t="shared" si="26"/>
        <v>17.688706234233671</v>
      </c>
      <c r="DO59" s="2">
        <f t="shared" si="71"/>
        <v>6.9813334260038218E-5</v>
      </c>
      <c r="DP59" s="110">
        <f>DO59*'DT-Prelim Calcs'!$C$21/DJ$2/'DT-Prelim Calcs'!$C$19/'DT-Prelim Calcs'!$C$18*3.39*'DT-Prelim Calcs'!$C$20</f>
        <v>2.9385301230305592E-3</v>
      </c>
      <c r="DQ59" s="88">
        <f t="shared" si="27"/>
        <v>1</v>
      </c>
      <c r="DR59" s="110">
        <f>DP58*'DT-Prelim Calcs'!$C$11+DR58</f>
        <v>10.855987683417224</v>
      </c>
      <c r="DS59" s="110">
        <f>DS58+0.5*DP59*'DT-Prelim Calcs'!$C$11^2+DR59*'DT-Prelim Calcs'!$C$11</f>
        <v>20.918158968088104</v>
      </c>
      <c r="DT59" s="110">
        <f>MIN('Drive Train'!$G$35-DN58*'DT-Prelim Calcs'!$C$21*'Drive Train'!$G$38,DT58+DN$2)</f>
        <v>11.107954160259629</v>
      </c>
      <c r="DU59" s="110">
        <f>'Drive Train'!$G$35-DN59*'DT-Prelim Calcs'!$C$21*'Drive Train'!$G$38</f>
        <v>11.10801643891897</v>
      </c>
      <c r="DV59" s="1">
        <f>IF(DS59&gt;='Drive Train'!$G$30,1,0)</f>
        <v>1</v>
      </c>
      <c r="DW59" s="110">
        <f t="shared" si="72"/>
        <v>0</v>
      </c>
      <c r="DX59" s="119">
        <f>DX58+'DT-Prelim Calcs'!$C$11</f>
        <v>2.2000000000000011</v>
      </c>
      <c r="DY59" s="2">
        <f>EI59/'Drive Train'!$G$35</f>
        <v>0.87466958910170056</v>
      </c>
      <c r="DZ59" s="88">
        <f>EG59*12*60/(PI() * 'Drive Train'!$G$17)/DY$2*DY59</f>
        <v>4110.8237193351215</v>
      </c>
      <c r="EA59" s="2">
        <f>('DT-Prelim Calcs'!$C$6*DY59-DZ59)/('DT-Prelim Calcs'!$C$6*DY59)*'DT-Prelim Calcs'!$C$7*DY59</f>
        <v>0.24077359935556877</v>
      </c>
      <c r="EB59" s="110">
        <f>EA59/'DT-Prelim Calcs'!$C$7*('DT-Prelim Calcs'!$C$8-'DT-Prelim Calcs'!$C$9)+'DT-Prelim Calcs'!$C$9</f>
        <v>17.685481946509867</v>
      </c>
      <c r="EC59" s="110">
        <f t="shared" si="28"/>
        <v>17.685481946509867</v>
      </c>
      <c r="ED59" s="2">
        <f t="shared" si="73"/>
        <v>2.2871822297210187E-6</v>
      </c>
      <c r="EE59" s="110">
        <f>ED59*'DT-Prelim Calcs'!$C$21/DY$2/'DT-Prelim Calcs'!$C$19/'DT-Prelim Calcs'!$C$18*3.39*'DT-Prelim Calcs'!$C$20</f>
        <v>1.1042775038656333E-4</v>
      </c>
      <c r="EF59" s="88">
        <f t="shared" si="29"/>
        <v>1</v>
      </c>
      <c r="EG59" s="110">
        <f>EE58*'DT-Prelim Calcs'!$C$11+EG58</f>
        <v>9.4647707895964839</v>
      </c>
      <c r="EH59" s="110">
        <f>EH58+0.5*EE59*'DT-Prelim Calcs'!$C$11^2+EG59*'DT-Prelim Calcs'!$C$11</f>
        <v>18.74628624638455</v>
      </c>
      <c r="EI59" s="110">
        <f>MIN('Drive Train'!$G$35-EC58*'DT-Prelim Calcs'!$C$21*'Drive Train'!$G$38,EI58+EC$2)</f>
        <v>11.108303781591596</v>
      </c>
      <c r="EJ59" s="110">
        <f>'Drive Train'!$G$35-EC59*'DT-Prelim Calcs'!$C$21*'Drive Train'!$G$38</f>
        <v>11.108306624814112</v>
      </c>
      <c r="EK59" s="1">
        <f>IF(EH59&gt;='Drive Train'!$G$30,1,0)</f>
        <v>0</v>
      </c>
      <c r="EL59" s="110">
        <f t="shared" si="74"/>
        <v>0.19650535496122074</v>
      </c>
      <c r="EM59" s="119">
        <f>EM58+'DT-Prelim Calcs'!$C$11</f>
        <v>2.2000000000000011</v>
      </c>
      <c r="EN59" s="2">
        <f>EX59/'Drive Train'!$G$35</f>
        <v>0.87467056721635761</v>
      </c>
      <c r="EO59" s="88">
        <f>EV59*12*60/(PI() * 'Drive Train'!$G$17)/EN$2*EN59</f>
        <v>4110.8367084570655</v>
      </c>
      <c r="EP59" s="2">
        <f>('DT-Prelim Calcs'!$C$6*EN59-EO59)/('DT-Prelim Calcs'!$C$6*EN59)*'DT-Prelim Calcs'!$C$7*EN59</f>
        <v>0.24077184242498506</v>
      </c>
      <c r="EQ59" s="110">
        <f>EP59/'DT-Prelim Calcs'!$C$7*('DT-Prelim Calcs'!$C$8-'DT-Prelim Calcs'!$C$9)+'DT-Prelim Calcs'!$C$9</f>
        <v>17.685374786204761</v>
      </c>
      <c r="ER59" s="110">
        <f t="shared" si="30"/>
        <v>17.685374786204761</v>
      </c>
      <c r="ES59" s="2">
        <f t="shared" si="75"/>
        <v>3.8724920048416323E-8</v>
      </c>
      <c r="ET59" s="110">
        <f>ES59*'DT-Prelim Calcs'!$C$21/EN$2/'DT-Prelim Calcs'!$C$19/'DT-Prelim Calcs'!$C$18*3.39*'DT-Prelim Calcs'!$C$20</f>
        <v>2.1093859842506956E-6</v>
      </c>
      <c r="EU59" s="88">
        <f t="shared" si="31"/>
        <v>1</v>
      </c>
      <c r="EV59" s="110">
        <f>ET58*'DT-Prelim Calcs'!$C$11+EV58</f>
        <v>8.38924578074983</v>
      </c>
      <c r="EW59" s="110">
        <f>EW58+0.5*ET59*'DT-Prelim Calcs'!$C$11^2+EV59*'DT-Prelim Calcs'!$C$11</f>
        <v>16.912897744559515</v>
      </c>
      <c r="EX59" s="110">
        <f>MIN('Drive Train'!$G$35-ER58*'DT-Prelim Calcs'!$C$21*'Drive Train'!$G$38,EX58+ER$2)</f>
        <v>11.108316203647741</v>
      </c>
      <c r="EY59" s="110">
        <f>'Drive Train'!$G$35-ER59*'DT-Prelim Calcs'!$C$21*'Drive Train'!$G$38</f>
        <v>11.108316269241572</v>
      </c>
      <c r="EZ59" s="1">
        <f>IF(EW59&gt;='Drive Train'!$G$30,1,0)</f>
        <v>0</v>
      </c>
      <c r="FA59" s="110">
        <f t="shared" si="76"/>
        <v>0.19650416429116399</v>
      </c>
      <c r="FB59" s="119">
        <f>FB58+'DT-Prelim Calcs'!$C$11</f>
        <v>2.2000000000000011</v>
      </c>
      <c r="FC59" s="2">
        <f>FM59/'Drive Train'!$G$35</f>
        <v>0.87467058527257135</v>
      </c>
      <c r="FD59" s="88">
        <f>FK59*12*60/(PI() * 'Drive Train'!$G$17)/FC$2*FC59</f>
        <v>4110.8369379559754</v>
      </c>
      <c r="FE59" s="2">
        <f>('DT-Prelim Calcs'!$C$6*FC59-FD59)/('DT-Prelim Calcs'!$C$6*FC59)*'DT-Prelim Calcs'!$C$7*FC59</f>
        <v>0.24077181247440682</v>
      </c>
      <c r="FF59" s="110">
        <f>FE59/'DT-Prelim Calcs'!$C$7*('DT-Prelim Calcs'!$C$8-'DT-Prelim Calcs'!$C$9)+'DT-Prelim Calcs'!$C$9</f>
        <v>17.685372959431906</v>
      </c>
      <c r="FG59" s="110">
        <f t="shared" si="32"/>
        <v>17.685372959431906</v>
      </c>
      <c r="FH59" s="2">
        <f t="shared" si="77"/>
        <v>3.029448358837783E-10</v>
      </c>
      <c r="FI59" s="110">
        <f>FH59*'DT-Prelim Calcs'!$C$21/FC$2/'DT-Prelim Calcs'!$C$19/'DT-Prelim Calcs'!$C$18*3.39*'DT-Prelim Calcs'!$C$20</f>
        <v>1.8376909793695581E-8</v>
      </c>
      <c r="FJ59" s="88">
        <f t="shared" si="33"/>
        <v>1</v>
      </c>
      <c r="FK59" s="110">
        <f>FI58*'DT-Prelim Calcs'!$C$11+FK58</f>
        <v>7.533200557968895</v>
      </c>
      <c r="FL59" s="110">
        <f>FL58+0.5*FI59*'DT-Prelim Calcs'!$C$11^2+FK59*'DT-Prelim Calcs'!$C$11</f>
        <v>15.377120238631967</v>
      </c>
      <c r="FM59" s="110">
        <f>MIN('Drive Train'!$G$35-FG58*'DT-Prelim Calcs'!$C$21*'Drive Train'!$G$38,FM58+FG$2)</f>
        <v>11.108316432961656</v>
      </c>
      <c r="FN59" s="110">
        <f>'Drive Train'!$G$35-FG59*'DT-Prelim Calcs'!$C$21*'Drive Train'!$G$38</f>
        <v>11.108316433651128</v>
      </c>
      <c r="FO59" s="1">
        <f>IF(FL59&gt;='Drive Train'!$G$30,1,0)</f>
        <v>0</v>
      </c>
      <c r="FP59" s="110">
        <f t="shared" si="78"/>
        <v>0.19650414399368782</v>
      </c>
      <c r="FQ59" s="119">
        <f>FQ58+'DT-Prelim Calcs'!$C$11</f>
        <v>2.2000000000000011</v>
      </c>
      <c r="FR59" s="2">
        <f>GB59/'Drive Train'!$G$35</f>
        <v>0.87467058542805898</v>
      </c>
      <c r="FS59" s="88">
        <f>FZ59*12*60/(PI() * 'Drive Train'!$G$17)/FR$2*FR59</f>
        <v>4110.8369398359719</v>
      </c>
      <c r="FT59" s="2">
        <f>('DT-Prelim Calcs'!$C$6*FR59-FS59)/('DT-Prelim Calcs'!$C$6*FR59)*'DT-Prelim Calcs'!$C$7*FR59</f>
        <v>0.24077181223974112</v>
      </c>
      <c r="FU59" s="110">
        <f>FT59/'DT-Prelim Calcs'!$C$7*('DT-Prelim Calcs'!$C$8-'DT-Prelim Calcs'!$C$9)+'DT-Prelim Calcs'!$C$9</f>
        <v>17.685372945118964</v>
      </c>
      <c r="FV59" s="110">
        <f t="shared" si="34"/>
        <v>17.685372945118964</v>
      </c>
      <c r="FW59" s="2">
        <f t="shared" si="79"/>
        <v>9.6914143377091477E-13</v>
      </c>
      <c r="FX59" s="110">
        <f>FW59*'DT-Prelim Calcs'!$C$21/FR$2/'DT-Prelim Calcs'!$C$19/'DT-Prelim Calcs'!$C$18*3.39*'DT-Prelim Calcs'!$C$20</f>
        <v>6.4787880275592056E-11</v>
      </c>
      <c r="FY59" s="88">
        <f t="shared" si="35"/>
        <v>1</v>
      </c>
      <c r="FZ59" s="110">
        <f>FX58*'DT-Prelim Calcs'!$C$11+FZ58</f>
        <v>6.8356819896975693</v>
      </c>
      <c r="GA59" s="110">
        <f>GA58+0.5*FX59*'DT-Prelim Calcs'!$C$11^2+FZ59*'DT-Prelim Calcs'!$C$11</f>
        <v>14.081952532642655</v>
      </c>
      <c r="GB59" s="110">
        <f>MIN('Drive Train'!$G$35-FV58*'DT-Prelim Calcs'!$C$21*'Drive Train'!$G$38,GB58+FV$2)</f>
        <v>11.108316434936349</v>
      </c>
      <c r="GC59" s="110">
        <f>'Drive Train'!$G$35-FV59*'DT-Prelim Calcs'!$C$21*'Drive Train'!$G$38</f>
        <v>11.108316434939292</v>
      </c>
      <c r="GD59" s="1">
        <f>IF(GA59&gt;='Drive Train'!$G$30,1,0)</f>
        <v>0</v>
      </c>
      <c r="GE59" s="110">
        <f t="shared" si="80"/>
        <v>0.19650414383465514</v>
      </c>
      <c r="GF59" s="119">
        <f>GF58+'DT-Prelim Calcs'!$C$11</f>
        <v>2.2000000000000011</v>
      </c>
      <c r="GG59" s="2">
        <f>GQ59/'Drive Train'!$G$35</f>
        <v>0.87402444942111801</v>
      </c>
      <c r="GH59" s="88">
        <f>GO59*12*60/(PI() * 'Drive Train'!$G$17)/GG$2*GG59</f>
        <v>4101.7031003287029</v>
      </c>
      <c r="GI59" s="2">
        <f>('DT-Prelim Calcs'!$C$6*GG59-GH59)/('DT-Prelim Calcs'!$C$6*GG59)*'DT-Prelim Calcs'!$C$7*GG59</f>
        <v>0.2420660196660587</v>
      </c>
      <c r="GJ59" s="110">
        <f>GI59/'DT-Prelim Calcs'!$C$7*('DT-Prelim Calcs'!$C$8-'DT-Prelim Calcs'!$C$9)+'DT-Prelim Calcs'!$C$9</f>
        <v>17.764310419348263</v>
      </c>
      <c r="GK59" s="110">
        <f t="shared" si="81"/>
        <v>17.764310419348263</v>
      </c>
      <c r="GL59" s="2">
        <f t="shared" si="82"/>
        <v>1.6515778347572785E-3</v>
      </c>
      <c r="GM59" s="110">
        <f>GL59*'DT-Prelim Calcs'!$C$21/GG$2/'DT-Prelim Calcs'!$C$19/'DT-Prelim Calcs'!$C$18*3.39*'DT-Prelim Calcs'!$C$20</f>
        <v>6.1338499839739644E-2</v>
      </c>
      <c r="GN59" s="88">
        <f t="shared" si="37"/>
        <v>1</v>
      </c>
      <c r="GO59" s="110">
        <f>GM58*'DT-Prelim Calcs'!$C$11+GO58</f>
        <v>12.285964784064562</v>
      </c>
      <c r="GP59" s="110">
        <f>GP58+0.5*GM59*'DT-Prelim Calcs'!$C$11^2+GO59*'DT-Prelim Calcs'!$C$11</f>
        <v>20.995386450052884</v>
      </c>
      <c r="GQ59" s="110">
        <f>MIN('Drive Train'!$G$35-GK58*'DT-Prelim Calcs'!$C$21*'Drive Train'!$G$38,GQ58+GK$2)</f>
        <v>11.100110507648198</v>
      </c>
      <c r="GR59" s="110">
        <f>'Drive Train'!$G$35-GK59*'DT-Prelim Calcs'!$C$21*'Drive Train'!$G$38</f>
        <v>11.101212062258655</v>
      </c>
      <c r="GS59" s="1">
        <f>IF(GP59&gt;='Drive Train'!$G$30,1,0)</f>
        <v>1</v>
      </c>
      <c r="GT59" s="110">
        <f t="shared" si="83"/>
        <v>0</v>
      </c>
      <c r="GU59" s="119">
        <f>GU58+'DT-Prelim Calcs'!$C$11</f>
        <v>2.2000000000000011</v>
      </c>
      <c r="GV59" s="2">
        <f>HF59/'Drive Train'!$G$35</f>
        <v>0.87420851019163304</v>
      </c>
      <c r="GW59" s="88">
        <f>HD59*12*60/(PI() * 'Drive Train'!$G$17)/GV$2*GV59</f>
        <v>4104.3052309518516</v>
      </c>
      <c r="GX59" s="2">
        <f>('DT-Prelim Calcs'!$C$6*GV59-GW59)/('DT-Prelim Calcs'!$C$6*GV59)*'DT-Prelim Calcs'!$C$7*GV59</f>
        <v>0.24169729121230679</v>
      </c>
      <c r="GY59" s="110">
        <f>GX59/'DT-Prelim Calcs'!$C$7*('DT-Prelim Calcs'!$C$8-'DT-Prelim Calcs'!$C$9)+'DT-Prelim Calcs'!$C$9</f>
        <v>17.741820598764811</v>
      </c>
      <c r="GZ59" s="110">
        <f t="shared" si="38"/>
        <v>17.741820598764811</v>
      </c>
      <c r="HA59" s="2">
        <f t="shared" si="84"/>
        <v>1.1809801820442667E-3</v>
      </c>
      <c r="HB59" s="110">
        <f>HA59*'DT-Prelim Calcs'!$C$21/GV$2/'DT-Prelim Calcs'!$C$19/'DT-Prelim Calcs'!$C$18*3.39*'DT-Prelim Calcs'!$C$20</f>
        <v>4.3860816718761492E-2</v>
      </c>
      <c r="HC59" s="88">
        <f t="shared" si="39"/>
        <v>1</v>
      </c>
      <c r="HD59" s="110">
        <f>HB58*'DT-Prelim Calcs'!$C$11+HD58</f>
        <v>12.291170633519707</v>
      </c>
      <c r="HE59" s="110">
        <f>HE58+0.5*HB59*'DT-Prelim Calcs'!$C$11^2+HD59*'DT-Prelim Calcs'!$C$11</f>
        <v>21.661751934127008</v>
      </c>
      <c r="HF59" s="110">
        <f>MIN('Drive Train'!$G$35-GZ58*'DT-Prelim Calcs'!$C$21*'Drive Train'!$G$38,HF58+GZ$2)</f>
        <v>11.102448079433739</v>
      </c>
      <c r="HG59" s="110">
        <f>'Drive Train'!$G$35-GZ59*'DT-Prelim Calcs'!$C$21*'Drive Train'!$G$38</f>
        <v>11.103236146111167</v>
      </c>
      <c r="HH59" s="1">
        <f>IF(HE59&gt;='Drive Train'!$G$30,1,0)</f>
        <v>1</v>
      </c>
      <c r="HI59" s="110">
        <f t="shared" si="85"/>
        <v>0</v>
      </c>
      <c r="HJ59" s="119">
        <f>HJ58+'DT-Prelim Calcs'!$C$11</f>
        <v>2.2000000000000011</v>
      </c>
      <c r="HK59" s="2">
        <f>HU59/'Drive Train'!$G$35</f>
        <v>0.87429774998459764</v>
      </c>
      <c r="HL59" s="88">
        <f>HS59*12*60/(PI() * 'Drive Train'!$G$17)/HK$2*HK59</f>
        <v>4105.5667786974336</v>
      </c>
      <c r="HM59" s="2">
        <f>('DT-Prelim Calcs'!$C$6*HK59-HL59)/('DT-Prelim Calcs'!$C$6*HK59)*'DT-Prelim Calcs'!$C$7*HK59</f>
        <v>0.2415185333064708</v>
      </c>
      <c r="HN59" s="110">
        <f>HM59/'DT-Prelim Calcs'!$C$7*('DT-Prelim Calcs'!$C$8-'DT-Prelim Calcs'!$C$9)+'DT-Prelim Calcs'!$C$9</f>
        <v>17.730917634295384</v>
      </c>
      <c r="HO59" s="110">
        <f t="shared" si="40"/>
        <v>17.730917634295384</v>
      </c>
      <c r="HP59" s="2">
        <f t="shared" si="86"/>
        <v>9.5285144797827015E-4</v>
      </c>
      <c r="HQ59" s="110">
        <f>HP59*'DT-Prelim Calcs'!$C$21/HK$2/'DT-Prelim Calcs'!$C$19/'DT-Prelim Calcs'!$C$18*3.39*'DT-Prelim Calcs'!$C$20</f>
        <v>3.5388267606352504E-2</v>
      </c>
      <c r="HR59" s="88">
        <f t="shared" si="41"/>
        <v>1</v>
      </c>
      <c r="HS59" s="110">
        <f>HQ58*'DT-Prelim Calcs'!$C$11+HS58</f>
        <v>12.293693644418612</v>
      </c>
      <c r="HT59" s="110">
        <f>HT58+0.5*HQ59*'DT-Prelim Calcs'!$C$11^2+HS59*'DT-Prelim Calcs'!$C$11</f>
        <v>22.129868234660552</v>
      </c>
      <c r="HU59" s="110">
        <f>MIN('Drive Train'!$G$35-HO58*'DT-Prelim Calcs'!$C$21*'Drive Train'!$G$38,HU58+HO$2)</f>
        <v>11.103581424804389</v>
      </c>
      <c r="HV59" s="110">
        <f>'Drive Train'!$G$35-HO59*'DT-Prelim Calcs'!$C$21*'Drive Train'!$G$38</f>
        <v>11.104217412913414</v>
      </c>
      <c r="HW59" s="1">
        <f>IF(HT59&gt;='Drive Train'!$G$30,1,0)</f>
        <v>1</v>
      </c>
      <c r="HX59" s="110">
        <f t="shared" si="87"/>
        <v>0</v>
      </c>
      <c r="HY59" s="119">
        <f>HY58+'DT-Prelim Calcs'!$C$11</f>
        <v>2.2000000000000011</v>
      </c>
      <c r="HZ59" s="2">
        <f>IJ59/'Drive Train'!$G$35</f>
        <v>0.87434575491443689</v>
      </c>
      <c r="IA59" s="88">
        <f>IH59*12*60/(PI() * 'Drive Train'!$G$17)/HZ$2*HZ59</f>
        <v>4106.2453876179625</v>
      </c>
      <c r="IB59" s="2">
        <f>('DT-Prelim Calcs'!$C$6*HZ59-IA59)/('DT-Prelim Calcs'!$C$6*HZ59)*'DT-Prelim Calcs'!$C$7*HZ59</f>
        <v>0.24142237803529315</v>
      </c>
      <c r="IC59" s="110">
        <f>IB59/'DT-Prelim Calcs'!$C$7*('DT-Prelim Calcs'!$C$8-'DT-Prelim Calcs'!$C$9)+'DT-Prelim Calcs'!$C$9</f>
        <v>17.725052844705825</v>
      </c>
      <c r="ID59" s="110">
        <f t="shared" si="42"/>
        <v>17.725052844705825</v>
      </c>
      <c r="IE59" s="2">
        <f t="shared" si="88"/>
        <v>8.301432478998727E-4</v>
      </c>
      <c r="IF59" s="110">
        <f>IE59*'DT-Prelim Calcs'!$C$21/HZ$2/'DT-Prelim Calcs'!$C$19/'DT-Prelim Calcs'!$C$18*3.39*'DT-Prelim Calcs'!$C$20</f>
        <v>3.0830966852828112E-2</v>
      </c>
      <c r="IG59" s="88">
        <f t="shared" si="43"/>
        <v>1</v>
      </c>
      <c r="IH59" s="110">
        <f>IF58*'DT-Prelim Calcs'!$C$11+IH58</f>
        <v>12.295050585985448</v>
      </c>
      <c r="II59" s="110">
        <f>II58+0.5*IF59*'DT-Prelim Calcs'!$C$11^2+IH59*'DT-Prelim Calcs'!$C$11</f>
        <v>22.458607458794503</v>
      </c>
      <c r="IJ59" s="110">
        <f>MIN('Drive Train'!$G$35-ID58*'DT-Prelim Calcs'!$C$21*'Drive Train'!$G$38,IJ58+ID$2)</f>
        <v>11.104191087413348</v>
      </c>
      <c r="IK59" s="110">
        <f>'Drive Train'!$G$35-ID59*'DT-Prelim Calcs'!$C$21*'Drive Train'!$G$38</f>
        <v>11.104745243976476</v>
      </c>
      <c r="IL59" s="1">
        <f>IF(II59&gt;='Drive Train'!$G$30,1,0)</f>
        <v>1</v>
      </c>
      <c r="IM59" s="110">
        <f t="shared" si="89"/>
        <v>0</v>
      </c>
      <c r="IN59" s="119">
        <f>IN58+'DT-Prelim Calcs'!$C$11</f>
        <v>2.2000000000000011</v>
      </c>
      <c r="IO59" s="2">
        <f>IY59/'Drive Train'!$G$35</f>
        <v>0.87437394137668289</v>
      </c>
      <c r="IP59" s="88">
        <f>IW59*12*60/(PI() * 'Drive Train'!$G$17)/IO$2*IO59</f>
        <v>4106.6438322297145</v>
      </c>
      <c r="IQ59" s="2">
        <f>('DT-Prelim Calcs'!$C$6*IO59-IP59)/('DT-Prelim Calcs'!$C$6*IO59)*'DT-Prelim Calcs'!$C$7*IO59</f>
        <v>0.24136592113497618</v>
      </c>
      <c r="IR59" s="110">
        <f>IQ59/'DT-Prelim Calcs'!$C$7*('DT-Prelim Calcs'!$C$8-'DT-Prelim Calcs'!$C$9)+'DT-Prelim Calcs'!$C$9</f>
        <v>17.721609374190038</v>
      </c>
      <c r="IS59" s="110">
        <f t="shared" si="44"/>
        <v>17.721609374190038</v>
      </c>
      <c r="IT59" s="2">
        <f t="shared" si="90"/>
        <v>7.5809729117309876E-4</v>
      </c>
      <c r="IU59" s="110">
        <f>IT59*'DT-Prelim Calcs'!$C$21/IO$2/'DT-Prelim Calcs'!$C$19/'DT-Prelim Calcs'!$C$18*3.39*'DT-Prelim Calcs'!$C$20</f>
        <v>2.8155228045889859E-2</v>
      </c>
      <c r="IV59" s="88">
        <f t="shared" si="45"/>
        <v>1</v>
      </c>
      <c r="IW59" s="110">
        <f>IU58*'DT-Prelim Calcs'!$C$11+IW58</f>
        <v>12.295847237786431</v>
      </c>
      <c r="IX59" s="110">
        <f>IX58+0.5*IU59*'DT-Prelim Calcs'!$C$11^2+IW59*'DT-Prelim Calcs'!$C$11</f>
        <v>22.69113376957316</v>
      </c>
      <c r="IY59" s="110">
        <f>MIN('Drive Train'!$G$35-IS58*'DT-Prelim Calcs'!$C$21*'Drive Train'!$G$38,IY58+IS$2)</f>
        <v>11.104549055483872</v>
      </c>
      <c r="IZ59" s="110">
        <f>'Drive Train'!$G$35-IS59*'DT-Prelim Calcs'!$C$21*'Drive Train'!$G$38</f>
        <v>11.105055156322896</v>
      </c>
      <c r="JA59" s="1">
        <f>IF(IX59&gt;='Drive Train'!$G$30,1,0)</f>
        <v>1</v>
      </c>
      <c r="JB59" s="110">
        <f t="shared" si="91"/>
        <v>0</v>
      </c>
      <c r="JC59" s="119">
        <f>JC58+'DT-Prelim Calcs'!$C$11</f>
        <v>2.2000000000000011</v>
      </c>
      <c r="JD59" s="2">
        <f>JN59/'Drive Train'!$G$35</f>
        <v>0.87439044742200589</v>
      </c>
      <c r="JE59" s="88">
        <f>JL59*12*60/(PI() * 'Drive Train'!$G$17)/JD$2*JD59</f>
        <v>4106.8771601468416</v>
      </c>
      <c r="JF59" s="2">
        <f>('DT-Prelim Calcs'!$C$6*JD59-JE59)/('DT-Prelim Calcs'!$C$6*JD59)*'DT-Prelim Calcs'!$C$7*JD59</f>
        <v>0.24133286035012302</v>
      </c>
      <c r="JG59" s="110">
        <f>JF59/'DT-Prelim Calcs'!$C$7*('DT-Prelim Calcs'!$C$8-'DT-Prelim Calcs'!$C$9)+'DT-Prelim Calcs'!$C$9</f>
        <v>17.719592900787646</v>
      </c>
      <c r="JH59" s="110">
        <f t="shared" si="46"/>
        <v>17.719592900787646</v>
      </c>
      <c r="JI59" s="2">
        <f t="shared" si="92"/>
        <v>7.1590810917551706E-4</v>
      </c>
      <c r="JJ59" s="110">
        <f>JI59*'DT-Prelim Calcs'!$C$21/JD$2/'DT-Prelim Calcs'!$C$19/'DT-Prelim Calcs'!$C$18*3.39*'DT-Prelim Calcs'!$C$20</f>
        <v>2.658834994984316E-2</v>
      </c>
      <c r="JK59" s="88">
        <f t="shared" si="47"/>
        <v>1</v>
      </c>
      <c r="JL59" s="110">
        <f>JJ58*'DT-Prelim Calcs'!$C$11+JL58</f>
        <v>12.296313728755099</v>
      </c>
      <c r="JM59" s="110">
        <f>JM58+0.5*JJ59*'DT-Prelim Calcs'!$C$11^2+JL59*'DT-Prelim Calcs'!$C$11</f>
        <v>22.848654398142887</v>
      </c>
      <c r="JN59" s="110">
        <f>MIN('Drive Train'!$G$35-JH58*'DT-Prelim Calcs'!$C$21*'Drive Train'!$G$38,JN58+JH$2)</f>
        <v>11.104758682259474</v>
      </c>
      <c r="JO59" s="110">
        <f>'Drive Train'!$G$35-JH59*'DT-Prelim Calcs'!$C$21*'Drive Train'!$G$38</f>
        <v>11.105236638929112</v>
      </c>
      <c r="JP59" s="1">
        <f>IF(JM59&gt;='Drive Train'!$G$30,1,0)</f>
        <v>1</v>
      </c>
      <c r="JQ59" s="110">
        <f>MIN(JG59,'DT-Prelim Calcs'!$C$10)*'DT-Prelim Calcs'!$C$11*1000/60/60*(1-JP59)</f>
        <v>0</v>
      </c>
      <c r="JR59" s="119">
        <f>JR58+'DT-Prelim Calcs'!$C$11</f>
        <v>2.2000000000000011</v>
      </c>
      <c r="JS59" s="2">
        <f>KC59/'Drive Train'!$G$35</f>
        <v>0.8743965205208345</v>
      </c>
      <c r="JT59" s="88">
        <f>KA59*12*60/(PI() * 'Drive Train'!$G$17)/JS$2*JS59</f>
        <v>4106.9630085341751</v>
      </c>
      <c r="JU59" s="2">
        <f>('DT-Prelim Calcs'!$C$6*JS59-JT59)/('DT-Prelim Calcs'!$C$6*JS59)*'DT-Prelim Calcs'!$C$7*JS59</f>
        <v>0.24132069632595429</v>
      </c>
      <c r="JV59" s="110">
        <f>JU59/'DT-Prelim Calcs'!$C$7*('DT-Prelim Calcs'!$C$8-'DT-Prelim Calcs'!$C$9)+'DT-Prelim Calcs'!$C$9</f>
        <v>17.718850981583032</v>
      </c>
      <c r="JW59" s="110">
        <f t="shared" si="48"/>
        <v>17.718850981583032</v>
      </c>
      <c r="JX59" s="2">
        <f t="shared" si="93"/>
        <v>7.0038556597021295E-4</v>
      </c>
      <c r="JY59" s="110">
        <f>JX59*'DT-Prelim Calcs'!$C$21/JS$2/'DT-Prelim Calcs'!$C$19/'DT-Prelim Calcs'!$C$18*3.39*'DT-Prelim Calcs'!$C$20</f>
        <v>2.6011853042538256E-2</v>
      </c>
      <c r="JZ59" s="88">
        <f t="shared" si="49"/>
        <v>1</v>
      </c>
      <c r="KA59" s="110">
        <f>JY58*'DT-Prelim Calcs'!$C$11+KA58</f>
        <v>12.296485360069326</v>
      </c>
      <c r="KB59" s="110">
        <f>KB58+0.5*JY59*'DT-Prelim Calcs'!$C$11^2+KA59*'DT-Prelim Calcs'!$C$11</f>
        <v>22.910703232442877</v>
      </c>
      <c r="KC59" s="110">
        <f>MIN('Drive Train'!$G$35-JW58*'DT-Prelim Calcs'!$C$21*'Drive Train'!$G$38,KC58+JW$2)</f>
        <v>11.104835810614597</v>
      </c>
      <c r="KD59" s="110">
        <f>'Drive Train'!$G$35-JW59*'DT-Prelim Calcs'!$C$21*'Drive Train'!$G$38</f>
        <v>11.105303411657527</v>
      </c>
      <c r="KE59" s="1">
        <f>IF(KB59&gt;='Drive Train'!$G$30,1,0)</f>
        <v>1</v>
      </c>
      <c r="KF59" s="110">
        <f>MIN(JV59,'DT-Prelim Calcs'!$C$10)*'DT-Prelim Calcs'!$C$11*1000/60/60*(1-KE59)</f>
        <v>0</v>
      </c>
      <c r="KG59" s="119">
        <f>KG58+'DT-Prelim Calcs'!$C$11</f>
        <v>2.2000000000000011</v>
      </c>
      <c r="KH59" s="2">
        <f>KR59/'Drive Train'!$G$35</f>
        <v>0.87439606890673016</v>
      </c>
      <c r="KI59" s="88">
        <f>KP59*12*60/(PI() * 'Drive Train'!$G$17)/KH$2*KH59</f>
        <v>4106.9566245938004</v>
      </c>
      <c r="KJ59" s="2">
        <f>('DT-Prelim Calcs'!$C$6*KH59-KI59)/('DT-Prelim Calcs'!$C$6*KH59)*'DT-Prelim Calcs'!$C$7*KH59</f>
        <v>0.241321600878137</v>
      </c>
      <c r="KK59" s="110">
        <f>KJ59/'DT-Prelim Calcs'!$C$7*('DT-Prelim Calcs'!$C$8-'DT-Prelim Calcs'!$C$9)+'DT-Prelim Calcs'!$C$9</f>
        <v>17.718906152850909</v>
      </c>
      <c r="KL59" s="110">
        <f t="shared" si="50"/>
        <v>17.718906152850909</v>
      </c>
      <c r="KM59" s="2">
        <f t="shared" si="94"/>
        <v>7.0153986583726402E-4</v>
      </c>
      <c r="KN59" s="110">
        <f>KM59*'DT-Prelim Calcs'!$C$21/KH$2/'DT-Prelim Calcs'!$C$19/'DT-Prelim Calcs'!$C$18*3.39*'DT-Prelim Calcs'!$C$20</f>
        <v>2.6054722970143294E-2</v>
      </c>
      <c r="KO59" s="88">
        <f t="shared" si="51"/>
        <v>1</v>
      </c>
      <c r="KP59" s="110">
        <f>KN58*'DT-Prelim Calcs'!$C$11+KP58</f>
        <v>12.2964725971453</v>
      </c>
      <c r="KQ59" s="110">
        <f>KQ58+0.5*KN59*'DT-Prelim Calcs'!$C$11^2+KP59*'DT-Prelim Calcs'!$C$11</f>
        <v>22.906150863852996</v>
      </c>
      <c r="KR59" s="110">
        <f>MIN('Drive Train'!$G$35-KL58*'DT-Prelim Calcs'!$C$21*'Drive Train'!$G$38,KR58+KL$2)</f>
        <v>11.104830075115473</v>
      </c>
      <c r="KS59" s="110">
        <f>'Drive Train'!$G$35-KL59*'DT-Prelim Calcs'!$C$21*'Drive Train'!$G$38</f>
        <v>11.105298446243417</v>
      </c>
      <c r="KT59" s="1">
        <f>IF(KQ59&gt;='Drive Train'!$G$30,1,0)</f>
        <v>1</v>
      </c>
      <c r="KU59" s="110">
        <f>MIN(KK59,'DT-Prelim Calcs'!$C$10)*'DT-Prelim Calcs'!$C$11*1000/60/60*(1-KT59)</f>
        <v>0</v>
      </c>
      <c r="KV59" s="119">
        <f>KV58+'DT-Prelim Calcs'!$C$11</f>
        <v>2.2000000000000011</v>
      </c>
      <c r="KW59" s="2">
        <f>LG59/'Drive Train'!$G$35</f>
        <v>0.87439649290003885</v>
      </c>
      <c r="KX59" s="88">
        <f>LE59*12*60/(PI() * 'Drive Train'!$G$17)/KW$2*KW59</f>
        <v>4106.9626180913247</v>
      </c>
      <c r="KY59" s="2">
        <f>('DT-Prelim Calcs'!$C$6*KW59-KX59)/('DT-Prelim Calcs'!$C$6*KW59)*'DT-Prelim Calcs'!$C$7*KW59</f>
        <v>0.24132075164851224</v>
      </c>
      <c r="KZ59" s="110">
        <f>KY59/'DT-Prelim Calcs'!$C$7*('DT-Prelim Calcs'!$C$8-'DT-Prelim Calcs'!$C$9)+'DT-Prelim Calcs'!$C$9</f>
        <v>17.718854355866704</v>
      </c>
      <c r="LA59" s="110">
        <f t="shared" si="52"/>
        <v>17.718854355866704</v>
      </c>
      <c r="LB59" s="2">
        <f t="shared" si="95"/>
        <v>7.0045616312980341E-4</v>
      </c>
      <c r="LC59" s="110">
        <f>LB59*'DT-Prelim Calcs'!$C$21/KW$2/'DT-Prelim Calcs'!$C$19/'DT-Prelim Calcs'!$C$18*3.39*'DT-Prelim Calcs'!$C$20</f>
        <v>2.6014474973985326E-2</v>
      </c>
      <c r="LD59" s="88">
        <f t="shared" si="53"/>
        <v>1</v>
      </c>
      <c r="LE59" s="110">
        <f>LC58*'DT-Prelim Calcs'!$C$11+LE58</f>
        <v>12.296484579487188</v>
      </c>
      <c r="LF59" s="110">
        <f>LF58+0.5*LC59*'DT-Prelim Calcs'!$C$11^2+LE59*'DT-Prelim Calcs'!$C$11</f>
        <v>22.910488335568132</v>
      </c>
      <c r="LG59" s="110">
        <f>MIN('Drive Train'!$G$35-LA58*'DT-Prelim Calcs'!$C$21*'Drive Train'!$G$38,LG58+LA$2)</f>
        <v>11.104835459830493</v>
      </c>
      <c r="LH59" s="110">
        <f>'Drive Train'!$G$35-LA59*'DT-Prelim Calcs'!$C$21*'Drive Train'!$G$38</f>
        <v>11.105303107971995</v>
      </c>
      <c r="LI59" s="1">
        <f>IF(LF59&gt;='Drive Train'!$G$30,1,0)</f>
        <v>1</v>
      </c>
      <c r="LJ59" s="110">
        <f>MIN(KZ59,'DT-Prelim Calcs'!$C$10)*'DT-Prelim Calcs'!$C$11*1000/60/60*(1-LI59)</f>
        <v>0</v>
      </c>
      <c r="LK59" s="119">
        <f>LK58+'DT-Prelim Calcs'!$C$11</f>
        <v>2.2000000000000011</v>
      </c>
      <c r="LL59" s="2">
        <f>LV59/'Drive Train'!$G$35</f>
        <v>0.87439617341340947</v>
      </c>
      <c r="LM59" s="88">
        <f>LT59*12*60/(PI() * 'Drive Train'!$G$17)/LL$2*LL59</f>
        <v>4106.9581018825911</v>
      </c>
      <c r="LN59" s="2">
        <f>('DT-Prelim Calcs'!$C$6*LL59-LM59)/('DT-Prelim Calcs'!$C$6*LL59)*'DT-Prelim Calcs'!$C$7*LL59</f>
        <v>0.24132139155837759</v>
      </c>
      <c r="LO59" s="110">
        <f>LN59/'DT-Prelim Calcs'!$C$7*('DT-Prelim Calcs'!$C$8-'DT-Prelim Calcs'!$C$9)+'DT-Prelim Calcs'!$C$9</f>
        <v>17.718893385830125</v>
      </c>
      <c r="LP59" s="110">
        <f t="shared" si="54"/>
        <v>17.718893385830125</v>
      </c>
      <c r="LQ59" s="2">
        <f t="shared" si="96"/>
        <v>7.0127275267883871E-4</v>
      </c>
      <c r="LR59" s="110">
        <f>LQ59*'DT-Prelim Calcs'!$C$21/LL$2/'DT-Prelim Calcs'!$C$19/'DT-Prelim Calcs'!$C$18*3.39*'DT-Prelim Calcs'!$C$20</f>
        <v>2.6044802565497228E-2</v>
      </c>
      <c r="LS59" s="88">
        <f t="shared" si="55"/>
        <v>1</v>
      </c>
      <c r="LT59" s="110">
        <f>LR58*'DT-Prelim Calcs'!$C$11+LT58</f>
        <v>12.296475550577133</v>
      </c>
      <c r="LU59" s="110">
        <f>LU58+0.5*LR59*'DT-Prelim Calcs'!$C$11^2+LT59*'DT-Prelim Calcs'!$C$11</f>
        <v>22.907614921806879</v>
      </c>
      <c r="LV59" s="110">
        <f>MIN('Drive Train'!$G$35-LP58*'DT-Prelim Calcs'!$C$21*'Drive Train'!$G$38,LV58+LP$2)</f>
        <v>11.1048314023503</v>
      </c>
      <c r="LW59" s="110">
        <f>'Drive Train'!$G$35-LP59*'DT-Prelim Calcs'!$C$21*'Drive Train'!$G$38</f>
        <v>11.105299595275287</v>
      </c>
      <c r="LX59" s="1">
        <f>IF(LU59&gt;='Drive Train'!$G$30,1,0)</f>
        <v>1</v>
      </c>
      <c r="LY59" s="110">
        <f>MIN(LO59,'DT-Prelim Calcs'!$C$10)*'DT-Prelim Calcs'!$C$11*1000/60/60*(1-LX59)</f>
        <v>0</v>
      </c>
      <c r="LZ59" s="119">
        <f>LZ58+'DT-Prelim Calcs'!$C$11</f>
        <v>2.2000000000000011</v>
      </c>
    </row>
    <row r="60" spans="2:338" ht="51" x14ac:dyDescent="0.2">
      <c r="B60" s="29"/>
      <c r="C60" s="152" t="s">
        <v>82</v>
      </c>
      <c r="D60" s="153"/>
      <c r="E60" s="22">
        <f>E34</f>
        <v>6.666666666666667</v>
      </c>
      <c r="F60" s="133">
        <v>0</v>
      </c>
      <c r="G60" s="133">
        <v>0</v>
      </c>
      <c r="H60" s="133">
        <v>0</v>
      </c>
      <c r="I60" s="133">
        <v>0</v>
      </c>
      <c r="J60" s="132">
        <f>C10</f>
        <v>63.5</v>
      </c>
      <c r="K60" s="132">
        <v>0</v>
      </c>
      <c r="L60" s="158">
        <v>0</v>
      </c>
      <c r="M60" s="158">
        <v>6.9</v>
      </c>
      <c r="N60" s="108"/>
      <c r="O60" s="108"/>
      <c r="Q60" s="209"/>
      <c r="R60" s="119">
        <f>R59+'DT-Prelim Calcs'!$C$11</f>
        <v>2.2400000000000011</v>
      </c>
      <c r="S60" s="2">
        <f>AG60/'Drive Train'!$G$35</f>
        <v>0</v>
      </c>
      <c r="T60" s="88">
        <f>AE60*12*60/(PI() * 'Drive Train'!$G$17)/S$2*ABS(S60)</f>
        <v>0</v>
      </c>
      <c r="U60" s="2">
        <f>IF(OR(AD59=1,AND($C$32=Motors!$C$28,'DT-Prelim Calcs'!AI59=1)),0,IF(AG60=0,-(V59+$C$9)/($C$8-$C$9)*$C$7,($C$6*S60-T60)/($C$6*S60)*$C$7*S60))</f>
        <v>0</v>
      </c>
      <c r="V60" s="110">
        <f>IF(AND(AD59=1,AI59=1),0,ABS(U60/$C$7*($C$8-$C$9)+$C$9) *'Drive Train'!$K$55 + V59*(1-'Drive Train'!$K$55))</f>
        <v>3.0601687416497532</v>
      </c>
      <c r="W60" s="110">
        <f t="shared" si="7"/>
        <v>3.0601687416497532</v>
      </c>
      <c r="X60" s="2">
        <f>MAX(MIN(IF(AND(AI59=1,AG60&lt;0),-1,1)*(W60-$C$9)/($C$8-$C$9)*$C$7-$C$29*AE60/T$2 -  AI59*$C$29/2,X$2),MAX(X$4:X59)*-1)</f>
        <v>-0.33921795416797829</v>
      </c>
      <c r="Y60" s="110">
        <f t="shared" si="8"/>
        <v>-12.598328694830922</v>
      </c>
      <c r="Z60" s="110">
        <f t="shared" si="9"/>
        <v>12.598328694830922</v>
      </c>
      <c r="AA60" s="110">
        <f t="shared" si="10"/>
        <v>0</v>
      </c>
      <c r="AB60" s="110" t="e">
        <f t="shared" si="11"/>
        <v>#N/A</v>
      </c>
      <c r="AC60" s="88">
        <f t="shared" si="60"/>
        <v>0</v>
      </c>
      <c r="AD60" s="1">
        <f t="shared" si="12"/>
        <v>0</v>
      </c>
      <c r="AE60" s="110">
        <f t="shared" si="13"/>
        <v>9.7410182360363411</v>
      </c>
      <c r="AF60" s="110" t="e">
        <f t="shared" si="14"/>
        <v>#N/A</v>
      </c>
      <c r="AG60" s="110">
        <f>IF(AI59=0,MIN('Drive Train'!$G$35-W59*$C$21*'Drive Train'!$G$38,AG59+W$2)-$C$3,IF(AE59-1&lt;=0,0,IF($C$32=Motors!$C$26,MAX(MAX(AG$4:AG59)*-1,AG59-W$2),MAX(0,MAX(AG$4:AG59)*-1,AG59-W$2))))</f>
        <v>0</v>
      </c>
      <c r="AH60" s="110">
        <f>'Drive Train'!$G$35-ABS(W60)*'DT-Prelim Calcs'!$C$21*'Drive Train'!$G$38</f>
        <v>12.424584813251521</v>
      </c>
      <c r="AI60" s="1">
        <f>IF(AJ60&gt;='Drive Train'!$G$30,1,0)</f>
        <v>1</v>
      </c>
      <c r="AJ60" s="110">
        <f>AJ59+0.5*Y60*'DT-Prelim Calcs'!$C$11^2+AE60*'DT-Prelim Calcs'!$C$11</f>
        <v>23.073487435826966</v>
      </c>
      <c r="AK60" s="110">
        <f t="shared" si="100"/>
        <v>0</v>
      </c>
      <c r="AL60" s="119">
        <f>AL59+'DT-Prelim Calcs'!$C$11</f>
        <v>2.2400000000000011</v>
      </c>
      <c r="AM60" s="2">
        <f>AW60/'Drive Train'!$G$35</f>
        <v>0.69600121480900723</v>
      </c>
      <c r="AN60" s="88">
        <f>AU60*12*60/(PI() * 'Drive Train'!$G$17)/AM$2*AM60</f>
        <v>1369.3179032209157</v>
      </c>
      <c r="AO60" s="2">
        <f>('DT-Prelim Calcs'!$C$6*AM60-AN60)/('DT-Prelim Calcs'!$C$6*AM60)*'DT-Prelim Calcs'!$C$7*AM60</f>
        <v>0.65075584926058183</v>
      </c>
      <c r="AP60" s="110">
        <f>AO60/'DT-Prelim Calcs'!$C$7*('DT-Prelim Calcs'!$C$8-'DT-Prelim Calcs'!$C$9)+'DT-Prelim Calcs'!$C$9</f>
        <v>42.691491515184424</v>
      </c>
      <c r="AQ60" s="110">
        <f t="shared" si="16"/>
        <v>42.691491515184424</v>
      </c>
      <c r="AR60" s="2">
        <f t="shared" si="61"/>
        <v>0.54996660200209879</v>
      </c>
      <c r="AS60" s="110">
        <f>AR60*'DT-Prelim Calcs'!$C$21/AM$2/'DT-Prelim Calcs'!$C$19/'DT-Prelim Calcs'!$C$18*3.39*'DT-Prelim Calcs'!$C$20</f>
        <v>6.1276178970503512</v>
      </c>
      <c r="AT60" s="88">
        <f t="shared" si="17"/>
        <v>0</v>
      </c>
      <c r="AU60" s="110">
        <f>AS59*'DT-Prelim Calcs'!$C$11+AU59</f>
        <v>17.168867962585598</v>
      </c>
      <c r="AV60" s="110">
        <f>AV59+0.5*AS60*'DT-Prelim Calcs'!$C$11^2+AU60*'DT-Prelim Calcs'!$C$11</f>
        <v>20.99504664973923</v>
      </c>
      <c r="AW60" s="110">
        <f>MIN('Drive Train'!$G$35-AQ59*'DT-Prelim Calcs'!$C$21*'Drive Train'!$G$38,AW59+AQ$2)</f>
        <v>8.8392154280743913</v>
      </c>
      <c r="AX60" s="110">
        <f>'Drive Train'!$G$35-AQ60*'DT-Prelim Calcs'!$C$21*'Drive Train'!$G$38</f>
        <v>8.8577657636334006</v>
      </c>
      <c r="AY60" s="1">
        <f>IF(AV60&gt;='Drive Train'!$G$30,1,0)</f>
        <v>1</v>
      </c>
      <c r="AZ60" s="110">
        <f t="shared" si="62"/>
        <v>0</v>
      </c>
      <c r="BA60" s="119">
        <f>BA59+'DT-Prelim Calcs'!$C$11</f>
        <v>2.2400000000000011</v>
      </c>
      <c r="BB60" s="2">
        <f>BL60/'Drive Train'!$G$35</f>
        <v>0.78758996198201137</v>
      </c>
      <c r="BC60" s="88">
        <f>BJ60*12*60/(PI() * 'Drive Train'!$G$17)/BB$2*BB60</f>
        <v>2788.3123998500746</v>
      </c>
      <c r="BD60" s="2">
        <f>('DT-Prelim Calcs'!$C$6*BB60-BC60)/('DT-Prelim Calcs'!$C$6*BB60)*'DT-Prelim Calcs'!$C$7*BB60</f>
        <v>0.43729628410206656</v>
      </c>
      <c r="BE60" s="110">
        <f>BD60/'DT-Prelim Calcs'!$C$7*('DT-Prelim Calcs'!$C$8-'DT-Prelim Calcs'!$C$9)+'DT-Prelim Calcs'!$C$9</f>
        <v>29.671971938140231</v>
      </c>
      <c r="BF60" s="110">
        <f t="shared" si="18"/>
        <v>29.671971938140231</v>
      </c>
      <c r="BG60" s="2">
        <f t="shared" si="63"/>
        <v>0.25592807246458316</v>
      </c>
      <c r="BH60" s="110">
        <f>BG60*'DT-Prelim Calcs'!$C$21/BB$2/'DT-Prelim Calcs'!$C$19/'DT-Prelim Calcs'!$C$18*3.39*'DT-Prelim Calcs'!$C$20</f>
        <v>4.4356657377529514</v>
      </c>
      <c r="BI60" s="88">
        <f t="shared" si="19"/>
        <v>0</v>
      </c>
      <c r="BJ60" s="110">
        <f>BH59*'DT-Prelim Calcs'!$C$11+BJ59</f>
        <v>19.861091100079289</v>
      </c>
      <c r="BK60" s="110">
        <f>BK59+0.5*BH60*'DT-Prelim Calcs'!$C$11^2+BJ60*'DT-Prelim Calcs'!$C$11</f>
        <v>26.911274655188816</v>
      </c>
      <c r="BL60" s="110">
        <f>MIN('Drive Train'!$G$35-BF59*'DT-Prelim Calcs'!$C$21*'Drive Train'!$G$38,BL59+BF$2)</f>
        <v>10.002392517171543</v>
      </c>
      <c r="BM60" s="110">
        <f>'Drive Train'!$G$35-BF60*'DT-Prelim Calcs'!$C$21*'Drive Train'!$G$38</f>
        <v>10.029522525567378</v>
      </c>
      <c r="BN60" s="1">
        <f>IF(BK60&gt;='Drive Train'!$G$30,1,0)</f>
        <v>1</v>
      </c>
      <c r="BO60" s="110">
        <f t="shared" si="64"/>
        <v>0</v>
      </c>
      <c r="BP60" s="119">
        <f>BP59+'DT-Prelim Calcs'!$C$11</f>
        <v>2.2400000000000011</v>
      </c>
      <c r="BQ60" s="2">
        <f>CA60/'Drive Train'!$G$35</f>
        <v>0.84968780196479987</v>
      </c>
      <c r="BR60" s="88">
        <f>BY60*12*60/(PI() * 'Drive Train'!$G$17)/BQ$2*BQ60</f>
        <v>3737.8916012551022</v>
      </c>
      <c r="BS60" s="2">
        <f>('DT-Prelim Calcs'!$C$6*BQ60-BR60)/('DT-Prelim Calcs'!$C$6*BQ60)*'DT-Prelim Calcs'!$C$7*BQ60</f>
        <v>0.29558939704268039</v>
      </c>
      <c r="BT60" s="110">
        <f>BS60/'DT-Prelim Calcs'!$C$7*('DT-Prelim Calcs'!$C$8-'DT-Prelim Calcs'!$C$9)+'DT-Prelim Calcs'!$C$9</f>
        <v>21.028856840901074</v>
      </c>
      <c r="BU60" s="110">
        <f t="shared" si="20"/>
        <v>21.028856840901074</v>
      </c>
      <c r="BV60" s="2">
        <f t="shared" si="65"/>
        <v>7.0224001322816726E-2</v>
      </c>
      <c r="BW60" s="110">
        <f>BV60*'DT-Prelim Calcs'!$C$21/BQ$2/'DT-Prelim Calcs'!$C$19/'DT-Prelim Calcs'!$C$18*3.39*'DT-Prelim Calcs'!$C$20</f>
        <v>1.6517793119097655</v>
      </c>
      <c r="BX60" s="88">
        <f t="shared" si="21"/>
        <v>0</v>
      </c>
      <c r="BY60" s="110">
        <f>BW59*'DT-Prelim Calcs'!$C$11+BY59</f>
        <v>18.184593594667653</v>
      </c>
      <c r="BZ60" s="110">
        <f>BZ59+0.5*BW60*'DT-Prelim Calcs'!$C$11^2+BY60*'DT-Prelim Calcs'!$C$11</f>
        <v>28.127296375186695</v>
      </c>
      <c r="CA60" s="110">
        <f>MIN('Drive Train'!$G$35-BU59*'DT-Prelim Calcs'!$C$21*'Drive Train'!$G$38,CA59+BU$2)</f>
        <v>10.791035084952957</v>
      </c>
      <c r="CB60" s="110">
        <f>'Drive Train'!$G$35-BU60*'DT-Prelim Calcs'!$C$21*'Drive Train'!$G$38</f>
        <v>10.807402884318902</v>
      </c>
      <c r="CC60" s="1">
        <f>IF(BZ60&gt;='Drive Train'!$G$30,1,0)</f>
        <v>1</v>
      </c>
      <c r="CD60" s="110">
        <f t="shared" si="66"/>
        <v>0</v>
      </c>
      <c r="CE60" s="119">
        <f>CE59+'DT-Prelim Calcs'!$C$11</f>
        <v>2.2400000000000011</v>
      </c>
      <c r="CF60" s="2">
        <f>CP60/'Drive Train'!$G$35</f>
        <v>0.87055017131843437</v>
      </c>
      <c r="CG60" s="88">
        <f>CN60*12*60/(PI() * 'Drive Train'!$G$17)/CF$2*CF60</f>
        <v>4050.6746835317999</v>
      </c>
      <c r="CH60" s="2">
        <f>('DT-Prelim Calcs'!$C$6*CF60-CG60)/('DT-Prelim Calcs'!$C$6*CF60)*'DT-Prelim Calcs'!$C$7*CF60</f>
        <v>0.24948750461038999</v>
      </c>
      <c r="CI60" s="110">
        <f>CH60/'DT-Prelim Calcs'!$C$7*('DT-Prelim Calcs'!$C$8-'DT-Prelim Calcs'!$C$9)+'DT-Prelim Calcs'!$C$9</f>
        <v>18.216968366307476</v>
      </c>
      <c r="CJ60" s="110">
        <f t="shared" si="22"/>
        <v>18.216968366307476</v>
      </c>
      <c r="CK60" s="2">
        <f t="shared" si="67"/>
        <v>1.1116474493468559E-2</v>
      </c>
      <c r="CL60" s="110">
        <f>CK60*'DT-Prelim Calcs'!$C$21/CF$2/'DT-Prelim Calcs'!$C$19/'DT-Prelim Calcs'!$C$18*3.39*'DT-Prelim Calcs'!$C$20</f>
        <v>0.33028676194909135</v>
      </c>
      <c r="CM60" s="88">
        <f t="shared" si="23"/>
        <v>1</v>
      </c>
      <c r="CN60" s="110">
        <f>CL59*'DT-Prelim Calcs'!$C$11+CN59</f>
        <v>15.226924697460031</v>
      </c>
      <c r="CO60" s="110">
        <f>CO59+0.5*CL60*'DT-Prelim Calcs'!$C$11^2+CN60*'DT-Prelim Calcs'!$C$11</f>
        <v>26.48491091724873</v>
      </c>
      <c r="CP60" s="110">
        <f>MIN('Drive Train'!$G$35-CJ59*'DT-Prelim Calcs'!$C$21*'Drive Train'!$G$38,CP59+CJ$2)</f>
        <v>11.055987175744116</v>
      </c>
      <c r="CQ60" s="110">
        <f>'Drive Train'!$G$35-CJ60*'DT-Prelim Calcs'!$C$21*'Drive Train'!$G$38</f>
        <v>11.060472847032326</v>
      </c>
      <c r="CR60" s="1">
        <f>IF(CO60&gt;='Drive Train'!$G$30,1,0)</f>
        <v>1</v>
      </c>
      <c r="CS60" s="110">
        <f t="shared" si="68"/>
        <v>0</v>
      </c>
      <c r="CT60" s="119">
        <f>CT59+'DT-Prelim Calcs'!$C$11</f>
        <v>2.2400000000000011</v>
      </c>
      <c r="CU60" s="2">
        <f>DE60/'Drive Train'!$G$35</f>
        <v>0.87426572048705842</v>
      </c>
      <c r="CV60" s="88">
        <f>DC60*12*60/(PI() * 'Drive Train'!$G$17)/CU$2*CU60</f>
        <v>4105.0802969461956</v>
      </c>
      <c r="CW60" s="2">
        <f>('DT-Prelim Calcs'!$C$6*CU60-CV60)/('DT-Prelim Calcs'!$C$6*CU60)*'DT-Prelim Calcs'!$C$7*CU60</f>
        <v>0.24159082706926335</v>
      </c>
      <c r="CX60" s="110">
        <f>CW60/'DT-Prelim Calcs'!$C$7*('DT-Prelim Calcs'!$C$8-'DT-Prelim Calcs'!$C$9)+'DT-Prelim Calcs'!$C$9</f>
        <v>17.735327041104007</v>
      </c>
      <c r="CY60" s="110">
        <f t="shared" si="24"/>
        <v>17.735327041104007</v>
      </c>
      <c r="CZ60" s="2">
        <f t="shared" si="69"/>
        <v>1.0448383164657071E-3</v>
      </c>
      <c r="DA60" s="110">
        <f>CZ60*'DT-Prelim Calcs'!$C$21/CU$2/'DT-Prelim Calcs'!$C$19/'DT-Prelim Calcs'!$C$18*3.39*'DT-Prelim Calcs'!$C$20</f>
        <v>3.7511111964005125E-2</v>
      </c>
      <c r="DB60" s="88">
        <f t="shared" si="25"/>
        <v>1</v>
      </c>
      <c r="DC60" s="110">
        <f>DA59*'DT-Prelim Calcs'!$C$11+DC59</f>
        <v>12.716573029932208</v>
      </c>
      <c r="DD60" s="110">
        <f>DD59+0.5*DA60*'DT-Prelim Calcs'!$C$11^2+DC60*'DT-Prelim Calcs'!$C$11</f>
        <v>23.90554618017093</v>
      </c>
      <c r="DE60" s="110">
        <f>MIN('Drive Train'!$G$35-CY59*'DT-Prelim Calcs'!$C$21*'Drive Train'!$G$38,DE59+CY$2)</f>
        <v>11.103174650185641</v>
      </c>
      <c r="DF60" s="110">
        <f>'Drive Train'!$G$35-CY60*'DT-Prelim Calcs'!$C$21*'Drive Train'!$G$38</f>
        <v>11.103820566300639</v>
      </c>
      <c r="DG60" s="1">
        <f>IF(DD60&gt;='Drive Train'!$G$30,1,0)</f>
        <v>1</v>
      </c>
      <c r="DH60" s="110">
        <f t="shared" si="70"/>
        <v>0</v>
      </c>
      <c r="DI60" s="119">
        <f>DI59+'DT-Prelim Calcs'!$C$11</f>
        <v>2.2400000000000011</v>
      </c>
      <c r="DJ60" s="2">
        <f>DT60/'Drive Train'!$G$35</f>
        <v>0.87464696369440709</v>
      </c>
      <c r="DK60" s="88">
        <f>DR60*12*60/(PI() * 'Drive Train'!$G$17)/DJ$2*DJ60</f>
        <v>4110.5115481860621</v>
      </c>
      <c r="DL60" s="2">
        <f>('DT-Prelim Calcs'!$C$6*DJ60-DK60)/('DT-Prelim Calcs'!$C$6*DJ60)*'DT-Prelim Calcs'!$C$7*DJ60</f>
        <v>0.24081706762035579</v>
      </c>
      <c r="DM60" s="110">
        <f>DL60/'DT-Prelim Calcs'!$C$7*('DT-Prelim Calcs'!$C$8-'DT-Prelim Calcs'!$C$9)+'DT-Prelim Calcs'!$C$9</f>
        <v>17.68813320237631</v>
      </c>
      <c r="DN60" s="110">
        <f t="shared" si="26"/>
        <v>17.68813320237631</v>
      </c>
      <c r="DO60" s="2">
        <f t="shared" si="71"/>
        <v>5.7811528835799431E-5</v>
      </c>
      <c r="DP60" s="110">
        <f>DO60*'DT-Prelim Calcs'!$C$21/DJ$2/'DT-Prelim Calcs'!$C$19/'DT-Prelim Calcs'!$C$18*3.39*'DT-Prelim Calcs'!$C$20</f>
        <v>2.4333591962486713E-3</v>
      </c>
      <c r="DQ60" s="88">
        <f t="shared" si="27"/>
        <v>1</v>
      </c>
      <c r="DR60" s="110">
        <f>DP59*'DT-Prelim Calcs'!$C$11+DR59</f>
        <v>10.856105224622144</v>
      </c>
      <c r="DS60" s="110">
        <f>DS59+0.5*DP60*'DT-Prelim Calcs'!$C$11^2+DR60*'DT-Prelim Calcs'!$C$11</f>
        <v>21.352405123760345</v>
      </c>
      <c r="DT60" s="110">
        <f>MIN('Drive Train'!$G$35-DN59*'DT-Prelim Calcs'!$C$21*'Drive Train'!$G$38,DT59+DN$2)</f>
        <v>11.10801643891897</v>
      </c>
      <c r="DU60" s="110">
        <f>'Drive Train'!$G$35-DN60*'DT-Prelim Calcs'!$C$21*'Drive Train'!$G$38</f>
        <v>11.108068011786131</v>
      </c>
      <c r="DV60" s="1">
        <f>IF(DS60&gt;='Drive Train'!$G$30,1,0)</f>
        <v>1</v>
      </c>
      <c r="DW60" s="110">
        <f t="shared" si="72"/>
        <v>0</v>
      </c>
      <c r="DX60" s="119">
        <f>DX59+'DT-Prelim Calcs'!$C$11</f>
        <v>2.2400000000000011</v>
      </c>
      <c r="DY60" s="2">
        <f>EI60/'Drive Train'!$G$35</f>
        <v>0.87466981297748925</v>
      </c>
      <c r="DZ60" s="88">
        <f>EG60*12*60/(PI() * 'Drive Train'!$G$17)/DY$2*DY60</f>
        <v>4110.8266899988903</v>
      </c>
      <c r="EA60" s="2">
        <f>('DT-Prelim Calcs'!$C$6*DY60-DZ60)/('DT-Prelim Calcs'!$C$6*DY60)*'DT-Prelim Calcs'!$C$7*DY60</f>
        <v>0.24077319778825382</v>
      </c>
      <c r="EB60" s="110">
        <f>EA60/'DT-Prelim Calcs'!$C$7*('DT-Prelim Calcs'!$C$8-'DT-Prelim Calcs'!$C$9)+'DT-Prelim Calcs'!$C$9</f>
        <v>17.685457453751653</v>
      </c>
      <c r="EC60" s="110">
        <f t="shared" si="28"/>
        <v>17.685457453751653</v>
      </c>
      <c r="ED60" s="2">
        <f t="shared" si="73"/>
        <v>1.7732494494437923E-6</v>
      </c>
      <c r="EE60" s="110">
        <f>ED60*'DT-Prelim Calcs'!$C$21/DY$2/'DT-Prelim Calcs'!$C$19/'DT-Prelim Calcs'!$C$18*3.39*'DT-Prelim Calcs'!$C$20</f>
        <v>8.5614493253637585E-5</v>
      </c>
      <c r="EF60" s="88">
        <f t="shared" si="29"/>
        <v>1</v>
      </c>
      <c r="EG60" s="110">
        <f>EE59*'DT-Prelim Calcs'!$C$11+EG59</f>
        <v>9.4647752067064985</v>
      </c>
      <c r="EH60" s="110">
        <f>EH59+0.5*EE60*'DT-Prelim Calcs'!$C$11^2+EG60*'DT-Prelim Calcs'!$C$11</f>
        <v>19.124877323144403</v>
      </c>
      <c r="EI60" s="110">
        <f>MIN('Drive Train'!$G$35-EC59*'DT-Prelim Calcs'!$C$21*'Drive Train'!$G$38,EI59+EC$2)</f>
        <v>11.108306624814112</v>
      </c>
      <c r="EJ60" s="110">
        <f>'Drive Train'!$G$35-EC60*'DT-Prelim Calcs'!$C$21*'Drive Train'!$G$38</f>
        <v>11.10830882916235</v>
      </c>
      <c r="EK60" s="1">
        <f>IF(EH60&gt;='Drive Train'!$G$30,1,0)</f>
        <v>0</v>
      </c>
      <c r="EL60" s="110">
        <f t="shared" si="74"/>
        <v>0.19650508281946283</v>
      </c>
      <c r="EM60" s="119">
        <f>EM59+'DT-Prelim Calcs'!$C$11</f>
        <v>2.2400000000000011</v>
      </c>
      <c r="EN60" s="2">
        <f>EX60/'Drive Train'!$G$35</f>
        <v>0.87467057238122614</v>
      </c>
      <c r="EO60" s="88">
        <f>EV60*12*60/(PI() * 'Drive Train'!$G$17)/EN$2*EN60</f>
        <v>4110.8367740763042</v>
      </c>
      <c r="EP60" s="2">
        <f>('DT-Prelim Calcs'!$C$6*EN60-EO60)/('DT-Prelim Calcs'!$C$6*EN60)*'DT-Prelim Calcs'!$C$7*EN60</f>
        <v>0.24077183386444856</v>
      </c>
      <c r="EQ60" s="110">
        <f>EP60/'DT-Prelim Calcs'!$C$7*('DT-Prelim Calcs'!$C$8-'DT-Prelim Calcs'!$C$9)+'DT-Prelim Calcs'!$C$9</f>
        <v>17.685374264072749</v>
      </c>
      <c r="ER60" s="110">
        <f t="shared" si="30"/>
        <v>17.685374264072749</v>
      </c>
      <c r="ES60" s="2">
        <f t="shared" si="75"/>
        <v>2.7742803915264957E-8</v>
      </c>
      <c r="ET60" s="110">
        <f>ES60*'DT-Prelim Calcs'!$C$21/EN$2/'DT-Prelim Calcs'!$C$19/'DT-Prelim Calcs'!$C$18*3.39*'DT-Prelim Calcs'!$C$20</f>
        <v>1.5111788912542494E-6</v>
      </c>
      <c r="EU60" s="88">
        <f t="shared" si="31"/>
        <v>1</v>
      </c>
      <c r="EV60" s="110">
        <f>ET59*'DT-Prelim Calcs'!$C$11+EV59</f>
        <v>8.3892458651252699</v>
      </c>
      <c r="EW60" s="110">
        <f>EW59+0.5*ET60*'DT-Prelim Calcs'!$C$11^2+EV60*'DT-Prelim Calcs'!$C$11</f>
        <v>17.248467580373468</v>
      </c>
      <c r="EX60" s="110">
        <f>MIN('Drive Train'!$G$35-ER59*'DT-Prelim Calcs'!$C$21*'Drive Train'!$G$38,EX59+ER$2)</f>
        <v>11.108316269241572</v>
      </c>
      <c r="EY60" s="110">
        <f>'Drive Train'!$G$35-ER60*'DT-Prelim Calcs'!$C$21*'Drive Train'!$G$38</f>
        <v>11.108316316233452</v>
      </c>
      <c r="EZ60" s="1">
        <f>IF(EW60&gt;='Drive Train'!$G$30,1,0)</f>
        <v>0</v>
      </c>
      <c r="FA60" s="110">
        <f t="shared" si="76"/>
        <v>0.19650415848969721</v>
      </c>
      <c r="FB60" s="119">
        <f>FB59+'DT-Prelim Calcs'!$C$11</f>
        <v>2.2400000000000011</v>
      </c>
      <c r="FC60" s="2">
        <f>FM60/'Drive Train'!$G$35</f>
        <v>0.87467058532686048</v>
      </c>
      <c r="FD60" s="88">
        <f>FK60*12*60/(PI() * 'Drive Train'!$G$17)/FC$2*FC60</f>
        <v>4110.8369386122567</v>
      </c>
      <c r="FE60" s="2">
        <f>('DT-Prelim Calcs'!$C$6*FC60-FD60)/('DT-Prelim Calcs'!$C$6*FC60)*'DT-Prelim Calcs'!$C$7*FC60</f>
        <v>0.24077181239250314</v>
      </c>
      <c r="FF60" s="110">
        <f>FE60/'DT-Prelim Calcs'!$C$7*('DT-Prelim Calcs'!$C$8-'DT-Prelim Calcs'!$C$9)+'DT-Prelim Calcs'!$C$9</f>
        <v>17.685372954436364</v>
      </c>
      <c r="FG60" s="110">
        <f t="shared" si="32"/>
        <v>17.685372954436364</v>
      </c>
      <c r="FH60" s="2">
        <f t="shared" si="77"/>
        <v>1.9754711755304299E-10</v>
      </c>
      <c r="FI60" s="110">
        <f>FH60*'DT-Prelim Calcs'!$C$21/FC$2/'DT-Prelim Calcs'!$C$19/'DT-Prelim Calcs'!$C$18*3.39*'DT-Prelim Calcs'!$C$20</f>
        <v>1.1983388159386147E-8</v>
      </c>
      <c r="FJ60" s="88">
        <f t="shared" si="33"/>
        <v>1</v>
      </c>
      <c r="FK60" s="110">
        <f>FI59*'DT-Prelim Calcs'!$C$11+FK59</f>
        <v>7.533200558703971</v>
      </c>
      <c r="FL60" s="110">
        <f>FL59+0.5*FI60*'DT-Prelim Calcs'!$C$11^2+FK60*'DT-Prelim Calcs'!$C$11</f>
        <v>15.678448260989713</v>
      </c>
      <c r="FM60" s="110">
        <f>MIN('Drive Train'!$G$35-FG59*'DT-Prelim Calcs'!$C$21*'Drive Train'!$G$38,FM59+FG$2)</f>
        <v>11.108316433651128</v>
      </c>
      <c r="FN60" s="110">
        <f>'Drive Train'!$G$35-FG60*'DT-Prelim Calcs'!$C$21*'Drive Train'!$G$38</f>
        <v>11.108316434100727</v>
      </c>
      <c r="FO60" s="1">
        <f>IF(FL60&gt;='Drive Train'!$G$30,1,0)</f>
        <v>0</v>
      </c>
      <c r="FP60" s="110">
        <f t="shared" si="78"/>
        <v>0.19650414393818183</v>
      </c>
      <c r="FQ60" s="119">
        <f>FQ59+'DT-Prelim Calcs'!$C$11</f>
        <v>2.2400000000000011</v>
      </c>
      <c r="FR60" s="2">
        <f>GB60/'Drive Train'!$G$35</f>
        <v>0.87467058542829079</v>
      </c>
      <c r="FS60" s="88">
        <f>FZ60*12*60/(PI() * 'Drive Train'!$G$17)/FR$2*FR60</f>
        <v>4110.8369398386185</v>
      </c>
      <c r="FT60" s="2">
        <f>('DT-Prelim Calcs'!$C$6*FR60-FS60)/('DT-Prelim Calcs'!$C$6*FR60)*'DT-Prelim Calcs'!$C$7*FR60</f>
        <v>0.24077181223942906</v>
      </c>
      <c r="FU60" s="110">
        <f>FT60/'DT-Prelim Calcs'!$C$7*('DT-Prelim Calcs'!$C$8-'DT-Prelim Calcs'!$C$9)+'DT-Prelim Calcs'!$C$9</f>
        <v>17.685372945099928</v>
      </c>
      <c r="FV60" s="110">
        <f t="shared" si="34"/>
        <v>17.685372945099928</v>
      </c>
      <c r="FW60" s="2">
        <f t="shared" si="79"/>
        <v>5.6576965334897977E-13</v>
      </c>
      <c r="FX60" s="110">
        <f>FW60*'DT-Prelim Calcs'!$C$21/FR$2/'DT-Prelim Calcs'!$C$19/'DT-Prelim Calcs'!$C$18*3.39*'DT-Prelim Calcs'!$C$20</f>
        <v>3.78221540091551E-11</v>
      </c>
      <c r="FY60" s="88">
        <f t="shared" si="35"/>
        <v>1</v>
      </c>
      <c r="FZ60" s="110">
        <f>FX59*'DT-Prelim Calcs'!$C$11+FZ59</f>
        <v>6.8356819897001611</v>
      </c>
      <c r="GA60" s="110">
        <f>GA59+0.5*FX60*'DT-Prelim Calcs'!$C$11^2+FZ60*'DT-Prelim Calcs'!$C$11</f>
        <v>14.355379812230691</v>
      </c>
      <c r="GB60" s="110">
        <f>MIN('Drive Train'!$G$35-FV59*'DT-Prelim Calcs'!$C$21*'Drive Train'!$G$38,GB59+FV$2)</f>
        <v>11.108316434939292</v>
      </c>
      <c r="GC60" s="110">
        <f>'Drive Train'!$G$35-FV60*'DT-Prelim Calcs'!$C$21*'Drive Train'!$G$38</f>
        <v>11.108316434941006</v>
      </c>
      <c r="GD60" s="1">
        <f>IF(GA60&gt;='Drive Train'!$G$30,1,0)</f>
        <v>0</v>
      </c>
      <c r="GE60" s="110">
        <f t="shared" si="80"/>
        <v>0.19650414383444365</v>
      </c>
      <c r="GF60" s="119">
        <f>GF59+'DT-Prelim Calcs'!$C$11</f>
        <v>2.2400000000000011</v>
      </c>
      <c r="GG60" s="2">
        <f>GQ60/'Drive Train'!$G$35</f>
        <v>0.87411118600461857</v>
      </c>
      <c r="GH60" s="88">
        <f>GO60*12*60/(PI() * 'Drive Train'!$G$17)/GG$2*GG60</f>
        <v>4102.9293481786581</v>
      </c>
      <c r="GI60" s="2">
        <f>('DT-Prelim Calcs'!$C$6*GG60-GH60)/('DT-Prelim Calcs'!$C$6*GG60)*'DT-Prelim Calcs'!$C$7*GG60</f>
        <v>0.24189225498365127</v>
      </c>
      <c r="GJ60" s="110">
        <f>GI60/'DT-Prelim Calcs'!$C$7*('DT-Prelim Calcs'!$C$8-'DT-Prelim Calcs'!$C$9)+'DT-Prelim Calcs'!$C$9</f>
        <v>17.753712006095043</v>
      </c>
      <c r="GK60" s="110">
        <f t="shared" si="81"/>
        <v>17.753712006095043</v>
      </c>
      <c r="GL60" s="2">
        <f t="shared" si="82"/>
        <v>1.4298017459656032E-3</v>
      </c>
      <c r="GM60" s="110">
        <f>GL60*'DT-Prelim Calcs'!$C$21/GG$2/'DT-Prelim Calcs'!$C$19/'DT-Prelim Calcs'!$C$18*3.39*'DT-Prelim Calcs'!$C$20</f>
        <v>5.3101883738140371E-2</v>
      </c>
      <c r="GN60" s="88">
        <f t="shared" si="37"/>
        <v>1</v>
      </c>
      <c r="GO60" s="110">
        <f>GM59*'DT-Prelim Calcs'!$C$11+GO59</f>
        <v>12.288418324058153</v>
      </c>
      <c r="GP60" s="110">
        <f>GP59+0.5*GM60*'DT-Prelim Calcs'!$C$11^2+GO60*'DT-Prelim Calcs'!$C$11</f>
        <v>21.486965664522202</v>
      </c>
      <c r="GQ60" s="110">
        <f>MIN('Drive Train'!$G$35-GK59*'DT-Prelim Calcs'!$C$21*'Drive Train'!$G$38,GQ59+GK$2)</f>
        <v>11.101212062258655</v>
      </c>
      <c r="GR60" s="110">
        <f>'Drive Train'!$G$35-GK60*'DT-Prelim Calcs'!$C$21*'Drive Train'!$G$38</f>
        <v>11.102165919451446</v>
      </c>
      <c r="GS60" s="1">
        <f>IF(GP60&gt;='Drive Train'!$G$30,1,0)</f>
        <v>1</v>
      </c>
      <c r="GT60" s="110">
        <f t="shared" si="83"/>
        <v>0</v>
      </c>
      <c r="GU60" s="119">
        <f>GU59+'DT-Prelim Calcs'!$C$11</f>
        <v>2.2400000000000011</v>
      </c>
      <c r="GV60" s="2">
        <f>HF60/'Drive Train'!$G$35</f>
        <v>0.87427056268591863</v>
      </c>
      <c r="GW60" s="88">
        <f>HD60*12*60/(PI() * 'Drive Train'!$G$17)/GV$2*GV60</f>
        <v>4105.1824471483105</v>
      </c>
      <c r="GX60" s="2">
        <f>('DT-Prelim Calcs'!$C$6*GV60-GW60)/('DT-Prelim Calcs'!$C$6*GV60)*'DT-Prelim Calcs'!$C$7*GV60</f>
        <v>0.24157299159277584</v>
      </c>
      <c r="GY60" s="110">
        <f>GX60/'DT-Prelim Calcs'!$C$7*('DT-Prelim Calcs'!$C$8-'DT-Prelim Calcs'!$C$9)+'DT-Prelim Calcs'!$C$9</f>
        <v>17.734239203531011</v>
      </c>
      <c r="GZ60" s="110">
        <f t="shared" si="38"/>
        <v>17.734239203531011</v>
      </c>
      <c r="HA60" s="2">
        <f t="shared" si="84"/>
        <v>1.0223494409286049E-3</v>
      </c>
      <c r="HB60" s="110">
        <f>HA60*'DT-Prelim Calcs'!$C$21/GV$2/'DT-Prelim Calcs'!$C$19/'DT-Prelim Calcs'!$C$18*3.39*'DT-Prelim Calcs'!$C$20</f>
        <v>3.7969376737108561E-2</v>
      </c>
      <c r="HC60" s="88">
        <f t="shared" si="39"/>
        <v>1</v>
      </c>
      <c r="HD60" s="110">
        <f>HB59*'DT-Prelim Calcs'!$C$11+HD59</f>
        <v>12.292925066188458</v>
      </c>
      <c r="HE60" s="110">
        <f>HE59+0.5*HB60*'DT-Prelim Calcs'!$C$11^2+HD60*'DT-Prelim Calcs'!$C$11</f>
        <v>22.153499312275933</v>
      </c>
      <c r="HF60" s="110">
        <f>MIN('Drive Train'!$G$35-GZ59*'DT-Prelim Calcs'!$C$21*'Drive Train'!$G$38,HF59+GZ$2)</f>
        <v>11.103236146111167</v>
      </c>
      <c r="HG60" s="110">
        <f>'Drive Train'!$G$35-GZ60*'DT-Prelim Calcs'!$C$21*'Drive Train'!$G$38</f>
        <v>11.103918471682208</v>
      </c>
      <c r="HH60" s="1">
        <f>IF(HE60&gt;='Drive Train'!$G$30,1,0)</f>
        <v>1</v>
      </c>
      <c r="HI60" s="110">
        <f t="shared" si="85"/>
        <v>0</v>
      </c>
      <c r="HJ60" s="119">
        <f>HJ59+'DT-Prelim Calcs'!$C$11</f>
        <v>2.2400000000000011</v>
      </c>
      <c r="HK60" s="2">
        <f>HU60/'Drive Train'!$G$35</f>
        <v>0.87434782778845788</v>
      </c>
      <c r="HL60" s="88">
        <f>HS60*12*60/(PI() * 'Drive Train'!$G$17)/HK$2*HK60</f>
        <v>4106.2746899691356</v>
      </c>
      <c r="HM60" s="2">
        <f>('DT-Prelim Calcs'!$C$6*HK60-HL60)/('DT-Prelim Calcs'!$C$6*HK60)*'DT-Prelim Calcs'!$C$7*HK60</f>
        <v>0.24141822607616378</v>
      </c>
      <c r="HN60" s="110">
        <f>HM60/'DT-Prelim Calcs'!$C$7*('DT-Prelim Calcs'!$C$8-'DT-Prelim Calcs'!$C$9)+'DT-Prelim Calcs'!$C$9</f>
        <v>17.724799604645451</v>
      </c>
      <c r="HO60" s="110">
        <f t="shared" si="40"/>
        <v>17.724799604645451</v>
      </c>
      <c r="HP60" s="2">
        <f t="shared" si="86"/>
        <v>8.2484480373512525E-4</v>
      </c>
      <c r="HQ60" s="110">
        <f>HP60*'DT-Prelim Calcs'!$C$21/HK$2/'DT-Prelim Calcs'!$C$19/'DT-Prelim Calcs'!$C$18*3.39*'DT-Prelim Calcs'!$C$20</f>
        <v>3.0634186168496641E-2</v>
      </c>
      <c r="HR60" s="88">
        <f t="shared" si="41"/>
        <v>1</v>
      </c>
      <c r="HS60" s="110">
        <f>HQ59*'DT-Prelim Calcs'!$C$11+HS59</f>
        <v>12.295109175122866</v>
      </c>
      <c r="HT60" s="110">
        <f>HT59+0.5*HQ60*'DT-Prelim Calcs'!$C$11^2+HS60*'DT-Prelim Calcs'!$C$11</f>
        <v>22.621697109014402</v>
      </c>
      <c r="HU60" s="110">
        <f>MIN('Drive Train'!$G$35-HO59*'DT-Prelim Calcs'!$C$21*'Drive Train'!$G$38,HU59+HO$2)</f>
        <v>11.104217412913414</v>
      </c>
      <c r="HV60" s="110">
        <f>'Drive Train'!$G$35-HO60*'DT-Prelim Calcs'!$C$21*'Drive Train'!$G$38</f>
        <v>11.104768035581909</v>
      </c>
      <c r="HW60" s="1">
        <f>IF(HT60&gt;='Drive Train'!$G$30,1,0)</f>
        <v>1</v>
      </c>
      <c r="HX60" s="110">
        <f t="shared" si="87"/>
        <v>0</v>
      </c>
      <c r="HY60" s="119">
        <f>HY59+'DT-Prelim Calcs'!$C$11</f>
        <v>2.2400000000000011</v>
      </c>
      <c r="HZ60" s="2">
        <f>IJ60/'Drive Train'!$G$35</f>
        <v>0.87438938928948629</v>
      </c>
      <c r="IA60" s="88">
        <f>IH60*12*60/(PI() * 'Drive Train'!$G$17)/HZ$2*HZ60</f>
        <v>4106.8622025284949</v>
      </c>
      <c r="IB60" s="2">
        <f>('DT-Prelim Calcs'!$C$6*HZ60-IA60)/('DT-Prelim Calcs'!$C$6*HZ60)*'DT-Prelim Calcs'!$C$7*HZ60</f>
        <v>0.24133497972605611</v>
      </c>
      <c r="IC60" s="110">
        <f>IB60/'DT-Prelim Calcs'!$C$7*('DT-Prelim Calcs'!$C$8-'DT-Prelim Calcs'!$C$9)+'DT-Prelim Calcs'!$C$9</f>
        <v>17.719722167688531</v>
      </c>
      <c r="ID60" s="110">
        <f t="shared" si="42"/>
        <v>17.719722167688531</v>
      </c>
      <c r="IE60" s="2">
        <f t="shared" si="88"/>
        <v>7.1861265498038285E-4</v>
      </c>
      <c r="IF60" s="110">
        <f>IE60*'DT-Prelim Calcs'!$C$21/HZ$2/'DT-Prelim Calcs'!$C$19/'DT-Prelim Calcs'!$C$18*3.39*'DT-Prelim Calcs'!$C$20</f>
        <v>2.6688794978183411E-2</v>
      </c>
      <c r="IG60" s="88">
        <f t="shared" si="43"/>
        <v>1</v>
      </c>
      <c r="IH60" s="110">
        <f>IF59*'DT-Prelim Calcs'!$C$11+IH59</f>
        <v>12.296283824659561</v>
      </c>
      <c r="II60" s="110">
        <f>II59+0.5*IF60*'DT-Prelim Calcs'!$C$11^2+IH60*'DT-Prelim Calcs'!$C$11</f>
        <v>22.95048016281687</v>
      </c>
      <c r="IJ60" s="110">
        <f>MIN('Drive Train'!$G$35-ID59*'DT-Prelim Calcs'!$C$21*'Drive Train'!$G$38,IJ59+ID$2)</f>
        <v>11.104745243976476</v>
      </c>
      <c r="IK60" s="110">
        <f>'Drive Train'!$G$35-ID60*'DT-Prelim Calcs'!$C$21*'Drive Train'!$G$38</f>
        <v>11.105225004908032</v>
      </c>
      <c r="IL60" s="1">
        <f>IF(II60&gt;='Drive Train'!$G$30,1,0)</f>
        <v>1</v>
      </c>
      <c r="IM60" s="110">
        <f t="shared" si="89"/>
        <v>0</v>
      </c>
      <c r="IN60" s="119">
        <f>IN59+'DT-Prelim Calcs'!$C$11</f>
        <v>2.2400000000000011</v>
      </c>
      <c r="IO60" s="2">
        <f>IY60/'Drive Train'!$G$35</f>
        <v>0.87441379183644852</v>
      </c>
      <c r="IP60" s="88">
        <f>IW60*12*60/(PI() * 'Drive Train'!$G$17)/IO$2*IO60</f>
        <v>4107.2071520933141</v>
      </c>
      <c r="IQ60" s="2">
        <f>('DT-Prelim Calcs'!$C$6*IO60-IP60)/('DT-Prelim Calcs'!$C$6*IO60)*'DT-Prelim Calcs'!$C$7*IO60</f>
        <v>0.24128610326138331</v>
      </c>
      <c r="IR60" s="110">
        <f>IQ60/'DT-Prelim Calcs'!$C$7*('DT-Prelim Calcs'!$C$8-'DT-Prelim Calcs'!$C$9)+'DT-Prelim Calcs'!$C$9</f>
        <v>17.716741049985082</v>
      </c>
      <c r="IS60" s="110">
        <f t="shared" si="44"/>
        <v>17.716741049985082</v>
      </c>
      <c r="IT60" s="2">
        <f t="shared" si="90"/>
        <v>6.562415115492215E-4</v>
      </c>
      <c r="IU60" s="110">
        <f>IT60*'DT-Prelim Calcs'!$C$21/IO$2/'DT-Prelim Calcs'!$C$19/'DT-Prelim Calcs'!$C$18*3.39*'DT-Prelim Calcs'!$C$20</f>
        <v>2.4372372287805689E-2</v>
      </c>
      <c r="IV60" s="88">
        <f t="shared" si="45"/>
        <v>1</v>
      </c>
      <c r="IW60" s="110">
        <f>IU59*'DT-Prelim Calcs'!$C$11+IW59</f>
        <v>12.296973446908266</v>
      </c>
      <c r="IX60" s="110">
        <f>IX59+0.5*IU60*'DT-Prelim Calcs'!$C$11^2+IW60*'DT-Prelim Calcs'!$C$11</f>
        <v>23.18303220534732</v>
      </c>
      <c r="IY60" s="110">
        <f>MIN('Drive Train'!$G$35-IS59*'DT-Prelim Calcs'!$C$21*'Drive Train'!$G$38,IY59+IS$2)</f>
        <v>11.105055156322896</v>
      </c>
      <c r="IZ60" s="110">
        <f>'Drive Train'!$G$35-IS60*'DT-Prelim Calcs'!$C$21*'Drive Train'!$G$38</f>
        <v>11.105493305501343</v>
      </c>
      <c r="JA60" s="1">
        <f>IF(IX60&gt;='Drive Train'!$G$30,1,0)</f>
        <v>1</v>
      </c>
      <c r="JB60" s="110">
        <f t="shared" si="91"/>
        <v>0</v>
      </c>
      <c r="JC60" s="119">
        <f>JC59+'DT-Prelim Calcs'!$C$11</f>
        <v>2.2400000000000011</v>
      </c>
      <c r="JD60" s="2">
        <f>JN60/'Drive Train'!$G$35</f>
        <v>0.87442808180544196</v>
      </c>
      <c r="JE60" s="88">
        <f>JL60*12*60/(PI() * 'Drive Train'!$G$17)/JD$2*JD60</f>
        <v>4107.4091507642488</v>
      </c>
      <c r="JF60" s="2">
        <f>('DT-Prelim Calcs'!$C$6*JD60-JE60)/('DT-Prelim Calcs'!$C$6*JD60)*'DT-Prelim Calcs'!$C$7*JD60</f>
        <v>0.2412574818906062</v>
      </c>
      <c r="JG60" s="110">
        <f>JF60/'DT-Prelim Calcs'!$C$7*('DT-Prelim Calcs'!$C$8-'DT-Prelim Calcs'!$C$9)+'DT-Prelim Calcs'!$C$9</f>
        <v>17.714995349356123</v>
      </c>
      <c r="JH60" s="110">
        <f t="shared" si="46"/>
        <v>17.714995349356123</v>
      </c>
      <c r="JI60" s="2">
        <f t="shared" si="92"/>
        <v>6.1971818413761315E-4</v>
      </c>
      <c r="JJ60" s="110">
        <f>JI60*'DT-Prelim Calcs'!$C$21/JD$2/'DT-Prelim Calcs'!$C$19/'DT-Prelim Calcs'!$C$18*3.39*'DT-Prelim Calcs'!$C$20</f>
        <v>2.3015920254218707E-2</v>
      </c>
      <c r="JK60" s="88">
        <f t="shared" si="47"/>
        <v>1</v>
      </c>
      <c r="JL60" s="110">
        <f>JJ59*'DT-Prelim Calcs'!$C$11+JL59</f>
        <v>12.297377262753093</v>
      </c>
      <c r="JM60" s="110">
        <f>JM59+0.5*JJ60*'DT-Prelim Calcs'!$C$11^2+JL60*'DT-Prelim Calcs'!$C$11</f>
        <v>23.340567901389214</v>
      </c>
      <c r="JN60" s="110">
        <f>MIN('Drive Train'!$G$35-JH59*'DT-Prelim Calcs'!$C$21*'Drive Train'!$G$38,JN59+JH$2)</f>
        <v>11.105236638929112</v>
      </c>
      <c r="JO60" s="110">
        <f>'Drive Train'!$G$35-JH60*'DT-Prelim Calcs'!$C$21*'Drive Train'!$G$38</f>
        <v>11.105650418557948</v>
      </c>
      <c r="JP60" s="1">
        <f>IF(JM60&gt;='Drive Train'!$G$30,1,0)</f>
        <v>1</v>
      </c>
      <c r="JQ60" s="110">
        <f>MIN(JG60,'DT-Prelim Calcs'!$C$10)*'DT-Prelim Calcs'!$C$11*1000/60/60*(1-JP60)</f>
        <v>0</v>
      </c>
      <c r="JR60" s="119">
        <f>JR59+'DT-Prelim Calcs'!$C$11</f>
        <v>2.2400000000000011</v>
      </c>
      <c r="JS60" s="2">
        <f>KC60/'Drive Train'!$G$35</f>
        <v>0.87443333950059277</v>
      </c>
      <c r="JT60" s="88">
        <f>KA60*12*60/(PI() * 'Drive Train'!$G$17)/JS$2*JS60</f>
        <v>4107.4834716712094</v>
      </c>
      <c r="JU60" s="2">
        <f>('DT-Prelim Calcs'!$C$6*JS60-JT60)/('DT-Prelim Calcs'!$C$6*JS60)*'DT-Prelim Calcs'!$C$7*JS60</f>
        <v>0.24124695132316359</v>
      </c>
      <c r="JV60" s="110">
        <f>JU60/'DT-Prelim Calcs'!$C$7*('DT-Prelim Calcs'!$C$8-'DT-Prelim Calcs'!$C$9)+'DT-Prelim Calcs'!$C$9</f>
        <v>17.714353059426998</v>
      </c>
      <c r="JW60" s="110">
        <f t="shared" si="48"/>
        <v>17.714353059426998</v>
      </c>
      <c r="JX60" s="2">
        <f t="shared" si="93"/>
        <v>6.0628033835330442E-4</v>
      </c>
      <c r="JY60" s="110">
        <f>JX60*'DT-Prelim Calcs'!$C$21/JS$2/'DT-Prelim Calcs'!$C$19/'DT-Prelim Calcs'!$C$18*3.39*'DT-Prelim Calcs'!$C$20</f>
        <v>2.2516847619468556E-2</v>
      </c>
      <c r="JZ60" s="88">
        <f t="shared" si="49"/>
        <v>1</v>
      </c>
      <c r="KA60" s="110">
        <f>JY59*'DT-Prelim Calcs'!$C$11+KA59</f>
        <v>12.297525834191028</v>
      </c>
      <c r="KB60" s="110">
        <f>KB59+0.5*JY60*'DT-Prelim Calcs'!$C$11^2+KA60*'DT-Prelim Calcs'!$C$11</f>
        <v>23.402622279288611</v>
      </c>
      <c r="KC60" s="110">
        <f>MIN('Drive Train'!$G$35-JW59*'DT-Prelim Calcs'!$C$21*'Drive Train'!$G$38,KC59+JW$2)</f>
        <v>11.105303411657527</v>
      </c>
      <c r="KD60" s="110">
        <f>'Drive Train'!$G$35-JW60*'DT-Prelim Calcs'!$C$21*'Drive Train'!$G$38</f>
        <v>11.10570822465157</v>
      </c>
      <c r="KE60" s="1">
        <f>IF(KB60&gt;='Drive Train'!$G$30,1,0)</f>
        <v>1</v>
      </c>
      <c r="KF60" s="110">
        <f>MIN(JV60,'DT-Prelim Calcs'!$C$10)*'DT-Prelim Calcs'!$C$11*1000/60/60*(1-KE60)</f>
        <v>0</v>
      </c>
      <c r="KG60" s="119">
        <f>KG59+'DT-Prelim Calcs'!$C$11</f>
        <v>2.2400000000000011</v>
      </c>
      <c r="KH60" s="2">
        <f>KR60/'Drive Train'!$G$35</f>
        <v>0.87443294852310371</v>
      </c>
      <c r="KI60" s="88">
        <f>KP60*12*60/(PI() * 'Drive Train'!$G$17)/KH$2*KH60</f>
        <v>4107.47794495776</v>
      </c>
      <c r="KJ60" s="2">
        <f>('DT-Prelim Calcs'!$C$6*KH60-KI60)/('DT-Prelim Calcs'!$C$6*KH60)*'DT-Prelim Calcs'!$C$7*KH60</f>
        <v>0.24124773440551428</v>
      </c>
      <c r="KK60" s="110">
        <f>KJ60/'DT-Prelim Calcs'!$C$7*('DT-Prelim Calcs'!$C$8-'DT-Prelim Calcs'!$C$9)+'DT-Prelim Calcs'!$C$9</f>
        <v>17.714400821896618</v>
      </c>
      <c r="KL60" s="110">
        <f t="shared" si="50"/>
        <v>17.714400821896618</v>
      </c>
      <c r="KM60" s="2">
        <f t="shared" si="94"/>
        <v>6.0727961286430321E-4</v>
      </c>
      <c r="KN60" s="110">
        <f>KM60*'DT-Prelim Calcs'!$C$21/KH$2/'DT-Prelim Calcs'!$C$19/'DT-Prelim Calcs'!$C$18*3.39*'DT-Prelim Calcs'!$C$20</f>
        <v>2.2553960008689838E-2</v>
      </c>
      <c r="KO60" s="88">
        <f t="shared" si="51"/>
        <v>1</v>
      </c>
      <c r="KP60" s="110">
        <f>KN59*'DT-Prelim Calcs'!$C$11+KP59</f>
        <v>12.297514786064106</v>
      </c>
      <c r="KQ60" s="110">
        <f>KQ59+0.5*KN60*'DT-Prelim Calcs'!$C$11^2+KP60*'DT-Prelim Calcs'!$C$11</f>
        <v>23.39806949846357</v>
      </c>
      <c r="KR60" s="110">
        <f>MIN('Drive Train'!$G$35-KL59*'DT-Prelim Calcs'!$C$21*'Drive Train'!$G$38,KR59+KL$2)</f>
        <v>11.105298446243417</v>
      </c>
      <c r="KS60" s="110">
        <f>'Drive Train'!$G$35-KL60*'DT-Prelim Calcs'!$C$21*'Drive Train'!$G$38</f>
        <v>11.105703926029303</v>
      </c>
      <c r="KT60" s="1">
        <f>IF(KQ60&gt;='Drive Train'!$G$30,1,0)</f>
        <v>1</v>
      </c>
      <c r="KU60" s="110">
        <f>MIN(KK60,'DT-Prelim Calcs'!$C$10)*'DT-Prelim Calcs'!$C$11*1000/60/60*(1-KT60)</f>
        <v>0</v>
      </c>
      <c r="KV60" s="119">
        <f>KV59+'DT-Prelim Calcs'!$C$11</f>
        <v>2.2400000000000011</v>
      </c>
      <c r="KW60" s="2">
        <f>LG60/'Drive Train'!$G$35</f>
        <v>0.87443331558834614</v>
      </c>
      <c r="KX60" s="88">
        <f>LE60*12*60/(PI() * 'Drive Train'!$G$17)/KW$2*KW60</f>
        <v>4107.4831336565412</v>
      </c>
      <c r="KY60" s="2">
        <f>('DT-Prelim Calcs'!$C$6*KW60-KX60)/('DT-Prelim Calcs'!$C$6*KW60)*'DT-Prelim Calcs'!$C$7*KW60</f>
        <v>0.24124699921660178</v>
      </c>
      <c r="KZ60" s="110">
        <f>KY60/'DT-Prelim Calcs'!$C$7*('DT-Prelim Calcs'!$C$8-'DT-Prelim Calcs'!$C$9)+'DT-Prelim Calcs'!$C$9</f>
        <v>17.714355980587058</v>
      </c>
      <c r="LA60" s="110">
        <f t="shared" si="52"/>
        <v>17.714355980587058</v>
      </c>
      <c r="LB60" s="2">
        <f t="shared" si="95"/>
        <v>6.0634145413215879E-4</v>
      </c>
      <c r="LC60" s="110">
        <f>LB60*'DT-Prelim Calcs'!$C$21/KW$2/'DT-Prelim Calcs'!$C$19/'DT-Prelim Calcs'!$C$18*3.39*'DT-Prelim Calcs'!$C$20</f>
        <v>2.2519117418755379E-2</v>
      </c>
      <c r="LD60" s="88">
        <f t="shared" si="53"/>
        <v>1</v>
      </c>
      <c r="LE60" s="110">
        <f>LC59*'DT-Prelim Calcs'!$C$11+LE59</f>
        <v>12.297525158486147</v>
      </c>
      <c r="LF60" s="110">
        <f>LF59+0.5*LC60*'DT-Prelim Calcs'!$C$11^2+LE60*'DT-Prelim Calcs'!$C$11</f>
        <v>23.402407357201515</v>
      </c>
      <c r="LG60" s="110">
        <f>MIN('Drive Train'!$G$35-LA59*'DT-Prelim Calcs'!$C$21*'Drive Train'!$G$38,LG59+LA$2)</f>
        <v>11.105303107971995</v>
      </c>
      <c r="LH60" s="110">
        <f>'Drive Train'!$G$35-LA60*'DT-Prelim Calcs'!$C$21*'Drive Train'!$G$38</f>
        <v>11.105707961747164</v>
      </c>
      <c r="LI60" s="1">
        <f>IF(LF60&gt;='Drive Train'!$G$30,1,0)</f>
        <v>1</v>
      </c>
      <c r="LJ60" s="110">
        <f>MIN(KZ60,'DT-Prelim Calcs'!$C$10)*'DT-Prelim Calcs'!$C$11*1000/60/60*(1-LI60)</f>
        <v>0</v>
      </c>
      <c r="LK60" s="119">
        <f>LK59+'DT-Prelim Calcs'!$C$11</f>
        <v>2.2400000000000011</v>
      </c>
      <c r="LL60" s="2">
        <f>LV60/'Drive Train'!$G$35</f>
        <v>0.87443303899805414</v>
      </c>
      <c r="LM60" s="88">
        <f>LT60*12*60/(PI() * 'Drive Train'!$G$17)/LL$2*LL60</f>
        <v>4107.4792238783339</v>
      </c>
      <c r="LN60" s="2">
        <f>('DT-Prelim Calcs'!$C$6*LL60-LM60)/('DT-Prelim Calcs'!$C$6*LL60)*'DT-Prelim Calcs'!$C$7*LL60</f>
        <v>0.24124755319471344</v>
      </c>
      <c r="LO60" s="110">
        <f>LN60/'DT-Prelim Calcs'!$C$7*('DT-Prelim Calcs'!$C$8-'DT-Prelim Calcs'!$C$9)+'DT-Prelim Calcs'!$C$9</f>
        <v>17.714389769322949</v>
      </c>
      <c r="LP60" s="110">
        <f t="shared" si="54"/>
        <v>17.714389769322949</v>
      </c>
      <c r="LQ60" s="2">
        <f t="shared" si="96"/>
        <v>6.0704837365013753E-4</v>
      </c>
      <c r="LR60" s="110">
        <f>LQ60*'DT-Prelim Calcs'!$C$21/LL$2/'DT-Prelim Calcs'!$C$19/'DT-Prelim Calcs'!$C$18*3.39*'DT-Prelim Calcs'!$C$20</f>
        <v>2.2545371938419975E-2</v>
      </c>
      <c r="LS60" s="88">
        <f t="shared" si="55"/>
        <v>1</v>
      </c>
      <c r="LT60" s="110">
        <f>LR59*'DT-Prelim Calcs'!$C$11+LT59</f>
        <v>12.297517342679754</v>
      </c>
      <c r="LU60" s="110">
        <f>LU59+0.5*LR60*'DT-Prelim Calcs'!$C$11^2+LT60*'DT-Prelim Calcs'!$C$11</f>
        <v>23.39953365181162</v>
      </c>
      <c r="LV60" s="110">
        <f>MIN('Drive Train'!$G$35-LP59*'DT-Prelim Calcs'!$C$21*'Drive Train'!$G$38,LV59+LP$2)</f>
        <v>11.105299595275287</v>
      </c>
      <c r="LW60" s="110">
        <f>'Drive Train'!$G$35-LP60*'DT-Prelim Calcs'!$C$21*'Drive Train'!$G$38</f>
        <v>11.105704920760934</v>
      </c>
      <c r="LX60" s="1">
        <f>IF(LU60&gt;='Drive Train'!$G$30,1,0)</f>
        <v>1</v>
      </c>
      <c r="LY60" s="110">
        <f>MIN(LO60,'DT-Prelim Calcs'!$C$10)*'DT-Prelim Calcs'!$C$11*1000/60/60*(1-LX60)</f>
        <v>0</v>
      </c>
      <c r="LZ60" s="119">
        <f>LZ59+'DT-Prelim Calcs'!$C$11</f>
        <v>2.2400000000000011</v>
      </c>
    </row>
    <row r="61" spans="2:338" x14ac:dyDescent="0.2">
      <c r="B61" s="29"/>
      <c r="C61" s="152"/>
      <c r="D61" s="153"/>
      <c r="E61" s="22">
        <f>E34</f>
        <v>6.666666666666667</v>
      </c>
      <c r="F61" s="37">
        <f>'Drive Train'!F47</f>
        <v>2.0000000000000009</v>
      </c>
      <c r="G61" s="25">
        <f>E41</f>
        <v>12.256560486087308</v>
      </c>
      <c r="H61" s="25">
        <f>E42</f>
        <v>9.9999999999999964</v>
      </c>
      <c r="I61" s="26">
        <f>E44</f>
        <v>71.377536039011886</v>
      </c>
      <c r="J61" s="132">
        <f>J60</f>
        <v>63.5</v>
      </c>
      <c r="K61" s="132">
        <f>E53</f>
        <v>7.9598204724409438</v>
      </c>
      <c r="L61" s="159">
        <v>6</v>
      </c>
      <c r="M61" s="159">
        <v>6.9</v>
      </c>
      <c r="Q61" s="209"/>
      <c r="R61" s="119">
        <f>R60+'DT-Prelim Calcs'!$C$11</f>
        <v>2.2800000000000011</v>
      </c>
      <c r="S61" s="2">
        <f>AG61/'Drive Train'!$G$35</f>
        <v>0</v>
      </c>
      <c r="T61" s="88">
        <f>AE61*12*60/(PI() * 'Drive Train'!$G$17)/S$2*ABS(S61)</f>
        <v>0</v>
      </c>
      <c r="U61" s="2">
        <f>IF(OR(AD60=1,AND($C$32=Motors!$C$28,'DT-Prelim Calcs'!AI60=1)),0,IF(AG61=0,-(V60+$C$9)/($C$8-$C$9)*$C$7,($C$6*S61-T61)/($C$6*S61)*$C$7*S61))</f>
        <v>0</v>
      </c>
      <c r="V61" s="110">
        <f>IF(AND(AD60=1,AI60=1),0,ABS(U61/$C$7*($C$8-$C$9)+$C$9) *'Drive Train'!$K$55 + V60*(1-'Drive Train'!$K$55))</f>
        <v>3.0240674966599013</v>
      </c>
      <c r="W61" s="110">
        <f t="shared" si="7"/>
        <v>3.0240674966599013</v>
      </c>
      <c r="X61" s="2">
        <f>MAX(MIN(IF(AND(AI60=1,AG61&lt;0),-1,1)*(W61-$C$9)/($C$8-$C$9)*$C$7-$C$29*AE61/T$2 -  AI60*$C$29/2,X$2),MAX(X$4:X60)*-1)</f>
        <v>-0.3299487727910696</v>
      </c>
      <c r="Y61" s="110">
        <f t="shared" si="8"/>
        <v>-12.254077477336477</v>
      </c>
      <c r="Z61" s="110">
        <f t="shared" si="9"/>
        <v>12.254077477336477</v>
      </c>
      <c r="AA61" s="110">
        <f t="shared" si="10"/>
        <v>0</v>
      </c>
      <c r="AB61" s="110" t="e">
        <f t="shared" si="11"/>
        <v>#N/A</v>
      </c>
      <c r="AC61" s="88">
        <f t="shared" si="60"/>
        <v>0</v>
      </c>
      <c r="AD61" s="1">
        <f t="shared" si="12"/>
        <v>0</v>
      </c>
      <c r="AE61" s="110">
        <f t="shared" si="13"/>
        <v>9.2370850882431039</v>
      </c>
      <c r="AF61" s="110" t="e">
        <f t="shared" si="14"/>
        <v>#N/A</v>
      </c>
      <c r="AG61" s="110">
        <f>IF(AI60=0,MIN('Drive Train'!$G$35-W60*$C$21*'Drive Train'!$G$38,AG60+W$2)-$C$3,IF(AE60-1&lt;=0,0,IF($C$32=Motors!$C$26,MAX(MAX(AG$4:AG60)*-1,AG60-W$2),MAX(0,MAX(AG$4:AG60)*-1,AG60-W$2))))</f>
        <v>0</v>
      </c>
      <c r="AH61" s="110">
        <f>'Drive Train'!$G$35-ABS(W61)*'DT-Prelim Calcs'!$C$21*'Drive Train'!$G$38</f>
        <v>12.427833925300607</v>
      </c>
      <c r="AI61" s="1">
        <f>IF(AJ61&gt;='Drive Train'!$G$30,1,0)</f>
        <v>1</v>
      </c>
      <c r="AJ61" s="110">
        <f>AJ60+0.5*Y61*'DT-Prelim Calcs'!$C$11^2+AE61*'DT-Prelim Calcs'!$C$11</f>
        <v>23.433167577374821</v>
      </c>
      <c r="AK61" s="110">
        <f t="shared" si="100"/>
        <v>0</v>
      </c>
      <c r="AL61" s="119">
        <f>AL60+'DT-Prelim Calcs'!$C$11</f>
        <v>2.2800000000000011</v>
      </c>
      <c r="AM61" s="2">
        <f>AW61/'Drive Train'!$G$35</f>
        <v>0.69746187115223635</v>
      </c>
      <c r="AN61" s="88">
        <f>AU61*12*60/(PI() * 'Drive Train'!$G$17)/AM$2*AM61</f>
        <v>1391.7811730525445</v>
      </c>
      <c r="AO61" s="2">
        <f>('DT-Prelim Calcs'!$C$6*AM61-AN61)/('DT-Prelim Calcs'!$C$6*AM61)*'DT-Prelim Calcs'!$C$7*AM61</f>
        <v>0.64739187976230939</v>
      </c>
      <c r="AP61" s="110">
        <f>AO61/'DT-Prelim Calcs'!$C$7*('DT-Prelim Calcs'!$C$8-'DT-Prelim Calcs'!$C$9)+'DT-Prelim Calcs'!$C$9</f>
        <v>42.486313233729511</v>
      </c>
      <c r="AQ61" s="110">
        <f t="shared" si="16"/>
        <v>42.486313233729511</v>
      </c>
      <c r="AR61" s="2">
        <f t="shared" si="61"/>
        <v>0.5451637537223547</v>
      </c>
      <c r="AS61" s="110">
        <f>AR61*'DT-Prelim Calcs'!$C$21/AM$2/'DT-Prelim Calcs'!$C$19/'DT-Prelim Calcs'!$C$18*3.39*'DT-Prelim Calcs'!$C$20</f>
        <v>6.0741055219922293</v>
      </c>
      <c r="AT61" s="88">
        <f t="shared" si="17"/>
        <v>0</v>
      </c>
      <c r="AU61" s="110">
        <f>AS60*'DT-Prelim Calcs'!$C$11+AU60</f>
        <v>17.413972678467612</v>
      </c>
      <c r="AV61" s="110">
        <f>AV60+0.5*AS61*'DT-Prelim Calcs'!$C$11^2+AU61*'DT-Prelim Calcs'!$C$11</f>
        <v>21.69646484129553</v>
      </c>
      <c r="AW61" s="110">
        <f>MIN('Drive Train'!$G$35-AQ60*'DT-Prelim Calcs'!$C$21*'Drive Train'!$G$38,AW60+AQ$2)</f>
        <v>8.8577657636334006</v>
      </c>
      <c r="AX61" s="110">
        <f>'Drive Train'!$G$35-AQ61*'DT-Prelim Calcs'!$C$21*'Drive Train'!$G$38</f>
        <v>8.8762318089643433</v>
      </c>
      <c r="AY61" s="1">
        <f>IF(AV61&gt;='Drive Train'!$G$30,1,0)</f>
        <v>1</v>
      </c>
      <c r="AZ61" s="110">
        <f t="shared" si="62"/>
        <v>0</v>
      </c>
      <c r="BA61" s="119">
        <f>BA60+'DT-Prelim Calcs'!$C$11</f>
        <v>2.2800000000000011</v>
      </c>
      <c r="BB61" s="2">
        <f>BL61/'Drive Train'!$G$35</f>
        <v>0.78972618311554166</v>
      </c>
      <c r="BC61" s="88">
        <f>BJ61*12*60/(PI() * 'Drive Train'!$G$17)/BB$2*BB61</f>
        <v>2820.8518943815038</v>
      </c>
      <c r="BD61" s="2">
        <f>('DT-Prelim Calcs'!$C$6*BB61-BC61)/('DT-Prelim Calcs'!$C$6*BB61)*'DT-Prelim Calcs'!$C$7*BB61</f>
        <v>0.43245207383025602</v>
      </c>
      <c r="BE61" s="110">
        <f>BD61/'DT-Prelim Calcs'!$C$7*('DT-Prelim Calcs'!$C$8-'DT-Prelim Calcs'!$C$9)+'DT-Prelim Calcs'!$C$9</f>
        <v>29.376509467661009</v>
      </c>
      <c r="BF61" s="110">
        <f t="shared" si="18"/>
        <v>29.376509467661009</v>
      </c>
      <c r="BG61" s="2">
        <f t="shared" si="63"/>
        <v>0.24946363144467501</v>
      </c>
      <c r="BH61" s="110">
        <f>BG61*'DT-Prelim Calcs'!$C$21/BB$2/'DT-Prelim Calcs'!$C$19/'DT-Prelim Calcs'!$C$18*3.39*'DT-Prelim Calcs'!$C$20</f>
        <v>4.3236260569567015</v>
      </c>
      <c r="BI61" s="88">
        <f t="shared" si="19"/>
        <v>0</v>
      </c>
      <c r="BJ61" s="110">
        <f>BH60*'DT-Prelim Calcs'!$C$11+BJ60</f>
        <v>20.038517729589408</v>
      </c>
      <c r="BK61" s="110">
        <f>BK60+0.5*BH61*'DT-Prelim Calcs'!$C$11^2+BJ61*'DT-Prelim Calcs'!$C$11</f>
        <v>27.716274265217958</v>
      </c>
      <c r="BL61" s="110">
        <f>MIN('Drive Train'!$G$35-BF60*'DT-Prelim Calcs'!$C$21*'Drive Train'!$G$38,BL60+BF$2)</f>
        <v>10.029522525567378</v>
      </c>
      <c r="BM61" s="110">
        <f>'Drive Train'!$G$35-BF61*'DT-Prelim Calcs'!$C$21*'Drive Train'!$G$38</f>
        <v>10.05611414791051</v>
      </c>
      <c r="BN61" s="1">
        <f>IF(BK61&gt;='Drive Train'!$G$30,1,0)</f>
        <v>1</v>
      </c>
      <c r="BO61" s="110">
        <f t="shared" si="64"/>
        <v>0</v>
      </c>
      <c r="BP61" s="119">
        <f>BP60+'DT-Prelim Calcs'!$C$11</f>
        <v>2.2800000000000011</v>
      </c>
      <c r="BQ61" s="2">
        <f>CA61/'Drive Train'!$G$35</f>
        <v>0.85097660506448058</v>
      </c>
      <c r="BR61" s="88">
        <f>BY61*12*60/(PI() * 'Drive Train'!$G$17)/BQ$2*BQ61</f>
        <v>3757.162925542028</v>
      </c>
      <c r="BS61" s="2">
        <f>('DT-Prelim Calcs'!$C$6*BQ61-BR61)/('DT-Prelim Calcs'!$C$6*BQ61)*'DT-Prelim Calcs'!$C$7*BQ61</f>
        <v>0.29275377255628404</v>
      </c>
      <c r="BT61" s="110">
        <f>BS61/'DT-Prelim Calcs'!$C$7*('DT-Prelim Calcs'!$C$8-'DT-Prelim Calcs'!$C$9)+'DT-Prelim Calcs'!$C$9</f>
        <v>20.855903858042858</v>
      </c>
      <c r="BU61" s="110">
        <f t="shared" si="20"/>
        <v>20.855903858042858</v>
      </c>
      <c r="BV61" s="2">
        <f t="shared" si="65"/>
        <v>6.6569543253294089E-2</v>
      </c>
      <c r="BW61" s="110">
        <f>BV61*'DT-Prelim Calcs'!$C$21/BQ$2/'DT-Prelim Calcs'!$C$19/'DT-Prelim Calcs'!$C$18*3.39*'DT-Prelim Calcs'!$C$20</f>
        <v>1.5658206920394691</v>
      </c>
      <c r="BX61" s="88">
        <f t="shared" si="21"/>
        <v>0</v>
      </c>
      <c r="BY61" s="110">
        <f>BW60*'DT-Prelim Calcs'!$C$11+BY60</f>
        <v>18.250664767144045</v>
      </c>
      <c r="BZ61" s="110">
        <f>BZ60+0.5*BW61*'DT-Prelim Calcs'!$C$11^2+BY61*'DT-Prelim Calcs'!$C$11</f>
        <v>28.858575622426088</v>
      </c>
      <c r="CA61" s="110">
        <f>MIN('Drive Train'!$G$35-BU60*'DT-Prelim Calcs'!$C$21*'Drive Train'!$G$38,CA60+BU$2)</f>
        <v>10.807402884318902</v>
      </c>
      <c r="CB61" s="110">
        <f>'Drive Train'!$G$35-BU61*'DT-Prelim Calcs'!$C$21*'Drive Train'!$G$38</f>
        <v>10.822968652776142</v>
      </c>
      <c r="CC61" s="1">
        <f>IF(BZ61&gt;='Drive Train'!$G$30,1,0)</f>
        <v>1</v>
      </c>
      <c r="CD61" s="110">
        <f t="shared" si="66"/>
        <v>0</v>
      </c>
      <c r="CE61" s="119">
        <f>CE60+'DT-Prelim Calcs'!$C$11</f>
        <v>2.2800000000000011</v>
      </c>
      <c r="CF61" s="2">
        <f>CP61/'Drive Train'!$G$35</f>
        <v>0.87090337378207294</v>
      </c>
      <c r="CG61" s="88">
        <f>CN61*12*60/(PI() * 'Drive Train'!$G$17)/CF$2*CF61</f>
        <v>4055.8340849102674</v>
      </c>
      <c r="CH61" s="2">
        <f>('DT-Prelim Calcs'!$C$6*CF61-CG61)/('DT-Prelim Calcs'!$C$6*CF61)*'DT-Prelim Calcs'!$C$7*CF61</f>
        <v>0.24873984269651103</v>
      </c>
      <c r="CI61" s="110">
        <f>CH61/'DT-Prelim Calcs'!$C$7*('DT-Prelim Calcs'!$C$8-'DT-Prelim Calcs'!$C$9)+'DT-Prelim Calcs'!$C$9</f>
        <v>18.171366292127622</v>
      </c>
      <c r="CJ61" s="110">
        <f t="shared" si="22"/>
        <v>18.171366292127622</v>
      </c>
      <c r="CK61" s="2">
        <f t="shared" si="67"/>
        <v>1.0161992628104743E-2</v>
      </c>
      <c r="CL61" s="110">
        <f>CK61*'DT-Prelim Calcs'!$C$21/CF$2/'DT-Prelim Calcs'!$C$19/'DT-Prelim Calcs'!$C$18*3.39*'DT-Prelim Calcs'!$C$20</f>
        <v>0.30192770577212003</v>
      </c>
      <c r="CM61" s="88">
        <f t="shared" si="23"/>
        <v>1</v>
      </c>
      <c r="CN61" s="110">
        <f>CL60*'DT-Prelim Calcs'!$C$11+CN60</f>
        <v>15.240136167937996</v>
      </c>
      <c r="CO61" s="110">
        <f>CO60+0.5*CL61*'DT-Prelim Calcs'!$C$11^2+CN61*'DT-Prelim Calcs'!$C$11</f>
        <v>27.094757906130866</v>
      </c>
      <c r="CP61" s="110">
        <f>MIN('Drive Train'!$G$35-CJ60*'DT-Prelim Calcs'!$C$21*'Drive Train'!$G$38,CP60+CJ$2)</f>
        <v>11.060472847032326</v>
      </c>
      <c r="CQ61" s="110">
        <f>'Drive Train'!$G$35-CJ61*'DT-Prelim Calcs'!$C$21*'Drive Train'!$G$38</f>
        <v>11.064577033708513</v>
      </c>
      <c r="CR61" s="1">
        <f>IF(CO61&gt;='Drive Train'!$G$30,1,0)</f>
        <v>1</v>
      </c>
      <c r="CS61" s="110">
        <f t="shared" si="68"/>
        <v>0</v>
      </c>
      <c r="CT61" s="119">
        <f>CT60+'DT-Prelim Calcs'!$C$11</f>
        <v>2.2800000000000011</v>
      </c>
      <c r="CU61" s="2">
        <f>DE61/'Drive Train'!$G$35</f>
        <v>0.87431658002367241</v>
      </c>
      <c r="CV61" s="88">
        <f>DC61*12*60/(PI() * 'Drive Train'!$G$17)/CU$2*CU61</f>
        <v>4105.8034976748113</v>
      </c>
      <c r="CW61" s="2">
        <f>('DT-Prelim Calcs'!$C$6*CU61-CV61)/('DT-Prelim Calcs'!$C$6*CU61)*'DT-Prelim Calcs'!$C$7*CU61</f>
        <v>0.24148793062079527</v>
      </c>
      <c r="CX61" s="110">
        <f>CW61/'DT-Prelim Calcs'!$C$7*('DT-Prelim Calcs'!$C$8-'DT-Prelim Calcs'!$C$9)+'DT-Prelim Calcs'!$C$9</f>
        <v>17.729051087509497</v>
      </c>
      <c r="CY61" s="110">
        <f t="shared" si="24"/>
        <v>17.729051087509497</v>
      </c>
      <c r="CZ61" s="2">
        <f t="shared" si="69"/>
        <v>9.1355954362332126E-4</v>
      </c>
      <c r="DA61" s="110">
        <f>CZ61*'DT-Prelim Calcs'!$C$21/CU$2/'DT-Prelim Calcs'!$C$19/'DT-Prelim Calcs'!$C$18*3.39*'DT-Prelim Calcs'!$C$20</f>
        <v>3.2798026054938006E-2</v>
      </c>
      <c r="DB61" s="88">
        <f t="shared" si="25"/>
        <v>1</v>
      </c>
      <c r="DC61" s="110">
        <f>DA60*'DT-Prelim Calcs'!$C$11+DC60</f>
        <v>12.718073474410769</v>
      </c>
      <c r="DD61" s="110">
        <f>DD60+0.5*DA61*'DT-Prelim Calcs'!$C$11^2+DC61*'DT-Prelim Calcs'!$C$11</f>
        <v>24.414295357568204</v>
      </c>
      <c r="DE61" s="110">
        <f>MIN('Drive Train'!$G$35-CY60*'DT-Prelim Calcs'!$C$21*'Drive Train'!$G$38,DE60+CY$2)</f>
        <v>11.103820566300639</v>
      </c>
      <c r="DF61" s="110">
        <f>'Drive Train'!$G$35-CY61*'DT-Prelim Calcs'!$C$21*'Drive Train'!$G$38</f>
        <v>11.104385402124144</v>
      </c>
      <c r="DG61" s="1">
        <f>IF(DD61&gt;='Drive Train'!$G$30,1,0)</f>
        <v>1</v>
      </c>
      <c r="DH61" s="110">
        <f t="shared" si="70"/>
        <v>0</v>
      </c>
      <c r="DI61" s="119">
        <f>DI60+'DT-Prelim Calcs'!$C$11</f>
        <v>2.2800000000000011</v>
      </c>
      <c r="DJ61" s="2">
        <f>DT61/'Drive Train'!$G$35</f>
        <v>0.87465102455008903</v>
      </c>
      <c r="DK61" s="88">
        <f>DR61*12*60/(PI() * 'Drive Train'!$G$17)/DJ$2*DJ61</f>
        <v>4110.5674871398787</v>
      </c>
      <c r="DL61" s="2">
        <f>('DT-Prelim Calcs'!$C$6*DJ61-DK61)/('DT-Prelim Calcs'!$C$6*DJ61)*'DT-Prelim Calcs'!$C$7*DJ61</f>
        <v>0.24080928761781237</v>
      </c>
      <c r="DM61" s="110">
        <f>DL61/'DT-Prelim Calcs'!$C$7*('DT-Prelim Calcs'!$C$8-'DT-Prelim Calcs'!$C$9)+'DT-Prelim Calcs'!$C$9</f>
        <v>17.687658677398488</v>
      </c>
      <c r="DN61" s="110">
        <f t="shared" si="26"/>
        <v>17.687658677398488</v>
      </c>
      <c r="DO61" s="2">
        <f t="shared" si="71"/>
        <v>4.7872911438345822E-5</v>
      </c>
      <c r="DP61" s="110">
        <f>DO61*'DT-Prelim Calcs'!$C$21/DJ$2/'DT-Prelim Calcs'!$C$19/'DT-Prelim Calcs'!$C$18*3.39*'DT-Prelim Calcs'!$C$20</f>
        <v>2.0150304211910075E-3</v>
      </c>
      <c r="DQ61" s="88">
        <f t="shared" si="27"/>
        <v>1</v>
      </c>
      <c r="DR61" s="110">
        <f>DP60*'DT-Prelim Calcs'!$C$11+DR60</f>
        <v>10.856202558989994</v>
      </c>
      <c r="DS61" s="110">
        <f>DS60+0.5*DP61*'DT-Prelim Calcs'!$C$11^2+DR61*'DT-Prelim Calcs'!$C$11</f>
        <v>21.786654838144283</v>
      </c>
      <c r="DT61" s="110">
        <f>MIN('Drive Train'!$G$35-DN60*'DT-Prelim Calcs'!$C$21*'Drive Train'!$G$38,DT60+DN$2)</f>
        <v>11.108068011786131</v>
      </c>
      <c r="DU61" s="110">
        <f>'Drive Train'!$G$35-DN61*'DT-Prelim Calcs'!$C$21*'Drive Train'!$G$38</f>
        <v>11.108110719034135</v>
      </c>
      <c r="DV61" s="1">
        <f>IF(DS61&gt;='Drive Train'!$G$30,1,0)</f>
        <v>1</v>
      </c>
      <c r="DW61" s="110">
        <f t="shared" si="72"/>
        <v>0</v>
      </c>
      <c r="DX61" s="119">
        <f>DX60+'DT-Prelim Calcs'!$C$11</f>
        <v>2.2800000000000011</v>
      </c>
      <c r="DY61" s="2">
        <f>EI61/'Drive Train'!$G$35</f>
        <v>0.87466998654821659</v>
      </c>
      <c r="DZ61" s="88">
        <f>EG61*12*60/(PI() * 'Drive Train'!$G$17)/DY$2*DY61</f>
        <v>4110.8289931519212</v>
      </c>
      <c r="EA61" s="2">
        <f>('DT-Prelim Calcs'!$C$6*DY61-DZ61)/('DT-Prelim Calcs'!$C$6*DY61)*'DT-Prelim Calcs'!$C$7*DY61</f>
        <v>0.24077288645349751</v>
      </c>
      <c r="EB61" s="110">
        <f>EA61/'DT-Prelim Calcs'!$C$7*('DT-Prelim Calcs'!$C$8-'DT-Prelim Calcs'!$C$9)+'DT-Prelim Calcs'!$C$9</f>
        <v>17.685438464539565</v>
      </c>
      <c r="EC61" s="110">
        <f t="shared" si="28"/>
        <v>17.685438464539565</v>
      </c>
      <c r="ED61" s="2">
        <f t="shared" si="73"/>
        <v>1.3747978919453896E-6</v>
      </c>
      <c r="EE61" s="110">
        <f>ED61*'DT-Prelim Calcs'!$C$21/DY$2/'DT-Prelim Calcs'!$C$19/'DT-Prelim Calcs'!$C$18*3.39*'DT-Prelim Calcs'!$C$20</f>
        <v>6.6376800445077261E-5</v>
      </c>
      <c r="EF61" s="88">
        <f t="shared" si="29"/>
        <v>1</v>
      </c>
      <c r="EG61" s="110">
        <f>EE60*'DT-Prelim Calcs'!$C$11+EG60</f>
        <v>9.4647786312862294</v>
      </c>
      <c r="EH61" s="110">
        <f>EH60+0.5*EE61*'DT-Prelim Calcs'!$C$11^2+EG61*'DT-Prelim Calcs'!$C$11</f>
        <v>19.503468521497293</v>
      </c>
      <c r="EI61" s="110">
        <f>MIN('Drive Train'!$G$35-EC60*'DT-Prelim Calcs'!$C$21*'Drive Train'!$G$38,EI60+EC$2)</f>
        <v>11.10830882916235</v>
      </c>
      <c r="EJ61" s="110">
        <f>'Drive Train'!$G$35-EC61*'DT-Prelim Calcs'!$C$21*'Drive Train'!$G$38</f>
        <v>11.108310538191439</v>
      </c>
      <c r="EK61" s="1">
        <f>IF(EH61&gt;='Drive Train'!$G$30,1,0)</f>
        <v>0</v>
      </c>
      <c r="EL61" s="110">
        <f t="shared" si="74"/>
        <v>0.19650487182821744</v>
      </c>
      <c r="EM61" s="119">
        <f>EM60+'DT-Prelim Calcs'!$C$11</f>
        <v>2.2800000000000011</v>
      </c>
      <c r="EN61" s="2">
        <f>EX61/'Drive Train'!$G$35</f>
        <v>0.87467057608137422</v>
      </c>
      <c r="EO61" s="88">
        <f>EV61*12*60/(PI() * 'Drive Train'!$G$17)/EN$2*EN61</f>
        <v>4110.8368210863855</v>
      </c>
      <c r="EP61" s="2">
        <f>('DT-Prelim Calcs'!$C$6*EN61-EO61)/('DT-Prelim Calcs'!$C$6*EN61)*'DT-Prelim Calcs'!$C$7*EN61</f>
        <v>0.24077182773162056</v>
      </c>
      <c r="EQ61" s="110">
        <f>EP61/'DT-Prelim Calcs'!$C$7*('DT-Prelim Calcs'!$C$8-'DT-Prelim Calcs'!$C$9)+'DT-Prelim Calcs'!$C$9</f>
        <v>17.685373890013736</v>
      </c>
      <c r="ER61" s="110">
        <f t="shared" si="30"/>
        <v>17.685373890013736</v>
      </c>
      <c r="ES61" s="2">
        <f t="shared" si="75"/>
        <v>1.9875139312119927E-8</v>
      </c>
      <c r="ET61" s="110">
        <f>ES61*'DT-Prelim Calcs'!$C$21/EN$2/'DT-Prelim Calcs'!$C$19/'DT-Prelim Calcs'!$C$18*3.39*'DT-Prelim Calcs'!$C$20</f>
        <v>1.0826191570595718E-6</v>
      </c>
      <c r="EU61" s="88">
        <f t="shared" si="31"/>
        <v>1</v>
      </c>
      <c r="EV61" s="110">
        <f>ET60*'DT-Prelim Calcs'!$C$11+EV60</f>
        <v>8.3892459255724248</v>
      </c>
      <c r="EW61" s="110">
        <f>EW60+0.5*ET61*'DT-Prelim Calcs'!$C$11^2+EV61*'DT-Prelim Calcs'!$C$11</f>
        <v>17.584037418262461</v>
      </c>
      <c r="EX61" s="110">
        <f>MIN('Drive Train'!$G$35-ER60*'DT-Prelim Calcs'!$C$21*'Drive Train'!$G$38,EX60+ER$2)</f>
        <v>11.108316316233452</v>
      </c>
      <c r="EY61" s="110">
        <f>'Drive Train'!$G$35-ER61*'DT-Prelim Calcs'!$C$21*'Drive Train'!$G$38</f>
        <v>11.108316349898763</v>
      </c>
      <c r="EZ61" s="1">
        <f>IF(EW61&gt;='Drive Train'!$G$30,1,0)</f>
        <v>0</v>
      </c>
      <c r="FA61" s="110">
        <f t="shared" si="76"/>
        <v>0.19650415433348595</v>
      </c>
      <c r="FB61" s="119">
        <f>FB60+'DT-Prelim Calcs'!$C$11</f>
        <v>2.2800000000000011</v>
      </c>
      <c r="FC61" s="2">
        <f>FM61/'Drive Train'!$G$35</f>
        <v>0.87467058536226205</v>
      </c>
      <c r="FD61" s="88">
        <f>FK61*12*60/(PI() * 'Drive Train'!$G$17)/FC$2*FC61</f>
        <v>4110.8369390402104</v>
      </c>
      <c r="FE61" s="2">
        <f>('DT-Prelim Calcs'!$C$6*FC61-FD61)/('DT-Prelim Calcs'!$C$6*FC61)*'DT-Prelim Calcs'!$C$7*FC61</f>
        <v>0.24077181233909475</v>
      </c>
      <c r="FF61" s="110">
        <f>FE61/'DT-Prelim Calcs'!$C$7*('DT-Prelim Calcs'!$C$8-'DT-Prelim Calcs'!$C$9)+'DT-Prelim Calcs'!$C$9</f>
        <v>17.685372951178827</v>
      </c>
      <c r="FG61" s="110">
        <f t="shared" si="32"/>
        <v>17.685372951178827</v>
      </c>
      <c r="FH61" s="2">
        <f t="shared" si="77"/>
        <v>1.2881837263556406E-10</v>
      </c>
      <c r="FI61" s="110">
        <f>FH61*'DT-Prelim Calcs'!$C$21/FC$2/'DT-Prelim Calcs'!$C$19/'DT-Prelim Calcs'!$C$18*3.39*'DT-Prelim Calcs'!$C$20</f>
        <v>7.8142398657774404E-9</v>
      </c>
      <c r="FJ61" s="88">
        <f t="shared" si="33"/>
        <v>1</v>
      </c>
      <c r="FK61" s="110">
        <f>FI60*'DT-Prelim Calcs'!$C$11+FK60</f>
        <v>7.5332005591833067</v>
      </c>
      <c r="FL61" s="110">
        <f>FL60+0.5*FI61*'DT-Prelim Calcs'!$C$11^2+FK61*'DT-Prelim Calcs'!$C$11</f>
        <v>15.979776283363297</v>
      </c>
      <c r="FM61" s="110">
        <f>MIN('Drive Train'!$G$35-FG60*'DT-Prelim Calcs'!$C$21*'Drive Train'!$G$38,FM60+FG$2)</f>
        <v>11.108316434100727</v>
      </c>
      <c r="FN61" s="110">
        <f>'Drive Train'!$G$35-FG61*'DT-Prelim Calcs'!$C$21*'Drive Train'!$G$38</f>
        <v>11.108316434393904</v>
      </c>
      <c r="FO61" s="1">
        <f>IF(FL61&gt;='Drive Train'!$G$30,1,0)</f>
        <v>0</v>
      </c>
      <c r="FP61" s="110">
        <f t="shared" si="78"/>
        <v>0.19650414390198695</v>
      </c>
      <c r="FQ61" s="119">
        <f>FQ60+'DT-Prelim Calcs'!$C$11</f>
        <v>2.2800000000000011</v>
      </c>
      <c r="FR61" s="2">
        <f>GB61/'Drive Train'!$G$35</f>
        <v>0.87467058542842568</v>
      </c>
      <c r="FS61" s="88">
        <f>FZ61*12*60/(PI() * 'Drive Train'!$G$17)/FR$2*FR61</f>
        <v>4110.8369398401628</v>
      </c>
      <c r="FT61" s="2">
        <f>('DT-Prelim Calcs'!$C$6*FR61-FS61)/('DT-Prelim Calcs'!$C$6*FR61)*'DT-Prelim Calcs'!$C$7*FR61</f>
        <v>0.2407718122392464</v>
      </c>
      <c r="FU61" s="110">
        <f>FT61/'DT-Prelim Calcs'!$C$7*('DT-Prelim Calcs'!$C$8-'DT-Prelim Calcs'!$C$9)+'DT-Prelim Calcs'!$C$9</f>
        <v>17.68537294508879</v>
      </c>
      <c r="FV61" s="110">
        <f t="shared" si="34"/>
        <v>17.68537294508879</v>
      </c>
      <c r="FW61" s="2">
        <f t="shared" si="79"/>
        <v>3.2990277176736527E-13</v>
      </c>
      <c r="FX61" s="110">
        <f>FW61*'DT-Prelim Calcs'!$C$21/FR$2/'DT-Prelim Calcs'!$C$19/'DT-Prelim Calcs'!$C$18*3.39*'DT-Prelim Calcs'!$C$20</f>
        <v>2.2054264253964753E-11</v>
      </c>
      <c r="FY61" s="88">
        <f t="shared" si="35"/>
        <v>1</v>
      </c>
      <c r="FZ61" s="110">
        <f>FX60*'DT-Prelim Calcs'!$C$11+FZ60</f>
        <v>6.8356819897016736</v>
      </c>
      <c r="GA61" s="110">
        <f>GA60+0.5*FX61*'DT-Prelim Calcs'!$C$11^2+FZ61*'DT-Prelim Calcs'!$C$11</f>
        <v>14.628807091818775</v>
      </c>
      <c r="GB61" s="110">
        <f>MIN('Drive Train'!$G$35-FV60*'DT-Prelim Calcs'!$C$21*'Drive Train'!$G$38,GB60+FV$2)</f>
        <v>11.108316434941006</v>
      </c>
      <c r="GC61" s="110">
        <f>'Drive Train'!$G$35-FV61*'DT-Prelim Calcs'!$C$21*'Drive Train'!$G$38</f>
        <v>11.108316434942008</v>
      </c>
      <c r="GD61" s="1">
        <f>IF(GA61&gt;='Drive Train'!$G$30,1,0)</f>
        <v>0</v>
      </c>
      <c r="GE61" s="110">
        <f t="shared" si="80"/>
        <v>0.19650414383431988</v>
      </c>
      <c r="GF61" s="119">
        <f>GF60+'DT-Prelim Calcs'!$C$11</f>
        <v>2.2800000000000011</v>
      </c>
      <c r="GG61" s="2">
        <f>GQ61/'Drive Train'!$G$35</f>
        <v>0.87418629287019267</v>
      </c>
      <c r="GH61" s="88">
        <f>GO61*12*60/(PI() * 'Drive Train'!$G$17)/GG$2*GG61</f>
        <v>4103.9911467421052</v>
      </c>
      <c r="GI61" s="2">
        <f>('DT-Prelim Calcs'!$C$6*GG61-GH61)/('DT-Prelim Calcs'!$C$6*GG61)*'DT-Prelim Calcs'!$C$7*GG61</f>
        <v>0.24174179676437435</v>
      </c>
      <c r="GJ61" s="110">
        <f>GI61/'DT-Prelim Calcs'!$C$7*('DT-Prelim Calcs'!$C$8-'DT-Prelim Calcs'!$C$9)+'DT-Prelim Calcs'!$C$9</f>
        <v>17.74453512179872</v>
      </c>
      <c r="GK61" s="110">
        <f t="shared" si="81"/>
        <v>17.74453512179872</v>
      </c>
      <c r="GL61" s="2">
        <f t="shared" si="82"/>
        <v>1.2377791564061047E-3</v>
      </c>
      <c r="GM61" s="110">
        <f>GL61*'DT-Prelim Calcs'!$C$21/GG$2/'DT-Prelim Calcs'!$C$19/'DT-Prelim Calcs'!$C$18*3.39*'DT-Prelim Calcs'!$C$20</f>
        <v>4.5970292764317036E-2</v>
      </c>
      <c r="GN61" s="88">
        <f t="shared" si="37"/>
        <v>1</v>
      </c>
      <c r="GO61" s="110">
        <f>GM60*'DT-Prelim Calcs'!$C$11+GO60</f>
        <v>12.290542399407679</v>
      </c>
      <c r="GP61" s="110">
        <f>GP60+0.5*GM61*'DT-Prelim Calcs'!$C$11^2+GO61*'DT-Prelim Calcs'!$C$11</f>
        <v>21.978624136732719</v>
      </c>
      <c r="GQ61" s="110">
        <f>MIN('Drive Train'!$G$35-GK60*'DT-Prelim Calcs'!$C$21*'Drive Train'!$G$38,GQ60+GK$2)</f>
        <v>11.102165919451446</v>
      </c>
      <c r="GR61" s="110">
        <f>'Drive Train'!$G$35-GK61*'DT-Prelim Calcs'!$C$21*'Drive Train'!$G$38</f>
        <v>11.102991839038115</v>
      </c>
      <c r="GS61" s="1">
        <f>IF(GP61&gt;='Drive Train'!$G$30,1,0)</f>
        <v>1</v>
      </c>
      <c r="GT61" s="110">
        <f t="shared" si="83"/>
        <v>0</v>
      </c>
      <c r="GU61" s="119">
        <f>GU60+'DT-Prelim Calcs'!$C$11</f>
        <v>2.2800000000000011</v>
      </c>
      <c r="GV61" s="2">
        <f>HF61/'Drive Train'!$G$35</f>
        <v>0.87432428910883531</v>
      </c>
      <c r="GW61" s="88">
        <f>HD61*12*60/(PI() * 'Drive Train'!$G$17)/GV$2*GV61</f>
        <v>4105.9419435094933</v>
      </c>
      <c r="GX61" s="2">
        <f>('DT-Prelim Calcs'!$C$6*GV61-GW61)/('DT-Prelim Calcs'!$C$6*GV61)*'DT-Prelim Calcs'!$C$7*GV61</f>
        <v>0.24146537429613144</v>
      </c>
      <c r="GY61" s="110">
        <f>GX61/'DT-Prelim Calcs'!$C$7*('DT-Prelim Calcs'!$C$8-'DT-Prelim Calcs'!$C$9)+'DT-Prelim Calcs'!$C$9</f>
        <v>17.727675311678937</v>
      </c>
      <c r="GZ61" s="110">
        <f t="shared" si="38"/>
        <v>17.727675311678937</v>
      </c>
      <c r="HA61" s="2">
        <f t="shared" si="84"/>
        <v>8.8501242206323605E-4</v>
      </c>
      <c r="HB61" s="110">
        <f>HA61*'DT-Prelim Calcs'!$C$21/GV$2/'DT-Prelim Calcs'!$C$19/'DT-Prelim Calcs'!$C$18*3.39*'DT-Prelim Calcs'!$C$20</f>
        <v>3.2868771405418717E-2</v>
      </c>
      <c r="HC61" s="88">
        <f t="shared" si="39"/>
        <v>1</v>
      </c>
      <c r="HD61" s="110">
        <f>HB60*'DT-Prelim Calcs'!$C$11+HD60</f>
        <v>12.294443841257943</v>
      </c>
      <c r="HE61" s="110">
        <f>HE60+0.5*HB61*'DT-Prelim Calcs'!$C$11^2+HD61*'DT-Prelim Calcs'!$C$11</f>
        <v>22.645303360943377</v>
      </c>
      <c r="HF61" s="110">
        <f>MIN('Drive Train'!$G$35-GZ60*'DT-Prelim Calcs'!$C$21*'Drive Train'!$G$38,HF60+GZ$2)</f>
        <v>11.103918471682208</v>
      </c>
      <c r="HG61" s="110">
        <f>'Drive Train'!$G$35-GZ61*'DT-Prelim Calcs'!$C$21*'Drive Train'!$G$38</f>
        <v>11.104509221948895</v>
      </c>
      <c r="HH61" s="1">
        <f>IF(HE61&gt;='Drive Train'!$G$30,1,0)</f>
        <v>1</v>
      </c>
      <c r="HI61" s="110">
        <f t="shared" si="85"/>
        <v>0</v>
      </c>
      <c r="HJ61" s="119">
        <f>HJ60+'DT-Prelim Calcs'!$C$11</f>
        <v>2.2800000000000011</v>
      </c>
      <c r="HK61" s="2">
        <f>HU61/'Drive Train'!$G$35</f>
        <v>0.87439118390408732</v>
      </c>
      <c r="HL61" s="88">
        <f>HS61*12*60/(PI() * 'Drive Train'!$G$17)/HK$2*HK61</f>
        <v>4106.8875709544709</v>
      </c>
      <c r="HM61" s="2">
        <f>('DT-Prelim Calcs'!$C$6*HK61-HL61)/('DT-Prelim Calcs'!$C$6*HK61)*'DT-Prelim Calcs'!$C$7*HK61</f>
        <v>0.24133138522157746</v>
      </c>
      <c r="HN61" s="110">
        <f>HM61/'DT-Prelim Calcs'!$C$7*('DT-Prelim Calcs'!$C$8-'DT-Prelim Calcs'!$C$9)+'DT-Prelim Calcs'!$C$9</f>
        <v>17.719502928408271</v>
      </c>
      <c r="HO61" s="110">
        <f t="shared" si="40"/>
        <v>17.719502928408271</v>
      </c>
      <c r="HP61" s="2">
        <f t="shared" si="86"/>
        <v>7.1402569136250205E-4</v>
      </c>
      <c r="HQ61" s="110">
        <f>HP61*'DT-Prelim Calcs'!$C$21/HK$2/'DT-Prelim Calcs'!$C$19/'DT-Prelim Calcs'!$C$18*3.39*'DT-Prelim Calcs'!$C$20</f>
        <v>2.6518438207089049E-2</v>
      </c>
      <c r="HR61" s="88">
        <f t="shared" si="41"/>
        <v>1</v>
      </c>
      <c r="HS61" s="110">
        <f>HQ60*'DT-Prelim Calcs'!$C$11+HS60</f>
        <v>12.296334542569605</v>
      </c>
      <c r="HT61" s="110">
        <f>HT60+0.5*HQ61*'DT-Prelim Calcs'!$C$11^2+HS61*'DT-Prelim Calcs'!$C$11</f>
        <v>23.113571705467752</v>
      </c>
      <c r="HU61" s="110">
        <f>MIN('Drive Train'!$G$35-HO60*'DT-Prelim Calcs'!$C$21*'Drive Train'!$G$38,HU60+HO$2)</f>
        <v>11.104768035581909</v>
      </c>
      <c r="HV61" s="110">
        <f>'Drive Train'!$G$35-HO61*'DT-Prelim Calcs'!$C$21*'Drive Train'!$G$38</f>
        <v>11.105244736443256</v>
      </c>
      <c r="HW61" s="1">
        <f>IF(HT61&gt;='Drive Train'!$G$30,1,0)</f>
        <v>1</v>
      </c>
      <c r="HX61" s="110">
        <f t="shared" si="87"/>
        <v>0</v>
      </c>
      <c r="HY61" s="119">
        <f>HY60+'DT-Prelim Calcs'!$C$11</f>
        <v>2.2800000000000011</v>
      </c>
      <c r="HZ61" s="2">
        <f>IJ61/'Drive Train'!$G$35</f>
        <v>0.87442716574078994</v>
      </c>
      <c r="IA61" s="88">
        <f>IH61*12*60/(PI() * 'Drive Train'!$G$17)/HZ$2*HZ61</f>
        <v>4107.3962015851248</v>
      </c>
      <c r="IB61" s="2">
        <f>('DT-Prelim Calcs'!$C$6*HZ61-IA61)/('DT-Prelim Calcs'!$C$6*HZ61)*'DT-Prelim Calcs'!$C$7*HZ61</f>
        <v>0.24125931666796827</v>
      </c>
      <c r="IC61" s="110">
        <f>IB61/'DT-Prelim Calcs'!$C$7*('DT-Prelim Calcs'!$C$8-'DT-Prelim Calcs'!$C$9)+'DT-Prelim Calcs'!$C$9</f>
        <v>17.715107257762604</v>
      </c>
      <c r="ID61" s="110">
        <f t="shared" si="42"/>
        <v>17.715107257762604</v>
      </c>
      <c r="IE61" s="2">
        <f t="shared" si="88"/>
        <v>6.2205951016150451E-4</v>
      </c>
      <c r="IF61" s="110">
        <f>IE61*'DT-Prelim Calcs'!$C$21/HZ$2/'DT-Prelim Calcs'!$C$19/'DT-Prelim Calcs'!$C$18*3.39*'DT-Prelim Calcs'!$C$20</f>
        <v>2.3102875542016173E-2</v>
      </c>
      <c r="IG61" s="88">
        <f t="shared" si="43"/>
        <v>1</v>
      </c>
      <c r="IH61" s="110">
        <f>IF60*'DT-Prelim Calcs'!$C$11+IH60</f>
        <v>12.297351376458689</v>
      </c>
      <c r="II61" s="110">
        <f>II60+0.5*IF61*'DT-Prelim Calcs'!$C$11^2+IH61*'DT-Prelim Calcs'!$C$11</f>
        <v>23.442392700175652</v>
      </c>
      <c r="IJ61" s="110">
        <f>MIN('Drive Train'!$G$35-ID60*'DT-Prelim Calcs'!$C$21*'Drive Train'!$G$38,IJ60+ID$2)</f>
        <v>11.105225004908032</v>
      </c>
      <c r="IK61" s="110">
        <f>'Drive Train'!$G$35-ID61*'DT-Prelim Calcs'!$C$21*'Drive Train'!$G$38</f>
        <v>11.105640346801366</v>
      </c>
      <c r="IL61" s="1">
        <f>IF(II61&gt;='Drive Train'!$G$30,1,0)</f>
        <v>1</v>
      </c>
      <c r="IM61" s="110">
        <f t="shared" si="89"/>
        <v>0</v>
      </c>
      <c r="IN61" s="119">
        <f>IN60+'DT-Prelim Calcs'!$C$11</f>
        <v>2.2800000000000011</v>
      </c>
      <c r="IO61" s="2">
        <f>IY61/'Drive Train'!$G$35</f>
        <v>0.87444829177175931</v>
      </c>
      <c r="IP61" s="88">
        <f>IW61*12*60/(PI() * 'Drive Train'!$G$17)/IO$2*IO61</f>
        <v>4107.694830835313</v>
      </c>
      <c r="IQ61" s="2">
        <f>('DT-Prelim Calcs'!$C$6*IO61-IP61)/('DT-Prelim Calcs'!$C$6*IO61)*'DT-Prelim Calcs'!$C$7*IO61</f>
        <v>0.2412170038163669</v>
      </c>
      <c r="IR61" s="110">
        <f>IQ61/'DT-Prelim Calcs'!$C$7*('DT-Prelim Calcs'!$C$8-'DT-Prelim Calcs'!$C$9)+'DT-Prelim Calcs'!$C$9</f>
        <v>17.712526473906067</v>
      </c>
      <c r="IS61" s="110">
        <f t="shared" si="44"/>
        <v>17.712526473906067</v>
      </c>
      <c r="IT61" s="2">
        <f t="shared" si="90"/>
        <v>5.6806511040388696E-4</v>
      </c>
      <c r="IU61" s="110">
        <f>IT61*'DT-Prelim Calcs'!$C$21/IO$2/'DT-Prelim Calcs'!$C$19/'DT-Prelim Calcs'!$C$18*3.39*'DT-Prelim Calcs'!$C$20</f>
        <v>2.1097559527729636E-2</v>
      </c>
      <c r="IV61" s="88">
        <f t="shared" si="45"/>
        <v>1</v>
      </c>
      <c r="IW61" s="110">
        <f>IU60*'DT-Prelim Calcs'!$C$11+IW60</f>
        <v>12.297948341799778</v>
      </c>
      <c r="IX61" s="110">
        <f>IX60+0.5*IU61*'DT-Prelim Calcs'!$C$11^2+IW61*'DT-Prelim Calcs'!$C$11</f>
        <v>23.674967017066933</v>
      </c>
      <c r="IY61" s="110">
        <f>MIN('Drive Train'!$G$35-IS60*'DT-Prelim Calcs'!$C$21*'Drive Train'!$G$38,IY60+IS$2)</f>
        <v>11.105493305501343</v>
      </c>
      <c r="IZ61" s="110">
        <f>'Drive Train'!$G$35-IS61*'DT-Prelim Calcs'!$C$21*'Drive Train'!$G$38</f>
        <v>11.105872617348453</v>
      </c>
      <c r="JA61" s="1">
        <f>IF(IX61&gt;='Drive Train'!$G$30,1,0)</f>
        <v>1</v>
      </c>
      <c r="JB61" s="110">
        <f t="shared" si="91"/>
        <v>0</v>
      </c>
      <c r="JC61" s="119">
        <f>JC60+'DT-Prelim Calcs'!$C$11</f>
        <v>2.2800000000000011</v>
      </c>
      <c r="JD61" s="2">
        <f>JN61/'Drive Train'!$G$35</f>
        <v>0.8744606628785786</v>
      </c>
      <c r="JE61" s="88">
        <f>JL61*12*60/(PI() * 'Drive Train'!$G$17)/JD$2*JD61</f>
        <v>4107.8697028050346</v>
      </c>
      <c r="JF61" s="2">
        <f>('DT-Prelim Calcs'!$C$6*JD61-JE61)/('DT-Prelim Calcs'!$C$6*JD61)*'DT-Prelim Calcs'!$C$7*JD61</f>
        <v>0.24119222627607348</v>
      </c>
      <c r="JG61" s="110">
        <f>JF61/'DT-Prelim Calcs'!$C$7*('DT-Prelim Calcs'!$C$8-'DT-Prelim Calcs'!$C$9)+'DT-Prelim Calcs'!$C$9</f>
        <v>17.711015219675403</v>
      </c>
      <c r="JH61" s="110">
        <f t="shared" si="46"/>
        <v>17.711015219675403</v>
      </c>
      <c r="JI61" s="2">
        <f t="shared" si="92"/>
        <v>5.3644734746027822E-4</v>
      </c>
      <c r="JJ61" s="110">
        <f>JI61*'DT-Prelim Calcs'!$C$21/JD$2/'DT-Prelim Calcs'!$C$19/'DT-Prelim Calcs'!$C$18*3.39*'DT-Prelim Calcs'!$C$20</f>
        <v>1.9923296888430843E-2</v>
      </c>
      <c r="JK61" s="88">
        <f t="shared" si="47"/>
        <v>1</v>
      </c>
      <c r="JL61" s="110">
        <f>JJ60*'DT-Prelim Calcs'!$C$11+JL60</f>
        <v>12.298297899563261</v>
      </c>
      <c r="JM61" s="110">
        <f>JM60+0.5*JJ61*'DT-Prelim Calcs'!$C$11^2+JL61*'DT-Prelim Calcs'!$C$11</f>
        <v>23.832515756009254</v>
      </c>
      <c r="JN61" s="110">
        <f>MIN('Drive Train'!$G$35-JH60*'DT-Prelim Calcs'!$C$21*'Drive Train'!$G$38,JN60+JH$2)</f>
        <v>11.105650418557948</v>
      </c>
      <c r="JO61" s="110">
        <f>'Drive Train'!$G$35-JH61*'DT-Prelim Calcs'!$C$21*'Drive Train'!$G$38</f>
        <v>11.106008630229214</v>
      </c>
      <c r="JP61" s="1">
        <f>IF(JM61&gt;='Drive Train'!$G$30,1,0)</f>
        <v>1</v>
      </c>
      <c r="JQ61" s="110">
        <f>MIN(JG61,'DT-Prelim Calcs'!$C$10)*'DT-Prelim Calcs'!$C$11*1000/60/60*(1-JP61)</f>
        <v>0</v>
      </c>
      <c r="JR61" s="119">
        <f>JR60+'DT-Prelim Calcs'!$C$11</f>
        <v>2.2800000000000011</v>
      </c>
      <c r="JS61" s="2">
        <f>KC61/'Drive Train'!$G$35</f>
        <v>0.87446521453949377</v>
      </c>
      <c r="JT61" s="88">
        <f>KA61*12*60/(PI() * 'Drive Train'!$G$17)/JS$2*JS61</f>
        <v>4107.9340426689641</v>
      </c>
      <c r="JU61" s="2">
        <f>('DT-Prelim Calcs'!$C$6*JS61-JT61)/('DT-Prelim Calcs'!$C$6*JS61)*'DT-Prelim Calcs'!$C$7*JS61</f>
        <v>0.24118311000698084</v>
      </c>
      <c r="JV61" s="110">
        <f>JU61/'DT-Prelim Calcs'!$C$7*('DT-Prelim Calcs'!$C$8-'DT-Prelim Calcs'!$C$9)+'DT-Prelim Calcs'!$C$9</f>
        <v>17.710459191915142</v>
      </c>
      <c r="JW61" s="110">
        <f t="shared" si="48"/>
        <v>17.710459191915142</v>
      </c>
      <c r="JX61" s="2">
        <f t="shared" si="93"/>
        <v>5.2481443851798426E-4</v>
      </c>
      <c r="JY61" s="110">
        <f>JX61*'DT-Prelim Calcs'!$C$21/JS$2/'DT-Prelim Calcs'!$C$19/'DT-Prelim Calcs'!$C$18*3.39*'DT-Prelim Calcs'!$C$20</f>
        <v>1.9491258404820733E-2</v>
      </c>
      <c r="JZ61" s="88">
        <f t="shared" si="49"/>
        <v>1</v>
      </c>
      <c r="KA61" s="110">
        <f>JY60*'DT-Prelim Calcs'!$C$11+KA60</f>
        <v>12.298426508095806</v>
      </c>
      <c r="KB61" s="110">
        <f>KB60+0.5*JY61*'DT-Prelim Calcs'!$C$11^2+KA61*'DT-Prelim Calcs'!$C$11</f>
        <v>23.894574932619165</v>
      </c>
      <c r="KC61" s="110">
        <f>MIN('Drive Train'!$G$35-JW60*'DT-Prelim Calcs'!$C$21*'Drive Train'!$G$38,KC60+JW$2)</f>
        <v>11.10570822465157</v>
      </c>
      <c r="KD61" s="110">
        <f>'Drive Train'!$G$35-JW61*'DT-Prelim Calcs'!$C$21*'Drive Train'!$G$38</f>
        <v>11.106058672727636</v>
      </c>
      <c r="KE61" s="1">
        <f>IF(KB61&gt;='Drive Train'!$G$30,1,0)</f>
        <v>1</v>
      </c>
      <c r="KF61" s="110">
        <f>MIN(JV61,'DT-Prelim Calcs'!$C$10)*'DT-Prelim Calcs'!$C$11*1000/60/60*(1-KE61)</f>
        <v>0</v>
      </c>
      <c r="KG61" s="119">
        <f>KG60+'DT-Prelim Calcs'!$C$11</f>
        <v>2.2800000000000011</v>
      </c>
      <c r="KH61" s="2">
        <f>KR61/'Drive Train'!$G$35</f>
        <v>0.87446487606529955</v>
      </c>
      <c r="KI61" s="88">
        <f>KP61*12*60/(PI() * 'Drive Train'!$G$17)/KH$2*KH61</f>
        <v>4107.9292581811878</v>
      </c>
      <c r="KJ61" s="2">
        <f>('DT-Prelim Calcs'!$C$6*KH61-KI61)/('DT-Prelim Calcs'!$C$6*KH61)*'DT-Prelim Calcs'!$C$7*KH61</f>
        <v>0.24118378791723072</v>
      </c>
      <c r="KK61" s="110">
        <f>KJ61/'DT-Prelim Calcs'!$C$7*('DT-Prelim Calcs'!$C$8-'DT-Prelim Calcs'!$C$9)+'DT-Prelim Calcs'!$C$9</f>
        <v>17.710500539632513</v>
      </c>
      <c r="KL61" s="110">
        <f t="shared" si="50"/>
        <v>17.710500539632513</v>
      </c>
      <c r="KM61" s="2">
        <f t="shared" si="94"/>
        <v>5.2567949199466835E-4</v>
      </c>
      <c r="KN61" s="110">
        <f>KM61*'DT-Prelim Calcs'!$C$21/KH$2/'DT-Prelim Calcs'!$C$19/'DT-Prelim Calcs'!$C$18*3.39*'DT-Prelim Calcs'!$C$20</f>
        <v>1.9523385914299418E-2</v>
      </c>
      <c r="KO61" s="88">
        <f t="shared" si="51"/>
        <v>1</v>
      </c>
      <c r="KP61" s="110">
        <f>KN60*'DT-Prelim Calcs'!$C$11+KP60</f>
        <v>12.298416944464453</v>
      </c>
      <c r="KQ61" s="110">
        <f>KQ60+0.5*KN61*'DT-Prelim Calcs'!$C$11^2+KP61*'DT-Prelim Calcs'!$C$11</f>
        <v>23.890021794950879</v>
      </c>
      <c r="KR61" s="110">
        <f>MIN('Drive Train'!$G$35-KL60*'DT-Prelim Calcs'!$C$21*'Drive Train'!$G$38,KR60+KL$2)</f>
        <v>11.105703926029303</v>
      </c>
      <c r="KS61" s="110">
        <f>'Drive Train'!$G$35-KL61*'DT-Prelim Calcs'!$C$21*'Drive Train'!$G$38</f>
        <v>11.106054951433073</v>
      </c>
      <c r="KT61" s="1">
        <f>IF(KQ61&gt;='Drive Train'!$G$30,1,0)</f>
        <v>1</v>
      </c>
      <c r="KU61" s="110">
        <f>MIN(KK61,'DT-Prelim Calcs'!$C$10)*'DT-Prelim Calcs'!$C$11*1000/60/60*(1-KT61)</f>
        <v>0</v>
      </c>
      <c r="KV61" s="119">
        <f>KV60+'DT-Prelim Calcs'!$C$11</f>
        <v>2.2800000000000011</v>
      </c>
      <c r="KW61" s="2">
        <f>LG61/'Drive Train'!$G$35</f>
        <v>0.87446519383835941</v>
      </c>
      <c r="KX61" s="88">
        <f>LE61*12*60/(PI() * 'Drive Train'!$G$17)/KW$2*KW61</f>
        <v>4107.9337500489664</v>
      </c>
      <c r="KY61" s="2">
        <f>('DT-Prelim Calcs'!$C$6*KW61-KX61)/('DT-Prelim Calcs'!$C$6*KW61)*'DT-Prelim Calcs'!$C$7*KW61</f>
        <v>0.24118315146807257</v>
      </c>
      <c r="KZ61" s="110">
        <f>KY61/'DT-Prelim Calcs'!$C$7*('DT-Prelim Calcs'!$C$8-'DT-Prelim Calcs'!$C$9)+'DT-Prelim Calcs'!$C$9</f>
        <v>17.710461720747688</v>
      </c>
      <c r="LA61" s="110">
        <f t="shared" si="52"/>
        <v>17.710461720747688</v>
      </c>
      <c r="LB61" s="2">
        <f t="shared" si="95"/>
        <v>5.248673453132624E-4</v>
      </c>
      <c r="LC61" s="110">
        <f>LB61*'DT-Prelim Calcs'!$C$21/KW$2/'DT-Prelim Calcs'!$C$19/'DT-Prelim Calcs'!$C$18*3.39*'DT-Prelim Calcs'!$C$20</f>
        <v>1.9493223327929646E-2</v>
      </c>
      <c r="LD61" s="88">
        <f t="shared" si="53"/>
        <v>1</v>
      </c>
      <c r="LE61" s="110">
        <f>LC60*'DT-Prelim Calcs'!$C$11+LE60</f>
        <v>12.298425923182897</v>
      </c>
      <c r="LF61" s="110">
        <f>LF60+0.5*LC61*'DT-Prelim Calcs'!$C$11^2+LE61*'DT-Prelim Calcs'!$C$11</f>
        <v>23.894359988707492</v>
      </c>
      <c r="LG61" s="110">
        <f>MIN('Drive Train'!$G$35-LA60*'DT-Prelim Calcs'!$C$21*'Drive Train'!$G$38,LG60+LA$2)</f>
        <v>11.105707961747164</v>
      </c>
      <c r="LH61" s="110">
        <f>'Drive Train'!$G$35-LA61*'DT-Prelim Calcs'!$C$21*'Drive Train'!$G$38</f>
        <v>11.106058445132707</v>
      </c>
      <c r="LI61" s="1">
        <f>IF(LF61&gt;='Drive Train'!$G$30,1,0)</f>
        <v>1</v>
      </c>
      <c r="LJ61" s="110">
        <f>MIN(KZ61,'DT-Prelim Calcs'!$C$10)*'DT-Prelim Calcs'!$C$11*1000/60/60*(1-LI61)</f>
        <v>0</v>
      </c>
      <c r="LK61" s="119">
        <f>LK60+'DT-Prelim Calcs'!$C$11</f>
        <v>2.2800000000000011</v>
      </c>
      <c r="LL61" s="2">
        <f>LV61/'Drive Train'!$G$35</f>
        <v>0.87446495439062477</v>
      </c>
      <c r="LM61" s="88">
        <f>LT61*12*60/(PI() * 'Drive Train'!$G$17)/LL$2*LL61</f>
        <v>4107.9303653455918</v>
      </c>
      <c r="LN61" s="2">
        <f>('DT-Prelim Calcs'!$C$6*LL61-LM61)/('DT-Prelim Calcs'!$C$6*LL61)*'DT-Prelim Calcs'!$C$7*LL61</f>
        <v>0.24118363104398557</v>
      </c>
      <c r="LO61" s="110">
        <f>LN61/'DT-Prelim Calcs'!$C$7*('DT-Prelim Calcs'!$C$8-'DT-Prelim Calcs'!$C$9)+'DT-Prelim Calcs'!$C$9</f>
        <v>17.710490971477135</v>
      </c>
      <c r="LP61" s="110">
        <f t="shared" si="54"/>
        <v>17.710490971477135</v>
      </c>
      <c r="LQ61" s="2">
        <f t="shared" si="96"/>
        <v>5.2547931246560431E-4</v>
      </c>
      <c r="LR61" s="110">
        <f>LQ61*'DT-Prelim Calcs'!$C$21/LL$2/'DT-Prelim Calcs'!$C$19/'DT-Prelim Calcs'!$C$18*3.39*'DT-Prelim Calcs'!$C$20</f>
        <v>1.9515951380029817E-2</v>
      </c>
      <c r="LS61" s="88">
        <f t="shared" si="55"/>
        <v>1</v>
      </c>
      <c r="LT61" s="110">
        <f>LR60*'DT-Prelim Calcs'!$C$11+LT60</f>
        <v>12.298419157557291</v>
      </c>
      <c r="LU61" s="110">
        <f>LU60+0.5*LR61*'DT-Prelim Calcs'!$C$11^2+LT61*'DT-Prelim Calcs'!$C$11</f>
        <v>23.891486030875015</v>
      </c>
      <c r="LV61" s="110">
        <f>MIN('Drive Train'!$G$35-LP60*'DT-Prelim Calcs'!$C$21*'Drive Train'!$G$38,LV60+LP$2)</f>
        <v>11.105704920760934</v>
      </c>
      <c r="LW61" s="110">
        <f>'Drive Train'!$G$35-LP61*'DT-Prelim Calcs'!$C$21*'Drive Train'!$G$38</f>
        <v>11.106055812567057</v>
      </c>
      <c r="LX61" s="1">
        <f>IF(LU61&gt;='Drive Train'!$G$30,1,0)</f>
        <v>1</v>
      </c>
      <c r="LY61" s="110">
        <f>MIN(LO61,'DT-Prelim Calcs'!$C$10)*'DT-Prelim Calcs'!$C$11*1000/60/60*(1-LX61)</f>
        <v>0</v>
      </c>
      <c r="LZ61" s="119">
        <f>LZ60+'DT-Prelim Calcs'!$C$11</f>
        <v>2.2800000000000011</v>
      </c>
    </row>
    <row r="62" spans="2:338" x14ac:dyDescent="0.2">
      <c r="B62" s="27"/>
      <c r="C62" s="3"/>
      <c r="Q62" s="209"/>
      <c r="R62" s="119">
        <f>R61+'DT-Prelim Calcs'!$C$11</f>
        <v>2.3200000000000012</v>
      </c>
      <c r="S62" s="2">
        <f>AG62/'Drive Train'!$G$35</f>
        <v>0</v>
      </c>
      <c r="T62" s="88">
        <f>AE62*12*60/(PI() * 'Drive Train'!$G$17)/S$2*ABS(S62)</f>
        <v>0</v>
      </c>
      <c r="U62" s="2">
        <f>IF(OR(AD61=1,AND($C$32=Motors!$C$28,'DT-Prelim Calcs'!AI61=1)),0,IF(AG62=0,-(V61+$C$9)/($C$8-$C$9)*$C$7,($C$6*S62-T62)/($C$6*S62)*$C$7*S62))</f>
        <v>0</v>
      </c>
      <c r="V62" s="110">
        <f>IF(AND(AD61=1,AI61=1),0,ABS(U62/$C$7*($C$8-$C$9)+$C$9) *'Drive Train'!$K$55 + V61*(1-'Drive Train'!$K$55))</f>
        <v>3.0096269986639603</v>
      </c>
      <c r="W62" s="110">
        <f t="shared" si="7"/>
        <v>3.0096269986639603</v>
      </c>
      <c r="X62" s="2">
        <f>MAX(MIN(IF(AND(AI61=1,AG62&lt;0),-1,1)*(W62-$C$9)/($C$8-$C$9)*$C$7-$C$29*AE62/T$2 -  AI61*$C$29/2,X$2),MAX(X$4:X61)*-1)</f>
        <v>-0.32059391123110076</v>
      </c>
      <c r="Y62" s="110">
        <f t="shared" si="8"/>
        <v>-11.906644154957661</v>
      </c>
      <c r="Z62" s="110">
        <f t="shared" si="9"/>
        <v>11.906644154957661</v>
      </c>
      <c r="AA62" s="110">
        <f t="shared" si="10"/>
        <v>0</v>
      </c>
      <c r="AB62" s="110" t="e">
        <f t="shared" si="11"/>
        <v>#N/A</v>
      </c>
      <c r="AC62" s="88">
        <f t="shared" si="60"/>
        <v>0</v>
      </c>
      <c r="AD62" s="1">
        <f t="shared" si="12"/>
        <v>0</v>
      </c>
      <c r="AE62" s="110">
        <f t="shared" si="13"/>
        <v>8.7469219891496444</v>
      </c>
      <c r="AF62" s="110" t="e">
        <f t="shared" si="14"/>
        <v>#N/A</v>
      </c>
      <c r="AG62" s="110">
        <f>IF(AI61=0,MIN('Drive Train'!$G$35-W61*$C$21*'Drive Train'!$G$38,AG61+W$2)-$C$3,IF(AE61-1&lt;=0,0,IF($C$32=Motors!$C$26,MAX(MAX(AG$4:AG61)*-1,AG61-W$2),MAX(0,MAX(AG$4:AG61)*-1,AG61-W$2))))</f>
        <v>0</v>
      </c>
      <c r="AH62" s="110">
        <f>'Drive Train'!$G$35-ABS(W62)*'DT-Prelim Calcs'!$C$21*'Drive Train'!$G$38</f>
        <v>12.429133570120243</v>
      </c>
      <c r="AI62" s="1">
        <f>IF(AJ62&gt;='Drive Train'!$G$30,1,0)</f>
        <v>1</v>
      </c>
      <c r="AJ62" s="110">
        <f>AJ61+0.5*Y62*'DT-Prelim Calcs'!$C$11^2+AE62*'DT-Prelim Calcs'!$C$11</f>
        <v>23.773519141616841</v>
      </c>
      <c r="AK62" s="110">
        <f t="shared" si="100"/>
        <v>0</v>
      </c>
      <c r="AL62" s="119">
        <f>AL61+'DT-Prelim Calcs'!$C$11</f>
        <v>2.3200000000000012</v>
      </c>
      <c r="AM62" s="2">
        <f>AW62/'Drive Train'!$G$35</f>
        <v>0.69891589046963332</v>
      </c>
      <c r="AN62" s="88">
        <f>AU62*12*60/(PI() * 'Drive Train'!$G$17)/AM$2*AM62</f>
        <v>1414.1416310844643</v>
      </c>
      <c r="AO62" s="2">
        <f>('DT-Prelim Calcs'!$C$6*AM62-AN62)/('DT-Prelim Calcs'!$C$6*AM62)*'DT-Prelim Calcs'!$C$7*AM62</f>
        <v>0.64404337476952978</v>
      </c>
      <c r="AP62" s="110">
        <f>AO62/'DT-Prelim Calcs'!$C$7*('DT-Prelim Calcs'!$C$8-'DT-Prelim Calcs'!$C$9)+'DT-Prelim Calcs'!$C$9</f>
        <v>42.282078177432318</v>
      </c>
      <c r="AQ62" s="110">
        <f t="shared" si="16"/>
        <v>42.282078177432318</v>
      </c>
      <c r="AR62" s="2">
        <f t="shared" si="61"/>
        <v>0.54038893565019364</v>
      </c>
      <c r="AS62" s="110">
        <f>AR62*'DT-Prelim Calcs'!$C$21/AM$2/'DT-Prelim Calcs'!$C$19/'DT-Prelim Calcs'!$C$18*3.39*'DT-Prelim Calcs'!$C$20</f>
        <v>6.0209054539015092</v>
      </c>
      <c r="AT62" s="88">
        <f t="shared" si="17"/>
        <v>0</v>
      </c>
      <c r="AU62" s="110">
        <f>AS61*'DT-Prelim Calcs'!$C$11+AU61</f>
        <v>17.656936899347301</v>
      </c>
      <c r="AV62" s="110">
        <f>AV61+0.5*AS62*'DT-Prelim Calcs'!$C$11^2+AU62*'DT-Prelim Calcs'!$C$11</f>
        <v>22.407559041632542</v>
      </c>
      <c r="AW62" s="110">
        <f>MIN('Drive Train'!$G$35-AQ61*'DT-Prelim Calcs'!$C$21*'Drive Train'!$G$38,AW61+AQ$2)</f>
        <v>8.8762318089643433</v>
      </c>
      <c r="AX62" s="110">
        <f>'Drive Train'!$G$35-AQ62*'DT-Prelim Calcs'!$C$21*'Drive Train'!$G$38</f>
        <v>8.89461296403109</v>
      </c>
      <c r="AY62" s="1">
        <f>IF(AV62&gt;='Drive Train'!$G$30,1,0)</f>
        <v>1</v>
      </c>
      <c r="AZ62" s="110">
        <f t="shared" si="62"/>
        <v>0</v>
      </c>
      <c r="BA62" s="119">
        <f>BA61+'DT-Prelim Calcs'!$C$11</f>
        <v>2.3200000000000012</v>
      </c>
      <c r="BB62" s="2">
        <f>BL62/'Drive Train'!$G$35</f>
        <v>0.79182001164649685</v>
      </c>
      <c r="BC62" s="88">
        <f>BJ62*12*60/(PI() * 'Drive Train'!$G$17)/BB$2*BB62</f>
        <v>2852.7411963198128</v>
      </c>
      <c r="BD62" s="2">
        <f>('DT-Prelim Calcs'!$C$6*BB62-BC62)/('DT-Prelim Calcs'!$C$6*BB62)*'DT-Prelim Calcs'!$C$7*BB62</f>
        <v>0.42770507141968789</v>
      </c>
      <c r="BE62" s="110">
        <f>BD62/'DT-Prelim Calcs'!$C$7*('DT-Prelim Calcs'!$C$8-'DT-Prelim Calcs'!$C$9)+'DT-Prelim Calcs'!$C$9</f>
        <v>29.086975987300114</v>
      </c>
      <c r="BF62" s="110">
        <f t="shared" si="18"/>
        <v>29.086975987300114</v>
      </c>
      <c r="BG62" s="2">
        <f t="shared" si="63"/>
        <v>0.24313732340222982</v>
      </c>
      <c r="BH62" s="110">
        <f>BG62*'DT-Prelim Calcs'!$C$21/BB$2/'DT-Prelim Calcs'!$C$19/'DT-Prelim Calcs'!$C$18*3.39*'DT-Prelim Calcs'!$C$20</f>
        <v>4.2139804539553802</v>
      </c>
      <c r="BI62" s="88">
        <f t="shared" si="19"/>
        <v>0</v>
      </c>
      <c r="BJ62" s="110">
        <f>BH61*'DT-Prelim Calcs'!$C$11+BJ61</f>
        <v>20.211462771867676</v>
      </c>
      <c r="BK62" s="110">
        <f>BK61+0.5*BH62*'DT-Prelim Calcs'!$C$11^2+BJ62*'DT-Prelim Calcs'!$C$11</f>
        <v>28.52810396045583</v>
      </c>
      <c r="BL62" s="110">
        <f>MIN('Drive Train'!$G$35-BF61*'DT-Prelim Calcs'!$C$21*'Drive Train'!$G$38,BL61+BF$2)</f>
        <v>10.05611414791051</v>
      </c>
      <c r="BM62" s="110">
        <f>'Drive Train'!$G$35-BF62*'DT-Prelim Calcs'!$C$21*'Drive Train'!$G$38</f>
        <v>10.082172161142989</v>
      </c>
      <c r="BN62" s="1">
        <f>IF(BK62&gt;='Drive Train'!$G$30,1,0)</f>
        <v>1</v>
      </c>
      <c r="BO62" s="110">
        <f t="shared" si="64"/>
        <v>0</v>
      </c>
      <c r="BP62" s="119">
        <f>BP61+'DT-Prelim Calcs'!$C$11</f>
        <v>2.3200000000000012</v>
      </c>
      <c r="BQ62" s="2">
        <f>CA62/'Drive Train'!$G$35</f>
        <v>0.85220225612410572</v>
      </c>
      <c r="BR62" s="88">
        <f>BY62*12*60/(PI() * 'Drive Train'!$G$17)/BQ$2*BQ62</f>
        <v>3775.4867637780881</v>
      </c>
      <c r="BS62" s="2">
        <f>('DT-Prelim Calcs'!$C$6*BQ62-BR62)/('DT-Prelim Calcs'!$C$6*BQ62)*'DT-Prelim Calcs'!$C$7*BQ62</f>
        <v>0.29005786316801918</v>
      </c>
      <c r="BT62" s="110">
        <f>BS62/'DT-Prelim Calcs'!$C$7*('DT-Prelim Calcs'!$C$8-'DT-Prelim Calcs'!$C$9)+'DT-Prelim Calcs'!$C$9</f>
        <v>20.691472505283443</v>
      </c>
      <c r="BU62" s="110">
        <f t="shared" si="20"/>
        <v>20.691472505283443</v>
      </c>
      <c r="BV62" s="2">
        <f t="shared" si="65"/>
        <v>6.3097412393703561E-2</v>
      </c>
      <c r="BW62" s="110">
        <f>BV62*'DT-Prelim Calcs'!$C$21/BQ$2/'DT-Prelim Calcs'!$C$19/'DT-Prelim Calcs'!$C$18*3.39*'DT-Prelim Calcs'!$C$20</f>
        <v>1.484150695826199</v>
      </c>
      <c r="BX62" s="88">
        <f t="shared" si="21"/>
        <v>0</v>
      </c>
      <c r="BY62" s="110">
        <f>BW61*'DT-Prelim Calcs'!$C$11+BY61</f>
        <v>18.313297594825624</v>
      </c>
      <c r="BZ62" s="110">
        <f>BZ61+0.5*BW62*'DT-Prelim Calcs'!$C$11^2+BY62*'DT-Prelim Calcs'!$C$11</f>
        <v>29.592294846775772</v>
      </c>
      <c r="CA62" s="110">
        <f>MIN('Drive Train'!$G$35-BU61*'DT-Prelim Calcs'!$C$21*'Drive Train'!$G$38,CA61+BU$2)</f>
        <v>10.822968652776142</v>
      </c>
      <c r="CB62" s="110">
        <f>'Drive Train'!$G$35-BU62*'DT-Prelim Calcs'!$C$21*'Drive Train'!$G$38</f>
        <v>10.83776747452449</v>
      </c>
      <c r="CC62" s="1">
        <f>IF(BZ62&gt;='Drive Train'!$G$30,1,0)</f>
        <v>1</v>
      </c>
      <c r="CD62" s="110">
        <f t="shared" si="66"/>
        <v>0</v>
      </c>
      <c r="CE62" s="119">
        <f>CE61+'DT-Prelim Calcs'!$C$11</f>
        <v>2.3200000000000012</v>
      </c>
      <c r="CF62" s="2">
        <f>CP62/'Drive Train'!$G$35</f>
        <v>0.87122653808728456</v>
      </c>
      <c r="CG62" s="88">
        <f>CN62*12*60/(PI() * 'Drive Train'!$G$17)/CF$2*CF62</f>
        <v>4060.5543297786767</v>
      </c>
      <c r="CH62" s="2">
        <f>('DT-Prelim Calcs'!$C$6*CF62-CG62)/('DT-Prelim Calcs'!$C$6*CF62)*'DT-Prelim Calcs'!$C$7*CF62</f>
        <v>0.24805585620513726</v>
      </c>
      <c r="CI62" s="110">
        <f>CH62/'DT-Prelim Calcs'!$C$7*('DT-Prelim Calcs'!$C$8-'DT-Prelim Calcs'!$C$9)+'DT-Prelim Calcs'!$C$9</f>
        <v>18.129647967121848</v>
      </c>
      <c r="CJ62" s="110">
        <f t="shared" si="22"/>
        <v>18.129647967121848</v>
      </c>
      <c r="CK62" s="2">
        <f t="shared" si="67"/>
        <v>9.2889441437791487E-3</v>
      </c>
      <c r="CL62" s="110">
        <f>CK62*'DT-Prelim Calcs'!$C$21/CF$2/'DT-Prelim Calcs'!$C$19/'DT-Prelim Calcs'!$C$18*3.39*'DT-Prelim Calcs'!$C$20</f>
        <v>0.27598815478570926</v>
      </c>
      <c r="CM62" s="88">
        <f t="shared" si="23"/>
        <v>1</v>
      </c>
      <c r="CN62" s="110">
        <f>CL61*'DT-Prelim Calcs'!$C$11+CN61</f>
        <v>15.252213276168881</v>
      </c>
      <c r="CO62" s="110">
        <f>CO61+0.5*CL62*'DT-Prelim Calcs'!$C$11^2+CN62*'DT-Prelim Calcs'!$C$11</f>
        <v>27.705067227701452</v>
      </c>
      <c r="CP62" s="110">
        <f>MIN('Drive Train'!$G$35-CJ61*'DT-Prelim Calcs'!$C$21*'Drive Train'!$G$38,CP61+CJ$2)</f>
        <v>11.064577033708513</v>
      </c>
      <c r="CQ62" s="110">
        <f>'Drive Train'!$G$35-CJ62*'DT-Prelim Calcs'!$C$21*'Drive Train'!$G$38</f>
        <v>11.068331682959034</v>
      </c>
      <c r="CR62" s="1">
        <f>IF(CO62&gt;='Drive Train'!$G$30,1,0)</f>
        <v>1</v>
      </c>
      <c r="CS62" s="110">
        <f t="shared" si="68"/>
        <v>0</v>
      </c>
      <c r="CT62" s="119">
        <f>CT61+'DT-Prelim Calcs'!$C$11</f>
        <v>2.3200000000000012</v>
      </c>
      <c r="CU62" s="2">
        <f>DE62/'Drive Train'!$G$35</f>
        <v>0.87436105528536578</v>
      </c>
      <c r="CV62" s="88">
        <f>DC62*12*60/(PI() * 'Drive Train'!$G$17)/CU$2*CU62</f>
        <v>4106.4359060428133</v>
      </c>
      <c r="CW62" s="2">
        <f>('DT-Prelim Calcs'!$C$6*CU62-CV62)/('DT-Prelim Calcs'!$C$6*CU62)*'DT-Prelim Calcs'!$C$7*CU62</f>
        <v>0.24139795310298784</v>
      </c>
      <c r="CX62" s="110">
        <f>CW62/'DT-Prelim Calcs'!$C$7*('DT-Prelim Calcs'!$C$8-'DT-Prelim Calcs'!$C$9)+'DT-Prelim Calcs'!$C$9</f>
        <v>17.723563097061671</v>
      </c>
      <c r="CY62" s="110">
        <f t="shared" si="24"/>
        <v>17.723563097061671</v>
      </c>
      <c r="CZ62" s="2">
        <f t="shared" si="69"/>
        <v>7.9876580028737099E-4</v>
      </c>
      <c r="DA62" s="110">
        <f>CZ62*'DT-Prelim Calcs'!$C$21/CU$2/'DT-Prelim Calcs'!$C$19/'DT-Prelim Calcs'!$C$18*3.39*'DT-Prelim Calcs'!$C$20</f>
        <v>2.8676775052574498E-2</v>
      </c>
      <c r="DB62" s="88">
        <f t="shared" si="25"/>
        <v>1</v>
      </c>
      <c r="DC62" s="110">
        <f>DA61*'DT-Prelim Calcs'!$C$11+DC61</f>
        <v>12.719385395452967</v>
      </c>
      <c r="DD62" s="110">
        <f>DD61+0.5*DA62*'DT-Prelim Calcs'!$C$11^2+DC62*'DT-Prelim Calcs'!$C$11</f>
        <v>24.923093714806363</v>
      </c>
      <c r="DE62" s="110">
        <f>MIN('Drive Train'!$G$35-CY61*'DT-Prelim Calcs'!$C$21*'Drive Train'!$G$38,DE61+CY$2)</f>
        <v>11.104385402124144</v>
      </c>
      <c r="DF62" s="110">
        <f>'Drive Train'!$G$35-CY62*'DT-Prelim Calcs'!$C$21*'Drive Train'!$G$38</f>
        <v>11.104879321264448</v>
      </c>
      <c r="DG62" s="1">
        <f>IF(DD62&gt;='Drive Train'!$G$30,1,0)</f>
        <v>1</v>
      </c>
      <c r="DH62" s="110">
        <f t="shared" si="70"/>
        <v>0</v>
      </c>
      <c r="DI62" s="119">
        <f>DI61+'DT-Prelim Calcs'!$C$11</f>
        <v>2.3200000000000012</v>
      </c>
      <c r="DJ62" s="2">
        <f>DT62/'Drive Train'!$G$35</f>
        <v>0.87465438732552248</v>
      </c>
      <c r="DK62" s="88">
        <f>DR62*12*60/(PI() * 'Drive Train'!$G$17)/DJ$2*DJ62</f>
        <v>4110.6138098366009</v>
      </c>
      <c r="DL62" s="2">
        <f>('DT-Prelim Calcs'!$C$6*DJ62-DK62)/('DT-Prelim Calcs'!$C$6*DJ62)*'DT-Prelim Calcs'!$C$7*DJ62</f>
        <v>0.24080284505542374</v>
      </c>
      <c r="DM62" s="110">
        <f>DL62/'DT-Prelim Calcs'!$C$7*('DT-Prelim Calcs'!$C$8-'DT-Prelim Calcs'!$C$9)+'DT-Prelim Calcs'!$C$9</f>
        <v>17.687265726784709</v>
      </c>
      <c r="DN62" s="110">
        <f t="shared" si="26"/>
        <v>17.687265726784709</v>
      </c>
      <c r="DO62" s="2">
        <f t="shared" si="71"/>
        <v>3.9642830542196972E-5</v>
      </c>
      <c r="DP62" s="110">
        <f>DO62*'DT-Prelim Calcs'!$C$21/DJ$2/'DT-Prelim Calcs'!$C$19/'DT-Prelim Calcs'!$C$18*3.39*'DT-Prelim Calcs'!$C$20</f>
        <v>1.6686160737795122E-3</v>
      </c>
      <c r="DQ62" s="88">
        <f t="shared" si="27"/>
        <v>1</v>
      </c>
      <c r="DR62" s="110">
        <f>DP61*'DT-Prelim Calcs'!$C$11+DR61</f>
        <v>10.856283160206841</v>
      </c>
      <c r="DS62" s="110">
        <f>DS61+0.5*DP62*'DT-Prelim Calcs'!$C$11^2+DR62*'DT-Prelim Calcs'!$C$11</f>
        <v>22.220907499445413</v>
      </c>
      <c r="DT62" s="110">
        <f>MIN('Drive Train'!$G$35-DN61*'DT-Prelim Calcs'!$C$21*'Drive Train'!$G$38,DT61+DN$2)</f>
        <v>11.108110719034135</v>
      </c>
      <c r="DU62" s="110">
        <f>'Drive Train'!$G$35-DN62*'DT-Prelim Calcs'!$C$21*'Drive Train'!$G$38</f>
        <v>11.108146084589375</v>
      </c>
      <c r="DV62" s="1">
        <f>IF(DS62&gt;='Drive Train'!$G$30,1,0)</f>
        <v>1</v>
      </c>
      <c r="DW62" s="110">
        <f t="shared" si="72"/>
        <v>0</v>
      </c>
      <c r="DX62" s="119">
        <f>DX61+'DT-Prelim Calcs'!$C$11</f>
        <v>2.3200000000000012</v>
      </c>
      <c r="DY62" s="2">
        <f>EI62/'Drive Train'!$G$35</f>
        <v>0.87467012111743625</v>
      </c>
      <c r="DZ62" s="88">
        <f>EG62*12*60/(PI() * 'Drive Train'!$G$17)/DY$2*DY62</f>
        <v>4110.8307787840749</v>
      </c>
      <c r="EA62" s="2">
        <f>('DT-Prelim Calcs'!$C$6*DY62-DZ62)/('DT-Prelim Calcs'!$C$6*DY62)*'DT-Prelim Calcs'!$C$7*DY62</f>
        <v>0.24077264507600532</v>
      </c>
      <c r="EB62" s="110">
        <f>EA62/'DT-Prelim Calcs'!$C$7*('DT-Prelim Calcs'!$C$8-'DT-Prelim Calcs'!$C$9)+'DT-Prelim Calcs'!$C$9</f>
        <v>17.68542374222444</v>
      </c>
      <c r="EC62" s="110">
        <f t="shared" si="28"/>
        <v>17.68542374222444</v>
      </c>
      <c r="ED62" s="2">
        <f t="shared" si="73"/>
        <v>1.0658788619777315E-6</v>
      </c>
      <c r="EE62" s="110">
        <f>ED62*'DT-Prelim Calcs'!$C$21/DY$2/'DT-Prelim Calcs'!$C$19/'DT-Prelim Calcs'!$C$18*3.39*'DT-Prelim Calcs'!$C$20</f>
        <v>5.1461839543562742E-5</v>
      </c>
      <c r="EF62" s="88">
        <f t="shared" si="29"/>
        <v>1</v>
      </c>
      <c r="EG62" s="110">
        <f>EE61*'DT-Prelim Calcs'!$C$11+EG61</f>
        <v>9.4647812863582477</v>
      </c>
      <c r="EH62" s="110">
        <f>EH61+0.5*EE62*'DT-Prelim Calcs'!$C$11^2+EG62*'DT-Prelim Calcs'!$C$11</f>
        <v>19.882059814121096</v>
      </c>
      <c r="EI62" s="110">
        <f>MIN('Drive Train'!$G$35-EC61*'DT-Prelim Calcs'!$C$21*'Drive Train'!$G$38,EI61+EC$2)</f>
        <v>11.108310538191439</v>
      </c>
      <c r="EJ62" s="110">
        <f>'Drive Train'!$G$35-EC62*'DT-Prelim Calcs'!$C$21*'Drive Train'!$G$38</f>
        <v>11.1083118631998</v>
      </c>
      <c r="EK62" s="1">
        <f>IF(EH62&gt;='Drive Train'!$G$30,1,0)</f>
        <v>0</v>
      </c>
      <c r="EL62" s="110">
        <f t="shared" si="74"/>
        <v>0.19650470824693825</v>
      </c>
      <c r="EM62" s="119">
        <f>EM61+'DT-Prelim Calcs'!$C$11</f>
        <v>2.3200000000000012</v>
      </c>
      <c r="EN62" s="2">
        <f>EX62/'Drive Train'!$G$35</f>
        <v>0.87467057873218612</v>
      </c>
      <c r="EO62" s="88">
        <f>EV62*12*60/(PI() * 'Drive Train'!$G$17)/EN$2*EN62</f>
        <v>4110.8368547647369</v>
      </c>
      <c r="EP62" s="2">
        <f>('DT-Prelim Calcs'!$C$6*EN62-EO62)/('DT-Prelim Calcs'!$C$6*EN62)*'DT-Prelim Calcs'!$C$7*EN62</f>
        <v>0.24077182333801952</v>
      </c>
      <c r="EQ62" s="110">
        <f>EP62/'DT-Prelim Calcs'!$C$7*('DT-Prelim Calcs'!$C$8-'DT-Prelim Calcs'!$C$9)+'DT-Prelim Calcs'!$C$9</f>
        <v>17.685373622035236</v>
      </c>
      <c r="ER62" s="110">
        <f t="shared" si="30"/>
        <v>17.685373622035236</v>
      </c>
      <c r="ES62" s="2">
        <f t="shared" si="75"/>
        <v>1.4238689227674683E-8</v>
      </c>
      <c r="ET62" s="110">
        <f>ES62*'DT-Prelim Calcs'!$C$21/EN$2/'DT-Prelim Calcs'!$C$19/'DT-Prelim Calcs'!$C$18*3.39*'DT-Prelim Calcs'!$C$20</f>
        <v>7.7559595871100166E-7</v>
      </c>
      <c r="EU62" s="88">
        <f t="shared" si="31"/>
        <v>1</v>
      </c>
      <c r="EV62" s="110">
        <f>ET61*'DT-Prelim Calcs'!$C$11+EV61</f>
        <v>8.3892459688771908</v>
      </c>
      <c r="EW62" s="110">
        <f>EW61+0.5*ET62*'DT-Prelim Calcs'!$C$11^2+EV62*'DT-Prelim Calcs'!$C$11</f>
        <v>17.919607257638027</v>
      </c>
      <c r="EX62" s="110">
        <f>MIN('Drive Train'!$G$35-ER61*'DT-Prelim Calcs'!$C$21*'Drive Train'!$G$38,EX61+ER$2)</f>
        <v>11.108316349898763</v>
      </c>
      <c r="EY62" s="110">
        <f>'Drive Train'!$G$35-ER62*'DT-Prelim Calcs'!$C$21*'Drive Train'!$G$38</f>
        <v>11.108316374016828</v>
      </c>
      <c r="EZ62" s="1">
        <f>IF(EW62&gt;='Drive Train'!$G$30,1,0)</f>
        <v>0</v>
      </c>
      <c r="FA62" s="110">
        <f t="shared" si="76"/>
        <v>0.19650415135594704</v>
      </c>
      <c r="FB62" s="119">
        <f>FB61+'DT-Prelim Calcs'!$C$11</f>
        <v>2.3200000000000012</v>
      </c>
      <c r="FC62" s="2">
        <f>FM62/'Drive Train'!$G$35</f>
        <v>0.87467058538534681</v>
      </c>
      <c r="FD62" s="88">
        <f>FK62*12*60/(PI() * 'Drive Train'!$G$17)/FC$2*FC62</f>
        <v>4110.8369393192743</v>
      </c>
      <c r="FE62" s="2">
        <f>('DT-Prelim Calcs'!$C$6*FC62-FD62)/('DT-Prelim Calcs'!$C$6*FC62)*'DT-Prelim Calcs'!$C$7*FC62</f>
        <v>0.24077181230426764</v>
      </c>
      <c r="FF62" s="110">
        <f>FE62/'DT-Prelim Calcs'!$C$7*('DT-Prelim Calcs'!$C$8-'DT-Prelim Calcs'!$C$9)+'DT-Prelim Calcs'!$C$9</f>
        <v>17.685372949054624</v>
      </c>
      <c r="FG62" s="110">
        <f t="shared" si="32"/>
        <v>17.685372949054624</v>
      </c>
      <c r="FH62" s="2">
        <f t="shared" si="77"/>
        <v>8.4001167133251897E-11</v>
      </c>
      <c r="FI62" s="110">
        <f>FH62*'DT-Prelim Calcs'!$C$21/FC$2/'DT-Prelim Calcs'!$C$19/'DT-Prelim Calcs'!$C$18*3.39*'DT-Prelim Calcs'!$C$20</f>
        <v>5.0955873417335091E-9</v>
      </c>
      <c r="FJ62" s="88">
        <f t="shared" si="33"/>
        <v>1</v>
      </c>
      <c r="FK62" s="110">
        <f>FI61*'DT-Prelim Calcs'!$C$11+FK61</f>
        <v>7.5332005594958762</v>
      </c>
      <c r="FL62" s="110">
        <f>FL61+0.5*FI62*'DT-Prelim Calcs'!$C$11^2+FK62*'DT-Prelim Calcs'!$C$11</f>
        <v>16.28110430574721</v>
      </c>
      <c r="FM62" s="110">
        <f>MIN('Drive Train'!$G$35-FG61*'DT-Prelim Calcs'!$C$21*'Drive Train'!$G$38,FM61+FG$2)</f>
        <v>11.108316434393904</v>
      </c>
      <c r="FN62" s="110">
        <f>'Drive Train'!$G$35-FG62*'DT-Prelim Calcs'!$C$21*'Drive Train'!$G$38</f>
        <v>11.108316434585083</v>
      </c>
      <c r="FO62" s="1">
        <f>IF(FL62&gt;='Drive Train'!$G$30,1,0)</f>
        <v>0</v>
      </c>
      <c r="FP62" s="110">
        <f t="shared" si="78"/>
        <v>0.19650414387838475</v>
      </c>
      <c r="FQ62" s="119">
        <f>FQ61+'DT-Prelim Calcs'!$C$11</f>
        <v>2.3200000000000012</v>
      </c>
      <c r="FR62" s="2">
        <f>GB62/'Drive Train'!$G$35</f>
        <v>0.87467058542850462</v>
      </c>
      <c r="FS62" s="88">
        <f>FZ62*12*60/(PI() * 'Drive Train'!$G$17)/FR$2*FR62</f>
        <v>4110.8369398410632</v>
      </c>
      <c r="FT62" s="2">
        <f>('DT-Prelim Calcs'!$C$6*FR62-FS62)/('DT-Prelim Calcs'!$C$6*FR62)*'DT-Prelim Calcs'!$C$7*FR62</f>
        <v>0.24077181223914032</v>
      </c>
      <c r="FU62" s="110">
        <f>FT62/'DT-Prelim Calcs'!$C$7*('DT-Prelim Calcs'!$C$8-'DT-Prelim Calcs'!$C$9)+'DT-Prelim Calcs'!$C$9</f>
        <v>17.685372945082321</v>
      </c>
      <c r="FV62" s="110">
        <f t="shared" si="34"/>
        <v>17.685372945082321</v>
      </c>
      <c r="FW62" s="2">
        <f t="shared" si="79"/>
        <v>1.9279022822615843E-13</v>
      </c>
      <c r="FX62" s="110">
        <f>FW62*'DT-Prelim Calcs'!$C$21/FR$2/'DT-Prelim Calcs'!$C$19/'DT-Prelim Calcs'!$C$18*3.39*'DT-Prelim Calcs'!$C$20</f>
        <v>1.2888181011950124E-11</v>
      </c>
      <c r="FY62" s="88">
        <f t="shared" si="35"/>
        <v>1</v>
      </c>
      <c r="FZ62" s="110">
        <f>FX61*'DT-Prelim Calcs'!$C$11+FZ61</f>
        <v>6.8356819897025556</v>
      </c>
      <c r="GA62" s="110">
        <f>GA61+0.5*FX62*'DT-Prelim Calcs'!$C$11^2+FZ62*'DT-Prelim Calcs'!$C$11</f>
        <v>14.902234371406887</v>
      </c>
      <c r="GB62" s="110">
        <f>MIN('Drive Train'!$G$35-FV61*'DT-Prelim Calcs'!$C$21*'Drive Train'!$G$38,GB61+FV$2)</f>
        <v>11.108316434942008</v>
      </c>
      <c r="GC62" s="110">
        <f>'Drive Train'!$G$35-FV62*'DT-Prelim Calcs'!$C$21*'Drive Train'!$G$38</f>
        <v>11.108316434942591</v>
      </c>
      <c r="GD62" s="1">
        <f>IF(GA62&gt;='Drive Train'!$G$30,1,0)</f>
        <v>0</v>
      </c>
      <c r="GE62" s="110">
        <f t="shared" si="80"/>
        <v>0.19650414383424802</v>
      </c>
      <c r="GF62" s="119">
        <f>GF61+'DT-Prelim Calcs'!$C$11</f>
        <v>2.3200000000000012</v>
      </c>
      <c r="GG62" s="2">
        <f>GQ62/'Drive Train'!$G$35</f>
        <v>0.87425132590851307</v>
      </c>
      <c r="GH62" s="88">
        <f>GO62*12*60/(PI() * 'Drive Train'!$G$17)/GG$2*GG62</f>
        <v>4104.9105052292025</v>
      </c>
      <c r="GI62" s="2">
        <f>('DT-Prelim Calcs'!$C$6*GG62-GH62)/('DT-Prelim Calcs'!$C$6*GG62)*'DT-Prelim Calcs'!$C$7*GG62</f>
        <v>0.24161152494655561</v>
      </c>
      <c r="GJ62" s="110">
        <f>GI62/'DT-Prelim Calcs'!$C$7*('DT-Prelim Calcs'!$C$8-'DT-Prelim Calcs'!$C$9)+'DT-Prelim Calcs'!$C$9</f>
        <v>17.736589464825379</v>
      </c>
      <c r="GK62" s="110">
        <f t="shared" si="81"/>
        <v>17.736589464825379</v>
      </c>
      <c r="GL62" s="2">
        <f t="shared" si="82"/>
        <v>1.0715250694860179E-3</v>
      </c>
      <c r="GM62" s="110">
        <f>GL62*'DT-Prelim Calcs'!$C$21/GG$2/'DT-Prelim Calcs'!$C$19/'DT-Prelim Calcs'!$C$18*3.39*'DT-Prelim Calcs'!$C$20</f>
        <v>3.9795726801216368E-2</v>
      </c>
      <c r="GN62" s="88">
        <f t="shared" si="37"/>
        <v>1</v>
      </c>
      <c r="GO62" s="110">
        <f>GM61*'DT-Prelim Calcs'!$C$11+GO61</f>
        <v>12.292381211118251</v>
      </c>
      <c r="GP62" s="110">
        <f>GP61+0.5*GM62*'DT-Prelim Calcs'!$C$11^2+GO62*'DT-Prelim Calcs'!$C$11</f>
        <v>22.470351221758893</v>
      </c>
      <c r="GQ62" s="110">
        <f>MIN('Drive Train'!$G$35-GK61*'DT-Prelim Calcs'!$C$21*'Drive Train'!$G$38,GQ61+GK$2)</f>
        <v>11.102991839038115</v>
      </c>
      <c r="GR62" s="110">
        <f>'Drive Train'!$G$35-GK62*'DT-Prelim Calcs'!$C$21*'Drive Train'!$G$38</f>
        <v>11.103706948165716</v>
      </c>
      <c r="GS62" s="1">
        <f>IF(GP62&gt;='Drive Train'!$G$30,1,0)</f>
        <v>1</v>
      </c>
      <c r="GT62" s="110">
        <f t="shared" si="83"/>
        <v>0</v>
      </c>
      <c r="GU62" s="119">
        <f>GU61+'DT-Prelim Calcs'!$C$11</f>
        <v>2.3200000000000012</v>
      </c>
      <c r="GV62" s="2">
        <f>HF62/'Drive Train'!$G$35</f>
        <v>0.87437080487786578</v>
      </c>
      <c r="GW62" s="88">
        <f>HD62*12*60/(PI() * 'Drive Train'!$G$17)/GV$2*GV62</f>
        <v>4106.5994948081852</v>
      </c>
      <c r="GX62" s="2">
        <f>('DT-Prelim Calcs'!$C$6*GV62-GW62)/('DT-Prelim Calcs'!$C$6*GV62)*'DT-Prelim Calcs'!$C$7*GV62</f>
        <v>0.2413722034258145</v>
      </c>
      <c r="GY62" s="110">
        <f>GX62/'DT-Prelim Calcs'!$C$7*('DT-Prelim Calcs'!$C$8-'DT-Prelim Calcs'!$C$9)+'DT-Prelim Calcs'!$C$9</f>
        <v>17.721992549375919</v>
      </c>
      <c r="GZ62" s="110">
        <f t="shared" si="38"/>
        <v>17.721992549375919</v>
      </c>
      <c r="HA62" s="2">
        <f t="shared" si="84"/>
        <v>7.6611421988431738E-4</v>
      </c>
      <c r="HB62" s="110">
        <f>HA62*'DT-Prelim Calcs'!$C$21/GV$2/'DT-Prelim Calcs'!$C$19/'DT-Prelim Calcs'!$C$18*3.39*'DT-Prelim Calcs'!$C$20</f>
        <v>2.845297143413323E-2</v>
      </c>
      <c r="HC62" s="88">
        <f t="shared" si="39"/>
        <v>1</v>
      </c>
      <c r="HD62" s="110">
        <f>HB61*'DT-Prelim Calcs'!$C$11+HD61</f>
        <v>12.29575859211416</v>
      </c>
      <c r="HE62" s="110">
        <f>HE61+0.5*HB62*'DT-Prelim Calcs'!$C$11^2+HD62*'DT-Prelim Calcs'!$C$11</f>
        <v>23.137156467005088</v>
      </c>
      <c r="HF62" s="110">
        <f>MIN('Drive Train'!$G$35-GZ61*'DT-Prelim Calcs'!$C$21*'Drive Train'!$G$38,HF61+GZ$2)</f>
        <v>11.104509221948895</v>
      </c>
      <c r="HG62" s="110">
        <f>'Drive Train'!$G$35-GZ62*'DT-Prelim Calcs'!$C$21*'Drive Train'!$G$38</f>
        <v>11.105020670556167</v>
      </c>
      <c r="HH62" s="1">
        <f>IF(HE62&gt;='Drive Train'!$G$30,1,0)</f>
        <v>1</v>
      </c>
      <c r="HI62" s="110">
        <f t="shared" si="85"/>
        <v>0</v>
      </c>
      <c r="HJ62" s="119">
        <f>HJ61+'DT-Prelim Calcs'!$C$11</f>
        <v>2.3200000000000012</v>
      </c>
      <c r="HK62" s="2">
        <f>HU62/'Drive Train'!$G$35</f>
        <v>0.87442871940498079</v>
      </c>
      <c r="HL62" s="88">
        <f>HS62*12*60/(PI() * 'Drive Train'!$G$17)/HK$2*HK62</f>
        <v>4107.4181636523244</v>
      </c>
      <c r="HM62" s="2">
        <f>('DT-Prelim Calcs'!$C$6*HK62-HL62)/('DT-Prelim Calcs'!$C$6*HK62)*'DT-Prelim Calcs'!$C$7*HK62</f>
        <v>0.24125620484907473</v>
      </c>
      <c r="HN62" s="110">
        <f>HM62/'DT-Prelim Calcs'!$C$7*('DT-Prelim Calcs'!$C$8-'DT-Prelim Calcs'!$C$9)+'DT-Prelim Calcs'!$C$9</f>
        <v>17.714917458879736</v>
      </c>
      <c r="HO62" s="110">
        <f t="shared" si="40"/>
        <v>17.714917458879736</v>
      </c>
      <c r="HP62" s="2">
        <f t="shared" si="86"/>
        <v>6.1808857526871042E-4</v>
      </c>
      <c r="HQ62" s="110">
        <f>HP62*'DT-Prelim Calcs'!$C$21/HK$2/'DT-Prelim Calcs'!$C$19/'DT-Prelim Calcs'!$C$18*3.39*'DT-Prelim Calcs'!$C$20</f>
        <v>2.2955397667126277E-2</v>
      </c>
      <c r="HR62" s="88">
        <f t="shared" si="41"/>
        <v>1</v>
      </c>
      <c r="HS62" s="110">
        <f>HQ61*'DT-Prelim Calcs'!$C$11+HS61</f>
        <v>12.297395280097888</v>
      </c>
      <c r="HT62" s="110">
        <f>HT61+0.5*HQ62*'DT-Prelim Calcs'!$C$11^2+HS62*'DT-Prelim Calcs'!$C$11</f>
        <v>23.6054858809898</v>
      </c>
      <c r="HU62" s="110">
        <f>MIN('Drive Train'!$G$35-HO61*'DT-Prelim Calcs'!$C$21*'Drive Train'!$G$38,HU61+HO$2)</f>
        <v>11.105244736443256</v>
      </c>
      <c r="HV62" s="110">
        <f>'Drive Train'!$G$35-HO62*'DT-Prelim Calcs'!$C$21*'Drive Train'!$G$38</f>
        <v>11.105657428700823</v>
      </c>
      <c r="HW62" s="1">
        <f>IF(HT62&gt;='Drive Train'!$G$30,1,0)</f>
        <v>1</v>
      </c>
      <c r="HX62" s="110">
        <f t="shared" si="87"/>
        <v>0</v>
      </c>
      <c r="HY62" s="119">
        <f>HY61+'DT-Prelim Calcs'!$C$11</f>
        <v>2.3200000000000012</v>
      </c>
      <c r="HZ62" s="2">
        <f>IJ62/'Drive Train'!$G$35</f>
        <v>0.87445986982687918</v>
      </c>
      <c r="IA62" s="88">
        <f>IH62*12*60/(PI() * 'Drive Train'!$G$17)/HZ$2*HZ62</f>
        <v>4107.8584926354688</v>
      </c>
      <c r="IB62" s="2">
        <f>('DT-Prelim Calcs'!$C$6*HZ62-IA62)/('DT-Prelim Calcs'!$C$6*HZ62)*'DT-Prelim Calcs'!$C$7*HZ62</f>
        <v>0.24119381463808948</v>
      </c>
      <c r="IC62" s="110">
        <f>IB62/'DT-Prelim Calcs'!$C$7*('DT-Prelim Calcs'!$C$8-'DT-Prelim Calcs'!$C$9)+'DT-Prelim Calcs'!$C$9</f>
        <v>17.711112098493402</v>
      </c>
      <c r="ID62" s="110">
        <f t="shared" si="42"/>
        <v>17.711112098493402</v>
      </c>
      <c r="IE62" s="2">
        <f t="shared" si="88"/>
        <v>5.3847419573566091E-4</v>
      </c>
      <c r="IF62" s="110">
        <f>IE62*'DT-Prelim Calcs'!$C$21/HZ$2/'DT-Prelim Calcs'!$C$19/'DT-Prelim Calcs'!$C$18*3.39*'DT-Prelim Calcs'!$C$20</f>
        <v>1.9998572682279822E-2</v>
      </c>
      <c r="IG62" s="88">
        <f t="shared" si="43"/>
        <v>1</v>
      </c>
      <c r="IH62" s="110">
        <f>IF61*'DT-Prelim Calcs'!$C$11+IH61</f>
        <v>12.29827549148037</v>
      </c>
      <c r="II62" s="110">
        <f>II61+0.5*IF62*'DT-Prelim Calcs'!$C$11^2+IH62*'DT-Prelim Calcs'!$C$11</f>
        <v>23.934339718693014</v>
      </c>
      <c r="IJ62" s="110">
        <f>MIN('Drive Train'!$G$35-ID61*'DT-Prelim Calcs'!$C$21*'Drive Train'!$G$38,IJ61+ID$2)</f>
        <v>11.105640346801366</v>
      </c>
      <c r="IK62" s="110">
        <f>'Drive Train'!$G$35-ID62*'DT-Prelim Calcs'!$C$21*'Drive Train'!$G$38</f>
        <v>11.105999911135592</v>
      </c>
      <c r="IL62" s="1">
        <f>IF(II62&gt;='Drive Train'!$G$30,1,0)</f>
        <v>1</v>
      </c>
      <c r="IM62" s="110">
        <f t="shared" si="89"/>
        <v>0</v>
      </c>
      <c r="IN62" s="119">
        <f>IN61+'DT-Prelim Calcs'!$C$11</f>
        <v>2.3200000000000012</v>
      </c>
      <c r="IO62" s="2">
        <f>IY62/'Drive Train'!$G$35</f>
        <v>0.87447815884633495</v>
      </c>
      <c r="IP62" s="88">
        <f>IW62*12*60/(PI() * 'Drive Train'!$G$17)/IO$2*IO62</f>
        <v>4108.1170159099311</v>
      </c>
      <c r="IQ62" s="2">
        <f>('DT-Prelim Calcs'!$C$6*IO62-IP62)/('DT-Prelim Calcs'!$C$6*IO62)*'DT-Prelim Calcs'!$C$7*IO62</f>
        <v>0.24115718472110584</v>
      </c>
      <c r="IR62" s="110">
        <f>IQ62/'DT-Prelim Calcs'!$C$7*('DT-Prelim Calcs'!$C$8-'DT-Prelim Calcs'!$C$9)+'DT-Prelim Calcs'!$C$9</f>
        <v>17.708877933344045</v>
      </c>
      <c r="IS62" s="110">
        <f t="shared" si="44"/>
        <v>17.708877933344045</v>
      </c>
      <c r="IT62" s="2">
        <f t="shared" si="90"/>
        <v>4.9173234906288443E-4</v>
      </c>
      <c r="IU62" s="110">
        <f>IT62*'DT-Prelim Calcs'!$C$21/IO$2/'DT-Prelim Calcs'!$C$19/'DT-Prelim Calcs'!$C$18*3.39*'DT-Prelim Calcs'!$C$20</f>
        <v>1.8262611655006415E-2</v>
      </c>
      <c r="IV62" s="88">
        <f t="shared" si="45"/>
        <v>1</v>
      </c>
      <c r="IW62" s="110">
        <f>IU61*'DT-Prelim Calcs'!$C$11+IW61</f>
        <v>12.298792244180888</v>
      </c>
      <c r="IX62" s="110">
        <f>IX61+0.5*IU62*'DT-Prelim Calcs'!$C$11^2+IW62*'DT-Prelim Calcs'!$C$11</f>
        <v>24.16693331692349</v>
      </c>
      <c r="IY62" s="110">
        <f>MIN('Drive Train'!$G$35-IS61*'DT-Prelim Calcs'!$C$21*'Drive Train'!$G$38,IY61+IS$2)</f>
        <v>11.105872617348453</v>
      </c>
      <c r="IZ62" s="110">
        <f>'Drive Train'!$G$35-IS62*'DT-Prelim Calcs'!$C$21*'Drive Train'!$G$38</f>
        <v>11.106200985999035</v>
      </c>
      <c r="JA62" s="1">
        <f>IF(IX62&gt;='Drive Train'!$G$30,1,0)</f>
        <v>1</v>
      </c>
      <c r="JB62" s="110">
        <f t="shared" si="91"/>
        <v>0</v>
      </c>
      <c r="JC62" s="119">
        <f>JC61+'DT-Prelim Calcs'!$C$11</f>
        <v>2.3200000000000012</v>
      </c>
      <c r="JD62" s="2">
        <f>JN62/'Drive Train'!$G$35</f>
        <v>0.87448886852198537</v>
      </c>
      <c r="JE62" s="88">
        <f>JL62*12*60/(PI() * 'Drive Train'!$G$17)/JD$2*JD62</f>
        <v>4108.2684010097819</v>
      </c>
      <c r="JF62" s="2">
        <f>('DT-Prelim Calcs'!$C$6*JD62-JE62)/('DT-Prelim Calcs'!$C$6*JD62)*'DT-Prelim Calcs'!$C$7*JD62</f>
        <v>0.24113573519411705</v>
      </c>
      <c r="JG62" s="110">
        <f>JF62/'DT-Prelim Calcs'!$C$7*('DT-Prelim Calcs'!$C$8-'DT-Prelim Calcs'!$C$9)+'DT-Prelim Calcs'!$C$9</f>
        <v>17.707569664322033</v>
      </c>
      <c r="JH62" s="110">
        <f t="shared" si="46"/>
        <v>17.707569664322033</v>
      </c>
      <c r="JI62" s="2">
        <f t="shared" si="92"/>
        <v>4.6436172853403512E-4</v>
      </c>
      <c r="JJ62" s="110">
        <f>JI62*'DT-Prelim Calcs'!$C$21/JD$2/'DT-Prelim Calcs'!$C$19/'DT-Prelim Calcs'!$C$18*3.39*'DT-Prelim Calcs'!$C$20</f>
        <v>1.7246085053843153E-2</v>
      </c>
      <c r="JK62" s="88">
        <f t="shared" si="47"/>
        <v>1</v>
      </c>
      <c r="JL62" s="110">
        <f>JJ61*'DT-Prelim Calcs'!$C$11+JL61</f>
        <v>12.299094831438799</v>
      </c>
      <c r="JM62" s="110">
        <f>JM61+0.5*JJ62*'DT-Prelim Calcs'!$C$11^2+JL62*'DT-Prelim Calcs'!$C$11</f>
        <v>24.324493346134847</v>
      </c>
      <c r="JN62" s="110">
        <f>MIN('Drive Train'!$G$35-JH61*'DT-Prelim Calcs'!$C$21*'Drive Train'!$G$38,JN61+JH$2)</f>
        <v>11.106008630229214</v>
      </c>
      <c r="JO62" s="110">
        <f>'Drive Train'!$G$35-JH62*'DT-Prelim Calcs'!$C$21*'Drive Train'!$G$38</f>
        <v>11.106318730211017</v>
      </c>
      <c r="JP62" s="1">
        <f>IF(JM62&gt;='Drive Train'!$G$30,1,0)</f>
        <v>1</v>
      </c>
      <c r="JQ62" s="110">
        <f>MIN(JG62,'DT-Prelim Calcs'!$C$10)*'DT-Prelim Calcs'!$C$11*1000/60/60*(1-JP62)</f>
        <v>0</v>
      </c>
      <c r="JR62" s="119">
        <f>JR61+'DT-Prelim Calcs'!$C$11</f>
        <v>2.3200000000000012</v>
      </c>
      <c r="JS62" s="2">
        <f>KC62/'Drive Train'!$G$35</f>
        <v>0.87449280887619185</v>
      </c>
      <c r="JT62" s="88">
        <f>KA62*12*60/(PI() * 'Drive Train'!$G$17)/JS$2*JS62</f>
        <v>4108.3240991709845</v>
      </c>
      <c r="JU62" s="2">
        <f>('DT-Prelim Calcs'!$C$6*JS62-JT62)/('DT-Prelim Calcs'!$C$6*JS62)*'DT-Prelim Calcs'!$C$7*JS62</f>
        <v>0.24112784342106608</v>
      </c>
      <c r="JV62" s="110">
        <f>JU62/'DT-Prelim Calcs'!$C$7*('DT-Prelim Calcs'!$C$8-'DT-Prelim Calcs'!$C$9)+'DT-Prelim Calcs'!$C$9</f>
        <v>17.707088322135945</v>
      </c>
      <c r="JW62" s="110">
        <f t="shared" si="48"/>
        <v>17.707088322135945</v>
      </c>
      <c r="JX62" s="2">
        <f t="shared" si="93"/>
        <v>4.5429148456915813E-4</v>
      </c>
      <c r="JY62" s="110">
        <f>JX62*'DT-Prelim Calcs'!$C$21/JS$2/'DT-Prelim Calcs'!$C$19/'DT-Prelim Calcs'!$C$18*3.39*'DT-Prelim Calcs'!$C$20</f>
        <v>1.6872082905820547E-2</v>
      </c>
      <c r="JZ62" s="88">
        <f t="shared" si="49"/>
        <v>1</v>
      </c>
      <c r="KA62" s="110">
        <f>JY61*'DT-Prelim Calcs'!$C$11+KA61</f>
        <v>12.299206158432</v>
      </c>
      <c r="KB62" s="110">
        <f>KB61+0.5*JY62*'DT-Prelim Calcs'!$C$11^2+KA62*'DT-Prelim Calcs'!$C$11</f>
        <v>24.386556676622767</v>
      </c>
      <c r="KC62" s="110">
        <f>MIN('Drive Train'!$G$35-JW61*'DT-Prelim Calcs'!$C$21*'Drive Train'!$G$38,KC61+JW$2)</f>
        <v>11.106058672727636</v>
      </c>
      <c r="KD62" s="110">
        <f>'Drive Train'!$G$35-JW62*'DT-Prelim Calcs'!$C$21*'Drive Train'!$G$38</f>
        <v>11.106362051007764</v>
      </c>
      <c r="KE62" s="1">
        <f>IF(KB62&gt;='Drive Train'!$G$30,1,0)</f>
        <v>1</v>
      </c>
      <c r="KF62" s="110">
        <f>MIN(JV62,'DT-Prelim Calcs'!$C$10)*'DT-Prelim Calcs'!$C$11*1000/60/60*(1-KE62)</f>
        <v>0</v>
      </c>
      <c r="KG62" s="119">
        <f>KG61+'DT-Prelim Calcs'!$C$11</f>
        <v>2.3200000000000012</v>
      </c>
      <c r="KH62" s="2">
        <f>KR62/'Drive Train'!$G$35</f>
        <v>0.87449251586087196</v>
      </c>
      <c r="KI62" s="88">
        <f>KP62*12*60/(PI() * 'Drive Train'!$G$17)/KH$2*KH62</f>
        <v>4108.3199573090433</v>
      </c>
      <c r="KJ62" s="2">
        <f>('DT-Prelim Calcs'!$C$6*KH62-KI62)/('DT-Prelim Calcs'!$C$6*KH62)*'DT-Prelim Calcs'!$C$7*KH62</f>
        <v>0.24112843027380357</v>
      </c>
      <c r="KK62" s="110">
        <f>KJ62/'DT-Prelim Calcs'!$C$7*('DT-Prelim Calcs'!$C$8-'DT-Prelim Calcs'!$C$9)+'DT-Prelim Calcs'!$C$9</f>
        <v>17.707124115990858</v>
      </c>
      <c r="KL62" s="110">
        <f t="shared" si="50"/>
        <v>17.707124115990858</v>
      </c>
      <c r="KM62" s="2">
        <f t="shared" si="94"/>
        <v>4.5504033340862393E-4</v>
      </c>
      <c r="KN62" s="110">
        <f>KM62*'DT-Prelim Calcs'!$C$21/KH$2/'DT-Prelim Calcs'!$C$19/'DT-Prelim Calcs'!$C$18*3.39*'DT-Prelim Calcs'!$C$20</f>
        <v>1.6899894652535049E-2</v>
      </c>
      <c r="KO62" s="88">
        <f t="shared" si="51"/>
        <v>1</v>
      </c>
      <c r="KP62" s="110">
        <f>KN61*'DT-Prelim Calcs'!$C$11+KP61</f>
        <v>12.299197879901024</v>
      </c>
      <c r="KQ62" s="110">
        <f>KQ61+0.5*KN62*'DT-Prelim Calcs'!$C$11^2+KP62*'DT-Prelim Calcs'!$C$11</f>
        <v>24.382003230062644</v>
      </c>
      <c r="KR62" s="110">
        <f>MIN('Drive Train'!$G$35-KL61*'DT-Prelim Calcs'!$C$21*'Drive Train'!$G$38,KR61+KL$2)</f>
        <v>11.106054951433073</v>
      </c>
      <c r="KS62" s="110">
        <f>'Drive Train'!$G$35-KL62*'DT-Prelim Calcs'!$C$21*'Drive Train'!$G$38</f>
        <v>11.106358829560822</v>
      </c>
      <c r="KT62" s="1">
        <f>IF(KQ62&gt;='Drive Train'!$G$30,1,0)</f>
        <v>1</v>
      </c>
      <c r="KU62" s="110">
        <f>MIN(KK62,'DT-Prelim Calcs'!$C$10)*'DT-Prelim Calcs'!$C$11*1000/60/60*(1-KT62)</f>
        <v>0</v>
      </c>
      <c r="KV62" s="119">
        <f>KV61+'DT-Prelim Calcs'!$C$11</f>
        <v>2.3200000000000012</v>
      </c>
      <c r="KW62" s="2">
        <f>LG62/'Drive Train'!$G$35</f>
        <v>0.87449279095533128</v>
      </c>
      <c r="KX62" s="88">
        <f>LE62*12*60/(PI() * 'Drive Train'!$G$17)/KW$2*KW62</f>
        <v>4108.3238458541055</v>
      </c>
      <c r="KY62" s="2">
        <f>('DT-Prelim Calcs'!$C$6*KW62-KX62)/('DT-Prelim Calcs'!$C$6*KW62)*'DT-Prelim Calcs'!$C$7*KW62</f>
        <v>0.24112787931306356</v>
      </c>
      <c r="KZ62" s="110">
        <f>KY62/'DT-Prelim Calcs'!$C$7*('DT-Prelim Calcs'!$C$8-'DT-Prelim Calcs'!$C$9)+'DT-Prelim Calcs'!$C$9</f>
        <v>17.707090511293238</v>
      </c>
      <c r="LA62" s="110">
        <f t="shared" si="52"/>
        <v>17.707090511293238</v>
      </c>
      <c r="LB62" s="2">
        <f t="shared" si="95"/>
        <v>4.5433728426835795E-4</v>
      </c>
      <c r="LC62" s="110">
        <f>LB62*'DT-Prelim Calcs'!$C$21/KW$2/'DT-Prelim Calcs'!$C$19/'DT-Prelim Calcs'!$C$18*3.39*'DT-Prelim Calcs'!$C$20</f>
        <v>1.6873783876118709E-2</v>
      </c>
      <c r="LD62" s="88">
        <f t="shared" si="53"/>
        <v>1</v>
      </c>
      <c r="LE62" s="110">
        <f>LC61*'DT-Prelim Calcs'!$C$11+LE61</f>
        <v>12.299205652116015</v>
      </c>
      <c r="LF62" s="110">
        <f>LF61+0.5*LC62*'DT-Prelim Calcs'!$C$11^2+LE62*'DT-Prelim Calcs'!$C$11</f>
        <v>24.386341713819235</v>
      </c>
      <c r="LG62" s="110">
        <f>MIN('Drive Train'!$G$35-LA61*'DT-Prelim Calcs'!$C$21*'Drive Train'!$G$38,LG61+LA$2)</f>
        <v>11.106058445132707</v>
      </c>
      <c r="LH62" s="110">
        <f>'Drive Train'!$G$35-LA62*'DT-Prelim Calcs'!$C$21*'Drive Train'!$G$38</f>
        <v>11.106361853983607</v>
      </c>
      <c r="LI62" s="1">
        <f>IF(LF62&gt;='Drive Train'!$G$30,1,0)</f>
        <v>1</v>
      </c>
      <c r="LJ62" s="110">
        <f>MIN(KZ62,'DT-Prelim Calcs'!$C$10)*'DT-Prelim Calcs'!$C$11*1000/60/60*(1-LI62)</f>
        <v>0</v>
      </c>
      <c r="LK62" s="119">
        <f>LK61+'DT-Prelim Calcs'!$C$11</f>
        <v>2.3200000000000012</v>
      </c>
      <c r="LL62" s="2">
        <f>LV62/'Drive Train'!$G$35</f>
        <v>0.87449258366669747</v>
      </c>
      <c r="LM62" s="88">
        <f>LT62*12*60/(PI() * 'Drive Train'!$G$17)/LL$2*LL62</f>
        <v>4108.3209157653464</v>
      </c>
      <c r="LN62" s="2">
        <f>('DT-Prelim Calcs'!$C$6*LL62-LM62)/('DT-Prelim Calcs'!$C$6*LL62)*'DT-Prelim Calcs'!$C$7*LL62</f>
        <v>0.24112829447190334</v>
      </c>
      <c r="LO62" s="110">
        <f>LN62/'DT-Prelim Calcs'!$C$7*('DT-Prelim Calcs'!$C$8-'DT-Prelim Calcs'!$C$9)+'DT-Prelim Calcs'!$C$9</f>
        <v>17.707115833038078</v>
      </c>
      <c r="LP62" s="110">
        <f t="shared" si="54"/>
        <v>17.707115833038078</v>
      </c>
      <c r="LQ62" s="2">
        <f t="shared" si="96"/>
        <v>4.5486704444805404E-4</v>
      </c>
      <c r="LR62" s="110">
        <f>LQ62*'DT-Prelim Calcs'!$C$21/LL$2/'DT-Prelim Calcs'!$C$19/'DT-Prelim Calcs'!$C$18*3.39*'DT-Prelim Calcs'!$C$20</f>
        <v>1.6893458816054051E-2</v>
      </c>
      <c r="LS62" s="88">
        <f t="shared" si="55"/>
        <v>1</v>
      </c>
      <c r="LT62" s="110">
        <f>LR61*'DT-Prelim Calcs'!$C$11+LT61</f>
        <v>12.299199795612491</v>
      </c>
      <c r="LU62" s="110">
        <f>LU61+0.5*LR62*'DT-Prelim Calcs'!$C$11^2+LT62*'DT-Prelim Calcs'!$C$11</f>
        <v>24.383467537466565</v>
      </c>
      <c r="LV62" s="110">
        <f>MIN('Drive Train'!$G$35-LP61*'DT-Prelim Calcs'!$C$21*'Drive Train'!$G$38,LV61+LP$2)</f>
        <v>11.106055812567057</v>
      </c>
      <c r="LW62" s="110">
        <f>'Drive Train'!$G$35-LP62*'DT-Prelim Calcs'!$C$21*'Drive Train'!$G$38</f>
        <v>11.106359575026572</v>
      </c>
      <c r="LX62" s="1">
        <f>IF(LU62&gt;='Drive Train'!$G$30,1,0)</f>
        <v>1</v>
      </c>
      <c r="LY62" s="110">
        <f>MIN(LO62,'DT-Prelim Calcs'!$C$10)*'DT-Prelim Calcs'!$C$11*1000/60/60*(1-LX62)</f>
        <v>0</v>
      </c>
      <c r="LZ62" s="119">
        <f>LZ61+'DT-Prelim Calcs'!$C$11</f>
        <v>2.3200000000000012</v>
      </c>
    </row>
    <row r="63" spans="2:338" x14ac:dyDescent="0.2">
      <c r="B63" s="27"/>
      <c r="C63" s="3"/>
      <c r="Q63" s="209"/>
      <c r="R63" s="119">
        <f>R62+'DT-Prelim Calcs'!$C$11</f>
        <v>2.3600000000000012</v>
      </c>
      <c r="S63" s="2">
        <f>AG63/'Drive Train'!$G$35</f>
        <v>0</v>
      </c>
      <c r="T63" s="88">
        <f>AE63*12*60/(PI() * 'Drive Train'!$G$17)/S$2*ABS(S63)</f>
        <v>0</v>
      </c>
      <c r="U63" s="2">
        <f>IF(OR(AD62=1,AND($C$32=Motors!$C$28,'DT-Prelim Calcs'!AI62=1)),0,IF(AG63=0,-(V62+$C$9)/($C$8-$C$9)*$C$7,($C$6*S63-T63)/($C$6*S63)*$C$7*S63))</f>
        <v>0</v>
      </c>
      <c r="V63" s="110">
        <f>IF(AND(AD62=1,AI62=1),0,ABS(U63/$C$7*($C$8-$C$9)+$C$9) *'Drive Train'!$K$55 + V62*(1-'Drive Train'!$K$55))</f>
        <v>3.0038507994655843</v>
      </c>
      <c r="W63" s="110">
        <f t="shared" si="7"/>
        <v>3.0038507994655843</v>
      </c>
      <c r="X63" s="2">
        <f>MAX(MIN(IF(AND(AI62=1,AG63&lt;0),-1,1)*(W63-$C$9)/($C$8-$C$9)*$C$7-$C$29*AE63/T$2 -  AI62*$C$29/2,X$2),MAX(X$4:X62)*-1)</f>
        <v>-0.31136894151482619</v>
      </c>
      <c r="Y63" s="110">
        <f t="shared" si="8"/>
        <v>-11.564034929067637</v>
      </c>
      <c r="Z63" s="110">
        <f t="shared" si="9"/>
        <v>11.564034929067637</v>
      </c>
      <c r="AA63" s="110">
        <f t="shared" si="10"/>
        <v>0</v>
      </c>
      <c r="AB63" s="110" t="e">
        <f t="shared" si="11"/>
        <v>#N/A</v>
      </c>
      <c r="AC63" s="88">
        <f t="shared" si="60"/>
        <v>0</v>
      </c>
      <c r="AD63" s="1">
        <f t="shared" si="12"/>
        <v>0</v>
      </c>
      <c r="AE63" s="110">
        <f t="shared" si="13"/>
        <v>8.2706562229513381</v>
      </c>
      <c r="AF63" s="110" t="e">
        <f t="shared" si="14"/>
        <v>#N/A</v>
      </c>
      <c r="AG63" s="110">
        <f>IF(AI62=0,MIN('Drive Train'!$G$35-W62*$C$21*'Drive Train'!$G$38,AG62+W$2)-$C$3,IF(AE62-1&lt;=0,0,IF($C$32=Motors!$C$26,MAX(MAX(AG$4:AG62)*-1,AG62-W$2),MAX(0,MAX(AG$4:AG62)*-1,AG62-W$2))))</f>
        <v>0</v>
      </c>
      <c r="AH63" s="110">
        <f>'Drive Train'!$G$35-ABS(W63)*'DT-Prelim Calcs'!$C$21*'Drive Train'!$G$38</f>
        <v>12.429653428048097</v>
      </c>
      <c r="AI63" s="1">
        <f>IF(AJ63&gt;='Drive Train'!$G$30,1,0)</f>
        <v>1</v>
      </c>
      <c r="AJ63" s="110">
        <f>AJ62+0.5*Y63*'DT-Prelim Calcs'!$C$11^2+AE63*'DT-Prelim Calcs'!$C$11</f>
        <v>24.095094162591643</v>
      </c>
      <c r="AK63" s="110">
        <f t="shared" si="100"/>
        <v>0</v>
      </c>
      <c r="AL63" s="119">
        <f>AL62+'DT-Prelim Calcs'!$C$11</f>
        <v>2.3600000000000012</v>
      </c>
      <c r="AM63" s="2">
        <f>AW63/'Drive Train'!$G$35</f>
        <v>0.70036322551425911</v>
      </c>
      <c r="AN63" s="88">
        <f>AU63*12*60/(PI() * 'Drive Train'!$G$17)/AM$2*AM63</f>
        <v>1436.398558698743</v>
      </c>
      <c r="AO63" s="2">
        <f>('DT-Prelim Calcs'!$C$6*AM63-AN63)/('DT-Prelim Calcs'!$C$6*AM63)*'DT-Prelim Calcs'!$C$7*AM63</f>
        <v>0.64071044116599096</v>
      </c>
      <c r="AP63" s="110">
        <f>AO63/'DT-Prelim Calcs'!$C$7*('DT-Prelim Calcs'!$C$8-'DT-Prelim Calcs'!$C$9)+'DT-Prelim Calcs'!$C$9</f>
        <v>42.078792865443418</v>
      </c>
      <c r="AQ63" s="110">
        <f t="shared" si="16"/>
        <v>42.078792865443418</v>
      </c>
      <c r="AR63" s="2">
        <f t="shared" si="61"/>
        <v>0.53564218133387242</v>
      </c>
      <c r="AS63" s="110">
        <f>AR63*'DT-Prelim Calcs'!$C$21/AM$2/'DT-Prelim Calcs'!$C$19/'DT-Prelim Calcs'!$C$18*3.39*'DT-Prelim Calcs'!$C$20</f>
        <v>5.9680180665661595</v>
      </c>
      <c r="AT63" s="88">
        <f t="shared" si="17"/>
        <v>0</v>
      </c>
      <c r="AU63" s="110">
        <f>AS62*'DT-Prelim Calcs'!$C$11+AU62</f>
        <v>17.897773117503363</v>
      </c>
      <c r="AV63" s="110">
        <f>AV62+0.5*AS63*'DT-Prelim Calcs'!$C$11^2+AU63*'DT-Prelim Calcs'!$C$11</f>
        <v>23.128244380785929</v>
      </c>
      <c r="AW63" s="110">
        <f>MIN('Drive Train'!$G$35-AQ62*'DT-Prelim Calcs'!$C$21*'Drive Train'!$G$38,AW62+AQ$2)</f>
        <v>8.89461296403109</v>
      </c>
      <c r="AX63" s="110">
        <f>'Drive Train'!$G$35-AQ63*'DT-Prelim Calcs'!$C$21*'Drive Train'!$G$38</f>
        <v>8.9129086421100912</v>
      </c>
      <c r="AY63" s="1">
        <f>IF(AV63&gt;='Drive Train'!$G$30,1,0)</f>
        <v>1</v>
      </c>
      <c r="AZ63" s="110">
        <f t="shared" si="62"/>
        <v>0</v>
      </c>
      <c r="BA63" s="119">
        <f>BA62+'DT-Prelim Calcs'!$C$11</f>
        <v>2.3600000000000012</v>
      </c>
      <c r="BB63" s="2">
        <f>BL63/'Drive Train'!$G$35</f>
        <v>0.79387182371204634</v>
      </c>
      <c r="BC63" s="88">
        <f>BJ63*12*60/(PI() * 'Drive Train'!$G$17)/BB$2*BB63</f>
        <v>2883.9862849101796</v>
      </c>
      <c r="BD63" s="2">
        <f>('DT-Prelim Calcs'!$C$6*BB63-BC63)/('DT-Prelim Calcs'!$C$6*BB63)*'DT-Prelim Calcs'!$C$7*BB63</f>
        <v>0.42305436360464405</v>
      </c>
      <c r="BE63" s="110">
        <f>BD63/'DT-Prelim Calcs'!$C$7*('DT-Prelim Calcs'!$C$8-'DT-Prelim Calcs'!$C$9)+'DT-Prelim Calcs'!$C$9</f>
        <v>28.803315794325808</v>
      </c>
      <c r="BF63" s="110">
        <f t="shared" si="18"/>
        <v>28.803315794325808</v>
      </c>
      <c r="BG63" s="2">
        <f t="shared" si="63"/>
        <v>0.23694736057857038</v>
      </c>
      <c r="BH63" s="110">
        <f>BG63*'DT-Prelim Calcs'!$C$21/BB$2/'DT-Prelim Calcs'!$C$19/'DT-Prelim Calcs'!$C$18*3.39*'DT-Prelim Calcs'!$C$20</f>
        <v>4.1066979438717306</v>
      </c>
      <c r="BI63" s="88">
        <f t="shared" si="19"/>
        <v>0</v>
      </c>
      <c r="BJ63" s="110">
        <f>BH62*'DT-Prelim Calcs'!$C$11+BJ62</f>
        <v>20.380021990025892</v>
      </c>
      <c r="BK63" s="110">
        <f>BK62+0.5*BH63*'DT-Prelim Calcs'!$C$11^2+BJ63*'DT-Prelim Calcs'!$C$11</f>
        <v>29.346590198411963</v>
      </c>
      <c r="BL63" s="110">
        <f>MIN('Drive Train'!$G$35-BF62*'DT-Prelim Calcs'!$C$21*'Drive Train'!$G$38,BL62+BF$2)</f>
        <v>10.082172161142989</v>
      </c>
      <c r="BM63" s="110">
        <f>'Drive Train'!$G$35-BF63*'DT-Prelim Calcs'!$C$21*'Drive Train'!$G$38</f>
        <v>10.107701578510676</v>
      </c>
      <c r="BN63" s="1">
        <f>IF(BK63&gt;='Drive Train'!$G$30,1,0)</f>
        <v>1</v>
      </c>
      <c r="BO63" s="110">
        <f t="shared" si="64"/>
        <v>0</v>
      </c>
      <c r="BP63" s="119">
        <f>BP62+'DT-Prelim Calcs'!$C$11</f>
        <v>2.3600000000000012</v>
      </c>
      <c r="BQ63" s="2">
        <f>CA63/'Drive Train'!$G$35</f>
        <v>0.8533675176790938</v>
      </c>
      <c r="BR63" s="88">
        <f>BY63*12*60/(PI() * 'Drive Train'!$G$17)/BQ$2*BQ63</f>
        <v>3792.9048794688201</v>
      </c>
      <c r="BS63" s="2">
        <f>('DT-Prelim Calcs'!$C$6*BQ63-BR63)/('DT-Prelim Calcs'!$C$6*BQ63)*'DT-Prelim Calcs'!$C$7*BQ63</f>
        <v>0.28749548074070103</v>
      </c>
      <c r="BT63" s="110">
        <f>BS63/'DT-Prelim Calcs'!$C$7*('DT-Prelim Calcs'!$C$8-'DT-Prelim Calcs'!$C$9)+'DT-Prelim Calcs'!$C$9</f>
        <v>20.535185350142051</v>
      </c>
      <c r="BU63" s="110">
        <f t="shared" si="20"/>
        <v>20.535185350142051</v>
      </c>
      <c r="BV63" s="2">
        <f t="shared" si="65"/>
        <v>5.9799294615179355E-2</v>
      </c>
      <c r="BW63" s="110">
        <f>BV63*'DT-Prelim Calcs'!$C$21/BQ$2/'DT-Prelim Calcs'!$C$19/'DT-Prelim Calcs'!$C$18*3.39*'DT-Prelim Calcs'!$C$20</f>
        <v>1.4065737618408378</v>
      </c>
      <c r="BX63" s="88">
        <f t="shared" si="21"/>
        <v>0</v>
      </c>
      <c r="BY63" s="110">
        <f>BW62*'DT-Prelim Calcs'!$C$11+BY62</f>
        <v>18.372663622658671</v>
      </c>
      <c r="BZ63" s="110">
        <f>BZ62+0.5*BW63*'DT-Prelim Calcs'!$C$11^2+BY63*'DT-Prelim Calcs'!$C$11</f>
        <v>30.328326650691594</v>
      </c>
      <c r="CA63" s="110">
        <f>MIN('Drive Train'!$G$35-BU62*'DT-Prelim Calcs'!$C$21*'Drive Train'!$G$38,CA62+BU$2)</f>
        <v>10.83776747452449</v>
      </c>
      <c r="CB63" s="110">
        <f>'Drive Train'!$G$35-BU63*'DT-Prelim Calcs'!$C$21*'Drive Train'!$G$38</f>
        <v>10.851833318487214</v>
      </c>
      <c r="CC63" s="1">
        <f>IF(BZ63&gt;='Drive Train'!$G$30,1,0)</f>
        <v>1</v>
      </c>
      <c r="CD63" s="110">
        <f t="shared" si="66"/>
        <v>0</v>
      </c>
      <c r="CE63" s="119">
        <f>CE62+'DT-Prelim Calcs'!$C$11</f>
        <v>2.3600000000000012</v>
      </c>
      <c r="CF63" s="2">
        <f>CP63/'Drive Train'!$G$35</f>
        <v>0.87152217976055391</v>
      </c>
      <c r="CG63" s="88">
        <f>CN63*12*60/(PI() * 'Drive Train'!$G$17)/CF$2*CF63</f>
        <v>4064.8722563873494</v>
      </c>
      <c r="CH63" s="2">
        <f>('DT-Prelim Calcs'!$C$6*CF63-CG63)/('DT-Prelim Calcs'!$C$6*CF63)*'DT-Prelim Calcs'!$C$7*CF63</f>
        <v>0.24743019786201079</v>
      </c>
      <c r="CI63" s="110">
        <f>CH63/'DT-Prelim Calcs'!$C$7*('DT-Prelim Calcs'!$C$8-'DT-Prelim Calcs'!$C$9)+'DT-Prelim Calcs'!$C$9</f>
        <v>18.091487245484345</v>
      </c>
      <c r="CJ63" s="110">
        <f t="shared" si="22"/>
        <v>18.091487245484345</v>
      </c>
      <c r="CK63" s="2">
        <f t="shared" si="67"/>
        <v>8.4904667132441047E-3</v>
      </c>
      <c r="CL63" s="110">
        <f>CK63*'DT-Prelim Calcs'!$C$21/CF$2/'DT-Prelim Calcs'!$C$19/'DT-Prelim Calcs'!$C$18*3.39*'DT-Prelim Calcs'!$C$20</f>
        <v>0.25226421918222258</v>
      </c>
      <c r="CM63" s="88">
        <f t="shared" si="23"/>
        <v>1</v>
      </c>
      <c r="CN63" s="110">
        <f>CL62*'DT-Prelim Calcs'!$C$11+CN62</f>
        <v>15.263252802360309</v>
      </c>
      <c r="CO63" s="110">
        <f>CO62+0.5*CL63*'DT-Prelim Calcs'!$C$11^2+CN63*'DT-Prelim Calcs'!$C$11</f>
        <v>28.315799151171209</v>
      </c>
      <c r="CP63" s="110">
        <f>MIN('Drive Train'!$G$35-CJ62*'DT-Prelim Calcs'!$C$21*'Drive Train'!$G$38,CP62+CJ$2)</f>
        <v>11.068331682959034</v>
      </c>
      <c r="CQ63" s="110">
        <f>'Drive Train'!$G$35-CJ63*'DT-Prelim Calcs'!$C$21*'Drive Train'!$G$38</f>
        <v>11.071766147906409</v>
      </c>
      <c r="CR63" s="1">
        <f>IF(CO63&gt;='Drive Train'!$G$30,1,0)</f>
        <v>1</v>
      </c>
      <c r="CS63" s="110">
        <f t="shared" si="68"/>
        <v>0</v>
      </c>
      <c r="CT63" s="119">
        <f>CT62+'DT-Prelim Calcs'!$C$11</f>
        <v>2.3600000000000012</v>
      </c>
      <c r="CU63" s="2">
        <f>DE63/'Drive Train'!$G$35</f>
        <v>0.87439994655625586</v>
      </c>
      <c r="CV63" s="88">
        <f>DC63*12*60/(PI() * 'Drive Train'!$G$17)/CU$2*CU63</f>
        <v>4106.9889056131642</v>
      </c>
      <c r="CW63" s="2">
        <f>('DT-Prelim Calcs'!$C$6*CU63-CV63)/('DT-Prelim Calcs'!$C$6*CU63)*'DT-Prelim Calcs'!$C$7*CU63</f>
        <v>0.24131927448771773</v>
      </c>
      <c r="CX63" s="110">
        <f>CW63/'DT-Prelim Calcs'!$C$7*('DT-Prelim Calcs'!$C$8-'DT-Prelim Calcs'!$C$9)+'DT-Prelim Calcs'!$C$9</f>
        <v>17.718764259534559</v>
      </c>
      <c r="CY63" s="110">
        <f t="shared" si="24"/>
        <v>17.718764259534559</v>
      </c>
      <c r="CZ63" s="2">
        <f t="shared" si="69"/>
        <v>6.9838925368623239E-4</v>
      </c>
      <c r="DA63" s="110">
        <f>CZ63*'DT-Prelim Calcs'!$C$21/CU$2/'DT-Prelim Calcs'!$C$19/'DT-Prelim Calcs'!$C$18*3.39*'DT-Prelim Calcs'!$C$20</f>
        <v>2.5073120957219478E-2</v>
      </c>
      <c r="DB63" s="88">
        <f t="shared" si="25"/>
        <v>1</v>
      </c>
      <c r="DC63" s="110">
        <f>DA62*'DT-Prelim Calcs'!$C$11+DC62</f>
        <v>12.720532466455071</v>
      </c>
      <c r="DD63" s="110">
        <f>DD62+0.5*DA63*'DT-Prelim Calcs'!$C$11^2+DC63*'DT-Prelim Calcs'!$C$11</f>
        <v>25.43193507196133</v>
      </c>
      <c r="DE63" s="110">
        <f>MIN('Drive Train'!$G$35-CY62*'DT-Prelim Calcs'!$C$21*'Drive Train'!$G$38,DE62+CY$2)</f>
        <v>11.104879321264448</v>
      </c>
      <c r="DF63" s="110">
        <f>'Drive Train'!$G$35-CY63*'DT-Prelim Calcs'!$C$21*'Drive Train'!$G$38</f>
        <v>11.105311216641889</v>
      </c>
      <c r="DG63" s="1">
        <f>IF(DD63&gt;='Drive Train'!$G$30,1,0)</f>
        <v>1</v>
      </c>
      <c r="DH63" s="110">
        <f t="shared" si="70"/>
        <v>0</v>
      </c>
      <c r="DI63" s="119">
        <f>DI62+'DT-Prelim Calcs'!$C$11</f>
        <v>2.3600000000000012</v>
      </c>
      <c r="DJ63" s="2">
        <f>DT63/'Drive Train'!$G$35</f>
        <v>0.87465717201491144</v>
      </c>
      <c r="DK63" s="88">
        <f>DR63*12*60/(PI() * 'Drive Train'!$G$17)/DJ$2*DJ63</f>
        <v>4110.6521692584101</v>
      </c>
      <c r="DL63" s="2">
        <f>('DT-Prelim Calcs'!$C$6*DJ63-DK63)/('DT-Prelim Calcs'!$C$6*DJ63)*'DT-Prelim Calcs'!$C$7*DJ63</f>
        <v>0.24079751003171723</v>
      </c>
      <c r="DM63" s="110">
        <f>DL63/'DT-Prelim Calcs'!$C$7*('DT-Prelim Calcs'!$C$8-'DT-Prelim Calcs'!$C$9)+'DT-Prelim Calcs'!$C$9</f>
        <v>17.686940328175659</v>
      </c>
      <c r="DN63" s="110">
        <f t="shared" si="26"/>
        <v>17.686940328175659</v>
      </c>
      <c r="DO63" s="2">
        <f t="shared" si="71"/>
        <v>3.2827589920597644E-5</v>
      </c>
      <c r="DP63" s="110">
        <f>DO63*'DT-Prelim Calcs'!$C$21/DJ$2/'DT-Prelim Calcs'!$C$19/'DT-Prelim Calcs'!$C$18*3.39*'DT-Prelim Calcs'!$C$20</f>
        <v>1.3817541143195033E-3</v>
      </c>
      <c r="DQ63" s="88">
        <f t="shared" si="27"/>
        <v>1</v>
      </c>
      <c r="DR63" s="110">
        <f>DP62*'DT-Prelim Calcs'!$C$11+DR62</f>
        <v>10.856349904849791</v>
      </c>
      <c r="DS63" s="110">
        <f>DS62+0.5*DP63*'DT-Prelim Calcs'!$C$11^2+DR63*'DT-Prelim Calcs'!$C$11</f>
        <v>22.655162601042697</v>
      </c>
      <c r="DT63" s="110">
        <f>MIN('Drive Train'!$G$35-DN62*'DT-Prelim Calcs'!$C$21*'Drive Train'!$G$38,DT62+DN$2)</f>
        <v>11.108146084589375</v>
      </c>
      <c r="DU63" s="110">
        <f>'Drive Train'!$G$35-DN63*'DT-Prelim Calcs'!$C$21*'Drive Train'!$G$38</f>
        <v>11.10817537046419</v>
      </c>
      <c r="DV63" s="1">
        <f>IF(DS63&gt;='Drive Train'!$G$30,1,0)</f>
        <v>1</v>
      </c>
      <c r="DW63" s="110">
        <f t="shared" si="72"/>
        <v>0</v>
      </c>
      <c r="DX63" s="119">
        <f>DX62+'DT-Prelim Calcs'!$C$11</f>
        <v>2.3600000000000012</v>
      </c>
      <c r="DY63" s="2">
        <f>EI63/'Drive Train'!$G$35</f>
        <v>0.87467022544880324</v>
      </c>
      <c r="DZ63" s="88">
        <f>EG63*12*60/(PI() * 'Drive Train'!$G$17)/DY$2*DY63</f>
        <v>4110.8321631825984</v>
      </c>
      <c r="EA63" s="2">
        <f>('DT-Prelim Calcs'!$C$6*DY63-DZ63)/('DT-Prelim Calcs'!$C$6*DY63)*'DT-Prelim Calcs'!$C$7*DY63</f>
        <v>0.24077245793632901</v>
      </c>
      <c r="EB63" s="110">
        <f>EA63/'DT-Prelim Calcs'!$C$7*('DT-Prelim Calcs'!$C$8-'DT-Prelim Calcs'!$C$9)+'DT-Prelim Calcs'!$C$9</f>
        <v>17.685412328031415</v>
      </c>
      <c r="EC63" s="110">
        <f t="shared" si="28"/>
        <v>17.685412328031415</v>
      </c>
      <c r="ED63" s="2">
        <f t="shared" si="73"/>
        <v>8.2637432691212709E-7</v>
      </c>
      <c r="EE63" s="110">
        <f>ED63*'DT-Prelim Calcs'!$C$21/DY$2/'DT-Prelim Calcs'!$C$19/'DT-Prelim Calcs'!$C$18*3.39*'DT-Prelim Calcs'!$C$20</f>
        <v>3.9898289131621805E-5</v>
      </c>
      <c r="EF63" s="88">
        <f t="shared" si="29"/>
        <v>1</v>
      </c>
      <c r="EG63" s="110">
        <f>EE62*'DT-Prelim Calcs'!$C$11+EG62</f>
        <v>9.4647833448318295</v>
      </c>
      <c r="EH63" s="110">
        <f>EH62+0.5*EE63*'DT-Prelim Calcs'!$C$11^2+EG63*'DT-Prelim Calcs'!$C$11</f>
        <v>20.260651179833001</v>
      </c>
      <c r="EI63" s="110">
        <f>MIN('Drive Train'!$G$35-EC62*'DT-Prelim Calcs'!$C$21*'Drive Train'!$G$38,EI62+EC$2)</f>
        <v>11.1083118631998</v>
      </c>
      <c r="EJ63" s="110">
        <f>'Drive Train'!$G$35-EC63*'DT-Prelim Calcs'!$C$21*'Drive Train'!$G$38</f>
        <v>11.108312890477173</v>
      </c>
      <c r="EK63" s="1">
        <f>IF(EH63&gt;='Drive Train'!$G$30,1,0)</f>
        <v>1</v>
      </c>
      <c r="EL63" s="110">
        <f t="shared" si="74"/>
        <v>0</v>
      </c>
      <c r="EM63" s="119">
        <f>EM62+'DT-Prelim Calcs'!$C$11</f>
        <v>2.3600000000000012</v>
      </c>
      <c r="EN63" s="2">
        <f>EX63/'Drive Train'!$G$35</f>
        <v>0.87467058063124636</v>
      </c>
      <c r="EO63" s="88">
        <f>EV63*12*60/(PI() * 'Drive Train'!$G$17)/EN$2*EN63</f>
        <v>4110.8368788921453</v>
      </c>
      <c r="EP63" s="2">
        <f>('DT-Prelim Calcs'!$C$6*EN63-EO63)/('DT-Prelim Calcs'!$C$6*EN63)*'DT-Prelim Calcs'!$C$7*EN63</f>
        <v>0.24077182019041274</v>
      </c>
      <c r="EQ63" s="110">
        <f>EP63/'DT-Prelim Calcs'!$C$7*('DT-Prelim Calcs'!$C$8-'DT-Prelim Calcs'!$C$9)+'DT-Prelim Calcs'!$C$9</f>
        <v>17.685373430053545</v>
      </c>
      <c r="ER63" s="110">
        <f t="shared" si="30"/>
        <v>17.685373430053545</v>
      </c>
      <c r="ES63" s="2">
        <f t="shared" si="75"/>
        <v>1.0200696592965741E-8</v>
      </c>
      <c r="ET63" s="110">
        <f>ES63*'DT-Prelim Calcs'!$C$21/EN$2/'DT-Prelim Calcs'!$C$19/'DT-Prelim Calcs'!$C$18*3.39*'DT-Prelim Calcs'!$C$20</f>
        <v>5.5564237178265579E-7</v>
      </c>
      <c r="EU63" s="88">
        <f t="shared" si="31"/>
        <v>1</v>
      </c>
      <c r="EV63" s="110">
        <f>ET62*'DT-Prelim Calcs'!$C$11+EV62</f>
        <v>8.3892459999010285</v>
      </c>
      <c r="EW63" s="110">
        <f>EW62+0.5*ET63*'DT-Prelim Calcs'!$C$11^2+EV63*'DT-Prelim Calcs'!$C$11</f>
        <v>18.255177098078583</v>
      </c>
      <c r="EX63" s="110">
        <f>MIN('Drive Train'!$G$35-ER62*'DT-Prelim Calcs'!$C$21*'Drive Train'!$G$38,EX62+ER$2)</f>
        <v>11.108316374016828</v>
      </c>
      <c r="EY63" s="110">
        <f>'Drive Train'!$G$35-ER63*'DT-Prelim Calcs'!$C$21*'Drive Train'!$G$38</f>
        <v>11.10831639129518</v>
      </c>
      <c r="EZ63" s="1">
        <f>IF(EW63&gt;='Drive Train'!$G$30,1,0)</f>
        <v>0</v>
      </c>
      <c r="FA63" s="110">
        <f t="shared" si="76"/>
        <v>0.19650414922281717</v>
      </c>
      <c r="FB63" s="119">
        <f>FB62+'DT-Prelim Calcs'!$C$11</f>
        <v>2.3600000000000012</v>
      </c>
      <c r="FC63" s="2">
        <f>FM63/'Drive Train'!$G$35</f>
        <v>0.87467058540040032</v>
      </c>
      <c r="FD63" s="88">
        <f>FK63*12*60/(PI() * 'Drive Train'!$G$17)/FC$2*FC63</f>
        <v>4110.8369395012478</v>
      </c>
      <c r="FE63" s="2">
        <f>('DT-Prelim Calcs'!$C$6*FC63-FD63)/('DT-Prelim Calcs'!$C$6*FC63)*'DT-Prelim Calcs'!$C$7*FC63</f>
        <v>0.2407718122815577</v>
      </c>
      <c r="FF63" s="110">
        <f>FE63/'DT-Prelim Calcs'!$C$7*('DT-Prelim Calcs'!$C$8-'DT-Prelim Calcs'!$C$9)+'DT-Prelim Calcs'!$C$9</f>
        <v>17.685372947669478</v>
      </c>
      <c r="FG63" s="110">
        <f t="shared" si="32"/>
        <v>17.685372947669478</v>
      </c>
      <c r="FH63" s="2">
        <f t="shared" si="77"/>
        <v>5.4776683189317055E-11</v>
      </c>
      <c r="FI63" s="110">
        <f>FH63*'DT-Prelim Calcs'!$C$21/FC$2/'DT-Prelim Calcs'!$C$19/'DT-Prelim Calcs'!$C$18*3.39*'DT-Prelim Calcs'!$C$20</f>
        <v>3.3228035157994988E-9</v>
      </c>
      <c r="FJ63" s="88">
        <f t="shared" si="33"/>
        <v>1</v>
      </c>
      <c r="FK63" s="110">
        <f>FI62*'DT-Prelim Calcs'!$C$11+FK62</f>
        <v>7.5332005596996998</v>
      </c>
      <c r="FL63" s="110">
        <f>FL62+0.5*FI63*'DT-Prelim Calcs'!$C$11^2+FK63*'DT-Prelim Calcs'!$C$11</f>
        <v>16.582432328137855</v>
      </c>
      <c r="FM63" s="110">
        <f>MIN('Drive Train'!$G$35-FG62*'DT-Prelim Calcs'!$C$21*'Drive Train'!$G$38,FM62+FG$2)</f>
        <v>11.108316434585083</v>
      </c>
      <c r="FN63" s="110">
        <f>'Drive Train'!$G$35-FG63*'DT-Prelim Calcs'!$C$21*'Drive Train'!$G$38</f>
        <v>11.108316434709746</v>
      </c>
      <c r="FO63" s="1">
        <f>IF(FL63&gt;='Drive Train'!$G$30,1,0)</f>
        <v>0</v>
      </c>
      <c r="FP63" s="110">
        <f t="shared" si="78"/>
        <v>0.19650414386299422</v>
      </c>
      <c r="FQ63" s="119">
        <f>FQ62+'DT-Prelim Calcs'!$C$11</f>
        <v>2.3600000000000012</v>
      </c>
      <c r="FR63" s="2">
        <f>GB63/'Drive Train'!$G$35</f>
        <v>0.87467058542855047</v>
      </c>
      <c r="FS63" s="88">
        <f>FZ63*12*60/(PI() * 'Drive Train'!$G$17)/FR$2*FR63</f>
        <v>4110.8369398415898</v>
      </c>
      <c r="FT63" s="2">
        <f>('DT-Prelim Calcs'!$C$6*FR63-FS63)/('DT-Prelim Calcs'!$C$6*FR63)*'DT-Prelim Calcs'!$C$7*FR63</f>
        <v>0.24077181223907773</v>
      </c>
      <c r="FU63" s="110">
        <f>FT63/'DT-Prelim Calcs'!$C$7*('DT-Prelim Calcs'!$C$8-'DT-Prelim Calcs'!$C$9)+'DT-Prelim Calcs'!$C$9</f>
        <v>17.685372945078502</v>
      </c>
      <c r="FV63" s="110">
        <f t="shared" si="34"/>
        <v>17.685372945078502</v>
      </c>
      <c r="FW63" s="2">
        <f t="shared" si="79"/>
        <v>1.1196599203344704E-13</v>
      </c>
      <c r="FX63" s="110">
        <f>FW63*'DT-Prelim Calcs'!$C$21/FR$2/'DT-Prelim Calcs'!$C$19/'DT-Prelim Calcs'!$C$18*3.39*'DT-Prelim Calcs'!$C$20</f>
        <v>7.4850161534993926E-12</v>
      </c>
      <c r="FY63" s="88">
        <f t="shared" si="35"/>
        <v>1</v>
      </c>
      <c r="FZ63" s="110">
        <f>FX62*'DT-Prelim Calcs'!$C$11+FZ62</f>
        <v>6.8356819897030707</v>
      </c>
      <c r="GA63" s="110">
        <f>GA62+0.5*FX63*'DT-Prelim Calcs'!$C$11^2+FZ63*'DT-Prelim Calcs'!$C$11</f>
        <v>15.175661650995016</v>
      </c>
      <c r="GB63" s="110">
        <f>MIN('Drive Train'!$G$35-FV62*'DT-Prelim Calcs'!$C$21*'Drive Train'!$G$38,GB62+FV$2)</f>
        <v>11.108316434942591</v>
      </c>
      <c r="GC63" s="110">
        <f>'Drive Train'!$G$35-FV63*'DT-Prelim Calcs'!$C$21*'Drive Train'!$G$38</f>
        <v>11.108316434942934</v>
      </c>
      <c r="GD63" s="1">
        <f>IF(GA63&gt;='Drive Train'!$G$30,1,0)</f>
        <v>0</v>
      </c>
      <c r="GE63" s="110">
        <f t="shared" si="80"/>
        <v>0.19650414383420556</v>
      </c>
      <c r="GF63" s="119">
        <f>GF62+'DT-Prelim Calcs'!$C$11</f>
        <v>2.3600000000000012</v>
      </c>
      <c r="GG63" s="2">
        <f>GQ63/'Drive Train'!$G$35</f>
        <v>0.87430763371383591</v>
      </c>
      <c r="GH63" s="88">
        <f>GO63*12*60/(PI() * 'Drive Train'!$G$17)/GG$2*GG63</f>
        <v>4105.7064984265007</v>
      </c>
      <c r="GI63" s="2">
        <f>('DT-Prelim Calcs'!$C$6*GG63-GH63)/('DT-Prelim Calcs'!$C$6*GG63)*'DT-Prelim Calcs'!$C$7*GG63</f>
        <v>0.24149873566298707</v>
      </c>
      <c r="GJ63" s="110">
        <f>GI63/'DT-Prelim Calcs'!$C$7*('DT-Prelim Calcs'!$C$8-'DT-Prelim Calcs'!$C$9)+'DT-Prelim Calcs'!$C$9</f>
        <v>17.729710118451695</v>
      </c>
      <c r="GK63" s="110">
        <f t="shared" si="81"/>
        <v>17.729710118451695</v>
      </c>
      <c r="GL63" s="2">
        <f t="shared" si="82"/>
        <v>9.27586527021379E-4</v>
      </c>
      <c r="GM63" s="110">
        <f>GL63*'DT-Prelim Calcs'!$C$21/GG$2/'DT-Prelim Calcs'!$C$19/'DT-Prelim Calcs'!$C$18*3.39*'DT-Prelim Calcs'!$C$20</f>
        <v>3.4449945283630705E-2</v>
      </c>
      <c r="GN63" s="88">
        <f t="shared" si="37"/>
        <v>1</v>
      </c>
      <c r="GO63" s="110">
        <f>GM62*'DT-Prelim Calcs'!$C$11+GO62</f>
        <v>12.293973040190298</v>
      </c>
      <c r="GP63" s="110">
        <f>GP62+0.5*GM63*'DT-Prelim Calcs'!$C$11^2+GO63*'DT-Prelim Calcs'!$C$11</f>
        <v>22.962137703322732</v>
      </c>
      <c r="GQ63" s="110">
        <f>MIN('Drive Train'!$G$35-GK62*'DT-Prelim Calcs'!$C$21*'Drive Train'!$G$38,GQ62+GK$2)</f>
        <v>11.103706948165716</v>
      </c>
      <c r="GR63" s="110">
        <f>'Drive Train'!$G$35-GK63*'DT-Prelim Calcs'!$C$21*'Drive Train'!$G$38</f>
        <v>11.104326089339347</v>
      </c>
      <c r="GS63" s="1">
        <f>IF(GP63&gt;='Drive Train'!$G$30,1,0)</f>
        <v>1</v>
      </c>
      <c r="GT63" s="110">
        <f t="shared" si="83"/>
        <v>0</v>
      </c>
      <c r="GU63" s="119">
        <f>GU62+'DT-Prelim Calcs'!$C$11</f>
        <v>2.3600000000000012</v>
      </c>
      <c r="GV63" s="2">
        <f>HF63/'Drive Train'!$G$35</f>
        <v>0.87441107642174543</v>
      </c>
      <c r="GW63" s="88">
        <f>HD63*12*60/(PI() * 'Drive Train'!$G$17)/GV$2*GV63</f>
        <v>4107.168767688986</v>
      </c>
      <c r="GX63" s="2">
        <f>('DT-Prelim Calcs'!$C$6*GV63-GW63)/('DT-Prelim Calcs'!$C$6*GV63)*'DT-Prelim Calcs'!$C$7*GV63</f>
        <v>0.24129154199413536</v>
      </c>
      <c r="GY63" s="110">
        <f>GX63/'DT-Prelim Calcs'!$C$7*('DT-Prelim Calcs'!$C$8-'DT-Prelim Calcs'!$C$9)+'DT-Prelim Calcs'!$C$9</f>
        <v>17.717072774110385</v>
      </c>
      <c r="GZ63" s="110">
        <f t="shared" si="38"/>
        <v>17.717072774110385</v>
      </c>
      <c r="HA63" s="2">
        <f t="shared" si="84"/>
        <v>6.6318182986860319E-4</v>
      </c>
      <c r="HB63" s="110">
        <f>HA63*'DT-Prelim Calcs'!$C$21/GV$2/'DT-Prelim Calcs'!$C$19/'DT-Prelim Calcs'!$C$18*3.39*'DT-Prelim Calcs'!$C$20</f>
        <v>2.4630131083765619E-2</v>
      </c>
      <c r="HC63" s="88">
        <f t="shared" si="39"/>
        <v>1</v>
      </c>
      <c r="HD63" s="110">
        <f>HB62*'DT-Prelim Calcs'!$C$11+HD62</f>
        <v>12.296896710971525</v>
      </c>
      <c r="HE63" s="110">
        <f>HE62+0.5*HB63*'DT-Prelim Calcs'!$C$11^2+HD63*'DT-Prelim Calcs'!$C$11</f>
        <v>23.629052039548817</v>
      </c>
      <c r="HF63" s="110">
        <f>MIN('Drive Train'!$G$35-GZ62*'DT-Prelim Calcs'!$C$21*'Drive Train'!$G$38,HF62+GZ$2)</f>
        <v>11.105020670556167</v>
      </c>
      <c r="HG63" s="110">
        <f>'Drive Train'!$G$35-GZ63*'DT-Prelim Calcs'!$C$21*'Drive Train'!$G$38</f>
        <v>11.105463450330065</v>
      </c>
      <c r="HH63" s="1">
        <f>IF(HE63&gt;='Drive Train'!$G$30,1,0)</f>
        <v>1</v>
      </c>
      <c r="HI63" s="110">
        <f t="shared" si="85"/>
        <v>0</v>
      </c>
      <c r="HJ63" s="119">
        <f>HJ62+'DT-Prelim Calcs'!$C$11</f>
        <v>2.3600000000000012</v>
      </c>
      <c r="HK63" s="2">
        <f>HU63/'Drive Train'!$G$35</f>
        <v>0.87446121485833261</v>
      </c>
      <c r="HL63" s="88">
        <f>HS63*12*60/(PI() * 'Drive Train'!$G$17)/HK$2*HK63</f>
        <v>4107.8775053039781</v>
      </c>
      <c r="HM63" s="2">
        <f>('DT-Prelim Calcs'!$C$6*HK63-HL63)/('DT-Prelim Calcs'!$C$6*HK63)*'DT-Prelim Calcs'!$C$7*HK63</f>
        <v>0.24119112074500765</v>
      </c>
      <c r="HN63" s="110">
        <f>HM63/'DT-Prelim Calcs'!$C$7*('DT-Prelim Calcs'!$C$8-'DT-Prelim Calcs'!$C$9)+'DT-Prelim Calcs'!$C$9</f>
        <v>17.710947790121033</v>
      </c>
      <c r="HO63" s="110">
        <f t="shared" si="40"/>
        <v>17.710947790121033</v>
      </c>
      <c r="HP63" s="2">
        <f t="shared" si="86"/>
        <v>5.3503662182496914E-4</v>
      </c>
      <c r="HQ63" s="110">
        <f>HP63*'DT-Prelim Calcs'!$C$21/HK$2/'DT-Prelim Calcs'!$C$19/'DT-Prelim Calcs'!$C$18*3.39*'DT-Prelim Calcs'!$C$20</f>
        <v>1.9870903478726332E-2</v>
      </c>
      <c r="HR63" s="88">
        <f t="shared" si="41"/>
        <v>1</v>
      </c>
      <c r="HS63" s="110">
        <f>HQ62*'DT-Prelim Calcs'!$C$11+HS62</f>
        <v>12.298313496004573</v>
      </c>
      <c r="HT63" s="110">
        <f>HT62+0.5*HQ63*'DT-Prelim Calcs'!$C$11^2+HS63*'DT-Prelim Calcs'!$C$11</f>
        <v>24.097434317552764</v>
      </c>
      <c r="HU63" s="110">
        <f>MIN('Drive Train'!$G$35-HO62*'DT-Prelim Calcs'!$C$21*'Drive Train'!$G$38,HU62+HO$2)</f>
        <v>11.105657428700823</v>
      </c>
      <c r="HV63" s="110">
        <f>'Drive Train'!$G$35-HO63*'DT-Prelim Calcs'!$C$21*'Drive Train'!$G$38</f>
        <v>11.106014698889107</v>
      </c>
      <c r="HW63" s="1">
        <f>IF(HT63&gt;='Drive Train'!$G$30,1,0)</f>
        <v>1</v>
      </c>
      <c r="HX63" s="110">
        <f t="shared" si="87"/>
        <v>0</v>
      </c>
      <c r="HY63" s="119">
        <f>HY62+'DT-Prelim Calcs'!$C$11</f>
        <v>2.3600000000000012</v>
      </c>
      <c r="HZ63" s="2">
        <f>IJ63/'Drive Train'!$G$35</f>
        <v>0.87448818197918055</v>
      </c>
      <c r="IA63" s="88">
        <f>IH63*12*60/(PI() * 'Drive Train'!$G$17)/HZ$2*HZ63</f>
        <v>4108.2586965000573</v>
      </c>
      <c r="IB63" s="2">
        <f>('DT-Prelim Calcs'!$C$6*HZ63-IA63)/('DT-Prelim Calcs'!$C$6*HZ63)*'DT-Prelim Calcs'!$C$7*HZ63</f>
        <v>0.2411371102096376</v>
      </c>
      <c r="IC63" s="110">
        <f>IB63/'DT-Prelim Calcs'!$C$7*('DT-Prelim Calcs'!$C$8-'DT-Prelim Calcs'!$C$9)+'DT-Prelim Calcs'!$C$9</f>
        <v>17.707653530516907</v>
      </c>
      <c r="ID63" s="110">
        <f t="shared" si="42"/>
        <v>17.707653530516907</v>
      </c>
      <c r="IE63" s="2">
        <f t="shared" si="88"/>
        <v>4.6611630978712904E-4</v>
      </c>
      <c r="IF63" s="110">
        <f>IE63*'DT-Prelim Calcs'!$C$21/HZ$2/'DT-Prelim Calcs'!$C$19/'DT-Prelim Calcs'!$C$18*3.39*'DT-Prelim Calcs'!$C$20</f>
        <v>1.7311249031977751E-2</v>
      </c>
      <c r="IG63" s="88">
        <f t="shared" si="43"/>
        <v>1</v>
      </c>
      <c r="IH63" s="110">
        <f>IF62*'DT-Prelim Calcs'!$C$11+IH62</f>
        <v>12.29907543438766</v>
      </c>
      <c r="II63" s="110">
        <f>II62+0.5*IF63*'DT-Prelim Calcs'!$C$11^2+IH63*'DT-Prelim Calcs'!$C$11</f>
        <v>24.426316585067745</v>
      </c>
      <c r="IJ63" s="110">
        <f>MIN('Drive Train'!$G$35-ID62*'DT-Prelim Calcs'!$C$21*'Drive Train'!$G$38,IJ62+ID$2)</f>
        <v>11.105999911135592</v>
      </c>
      <c r="IK63" s="110">
        <f>'Drive Train'!$G$35-ID63*'DT-Prelim Calcs'!$C$21*'Drive Train'!$G$38</f>
        <v>11.106311182253478</v>
      </c>
      <c r="IL63" s="1">
        <f>IF(II63&gt;='Drive Train'!$G$30,1,0)</f>
        <v>1</v>
      </c>
      <c r="IM63" s="110">
        <f t="shared" si="89"/>
        <v>0</v>
      </c>
      <c r="IN63" s="119">
        <f>IN62+'DT-Prelim Calcs'!$C$11</f>
        <v>2.3600000000000012</v>
      </c>
      <c r="IO63" s="2">
        <f>IY63/'Drive Train'!$G$35</f>
        <v>0.87450401464559335</v>
      </c>
      <c r="IP63" s="88">
        <f>IW63*12*60/(PI() * 'Drive Train'!$G$17)/IO$2*IO63</f>
        <v>4108.4824958294366</v>
      </c>
      <c r="IQ63" s="2">
        <f>('DT-Prelim Calcs'!$C$6*IO63-IP63)/('DT-Prelim Calcs'!$C$6*IO63)*'DT-Prelim Calcs'!$C$7*IO63</f>
        <v>0.24110540052708357</v>
      </c>
      <c r="IR63" s="110">
        <f>IQ63/'DT-Prelim Calcs'!$C$7*('DT-Prelim Calcs'!$C$8-'DT-Prelim Calcs'!$C$9)+'DT-Prelim Calcs'!$C$9</f>
        <v>17.705719464772471</v>
      </c>
      <c r="IS63" s="110">
        <f t="shared" si="44"/>
        <v>17.705719464772471</v>
      </c>
      <c r="IT63" s="2">
        <f t="shared" si="90"/>
        <v>4.2565348412268444E-4</v>
      </c>
      <c r="IU63" s="110">
        <f>IT63*'DT-Prelim Calcs'!$C$21/IO$2/'DT-Prelim Calcs'!$C$19/'DT-Prelim Calcs'!$C$18*3.39*'DT-Prelim Calcs'!$C$20</f>
        <v>1.5808486659353208E-2</v>
      </c>
      <c r="IV63" s="88">
        <f t="shared" si="45"/>
        <v>1</v>
      </c>
      <c r="IW63" s="110">
        <f>IU62*'DT-Prelim Calcs'!$C$11+IW62</f>
        <v>12.299522748647087</v>
      </c>
      <c r="IX63" s="110">
        <f>IX62+0.5*IU63*'DT-Prelim Calcs'!$C$11^2+IW63*'DT-Prelim Calcs'!$C$11</f>
        <v>24.6589268736587</v>
      </c>
      <c r="IY63" s="110">
        <f>MIN('Drive Train'!$G$35-IS62*'DT-Prelim Calcs'!$C$21*'Drive Train'!$G$38,IY62+IS$2)</f>
        <v>11.106200985999035</v>
      </c>
      <c r="IZ63" s="110">
        <f>'Drive Train'!$G$35-IS63*'DT-Prelim Calcs'!$C$21*'Drive Train'!$G$38</f>
        <v>11.106485248170477</v>
      </c>
      <c r="JA63" s="1">
        <f>IF(IX63&gt;='Drive Train'!$G$30,1,0)</f>
        <v>1</v>
      </c>
      <c r="JB63" s="110">
        <f t="shared" si="91"/>
        <v>0</v>
      </c>
      <c r="JC63" s="119">
        <f>JC62+'DT-Prelim Calcs'!$C$11</f>
        <v>2.3600000000000012</v>
      </c>
      <c r="JD63" s="2">
        <f>JN63/'Drive Train'!$G$35</f>
        <v>0.87451328584338717</v>
      </c>
      <c r="JE63" s="88">
        <f>JL63*12*60/(PI() * 'Drive Train'!$G$17)/JD$2*JD63</f>
        <v>4108.6135462675229</v>
      </c>
      <c r="JF63" s="2">
        <f>('DT-Prelim Calcs'!$C$6*JD63-JE63)/('DT-Prelim Calcs'!$C$6*JD63)*'DT-Prelim Calcs'!$C$7*JD63</f>
        <v>0.24108683231362674</v>
      </c>
      <c r="JG63" s="110">
        <f>JF63/'DT-Prelim Calcs'!$C$7*('DT-Prelim Calcs'!$C$8-'DT-Prelim Calcs'!$C$9)+'DT-Prelim Calcs'!$C$9</f>
        <v>17.704586935441064</v>
      </c>
      <c r="JH63" s="110">
        <f t="shared" si="46"/>
        <v>17.704586935441064</v>
      </c>
      <c r="JI63" s="2">
        <f t="shared" si="92"/>
        <v>4.0195984170646182E-4</v>
      </c>
      <c r="JJ63" s="110">
        <f>JI63*'DT-Prelim Calcs'!$C$21/JD$2/'DT-Prelim Calcs'!$C$19/'DT-Prelim Calcs'!$C$18*3.39*'DT-Prelim Calcs'!$C$20</f>
        <v>1.4928520574216265E-2</v>
      </c>
      <c r="JK63" s="88">
        <f t="shared" si="47"/>
        <v>1</v>
      </c>
      <c r="JL63" s="110">
        <f>JJ62*'DT-Prelim Calcs'!$C$11+JL62</f>
        <v>12.299784674840952</v>
      </c>
      <c r="JM63" s="110">
        <f>JM62+0.5*JJ63*'DT-Prelim Calcs'!$C$11^2+JL63*'DT-Prelim Calcs'!$C$11</f>
        <v>24.816496675944947</v>
      </c>
      <c r="JN63" s="110">
        <f>MIN('Drive Train'!$G$35-JH62*'DT-Prelim Calcs'!$C$21*'Drive Train'!$G$38,JN62+JH$2)</f>
        <v>11.106318730211017</v>
      </c>
      <c r="JO63" s="110">
        <f>'Drive Train'!$G$35-JH63*'DT-Prelim Calcs'!$C$21*'Drive Train'!$G$38</f>
        <v>11.106587175810304</v>
      </c>
      <c r="JP63" s="1">
        <f>IF(JM63&gt;='Drive Train'!$G$30,1,0)</f>
        <v>1</v>
      </c>
      <c r="JQ63" s="110">
        <f>MIN(JG63,'DT-Prelim Calcs'!$C$10)*'DT-Prelim Calcs'!$C$11*1000/60/60*(1-JP63)</f>
        <v>0</v>
      </c>
      <c r="JR63" s="119">
        <f>JR62+'DT-Prelim Calcs'!$C$11</f>
        <v>2.3600000000000012</v>
      </c>
      <c r="JS63" s="2">
        <f>KC63/'Drive Train'!$G$35</f>
        <v>0.87451669692974521</v>
      </c>
      <c r="JT63" s="88">
        <f>KA63*12*60/(PI() * 'Drive Train'!$G$17)/JS$2*JS63</f>
        <v>4108.6617626129546</v>
      </c>
      <c r="JU63" s="2">
        <f>('DT-Prelim Calcs'!$C$6*JS63-JT63)/('DT-Prelim Calcs'!$C$6*JS63)*'DT-Prelim Calcs'!$C$7*JS63</f>
        <v>0.24108000067021032</v>
      </c>
      <c r="JV63" s="110">
        <f>JU63/'DT-Prelim Calcs'!$C$7*('DT-Prelim Calcs'!$C$8-'DT-Prelim Calcs'!$C$9)+'DT-Prelim Calcs'!$C$9</f>
        <v>17.704170253644037</v>
      </c>
      <c r="JW63" s="110">
        <f t="shared" si="48"/>
        <v>17.704170253644037</v>
      </c>
      <c r="JX63" s="2">
        <f t="shared" si="93"/>
        <v>3.9324246960437126E-4</v>
      </c>
      <c r="JY63" s="110">
        <f>JX63*'DT-Prelim Calcs'!$C$21/JS$2/'DT-Prelim Calcs'!$C$19/'DT-Prelim Calcs'!$C$18*3.39*'DT-Prelim Calcs'!$C$20</f>
        <v>1.4604763185352048E-2</v>
      </c>
      <c r="JZ63" s="88">
        <f t="shared" si="49"/>
        <v>1</v>
      </c>
      <c r="KA63" s="110">
        <f>JY62*'DT-Prelim Calcs'!$C$11+KA62</f>
        <v>12.299881041748232</v>
      </c>
      <c r="KB63" s="110">
        <f>KB62+0.5*JY63*'DT-Prelim Calcs'!$C$11^2+KA63*'DT-Prelim Calcs'!$C$11</f>
        <v>24.878563602103245</v>
      </c>
      <c r="KC63" s="110">
        <f>MIN('Drive Train'!$G$35-JW62*'DT-Prelim Calcs'!$C$21*'Drive Train'!$G$38,KC62+JW$2)</f>
        <v>11.106362051007764</v>
      </c>
      <c r="KD63" s="110">
        <f>'Drive Train'!$G$35-JW63*'DT-Prelim Calcs'!$C$21*'Drive Train'!$G$38</f>
        <v>11.106624677172036</v>
      </c>
      <c r="KE63" s="1">
        <f>IF(KB63&gt;='Drive Train'!$G$30,1,0)</f>
        <v>1</v>
      </c>
      <c r="KF63" s="110">
        <f>MIN(JV63,'DT-Prelim Calcs'!$C$10)*'DT-Prelim Calcs'!$C$11*1000/60/60*(1-KE63)</f>
        <v>0</v>
      </c>
      <c r="KG63" s="119">
        <f>KG62+'DT-Prelim Calcs'!$C$11</f>
        <v>2.3600000000000012</v>
      </c>
      <c r="KH63" s="2">
        <f>KR63/'Drive Train'!$G$35</f>
        <v>0.87451644327250577</v>
      </c>
      <c r="KI63" s="88">
        <f>KP63*12*60/(PI() * 'Drive Train'!$G$17)/KH$2*KH63</f>
        <v>4108.6581771224692</v>
      </c>
      <c r="KJ63" s="2">
        <f>('DT-Prelim Calcs'!$C$6*KH63-KI63)/('DT-Prelim Calcs'!$C$6*KH63)*'DT-Prelim Calcs'!$C$7*KH63</f>
        <v>0.24108050868843153</v>
      </c>
      <c r="KK63" s="110">
        <f>KJ63/'DT-Prelim Calcs'!$C$7*('DT-Prelim Calcs'!$C$8-'DT-Prelim Calcs'!$C$9)+'DT-Prelim Calcs'!$C$9</f>
        <v>17.70420123915256</v>
      </c>
      <c r="KL63" s="110">
        <f t="shared" si="50"/>
        <v>17.70420123915256</v>
      </c>
      <c r="KM63" s="2">
        <f t="shared" si="94"/>
        <v>3.9389071487413996E-4</v>
      </c>
      <c r="KN63" s="110">
        <f>KM63*'DT-Prelim Calcs'!$C$21/KH$2/'DT-Prelim Calcs'!$C$19/'DT-Prelim Calcs'!$C$18*3.39*'DT-Prelim Calcs'!$C$20</f>
        <v>1.4628838582550426E-2</v>
      </c>
      <c r="KO63" s="88">
        <f t="shared" si="51"/>
        <v>1</v>
      </c>
      <c r="KP63" s="110">
        <f>KN62*'DT-Prelim Calcs'!$C$11+KP62</f>
        <v>12.299873875687126</v>
      </c>
      <c r="KQ63" s="110">
        <f>KQ62+0.5*KN63*'DT-Prelim Calcs'!$C$11^2+KP63*'DT-Prelim Calcs'!$C$11</f>
        <v>24.874009888160995</v>
      </c>
      <c r="KR63" s="110">
        <f>MIN('Drive Train'!$G$35-KL62*'DT-Prelim Calcs'!$C$21*'Drive Train'!$G$38,KR62+KL$2)</f>
        <v>11.106358829560822</v>
      </c>
      <c r="KS63" s="110">
        <f>'Drive Train'!$G$35-KL63*'DT-Prelim Calcs'!$C$21*'Drive Train'!$G$38</f>
        <v>11.106621888476269</v>
      </c>
      <c r="KT63" s="1">
        <f>IF(KQ63&gt;='Drive Train'!$G$30,1,0)</f>
        <v>1</v>
      </c>
      <c r="KU63" s="110">
        <f>MIN(KK63,'DT-Prelim Calcs'!$C$10)*'DT-Prelim Calcs'!$C$11*1000/60/60*(1-KT63)</f>
        <v>0</v>
      </c>
      <c r="KV63" s="119">
        <f>KV62+'DT-Prelim Calcs'!$C$11</f>
        <v>2.3600000000000012</v>
      </c>
      <c r="KW63" s="2">
        <f>LG63/'Drive Train'!$G$35</f>
        <v>0.87451668141603212</v>
      </c>
      <c r="KX63" s="88">
        <f>LE63*12*60/(PI() * 'Drive Train'!$G$17)/KW$2*KW63</f>
        <v>4108.6615433238539</v>
      </c>
      <c r="KY63" s="2">
        <f>('DT-Prelim Calcs'!$C$6*KW63-KX63)/('DT-Prelim Calcs'!$C$6*KW63)*'DT-Prelim Calcs'!$C$7*KW63</f>
        <v>0.24108003174067472</v>
      </c>
      <c r="KZ63" s="110">
        <f>KY63/'DT-Prelim Calcs'!$C$7*('DT-Prelim Calcs'!$C$8-'DT-Prelim Calcs'!$C$9)+'DT-Prelim Calcs'!$C$9</f>
        <v>17.704172148722005</v>
      </c>
      <c r="LA63" s="110">
        <f t="shared" si="52"/>
        <v>17.704172148722005</v>
      </c>
      <c r="LB63" s="2">
        <f t="shared" si="95"/>
        <v>3.9328211637215671E-4</v>
      </c>
      <c r="LC63" s="110">
        <f>LB63*'DT-Prelim Calcs'!$C$21/KW$2/'DT-Prelim Calcs'!$C$19/'DT-Prelim Calcs'!$C$18*3.39*'DT-Prelim Calcs'!$C$20</f>
        <v>1.4606235639879029E-2</v>
      </c>
      <c r="LD63" s="88">
        <f t="shared" si="53"/>
        <v>1</v>
      </c>
      <c r="LE63" s="110">
        <f>LC62*'DT-Prelim Calcs'!$C$11+LE62</f>
        <v>12.29988060347106</v>
      </c>
      <c r="LF63" s="110">
        <f>LF62+0.5*LC63*'DT-Prelim Calcs'!$C$11^2+LE63*'DT-Prelim Calcs'!$C$11</f>
        <v>24.878348622946589</v>
      </c>
      <c r="LG63" s="110">
        <f>MIN('Drive Train'!$G$35-LA62*'DT-Prelim Calcs'!$C$21*'Drive Train'!$G$38,LG62+LA$2)</f>
        <v>11.106361853983607</v>
      </c>
      <c r="LH63" s="110">
        <f>'Drive Train'!$G$35-LA63*'DT-Prelim Calcs'!$C$21*'Drive Train'!$G$38</f>
        <v>11.106624506615018</v>
      </c>
      <c r="LI63" s="1">
        <f>IF(LF63&gt;='Drive Train'!$G$30,1,0)</f>
        <v>1</v>
      </c>
      <c r="LJ63" s="110">
        <f>MIN(KZ63,'DT-Prelim Calcs'!$C$10)*'DT-Prelim Calcs'!$C$11*1000/60/60*(1-LI63)</f>
        <v>0</v>
      </c>
      <c r="LK63" s="119">
        <f>LK62+'DT-Prelim Calcs'!$C$11</f>
        <v>2.3600000000000012</v>
      </c>
      <c r="LL63" s="2">
        <f>LV63/'Drive Train'!$G$35</f>
        <v>0.87451650197059627</v>
      </c>
      <c r="LM63" s="88">
        <f>LT63*12*60/(PI() * 'Drive Train'!$G$17)/LL$2*LL63</f>
        <v>4108.6590068305177</v>
      </c>
      <c r="LN63" s="2">
        <f>('DT-Prelim Calcs'!$C$6*LL63-LM63)/('DT-Prelim Calcs'!$C$6*LL63)*'DT-Prelim Calcs'!$C$7*LL63</f>
        <v>0.24108039112939184</v>
      </c>
      <c r="LO63" s="110">
        <f>LN63/'DT-Prelim Calcs'!$C$7*('DT-Prelim Calcs'!$C$8-'DT-Prelim Calcs'!$C$9)+'DT-Prelim Calcs'!$C$9</f>
        <v>17.704194068884895</v>
      </c>
      <c r="LP63" s="110">
        <f t="shared" si="54"/>
        <v>17.704194068884895</v>
      </c>
      <c r="LQ63" s="2">
        <f t="shared" si="96"/>
        <v>3.9374070628836466E-4</v>
      </c>
      <c r="LR63" s="110">
        <f>LQ63*'DT-Prelim Calcs'!$C$21/LL$2/'DT-Prelim Calcs'!$C$19/'DT-Prelim Calcs'!$C$18*3.39*'DT-Prelim Calcs'!$C$20</f>
        <v>1.4623267363670579E-2</v>
      </c>
      <c r="LS63" s="88">
        <f t="shared" si="55"/>
        <v>1</v>
      </c>
      <c r="LT63" s="110">
        <f>LR62*'DT-Prelim Calcs'!$C$11+LT62</f>
        <v>12.299875533965134</v>
      </c>
      <c r="LU63" s="110">
        <f>LU62+0.5*LR63*'DT-Prelim Calcs'!$C$11^2+LT63*'DT-Prelim Calcs'!$C$11</f>
        <v>24.875474257439059</v>
      </c>
      <c r="LV63" s="110">
        <f>MIN('Drive Train'!$G$35-LP62*'DT-Prelim Calcs'!$C$21*'Drive Train'!$G$38,LV62+LP$2)</f>
        <v>11.106359575026572</v>
      </c>
      <c r="LW63" s="110">
        <f>'Drive Train'!$G$35-LP63*'DT-Prelim Calcs'!$C$21*'Drive Train'!$G$38</f>
        <v>11.106622533800358</v>
      </c>
      <c r="LX63" s="1">
        <f>IF(LU63&gt;='Drive Train'!$G$30,1,0)</f>
        <v>1</v>
      </c>
      <c r="LY63" s="110">
        <f>MIN(LO63,'DT-Prelim Calcs'!$C$10)*'DT-Prelim Calcs'!$C$11*1000/60/60*(1-LX63)</f>
        <v>0</v>
      </c>
      <c r="LZ63" s="119">
        <f>LZ62+'DT-Prelim Calcs'!$C$11</f>
        <v>2.3600000000000012</v>
      </c>
    </row>
    <row r="64" spans="2:338" x14ac:dyDescent="0.2">
      <c r="B64" s="27"/>
      <c r="Q64" s="209"/>
      <c r="R64" s="119">
        <f>R63+'DT-Prelim Calcs'!$C$11</f>
        <v>2.4000000000000012</v>
      </c>
      <c r="S64" s="2">
        <f>AG64/'Drive Train'!$G$35</f>
        <v>0</v>
      </c>
      <c r="T64" s="88">
        <f>AE64*12*60/(PI() * 'Drive Train'!$G$17)/S$2*ABS(S64)</f>
        <v>0</v>
      </c>
      <c r="U64" s="2">
        <f>IF(OR(AD63=1,AND($C$32=Motors!$C$28,'DT-Prelim Calcs'!AI63=1)),0,IF(AG64=0,-(V63+$C$9)/($C$8-$C$9)*$C$7,($C$6*S64-T64)/($C$6*S64)*$C$7*S64))</f>
        <v>0</v>
      </c>
      <c r="V64" s="110">
        <f>IF(AND(AD63=1,AI63=1),0,ABS(U64/$C$7*($C$8-$C$9)+$C$9) *'Drive Train'!$K$55 + V63*(1-'Drive Train'!$K$55))</f>
        <v>3.0015403197862334</v>
      </c>
      <c r="W64" s="110">
        <f t="shared" si="7"/>
        <v>3.0015403197862334</v>
      </c>
      <c r="X64" s="2">
        <f>MAX(MIN(IF(AND(AI63=1,AG64&lt;0),-1,1)*(W64-$C$9)/($C$8-$C$9)*$C$7-$C$29*AE64/T$2 -  AI63*$C$29/2,X$2),MAX(X$4:X63)*-1)</f>
        <v>-0.30235532020403333</v>
      </c>
      <c r="Y64" s="110">
        <f t="shared" si="8"/>
        <v>-11.229275042072185</v>
      </c>
      <c r="Z64" s="110">
        <f t="shared" si="9"/>
        <v>11.229275042072185</v>
      </c>
      <c r="AA64" s="110">
        <f t="shared" si="10"/>
        <v>0</v>
      </c>
      <c r="AB64" s="110" t="e">
        <f t="shared" si="11"/>
        <v>#N/A</v>
      </c>
      <c r="AC64" s="88">
        <f t="shared" si="60"/>
        <v>0</v>
      </c>
      <c r="AD64" s="1">
        <f t="shared" si="12"/>
        <v>0</v>
      </c>
      <c r="AE64" s="110">
        <f t="shared" si="13"/>
        <v>7.8080948257886327</v>
      </c>
      <c r="AF64" s="110" t="e">
        <f t="shared" si="14"/>
        <v>#N/A</v>
      </c>
      <c r="AG64" s="110">
        <f>IF(AI63=0,MIN('Drive Train'!$G$35-W63*$C$21*'Drive Train'!$G$38,AG63+W$2)-$C$3,IF(AE63-1&lt;=0,0,IF($C$32=Motors!$C$26,MAX(MAX(AG$4:AG63)*-1,AG63-W$2),MAX(0,MAX(AG$4:AG63)*-1,AG63-W$2))))</f>
        <v>0</v>
      </c>
      <c r="AH64" s="110">
        <f>'Drive Train'!$G$35-ABS(W64)*'DT-Prelim Calcs'!$C$21*'Drive Train'!$G$38</f>
        <v>12.429861371219239</v>
      </c>
      <c r="AI64" s="1">
        <f>IF(AJ64&gt;='Drive Train'!$G$30,1,0)</f>
        <v>1</v>
      </c>
      <c r="AJ64" s="110">
        <f>AJ63+0.5*Y64*'DT-Prelim Calcs'!$C$11^2+AE64*'DT-Prelim Calcs'!$C$11</f>
        <v>24.39843453558953</v>
      </c>
      <c r="AK64" s="110">
        <f t="shared" si="100"/>
        <v>0</v>
      </c>
      <c r="AL64" s="119">
        <f>AL63+'DT-Prelim Calcs'!$C$11</f>
        <v>2.4000000000000012</v>
      </c>
      <c r="AM64" s="2">
        <f>AW64/'Drive Train'!$G$35</f>
        <v>0.70180383008740876</v>
      </c>
      <c r="AN64" s="88">
        <f>AU64*12*60/(PI() * 'Drive Train'!$G$17)/AM$2*AM64</f>
        <v>1458.551253506012</v>
      </c>
      <c r="AO64" s="2">
        <f>('DT-Prelim Calcs'!$C$6*AM64-AN64)/('DT-Prelim Calcs'!$C$6*AM64)*'DT-Prelim Calcs'!$C$7*AM64</f>
        <v>0.63739318339525375</v>
      </c>
      <c r="AP64" s="110">
        <f>AO64/'DT-Prelim Calcs'!$C$7*('DT-Prelim Calcs'!$C$8-'DT-Prelim Calcs'!$C$9)+'DT-Prelim Calcs'!$C$9</f>
        <v>41.87646366807931</v>
      </c>
      <c r="AQ64" s="110">
        <f t="shared" si="16"/>
        <v>41.87646366807931</v>
      </c>
      <c r="AR64" s="2">
        <f t="shared" si="61"/>
        <v>0.53092352179368829</v>
      </c>
      <c r="AS64" s="110">
        <f>AR64*'DT-Prelim Calcs'!$C$21/AM$2/'DT-Prelim Calcs'!$C$19/'DT-Prelim Calcs'!$C$18*3.39*'DT-Prelim Calcs'!$C$20</f>
        <v>5.9154437056081299</v>
      </c>
      <c r="AT64" s="88">
        <f t="shared" si="17"/>
        <v>0</v>
      </c>
      <c r="AU64" s="110">
        <f>AS63*'DT-Prelim Calcs'!$C$11+AU63</f>
        <v>18.136493840166008</v>
      </c>
      <c r="AV64" s="110">
        <f>AV63+0.5*AS64*'DT-Prelim Calcs'!$C$11^2+AU64*'DT-Prelim Calcs'!$C$11</f>
        <v>23.858436489357054</v>
      </c>
      <c r="AW64" s="110">
        <f>MIN('Drive Train'!$G$35-AQ63*'DT-Prelim Calcs'!$C$21*'Drive Train'!$G$38,AW63+AQ$2)</f>
        <v>8.9129086421100912</v>
      </c>
      <c r="AX64" s="110">
        <f>'Drive Train'!$G$35-AQ64*'DT-Prelim Calcs'!$C$21*'Drive Train'!$G$38</f>
        <v>8.9311182698728615</v>
      </c>
      <c r="AY64" s="1">
        <f>IF(AV64&gt;='Drive Train'!$G$30,1,0)</f>
        <v>1</v>
      </c>
      <c r="AZ64" s="110">
        <f t="shared" si="62"/>
        <v>0</v>
      </c>
      <c r="BA64" s="119">
        <f>BA63+'DT-Prelim Calcs'!$C$11</f>
        <v>2.4000000000000012</v>
      </c>
      <c r="BB64" s="2">
        <f>BL64/'Drive Train'!$G$35</f>
        <v>0.79588201405595882</v>
      </c>
      <c r="BC64" s="88">
        <f>BJ64*12*60/(PI() * 'Drive Train'!$G$17)/BB$2*BB64</f>
        <v>2914.5934161335294</v>
      </c>
      <c r="BD64" s="2">
        <f>('DT-Prelim Calcs'!$C$6*BB64-BC64)/('DT-Prelim Calcs'!$C$6*BB64)*'DT-Prelim Calcs'!$C$7*BB64</f>
        <v>0.41849899654008749</v>
      </c>
      <c r="BE64" s="110">
        <f>BD64/'DT-Prelim Calcs'!$C$7*('DT-Prelim Calcs'!$C$8-'DT-Prelim Calcs'!$C$9)+'DT-Prelim Calcs'!$C$9</f>
        <v>28.525470710955691</v>
      </c>
      <c r="BF64" s="110">
        <f t="shared" si="18"/>
        <v>28.525470710955691</v>
      </c>
      <c r="BG64" s="2">
        <f t="shared" si="63"/>
        <v>0.23089192595365229</v>
      </c>
      <c r="BH64" s="110">
        <f>BG64*'DT-Prelim Calcs'!$C$21/BB$2/'DT-Prelim Calcs'!$C$19/'DT-Prelim Calcs'!$C$18*3.39*'DT-Prelim Calcs'!$C$20</f>
        <v>4.0017470346795827</v>
      </c>
      <c r="BI64" s="88">
        <f t="shared" si="19"/>
        <v>0</v>
      </c>
      <c r="BJ64" s="110">
        <f>BH63*'DT-Prelim Calcs'!$C$11+BJ63</f>
        <v>20.544289907780762</v>
      </c>
      <c r="BK64" s="110">
        <f>BK63+0.5*BH64*'DT-Prelim Calcs'!$C$11^2+BJ64*'DT-Prelim Calcs'!$C$11</f>
        <v>30.171563192350938</v>
      </c>
      <c r="BL64" s="110">
        <f>MIN('Drive Train'!$G$35-BF63*'DT-Prelim Calcs'!$C$21*'Drive Train'!$G$38,BL63+BF$2)</f>
        <v>10.107701578510676</v>
      </c>
      <c r="BM64" s="110">
        <f>'Drive Train'!$G$35-BF64*'DT-Prelim Calcs'!$C$21*'Drive Train'!$G$38</f>
        <v>10.132707636013986</v>
      </c>
      <c r="BN64" s="1">
        <f>IF(BK64&gt;='Drive Train'!$G$30,1,0)</f>
        <v>1</v>
      </c>
      <c r="BO64" s="110">
        <f t="shared" si="64"/>
        <v>0</v>
      </c>
      <c r="BP64" s="119">
        <f>BP63+'DT-Prelim Calcs'!$C$11</f>
        <v>2.4000000000000012</v>
      </c>
      <c r="BQ64" s="2">
        <f>CA64/'Drive Train'!$G$35</f>
        <v>0.85447506444781218</v>
      </c>
      <c r="BR64" s="88">
        <f>BY64*12*60/(PI() * 'Drive Train'!$G$17)/BQ$2*BQ64</f>
        <v>3809.4576757106197</v>
      </c>
      <c r="BS64" s="2">
        <f>('DT-Prelim Calcs'!$C$6*BQ64-BR64)/('DT-Prelim Calcs'!$C$6*BQ64)*'DT-Prelim Calcs'!$C$7*BQ64</f>
        <v>0.28506064177004975</v>
      </c>
      <c r="BT64" s="110">
        <f>BS64/'DT-Prelim Calcs'!$C$7*('DT-Prelim Calcs'!$C$8-'DT-Prelim Calcs'!$C$9)+'DT-Prelim Calcs'!$C$9</f>
        <v>20.386677441293813</v>
      </c>
      <c r="BU64" s="110">
        <f t="shared" si="20"/>
        <v>20.386677441293813</v>
      </c>
      <c r="BV64" s="2">
        <f t="shared" si="65"/>
        <v>5.6667177367075827E-2</v>
      </c>
      <c r="BW64" s="110">
        <f>BV64*'DT-Prelim Calcs'!$C$21/BQ$2/'DT-Prelim Calcs'!$C$19/'DT-Prelim Calcs'!$C$18*3.39*'DT-Prelim Calcs'!$C$20</f>
        <v>1.3329014222498412</v>
      </c>
      <c r="BX64" s="88">
        <f t="shared" si="21"/>
        <v>0</v>
      </c>
      <c r="BY64" s="110">
        <f>BW63*'DT-Prelim Calcs'!$C$11+BY63</f>
        <v>18.428926573132305</v>
      </c>
      <c r="BZ64" s="110">
        <f>BZ63+0.5*BW64*'DT-Prelim Calcs'!$C$11^2+BY64*'DT-Prelim Calcs'!$C$11</f>
        <v>31.066550034754684</v>
      </c>
      <c r="CA64" s="110">
        <f>MIN('Drive Train'!$G$35-BU63*'DT-Prelim Calcs'!$C$21*'Drive Train'!$G$38,CA63+BU$2)</f>
        <v>10.851833318487214</v>
      </c>
      <c r="CB64" s="110">
        <f>'Drive Train'!$G$35-BU64*'DT-Prelim Calcs'!$C$21*'Drive Train'!$G$38</f>
        <v>10.865199030283556</v>
      </c>
      <c r="CC64" s="1">
        <f>IF(BZ64&gt;='Drive Train'!$G$30,1,0)</f>
        <v>1</v>
      </c>
      <c r="CD64" s="110">
        <f t="shared" si="66"/>
        <v>0</v>
      </c>
      <c r="CE64" s="119">
        <f>CE63+'DT-Prelim Calcs'!$C$11</f>
        <v>2.4000000000000012</v>
      </c>
      <c r="CF64" s="2">
        <f>CP64/'Drive Train'!$G$35</f>
        <v>0.87179261007137088</v>
      </c>
      <c r="CG64" s="88">
        <f>CN64*12*60/(PI() * 'Drive Train'!$G$17)/CF$2*CF64</f>
        <v>4068.821701675457</v>
      </c>
      <c r="CH64" s="2">
        <f>('DT-Prelim Calcs'!$C$6*CF64-CG64)/('DT-Prelim Calcs'!$C$6*CF64)*'DT-Prelim Calcs'!$C$7*CF64</f>
        <v>0.24685795702214072</v>
      </c>
      <c r="CI64" s="110">
        <f>CH64/'DT-Prelim Calcs'!$C$7*('DT-Prelim Calcs'!$C$8-'DT-Prelim Calcs'!$C$9)+'DT-Prelim Calcs'!$C$9</f>
        <v>18.056584612697947</v>
      </c>
      <c r="CJ64" s="110">
        <f t="shared" si="22"/>
        <v>18.056584612697947</v>
      </c>
      <c r="CK64" s="2">
        <f t="shared" si="67"/>
        <v>7.7602623108481705E-3</v>
      </c>
      <c r="CL64" s="110">
        <f>CK64*'DT-Prelim Calcs'!$C$21/CF$2/'DT-Prelim Calcs'!$C$19/'DT-Prelim Calcs'!$C$18*3.39*'DT-Prelim Calcs'!$C$20</f>
        <v>0.23056877538211965</v>
      </c>
      <c r="CM64" s="88">
        <f t="shared" si="23"/>
        <v>1</v>
      </c>
      <c r="CN64" s="110">
        <f>CL63*'DT-Prelim Calcs'!$C$11+CN63</f>
        <v>15.273343371127599</v>
      </c>
      <c r="CO64" s="110">
        <f>CO63+0.5*CL64*'DT-Prelim Calcs'!$C$11^2+CN64*'DT-Prelim Calcs'!$C$11</f>
        <v>28.926917341036621</v>
      </c>
      <c r="CP64" s="110">
        <f>MIN('Drive Train'!$G$35-CJ63*'DT-Prelim Calcs'!$C$21*'Drive Train'!$G$38,CP63+CJ$2)</f>
        <v>11.071766147906409</v>
      </c>
      <c r="CQ64" s="110">
        <f>'Drive Train'!$G$35-CJ64*'DT-Prelim Calcs'!$C$21*'Drive Train'!$G$38</f>
        <v>11.074907384857184</v>
      </c>
      <c r="CR64" s="1">
        <f>IF(CO64&gt;='Drive Train'!$G$30,1,0)</f>
        <v>1</v>
      </c>
      <c r="CS64" s="110">
        <f t="shared" si="68"/>
        <v>0</v>
      </c>
      <c r="CT64" s="119">
        <f>CT63+'DT-Prelim Calcs'!$C$11</f>
        <v>2.4000000000000012</v>
      </c>
      <c r="CU64" s="2">
        <f>DE64/'Drive Train'!$G$35</f>
        <v>0.87443395406629054</v>
      </c>
      <c r="CV64" s="88">
        <f>DC64*12*60/(PI() * 'Drive Train'!$G$17)/CU$2*CU64</f>
        <v>4107.4724561436688</v>
      </c>
      <c r="CW64" s="2">
        <f>('DT-Prelim Calcs'!$C$6*CU64-CV64)/('DT-Prelim Calcs'!$C$6*CU64)*'DT-Prelim Calcs'!$C$7*CU64</f>
        <v>0.24125047743165925</v>
      </c>
      <c r="CX64" s="110">
        <f>CW64/'DT-Prelim Calcs'!$C$7*('DT-Prelim Calcs'!$C$8-'DT-Prelim Calcs'!$C$9)+'DT-Prelim Calcs'!$C$9</f>
        <v>17.714568127037374</v>
      </c>
      <c r="CY64" s="110">
        <f t="shared" si="24"/>
        <v>17.714568127037374</v>
      </c>
      <c r="CZ64" s="2">
        <f t="shared" si="69"/>
        <v>6.1062092712083071E-4</v>
      </c>
      <c r="DA64" s="110">
        <f>CZ64*'DT-Prelim Calcs'!$C$21/CU$2/'DT-Prelim Calcs'!$C$19/'DT-Prelim Calcs'!$C$18*3.39*'DT-Prelim Calcs'!$C$20</f>
        <v>2.1922119053092617E-2</v>
      </c>
      <c r="DB64" s="88">
        <f t="shared" si="25"/>
        <v>1</v>
      </c>
      <c r="DC64" s="110">
        <f>DA63*'DT-Prelim Calcs'!$C$11+DC63</f>
        <v>12.72153539129336</v>
      </c>
      <c r="DD64" s="110">
        <f>DD63+0.5*DA64*'DT-Prelim Calcs'!$C$11^2+DC64*'DT-Prelim Calcs'!$C$11</f>
        <v>25.940814025308306</v>
      </c>
      <c r="DE64" s="110">
        <f>MIN('Drive Train'!$G$35-CY63*'DT-Prelim Calcs'!$C$21*'Drive Train'!$G$38,DE63+CY$2)</f>
        <v>11.105311216641889</v>
      </c>
      <c r="DF64" s="110">
        <f>'Drive Train'!$G$35-CY64*'DT-Prelim Calcs'!$C$21*'Drive Train'!$G$38</f>
        <v>11.105688868566636</v>
      </c>
      <c r="DG64" s="1">
        <f>IF(DD64&gt;='Drive Train'!$G$30,1,0)</f>
        <v>1</v>
      </c>
      <c r="DH64" s="110">
        <f t="shared" si="70"/>
        <v>0</v>
      </c>
      <c r="DI64" s="119">
        <f>DI63+'DT-Prelim Calcs'!$C$11</f>
        <v>2.4000000000000012</v>
      </c>
      <c r="DJ64" s="2">
        <f>DT64/'Drive Train'!$G$35</f>
        <v>0.87465947798930632</v>
      </c>
      <c r="DK64" s="88">
        <f>DR64*12*60/(PI() * 'Drive Train'!$G$17)/DJ$2*DJ64</f>
        <v>4110.6839342842904</v>
      </c>
      <c r="DL64" s="2">
        <f>('DT-Prelim Calcs'!$C$6*DJ64-DK64)/('DT-Prelim Calcs'!$C$6*DJ64)*'DT-Prelim Calcs'!$C$7*DJ64</f>
        <v>0.24079309215998188</v>
      </c>
      <c r="DM64" s="110">
        <f>DL64/'DT-Prelim Calcs'!$C$7*('DT-Prelim Calcs'!$C$8-'DT-Prelim Calcs'!$C$9)+'DT-Prelim Calcs'!$C$9</f>
        <v>17.686670869332225</v>
      </c>
      <c r="DN64" s="110">
        <f t="shared" si="26"/>
        <v>17.686670869332225</v>
      </c>
      <c r="DO64" s="2">
        <f t="shared" si="71"/>
        <v>2.7183974382005704E-5</v>
      </c>
      <c r="DP64" s="110">
        <f>DO64*'DT-Prelim Calcs'!$C$21/DJ$2/'DT-Prelim Calcs'!$C$19/'DT-Prelim Calcs'!$C$18*3.39*'DT-Prelim Calcs'!$C$20</f>
        <v>1.1442073127130295E-3</v>
      </c>
      <c r="DQ64" s="88">
        <f t="shared" si="27"/>
        <v>1</v>
      </c>
      <c r="DR64" s="110">
        <f>DP63*'DT-Prelim Calcs'!$C$11+DR63</f>
        <v>10.856405175014364</v>
      </c>
      <c r="DS64" s="110">
        <f>DS63+0.5*DP64*'DT-Prelim Calcs'!$C$11^2+DR64*'DT-Prelim Calcs'!$C$11</f>
        <v>23.089419723409122</v>
      </c>
      <c r="DT64" s="110">
        <f>MIN('Drive Train'!$G$35-DN63*'DT-Prelim Calcs'!$C$21*'Drive Train'!$G$38,DT63+DN$2)</f>
        <v>11.10817537046419</v>
      </c>
      <c r="DU64" s="110">
        <f>'Drive Train'!$G$35-DN64*'DT-Prelim Calcs'!$C$21*'Drive Train'!$G$38</f>
        <v>11.108199621760098</v>
      </c>
      <c r="DV64" s="1">
        <f>IF(DS64&gt;='Drive Train'!$G$30,1,0)</f>
        <v>1</v>
      </c>
      <c r="DW64" s="110">
        <f t="shared" si="72"/>
        <v>0</v>
      </c>
      <c r="DX64" s="119">
        <f>DX63+'DT-Prelim Calcs'!$C$11</f>
        <v>2.4000000000000012</v>
      </c>
      <c r="DY64" s="2">
        <f>EI64/'Drive Train'!$G$35</f>
        <v>0.87467030633678533</v>
      </c>
      <c r="DZ64" s="88">
        <f>EG64*12*60/(PI() * 'Drive Train'!$G$17)/DY$2*DY64</f>
        <v>4110.8332365050201</v>
      </c>
      <c r="EA64" s="2">
        <f>('DT-Prelim Calcs'!$C$6*DY64-DZ64)/('DT-Prelim Calcs'!$C$6*DY64)*'DT-Prelim Calcs'!$C$7*DY64</f>
        <v>0.24077231284718273</v>
      </c>
      <c r="EB64" s="110">
        <f>EA64/'DT-Prelim Calcs'!$C$7*('DT-Prelim Calcs'!$C$8-'DT-Prelim Calcs'!$C$9)+'DT-Prelim Calcs'!$C$9</f>
        <v>17.685403478622494</v>
      </c>
      <c r="EC64" s="110">
        <f t="shared" si="28"/>
        <v>17.685403478622494</v>
      </c>
      <c r="ED64" s="2">
        <f t="shared" si="73"/>
        <v>6.4068678207185314E-7</v>
      </c>
      <c r="EE64" s="110">
        <f>ED64*'DT-Prelim Calcs'!$C$21/DY$2/'DT-Prelim Calcs'!$C$19/'DT-Prelim Calcs'!$C$18*3.39*'DT-Prelim Calcs'!$C$20</f>
        <v>3.0933084004955231E-5</v>
      </c>
      <c r="EF64" s="88">
        <f t="shared" si="29"/>
        <v>1</v>
      </c>
      <c r="EG64" s="110">
        <f>EE63*'DT-Prelim Calcs'!$C$11+EG63</f>
        <v>9.4647849407633942</v>
      </c>
      <c r="EH64" s="110">
        <f>EH63+0.5*EE64*'DT-Prelim Calcs'!$C$11^2+EG64*'DT-Prelim Calcs'!$C$11</f>
        <v>20.639242602210004</v>
      </c>
      <c r="EI64" s="110">
        <f>MIN('Drive Train'!$G$35-EC63*'DT-Prelim Calcs'!$C$21*'Drive Train'!$G$38,EI63+EC$2)</f>
        <v>11.108312890477173</v>
      </c>
      <c r="EJ64" s="110">
        <f>'Drive Train'!$G$35-EC64*'DT-Prelim Calcs'!$C$21*'Drive Train'!$G$38</f>
        <v>11.108313686923974</v>
      </c>
      <c r="EK64" s="1">
        <f>IF(EH64&gt;='Drive Train'!$G$30,1,0)</f>
        <v>1</v>
      </c>
      <c r="EL64" s="110">
        <f t="shared" si="74"/>
        <v>0</v>
      </c>
      <c r="EM64" s="119">
        <f>EM63+'DT-Prelim Calcs'!$C$11</f>
        <v>2.4000000000000012</v>
      </c>
      <c r="EN64" s="2">
        <f>EX64/'Drive Train'!$G$35</f>
        <v>0.87467058199174652</v>
      </c>
      <c r="EO64" s="88">
        <f>EV64*12*60/(PI() * 'Drive Train'!$G$17)/EN$2*EN64</f>
        <v>4110.8368961771885</v>
      </c>
      <c r="EP64" s="2">
        <f>('DT-Prelim Calcs'!$C$6*EN64-EO64)/('DT-Prelim Calcs'!$C$6*EN64)*'DT-Prelim Calcs'!$C$7*EN64</f>
        <v>0.24077181793544555</v>
      </c>
      <c r="EQ64" s="110">
        <f>EP64/'DT-Prelim Calcs'!$C$7*('DT-Prelim Calcs'!$C$8-'DT-Prelim Calcs'!$C$9)+'DT-Prelim Calcs'!$C$9</f>
        <v>17.685373292516537</v>
      </c>
      <c r="ER64" s="110">
        <f t="shared" si="30"/>
        <v>17.685373292516537</v>
      </c>
      <c r="ES64" s="2">
        <f t="shared" si="75"/>
        <v>7.3078507689672279E-9</v>
      </c>
      <c r="ET64" s="110">
        <f>ES64*'DT-Prelim Calcs'!$C$21/EN$2/'DT-Prelim Calcs'!$C$19/'DT-Prelim Calcs'!$C$18*3.39*'DT-Prelim Calcs'!$C$20</f>
        <v>3.9806610233881033E-7</v>
      </c>
      <c r="EU64" s="88">
        <f t="shared" si="31"/>
        <v>1</v>
      </c>
      <c r="EV64" s="110">
        <f>ET63*'DT-Prelim Calcs'!$C$11+EV63</f>
        <v>8.3892460221267235</v>
      </c>
      <c r="EW64" s="110">
        <f>EW63+0.5*ET64*'DT-Prelim Calcs'!$C$11^2+EV64*'DT-Prelim Calcs'!$C$11</f>
        <v>18.590746939282106</v>
      </c>
      <c r="EX64" s="110">
        <f>MIN('Drive Train'!$G$35-ER63*'DT-Prelim Calcs'!$C$21*'Drive Train'!$G$38,EX63+ER$2)</f>
        <v>11.10831639129518</v>
      </c>
      <c r="EY64" s="110">
        <f>'Drive Train'!$G$35-ER64*'DT-Prelim Calcs'!$C$21*'Drive Train'!$G$38</f>
        <v>11.108316403673511</v>
      </c>
      <c r="EZ64" s="1">
        <f>IF(EW64&gt;='Drive Train'!$G$30,1,0)</f>
        <v>0</v>
      </c>
      <c r="FA64" s="110">
        <f t="shared" si="76"/>
        <v>0.19650414769462821</v>
      </c>
      <c r="FB64" s="119">
        <f>FB63+'DT-Prelim Calcs'!$C$11</f>
        <v>2.4000000000000012</v>
      </c>
      <c r="FC64" s="2">
        <f>FM64/'Drive Train'!$G$35</f>
        <v>0.87467058541021625</v>
      </c>
      <c r="FD64" s="88">
        <f>FK64*12*60/(PI() * 'Drive Train'!$G$17)/FC$2*FC64</f>
        <v>4110.8369396199132</v>
      </c>
      <c r="FE64" s="2">
        <f>('DT-Prelim Calcs'!$C$6*FC64-FD64)/('DT-Prelim Calcs'!$C$6*FC64)*'DT-Prelim Calcs'!$C$7*FC64</f>
        <v>0.24077181226674768</v>
      </c>
      <c r="FF64" s="110">
        <f>FE64/'DT-Prelim Calcs'!$C$7*('DT-Prelim Calcs'!$C$8-'DT-Prelim Calcs'!$C$9)+'DT-Prelim Calcs'!$C$9</f>
        <v>17.685372946766172</v>
      </c>
      <c r="FG64" s="110">
        <f t="shared" si="32"/>
        <v>17.685372946766172</v>
      </c>
      <c r="FH64" s="2">
        <f t="shared" si="77"/>
        <v>3.5718650259752849E-11</v>
      </c>
      <c r="FI64" s="110">
        <f>FH64*'DT-Prelim Calcs'!$C$21/FC$2/'DT-Prelim Calcs'!$C$19/'DT-Prelim Calcs'!$C$18*3.39*'DT-Prelim Calcs'!$C$20</f>
        <v>2.1667258722570202E-9</v>
      </c>
      <c r="FJ64" s="88">
        <f t="shared" si="33"/>
        <v>1</v>
      </c>
      <c r="FK64" s="110">
        <f>FI63*'DT-Prelim Calcs'!$C$11+FK63</f>
        <v>7.5332005598326122</v>
      </c>
      <c r="FL64" s="110">
        <f>FL63+0.5*FI64*'DT-Prelim Calcs'!$C$11^2+FK64*'DT-Prelim Calcs'!$C$11</f>
        <v>16.883760350532892</v>
      </c>
      <c r="FM64" s="110">
        <f>MIN('Drive Train'!$G$35-FG63*'DT-Prelim Calcs'!$C$21*'Drive Train'!$G$38,FM63+FG$2)</f>
        <v>11.108316434709746</v>
      </c>
      <c r="FN64" s="110">
        <f>'Drive Train'!$G$35-FG64*'DT-Prelim Calcs'!$C$21*'Drive Train'!$G$38</f>
        <v>11.108316434791044</v>
      </c>
      <c r="FO64" s="1">
        <f>IF(FL64&gt;='Drive Train'!$G$30,1,0)</f>
        <v>0</v>
      </c>
      <c r="FP64" s="110">
        <f t="shared" si="78"/>
        <v>0.1965041438529575</v>
      </c>
      <c r="FQ64" s="119">
        <f>FQ63+'DT-Prelim Calcs'!$C$11</f>
        <v>2.4000000000000012</v>
      </c>
      <c r="FR64" s="2">
        <f>GB64/'Drive Train'!$G$35</f>
        <v>0.87467058542857745</v>
      </c>
      <c r="FS64" s="88">
        <f>FZ64*12*60/(PI() * 'Drive Train'!$G$17)/FR$2*FR64</f>
        <v>4110.8369398418954</v>
      </c>
      <c r="FT64" s="2">
        <f>('DT-Prelim Calcs'!$C$6*FR64-FS64)/('DT-Prelim Calcs'!$C$6*FR64)*'DT-Prelim Calcs'!$C$7*FR64</f>
        <v>0.24077181223904201</v>
      </c>
      <c r="FU64" s="110">
        <f>FT64/'DT-Prelim Calcs'!$C$7*('DT-Prelim Calcs'!$C$8-'DT-Prelim Calcs'!$C$9)+'DT-Prelim Calcs'!$C$9</f>
        <v>17.685372945076324</v>
      </c>
      <c r="FV64" s="110">
        <f t="shared" si="34"/>
        <v>17.685372945076324</v>
      </c>
      <c r="FW64" s="2">
        <f t="shared" si="79"/>
        <v>6.5780714209040525E-14</v>
      </c>
      <c r="FX64" s="110">
        <f>FW64*'DT-Prelim Calcs'!$C$21/FR$2/'DT-Prelim Calcs'!$C$19/'DT-Prelim Calcs'!$C$18*3.39*'DT-Prelim Calcs'!$C$20</f>
        <v>4.3974933772418352E-12</v>
      </c>
      <c r="FY64" s="88">
        <f t="shared" si="35"/>
        <v>1</v>
      </c>
      <c r="FZ64" s="110">
        <f>FX63*'DT-Prelim Calcs'!$C$11+FZ63</f>
        <v>6.83568198970337</v>
      </c>
      <c r="GA64" s="110">
        <f>GA63+0.5*FX64*'DT-Prelim Calcs'!$C$11^2+FZ64*'DT-Prelim Calcs'!$C$11</f>
        <v>15.449088930583155</v>
      </c>
      <c r="GB64" s="110">
        <f>MIN('Drive Train'!$G$35-FV63*'DT-Prelim Calcs'!$C$21*'Drive Train'!$G$38,GB63+FV$2)</f>
        <v>11.108316434942934</v>
      </c>
      <c r="GC64" s="110">
        <f>'Drive Train'!$G$35-FV64*'DT-Prelim Calcs'!$C$21*'Drive Train'!$G$38</f>
        <v>11.108316434943131</v>
      </c>
      <c r="GD64" s="1">
        <f>IF(GA64&gt;='Drive Train'!$G$30,1,0)</f>
        <v>0</v>
      </c>
      <c r="GE64" s="110">
        <f t="shared" si="80"/>
        <v>0.19650414383418138</v>
      </c>
      <c r="GF64" s="119">
        <f>GF63+'DT-Prelim Calcs'!$C$11</f>
        <v>2.4000000000000012</v>
      </c>
      <c r="GG64" s="2">
        <f>GQ64/'Drive Train'!$G$35</f>
        <v>0.87435638498735024</v>
      </c>
      <c r="GH64" s="88">
        <f>GO64*12*60/(PI() * 'Drive Train'!$G$17)/GG$2*GG64</f>
        <v>4106.3956551286146</v>
      </c>
      <c r="GI64" s="2">
        <f>('DT-Prelim Calcs'!$C$6*GG64-GH64)/('DT-Prelim Calcs'!$C$6*GG64)*'DT-Prelim Calcs'!$C$7*GG64</f>
        <v>0.24140108609734431</v>
      </c>
      <c r="GJ64" s="110">
        <f>GI64/'DT-Prelim Calcs'!$C$7*('DT-Prelim Calcs'!$C$8-'DT-Prelim Calcs'!$C$9)+'DT-Prelim Calcs'!$C$9</f>
        <v>17.723754187497597</v>
      </c>
      <c r="GK64" s="110">
        <f t="shared" si="81"/>
        <v>17.723754187497597</v>
      </c>
      <c r="GL64" s="2">
        <f t="shared" si="82"/>
        <v>8.0297199928716645E-4</v>
      </c>
      <c r="GM64" s="110">
        <f>GL64*'DT-Prelim Calcs'!$C$21/GG$2/'DT-Prelim Calcs'!$C$19/'DT-Prelim Calcs'!$C$18*3.39*'DT-Prelim Calcs'!$C$20</f>
        <v>2.9821844791728926E-2</v>
      </c>
      <c r="GN64" s="88">
        <f t="shared" si="37"/>
        <v>1</v>
      </c>
      <c r="GO64" s="110">
        <f>GM63*'DT-Prelim Calcs'!$C$11+GO63</f>
        <v>12.295351038001643</v>
      </c>
      <c r="GP64" s="110">
        <f>GP63+0.5*GM64*'DT-Prelim Calcs'!$C$11^2+GO64*'DT-Prelim Calcs'!$C$11</f>
        <v>23.453975602318632</v>
      </c>
      <c r="GQ64" s="110">
        <f>MIN('Drive Train'!$G$35-GK63*'DT-Prelim Calcs'!$C$21*'Drive Train'!$G$38,GQ63+GK$2)</f>
        <v>11.104326089339347</v>
      </c>
      <c r="GR64" s="110">
        <f>'Drive Train'!$G$35-GK64*'DT-Prelim Calcs'!$C$21*'Drive Train'!$G$38</f>
        <v>11.104862123125216</v>
      </c>
      <c r="GS64" s="1">
        <f>IF(GP64&gt;='Drive Train'!$G$30,1,0)</f>
        <v>1</v>
      </c>
      <c r="GT64" s="110">
        <f t="shared" si="83"/>
        <v>0</v>
      </c>
      <c r="GU64" s="119">
        <f>GU63+'DT-Prelim Calcs'!$C$11</f>
        <v>2.4000000000000012</v>
      </c>
      <c r="GV64" s="2">
        <f>HF64/'Drive Train'!$G$35</f>
        <v>0.87444594097087136</v>
      </c>
      <c r="GW64" s="88">
        <f>HD64*12*60/(PI() * 'Drive Train'!$G$17)/GV$2*GV64</f>
        <v>4107.6616009596792</v>
      </c>
      <c r="GX64" s="2">
        <f>('DT-Prelim Calcs'!$C$6*GV64-GW64)/('DT-Prelim Calcs'!$C$6*GV64)*'DT-Prelim Calcs'!$C$7*GV64</f>
        <v>0.24122171215366364</v>
      </c>
      <c r="GY64" s="110">
        <f>GX64/'DT-Prelim Calcs'!$C$7*('DT-Prelim Calcs'!$C$8-'DT-Prelim Calcs'!$C$9)+'DT-Prelim Calcs'!$C$9</f>
        <v>17.712813649088709</v>
      </c>
      <c r="GZ64" s="110">
        <f t="shared" si="38"/>
        <v>17.712813649088709</v>
      </c>
      <c r="HA64" s="2">
        <f t="shared" si="84"/>
        <v>5.7407327805170105E-4</v>
      </c>
      <c r="HB64" s="110">
        <f>HA64*'DT-Prelim Calcs'!$C$21/GV$2/'DT-Prelim Calcs'!$C$19/'DT-Prelim Calcs'!$C$18*3.39*'DT-Prelim Calcs'!$C$20</f>
        <v>2.1320698869119949E-2</v>
      </c>
      <c r="HC64" s="88">
        <f t="shared" si="39"/>
        <v>1</v>
      </c>
      <c r="HD64" s="110">
        <f>HB63*'DT-Prelim Calcs'!$C$11+HD63</f>
        <v>12.297881916214877</v>
      </c>
      <c r="HE64" s="110">
        <f>HE63+0.5*HB64*'DT-Prelim Calcs'!$C$11^2+HD64*'DT-Prelim Calcs'!$C$11</f>
        <v>24.120984372756507</v>
      </c>
      <c r="HF64" s="110">
        <f>MIN('Drive Train'!$G$35-GZ63*'DT-Prelim Calcs'!$C$21*'Drive Train'!$G$38,HF63+GZ$2)</f>
        <v>11.105463450330065</v>
      </c>
      <c r="HG64" s="110">
        <f>'Drive Train'!$G$35-GZ64*'DT-Prelim Calcs'!$C$21*'Drive Train'!$G$38</f>
        <v>11.105846771582016</v>
      </c>
      <c r="HH64" s="1">
        <f>IF(HE64&gt;='Drive Train'!$G$30,1,0)</f>
        <v>1</v>
      </c>
      <c r="HI64" s="110">
        <f t="shared" si="85"/>
        <v>0</v>
      </c>
      <c r="HJ64" s="119">
        <f>HJ63+'DT-Prelim Calcs'!$C$11</f>
        <v>2.4000000000000012</v>
      </c>
      <c r="HK64" s="2">
        <f>HU64/'Drive Train'!$G$35</f>
        <v>0.87448934636922104</v>
      </c>
      <c r="HL64" s="88">
        <f>HS64*12*60/(PI() * 'Drive Train'!$G$17)/HK$2*HK64</f>
        <v>4108.2751555370705</v>
      </c>
      <c r="HM64" s="2">
        <f>('DT-Prelim Calcs'!$C$6*HK64-HL64)/('DT-Prelim Calcs'!$C$6*HK64)*'DT-Prelim Calcs'!$C$7*HK64</f>
        <v>0.2411347781567541</v>
      </c>
      <c r="HN64" s="110">
        <f>HM64/'DT-Prelim Calcs'!$C$7*('DT-Prelim Calcs'!$C$8-'DT-Prelim Calcs'!$C$9)+'DT-Prelim Calcs'!$C$9</f>
        <v>17.707511291830393</v>
      </c>
      <c r="HO64" s="110">
        <f t="shared" si="40"/>
        <v>17.707511291830393</v>
      </c>
      <c r="HP64" s="2">
        <f t="shared" si="86"/>
        <v>4.631405064289551E-4</v>
      </c>
      <c r="HQ64" s="110">
        <f>HP64*'DT-Prelim Calcs'!$C$21/HK$2/'DT-Prelim Calcs'!$C$19/'DT-Prelim Calcs'!$C$18*3.39*'DT-Prelim Calcs'!$C$20</f>
        <v>1.7200729678928141E-2</v>
      </c>
      <c r="HR64" s="88">
        <f t="shared" si="41"/>
        <v>1</v>
      </c>
      <c r="HS64" s="110">
        <f>HQ63*'DT-Prelim Calcs'!$C$11+HS63</f>
        <v>12.299108332143723</v>
      </c>
      <c r="HT64" s="110">
        <f>HT63+0.5*HQ64*'DT-Prelim Calcs'!$C$11^2+HS64*'DT-Prelim Calcs'!$C$11</f>
        <v>24.589412411422259</v>
      </c>
      <c r="HU64" s="110">
        <f>MIN('Drive Train'!$G$35-HO63*'DT-Prelim Calcs'!$C$21*'Drive Train'!$G$38,HU63+HO$2)</f>
        <v>11.106014698889107</v>
      </c>
      <c r="HV64" s="110">
        <f>'Drive Train'!$G$35-HO64*'DT-Prelim Calcs'!$C$21*'Drive Train'!$G$38</f>
        <v>11.106323983735264</v>
      </c>
      <c r="HW64" s="1">
        <f>IF(HT64&gt;='Drive Train'!$G$30,1,0)</f>
        <v>1</v>
      </c>
      <c r="HX64" s="110">
        <f t="shared" si="87"/>
        <v>0</v>
      </c>
      <c r="HY64" s="119">
        <f>HY63+'DT-Prelim Calcs'!$C$11</f>
        <v>2.4000000000000012</v>
      </c>
      <c r="HZ64" s="2">
        <f>IJ64/'Drive Train'!$G$35</f>
        <v>0.87451269151602196</v>
      </c>
      <c r="IA64" s="88">
        <f>IH64*12*60/(PI() * 'Drive Train'!$G$17)/HZ$2*HZ64</f>
        <v>4108.6051453323025</v>
      </c>
      <c r="IB64" s="2">
        <f>('DT-Prelim Calcs'!$C$6*HZ64-IA64)/('DT-Prelim Calcs'!$C$6*HZ64)*'DT-Prelim Calcs'!$C$7*HZ64</f>
        <v>0.24108802262003157</v>
      </c>
      <c r="IC64" s="110">
        <f>IB64/'DT-Prelim Calcs'!$C$7*('DT-Prelim Calcs'!$C$8-'DT-Prelim Calcs'!$C$9)+'DT-Prelim Calcs'!$C$9</f>
        <v>17.704659535689871</v>
      </c>
      <c r="ID64" s="110">
        <f t="shared" si="42"/>
        <v>17.704659535689871</v>
      </c>
      <c r="IE64" s="2">
        <f t="shared" si="88"/>
        <v>4.0347870812557085E-4</v>
      </c>
      <c r="IF64" s="110">
        <f>IE64*'DT-Prelim Calcs'!$C$21/HZ$2/'DT-Prelim Calcs'!$C$19/'DT-Prelim Calcs'!$C$18*3.39*'DT-Prelim Calcs'!$C$20</f>
        <v>1.4984930260544366E-2</v>
      </c>
      <c r="IG64" s="88">
        <f t="shared" si="43"/>
        <v>1</v>
      </c>
      <c r="IH64" s="110">
        <f>IF63*'DT-Prelim Calcs'!$C$11+IH63</f>
        <v>12.29976788434894</v>
      </c>
      <c r="II64" s="110">
        <f>II63+0.5*IF64*'DT-Prelim Calcs'!$C$11^2+IH64*'DT-Prelim Calcs'!$C$11</f>
        <v>24.918319288385913</v>
      </c>
      <c r="IJ64" s="110">
        <f>MIN('Drive Train'!$G$35-ID63*'DT-Prelim Calcs'!$C$21*'Drive Train'!$G$38,IJ63+ID$2)</f>
        <v>11.106311182253478</v>
      </c>
      <c r="IK64" s="110">
        <f>'Drive Train'!$G$35-ID64*'DT-Prelim Calcs'!$C$21*'Drive Train'!$G$38</f>
        <v>11.106580641787911</v>
      </c>
      <c r="IL64" s="1">
        <f>IF(II64&gt;='Drive Train'!$G$30,1,0)</f>
        <v>1</v>
      </c>
      <c r="IM64" s="110">
        <f t="shared" si="89"/>
        <v>0</v>
      </c>
      <c r="IN64" s="119">
        <f>IN63+'DT-Prelim Calcs'!$C$11</f>
        <v>2.4000000000000012</v>
      </c>
      <c r="IO64" s="2">
        <f>IY64/'Drive Train'!$G$35</f>
        <v>0.87452639749373839</v>
      </c>
      <c r="IP64" s="88">
        <f>IW64*12*60/(PI() * 'Drive Train'!$G$17)/IO$2*IO64</f>
        <v>4108.7988815599092</v>
      </c>
      <c r="IQ64" s="2">
        <f>('DT-Prelim Calcs'!$C$6*IO64-IP64)/('DT-Prelim Calcs'!$C$6*IO64)*'DT-Prelim Calcs'!$C$7*IO64</f>
        <v>0.24106057269228898</v>
      </c>
      <c r="IR64" s="110">
        <f>IQ64/'DT-Prelim Calcs'!$C$7*('DT-Prelim Calcs'!$C$8-'DT-Prelim Calcs'!$C$9)+'DT-Prelim Calcs'!$C$9</f>
        <v>17.70298528477791</v>
      </c>
      <c r="IS64" s="110">
        <f t="shared" si="44"/>
        <v>17.70298528477791</v>
      </c>
      <c r="IT64" s="2">
        <f t="shared" si="90"/>
        <v>3.6845189256354272E-4</v>
      </c>
      <c r="IU64" s="110">
        <f>IT64*'DT-Prelim Calcs'!$C$21/IO$2/'DT-Prelim Calcs'!$C$19/'DT-Prelim Calcs'!$C$18*3.39*'DT-Prelim Calcs'!$C$20</f>
        <v>1.3684057679474759E-2</v>
      </c>
      <c r="IV64" s="88">
        <f t="shared" si="45"/>
        <v>1</v>
      </c>
      <c r="IW64" s="110">
        <f>IU63*'DT-Prelim Calcs'!$C$11+IW63</f>
        <v>12.300155088113462</v>
      </c>
      <c r="IX64" s="110">
        <f>IX63+0.5*IU64*'DT-Prelim Calcs'!$C$11^2+IW64*'DT-Prelim Calcs'!$C$11</f>
        <v>25.150944024429382</v>
      </c>
      <c r="IY64" s="110">
        <f>MIN('Drive Train'!$G$35-IS63*'DT-Prelim Calcs'!$C$21*'Drive Train'!$G$38,IY63+IS$2)</f>
        <v>11.106485248170477</v>
      </c>
      <c r="IZ64" s="110">
        <f>'Drive Train'!$G$35-IS64*'DT-Prelim Calcs'!$C$21*'Drive Train'!$G$38</f>
        <v>11.106731324369987</v>
      </c>
      <c r="JA64" s="1">
        <f>IF(IX64&gt;='Drive Train'!$G$30,1,0)</f>
        <v>1</v>
      </c>
      <c r="JB64" s="110">
        <f t="shared" si="91"/>
        <v>0</v>
      </c>
      <c r="JC64" s="119">
        <f>JC63+'DT-Prelim Calcs'!$C$11</f>
        <v>2.4000000000000012</v>
      </c>
      <c r="JD64" s="2">
        <f>JN64/'Drive Train'!$G$35</f>
        <v>0.87453442329215003</v>
      </c>
      <c r="JE64" s="88">
        <f>JL64*12*60/(PI() * 'Drive Train'!$G$17)/JD$2*JD64</f>
        <v>4108.9123270554282</v>
      </c>
      <c r="JF64" s="2">
        <f>('DT-Prelim Calcs'!$C$6*JD64-JE64)/('DT-Prelim Calcs'!$C$6*JD64)*'DT-Prelim Calcs'!$C$7*JD64</f>
        <v>0.24104449897409694</v>
      </c>
      <c r="JG64" s="110">
        <f>JF64/'DT-Prelim Calcs'!$C$7*('DT-Prelim Calcs'!$C$8-'DT-Prelim Calcs'!$C$9)+'DT-Prelim Calcs'!$C$9</f>
        <v>17.702004901966198</v>
      </c>
      <c r="JH64" s="110">
        <f t="shared" si="46"/>
        <v>17.702004901966198</v>
      </c>
      <c r="JI64" s="2">
        <f t="shared" si="92"/>
        <v>3.4794152015274471E-4</v>
      </c>
      <c r="JJ64" s="110">
        <f>JI64*'DT-Prelim Calcs'!$C$21/JD$2/'DT-Prelim Calcs'!$C$19/'DT-Prelim Calcs'!$C$18*3.39*'DT-Prelim Calcs'!$C$20</f>
        <v>1.2922316120368873E-2</v>
      </c>
      <c r="JK64" s="88">
        <f t="shared" si="47"/>
        <v>1</v>
      </c>
      <c r="JL64" s="110">
        <f>JJ63*'DT-Prelim Calcs'!$C$11+JL63</f>
        <v>12.30038181566392</v>
      </c>
      <c r="JM64" s="110">
        <f>JM63+0.5*JJ64*'DT-Prelim Calcs'!$C$11^2+JL64*'DT-Prelim Calcs'!$C$11</f>
        <v>25.308522286424399</v>
      </c>
      <c r="JN64" s="110">
        <f>MIN('Drive Train'!$G$35-JH63*'DT-Prelim Calcs'!$C$21*'Drive Train'!$G$38,JN63+JH$2)</f>
        <v>11.106587175810304</v>
      </c>
      <c r="JO64" s="110">
        <f>'Drive Train'!$G$35-JH64*'DT-Prelim Calcs'!$C$21*'Drive Train'!$G$38</f>
        <v>11.106819558823041</v>
      </c>
      <c r="JP64" s="1">
        <f>IF(JM64&gt;='Drive Train'!$G$30,1,0)</f>
        <v>1</v>
      </c>
      <c r="JQ64" s="110">
        <f>MIN(JG64,'DT-Prelim Calcs'!$C$10)*'DT-Prelim Calcs'!$C$11*1000/60/60*(1-JP64)</f>
        <v>0</v>
      </c>
      <c r="JR64" s="119">
        <f>JR63+'DT-Prelim Calcs'!$C$11</f>
        <v>2.4000000000000012</v>
      </c>
      <c r="JS64" s="2">
        <f>KC64/'Drive Train'!$G$35</f>
        <v>0.87453737615527849</v>
      </c>
      <c r="JT64" s="88">
        <f>KA64*12*60/(PI() * 'Drive Train'!$G$17)/JS$2*JS64</f>
        <v>4108.9540659951545</v>
      </c>
      <c r="JU64" s="2">
        <f>('DT-Prelim Calcs'!$C$6*JS64-JT64)/('DT-Prelim Calcs'!$C$6*JS64)*'DT-Prelim Calcs'!$C$7*JS64</f>
        <v>0.24103858513011261</v>
      </c>
      <c r="JV64" s="110">
        <f>JU64/'DT-Prelim Calcs'!$C$7*('DT-Prelim Calcs'!$C$8-'DT-Prelim Calcs'!$C$9)+'DT-Prelim Calcs'!$C$9</f>
        <v>17.70164419942531</v>
      </c>
      <c r="JW64" s="110">
        <f t="shared" si="48"/>
        <v>17.70164419942531</v>
      </c>
      <c r="JX64" s="2">
        <f t="shared" si="93"/>
        <v>3.403953616941402E-4</v>
      </c>
      <c r="JY64" s="110">
        <f>JX64*'DT-Prelim Calcs'!$C$21/JS$2/'DT-Prelim Calcs'!$C$19/'DT-Prelim Calcs'!$C$18*3.39*'DT-Prelim Calcs'!$C$20</f>
        <v>1.2642056825491747E-2</v>
      </c>
      <c r="JZ64" s="88">
        <f t="shared" si="49"/>
        <v>1</v>
      </c>
      <c r="KA64" s="110">
        <f>JY63*'DT-Prelim Calcs'!$C$11+KA63</f>
        <v>12.300465232275647</v>
      </c>
      <c r="KB64" s="110">
        <f>KB63+0.5*JY64*'DT-Prelim Calcs'!$C$11^2+KA64*'DT-Prelim Calcs'!$C$11</f>
        <v>25.37059232503973</v>
      </c>
      <c r="KC64" s="110">
        <f>MIN('Drive Train'!$G$35-JW63*'DT-Prelim Calcs'!$C$21*'Drive Train'!$G$38,KC63+JW$2)</f>
        <v>11.106624677172036</v>
      </c>
      <c r="KD64" s="110">
        <f>'Drive Train'!$G$35-JW64*'DT-Prelim Calcs'!$C$21*'Drive Train'!$G$38</f>
        <v>11.106852022051722</v>
      </c>
      <c r="KE64" s="1">
        <f>IF(KB64&gt;='Drive Train'!$G$30,1,0)</f>
        <v>1</v>
      </c>
      <c r="KF64" s="110">
        <f>MIN(JV64,'DT-Prelim Calcs'!$C$10)*'DT-Prelim Calcs'!$C$11*1000/60/60*(1-KE64)</f>
        <v>0</v>
      </c>
      <c r="KG64" s="119">
        <f>KG63+'DT-Prelim Calcs'!$C$11</f>
        <v>2.4000000000000012</v>
      </c>
      <c r="KH64" s="2">
        <f>KR64/'Drive Train'!$G$35</f>
        <v>0.87453715657293463</v>
      </c>
      <c r="KI64" s="88">
        <f>KP64*12*60/(PI() * 'Drive Train'!$G$17)/KH$2*KH64</f>
        <v>4108.9509621840325</v>
      </c>
      <c r="KJ64" s="2">
        <f>('DT-Prelim Calcs'!$C$6*KH64-KI64)/('DT-Prelim Calcs'!$C$6*KH64)*'DT-Prelim Calcs'!$C$7*KH64</f>
        <v>0.24103902489806278</v>
      </c>
      <c r="KK64" s="110">
        <f>KJ64/'DT-Prelim Calcs'!$C$7*('DT-Prelim Calcs'!$C$8-'DT-Prelim Calcs'!$C$9)+'DT-Prelim Calcs'!$C$9</f>
        <v>17.701671022151348</v>
      </c>
      <c r="KL64" s="110">
        <f t="shared" si="50"/>
        <v>17.701671022151348</v>
      </c>
      <c r="KM64" s="2">
        <f t="shared" si="94"/>
        <v>3.4095651218771228E-4</v>
      </c>
      <c r="KN64" s="110">
        <f>KM64*'DT-Prelim Calcs'!$C$21/KH$2/'DT-Prelim Calcs'!$C$19/'DT-Prelim Calcs'!$C$18*3.39*'DT-Prelim Calcs'!$C$20</f>
        <v>1.2662897580759632E-2</v>
      </c>
      <c r="KO64" s="88">
        <f t="shared" si="51"/>
        <v>1</v>
      </c>
      <c r="KP64" s="110">
        <f>KN63*'DT-Prelim Calcs'!$C$11+KP63</f>
        <v>12.300459029230428</v>
      </c>
      <c r="KQ64" s="110">
        <f>KQ63+0.5*KN64*'DT-Prelim Calcs'!$C$11^2+KP64*'DT-Prelim Calcs'!$C$11</f>
        <v>25.366038379648277</v>
      </c>
      <c r="KR64" s="110">
        <f>MIN('Drive Train'!$G$35-KL63*'DT-Prelim Calcs'!$C$21*'Drive Train'!$G$38,KR63+KL$2)</f>
        <v>11.106621888476269</v>
      </c>
      <c r="KS64" s="110">
        <f>'Drive Train'!$G$35-KL64*'DT-Prelim Calcs'!$C$21*'Drive Train'!$G$38</f>
        <v>11.106849608006378</v>
      </c>
      <c r="KT64" s="1">
        <f>IF(KQ64&gt;='Drive Train'!$G$30,1,0)</f>
        <v>1</v>
      </c>
      <c r="KU64" s="110">
        <f>MIN(KK64,'DT-Prelim Calcs'!$C$10)*'DT-Prelim Calcs'!$C$11*1000/60/60*(1-KT64)</f>
        <v>0</v>
      </c>
      <c r="KV64" s="119">
        <f>KV63+'DT-Prelim Calcs'!$C$11</f>
        <v>2.4000000000000012</v>
      </c>
      <c r="KW64" s="2">
        <f>LG64/'Drive Train'!$G$35</f>
        <v>0.87453736272559202</v>
      </c>
      <c r="KX64" s="88">
        <f>LE64*12*60/(PI() * 'Drive Train'!$G$17)/KW$2*KW64</f>
        <v>4108.9538761656449</v>
      </c>
      <c r="KY64" s="2">
        <f>('DT-Prelim Calcs'!$C$6*KW64-KX64)/('DT-Prelim Calcs'!$C$6*KW64)*'DT-Prelim Calcs'!$C$7*KW64</f>
        <v>0.24103861202637941</v>
      </c>
      <c r="KZ64" s="110">
        <f>KY64/'DT-Prelim Calcs'!$C$7*('DT-Prelim Calcs'!$C$8-'DT-Prelim Calcs'!$C$9)+'DT-Prelim Calcs'!$C$9</f>
        <v>17.701645839906831</v>
      </c>
      <c r="LA64" s="110">
        <f t="shared" si="52"/>
        <v>17.701645839906831</v>
      </c>
      <c r="LB64" s="2">
        <f t="shared" si="95"/>
        <v>3.4042968173186861E-4</v>
      </c>
      <c r="LC64" s="110">
        <f>LB64*'DT-Prelim Calcs'!$C$21/KW$2/'DT-Prelim Calcs'!$C$19/'DT-Prelim Calcs'!$C$18*3.39*'DT-Prelim Calcs'!$C$20</f>
        <v>1.2643331448815217E-2</v>
      </c>
      <c r="LD64" s="88">
        <f t="shared" si="53"/>
        <v>1</v>
      </c>
      <c r="LE64" s="110">
        <f>LC63*'DT-Prelim Calcs'!$C$11+LE63</f>
        <v>12.300464852896654</v>
      </c>
      <c r="LF64" s="110">
        <f>LF63+0.5*LC64*'DT-Prelim Calcs'!$C$11^2+LE64*'DT-Prelim Calcs'!$C$11</f>
        <v>25.370377331727614</v>
      </c>
      <c r="LG64" s="110">
        <f>MIN('Drive Train'!$G$35-LA63*'DT-Prelim Calcs'!$C$21*'Drive Train'!$G$38,LG63+LA$2)</f>
        <v>11.106624506615018</v>
      </c>
      <c r="LH64" s="110">
        <f>'Drive Train'!$G$35-LA64*'DT-Prelim Calcs'!$C$21*'Drive Train'!$G$38</f>
        <v>11.106851874408385</v>
      </c>
      <c r="LI64" s="1">
        <f>IF(LF64&gt;='Drive Train'!$G$30,1,0)</f>
        <v>1</v>
      </c>
      <c r="LJ64" s="110">
        <f>MIN(KZ64,'DT-Prelim Calcs'!$C$10)*'DT-Prelim Calcs'!$C$11*1000/60/60*(1-LI64)</f>
        <v>0</v>
      </c>
      <c r="LK64" s="119">
        <f>LK63+'DT-Prelim Calcs'!$C$11</f>
        <v>2.4000000000000012</v>
      </c>
      <c r="LL64" s="2">
        <f>LV64/'Drive Train'!$G$35</f>
        <v>0.87453720738585505</v>
      </c>
      <c r="LM64" s="88">
        <f>LT64*12*60/(PI() * 'Drive Train'!$G$17)/LL$2*LL64</f>
        <v>4108.9516804280875</v>
      </c>
      <c r="LN64" s="2">
        <f>('DT-Prelim Calcs'!$C$6*LL64-LM64)/('DT-Prelim Calcs'!$C$6*LL64)*'DT-Prelim Calcs'!$C$7*LL64</f>
        <v>0.24103892313261671</v>
      </c>
      <c r="LO64" s="110">
        <f>LN64/'DT-Prelim Calcs'!$C$7*('DT-Prelim Calcs'!$C$8-'DT-Prelim Calcs'!$C$9)+'DT-Prelim Calcs'!$C$9</f>
        <v>17.701664815180877</v>
      </c>
      <c r="LP64" s="110">
        <f t="shared" si="54"/>
        <v>17.701664815180877</v>
      </c>
      <c r="LQ64" s="2">
        <f t="shared" si="96"/>
        <v>3.4082665794848976E-4</v>
      </c>
      <c r="LR64" s="110">
        <f>LQ64*'DT-Prelim Calcs'!$C$21/LL$2/'DT-Prelim Calcs'!$C$19/'DT-Prelim Calcs'!$C$18*3.39*'DT-Prelim Calcs'!$C$20</f>
        <v>1.2658074880875855E-2</v>
      </c>
      <c r="LS64" s="88">
        <f t="shared" si="55"/>
        <v>1</v>
      </c>
      <c r="LT64" s="110">
        <f>LR63*'DT-Prelim Calcs'!$C$11+LT63</f>
        <v>12.300460464659681</v>
      </c>
      <c r="LU64" s="110">
        <f>LU63+0.5*LR64*'DT-Prelim Calcs'!$C$11^2+LT64*'DT-Prelim Calcs'!$C$11</f>
        <v>25.367502802485351</v>
      </c>
      <c r="LV64" s="110">
        <f>MIN('Drive Train'!$G$35-LP63*'DT-Prelim Calcs'!$C$21*'Drive Train'!$G$38,LV63+LP$2)</f>
        <v>11.106622533800358</v>
      </c>
      <c r="LW64" s="110">
        <f>'Drive Train'!$G$35-LP64*'DT-Prelim Calcs'!$C$21*'Drive Train'!$G$38</f>
        <v>11.10685016663372</v>
      </c>
      <c r="LX64" s="1">
        <f>IF(LU64&gt;='Drive Train'!$G$30,1,0)</f>
        <v>1</v>
      </c>
      <c r="LY64" s="110">
        <f>MIN(LO64,'DT-Prelim Calcs'!$C$10)*'DT-Prelim Calcs'!$C$11*1000/60/60*(1-LX64)</f>
        <v>0</v>
      </c>
      <c r="LZ64" s="119">
        <f>LZ63+'DT-Prelim Calcs'!$C$11</f>
        <v>2.4000000000000012</v>
      </c>
    </row>
    <row r="65" spans="2:338" x14ac:dyDescent="0.2">
      <c r="Q65" s="209"/>
      <c r="R65" s="119">
        <f>R64+'DT-Prelim Calcs'!$C$11</f>
        <v>2.4400000000000013</v>
      </c>
      <c r="S65" s="2">
        <f>AG65/'Drive Train'!$G$35</f>
        <v>0</v>
      </c>
      <c r="T65" s="88">
        <f>AE65*12*60/(PI() * 'Drive Train'!$G$17)/S$2*ABS(S65)</f>
        <v>0</v>
      </c>
      <c r="U65" s="2">
        <f>IF(OR(AD64=1,AND($C$32=Motors!$C$28,'DT-Prelim Calcs'!AI64=1)),0,IF(AG65=0,-(V64+$C$9)/($C$8-$C$9)*$C$7,($C$6*S65-T65)/($C$6*S65)*$C$7*S65))</f>
        <v>0</v>
      </c>
      <c r="V65" s="110">
        <f>IF(AND(AD64=1,AI64=1),0,ABS(U65/$C$7*($C$8-$C$9)+$C$9) *'Drive Train'!$K$55 + V64*(1-'Drive Train'!$K$55))</f>
        <v>3.0006161279144932</v>
      </c>
      <c r="W65" s="110">
        <f t="shared" si="7"/>
        <v>3.0006161279144932</v>
      </c>
      <c r="X65" s="2">
        <f>MAX(MIN(IF(AND(AI64=1,AG65&lt;0),-1,1)*(W65-$C$9)/($C$8-$C$9)*$C$7-$C$29*AE65/T$2 -  AI64*$C$29/2,X$2),MAX(X$4:X64)*-1)</f>
        <v>-0.29358099640391089</v>
      </c>
      <c r="Y65" s="110">
        <f t="shared" si="8"/>
        <v>-10.903402505107113</v>
      </c>
      <c r="Z65" s="110">
        <f t="shared" si="9"/>
        <v>10.903402505107113</v>
      </c>
      <c r="AA65" s="110">
        <f t="shared" si="10"/>
        <v>0</v>
      </c>
      <c r="AB65" s="110" t="e">
        <f t="shared" si="11"/>
        <v>#N/A</v>
      </c>
      <c r="AC65" s="88">
        <f t="shared" si="60"/>
        <v>0</v>
      </c>
      <c r="AD65" s="1">
        <f t="shared" si="12"/>
        <v>0</v>
      </c>
      <c r="AE65" s="110">
        <f t="shared" si="13"/>
        <v>7.3589238241057453</v>
      </c>
      <c r="AF65" s="110" t="e">
        <f t="shared" si="14"/>
        <v>#N/A</v>
      </c>
      <c r="AG65" s="110">
        <f>IF(AI64=0,MIN('Drive Train'!$G$35-W64*$C$21*'Drive Train'!$G$38,AG64+W$2)-$C$3,IF(AE64-1&lt;=0,0,IF($C$32=Motors!$C$26,MAX(MAX(AG$4:AG64)*-1,AG64-W$2),MAX(0,MAX(AG$4:AG64)*-1,AG64-W$2))))</f>
        <v>0</v>
      </c>
      <c r="AH65" s="110">
        <f>'Drive Train'!$G$35-ABS(W65)*'DT-Prelim Calcs'!$C$21*'Drive Train'!$G$38</f>
        <v>12.429944548487695</v>
      </c>
      <c r="AI65" s="1">
        <f>IF(AJ65&gt;='Drive Train'!$G$30,1,0)</f>
        <v>1</v>
      </c>
      <c r="AJ65" s="110">
        <f>AJ64+0.5*Y65*'DT-Prelim Calcs'!$C$11^2+AE65*'DT-Prelim Calcs'!$C$11</f>
        <v>24.684068766549672</v>
      </c>
      <c r="AK65" s="110">
        <f t="shared" si="100"/>
        <v>0</v>
      </c>
      <c r="AL65" s="119">
        <f>AL64+'DT-Prelim Calcs'!$C$11</f>
        <v>2.4400000000000013</v>
      </c>
      <c r="AM65" s="2">
        <f>AW65/'Drive Train'!$G$35</f>
        <v>0.70323765904510727</v>
      </c>
      <c r="AN65" s="88">
        <f>AU65*12*60/(PI() * 'Drive Train'!$G$17)/AM$2*AM65</f>
        <v>1480.5990294415953</v>
      </c>
      <c r="AO65" s="2">
        <f>('DT-Prelim Calcs'!$C$6*AM65-AN65)/('DT-Prelim Calcs'!$C$6*AM65)*'DT-Prelim Calcs'!$C$7*AM65</f>
        <v>0.63409170344664068</v>
      </c>
      <c r="AP65" s="110">
        <f>AO65/'DT-Prelim Calcs'!$C$7*('DT-Prelim Calcs'!$C$8-'DT-Prelim Calcs'!$C$9)+'DT-Prelim Calcs'!$C$9</f>
        <v>41.675096805965318</v>
      </c>
      <c r="AQ65" s="110">
        <f t="shared" si="16"/>
        <v>41.675096805965318</v>
      </c>
      <c r="AR65" s="2">
        <f t="shared" si="61"/>
        <v>0.52623298551454145</v>
      </c>
      <c r="AS65" s="110">
        <f>AR65*'DT-Prelim Calcs'!$C$21/AM$2/'DT-Prelim Calcs'!$C$19/'DT-Prelim Calcs'!$C$18*3.39*'DT-Prelim Calcs'!$C$20</f>
        <v>5.8631826884004807</v>
      </c>
      <c r="AT65" s="88">
        <f t="shared" si="17"/>
        <v>0</v>
      </c>
      <c r="AU65" s="110">
        <f>AS64*'DT-Prelim Calcs'!$C$11+AU64</f>
        <v>18.373111588390334</v>
      </c>
      <c r="AV65" s="110">
        <f>AV64+0.5*AS65*'DT-Prelim Calcs'!$C$11^2+AU65*'DT-Prelim Calcs'!$C$11</f>
        <v>24.598051499043386</v>
      </c>
      <c r="AW65" s="110">
        <f>MIN('Drive Train'!$G$35-AQ64*'DT-Prelim Calcs'!$C$21*'Drive Train'!$G$38,AW64+AQ$2)</f>
        <v>8.9311182698728615</v>
      </c>
      <c r="AX65" s="110">
        <f>'Drive Train'!$G$35-AQ65*'DT-Prelim Calcs'!$C$21*'Drive Train'!$G$38</f>
        <v>8.9492412874631206</v>
      </c>
      <c r="AY65" s="1">
        <f>IF(AV65&gt;='Drive Train'!$G$30,1,0)</f>
        <v>1</v>
      </c>
      <c r="AZ65" s="110">
        <f t="shared" si="62"/>
        <v>0</v>
      </c>
      <c r="BA65" s="119">
        <f>BA64+'DT-Prelim Calcs'!$C$11</f>
        <v>2.4400000000000013</v>
      </c>
      <c r="BB65" s="2">
        <f>BL65/'Drive Train'!$G$35</f>
        <v>0.79785099496173129</v>
      </c>
      <c r="BC65" s="88">
        <f>BJ65*12*60/(PI() * 'Drive Train'!$G$17)/BB$2*BB65</f>
        <v>2944.5691063149957</v>
      </c>
      <c r="BD65" s="2">
        <f>('DT-Prelim Calcs'!$C$6*BB65-BC65)/('DT-Prelim Calcs'!$C$6*BB65)*'DT-Prelim Calcs'!$C$7*BB65</f>
        <v>0.4140379782549205</v>
      </c>
      <c r="BE65" s="110">
        <f>BD65/'DT-Prelim Calcs'!$C$7*('DT-Prelim Calcs'!$C$8-'DT-Prelim Calcs'!$C$9)+'DT-Prelim Calcs'!$C$9</f>
        <v>28.253380233988061</v>
      </c>
      <c r="BF65" s="110">
        <f t="shared" si="18"/>
        <v>28.253380233988061</v>
      </c>
      <c r="BG65" s="2">
        <f t="shared" si="63"/>
        <v>0.22496917588457027</v>
      </c>
      <c r="BH65" s="110">
        <f>BG65*'DT-Prelim Calcs'!$C$21/BB$2/'DT-Prelim Calcs'!$C$19/'DT-Prelim Calcs'!$C$18*3.39*'DT-Prelim Calcs'!$C$20</f>
        <v>3.899095772933622</v>
      </c>
      <c r="BI65" s="88">
        <f t="shared" si="19"/>
        <v>0</v>
      </c>
      <c r="BJ65" s="110">
        <f>BH64*'DT-Prelim Calcs'!$C$11+BJ64</f>
        <v>20.704359789167945</v>
      </c>
      <c r="BK65" s="110">
        <f>BK64+0.5*BH65*'DT-Prelim Calcs'!$C$11^2+BJ65*'DT-Prelim Calcs'!$C$11</f>
        <v>31.002856860536003</v>
      </c>
      <c r="BL65" s="110">
        <f>MIN('Drive Train'!$G$35-BF64*'DT-Prelim Calcs'!$C$21*'Drive Train'!$G$38,BL64+BF$2)</f>
        <v>10.132707636013986</v>
      </c>
      <c r="BM65" s="110">
        <f>'Drive Train'!$G$35-BF65*'DT-Prelim Calcs'!$C$21*'Drive Train'!$G$38</f>
        <v>10.157195778941073</v>
      </c>
      <c r="BN65" s="1">
        <f>IF(BK65&gt;='Drive Train'!$G$30,1,0)</f>
        <v>1</v>
      </c>
      <c r="BO65" s="110">
        <f t="shared" si="64"/>
        <v>0</v>
      </c>
      <c r="BP65" s="119">
        <f>BP64+'DT-Prelim Calcs'!$C$11</f>
        <v>2.4400000000000013</v>
      </c>
      <c r="BQ65" s="2">
        <f>CA65/'Drive Train'!$G$35</f>
        <v>0.85552748269949264</v>
      </c>
      <c r="BR65" s="88">
        <f>BY65*12*60/(PI() * 'Drive Train'!$G$17)/BQ$2*BQ65</f>
        <v>3825.1841897184195</v>
      </c>
      <c r="BS65" s="2">
        <f>('DT-Prelim Calcs'!$C$6*BQ65-BR65)/('DT-Prelim Calcs'!$C$6*BQ65)*'DT-Prelim Calcs'!$C$7*BQ65</f>
        <v>0.28274756781467986</v>
      </c>
      <c r="BT65" s="110">
        <f>BS65/'DT-Prelim Calcs'!$C$7*('DT-Prelim Calcs'!$C$8-'DT-Prelim Calcs'!$C$9)+'DT-Prelim Calcs'!$C$9</f>
        <v>20.245596334796076</v>
      </c>
      <c r="BU65" s="110">
        <f t="shared" si="20"/>
        <v>20.245596334796076</v>
      </c>
      <c r="BV65" s="2">
        <f t="shared" si="65"/>
        <v>5.3693346590461488E-2</v>
      </c>
      <c r="BW65" s="110">
        <f>BV65*'DT-Prelim Calcs'!$C$21/BQ$2/'DT-Prelim Calcs'!$C$19/'DT-Prelim Calcs'!$C$18*3.39*'DT-Prelim Calcs'!$C$20</f>
        <v>1.2629522302157481</v>
      </c>
      <c r="BX65" s="88">
        <f t="shared" si="21"/>
        <v>0</v>
      </c>
      <c r="BY65" s="110">
        <f>BW64*'DT-Prelim Calcs'!$C$11+BY64</f>
        <v>18.482242630022299</v>
      </c>
      <c r="BZ65" s="110">
        <f>BZ64+0.5*BW65*'DT-Prelim Calcs'!$C$11^2+BY65*'DT-Prelim Calcs'!$C$11</f>
        <v>31.806850101739748</v>
      </c>
      <c r="CA65" s="110">
        <f>MIN('Drive Train'!$G$35-BU64*'DT-Prelim Calcs'!$C$21*'Drive Train'!$G$38,CA64+BU$2)</f>
        <v>10.865199030283556</v>
      </c>
      <c r="CB65" s="110">
        <f>'Drive Train'!$G$35-BU65*'DT-Prelim Calcs'!$C$21*'Drive Train'!$G$38</f>
        <v>10.877896329868353</v>
      </c>
      <c r="CC65" s="1">
        <f>IF(BZ65&gt;='Drive Train'!$G$30,1,0)</f>
        <v>1</v>
      </c>
      <c r="CD65" s="110">
        <f t="shared" si="66"/>
        <v>0</v>
      </c>
      <c r="CE65" s="119">
        <f>CE64+'DT-Prelim Calcs'!$C$11</f>
        <v>2.4400000000000013</v>
      </c>
      <c r="CF65" s="2">
        <f>CP65/'Drive Train'!$G$35</f>
        <v>0.87203995156355785</v>
      </c>
      <c r="CG65" s="88">
        <f>CN65*12*60/(PI() * 'Drive Train'!$G$17)/CF$2*CF65</f>
        <v>4072.4337311727363</v>
      </c>
      <c r="CH65" s="2">
        <f>('DT-Prelim Calcs'!$C$6*CF65-CG65)/('DT-Prelim Calcs'!$C$6*CF65)*'DT-Prelim Calcs'!$C$7*CF65</f>
        <v>0.246334626061884</v>
      </c>
      <c r="CI65" s="110">
        <f>CH65/'DT-Prelim Calcs'!$C$7*('DT-Prelim Calcs'!$C$8-'DT-Prelim Calcs'!$C$9)+'DT-Prelim Calcs'!$C$9</f>
        <v>18.024665135689382</v>
      </c>
      <c r="CJ65" s="110">
        <f t="shared" si="22"/>
        <v>18.024665135689382</v>
      </c>
      <c r="CK65" s="2">
        <f t="shared" si="67"/>
        <v>7.0925531058897429E-3</v>
      </c>
      <c r="CL65" s="110">
        <f>CK65*'DT-Prelim Calcs'!$C$21/CF$2/'DT-Prelim Calcs'!$C$19/'DT-Prelim Calcs'!$C$18*3.39*'DT-Prelim Calcs'!$C$20</f>
        <v>0.21073015556079988</v>
      </c>
      <c r="CM65" s="88">
        <f t="shared" si="23"/>
        <v>1</v>
      </c>
      <c r="CN65" s="110">
        <f>CL64*'DT-Prelim Calcs'!$C$11+CN64</f>
        <v>15.282566122142883</v>
      </c>
      <c r="CO65" s="110">
        <f>CO64+0.5*CL65*'DT-Prelim Calcs'!$C$11^2+CN65*'DT-Prelim Calcs'!$C$11</f>
        <v>29.538388570046784</v>
      </c>
      <c r="CP65" s="110">
        <f>MIN('Drive Train'!$G$35-CJ64*'DT-Prelim Calcs'!$C$21*'Drive Train'!$G$38,CP64+CJ$2)</f>
        <v>11.074907384857184</v>
      </c>
      <c r="CQ65" s="110">
        <f>'Drive Train'!$G$35-CJ65*'DT-Prelim Calcs'!$C$21*'Drive Train'!$G$38</f>
        <v>11.077780137787954</v>
      </c>
      <c r="CR65" s="1">
        <f>IF(CO65&gt;='Drive Train'!$G$30,1,0)</f>
        <v>1</v>
      </c>
      <c r="CS65" s="110">
        <f t="shared" si="68"/>
        <v>0</v>
      </c>
      <c r="CT65" s="119">
        <f>CT64+'DT-Prelim Calcs'!$C$11</f>
        <v>2.4400000000000013</v>
      </c>
      <c r="CU65" s="2">
        <f>DE65/'Drive Train'!$G$35</f>
        <v>0.87446369043831784</v>
      </c>
      <c r="CV65" s="88">
        <f>DC65*12*60/(PI() * 'Drive Train'!$G$17)/CU$2*CU65</f>
        <v>4107.8952708532415</v>
      </c>
      <c r="CW65" s="2">
        <f>('DT-Prelim Calcs'!$C$6*CU65-CV65)/('DT-Prelim Calcs'!$C$6*CU65)*'DT-Prelim Calcs'!$C$7*CU65</f>
        <v>0.24119032202777627</v>
      </c>
      <c r="CX65" s="110">
        <f>CW65/'DT-Prelim Calcs'!$C$7*('DT-Prelim Calcs'!$C$8-'DT-Prelim Calcs'!$C$9)+'DT-Prelim Calcs'!$C$9</f>
        <v>17.710899074034579</v>
      </c>
      <c r="CY65" s="110">
        <f t="shared" si="24"/>
        <v>17.710899074034579</v>
      </c>
      <c r="CZ65" s="2">
        <f t="shared" si="69"/>
        <v>5.3387841980742645E-4</v>
      </c>
      <c r="DA65" s="110">
        <f>CZ65*'DT-Prelim Calcs'!$C$21/CU$2/'DT-Prelim Calcs'!$C$19/'DT-Prelim Calcs'!$C$18*3.39*'DT-Prelim Calcs'!$C$20</f>
        <v>1.9166959006924771E-2</v>
      </c>
      <c r="DB65" s="88">
        <f t="shared" si="25"/>
        <v>1</v>
      </c>
      <c r="DC65" s="110">
        <f>DA64*'DT-Prelim Calcs'!$C$11+DC64</f>
        <v>12.722412276055483</v>
      </c>
      <c r="DD65" s="110">
        <f>DD64+0.5*DA65*'DT-Prelim Calcs'!$C$11^2+DC65*'DT-Prelim Calcs'!$C$11</f>
        <v>26.44972584991773</v>
      </c>
      <c r="DE65" s="110">
        <f>MIN('Drive Train'!$G$35-CY64*'DT-Prelim Calcs'!$C$21*'Drive Train'!$G$38,DE64+CY$2)</f>
        <v>11.105688868566636</v>
      </c>
      <c r="DF65" s="110">
        <f>'Drive Train'!$G$35-CY65*'DT-Prelim Calcs'!$C$21*'Drive Train'!$G$38</f>
        <v>11.106019083336887</v>
      </c>
      <c r="DG65" s="1">
        <f>IF(DD65&gt;='Drive Train'!$G$30,1,0)</f>
        <v>1</v>
      </c>
      <c r="DH65" s="110">
        <f t="shared" si="70"/>
        <v>0</v>
      </c>
      <c r="DI65" s="119">
        <f>DI64+'DT-Prelim Calcs'!$C$11</f>
        <v>2.4400000000000013</v>
      </c>
      <c r="DJ65" s="2">
        <f>DT65/'Drive Train'!$G$35</f>
        <v>0.87466138754016531</v>
      </c>
      <c r="DK65" s="88">
        <f>DR65*12*60/(PI() * 'Drive Train'!$G$17)/DJ$2*DJ65</f>
        <v>4110.7102385085973</v>
      </c>
      <c r="DL65" s="2">
        <f>('DT-Prelim Calcs'!$C$6*DJ65-DK65)/('DT-Prelim Calcs'!$C$6*DJ65)*'DT-Prelim Calcs'!$C$7*DJ65</f>
        <v>0.2407894337780162</v>
      </c>
      <c r="DM65" s="110">
        <f>DL65/'DT-Prelim Calcs'!$C$7*('DT-Prelim Calcs'!$C$8-'DT-Prelim Calcs'!$C$9)+'DT-Prelim Calcs'!$C$9</f>
        <v>17.686447733978294</v>
      </c>
      <c r="DN65" s="110">
        <f t="shared" si="26"/>
        <v>17.686447733978294</v>
      </c>
      <c r="DO65" s="2">
        <f t="shared" si="71"/>
        <v>2.2510574614997836E-5</v>
      </c>
      <c r="DP65" s="110">
        <f>DO65*'DT-Prelim Calcs'!$C$21/DJ$2/'DT-Prelim Calcs'!$C$19/'DT-Prelim Calcs'!$C$18*3.39*'DT-Prelim Calcs'!$C$20</f>
        <v>9.474981003845549E-4</v>
      </c>
      <c r="DQ65" s="88">
        <f t="shared" si="27"/>
        <v>1</v>
      </c>
      <c r="DR65" s="110">
        <f>DP64*'DT-Prelim Calcs'!$C$11+DR64</f>
        <v>10.856450943306873</v>
      </c>
      <c r="DS65" s="110">
        <f>DS64+0.5*DP65*'DT-Prelim Calcs'!$C$11^2+DR65*'DT-Prelim Calcs'!$C$11</f>
        <v>23.523678519139878</v>
      </c>
      <c r="DT65" s="110">
        <f>MIN('Drive Train'!$G$35-DN64*'DT-Prelim Calcs'!$C$21*'Drive Train'!$G$38,DT64+DN$2)</f>
        <v>11.108199621760098</v>
      </c>
      <c r="DU65" s="110">
        <f>'Drive Train'!$G$35-DN65*'DT-Prelim Calcs'!$C$21*'Drive Train'!$G$38</f>
        <v>11.108219703941954</v>
      </c>
      <c r="DV65" s="1">
        <f>IF(DS65&gt;='Drive Train'!$G$30,1,0)</f>
        <v>1</v>
      </c>
      <c r="DW65" s="110">
        <f t="shared" si="72"/>
        <v>0</v>
      </c>
      <c r="DX65" s="119">
        <f>DX64+'DT-Prelim Calcs'!$C$11</f>
        <v>2.4400000000000013</v>
      </c>
      <c r="DY65" s="2">
        <f>EI65/'Drive Train'!$G$35</f>
        <v>0.87467036904913187</v>
      </c>
      <c r="DZ65" s="88">
        <f>EG65*12*60/(PI() * 'Drive Train'!$G$17)/DY$2*DY65</f>
        <v>4110.8340686504489</v>
      </c>
      <c r="EA65" s="2">
        <f>('DT-Prelim Calcs'!$C$6*DY65-DZ65)/('DT-Prelim Calcs'!$C$6*DY65)*'DT-Prelim Calcs'!$C$7*DY65</f>
        <v>0.24077220035976676</v>
      </c>
      <c r="EB65" s="110">
        <f>EA65/'DT-Prelim Calcs'!$C$7*('DT-Prelim Calcs'!$C$8-'DT-Prelim Calcs'!$C$9)+'DT-Prelim Calcs'!$C$9</f>
        <v>17.6853966176879</v>
      </c>
      <c r="EC65" s="110">
        <f t="shared" si="28"/>
        <v>17.6853966176879</v>
      </c>
      <c r="ED65" s="2">
        <f t="shared" si="73"/>
        <v>4.9672348823026624E-7</v>
      </c>
      <c r="EE65" s="110">
        <f>ED65*'DT-Prelim Calcs'!$C$21/DY$2/'DT-Prelim Calcs'!$C$19/'DT-Prelim Calcs'!$C$18*3.39*'DT-Prelim Calcs'!$C$20</f>
        <v>2.398237300756114E-5</v>
      </c>
      <c r="EF65" s="88">
        <f t="shared" si="29"/>
        <v>1</v>
      </c>
      <c r="EG65" s="110">
        <f>EE64*'DT-Prelim Calcs'!$C$11+EG64</f>
        <v>9.4647861780867544</v>
      </c>
      <c r="EH65" s="110">
        <f>EH64+0.5*EE65*'DT-Prelim Calcs'!$C$11^2+EG65*'DT-Prelim Calcs'!$C$11</f>
        <v>21.01783406851937</v>
      </c>
      <c r="EI65" s="110">
        <f>MIN('Drive Train'!$G$35-EC64*'DT-Prelim Calcs'!$C$21*'Drive Train'!$G$38,EI64+EC$2)</f>
        <v>11.108313686923974</v>
      </c>
      <c r="EJ65" s="110">
        <f>'Drive Train'!$G$35-EC65*'DT-Prelim Calcs'!$C$21*'Drive Train'!$G$38</f>
        <v>11.108314304408088</v>
      </c>
      <c r="EK65" s="1">
        <f>IF(EH65&gt;='Drive Train'!$G$30,1,0)</f>
        <v>1</v>
      </c>
      <c r="EL65" s="110">
        <f t="shared" si="74"/>
        <v>0</v>
      </c>
      <c r="EM65" s="119">
        <f>EM64+'DT-Prelim Calcs'!$C$11</f>
        <v>2.4400000000000013</v>
      </c>
      <c r="EN65" s="2">
        <f>EX65/'Drive Train'!$G$35</f>
        <v>0.8746705829664182</v>
      </c>
      <c r="EO65" s="88">
        <f>EV65*12*60/(PI() * 'Drive Train'!$G$17)/EN$2*EN65</f>
        <v>4110.8369085603163</v>
      </c>
      <c r="EP65" s="2">
        <f>('DT-Prelim Calcs'!$C$6*EN65-EO65)/('DT-Prelim Calcs'!$C$6*EN65)*'DT-Prelim Calcs'!$C$7*EN65</f>
        <v>0.24077181631997058</v>
      </c>
      <c r="EQ65" s="110">
        <f>EP65/'DT-Prelim Calcs'!$C$7*('DT-Prelim Calcs'!$C$8-'DT-Prelim Calcs'!$C$9)+'DT-Prelim Calcs'!$C$9</f>
        <v>17.68537319398402</v>
      </c>
      <c r="ER65" s="110">
        <f t="shared" si="30"/>
        <v>17.68537319398402</v>
      </c>
      <c r="ES65" s="2">
        <f t="shared" si="75"/>
        <v>5.2353950341643696E-9</v>
      </c>
      <c r="ET65" s="110">
        <f>ES65*'DT-Prelim Calcs'!$C$21/EN$2/'DT-Prelim Calcs'!$C$19/'DT-Prelim Calcs'!$C$18*3.39*'DT-Prelim Calcs'!$C$20</f>
        <v>2.8517731975365676E-7</v>
      </c>
      <c r="EU65" s="88">
        <f t="shared" si="31"/>
        <v>1</v>
      </c>
      <c r="EV65" s="110">
        <f>ET64*'DT-Prelim Calcs'!$C$11+EV64</f>
        <v>8.3892460380493681</v>
      </c>
      <c r="EW65" s="110">
        <f>EW64+0.5*ET65*'DT-Prelim Calcs'!$C$11^2+EV65*'DT-Prelim Calcs'!$C$11</f>
        <v>18.92631678103222</v>
      </c>
      <c r="EX65" s="110">
        <f>MIN('Drive Train'!$G$35-ER64*'DT-Prelim Calcs'!$C$21*'Drive Train'!$G$38,EX64+ER$2)</f>
        <v>11.108316403673511</v>
      </c>
      <c r="EY65" s="110">
        <f>'Drive Train'!$G$35-ER65*'DT-Prelim Calcs'!$C$21*'Drive Train'!$G$38</f>
        <v>11.108316412541438</v>
      </c>
      <c r="EZ65" s="1">
        <f>IF(EW65&gt;='Drive Train'!$G$30,1,0)</f>
        <v>0</v>
      </c>
      <c r="FA65" s="110">
        <f t="shared" si="76"/>
        <v>0.19650414659982246</v>
      </c>
      <c r="FB65" s="119">
        <f>FB64+'DT-Prelim Calcs'!$C$11</f>
        <v>2.4400000000000013</v>
      </c>
      <c r="FC65" s="2">
        <f>FM65/'Drive Train'!$G$35</f>
        <v>0.87467058541661769</v>
      </c>
      <c r="FD65" s="88">
        <f>FK65*12*60/(PI() * 'Drive Train'!$G$17)/FC$2*FC65</f>
        <v>4110.836939697293</v>
      </c>
      <c r="FE65" s="2">
        <f>('DT-Prelim Calcs'!$C$6*FC65-FD65)/('DT-Prelim Calcs'!$C$6*FC65)*'DT-Prelim Calcs'!$C$7*FC65</f>
        <v>0.24077181225709132</v>
      </c>
      <c r="FF65" s="110">
        <f>FE65/'DT-Prelim Calcs'!$C$7*('DT-Prelim Calcs'!$C$8-'DT-Prelim Calcs'!$C$9)+'DT-Prelim Calcs'!$C$9</f>
        <v>17.685372946177203</v>
      </c>
      <c r="FG65" s="110">
        <f t="shared" si="32"/>
        <v>17.685372946177203</v>
      </c>
      <c r="FH65" s="2">
        <f t="shared" si="77"/>
        <v>2.3292229256455244E-11</v>
      </c>
      <c r="FI65" s="110">
        <f>FH65*'DT-Prelim Calcs'!$C$21/FC$2/'DT-Prelim Calcs'!$C$19/'DT-Prelim Calcs'!$C$18*3.39*'DT-Prelim Calcs'!$C$20</f>
        <v>1.4129278510103667E-9</v>
      </c>
      <c r="FJ65" s="88">
        <f t="shared" si="33"/>
        <v>1</v>
      </c>
      <c r="FK65" s="110">
        <f>FI64*'DT-Prelim Calcs'!$C$11+FK64</f>
        <v>7.5332005599192815</v>
      </c>
      <c r="FL65" s="110">
        <f>FL64+0.5*FI65*'DT-Prelim Calcs'!$C$11^2+FK65*'DT-Prelim Calcs'!$C$11</f>
        <v>17.185088372930792</v>
      </c>
      <c r="FM65" s="110">
        <f>MIN('Drive Train'!$G$35-FG64*'DT-Prelim Calcs'!$C$21*'Drive Train'!$G$38,FM64+FG$2)</f>
        <v>11.108316434791044</v>
      </c>
      <c r="FN65" s="110">
        <f>'Drive Train'!$G$35-FG65*'DT-Prelim Calcs'!$C$21*'Drive Train'!$G$38</f>
        <v>11.108316434844051</v>
      </c>
      <c r="FO65" s="1">
        <f>IF(FL65&gt;='Drive Train'!$G$30,1,0)</f>
        <v>0</v>
      </c>
      <c r="FP65" s="110">
        <f t="shared" si="78"/>
        <v>0.19650414384641335</v>
      </c>
      <c r="FQ65" s="119">
        <f>FQ64+'DT-Prelim Calcs'!$C$11</f>
        <v>2.4400000000000013</v>
      </c>
      <c r="FR65" s="2">
        <f>GB65/'Drive Train'!$G$35</f>
        <v>0.87467058542859299</v>
      </c>
      <c r="FS65" s="88">
        <f>FZ65*12*60/(PI() * 'Drive Train'!$G$17)/FR$2*FR65</f>
        <v>4110.8369398420746</v>
      </c>
      <c r="FT65" s="2">
        <f>('DT-Prelim Calcs'!$C$6*FR65-FS65)/('DT-Prelim Calcs'!$C$6*FR65)*'DT-Prelim Calcs'!$C$7*FR65</f>
        <v>0.24077181223902064</v>
      </c>
      <c r="FU65" s="110">
        <f>FT65/'DT-Prelim Calcs'!$C$7*('DT-Prelim Calcs'!$C$8-'DT-Prelim Calcs'!$C$9)+'DT-Prelim Calcs'!$C$9</f>
        <v>17.685372945075017</v>
      </c>
      <c r="FV65" s="110">
        <f t="shared" si="34"/>
        <v>17.685372945075017</v>
      </c>
      <c r="FW65" s="2">
        <f t="shared" si="79"/>
        <v>3.8080649744642869E-14</v>
      </c>
      <c r="FX65" s="110">
        <f>FW65*'DT-Prelim Calcs'!$C$21/FR$2/'DT-Prelim Calcs'!$C$19/'DT-Prelim Calcs'!$C$18*3.39*'DT-Prelim Calcs'!$C$20</f>
        <v>2.5457219044623624E-12</v>
      </c>
      <c r="FY65" s="88">
        <f t="shared" si="35"/>
        <v>1</v>
      </c>
      <c r="FZ65" s="110">
        <f>FX64*'DT-Prelim Calcs'!$C$11+FZ64</f>
        <v>6.8356819897035459</v>
      </c>
      <c r="GA65" s="110">
        <f>GA64+0.5*FX65*'DT-Prelim Calcs'!$C$11^2+FZ65*'DT-Prelim Calcs'!$C$11</f>
        <v>15.7225162101713</v>
      </c>
      <c r="GB65" s="110">
        <f>MIN('Drive Train'!$G$35-FV64*'DT-Prelim Calcs'!$C$21*'Drive Train'!$G$38,GB64+FV$2)</f>
        <v>11.108316434943131</v>
      </c>
      <c r="GC65" s="110">
        <f>'Drive Train'!$G$35-FV65*'DT-Prelim Calcs'!$C$21*'Drive Train'!$G$38</f>
        <v>11.108316434943248</v>
      </c>
      <c r="GD65" s="1">
        <f>IF(GA65&gt;='Drive Train'!$G$30,1,0)</f>
        <v>0</v>
      </c>
      <c r="GE65" s="110">
        <f t="shared" si="80"/>
        <v>0.19650414383416684</v>
      </c>
      <c r="GF65" s="119">
        <f>GF64+'DT-Prelim Calcs'!$C$11</f>
        <v>2.4400000000000013</v>
      </c>
      <c r="GG65" s="2">
        <f>GQ65/'Drive Train'!$G$35</f>
        <v>0.8743985923720643</v>
      </c>
      <c r="GH65" s="88">
        <f>GO65*12*60/(PI() * 'Drive Train'!$G$17)/GG$2*GG65</f>
        <v>4106.9922958575698</v>
      </c>
      <c r="GI65" s="2">
        <f>('DT-Prelim Calcs'!$C$6*GG65-GH65)/('DT-Prelim Calcs'!$C$6*GG65)*'DT-Prelim Calcs'!$C$7*GG65</f>
        <v>0.24131654655297138</v>
      </c>
      <c r="GJ65" s="110">
        <f>GI65/'DT-Prelim Calcs'!$C$7*('DT-Prelim Calcs'!$C$8-'DT-Prelim Calcs'!$C$9)+'DT-Prelim Calcs'!$C$9</f>
        <v>17.718597874862084</v>
      </c>
      <c r="GK65" s="110">
        <f t="shared" si="81"/>
        <v>17.718597874862084</v>
      </c>
      <c r="GL65" s="2">
        <f t="shared" si="82"/>
        <v>6.9509004006607089E-4</v>
      </c>
      <c r="GM65" s="110">
        <f>GL65*'DT-Prelim Calcs'!$C$21/GG$2/'DT-Prelim Calcs'!$C$19/'DT-Prelim Calcs'!$C$18*3.39*'DT-Prelim Calcs'!$C$20</f>
        <v>2.5815180740460356E-2</v>
      </c>
      <c r="GN65" s="88">
        <f t="shared" si="37"/>
        <v>1</v>
      </c>
      <c r="GO65" s="110">
        <f>GM64*'DT-Prelim Calcs'!$C$11+GO64</f>
        <v>12.296543911793313</v>
      </c>
      <c r="GP65" s="110">
        <f>GP64+0.5*GM65*'DT-Prelim Calcs'!$C$11^2+GO65*'DT-Prelim Calcs'!$C$11</f>
        <v>23.945858010934955</v>
      </c>
      <c r="GQ65" s="110">
        <f>MIN('Drive Train'!$G$35-GK64*'DT-Prelim Calcs'!$C$21*'Drive Train'!$G$38,GQ64+GK$2)</f>
        <v>11.104862123125216</v>
      </c>
      <c r="GR65" s="110">
        <f>'Drive Train'!$G$35-GK65*'DT-Prelim Calcs'!$C$21*'Drive Train'!$G$38</f>
        <v>11.105326191262412</v>
      </c>
      <c r="GS65" s="1">
        <f>IF(GP65&gt;='Drive Train'!$G$30,1,0)</f>
        <v>1</v>
      </c>
      <c r="GT65" s="110">
        <f t="shared" si="83"/>
        <v>0</v>
      </c>
      <c r="GU65" s="119">
        <f>GU64+'DT-Prelim Calcs'!$C$11</f>
        <v>2.4400000000000013</v>
      </c>
      <c r="GV65" s="2">
        <f>HF65/'Drive Train'!$G$35</f>
        <v>0.87447612374661543</v>
      </c>
      <c r="GW65" s="88">
        <f>HD65*12*60/(PI() * 'Drive Train'!$G$17)/GV$2*GV65</f>
        <v>4108.0882489765054</v>
      </c>
      <c r="GX65" s="2">
        <f>('DT-Prelim Calcs'!$C$6*GV65-GW65)/('DT-Prelim Calcs'!$C$6*GV65)*'DT-Prelim Calcs'!$C$7*GV65</f>
        <v>0.2411612606716195</v>
      </c>
      <c r="GY65" s="110">
        <f>GX65/'DT-Prelim Calcs'!$C$7*('DT-Prelim Calcs'!$C$8-'DT-Prelim Calcs'!$C$9)+'DT-Prelim Calcs'!$C$9</f>
        <v>17.70912653741793</v>
      </c>
      <c r="GZ65" s="110">
        <f t="shared" si="38"/>
        <v>17.70912653741793</v>
      </c>
      <c r="HA65" s="2">
        <f t="shared" si="84"/>
        <v>4.9693347235316154E-4</v>
      </c>
      <c r="HB65" s="110">
        <f>HA65*'DT-Prelim Calcs'!$C$21/GV$2/'DT-Prelim Calcs'!$C$19/'DT-Prelim Calcs'!$C$18*3.39*'DT-Prelim Calcs'!$C$20</f>
        <v>1.8455777906934236E-2</v>
      </c>
      <c r="HC65" s="88">
        <f t="shared" si="39"/>
        <v>1</v>
      </c>
      <c r="HD65" s="110">
        <f>HB64*'DT-Prelim Calcs'!$C$11+HD64</f>
        <v>12.298734744169641</v>
      </c>
      <c r="HE65" s="110">
        <f>HE64+0.5*HB65*'DT-Prelim Calcs'!$C$11^2+HD65*'DT-Prelim Calcs'!$C$11</f>
        <v>24.612948527145615</v>
      </c>
      <c r="HF65" s="110">
        <f>MIN('Drive Train'!$G$35-GZ64*'DT-Prelim Calcs'!$C$21*'Drive Train'!$G$38,HF64+GZ$2)</f>
        <v>11.105846771582016</v>
      </c>
      <c r="HG65" s="110">
        <f>'Drive Train'!$G$35-GZ65*'DT-Prelim Calcs'!$C$21*'Drive Train'!$G$38</f>
        <v>11.106178611632386</v>
      </c>
      <c r="HH65" s="1">
        <f>IF(HE65&gt;='Drive Train'!$G$30,1,0)</f>
        <v>1</v>
      </c>
      <c r="HI65" s="110">
        <f t="shared" si="85"/>
        <v>0</v>
      </c>
      <c r="HJ65" s="119">
        <f>HJ64+'DT-Prelim Calcs'!$C$11</f>
        <v>2.4400000000000013</v>
      </c>
      <c r="HK65" s="2">
        <f>HU65/'Drive Train'!$G$35</f>
        <v>0.87451369950671376</v>
      </c>
      <c r="HL65" s="88">
        <f>HS65*12*60/(PI() * 'Drive Train'!$G$17)/HK$2*HK65</f>
        <v>4108.6193934795874</v>
      </c>
      <c r="HM65" s="2">
        <f>('DT-Prelim Calcs'!$C$6*HK65-HL65)/('DT-Prelim Calcs'!$C$6*HK65)*'DT-Prelim Calcs'!$C$7*HK65</f>
        <v>0.24108600383764817</v>
      </c>
      <c r="HN65" s="110">
        <f>HM65/'DT-Prelim Calcs'!$C$7*('DT-Prelim Calcs'!$C$8-'DT-Prelim Calcs'!$C$9)+'DT-Prelim Calcs'!$C$9</f>
        <v>17.704536404282088</v>
      </c>
      <c r="HO65" s="110">
        <f t="shared" si="40"/>
        <v>17.704536404282088</v>
      </c>
      <c r="HP65" s="2">
        <f t="shared" si="86"/>
        <v>4.0090268194095668E-4</v>
      </c>
      <c r="HQ65" s="110">
        <f>HP65*'DT-Prelim Calcs'!$C$21/HK$2/'DT-Prelim Calcs'!$C$19/'DT-Prelim Calcs'!$C$18*3.39*'DT-Prelim Calcs'!$C$20</f>
        <v>1.4889258365228973E-2</v>
      </c>
      <c r="HR65" s="88">
        <f t="shared" si="41"/>
        <v>1</v>
      </c>
      <c r="HS65" s="110">
        <f>HQ64*'DT-Prelim Calcs'!$C$11+HS64</f>
        <v>12.299796361330881</v>
      </c>
      <c r="HT65" s="110">
        <f>HT64+0.5*HQ65*'DT-Prelim Calcs'!$C$11^2+HS65*'DT-Prelim Calcs'!$C$11</f>
        <v>25.081416177282186</v>
      </c>
      <c r="HU65" s="110">
        <f>MIN('Drive Train'!$G$35-HO64*'DT-Prelim Calcs'!$C$21*'Drive Train'!$G$38,HU64+HO$2)</f>
        <v>11.106323983735264</v>
      </c>
      <c r="HV65" s="110">
        <f>'Drive Train'!$G$35-HO65*'DT-Prelim Calcs'!$C$21*'Drive Train'!$G$38</f>
        <v>11.106591723614612</v>
      </c>
      <c r="HW65" s="1">
        <f>IF(HT65&gt;='Drive Train'!$G$30,1,0)</f>
        <v>1</v>
      </c>
      <c r="HX65" s="110">
        <f t="shared" si="87"/>
        <v>0</v>
      </c>
      <c r="HY65" s="119">
        <f>HY64+'DT-Prelim Calcs'!$C$11</f>
        <v>2.4400000000000013</v>
      </c>
      <c r="HZ65" s="2">
        <f>IJ65/'Drive Train'!$G$35</f>
        <v>0.87453390880219772</v>
      </c>
      <c r="IA65" s="88">
        <f>IH65*12*60/(PI() * 'Drive Train'!$G$17)/HZ$2*HZ65</f>
        <v>4108.9050546968929</v>
      </c>
      <c r="IB65" s="2">
        <f>('DT-Prelim Calcs'!$C$6*HZ65-IA65)/('DT-Prelim Calcs'!$C$6*HZ65)*'DT-Prelim Calcs'!$C$7*HZ65</f>
        <v>0.24104552936955442</v>
      </c>
      <c r="IC65" s="110">
        <f>IB65/'DT-Prelim Calcs'!$C$7*('DT-Prelim Calcs'!$C$8-'DT-Prelim Calcs'!$C$9)+'DT-Prelim Calcs'!$C$9</f>
        <v>17.702067748781332</v>
      </c>
      <c r="ID65" s="110">
        <f t="shared" si="42"/>
        <v>17.702067748781332</v>
      </c>
      <c r="IE65" s="2">
        <f t="shared" si="88"/>
        <v>3.4925632214202751E-4</v>
      </c>
      <c r="IF65" s="110">
        <f>IE65*'DT-Prelim Calcs'!$C$21/HZ$2/'DT-Prelim Calcs'!$C$19/'DT-Prelim Calcs'!$C$18*3.39*'DT-Prelim Calcs'!$C$20</f>
        <v>1.297114698980275E-2</v>
      </c>
      <c r="IG65" s="88">
        <f t="shared" si="43"/>
        <v>1</v>
      </c>
      <c r="IH65" s="110">
        <f>IF64*'DT-Prelim Calcs'!$C$11+IH64</f>
        <v>12.300367281559362</v>
      </c>
      <c r="II65" s="110">
        <f>II64+0.5*IF65*'DT-Prelim Calcs'!$C$11^2+IH65*'DT-Prelim Calcs'!$C$11</f>
        <v>25.410344356565876</v>
      </c>
      <c r="IJ65" s="110">
        <f>MIN('Drive Train'!$G$35-ID64*'DT-Prelim Calcs'!$C$21*'Drive Train'!$G$38,IJ64+ID$2)</f>
        <v>11.106580641787911</v>
      </c>
      <c r="IK65" s="110">
        <f>'Drive Train'!$G$35-ID65*'DT-Prelim Calcs'!$C$21*'Drive Train'!$G$38</f>
        <v>11.10681390260968</v>
      </c>
      <c r="IL65" s="1">
        <f>IF(II65&gt;='Drive Train'!$G$30,1,0)</f>
        <v>1</v>
      </c>
      <c r="IM65" s="110">
        <f t="shared" si="89"/>
        <v>0</v>
      </c>
      <c r="IN65" s="119">
        <f>IN64+'DT-Prelim Calcs'!$C$11</f>
        <v>2.4400000000000013</v>
      </c>
      <c r="IO65" s="2">
        <f>IY65/'Drive Train'!$G$35</f>
        <v>0.8745457735724399</v>
      </c>
      <c r="IP65" s="88">
        <f>IW65*12*60/(PI() * 'Drive Train'!$G$17)/IO$2*IO65</f>
        <v>4109.072763852535</v>
      </c>
      <c r="IQ65" s="2">
        <f>('DT-Prelim Calcs'!$C$6*IO65-IP65)/('DT-Prelim Calcs'!$C$6*IO65)*'DT-Prelim Calcs'!$C$7*IO65</f>
        <v>0.24102176727274388</v>
      </c>
      <c r="IR65" s="110">
        <f>IQ65/'DT-Prelim Calcs'!$C$7*('DT-Prelim Calcs'!$C$8-'DT-Prelim Calcs'!$C$9)+'DT-Prelim Calcs'!$C$9</f>
        <v>17.700618429401402</v>
      </c>
      <c r="IS65" s="110">
        <f t="shared" si="44"/>
        <v>17.700618429401402</v>
      </c>
      <c r="IT65" s="2">
        <f t="shared" si="90"/>
        <v>3.1893556786180555E-4</v>
      </c>
      <c r="IU65" s="110">
        <f>IT65*'DT-Prelim Calcs'!$C$21/IO$2/'DT-Prelim Calcs'!$C$19/'DT-Prelim Calcs'!$C$18*3.39*'DT-Prelim Calcs'!$C$20</f>
        <v>1.1845054387675092E-2</v>
      </c>
      <c r="IV65" s="88">
        <f t="shared" si="45"/>
        <v>1</v>
      </c>
      <c r="IW65" s="110">
        <f>IU64*'DT-Prelim Calcs'!$C$11+IW64</f>
        <v>12.300702450420641</v>
      </c>
      <c r="IX65" s="110">
        <f>IX64+0.5*IU65*'DT-Prelim Calcs'!$C$11^2+IW65*'DT-Prelim Calcs'!$C$11</f>
        <v>25.642981598489715</v>
      </c>
      <c r="IY65" s="110">
        <f>MIN('Drive Train'!$G$35-IS64*'DT-Prelim Calcs'!$C$21*'Drive Train'!$G$38,IY64+IS$2)</f>
        <v>11.106731324369987</v>
      </c>
      <c r="IZ65" s="110">
        <f>'Drive Train'!$G$35-IS65*'DT-Prelim Calcs'!$C$21*'Drive Train'!$G$38</f>
        <v>11.106944341353874</v>
      </c>
      <c r="JA65" s="1">
        <f>IF(IX65&gt;='Drive Train'!$G$30,1,0)</f>
        <v>1</v>
      </c>
      <c r="JB65" s="110">
        <f t="shared" si="91"/>
        <v>0</v>
      </c>
      <c r="JC65" s="119">
        <f>JC64+'DT-Prelim Calcs'!$C$11</f>
        <v>2.4400000000000013</v>
      </c>
      <c r="JD65" s="2">
        <f>JN65/'Drive Train'!$G$35</f>
        <v>0.87455272116716865</v>
      </c>
      <c r="JE65" s="88">
        <f>JL65*12*60/(PI() * 'Drive Train'!$G$17)/JD$2*JD65</f>
        <v>4109.1709681179263</v>
      </c>
      <c r="JF65" s="2">
        <f>('DT-Prelim Calcs'!$C$6*JD65-JE65)/('DT-Prelim Calcs'!$C$6*JD65)*'DT-Prelim Calcs'!$C$7*JD65</f>
        <v>0.24100785310490705</v>
      </c>
      <c r="JG65" s="110">
        <f>JF65/'DT-Prelim Calcs'!$C$7*('DT-Prelim Calcs'!$C$8-'DT-Prelim Calcs'!$C$9)+'DT-Prelim Calcs'!$C$9</f>
        <v>17.699769763845396</v>
      </c>
      <c r="JH65" s="110">
        <f t="shared" si="46"/>
        <v>17.699769763845396</v>
      </c>
      <c r="JI65" s="2">
        <f t="shared" si="92"/>
        <v>3.0118098281312067E-4</v>
      </c>
      <c r="JJ65" s="110">
        <f>JI65*'DT-Prelim Calcs'!$C$21/JD$2/'DT-Prelim Calcs'!$C$19/'DT-Prelim Calcs'!$C$18*3.39*'DT-Prelim Calcs'!$C$20</f>
        <v>1.1185660934187961E-2</v>
      </c>
      <c r="JK65" s="88">
        <f t="shared" si="47"/>
        <v>1</v>
      </c>
      <c r="JL65" s="110">
        <f>JJ64*'DT-Prelim Calcs'!$C$11+JL64</f>
        <v>12.300898708308734</v>
      </c>
      <c r="JM65" s="110">
        <f>JM64+0.5*JJ65*'DT-Prelim Calcs'!$C$11^2+JL65*'DT-Prelim Calcs'!$C$11</f>
        <v>25.800567183285498</v>
      </c>
      <c r="JN65" s="110">
        <f>MIN('Drive Train'!$G$35-JH64*'DT-Prelim Calcs'!$C$21*'Drive Train'!$G$38,JN64+JH$2)</f>
        <v>11.106819558823041</v>
      </c>
      <c r="JO65" s="110">
        <f>'Drive Train'!$G$35-JH65*'DT-Prelim Calcs'!$C$21*'Drive Train'!$G$38</f>
        <v>11.107020721253914</v>
      </c>
      <c r="JP65" s="1">
        <f>IF(JM65&gt;='Drive Train'!$G$30,1,0)</f>
        <v>1</v>
      </c>
      <c r="JQ65" s="110">
        <f>MIN(JG65,'DT-Prelim Calcs'!$C$10)*'DT-Prelim Calcs'!$C$11*1000/60/60*(1-JP65)</f>
        <v>0</v>
      </c>
      <c r="JR65" s="119">
        <f>JR64+'DT-Prelim Calcs'!$C$11</f>
        <v>2.4400000000000013</v>
      </c>
      <c r="JS65" s="2">
        <f>KC65/'Drive Train'!$G$35</f>
        <v>0.8745552773269073</v>
      </c>
      <c r="JT65" s="88">
        <f>KA65*12*60/(PI() * 'Drive Train'!$G$17)/JS$2*JS65</f>
        <v>4109.2070993751513</v>
      </c>
      <c r="JU65" s="2">
        <f>('DT-Prelim Calcs'!$C$6*JS65-JT65)/('DT-Prelim Calcs'!$C$6*JS65)*'DT-Prelim Calcs'!$C$7*JS65</f>
        <v>0.24100273381878803</v>
      </c>
      <c r="JV65" s="110">
        <f>JU65/'DT-Prelim Calcs'!$C$7*('DT-Prelim Calcs'!$C$8-'DT-Prelim Calcs'!$C$9)+'DT-Prelim Calcs'!$C$9</f>
        <v>17.699457523699131</v>
      </c>
      <c r="JW65" s="110">
        <f t="shared" si="48"/>
        <v>17.699457523699131</v>
      </c>
      <c r="JX65" s="2">
        <f t="shared" si="93"/>
        <v>2.9464874922319195E-4</v>
      </c>
      <c r="JY65" s="110">
        <f>JX65*'DT-Prelim Calcs'!$C$21/JS$2/'DT-Prelim Calcs'!$C$19/'DT-Prelim Calcs'!$C$18*3.39*'DT-Prelim Calcs'!$C$20</f>
        <v>1.09430581330503E-2</v>
      </c>
      <c r="JZ65" s="88">
        <f t="shared" si="49"/>
        <v>1</v>
      </c>
      <c r="KA65" s="110">
        <f>JY64*'DT-Prelim Calcs'!$C$11+KA64</f>
        <v>12.300970914548666</v>
      </c>
      <c r="KB65" s="110">
        <f>KB64+0.5*JY65*'DT-Prelim Calcs'!$C$11^2+KA65*'DT-Prelim Calcs'!$C$11</f>
        <v>25.862639916068186</v>
      </c>
      <c r="KC65" s="110">
        <f>MIN('Drive Train'!$G$35-JW64*'DT-Prelim Calcs'!$C$21*'Drive Train'!$G$38,KC64+JW$2)</f>
        <v>11.106852022051722</v>
      </c>
      <c r="KD65" s="110">
        <f>'Drive Train'!$G$35-JW65*'DT-Prelim Calcs'!$C$21*'Drive Train'!$G$38</f>
        <v>11.107048822867078</v>
      </c>
      <c r="KE65" s="1">
        <f>IF(KB65&gt;='Drive Train'!$G$30,1,0)</f>
        <v>1</v>
      </c>
      <c r="KF65" s="110">
        <f>MIN(JV65,'DT-Prelim Calcs'!$C$10)*'DT-Prelim Calcs'!$C$11*1000/60/60*(1-KE65)</f>
        <v>0</v>
      </c>
      <c r="KG65" s="119">
        <f>KG64+'DT-Prelim Calcs'!$C$11</f>
        <v>2.4400000000000013</v>
      </c>
      <c r="KH65" s="2">
        <f>KR65/'Drive Train'!$G$35</f>
        <v>0.87455508724459674</v>
      </c>
      <c r="KI65" s="88">
        <f>KP65*12*60/(PI() * 'Drive Train'!$G$17)/KH$2*KH65</f>
        <v>4109.204412567422</v>
      </c>
      <c r="KJ65" s="2">
        <f>('DT-Prelim Calcs'!$C$6*KH65-KI65)/('DT-Prelim Calcs'!$C$6*KH65)*'DT-Prelim Calcs'!$C$7*KH65</f>
        <v>0.24100311450117159</v>
      </c>
      <c r="KK65" s="110">
        <f>KJ65/'DT-Prelim Calcs'!$C$7*('DT-Prelim Calcs'!$C$8-'DT-Prelim Calcs'!$C$9)+'DT-Prelim Calcs'!$C$9</f>
        <v>17.699480742624651</v>
      </c>
      <c r="KL65" s="110">
        <f t="shared" si="50"/>
        <v>17.699480742624651</v>
      </c>
      <c r="KM65" s="2">
        <f t="shared" si="94"/>
        <v>2.951345014921003E-4</v>
      </c>
      <c r="KN65" s="110">
        <f>KM65*'DT-Prelim Calcs'!$C$21/KH$2/'DT-Prelim Calcs'!$C$19/'DT-Prelim Calcs'!$C$18*3.39*'DT-Prelim Calcs'!$C$20</f>
        <v>1.0961098648514696E-2</v>
      </c>
      <c r="KO65" s="88">
        <f t="shared" si="51"/>
        <v>1</v>
      </c>
      <c r="KP65" s="110">
        <f>KN64*'DT-Prelim Calcs'!$C$11+KP64</f>
        <v>12.300965545133659</v>
      </c>
      <c r="KQ65" s="110">
        <f>KQ64+0.5*KN65*'DT-Prelim Calcs'!$C$11^2+KP65*'DT-Prelim Calcs'!$C$11</f>
        <v>25.85808577033254</v>
      </c>
      <c r="KR65" s="110">
        <f>MIN('Drive Train'!$G$35-KL64*'DT-Prelim Calcs'!$C$21*'Drive Train'!$G$38,KR64+KL$2)</f>
        <v>11.106849608006378</v>
      </c>
      <c r="KS65" s="110">
        <f>'Drive Train'!$G$35-KL65*'DT-Prelim Calcs'!$C$21*'Drive Train'!$G$38</f>
        <v>11.107046733163781</v>
      </c>
      <c r="KT65" s="1">
        <f>IF(KQ65&gt;='Drive Train'!$G$30,1,0)</f>
        <v>1</v>
      </c>
      <c r="KU65" s="110">
        <f>MIN(KK65,'DT-Prelim Calcs'!$C$10)*'DT-Prelim Calcs'!$C$11*1000/60/60*(1-KT65)</f>
        <v>0</v>
      </c>
      <c r="KV65" s="119">
        <f>KV64+'DT-Prelim Calcs'!$C$11</f>
        <v>2.4400000000000013</v>
      </c>
      <c r="KW65" s="2">
        <f>LG65/'Drive Train'!$G$35</f>
        <v>0.8745552657014477</v>
      </c>
      <c r="KX65" s="88">
        <f>LE65*12*60/(PI() * 'Drive Train'!$G$17)/KW$2*KW65</f>
        <v>4109.2069350496358</v>
      </c>
      <c r="KY65" s="2">
        <f>('DT-Prelim Calcs'!$C$6*KW65-KX65)/('DT-Prelim Calcs'!$C$6*KW65)*'DT-Prelim Calcs'!$C$7*KW65</f>
        <v>0.24100275710137228</v>
      </c>
      <c r="KZ65" s="110">
        <f>KY65/'DT-Prelim Calcs'!$C$7*('DT-Prelim Calcs'!$C$8-'DT-Prelim Calcs'!$C$9)+'DT-Prelim Calcs'!$C$9</f>
        <v>17.699458943771646</v>
      </c>
      <c r="LA65" s="110">
        <f t="shared" si="52"/>
        <v>17.699458943771646</v>
      </c>
      <c r="LB65" s="2">
        <f t="shared" si="95"/>
        <v>2.9467845789404867E-4</v>
      </c>
      <c r="LC65" s="110">
        <f>LB65*'DT-Prelim Calcs'!$C$21/KW$2/'DT-Prelim Calcs'!$C$19/'DT-Prelim Calcs'!$C$18*3.39*'DT-Prelim Calcs'!$C$20</f>
        <v>1.0944161493282097E-2</v>
      </c>
      <c r="LD65" s="88">
        <f t="shared" si="53"/>
        <v>1</v>
      </c>
      <c r="LE65" s="110">
        <f>LC64*'DT-Prelim Calcs'!$C$11+LE64</f>
        <v>12.300970586154607</v>
      </c>
      <c r="LF65" s="110">
        <f>LF64+0.5*LC65*'DT-Prelim Calcs'!$C$11^2+LE65*'DT-Prelim Calcs'!$C$11</f>
        <v>25.862424910502991</v>
      </c>
      <c r="LG65" s="110">
        <f>MIN('Drive Train'!$G$35-LA64*'DT-Prelim Calcs'!$C$21*'Drive Train'!$G$38,LG64+LA$2)</f>
        <v>11.106851874408385</v>
      </c>
      <c r="LH65" s="110">
        <f>'Drive Train'!$G$35-LA65*'DT-Prelim Calcs'!$C$21*'Drive Train'!$G$38</f>
        <v>11.107048695060552</v>
      </c>
      <c r="LI65" s="1">
        <f>IF(LF65&gt;='Drive Train'!$G$30,1,0)</f>
        <v>1</v>
      </c>
      <c r="LJ65" s="110">
        <f>MIN(KZ65,'DT-Prelim Calcs'!$C$10)*'DT-Prelim Calcs'!$C$11*1000/60/60*(1-LI65)</f>
        <v>0</v>
      </c>
      <c r="LK65" s="119">
        <f>LK64+'DT-Prelim Calcs'!$C$11</f>
        <v>2.4400000000000013</v>
      </c>
      <c r="LL65" s="2">
        <f>LV65/'Drive Train'!$G$35</f>
        <v>0.87455513123100159</v>
      </c>
      <c r="LM65" s="88">
        <f>LT65*12*60/(PI() * 'Drive Train'!$G$17)/LL$2*LL65</f>
        <v>4109.2050343139463</v>
      </c>
      <c r="LN65" s="2">
        <f>('DT-Prelim Calcs'!$C$6*LL65-LM65)/('DT-Prelim Calcs'!$C$6*LL65)*'DT-Prelim Calcs'!$C$7*LL65</f>
        <v>0.24100302640854371</v>
      </c>
      <c r="LO65" s="110">
        <f>LN65/'DT-Prelim Calcs'!$C$7*('DT-Prelim Calcs'!$C$8-'DT-Prelim Calcs'!$C$9)+'DT-Prelim Calcs'!$C$9</f>
        <v>17.699475369599121</v>
      </c>
      <c r="LP65" s="110">
        <f t="shared" si="54"/>
        <v>17.699475369599121</v>
      </c>
      <c r="LQ65" s="2">
        <f t="shared" si="96"/>
        <v>2.9502209493695308E-4</v>
      </c>
      <c r="LR65" s="110">
        <f>LQ65*'DT-Prelim Calcs'!$C$21/LL$2/'DT-Prelim Calcs'!$C$19/'DT-Prelim Calcs'!$C$18*3.39*'DT-Prelim Calcs'!$C$20</f>
        <v>1.095692394398683E-2</v>
      </c>
      <c r="LS65" s="88">
        <f t="shared" si="55"/>
        <v>1</v>
      </c>
      <c r="LT65" s="110">
        <f>LR64*'DT-Prelim Calcs'!$C$11+LT64</f>
        <v>12.300966787654916</v>
      </c>
      <c r="LU65" s="110">
        <f>LU64+0.5*LR65*'DT-Prelim Calcs'!$C$11^2+LT65*'DT-Prelim Calcs'!$C$11</f>
        <v>25.859550239530705</v>
      </c>
      <c r="LV65" s="110">
        <f>MIN('Drive Train'!$G$35-LP64*'DT-Prelim Calcs'!$C$21*'Drive Train'!$G$38,LV64+LP$2)</f>
        <v>11.10685016663372</v>
      </c>
      <c r="LW65" s="110">
        <f>'Drive Train'!$G$35-LP65*'DT-Prelim Calcs'!$C$21*'Drive Train'!$G$38</f>
        <v>11.107047216736078</v>
      </c>
      <c r="LX65" s="1">
        <f>IF(LU65&gt;='Drive Train'!$G$30,1,0)</f>
        <v>1</v>
      </c>
      <c r="LY65" s="110">
        <f>MIN(LO65,'DT-Prelim Calcs'!$C$10)*'DT-Prelim Calcs'!$C$11*1000/60/60*(1-LX65)</f>
        <v>0</v>
      </c>
      <c r="LZ65" s="119">
        <f>LZ64+'DT-Prelim Calcs'!$C$11</f>
        <v>2.4400000000000013</v>
      </c>
    </row>
    <row r="66" spans="2:338" x14ac:dyDescent="0.2">
      <c r="Q66" s="209"/>
      <c r="R66" s="119">
        <f>R65+'DT-Prelim Calcs'!$C$11</f>
        <v>2.4800000000000013</v>
      </c>
      <c r="S66" s="2">
        <f>AG66/'Drive Train'!$G$35</f>
        <v>0</v>
      </c>
      <c r="T66" s="88">
        <f>AE66*12*60/(PI() * 'Drive Train'!$G$17)/S$2*ABS(S66)</f>
        <v>0</v>
      </c>
      <c r="U66" s="2">
        <f>IF(OR(AD65=1,AND($C$32=Motors!$C$28,'DT-Prelim Calcs'!AI65=1)),0,IF(AG66=0,-(V65+$C$9)/($C$8-$C$9)*$C$7,($C$6*S66-T66)/($C$6*S66)*$C$7*S66))</f>
        <v>0</v>
      </c>
      <c r="V66" s="110">
        <f>IF(AND(AD65=1,AI65=1),0,ABS(U66/$C$7*($C$8-$C$9)+$C$9) *'Drive Train'!$K$55 + V65*(1-'Drive Train'!$K$55))</f>
        <v>3.0002464511657969</v>
      </c>
      <c r="W66" s="110">
        <f t="shared" si="7"/>
        <v>3.0002464511657969</v>
      </c>
      <c r="X66" s="2">
        <f>MAX(MIN(IF(AND(AI65=1,AG66&lt;0),-1,1)*(W66-$C$9)/($C$8-$C$9)*$C$7-$C$29*AE66/T$2 -  AI65*$C$29/2,X$2),MAX(X$4:X65)*-1)</f>
        <v>-0.28505265093352905</v>
      </c>
      <c r="Y66" s="110">
        <f t="shared" si="8"/>
        <v>-10.586665439339251</v>
      </c>
      <c r="Z66" s="110">
        <f t="shared" si="9"/>
        <v>10.586665439339251</v>
      </c>
      <c r="AA66" s="110">
        <f t="shared" si="10"/>
        <v>0</v>
      </c>
      <c r="AB66" s="110" t="e">
        <f t="shared" si="11"/>
        <v>#N/A</v>
      </c>
      <c r="AC66" s="88">
        <f t="shared" si="60"/>
        <v>0</v>
      </c>
      <c r="AD66" s="1">
        <f t="shared" si="12"/>
        <v>0</v>
      </c>
      <c r="AE66" s="110">
        <f t="shared" si="13"/>
        <v>6.922787723901461</v>
      </c>
      <c r="AF66" s="110" t="e">
        <f t="shared" si="14"/>
        <v>#N/A</v>
      </c>
      <c r="AG66" s="110">
        <f>IF(AI65=0,MIN('Drive Train'!$G$35-W65*$C$21*'Drive Train'!$G$38,AG65+W$2)-$C$3,IF(AE65-1&lt;=0,0,IF($C$32=Motors!$C$26,MAX(MAX(AG$4:AG65)*-1,AG65-W$2),MAX(0,MAX(AG$4:AG65)*-1,AG65-W$2))))</f>
        <v>0</v>
      </c>
      <c r="AH66" s="110">
        <f>'Drive Train'!$G$35-ABS(W66)*'DT-Prelim Calcs'!$C$21*'Drive Train'!$G$38</f>
        <v>12.429977819395077</v>
      </c>
      <c r="AI66" s="1">
        <f>IF(AJ66&gt;='Drive Train'!$G$30,1,0)</f>
        <v>1</v>
      </c>
      <c r="AJ66" s="110">
        <f>AJ65+0.5*Y66*'DT-Prelim Calcs'!$C$11^2+AE66*'DT-Prelim Calcs'!$C$11</f>
        <v>24.952510943154259</v>
      </c>
      <c r="AK66" s="110">
        <f t="shared" si="100"/>
        <v>0</v>
      </c>
      <c r="AL66" s="119">
        <f>AL65+'DT-Prelim Calcs'!$C$11</f>
        <v>2.4800000000000013</v>
      </c>
      <c r="AM66" s="2">
        <f>AW66/'Drive Train'!$G$35</f>
        <v>0.70466466830418273</v>
      </c>
      <c r="AN66" s="88">
        <f>AU66*12*60/(PI() * 'Drive Train'!$G$17)/AM$2*AM66</f>
        <v>1502.5412168551165</v>
      </c>
      <c r="AO66" s="2">
        <f>('DT-Prelim Calcs'!$C$6*AM66-AN66)/('DT-Prelim Calcs'!$C$6*AM66)*'DT-Prelim Calcs'!$C$7*AM66</f>
        <v>0.63080610084216571</v>
      </c>
      <c r="AP66" s="110">
        <f>AO66/'DT-Prelim Calcs'!$C$7*('DT-Prelim Calcs'!$C$8-'DT-Prelim Calcs'!$C$9)+'DT-Prelim Calcs'!$C$9</f>
        <v>41.47469834923848</v>
      </c>
      <c r="AQ66" s="110">
        <f t="shared" si="16"/>
        <v>41.47469834923848</v>
      </c>
      <c r="AR66" s="2">
        <f t="shared" si="61"/>
        <v>0.52157059843949893</v>
      </c>
      <c r="AS66" s="110">
        <f>AR66*'DT-Prelim Calcs'!$C$21/AM$2/'DT-Prelim Calcs'!$C$19/'DT-Prelim Calcs'!$C$18*3.39*'DT-Prelim Calcs'!$C$20</f>
        <v>5.8112353039956766</v>
      </c>
      <c r="AT66" s="88">
        <f t="shared" si="17"/>
        <v>0</v>
      </c>
      <c r="AU66" s="110">
        <f>AS65*'DT-Prelim Calcs'!$C$11+AU65</f>
        <v>18.607638895926353</v>
      </c>
      <c r="AV66" s="110">
        <f>AV65+0.5*AS66*'DT-Prelim Calcs'!$C$11^2+AU66*'DT-Prelim Calcs'!$C$11</f>
        <v>25.347006043123638</v>
      </c>
      <c r="AW66" s="110">
        <f>MIN('Drive Train'!$G$35-AQ65*'DT-Prelim Calcs'!$C$21*'Drive Train'!$G$38,AW65+AQ$2)</f>
        <v>8.9492412874631206</v>
      </c>
      <c r="AX66" s="110">
        <f>'Drive Train'!$G$35-AQ66*'DT-Prelim Calcs'!$C$21*'Drive Train'!$G$38</f>
        <v>8.9672771485685363</v>
      </c>
      <c r="AY66" s="1">
        <f>IF(AV66&gt;='Drive Train'!$G$30,1,0)</f>
        <v>1</v>
      </c>
      <c r="AZ66" s="110">
        <f t="shared" si="62"/>
        <v>0</v>
      </c>
      <c r="BA66" s="119">
        <f>BA65+'DT-Prelim Calcs'!$C$11</f>
        <v>2.4800000000000013</v>
      </c>
      <c r="BB66" s="2">
        <f>BL66/'Drive Train'!$G$35</f>
        <v>0.79977919519221052</v>
      </c>
      <c r="BC66" s="88">
        <f>BJ66*12*60/(PI() * 'Drive Train'!$G$17)/BB$2*BB66</f>
        <v>2973.9201158571373</v>
      </c>
      <c r="BD66" s="2">
        <f>('DT-Prelim Calcs'!$C$6*BB66-BC66)/('DT-Prelim Calcs'!$C$6*BB66)*'DT-Prelim Calcs'!$C$7*BB66</f>
        <v>0.40967028108427644</v>
      </c>
      <c r="BE66" s="110">
        <f>BD66/'DT-Prelim Calcs'!$C$7*('DT-Prelim Calcs'!$C$8-'DT-Prelim Calcs'!$C$9)+'DT-Prelim Calcs'!$C$9</f>
        <v>27.98698168315445</v>
      </c>
      <c r="BF66" s="110">
        <f t="shared" si="18"/>
        <v>27.98698168315445</v>
      </c>
      <c r="BG66" s="2">
        <f t="shared" si="63"/>
        <v>0.21917724270639399</v>
      </c>
      <c r="BH66" s="110">
        <f>BG66*'DT-Prelim Calcs'!$C$21/BB$2/'DT-Prelim Calcs'!$C$19/'DT-Prelim Calcs'!$C$18*3.39*'DT-Prelim Calcs'!$C$20</f>
        <v>3.79871178884627</v>
      </c>
      <c r="BI66" s="88">
        <f t="shared" si="19"/>
        <v>0</v>
      </c>
      <c r="BJ66" s="110">
        <f>BH65*'DT-Prelim Calcs'!$C$11+BJ65</f>
        <v>20.860323620085289</v>
      </c>
      <c r="BK66" s="110">
        <f>BK65+0.5*BH66*'DT-Prelim Calcs'!$C$11^2+BJ66*'DT-Prelim Calcs'!$C$11</f>
        <v>31.840308774770492</v>
      </c>
      <c r="BL66" s="110">
        <f>MIN('Drive Train'!$G$35-BF65*'DT-Prelim Calcs'!$C$21*'Drive Train'!$G$38,BL65+BF$2)</f>
        <v>10.157195778941073</v>
      </c>
      <c r="BM66" s="110">
        <f>'Drive Train'!$G$35-BF66*'DT-Prelim Calcs'!$C$21*'Drive Train'!$G$38</f>
        <v>10.181171648516099</v>
      </c>
      <c r="BN66" s="1">
        <f>IF(BK66&gt;='Drive Train'!$G$30,1,0)</f>
        <v>1</v>
      </c>
      <c r="BO66" s="110">
        <f t="shared" si="64"/>
        <v>0</v>
      </c>
      <c r="BP66" s="119">
        <f>BP65+'DT-Prelim Calcs'!$C$11</f>
        <v>2.4800000000000013</v>
      </c>
      <c r="BQ66" s="2">
        <f>CA66/'Drive Train'!$G$35</f>
        <v>0.85652727006837426</v>
      </c>
      <c r="BR66" s="88">
        <f>BY66*12*60/(PI() * 'Drive Train'!$G$17)/BQ$2*BQ66</f>
        <v>3840.1220937814583</v>
      </c>
      <c r="BS66" s="2">
        <f>('DT-Prelim Calcs'!$C$6*BQ66-BR66)/('DT-Prelim Calcs'!$C$6*BQ66)*'DT-Prelim Calcs'!$C$7*BQ66</f>
        <v>0.28055068500328173</v>
      </c>
      <c r="BT66" s="110">
        <f>BS66/'DT-Prelim Calcs'!$C$7*('DT-Prelim Calcs'!$C$8-'DT-Prelim Calcs'!$C$9)+'DT-Prelim Calcs'!$C$9</f>
        <v>20.111602064029949</v>
      </c>
      <c r="BU66" s="110">
        <f t="shared" si="20"/>
        <v>20.111602064029949</v>
      </c>
      <c r="BV66" s="2">
        <f t="shared" si="65"/>
        <v>5.0870382744794163E-2</v>
      </c>
      <c r="BW66" s="110">
        <f>BV66*'DT-Prelim Calcs'!$C$21/BQ$2/'DT-Prelim Calcs'!$C$19/'DT-Prelim Calcs'!$C$18*3.39*'DT-Prelim Calcs'!$C$20</f>
        <v>1.1965516664383109</v>
      </c>
      <c r="BX66" s="88">
        <f t="shared" si="21"/>
        <v>0</v>
      </c>
      <c r="BY66" s="110">
        <f>BW65*'DT-Prelim Calcs'!$C$11+BY65</f>
        <v>18.532760719230929</v>
      </c>
      <c r="BZ66" s="110">
        <f>BZ65+0.5*BW66*'DT-Prelim Calcs'!$C$11^2+BY66*'DT-Prelim Calcs'!$C$11</f>
        <v>32.549117771842134</v>
      </c>
      <c r="CA66" s="110">
        <f>MIN('Drive Train'!$G$35-BU65*'DT-Prelim Calcs'!$C$21*'Drive Train'!$G$38,CA65+BU$2)</f>
        <v>10.877896329868353</v>
      </c>
      <c r="CB66" s="110">
        <f>'Drive Train'!$G$35-BU66*'DT-Prelim Calcs'!$C$21*'Drive Train'!$G$38</f>
        <v>10.889955814237304</v>
      </c>
      <c r="CC66" s="1">
        <f>IF(BZ66&gt;='Drive Train'!$G$30,1,0)</f>
        <v>1</v>
      </c>
      <c r="CD66" s="110">
        <f t="shared" si="66"/>
        <v>0</v>
      </c>
      <c r="CE66" s="119">
        <f>CE65+'DT-Prelim Calcs'!$C$11</f>
        <v>2.4800000000000013</v>
      </c>
      <c r="CF66" s="2">
        <f>CP66/'Drive Train'!$G$35</f>
        <v>0.87226615258172868</v>
      </c>
      <c r="CG66" s="88">
        <f>CN66*12*60/(PI() * 'Drive Train'!$G$17)/CF$2*CF66</f>
        <v>4075.7368537320122</v>
      </c>
      <c r="CH66" s="2">
        <f>('DT-Prelim Calcs'!$C$6*CF66-CG66)/('DT-Prelim Calcs'!$C$6*CF66)*'DT-Prelim Calcs'!$C$7*CF66</f>
        <v>0.24585606901658372</v>
      </c>
      <c r="CI66" s="110">
        <f>CH66/'DT-Prelim Calcs'!$C$7*('DT-Prelim Calcs'!$C$8-'DT-Prelim Calcs'!$C$9)+'DT-Prelim Calcs'!$C$9</f>
        <v>17.995476549947661</v>
      </c>
      <c r="CJ66" s="110">
        <f t="shared" si="22"/>
        <v>17.995476549947661</v>
      </c>
      <c r="CK66" s="2">
        <f t="shared" si="67"/>
        <v>6.4820404221245798E-3</v>
      </c>
      <c r="CL66" s="110">
        <f>CK66*'DT-Prelim Calcs'!$C$21/CF$2/'DT-Prelim Calcs'!$C$19/'DT-Prelim Calcs'!$C$18*3.39*'DT-Prelim Calcs'!$C$20</f>
        <v>0.19259092827537586</v>
      </c>
      <c r="CM66" s="88">
        <f t="shared" si="23"/>
        <v>1</v>
      </c>
      <c r="CN66" s="110">
        <f>CL65*'DT-Prelim Calcs'!$C$11+CN65</f>
        <v>15.290995328365316</v>
      </c>
      <c r="CO66" s="110">
        <f>CO65+0.5*CL66*'DT-Prelim Calcs'!$C$11^2+CN66*'DT-Prelim Calcs'!$C$11</f>
        <v>30.150182455924018</v>
      </c>
      <c r="CP66" s="110">
        <f>MIN('Drive Train'!$G$35-CJ65*'DT-Prelim Calcs'!$C$21*'Drive Train'!$G$38,CP65+CJ$2)</f>
        <v>11.077780137787954</v>
      </c>
      <c r="CQ66" s="110">
        <f>'Drive Train'!$G$35-CJ66*'DT-Prelim Calcs'!$C$21*'Drive Train'!$G$38</f>
        <v>11.08040711050471</v>
      </c>
      <c r="CR66" s="1">
        <f>IF(CO66&gt;='Drive Train'!$G$30,1,0)</f>
        <v>1</v>
      </c>
      <c r="CS66" s="110">
        <f t="shared" si="68"/>
        <v>0</v>
      </c>
      <c r="CT66" s="119">
        <f>CT65+'DT-Prelim Calcs'!$C$11</f>
        <v>2.4800000000000013</v>
      </c>
      <c r="CU66" s="2">
        <f>DE66/'Drive Train'!$G$35</f>
        <v>0.87448969160132972</v>
      </c>
      <c r="CV66" s="88">
        <f>DC66*12*60/(PI() * 'Drive Train'!$G$17)/CU$2*CU66</f>
        <v>4108.2649718108541</v>
      </c>
      <c r="CW66" s="2">
        <f>('DT-Prelim Calcs'!$C$6*CU66-CV66)/('DT-Prelim Calcs'!$C$6*CU66)*'DT-Prelim Calcs'!$C$7*CU66</f>
        <v>0.24113772367614469</v>
      </c>
      <c r="CX66" s="110">
        <f>CW66/'DT-Prelim Calcs'!$C$7*('DT-Prelim Calcs'!$C$8-'DT-Prelim Calcs'!$C$9)+'DT-Prelim Calcs'!$C$9</f>
        <v>17.707690947623011</v>
      </c>
      <c r="CY66" s="110">
        <f t="shared" si="24"/>
        <v>17.707690947623011</v>
      </c>
      <c r="CZ66" s="2">
        <f t="shared" si="69"/>
        <v>4.6677762291855163E-4</v>
      </c>
      <c r="DA66" s="110">
        <f>CZ66*'DT-Prelim Calcs'!$C$21/CU$2/'DT-Prelim Calcs'!$C$19/'DT-Prelim Calcs'!$C$18*3.39*'DT-Prelim Calcs'!$C$20</f>
        <v>1.6757949435485347E-2</v>
      </c>
      <c r="DB66" s="88">
        <f t="shared" si="25"/>
        <v>1</v>
      </c>
      <c r="DC66" s="110">
        <f>DA65*'DT-Prelim Calcs'!$C$11+DC65</f>
        <v>12.72317895441576</v>
      </c>
      <c r="DD66" s="110">
        <f>DD65+0.5*DA66*'DT-Prelim Calcs'!$C$11^2+DC66*'DT-Prelim Calcs'!$C$11</f>
        <v>26.958666414453909</v>
      </c>
      <c r="DE66" s="110">
        <f>MIN('Drive Train'!$G$35-CY65*'DT-Prelim Calcs'!$C$21*'Drive Train'!$G$38,DE65+CY$2)</f>
        <v>11.106019083336887</v>
      </c>
      <c r="DF66" s="110">
        <f>'Drive Train'!$G$35-CY66*'DT-Prelim Calcs'!$C$21*'Drive Train'!$G$38</f>
        <v>11.106307814713928</v>
      </c>
      <c r="DG66" s="1">
        <f>IF(DD66&gt;='Drive Train'!$G$30,1,0)</f>
        <v>1</v>
      </c>
      <c r="DH66" s="110">
        <f t="shared" si="70"/>
        <v>0</v>
      </c>
      <c r="DI66" s="119">
        <f>DI65+'DT-Prelim Calcs'!$C$11</f>
        <v>2.4800000000000013</v>
      </c>
      <c r="DJ66" s="2">
        <f>DT66/'Drive Train'!$G$35</f>
        <v>0.87466296881432715</v>
      </c>
      <c r="DK66" s="88">
        <f>DR66*12*60/(PI() * 'Drive Train'!$G$17)/DJ$2*DJ66</f>
        <v>4110.7320206744353</v>
      </c>
      <c r="DL66" s="2">
        <f>('DT-Prelim Calcs'!$C$6*DJ66-DK66)/('DT-Prelim Calcs'!$C$6*DJ66)*'DT-Prelim Calcs'!$C$7*DJ66</f>
        <v>0.24078640432427087</v>
      </c>
      <c r="DM66" s="110">
        <f>DL66/'DT-Prelim Calcs'!$C$7*('DT-Prelim Calcs'!$C$8-'DT-Prelim Calcs'!$C$9)+'DT-Prelim Calcs'!$C$9</f>
        <v>17.686262958785314</v>
      </c>
      <c r="DN66" s="110">
        <f t="shared" si="26"/>
        <v>17.686262958785314</v>
      </c>
      <c r="DO66" s="2">
        <f t="shared" si="71"/>
        <v>1.8640602348157786E-5</v>
      </c>
      <c r="DP66" s="110">
        <f>DO66*'DT-Prelim Calcs'!$C$21/DJ$2/'DT-Prelim Calcs'!$C$19/'DT-Prelim Calcs'!$C$18*3.39*'DT-Prelim Calcs'!$C$20</f>
        <v>7.8460615141898605E-4</v>
      </c>
      <c r="DQ66" s="88">
        <f t="shared" si="27"/>
        <v>1</v>
      </c>
      <c r="DR66" s="110">
        <f>DP65*'DT-Prelim Calcs'!$C$11+DR65</f>
        <v>10.856488843230888</v>
      </c>
      <c r="DS66" s="110">
        <f>DS65+0.5*DP66*'DT-Prelim Calcs'!$C$11^2+DR66*'DT-Prelim Calcs'!$C$11</f>
        <v>23.957938700554035</v>
      </c>
      <c r="DT66" s="110">
        <f>MIN('Drive Train'!$G$35-DN65*'DT-Prelim Calcs'!$C$21*'Drive Train'!$G$38,DT65+DN$2)</f>
        <v>11.108219703941954</v>
      </c>
      <c r="DU66" s="110">
        <f>'Drive Train'!$G$35-DN66*'DT-Prelim Calcs'!$C$21*'Drive Train'!$G$38</f>
        <v>11.108236333709321</v>
      </c>
      <c r="DV66" s="1">
        <f>IF(DS66&gt;='Drive Train'!$G$30,1,0)</f>
        <v>1</v>
      </c>
      <c r="DW66" s="110">
        <f t="shared" si="72"/>
        <v>0</v>
      </c>
      <c r="DX66" s="119">
        <f>DX65+'DT-Prelim Calcs'!$C$11</f>
        <v>2.4800000000000013</v>
      </c>
      <c r="DY66" s="2">
        <f>EI66/'Drive Train'!$G$35</f>
        <v>0.87467041766992826</v>
      </c>
      <c r="DZ66" s="88">
        <f>EG66*12*60/(PI() * 'Drive Train'!$G$17)/DY$2*DY66</f>
        <v>4110.8347138116333</v>
      </c>
      <c r="EA66" s="2">
        <f>('DT-Prelim Calcs'!$C$6*DY66-DZ66)/('DT-Prelim Calcs'!$C$6*DY66)*'DT-Prelim Calcs'!$C$7*DY66</f>
        <v>0.24077211314843389</v>
      </c>
      <c r="EB66" s="110">
        <f>EA66/'DT-Prelim Calcs'!$C$7*('DT-Prelim Calcs'!$C$8-'DT-Prelim Calcs'!$C$9)+'DT-Prelim Calcs'!$C$9</f>
        <v>17.685391298415119</v>
      </c>
      <c r="EC66" s="110">
        <f t="shared" si="28"/>
        <v>17.685391298415119</v>
      </c>
      <c r="ED66" s="2">
        <f t="shared" si="73"/>
        <v>3.8510895516985499E-7</v>
      </c>
      <c r="EE66" s="110">
        <f>ED66*'DT-Prelim Calcs'!$C$21/DY$2/'DT-Prelim Calcs'!$C$19/'DT-Prelim Calcs'!$C$18*3.39*'DT-Prelim Calcs'!$C$20</f>
        <v>1.859349684538E-5</v>
      </c>
      <c r="EF66" s="88">
        <f t="shared" si="29"/>
        <v>1</v>
      </c>
      <c r="EG66" s="110">
        <f>EE65*'DT-Prelim Calcs'!$C$11+EG65</f>
        <v>9.4647871373816752</v>
      </c>
      <c r="EH66" s="110">
        <f>EH65+0.5*EE66*'DT-Prelim Calcs'!$C$11^2+EG66*'DT-Prelim Calcs'!$C$11</f>
        <v>21.396425568889434</v>
      </c>
      <c r="EI66" s="110">
        <f>MIN('Drive Train'!$G$35-EC65*'DT-Prelim Calcs'!$C$21*'Drive Train'!$G$38,EI65+EC$2)</f>
        <v>11.108314304408088</v>
      </c>
      <c r="EJ66" s="110">
        <f>'Drive Train'!$G$35-EC66*'DT-Prelim Calcs'!$C$21*'Drive Train'!$G$38</f>
        <v>11.108314783142639</v>
      </c>
      <c r="EK66" s="1">
        <f>IF(EH66&gt;='Drive Train'!$G$30,1,0)</f>
        <v>1</v>
      </c>
      <c r="EL66" s="110">
        <f t="shared" si="74"/>
        <v>0</v>
      </c>
      <c r="EM66" s="119">
        <f>EM65+'DT-Prelim Calcs'!$C$11</f>
        <v>2.4800000000000013</v>
      </c>
      <c r="EN66" s="2">
        <f>EX66/'Drive Train'!$G$35</f>
        <v>0.8746705836646802</v>
      </c>
      <c r="EO66" s="88">
        <f>EV66*12*60/(PI() * 'Drive Train'!$G$17)/EN$2*EN66</f>
        <v>4110.8369174316749</v>
      </c>
      <c r="EP66" s="2">
        <f>('DT-Prelim Calcs'!$C$6*EN66-EO66)/('DT-Prelim Calcs'!$C$6*EN66)*'DT-Prelim Calcs'!$C$7*EN66</f>
        <v>0.24077181516263366</v>
      </c>
      <c r="EQ66" s="110">
        <f>EP66/'DT-Prelim Calcs'!$C$7*('DT-Prelim Calcs'!$C$8-'DT-Prelim Calcs'!$C$9)+'DT-Prelim Calcs'!$C$9</f>
        <v>17.685373123394676</v>
      </c>
      <c r="ER66" s="110">
        <f t="shared" si="30"/>
        <v>17.685373123394676</v>
      </c>
      <c r="ES66" s="2">
        <f t="shared" si="75"/>
        <v>3.7506739380965826E-9</v>
      </c>
      <c r="ET66" s="110">
        <f>ES66*'DT-Prelim Calcs'!$C$21/EN$2/'DT-Prelim Calcs'!$C$19/'DT-Prelim Calcs'!$C$18*3.39*'DT-Prelim Calcs'!$C$20</f>
        <v>2.0430304379256796E-7</v>
      </c>
      <c r="EU66" s="88">
        <f t="shared" si="31"/>
        <v>1</v>
      </c>
      <c r="EV66" s="110">
        <f>ET65*'DT-Prelim Calcs'!$C$11+EV65</f>
        <v>8.3892460494564602</v>
      </c>
      <c r="EW66" s="110">
        <f>EW65+0.5*ET66*'DT-Prelim Calcs'!$C$11^2+EV66*'DT-Prelim Calcs'!$C$11</f>
        <v>19.261886623173922</v>
      </c>
      <c r="EX66" s="110">
        <f>MIN('Drive Train'!$G$35-ER65*'DT-Prelim Calcs'!$C$21*'Drive Train'!$G$38,EX65+ER$2)</f>
        <v>11.108316412541438</v>
      </c>
      <c r="EY66" s="110">
        <f>'Drive Train'!$G$35-ER66*'DT-Prelim Calcs'!$C$21*'Drive Train'!$G$38</f>
        <v>11.108316418894479</v>
      </c>
      <c r="EZ66" s="1">
        <f>IF(EW66&gt;='Drive Train'!$G$30,1,0)</f>
        <v>0</v>
      </c>
      <c r="FA66" s="110">
        <f t="shared" si="76"/>
        <v>0.19650414581549644</v>
      </c>
      <c r="FB66" s="119">
        <f>FB65+'DT-Prelim Calcs'!$C$11</f>
        <v>2.4800000000000013</v>
      </c>
      <c r="FC66" s="2">
        <f>FM66/'Drive Train'!$G$35</f>
        <v>0.87467058542079146</v>
      </c>
      <c r="FD66" s="88">
        <f>FK66*12*60/(PI() * 'Drive Train'!$G$17)/FC$2*FC66</f>
        <v>4110.8369397477509</v>
      </c>
      <c r="FE66" s="2">
        <f>('DT-Prelim Calcs'!$C$6*FC66-FD66)/('DT-Prelim Calcs'!$C$6*FC66)*'DT-Prelim Calcs'!$C$7*FC66</f>
        <v>0.24077181225079383</v>
      </c>
      <c r="FF66" s="110">
        <f>FE66/'DT-Prelim Calcs'!$C$7*('DT-Prelim Calcs'!$C$8-'DT-Prelim Calcs'!$C$9)+'DT-Prelim Calcs'!$C$9</f>
        <v>17.685372945793098</v>
      </c>
      <c r="FG66" s="110">
        <f t="shared" si="32"/>
        <v>17.685372945793098</v>
      </c>
      <c r="FH66" s="2">
        <f t="shared" si="77"/>
        <v>1.5188295066081992E-11</v>
      </c>
      <c r="FI66" s="110">
        <f>FH66*'DT-Prelim Calcs'!$C$21/FC$2/'DT-Prelim Calcs'!$C$19/'DT-Prelim Calcs'!$C$18*3.39*'DT-Prelim Calcs'!$C$20</f>
        <v>9.2133581856632016E-10</v>
      </c>
      <c r="FJ66" s="88">
        <f t="shared" si="33"/>
        <v>1</v>
      </c>
      <c r="FK66" s="110">
        <f>FI65*'DT-Prelim Calcs'!$C$11+FK65</f>
        <v>7.533200559975799</v>
      </c>
      <c r="FL66" s="110">
        <f>FL65+0.5*FI66*'DT-Prelim Calcs'!$C$11^2+FK66*'DT-Prelim Calcs'!$C$11</f>
        <v>17.486416395330561</v>
      </c>
      <c r="FM66" s="110">
        <f>MIN('Drive Train'!$G$35-FG65*'DT-Prelim Calcs'!$C$21*'Drive Train'!$G$38,FM65+FG$2)</f>
        <v>11.108316434844051</v>
      </c>
      <c r="FN66" s="110">
        <f>'Drive Train'!$G$35-FG66*'DT-Prelim Calcs'!$C$21*'Drive Train'!$G$38</f>
        <v>11.108316434878621</v>
      </c>
      <c r="FO66" s="1">
        <f>IF(FL66&gt;='Drive Train'!$G$30,1,0)</f>
        <v>0</v>
      </c>
      <c r="FP66" s="110">
        <f t="shared" si="78"/>
        <v>0.19650414384214557</v>
      </c>
      <c r="FQ66" s="119">
        <f>FQ65+'DT-Prelim Calcs'!$C$11</f>
        <v>2.4800000000000013</v>
      </c>
      <c r="FR66" s="2">
        <f>GB66/'Drive Train'!$G$35</f>
        <v>0.87467058542860221</v>
      </c>
      <c r="FS66" s="88">
        <f>FZ66*12*60/(PI() * 'Drive Train'!$G$17)/FR$2*FR66</f>
        <v>4110.8369398421801</v>
      </c>
      <c r="FT66" s="2">
        <f>('DT-Prelim Calcs'!$C$6*FR66-FS66)/('DT-Prelim Calcs'!$C$6*FR66)*'DT-Prelim Calcs'!$C$7*FR66</f>
        <v>0.24077181223900818</v>
      </c>
      <c r="FU66" s="110">
        <f>FT66/'DT-Prelim Calcs'!$C$7*('DT-Prelim Calcs'!$C$8-'DT-Prelim Calcs'!$C$9)+'DT-Prelim Calcs'!$C$9</f>
        <v>17.685372945074256</v>
      </c>
      <c r="FV66" s="110">
        <f t="shared" si="34"/>
        <v>17.685372945074256</v>
      </c>
      <c r="FW66" s="2">
        <f t="shared" si="79"/>
        <v>2.2037927038809357E-14</v>
      </c>
      <c r="FX66" s="110">
        <f>FW66*'DT-Prelim Calcs'!$C$21/FR$2/'DT-Prelim Calcs'!$C$19/'DT-Prelim Calcs'!$C$18*3.39*'DT-Prelim Calcs'!$C$20</f>
        <v>1.4732530554978977E-12</v>
      </c>
      <c r="FY66" s="88">
        <f t="shared" si="35"/>
        <v>1</v>
      </c>
      <c r="FZ66" s="110">
        <f>FX65*'DT-Prelim Calcs'!$C$11+FZ65</f>
        <v>6.835681989703648</v>
      </c>
      <c r="GA66" s="110">
        <f>GA65+0.5*FX66*'DT-Prelim Calcs'!$C$11^2+FZ66*'DT-Prelim Calcs'!$C$11</f>
        <v>15.995943489759448</v>
      </c>
      <c r="GB66" s="110">
        <f>MIN('Drive Train'!$G$35-FV65*'DT-Prelim Calcs'!$C$21*'Drive Train'!$G$38,GB65+FV$2)</f>
        <v>11.108316434943248</v>
      </c>
      <c r="GC66" s="110">
        <f>'Drive Train'!$G$35-FV66*'DT-Prelim Calcs'!$C$21*'Drive Train'!$G$38</f>
        <v>11.108316434943315</v>
      </c>
      <c r="GD66" s="1">
        <f>IF(GA66&gt;='Drive Train'!$G$30,1,0)</f>
        <v>0</v>
      </c>
      <c r="GE66" s="110">
        <f t="shared" si="80"/>
        <v>0.19650414383415843</v>
      </c>
      <c r="GF66" s="119">
        <f>GF65+'DT-Prelim Calcs'!$C$11</f>
        <v>2.4800000000000013</v>
      </c>
      <c r="GG66" s="2">
        <f>GQ66/'Drive Train'!$G$35</f>
        <v>0.87443513317026866</v>
      </c>
      <c r="GH66" s="88">
        <f>GO66*12*60/(PI() * 'Drive Train'!$G$17)/GG$2*GG66</f>
        <v>4107.508826312971</v>
      </c>
      <c r="GI66" s="2">
        <f>('DT-Prelim Calcs'!$C$6*GG66-GH66)/('DT-Prelim Calcs'!$C$6*GG66)*'DT-Prelim Calcs'!$C$7*GG66</f>
        <v>0.24124335881437858</v>
      </c>
      <c r="GJ66" s="110">
        <f>GI66/'DT-Prelim Calcs'!$C$7*('DT-Prelim Calcs'!$C$8-'DT-Prelim Calcs'!$C$9)+'DT-Prelim Calcs'!$C$9</f>
        <v>17.7141339418699</v>
      </c>
      <c r="GK66" s="110">
        <f t="shared" si="81"/>
        <v>17.7141339418699</v>
      </c>
      <c r="GL66" s="2">
        <f t="shared" si="82"/>
        <v>6.0169601770940218E-4</v>
      </c>
      <c r="GM66" s="110">
        <f>GL66*'DT-Prelim Calcs'!$C$21/GG$2/'DT-Prelim Calcs'!$C$19/'DT-Prelim Calcs'!$C$18*3.39*'DT-Prelim Calcs'!$C$20</f>
        <v>2.2346589006665946E-2</v>
      </c>
      <c r="GN66" s="88">
        <f t="shared" si="37"/>
        <v>1</v>
      </c>
      <c r="GO66" s="110">
        <f>GM65*'DT-Prelim Calcs'!$C$11+GO65</f>
        <v>12.297576519022931</v>
      </c>
      <c r="GP66" s="110">
        <f>GP65+0.5*GM66*'DT-Prelim Calcs'!$C$11^2+GO66*'DT-Prelim Calcs'!$C$11</f>
        <v>24.437778948967079</v>
      </c>
      <c r="GQ66" s="110">
        <f>MIN('Drive Train'!$G$35-GK65*'DT-Prelim Calcs'!$C$21*'Drive Train'!$G$38,GQ65+GK$2)</f>
        <v>11.105326191262412</v>
      </c>
      <c r="GR66" s="110">
        <f>'Drive Train'!$G$35-GK66*'DT-Prelim Calcs'!$C$21*'Drive Train'!$G$38</f>
        <v>11.105727945231708</v>
      </c>
      <c r="GS66" s="1">
        <f>IF(GP66&gt;='Drive Train'!$G$30,1,0)</f>
        <v>1</v>
      </c>
      <c r="GT66" s="110">
        <f t="shared" si="83"/>
        <v>0</v>
      </c>
      <c r="GU66" s="119">
        <f>GU65+'DT-Prelim Calcs'!$C$11</f>
        <v>2.4800000000000013</v>
      </c>
      <c r="GV66" s="2">
        <f>HF66/'Drive Train'!$G$35</f>
        <v>0.87450225288443983</v>
      </c>
      <c r="GW66" s="88">
        <f>HD66*12*60/(PI() * 'Drive Train'!$G$17)/GV$2*GV66</f>
        <v>4108.4575928919585</v>
      </c>
      <c r="GX66" s="2">
        <f>('DT-Prelim Calcs'!$C$6*GV66-GW66)/('DT-Prelim Calcs'!$C$6*GV66)*'DT-Prelim Calcs'!$C$7*GV66</f>
        <v>0.24110892896814554</v>
      </c>
      <c r="GY66" s="110">
        <f>GX66/'DT-Prelim Calcs'!$C$7*('DT-Prelim Calcs'!$C$8-'DT-Prelim Calcs'!$C$9)+'DT-Prelim Calcs'!$C$9</f>
        <v>17.705934674652848</v>
      </c>
      <c r="GZ66" s="110">
        <f t="shared" si="38"/>
        <v>17.705934674652848</v>
      </c>
      <c r="HA66" s="2">
        <f t="shared" si="84"/>
        <v>4.3015590118522518E-4</v>
      </c>
      <c r="HB66" s="110">
        <f>HA66*'DT-Prelim Calcs'!$C$21/GV$2/'DT-Prelim Calcs'!$C$19/'DT-Prelim Calcs'!$C$18*3.39*'DT-Prelim Calcs'!$C$20</f>
        <v>1.5975703427741052E-2</v>
      </c>
      <c r="HC66" s="88">
        <f t="shared" si="39"/>
        <v>1</v>
      </c>
      <c r="HD66" s="110">
        <f>HB65*'DT-Prelim Calcs'!$C$11+HD65</f>
        <v>12.299472975285919</v>
      </c>
      <c r="HE66" s="110">
        <f>HE65+0.5*HB66*'DT-Prelim Calcs'!$C$11^2+HD66*'DT-Prelim Calcs'!$C$11</f>
        <v>25.104940226719794</v>
      </c>
      <c r="HF66" s="110">
        <f>MIN('Drive Train'!$G$35-GZ65*'DT-Prelim Calcs'!$C$21*'Drive Train'!$G$38,HF65+GZ$2)</f>
        <v>11.106178611632386</v>
      </c>
      <c r="HG66" s="110">
        <f>'Drive Train'!$G$35-GZ66*'DT-Prelim Calcs'!$C$21*'Drive Train'!$G$38</f>
        <v>11.106465879281243</v>
      </c>
      <c r="HH66" s="1">
        <f>IF(HE66&gt;='Drive Train'!$G$30,1,0)</f>
        <v>1</v>
      </c>
      <c r="HI66" s="110">
        <f t="shared" si="85"/>
        <v>0</v>
      </c>
      <c r="HJ66" s="119">
        <f>HJ65+'DT-Prelim Calcs'!$C$11</f>
        <v>2.4800000000000013</v>
      </c>
      <c r="HK66" s="2">
        <f>HU66/'Drive Train'!$G$35</f>
        <v>0.87453478138697738</v>
      </c>
      <c r="HL66" s="88">
        <f>HS66*12*60/(PI() * 'Drive Train'!$G$17)/HK$2*HK66</f>
        <v>4108.9173887549368</v>
      </c>
      <c r="HM66" s="2">
        <f>('DT-Prelim Calcs'!$C$6*HK66-HL66)/('DT-Prelim Calcs'!$C$6*HK66)*'DT-Prelim Calcs'!$C$7*HK66</f>
        <v>0.24104378179939479</v>
      </c>
      <c r="HN66" s="110">
        <f>HM66/'DT-Prelim Calcs'!$C$7*('DT-Prelim Calcs'!$C$8-'DT-Prelim Calcs'!$C$9)+'DT-Prelim Calcs'!$C$9</f>
        <v>17.701961159395708</v>
      </c>
      <c r="HO66" s="110">
        <f t="shared" si="40"/>
        <v>17.701961159395708</v>
      </c>
      <c r="HP66" s="2">
        <f t="shared" si="86"/>
        <v>3.4702639332273577E-4</v>
      </c>
      <c r="HQ66" s="110">
        <f>HP66*'DT-Prelim Calcs'!$C$21/HK$2/'DT-Prelim Calcs'!$C$19/'DT-Prelim Calcs'!$C$18*3.39*'DT-Prelim Calcs'!$C$20</f>
        <v>1.2888328919926641E-2</v>
      </c>
      <c r="HR66" s="88">
        <f t="shared" si="41"/>
        <v>1</v>
      </c>
      <c r="HS66" s="110">
        <f>HQ65*'DT-Prelim Calcs'!$C$11+HS65</f>
        <v>12.300391931665489</v>
      </c>
      <c r="HT66" s="110">
        <f>HT65+0.5*HQ66*'DT-Prelim Calcs'!$C$11^2+HS66*'DT-Prelim Calcs'!$C$11</f>
        <v>25.57344216521194</v>
      </c>
      <c r="HU66" s="110">
        <f>MIN('Drive Train'!$G$35-HO65*'DT-Prelim Calcs'!$C$21*'Drive Train'!$G$38,HU65+HO$2)</f>
        <v>11.106591723614612</v>
      </c>
      <c r="HV66" s="110">
        <f>'Drive Train'!$G$35-HO66*'DT-Prelim Calcs'!$C$21*'Drive Train'!$G$38</f>
        <v>11.106823495654385</v>
      </c>
      <c r="HW66" s="1">
        <f>IF(HT66&gt;='Drive Train'!$G$30,1,0)</f>
        <v>1</v>
      </c>
      <c r="HX66" s="110">
        <f t="shared" si="87"/>
        <v>0</v>
      </c>
      <c r="HY66" s="119">
        <f>HY65+'DT-Prelim Calcs'!$C$11</f>
        <v>2.4800000000000013</v>
      </c>
      <c r="HZ66" s="2">
        <f>IJ66/'Drive Train'!$G$35</f>
        <v>0.87455227579603789</v>
      </c>
      <c r="IA66" s="88">
        <f>IH66*12*60/(PI() * 'Drive Train'!$G$17)/HZ$2*HZ66</f>
        <v>4109.1646728039441</v>
      </c>
      <c r="IB66" s="2">
        <f>('DT-Prelim Calcs'!$C$6*HZ66-IA66)/('DT-Prelim Calcs'!$C$6*HZ66)*'DT-Prelim Calcs'!$C$7*HZ66</f>
        <v>0.24100874506187203</v>
      </c>
      <c r="IC66" s="110">
        <f>IB66/'DT-Prelim Calcs'!$C$7*('DT-Prelim Calcs'!$C$8-'DT-Prelim Calcs'!$C$9)+'DT-Prelim Calcs'!$C$9</f>
        <v>17.699824166894324</v>
      </c>
      <c r="ID66" s="110">
        <f t="shared" si="42"/>
        <v>17.699824166894324</v>
      </c>
      <c r="IE66" s="2">
        <f t="shared" si="88"/>
        <v>3.0231912498532298E-4</v>
      </c>
      <c r="IF66" s="110">
        <f>IE66*'DT-Prelim Calcs'!$C$21/HZ$2/'DT-Prelim Calcs'!$C$19/'DT-Prelim Calcs'!$C$18*3.39*'DT-Prelim Calcs'!$C$20</f>
        <v>1.1227930775777044E-2</v>
      </c>
      <c r="IG66" s="88">
        <f t="shared" si="43"/>
        <v>1</v>
      </c>
      <c r="IH66" s="110">
        <f>IF65*'DT-Prelim Calcs'!$C$11+IH65</f>
        <v>12.300886127438954</v>
      </c>
      <c r="II66" s="110">
        <f>II65+0.5*IF66*'DT-Prelim Calcs'!$C$11^2+IH66*'DT-Prelim Calcs'!$C$11</f>
        <v>25.902388784008053</v>
      </c>
      <c r="IJ66" s="110">
        <f>MIN('Drive Train'!$G$35-ID65*'DT-Prelim Calcs'!$C$21*'Drive Train'!$G$38,IJ65+ID$2)</f>
        <v>11.10681390260968</v>
      </c>
      <c r="IK66" s="110">
        <f>'Drive Train'!$G$35-ID66*'DT-Prelim Calcs'!$C$21*'Drive Train'!$G$38</f>
        <v>11.107015824979509</v>
      </c>
      <c r="IL66" s="1">
        <f>IF(II66&gt;='Drive Train'!$G$30,1,0)</f>
        <v>1</v>
      </c>
      <c r="IM66" s="110">
        <f t="shared" si="89"/>
        <v>0</v>
      </c>
      <c r="IN66" s="119">
        <f>IN65+'DT-Prelim Calcs'!$C$11</f>
        <v>2.4800000000000013</v>
      </c>
      <c r="IO66" s="2">
        <f>IY66/'Drive Train'!$G$35</f>
        <v>0.87456254656329713</v>
      </c>
      <c r="IP66" s="88">
        <f>IW66*12*60/(PI() * 'Drive Train'!$G$17)/IO$2*IO66</f>
        <v>4109.3098496655066</v>
      </c>
      <c r="IQ66" s="2">
        <f>('DT-Prelim Calcs'!$C$6*IO66-IP66)/('DT-Prelim Calcs'!$C$6*IO66)*'DT-Prelim Calcs'!$C$7*IO66</f>
        <v>0.24098817558089883</v>
      </c>
      <c r="IR66" s="110">
        <f>IQ66/'DT-Prelim Calcs'!$C$7*('DT-Prelim Calcs'!$C$8-'DT-Prelim Calcs'!$C$9)+'DT-Prelim Calcs'!$C$9</f>
        <v>17.698569574437801</v>
      </c>
      <c r="IS66" s="110">
        <f t="shared" si="44"/>
        <v>17.698569574437801</v>
      </c>
      <c r="IT66" s="2">
        <f t="shared" si="90"/>
        <v>2.7607241158025819E-4</v>
      </c>
      <c r="IU66" s="110">
        <f>IT66*'DT-Prelim Calcs'!$C$21/IO$2/'DT-Prelim Calcs'!$C$19/'DT-Prelim Calcs'!$C$18*3.39*'DT-Prelim Calcs'!$C$20</f>
        <v>1.0253145335993724E-2</v>
      </c>
      <c r="IV66" s="88">
        <f t="shared" si="45"/>
        <v>1</v>
      </c>
      <c r="IW66" s="110">
        <f>IU65*'DT-Prelim Calcs'!$C$11+IW65</f>
        <v>12.301176252596148</v>
      </c>
      <c r="IX66" s="110">
        <f>IX65+0.5*IU66*'DT-Prelim Calcs'!$C$11^2+IW66*'DT-Prelim Calcs'!$C$11</f>
        <v>26.135036851109831</v>
      </c>
      <c r="IY66" s="110">
        <f>MIN('Drive Train'!$G$35-IS65*'DT-Prelim Calcs'!$C$21*'Drive Train'!$G$38,IY65+IS$2)</f>
        <v>11.106944341353874</v>
      </c>
      <c r="IZ66" s="110">
        <f>'Drive Train'!$G$35-IS66*'DT-Prelim Calcs'!$C$21*'Drive Train'!$G$38</f>
        <v>11.107128738300597</v>
      </c>
      <c r="JA66" s="1">
        <f>IF(IX66&gt;='Drive Train'!$G$30,1,0)</f>
        <v>1</v>
      </c>
      <c r="JB66" s="110">
        <f t="shared" si="91"/>
        <v>0</v>
      </c>
      <c r="JC66" s="119">
        <f>JC65+'DT-Prelim Calcs'!$C$11</f>
        <v>2.4800000000000013</v>
      </c>
      <c r="JD66" s="2">
        <f>JN66/'Drive Train'!$G$35</f>
        <v>0.87456856072865463</v>
      </c>
      <c r="JE66" s="88">
        <f>JL66*12*60/(PI() * 'Drive Train'!$G$17)/JD$2*JD66</f>
        <v>4109.3948593736359</v>
      </c>
      <c r="JF66" s="2">
        <f>('DT-Prelim Calcs'!$C$6*JD66-JE66)/('DT-Prelim Calcs'!$C$6*JD66)*'DT-Prelim Calcs'!$C$7*JD66</f>
        <v>0.2409761309498642</v>
      </c>
      <c r="JG66" s="110">
        <f>JF66/'DT-Prelim Calcs'!$C$7*('DT-Prelim Calcs'!$C$8-'DT-Prelim Calcs'!$C$9)+'DT-Prelim Calcs'!$C$9</f>
        <v>17.697834937367606</v>
      </c>
      <c r="JH66" s="110">
        <f t="shared" si="46"/>
        <v>17.697834937367606</v>
      </c>
      <c r="JI66" s="2">
        <f t="shared" si="92"/>
        <v>2.6070348953749489E-4</v>
      </c>
      <c r="JJ66" s="110">
        <f>JI66*'DT-Prelim Calcs'!$C$21/JD$2/'DT-Prelim Calcs'!$C$19/'DT-Prelim Calcs'!$C$18*3.39*'DT-Prelim Calcs'!$C$20</f>
        <v>9.6823538162615925E-3</v>
      </c>
      <c r="JK66" s="88">
        <f t="shared" si="47"/>
        <v>1</v>
      </c>
      <c r="JL66" s="110">
        <f>JJ65*'DT-Prelim Calcs'!$C$11+JL65</f>
        <v>12.301346134746103</v>
      </c>
      <c r="JM66" s="110">
        <f>JM65+0.5*JJ66*'DT-Prelim Calcs'!$C$11^2+JL66*'DT-Prelim Calcs'!$C$11</f>
        <v>26.292628774558395</v>
      </c>
      <c r="JN66" s="110">
        <f>MIN('Drive Train'!$G$35-JH65*'DT-Prelim Calcs'!$C$21*'Drive Train'!$G$38,JN65+JH$2)</f>
        <v>11.107020721253914</v>
      </c>
      <c r="JO66" s="110">
        <f>'Drive Train'!$G$35-JH66*'DT-Prelim Calcs'!$C$21*'Drive Train'!$G$38</f>
        <v>11.107194855636914</v>
      </c>
      <c r="JP66" s="1">
        <f>IF(JM66&gt;='Drive Train'!$G$30,1,0)</f>
        <v>1</v>
      </c>
      <c r="JQ66" s="110">
        <f>MIN(JG66,'DT-Prelim Calcs'!$C$10)*'DT-Prelim Calcs'!$C$11*1000/60/60*(1-JP66)</f>
        <v>0</v>
      </c>
      <c r="JR66" s="119">
        <f>JR65+'DT-Prelim Calcs'!$C$11</f>
        <v>2.4800000000000013</v>
      </c>
      <c r="JS66" s="2">
        <f>KC66/'Drive Train'!$G$35</f>
        <v>0.87457077345410072</v>
      </c>
      <c r="JT66" s="88">
        <f>KA66*12*60/(PI() * 'Drive Train'!$G$17)/JS$2*JS66</f>
        <v>4109.4261360074852</v>
      </c>
      <c r="JU66" s="2">
        <f>('DT-Prelim Calcs'!$C$6*JS66-JT66)/('DT-Prelim Calcs'!$C$6*JS66)*'DT-Prelim Calcs'!$C$7*JS66</f>
        <v>0.24097169951368022</v>
      </c>
      <c r="JV66" s="110">
        <f>JU66/'DT-Prelim Calcs'!$C$7*('DT-Prelim Calcs'!$C$8-'DT-Prelim Calcs'!$C$9)+'DT-Prelim Calcs'!$C$9</f>
        <v>17.697564651189008</v>
      </c>
      <c r="JW66" s="110">
        <f t="shared" si="48"/>
        <v>17.697564651189008</v>
      </c>
      <c r="JX66" s="2">
        <f t="shared" si="93"/>
        <v>2.5504899806624848E-4</v>
      </c>
      <c r="JY66" s="110">
        <f>JX66*'DT-Prelim Calcs'!$C$21/JS$2/'DT-Prelim Calcs'!$C$19/'DT-Prelim Calcs'!$C$18*3.39*'DT-Prelim Calcs'!$C$20</f>
        <v>9.4723497723081772E-3</v>
      </c>
      <c r="JZ66" s="88">
        <f t="shared" si="49"/>
        <v>1</v>
      </c>
      <c r="KA66" s="110">
        <f>JY65*'DT-Prelim Calcs'!$C$11+KA65</f>
        <v>12.301408636873987</v>
      </c>
      <c r="KB66" s="110">
        <f>KB65+0.5*JY66*'DT-Prelim Calcs'!$C$11^2+KA66*'DT-Prelim Calcs'!$C$11</f>
        <v>26.354703839422964</v>
      </c>
      <c r="KC66" s="110">
        <f>MIN('Drive Train'!$G$35-JW65*'DT-Prelim Calcs'!$C$21*'Drive Train'!$G$38,KC65+JW$2)</f>
        <v>11.107048822867078</v>
      </c>
      <c r="KD66" s="110">
        <f>'Drive Train'!$G$35-JW66*'DT-Prelim Calcs'!$C$21*'Drive Train'!$G$38</f>
        <v>11.107219181392988</v>
      </c>
      <c r="KE66" s="1">
        <f>IF(KB66&gt;='Drive Train'!$G$30,1,0)</f>
        <v>1</v>
      </c>
      <c r="KF66" s="110">
        <f>MIN(JV66,'DT-Prelim Calcs'!$C$10)*'DT-Prelim Calcs'!$C$11*1000/60/60*(1-KE66)</f>
        <v>0</v>
      </c>
      <c r="KG66" s="119">
        <f>KG65+'DT-Prelim Calcs'!$C$11</f>
        <v>2.4800000000000013</v>
      </c>
      <c r="KH66" s="2">
        <f>KR66/'Drive Train'!$G$35</f>
        <v>0.87457060891053395</v>
      </c>
      <c r="KI66" s="88">
        <f>KP66*12*60/(PI() * 'Drive Train'!$G$17)/KH$2*KH66</f>
        <v>4109.4238102029549</v>
      </c>
      <c r="KJ66" s="2">
        <f>('DT-Prelim Calcs'!$C$6*KH66-KI66)/('DT-Prelim Calcs'!$C$6*KH66)*'DT-Prelim Calcs'!$C$7*KH66</f>
        <v>0.24097202904567369</v>
      </c>
      <c r="KK66" s="110">
        <f>KJ66/'DT-Prelim Calcs'!$C$7*('DT-Prelim Calcs'!$C$8-'DT-Prelim Calcs'!$C$9)+'DT-Prelim Calcs'!$C$9</f>
        <v>17.697584750303502</v>
      </c>
      <c r="KL66" s="110">
        <f t="shared" si="50"/>
        <v>17.697584750303502</v>
      </c>
      <c r="KM66" s="2">
        <f t="shared" si="94"/>
        <v>2.5546947911525564E-4</v>
      </c>
      <c r="KN66" s="110">
        <f>KM66*'DT-Prelim Calcs'!$C$21/KH$2/'DT-Prelim Calcs'!$C$19/'DT-Prelim Calcs'!$C$18*3.39*'DT-Prelim Calcs'!$C$20</f>
        <v>9.4879661581752893E-3</v>
      </c>
      <c r="KO66" s="88">
        <f t="shared" si="51"/>
        <v>1</v>
      </c>
      <c r="KP66" s="110">
        <f>KN65*'DT-Prelim Calcs'!$C$11+KP65</f>
        <v>12.301403989079599</v>
      </c>
      <c r="KQ66" s="110">
        <f>KQ65+0.5*KN66*'DT-Prelim Calcs'!$C$11^2+KP66*'DT-Prelim Calcs'!$C$11</f>
        <v>26.350149520268651</v>
      </c>
      <c r="KR66" s="110">
        <f>MIN('Drive Train'!$G$35-KL65*'DT-Prelim Calcs'!$C$21*'Drive Train'!$G$38,KR65+KL$2)</f>
        <v>11.107046733163781</v>
      </c>
      <c r="KS66" s="110">
        <f>'Drive Train'!$G$35-KL66*'DT-Prelim Calcs'!$C$21*'Drive Train'!$G$38</f>
        <v>11.107217372472684</v>
      </c>
      <c r="KT66" s="1">
        <f>IF(KQ66&gt;='Drive Train'!$G$30,1,0)</f>
        <v>1</v>
      </c>
      <c r="KU66" s="110">
        <f>MIN(KK66,'DT-Prelim Calcs'!$C$10)*'DT-Prelim Calcs'!$C$11*1000/60/60*(1-KT66)</f>
        <v>0</v>
      </c>
      <c r="KV66" s="119">
        <f>KV65+'DT-Prelim Calcs'!$C$11</f>
        <v>2.4800000000000013</v>
      </c>
      <c r="KW66" s="2">
        <f>LG66/'Drive Train'!$G$35</f>
        <v>0.8745707633905947</v>
      </c>
      <c r="KX66" s="88">
        <f>LE66*12*60/(PI() * 'Drive Train'!$G$17)/KW$2*KW66</f>
        <v>4109.4259937609804</v>
      </c>
      <c r="KY66" s="2">
        <f>('DT-Prelim Calcs'!$C$6*KW66-KX66)/('DT-Prelim Calcs'!$C$6*KW66)*'DT-Prelim Calcs'!$C$7*KW66</f>
        <v>0.24097171966789913</v>
      </c>
      <c r="KZ66" s="110">
        <f>KY66/'DT-Prelim Calcs'!$C$7*('DT-Prelim Calcs'!$C$8-'DT-Prelim Calcs'!$C$9)+'DT-Prelim Calcs'!$C$9</f>
        <v>17.697565880453421</v>
      </c>
      <c r="LA66" s="110">
        <f t="shared" si="52"/>
        <v>17.697565880453421</v>
      </c>
      <c r="LB66" s="2">
        <f t="shared" si="95"/>
        <v>2.5507471473998344E-4</v>
      </c>
      <c r="LC66" s="110">
        <f>LB66*'DT-Prelim Calcs'!$C$21/KW$2/'DT-Prelim Calcs'!$C$19/'DT-Prelim Calcs'!$C$18*3.39*'DT-Prelim Calcs'!$C$20</f>
        <v>9.4733048724279373E-3</v>
      </c>
      <c r="LD66" s="88">
        <f t="shared" si="53"/>
        <v>1</v>
      </c>
      <c r="LE66" s="110">
        <f>LC65*'DT-Prelim Calcs'!$C$11+LE65</f>
        <v>12.301408352614338</v>
      </c>
      <c r="LF66" s="110">
        <f>LF65+0.5*LC66*'DT-Prelim Calcs'!$C$11^2+LE66*'DT-Prelim Calcs'!$C$11</f>
        <v>26.354488823251465</v>
      </c>
      <c r="LG66" s="110">
        <f>MIN('Drive Train'!$G$35-LA65*'DT-Prelim Calcs'!$C$21*'Drive Train'!$G$38,LG65+LA$2)</f>
        <v>11.107048695060552</v>
      </c>
      <c r="LH66" s="110">
        <f>'Drive Train'!$G$35-LA66*'DT-Prelim Calcs'!$C$21*'Drive Train'!$G$38</f>
        <v>11.107219070759191</v>
      </c>
      <c r="LI66" s="1">
        <f>IF(LF66&gt;='Drive Train'!$G$30,1,0)</f>
        <v>1</v>
      </c>
      <c r="LJ66" s="110">
        <f>MIN(KZ66,'DT-Prelim Calcs'!$C$10)*'DT-Prelim Calcs'!$C$11*1000/60/60*(1-LI66)</f>
        <v>0</v>
      </c>
      <c r="LK66" s="119">
        <f>LK65+'DT-Prelim Calcs'!$C$11</f>
        <v>2.4800000000000013</v>
      </c>
      <c r="LL66" s="2">
        <f>LV66/'Drive Train'!$G$35</f>
        <v>0.87457064698709275</v>
      </c>
      <c r="LM66" s="88">
        <f>LT66*12*60/(PI() * 'Drive Train'!$G$17)/LL$2*LL66</f>
        <v>4109.4243484107801</v>
      </c>
      <c r="LN66" s="2">
        <f>('DT-Prelim Calcs'!$C$6*LL66-LM66)/('DT-Prelim Calcs'!$C$6*LL66)*'DT-Prelim Calcs'!$C$7*LL66</f>
        <v>0.24097195278960901</v>
      </c>
      <c r="LO66" s="110">
        <f>LN66/'DT-Prelim Calcs'!$C$7*('DT-Prelim Calcs'!$C$8-'DT-Prelim Calcs'!$C$9)+'DT-Prelim Calcs'!$C$9</f>
        <v>17.697580099224382</v>
      </c>
      <c r="LP66" s="110">
        <f t="shared" si="54"/>
        <v>17.697580099224382</v>
      </c>
      <c r="LQ66" s="2">
        <f t="shared" si="96"/>
        <v>2.5537217678447965E-4</v>
      </c>
      <c r="LR66" s="110">
        <f>LQ66*'DT-Prelim Calcs'!$C$21/LL$2/'DT-Prelim Calcs'!$C$19/'DT-Prelim Calcs'!$C$18*3.39*'DT-Prelim Calcs'!$C$20</f>
        <v>9.4843524144720831E-3</v>
      </c>
      <c r="LS66" s="88">
        <f t="shared" si="55"/>
        <v>1</v>
      </c>
      <c r="LT66" s="110">
        <f>LR65*'DT-Prelim Calcs'!$C$11+LT65</f>
        <v>12.301405064612675</v>
      </c>
      <c r="LU66" s="110">
        <f>LU65+0.5*LR66*'DT-Prelim Calcs'!$C$11^2+LT66*'DT-Prelim Calcs'!$C$11</f>
        <v>26.351614029597144</v>
      </c>
      <c r="LV66" s="110">
        <f>MIN('Drive Train'!$G$35-LP65*'DT-Prelim Calcs'!$C$21*'Drive Train'!$G$38,LV65+LP$2)</f>
        <v>11.107047216736078</v>
      </c>
      <c r="LW66" s="110">
        <f>'Drive Train'!$G$35-LP66*'DT-Prelim Calcs'!$C$21*'Drive Train'!$G$38</f>
        <v>11.107217791069806</v>
      </c>
      <c r="LX66" s="1">
        <f>IF(LU66&gt;='Drive Train'!$G$30,1,0)</f>
        <v>1</v>
      </c>
      <c r="LY66" s="110">
        <f>MIN(LO66,'DT-Prelim Calcs'!$C$10)*'DT-Prelim Calcs'!$C$11*1000/60/60*(1-LX66)</f>
        <v>0</v>
      </c>
      <c r="LZ66" s="119">
        <f>LZ65+'DT-Prelim Calcs'!$C$11</f>
        <v>2.4800000000000013</v>
      </c>
    </row>
    <row r="67" spans="2:338" x14ac:dyDescent="0.2">
      <c r="Q67" s="209"/>
      <c r="R67" s="119">
        <f>R66+'DT-Prelim Calcs'!$C$11</f>
        <v>2.5200000000000014</v>
      </c>
      <c r="S67" s="2">
        <f>AG67/'Drive Train'!$G$35</f>
        <v>0</v>
      </c>
      <c r="T67" s="88">
        <f>AE67*12*60/(PI() * 'Drive Train'!$G$17)/S$2*ABS(S67)</f>
        <v>0</v>
      </c>
      <c r="U67" s="2">
        <f>IF(OR(AD66=1,AND($C$32=Motors!$C$28,'DT-Prelim Calcs'!AI66=1)),0,IF(AG67=0,-(V66+$C$9)/($C$8-$C$9)*$C$7,($C$6*S67-T67)/($C$6*S67)*$C$7*S67))</f>
        <v>0</v>
      </c>
      <c r="V67" s="110">
        <f>IF(AND(AD66=1,AI66=1),0,ABS(U67/$C$7*($C$8-$C$9)+$C$9) *'Drive Train'!$K$55 + V66*(1-'Drive Train'!$K$55))</f>
        <v>3.0000985804663189</v>
      </c>
      <c r="W67" s="110">
        <f t="shared" si="7"/>
        <v>3.0000985804663189</v>
      </c>
      <c r="X67" s="2">
        <f>MAX(MIN(IF(AND(AI66=1,AG67&lt;0),-1,1)*(W67-$C$9)/($C$8-$C$9)*$C$7-$C$29*AE67/T$2 -  AI66*$C$29/2,X$2),MAX(X$4:X66)*-1)</f>
        <v>-0.27676858807840093</v>
      </c>
      <c r="Y67" s="110">
        <f t="shared" si="8"/>
        <v>-10.279000867062919</v>
      </c>
      <c r="Z67" s="110">
        <f t="shared" si="9"/>
        <v>10.279000867062919</v>
      </c>
      <c r="AA67" s="110">
        <f t="shared" si="10"/>
        <v>0</v>
      </c>
      <c r="AB67" s="110" t="e">
        <f t="shared" si="11"/>
        <v>#N/A</v>
      </c>
      <c r="AC67" s="88">
        <f t="shared" si="60"/>
        <v>0</v>
      </c>
      <c r="AD67" s="1">
        <f t="shared" si="12"/>
        <v>0</v>
      </c>
      <c r="AE67" s="110">
        <f t="shared" si="13"/>
        <v>6.4993211063278906</v>
      </c>
      <c r="AF67" s="110" t="e">
        <f t="shared" si="14"/>
        <v>#N/A</v>
      </c>
      <c r="AG67" s="110">
        <f>IF(AI66=0,MIN('Drive Train'!$G$35-W66*$C$21*'Drive Train'!$G$38,AG66+W$2)-$C$3,IF(AE66-1&lt;=0,0,IF($C$32=Motors!$C$26,MAX(MAX(AG$4:AG66)*-1,AG66-W$2),MAX(0,MAX(AG$4:AG66)*-1,AG66-W$2))))</f>
        <v>0</v>
      </c>
      <c r="AH67" s="110">
        <f>'Drive Train'!$G$35-ABS(W67)*'DT-Prelim Calcs'!$C$21*'Drive Train'!$G$38</f>
        <v>12.429991127758031</v>
      </c>
      <c r="AI67" s="1">
        <f>IF(AJ67&gt;='Drive Train'!$G$30,1,0)</f>
        <v>1</v>
      </c>
      <c r="AJ67" s="110">
        <f>AJ66+0.5*Y67*'DT-Prelim Calcs'!$C$11^2+AE67*'DT-Prelim Calcs'!$C$11</f>
        <v>25.204260586713726</v>
      </c>
      <c r="AK67" s="110">
        <f t="shared" si="100"/>
        <v>0</v>
      </c>
      <c r="AL67" s="119">
        <f>AL66+'DT-Prelim Calcs'!$C$11</f>
        <v>2.5200000000000014</v>
      </c>
      <c r="AM67" s="2">
        <f>AW67/'Drive Train'!$G$35</f>
        <v>0.7060848148479163</v>
      </c>
      <c r="AN67" s="88">
        <f>AU67*12*60/(PI() * 'Drive Train'!$G$17)/AM$2*AM67</f>
        <v>1524.377162593576</v>
      </c>
      <c r="AO67" s="2">
        <f>('DT-Prelim Calcs'!$C$6*AM67-AN67)/('DT-Prelim Calcs'!$C$6*AM67)*'DT-Prelim Calcs'!$C$7*AM67</f>
        <v>0.62753647262444168</v>
      </c>
      <c r="AP67" s="110">
        <f>AO67/'DT-Prelim Calcs'!$C$7*('DT-Prelim Calcs'!$C$8-'DT-Prelim Calcs'!$C$9)+'DT-Prelim Calcs'!$C$9</f>
        <v>41.275274216809919</v>
      </c>
      <c r="AQ67" s="110">
        <f t="shared" si="16"/>
        <v>41.275274216809919</v>
      </c>
      <c r="AR67" s="2">
        <f t="shared" si="61"/>
        <v>0.51693638396435115</v>
      </c>
      <c r="AS67" s="110">
        <f>AR67*'DT-Prelim Calcs'!$C$21/AM$2/'DT-Prelim Calcs'!$C$19/'DT-Prelim Calcs'!$C$18*3.39*'DT-Prelim Calcs'!$C$20</f>
        <v>5.7596018130649353</v>
      </c>
      <c r="AT67" s="88">
        <f t="shared" si="17"/>
        <v>0</v>
      </c>
      <c r="AU67" s="110">
        <f>AS66*'DT-Prelim Calcs'!$C$11+AU66</f>
        <v>18.84008830808618</v>
      </c>
      <c r="AV67" s="110">
        <f>AV66+0.5*AS67*'DT-Prelim Calcs'!$C$11^2+AU67*'DT-Prelim Calcs'!$C$11</f>
        <v>26.105217256897536</v>
      </c>
      <c r="AW67" s="110">
        <f>MIN('Drive Train'!$G$35-AQ66*'DT-Prelim Calcs'!$C$21*'Drive Train'!$G$38,AW66+AQ$2)</f>
        <v>8.9672771485685363</v>
      </c>
      <c r="AX67" s="110">
        <f>'Drive Train'!$G$35-AQ67*'DT-Prelim Calcs'!$C$21*'Drive Train'!$G$38</f>
        <v>8.9852253204871069</v>
      </c>
      <c r="AY67" s="1">
        <f>IF(AV67&gt;='Drive Train'!$G$30,1,0)</f>
        <v>1</v>
      </c>
      <c r="AZ67" s="110">
        <f t="shared" si="62"/>
        <v>0</v>
      </c>
      <c r="BA67" s="119">
        <f>BA66+'DT-Prelim Calcs'!$C$11</f>
        <v>2.5200000000000014</v>
      </c>
      <c r="BB67" s="2">
        <f>BL67/'Drive Train'!$G$35</f>
        <v>0.8016670589382755</v>
      </c>
      <c r="BC67" s="88">
        <f>BJ67*12*60/(PI() * 'Drive Train'!$G$17)/BB$2*BB67</f>
        <v>3002.6534331360826</v>
      </c>
      <c r="BD67" s="2">
        <f>('DT-Prelim Calcs'!$C$6*BB67-BC67)/('DT-Prelim Calcs'!$C$6*BB67)*'DT-Prelim Calcs'!$C$7*BB67</f>
        <v>0.40539484407524978</v>
      </c>
      <c r="BE67" s="110">
        <f>BD67/'DT-Prelim Calcs'!$C$7*('DT-Prelim Calcs'!$C$8-'DT-Prelim Calcs'!$C$9)+'DT-Prelim Calcs'!$C$9</f>
        <v>27.726210347852117</v>
      </c>
      <c r="BF67" s="110">
        <f t="shared" si="18"/>
        <v>27.726210347852117</v>
      </c>
      <c r="BG67" s="2">
        <f t="shared" si="63"/>
        <v>0.21351423728997715</v>
      </c>
      <c r="BH67" s="110">
        <f>BG67*'DT-Prelim Calcs'!$C$21/BB$2/'DT-Prelim Calcs'!$C$19/'DT-Prelim Calcs'!$C$18*3.39*'DT-Prelim Calcs'!$C$20</f>
        <v>3.7005623406188364</v>
      </c>
      <c r="BI67" s="88">
        <f t="shared" si="19"/>
        <v>0</v>
      </c>
      <c r="BJ67" s="110">
        <f>BH66*'DT-Prelim Calcs'!$C$11+BJ66</f>
        <v>21.01227209163914</v>
      </c>
      <c r="BK67" s="110">
        <f>BK66+0.5*BH67*'DT-Prelim Calcs'!$C$11^2+BJ67*'DT-Prelim Calcs'!$C$11</f>
        <v>32.683760108308554</v>
      </c>
      <c r="BL67" s="110">
        <f>MIN('Drive Train'!$G$35-BF66*'DT-Prelim Calcs'!$C$21*'Drive Train'!$G$38,BL66+BF$2)</f>
        <v>10.181171648516099</v>
      </c>
      <c r="BM67" s="110">
        <f>'Drive Train'!$G$35-BF67*'DT-Prelim Calcs'!$C$21*'Drive Train'!$G$38</f>
        <v>10.204641068693309</v>
      </c>
      <c r="BN67" s="1">
        <f>IF(BK67&gt;='Drive Train'!$G$30,1,0)</f>
        <v>1</v>
      </c>
      <c r="BO67" s="110">
        <f t="shared" si="64"/>
        <v>0</v>
      </c>
      <c r="BP67" s="119">
        <f>BP66+'DT-Prelim Calcs'!$C$11</f>
        <v>2.5200000000000014</v>
      </c>
      <c r="BQ67" s="2">
        <f>CA67/'Drive Train'!$G$35</f>
        <v>0.85747683576671685</v>
      </c>
      <c r="BR67" s="88">
        <f>BY67*12*60/(PI() * 'Drive Train'!$G$17)/BQ$2*BQ67</f>
        <v>3854.3077019415505</v>
      </c>
      <c r="BS67" s="2">
        <f>('DT-Prelim Calcs'!$C$6*BQ67-BR67)/('DT-Prelim Calcs'!$C$6*BQ67)*'DT-Prelim Calcs'!$C$7*BQ67</f>
        <v>0.27846462272258005</v>
      </c>
      <c r="BT67" s="110">
        <f>BS67/'DT-Prelim Calcs'!$C$7*('DT-Prelim Calcs'!$C$8-'DT-Prelim Calcs'!$C$9)+'DT-Prelim Calcs'!$C$9</f>
        <v>19.984367059675098</v>
      </c>
      <c r="BU67" s="110">
        <f t="shared" si="20"/>
        <v>19.984367059675098</v>
      </c>
      <c r="BV67" s="2">
        <f t="shared" si="65"/>
        <v>4.8191156061704765E-2</v>
      </c>
      <c r="BW67" s="110">
        <f>BV67*'DT-Prelim Calcs'!$C$21/BQ$2/'DT-Prelim Calcs'!$C$19/'DT-Prelim Calcs'!$C$18*3.39*'DT-Prelim Calcs'!$C$20</f>
        <v>1.1335320275160017</v>
      </c>
      <c r="BX67" s="88">
        <f t="shared" si="21"/>
        <v>0</v>
      </c>
      <c r="BY67" s="110">
        <f>BW66*'DT-Prelim Calcs'!$C$11+BY66</f>
        <v>18.580622785888462</v>
      </c>
      <c r="BZ67" s="110">
        <f>BZ66+0.5*BW67*'DT-Prelim Calcs'!$C$11^2+BY67*'DT-Prelim Calcs'!$C$11</f>
        <v>33.293249508899684</v>
      </c>
      <c r="CA67" s="110">
        <f>MIN('Drive Train'!$G$35-BU66*'DT-Prelim Calcs'!$C$21*'Drive Train'!$G$38,CA66+BU$2)</f>
        <v>10.889955814237304</v>
      </c>
      <c r="CB67" s="110">
        <f>'Drive Train'!$G$35-BU67*'DT-Prelim Calcs'!$C$21*'Drive Train'!$G$38</f>
        <v>10.90140696462924</v>
      </c>
      <c r="CC67" s="1">
        <f>IF(BZ67&gt;='Drive Train'!$G$30,1,0)</f>
        <v>1</v>
      </c>
      <c r="CD67" s="110">
        <f t="shared" si="66"/>
        <v>0</v>
      </c>
      <c r="CE67" s="119">
        <f>CE66+'DT-Prelim Calcs'!$C$11</f>
        <v>2.5200000000000014</v>
      </c>
      <c r="CF67" s="2">
        <f>CP67/'Drive Train'!$G$35</f>
        <v>0.87247300082714263</v>
      </c>
      <c r="CG67" s="88">
        <f>CN67*12*60/(PI() * 'Drive Train'!$G$17)/CF$2*CF67</f>
        <v>4078.7572216686617</v>
      </c>
      <c r="CH67" s="2">
        <f>('DT-Prelim Calcs'!$C$6*CF67-CG67)/('DT-Prelim Calcs'!$C$6*CF67)*'DT-Prelim Calcs'!$C$7*CF67</f>
        <v>0.24541849237298125</v>
      </c>
      <c r="CI67" s="110">
        <f>CH67/'DT-Prelim Calcs'!$C$7*('DT-Prelim Calcs'!$C$8-'DT-Prelim Calcs'!$C$9)+'DT-Prelim Calcs'!$C$9</f>
        <v>17.968787478068361</v>
      </c>
      <c r="CJ67" s="110">
        <f t="shared" si="22"/>
        <v>17.968787478068361</v>
      </c>
      <c r="CK67" s="2">
        <f t="shared" si="67"/>
        <v>5.9238666155983499E-3</v>
      </c>
      <c r="CL67" s="110">
        <f>CK67*'DT-Prelim Calcs'!$C$21/CF$2/'DT-Prelim Calcs'!$C$19/'DT-Prelim Calcs'!$C$18*3.39*'DT-Prelim Calcs'!$C$20</f>
        <v>0.17600676579916405</v>
      </c>
      <c r="CM67" s="88">
        <f t="shared" si="23"/>
        <v>1</v>
      </c>
      <c r="CN67" s="110">
        <f>CL66*'DT-Prelim Calcs'!$C$11+CN66</f>
        <v>15.298698965496332</v>
      </c>
      <c r="CO67" s="110">
        <f>CO66+0.5*CL67*'DT-Prelim Calcs'!$C$11^2+CN67*'DT-Prelim Calcs'!$C$11</f>
        <v>30.76227121995651</v>
      </c>
      <c r="CP67" s="110">
        <f>MIN('Drive Train'!$G$35-CJ66*'DT-Prelim Calcs'!$C$21*'Drive Train'!$G$38,CP66+CJ$2)</f>
        <v>11.08040711050471</v>
      </c>
      <c r="CQ67" s="110">
        <f>'Drive Train'!$G$35-CJ67*'DT-Prelim Calcs'!$C$21*'Drive Train'!$G$38</f>
        <v>11.082809126973848</v>
      </c>
      <c r="CR67" s="1">
        <f>IF(CO67&gt;='Drive Train'!$G$30,1,0)</f>
        <v>1</v>
      </c>
      <c r="CS67" s="110">
        <f t="shared" si="68"/>
        <v>0</v>
      </c>
      <c r="CT67" s="119">
        <f>CT66+'DT-Prelim Calcs'!$C$11</f>
        <v>2.5200000000000014</v>
      </c>
      <c r="CU67" s="2">
        <f>DE67/'Drive Train'!$G$35</f>
        <v>0.87451242635542736</v>
      </c>
      <c r="CV67" s="88">
        <f>DC67*12*60/(PI() * 'Drive Train'!$G$17)/CU$2*CU67</f>
        <v>4108.5882261016004</v>
      </c>
      <c r="CW67" s="2">
        <f>('DT-Prelim Calcs'!$C$6*CU67-CV67)/('DT-Prelim Calcs'!$C$6*CU67)*'DT-Prelim Calcs'!$C$7*CU67</f>
        <v>0.24109173369484146</v>
      </c>
      <c r="CX67" s="110">
        <f>CW67/'DT-Prelim Calcs'!$C$7*('DT-Prelim Calcs'!$C$8-'DT-Prelim Calcs'!$C$9)+'DT-Prelim Calcs'!$C$9</f>
        <v>17.704885884933596</v>
      </c>
      <c r="CY67" s="110">
        <f t="shared" si="24"/>
        <v>17.704885884933596</v>
      </c>
      <c r="CZ67" s="2">
        <f t="shared" si="69"/>
        <v>4.0810794400514272E-4</v>
      </c>
      <c r="DA67" s="110">
        <f>CZ67*'DT-Prelim Calcs'!$C$21/CU$2/'DT-Prelim Calcs'!$C$19/'DT-Prelim Calcs'!$C$18*3.39*'DT-Prelim Calcs'!$C$20</f>
        <v>1.4651628428750575E-2</v>
      </c>
      <c r="DB67" s="88">
        <f t="shared" si="25"/>
        <v>1</v>
      </c>
      <c r="DC67" s="110">
        <f>DA66*'DT-Prelim Calcs'!$C$11+DC66</f>
        <v>12.72384927239318</v>
      </c>
      <c r="DD67" s="110">
        <f>DD66+0.5*DA67*'DT-Prelim Calcs'!$C$11^2+DC67*'DT-Prelim Calcs'!$C$11</f>
        <v>27.467632106652381</v>
      </c>
      <c r="DE67" s="110">
        <f>MIN('Drive Train'!$G$35-CY66*'DT-Prelim Calcs'!$C$21*'Drive Train'!$G$38,DE66+CY$2)</f>
        <v>11.106307814713928</v>
      </c>
      <c r="DF67" s="110">
        <f>'Drive Train'!$G$35-CY67*'DT-Prelim Calcs'!$C$21*'Drive Train'!$G$38</f>
        <v>11.106560270355976</v>
      </c>
      <c r="DG67" s="1">
        <f>IF(DD67&gt;='Drive Train'!$G$30,1,0)</f>
        <v>1</v>
      </c>
      <c r="DH67" s="110">
        <f t="shared" si="70"/>
        <v>0</v>
      </c>
      <c r="DI67" s="119">
        <f>DI66+'DT-Prelim Calcs'!$C$11</f>
        <v>2.5200000000000014</v>
      </c>
      <c r="DJ67" s="2">
        <f>DT67/'Drive Train'!$G$35</f>
        <v>0.87466427824482851</v>
      </c>
      <c r="DK67" s="88">
        <f>DR67*12*60/(PI() * 'Drive Train'!$G$17)/DJ$2*DJ67</f>
        <v>4110.7500581610102</v>
      </c>
      <c r="DL67" s="2">
        <f>('DT-Prelim Calcs'!$C$6*DJ67-DK67)/('DT-Prelim Calcs'!$C$6*DJ67)*'DT-Prelim Calcs'!$C$7*DJ67</f>
        <v>0.24078389568016983</v>
      </c>
      <c r="DM67" s="110">
        <f>DL67/'DT-Prelim Calcs'!$C$7*('DT-Prelim Calcs'!$C$8-'DT-Prelim Calcs'!$C$9)+'DT-Prelim Calcs'!$C$9</f>
        <v>17.686109949286955</v>
      </c>
      <c r="DN67" s="110">
        <f t="shared" si="26"/>
        <v>17.686109949286955</v>
      </c>
      <c r="DO67" s="2">
        <f t="shared" si="71"/>
        <v>1.5435939962782363E-5</v>
      </c>
      <c r="DP67" s="110">
        <f>DO67*'DT-Prelim Calcs'!$C$21/DJ$2/'DT-Prelim Calcs'!$C$19/'DT-Prelim Calcs'!$C$18*3.39*'DT-Prelim Calcs'!$C$20</f>
        <v>6.4971792335509558E-4</v>
      </c>
      <c r="DQ67" s="88">
        <f t="shared" si="27"/>
        <v>1</v>
      </c>
      <c r="DR67" s="110">
        <f>DP66*'DT-Prelim Calcs'!$C$11+DR66</f>
        <v>10.856520227476945</v>
      </c>
      <c r="DS67" s="110">
        <f>DS66+0.5*DP67*'DT-Prelim Calcs'!$C$11^2+DR67*'DT-Prelim Calcs'!$C$11</f>
        <v>24.392200029427453</v>
      </c>
      <c r="DT67" s="110">
        <f>MIN('Drive Train'!$G$35-DN66*'DT-Prelim Calcs'!$C$21*'Drive Train'!$G$38,DT66+DN$2)</f>
        <v>11.108236333709321</v>
      </c>
      <c r="DU67" s="110">
        <f>'Drive Train'!$G$35-DN67*'DT-Prelim Calcs'!$C$21*'Drive Train'!$G$38</f>
        <v>11.108250104564174</v>
      </c>
      <c r="DV67" s="1">
        <f>IF(DS67&gt;='Drive Train'!$G$30,1,0)</f>
        <v>1</v>
      </c>
      <c r="DW67" s="110">
        <f t="shared" si="72"/>
        <v>0</v>
      </c>
      <c r="DX67" s="119">
        <f>DX66+'DT-Prelim Calcs'!$C$11</f>
        <v>2.5200000000000014</v>
      </c>
      <c r="DY67" s="2">
        <f>EI67/'Drive Train'!$G$35</f>
        <v>0.8746704553655622</v>
      </c>
      <c r="DZ67" s="88">
        <f>EG67*12*60/(PI() * 'Drive Train'!$G$17)/DY$2*DY67</f>
        <v>4110.8352140041616</v>
      </c>
      <c r="EA67" s="2">
        <f>('DT-Prelim Calcs'!$C$6*DY67-DZ67)/('DT-Prelim Calcs'!$C$6*DY67)*'DT-Prelim Calcs'!$C$7*DY67</f>
        <v>0.24077204553361595</v>
      </c>
      <c r="EB67" s="110">
        <f>EA67/'DT-Prelim Calcs'!$C$7*('DT-Prelim Calcs'!$C$8-'DT-Prelim Calcs'!$C$9)+'DT-Prelim Calcs'!$C$9</f>
        <v>17.685387174390762</v>
      </c>
      <c r="EC67" s="110">
        <f t="shared" si="28"/>
        <v>17.685387174390762</v>
      </c>
      <c r="ED67" s="2">
        <f t="shared" si="73"/>
        <v>2.9857437369718021E-7</v>
      </c>
      <c r="EE67" s="110">
        <f>ED67*'DT-Prelim Calcs'!$C$21/DY$2/'DT-Prelim Calcs'!$C$19/'DT-Prelim Calcs'!$C$18*3.39*'DT-Prelim Calcs'!$C$20</f>
        <v>1.4415509171946634E-5</v>
      </c>
      <c r="EF67" s="88">
        <f t="shared" si="29"/>
        <v>1</v>
      </c>
      <c r="EG67" s="110">
        <f>EE66*'DT-Prelim Calcs'!$C$11+EG66</f>
        <v>9.4647878811215485</v>
      </c>
      <c r="EH67" s="110">
        <f>EH66+0.5*EE67*'DT-Prelim Calcs'!$C$11^2+EG67*'DT-Prelim Calcs'!$C$11</f>
        <v>21.775017095666701</v>
      </c>
      <c r="EI67" s="110">
        <f>MIN('Drive Train'!$G$35-EC66*'DT-Prelim Calcs'!$C$21*'Drive Train'!$G$38,EI66+EC$2)</f>
        <v>11.108314783142639</v>
      </c>
      <c r="EJ67" s="110">
        <f>'Drive Train'!$G$35-EC67*'DT-Prelim Calcs'!$C$21*'Drive Train'!$G$38</f>
        <v>11.108315154304831</v>
      </c>
      <c r="EK67" s="1">
        <f>IF(EH67&gt;='Drive Train'!$G$30,1,0)</f>
        <v>1</v>
      </c>
      <c r="EL67" s="110">
        <f t="shared" si="74"/>
        <v>0</v>
      </c>
      <c r="EM67" s="119">
        <f>EM66+'DT-Prelim Calcs'!$C$11</f>
        <v>2.5200000000000014</v>
      </c>
      <c r="EN67" s="2">
        <f>EX67/'Drive Train'!$G$35</f>
        <v>0.87467058416491961</v>
      </c>
      <c r="EO67" s="88">
        <f>EV67*12*60/(PI() * 'Drive Train'!$G$17)/EN$2*EN67</f>
        <v>4110.8369237871784</v>
      </c>
      <c r="EP67" s="2">
        <f>('DT-Prelim Calcs'!$C$6*EN67-EO67)/('DT-Prelim Calcs'!$C$6*EN67)*'DT-Prelim Calcs'!$C$7*EN67</f>
        <v>0.24077181433350903</v>
      </c>
      <c r="EQ67" s="110">
        <f>EP67/'DT-Prelim Calcs'!$C$7*('DT-Prelim Calcs'!$C$8-'DT-Prelim Calcs'!$C$9)+'DT-Prelim Calcs'!$C$9</f>
        <v>17.685373072823957</v>
      </c>
      <c r="ER67" s="110">
        <f t="shared" si="30"/>
        <v>17.685373072823957</v>
      </c>
      <c r="ES67" s="2">
        <f t="shared" si="75"/>
        <v>2.6870090041875017E-9</v>
      </c>
      <c r="ET67" s="110">
        <f>ES67*'DT-Prelim Calcs'!$C$21/EN$2/'DT-Prelim Calcs'!$C$19/'DT-Prelim Calcs'!$C$18*3.39*'DT-Prelim Calcs'!$C$20</f>
        <v>1.4636412743789071E-7</v>
      </c>
      <c r="EU67" s="88">
        <f t="shared" si="31"/>
        <v>1</v>
      </c>
      <c r="EV67" s="110">
        <f>ET66*'DT-Prelim Calcs'!$C$11+EV66</f>
        <v>8.3892460576285828</v>
      </c>
      <c r="EW67" s="110">
        <f>EW66+0.5*ET67*'DT-Prelim Calcs'!$C$11^2+EV67*'DT-Prelim Calcs'!$C$11</f>
        <v>19.597456465596157</v>
      </c>
      <c r="EX67" s="110">
        <f>MIN('Drive Train'!$G$35-ER66*'DT-Prelim Calcs'!$C$21*'Drive Train'!$G$38,EX66+ER$2)</f>
        <v>11.108316418894479</v>
      </c>
      <c r="EY67" s="110">
        <f>'Drive Train'!$G$35-ER67*'DT-Prelim Calcs'!$C$21*'Drive Train'!$G$38</f>
        <v>11.108316423445842</v>
      </c>
      <c r="EZ67" s="1">
        <f>IF(EW67&gt;='Drive Train'!$G$30,1,0)</f>
        <v>0</v>
      </c>
      <c r="FA67" s="110">
        <f t="shared" si="76"/>
        <v>0.19650414525359949</v>
      </c>
      <c r="FB67" s="119">
        <f>FB66+'DT-Prelim Calcs'!$C$11</f>
        <v>2.5200000000000014</v>
      </c>
      <c r="FC67" s="2">
        <f>FM67/'Drive Train'!$G$35</f>
        <v>0.8746705854235135</v>
      </c>
      <c r="FD67" s="88">
        <f>FK67*12*60/(PI() * 'Drive Train'!$G$17)/FC$2*FC67</f>
        <v>4110.8369397806555</v>
      </c>
      <c r="FE67" s="2">
        <f>('DT-Prelim Calcs'!$C$6*FC67-FD67)/('DT-Prelim Calcs'!$C$6*FC67)*'DT-Prelim Calcs'!$C$7*FC67</f>
        <v>0.24077181224668753</v>
      </c>
      <c r="FF67" s="110">
        <f>FE67/'DT-Prelim Calcs'!$C$7*('DT-Prelim Calcs'!$C$8-'DT-Prelim Calcs'!$C$9)+'DT-Prelim Calcs'!$C$9</f>
        <v>17.685372945542646</v>
      </c>
      <c r="FG67" s="110">
        <f t="shared" si="32"/>
        <v>17.685372945542646</v>
      </c>
      <c r="FH67" s="2">
        <f t="shared" si="77"/>
        <v>9.9041330692273277E-12</v>
      </c>
      <c r="FI67" s="110">
        <f>FH67*'DT-Prelim Calcs'!$C$21/FC$2/'DT-Prelim Calcs'!$C$19/'DT-Prelim Calcs'!$C$18*3.39*'DT-Prelim Calcs'!$C$20</f>
        <v>6.0079373681013396E-10</v>
      </c>
      <c r="FJ67" s="88">
        <f t="shared" si="33"/>
        <v>1</v>
      </c>
      <c r="FK67" s="110">
        <f>FI66*'DT-Prelim Calcs'!$C$11+FK66</f>
        <v>7.5332005600126521</v>
      </c>
      <c r="FL67" s="110">
        <f>FL66+0.5*FI67*'DT-Prelim Calcs'!$C$11^2+FK67*'DT-Prelim Calcs'!$C$11</f>
        <v>17.787744417731545</v>
      </c>
      <c r="FM67" s="110">
        <f>MIN('Drive Train'!$G$35-FG66*'DT-Prelim Calcs'!$C$21*'Drive Train'!$G$38,FM66+FG$2)</f>
        <v>11.108316434878621</v>
      </c>
      <c r="FN67" s="110">
        <f>'Drive Train'!$G$35-FG67*'DT-Prelim Calcs'!$C$21*'Drive Train'!$G$38</f>
        <v>11.108316434901161</v>
      </c>
      <c r="FO67" s="1">
        <f>IF(FL67&gt;='Drive Train'!$G$30,1,0)</f>
        <v>0</v>
      </c>
      <c r="FP67" s="110">
        <f t="shared" si="78"/>
        <v>0.19650414383936274</v>
      </c>
      <c r="FQ67" s="119">
        <f>FQ66+'DT-Prelim Calcs'!$C$11</f>
        <v>2.5200000000000014</v>
      </c>
      <c r="FR67" s="2">
        <f>GB67/'Drive Train'!$G$35</f>
        <v>0.87467058542860754</v>
      </c>
      <c r="FS67" s="88">
        <f>FZ67*12*60/(PI() * 'Drive Train'!$G$17)/FR$2*FR67</f>
        <v>4110.8369398422392</v>
      </c>
      <c r="FT67" s="2">
        <f>('DT-Prelim Calcs'!$C$6*FR67-FS67)/('DT-Prelim Calcs'!$C$6*FR67)*'DT-Prelim Calcs'!$C$7*FR67</f>
        <v>0.24077181223900154</v>
      </c>
      <c r="FU67" s="110">
        <f>FT67/'DT-Prelim Calcs'!$C$7*('DT-Prelim Calcs'!$C$8-'DT-Prelim Calcs'!$C$9)+'DT-Prelim Calcs'!$C$9</f>
        <v>17.685372945073855</v>
      </c>
      <c r="FV67" s="110">
        <f t="shared" si="34"/>
        <v>17.685372945073855</v>
      </c>
      <c r="FW67" s="2">
        <f t="shared" si="79"/>
        <v>1.3378187446733136E-14</v>
      </c>
      <c r="FX67" s="110">
        <f>FW67*'DT-Prelim Calcs'!$C$21/FR$2/'DT-Prelim Calcs'!$C$19/'DT-Prelim Calcs'!$C$18*3.39*'DT-Prelim Calcs'!$C$20</f>
        <v>8.9434253494960523E-13</v>
      </c>
      <c r="FY67" s="88">
        <f t="shared" si="35"/>
        <v>1</v>
      </c>
      <c r="FZ67" s="110">
        <f>FX66*'DT-Prelim Calcs'!$C$11+FZ66</f>
        <v>6.8356819897037067</v>
      </c>
      <c r="GA67" s="110">
        <f>GA66+0.5*FX67*'DT-Prelim Calcs'!$C$11^2+FZ67*'DT-Prelim Calcs'!$C$11</f>
        <v>16.269370769347596</v>
      </c>
      <c r="GB67" s="110">
        <f>MIN('Drive Train'!$G$35-FV66*'DT-Prelim Calcs'!$C$21*'Drive Train'!$G$38,GB66+FV$2)</f>
        <v>11.108316434943315</v>
      </c>
      <c r="GC67" s="110">
        <f>'Drive Train'!$G$35-FV67*'DT-Prelim Calcs'!$C$21*'Drive Train'!$G$38</f>
        <v>11.108316434943353</v>
      </c>
      <c r="GD67" s="1">
        <f>IF(GA67&gt;='Drive Train'!$G$30,1,0)</f>
        <v>0</v>
      </c>
      <c r="GE67" s="110">
        <f t="shared" si="80"/>
        <v>0.19650414383415393</v>
      </c>
      <c r="GF67" s="119">
        <f>GF66+'DT-Prelim Calcs'!$C$11</f>
        <v>2.5200000000000014</v>
      </c>
      <c r="GG67" s="2">
        <f>GQ67/'Drive Train'!$G$35</f>
        <v>0.87446676734107942</v>
      </c>
      <c r="GH67" s="88">
        <f>GO67*12*60/(PI() * 'Drive Train'!$G$17)/GG$2*GG67</f>
        <v>4107.9559922227136</v>
      </c>
      <c r="GI67" s="2">
        <f>('DT-Prelim Calcs'!$C$6*GG67-GH67)/('DT-Prelim Calcs'!$C$6*GG67)*'DT-Prelim Calcs'!$C$7*GG67</f>
        <v>0.24117999999304071</v>
      </c>
      <c r="GJ67" s="110">
        <f>GI67/'DT-Prelim Calcs'!$C$7*('DT-Prelim Calcs'!$C$8-'DT-Prelim Calcs'!$C$9)+'DT-Prelim Calcs'!$C$9</f>
        <v>17.71026950312163</v>
      </c>
      <c r="GK67" s="110">
        <f t="shared" si="81"/>
        <v>17.71026950312163</v>
      </c>
      <c r="GL67" s="2">
        <f t="shared" si="82"/>
        <v>5.2084587902753721E-4</v>
      </c>
      <c r="GM67" s="110">
        <f>GL67*'DT-Prelim Calcs'!$C$21/GG$2/'DT-Prelim Calcs'!$C$19/'DT-Prelim Calcs'!$C$18*3.39*'DT-Prelim Calcs'!$C$20</f>
        <v>1.9343868750790551E-2</v>
      </c>
      <c r="GN67" s="88">
        <f t="shared" si="37"/>
        <v>1</v>
      </c>
      <c r="GO67" s="110">
        <f>GM66*'DT-Prelim Calcs'!$C$11+GO66</f>
        <v>12.298470382583197</v>
      </c>
      <c r="GP67" s="110">
        <f>GP66+0.5*GM67*'DT-Prelim Calcs'!$C$11^2+GO67*'DT-Prelim Calcs'!$C$11</f>
        <v>24.929733239365408</v>
      </c>
      <c r="GQ67" s="110">
        <f>MIN('Drive Train'!$G$35-GK66*'DT-Prelim Calcs'!$C$21*'Drive Train'!$G$38,GQ66+GK$2)</f>
        <v>11.105727945231708</v>
      </c>
      <c r="GR67" s="110">
        <f>'Drive Train'!$G$35-GK67*'DT-Prelim Calcs'!$C$21*'Drive Train'!$G$38</f>
        <v>11.106075744719053</v>
      </c>
      <c r="GS67" s="1">
        <f>IF(GP67&gt;='Drive Train'!$G$30,1,0)</f>
        <v>1</v>
      </c>
      <c r="GT67" s="110">
        <f t="shared" si="83"/>
        <v>0</v>
      </c>
      <c r="GU67" s="119">
        <f>GU66+'DT-Prelim Calcs'!$C$11</f>
        <v>2.5200000000000014</v>
      </c>
      <c r="GV67" s="2">
        <f>HF67/'Drive Train'!$G$35</f>
        <v>0.87452487238434995</v>
      </c>
      <c r="GW67" s="88">
        <f>HD67*12*60/(PI() * 'Drive Train'!$G$17)/GV$2*GV67</f>
        <v>4108.7773239405888</v>
      </c>
      <c r="GX67" s="2">
        <f>('DT-Prelim Calcs'!$C$6*GV67-GW67)/('DT-Prelim Calcs'!$C$6*GV67)*'DT-Prelim Calcs'!$C$7*GV67</f>
        <v>0.24106362712422275</v>
      </c>
      <c r="GY67" s="110">
        <f>GX67/'DT-Prelim Calcs'!$C$7*('DT-Prelim Calcs'!$C$8-'DT-Prelim Calcs'!$C$9)+'DT-Prelim Calcs'!$C$9</f>
        <v>17.703171583463231</v>
      </c>
      <c r="GZ67" s="110">
        <f t="shared" si="38"/>
        <v>17.703171583463231</v>
      </c>
      <c r="HA67" s="2">
        <f t="shared" si="84"/>
        <v>3.7234941512825914E-4</v>
      </c>
      <c r="HB67" s="110">
        <f>HA67*'DT-Prelim Calcs'!$C$21/GV$2/'DT-Prelim Calcs'!$C$19/'DT-Prelim Calcs'!$C$18*3.39*'DT-Prelim Calcs'!$C$20</f>
        <v>1.3828809069436574E-2</v>
      </c>
      <c r="HC67" s="88">
        <f t="shared" si="39"/>
        <v>1</v>
      </c>
      <c r="HD67" s="110">
        <f>HB66*'DT-Prelim Calcs'!$C$11+HD66</f>
        <v>12.300112003423029</v>
      </c>
      <c r="HE67" s="110">
        <f>HE66+0.5*HB67*'DT-Prelim Calcs'!$C$11^2+HD67*'DT-Prelim Calcs'!$C$11</f>
        <v>25.596955769903971</v>
      </c>
      <c r="HF67" s="110">
        <f>MIN('Drive Train'!$G$35-GZ66*'DT-Prelim Calcs'!$C$21*'Drive Train'!$G$38,HF66+GZ$2)</f>
        <v>11.106465879281243</v>
      </c>
      <c r="HG67" s="110">
        <f>'Drive Train'!$G$35-GZ67*'DT-Prelim Calcs'!$C$21*'Drive Train'!$G$38</f>
        <v>11.106714557488308</v>
      </c>
      <c r="HH67" s="1">
        <f>IF(HE67&gt;='Drive Train'!$G$30,1,0)</f>
        <v>1</v>
      </c>
      <c r="HI67" s="110">
        <f t="shared" si="85"/>
        <v>0</v>
      </c>
      <c r="HJ67" s="119">
        <f>HJ66+'DT-Prelim Calcs'!$C$11</f>
        <v>2.5200000000000014</v>
      </c>
      <c r="HK67" s="2">
        <f>HU67/'Drive Train'!$G$35</f>
        <v>0.87455303115388872</v>
      </c>
      <c r="HL67" s="88">
        <f>HS67*12*60/(PI() * 'Drive Train'!$G$17)/HK$2*HK67</f>
        <v>4109.1753497747404</v>
      </c>
      <c r="HM67" s="2">
        <f>('DT-Prelim Calcs'!$C$6*HK67-HL67)/('DT-Prelim Calcs'!$C$6*HK67)*'DT-Prelim Calcs'!$C$7*HK67</f>
        <v>0.241007232286164</v>
      </c>
      <c r="HN67" s="110">
        <f>HM67/'DT-Prelim Calcs'!$C$7*('DT-Prelim Calcs'!$C$8-'DT-Prelim Calcs'!$C$9)+'DT-Prelim Calcs'!$C$9</f>
        <v>17.699731898305039</v>
      </c>
      <c r="HO67" s="110">
        <f t="shared" si="40"/>
        <v>17.699731898305039</v>
      </c>
      <c r="HP67" s="2">
        <f t="shared" si="86"/>
        <v>3.0038881470068057E-4</v>
      </c>
      <c r="HQ67" s="110">
        <f>HP67*'DT-Prelim Calcs'!$C$21/HK$2/'DT-Prelim Calcs'!$C$19/'DT-Prelim Calcs'!$C$18*3.39*'DT-Prelim Calcs'!$C$20</f>
        <v>1.1156240338551851E-2</v>
      </c>
      <c r="HR67" s="88">
        <f t="shared" si="41"/>
        <v>1</v>
      </c>
      <c r="HS67" s="110">
        <f>HQ66*'DT-Prelim Calcs'!$C$11+HS66</f>
        <v>12.300907464822286</v>
      </c>
      <c r="HT67" s="110">
        <f>HT66+0.5*HQ67*'DT-Prelim Calcs'!$C$11^2+HS67*'DT-Prelim Calcs'!$C$11</f>
        <v>26.065487388797102</v>
      </c>
      <c r="HU67" s="110">
        <f>MIN('Drive Train'!$G$35-HO66*'DT-Prelim Calcs'!$C$21*'Drive Train'!$G$38,HU66+HO$2)</f>
        <v>11.106823495654385</v>
      </c>
      <c r="HV67" s="110">
        <f>'Drive Train'!$G$35-HO67*'DT-Prelim Calcs'!$C$21*'Drive Train'!$G$38</f>
        <v>11.107024129152546</v>
      </c>
      <c r="HW67" s="1">
        <f>IF(HT67&gt;='Drive Train'!$G$30,1,0)</f>
        <v>1</v>
      </c>
      <c r="HX67" s="110">
        <f t="shared" si="87"/>
        <v>0</v>
      </c>
      <c r="HY67" s="119">
        <f>HY66+'DT-Prelim Calcs'!$C$11</f>
        <v>2.5200000000000014</v>
      </c>
      <c r="HZ67" s="2">
        <f>IJ67/'Drive Train'!$G$35</f>
        <v>0.874568175195237</v>
      </c>
      <c r="IA67" s="88">
        <f>IH67*12*60/(PI() * 'Drive Train'!$G$17)/HZ$2*HZ67</f>
        <v>4109.389409897939</v>
      </c>
      <c r="IB67" s="2">
        <f>('DT-Prelim Calcs'!$C$6*HZ67-IA67)/('DT-Prelim Calcs'!$C$6*HZ67)*'DT-Prelim Calcs'!$C$7*HZ67</f>
        <v>0.24097690306019962</v>
      </c>
      <c r="IC67" s="110">
        <f>IB67/'DT-Prelim Calcs'!$C$7*('DT-Prelim Calcs'!$C$8-'DT-Prelim Calcs'!$C$9)+'DT-Prelim Calcs'!$C$9</f>
        <v>17.697882030622104</v>
      </c>
      <c r="ID67" s="110">
        <f t="shared" si="42"/>
        <v>17.697882030622104</v>
      </c>
      <c r="IE67" s="2">
        <f t="shared" si="88"/>
        <v>2.6168869926043725E-4</v>
      </c>
      <c r="IF67" s="110">
        <f>IE67*'DT-Prelim Calcs'!$C$21/HZ$2/'DT-Prelim Calcs'!$C$19/'DT-Prelim Calcs'!$C$18*3.39*'DT-Prelim Calcs'!$C$20</f>
        <v>9.7189438486300593E-3</v>
      </c>
      <c r="IG67" s="88">
        <f t="shared" si="43"/>
        <v>1</v>
      </c>
      <c r="IH67" s="110">
        <f>IF66*'DT-Prelim Calcs'!$C$11+IH66</f>
        <v>12.301335244669986</v>
      </c>
      <c r="II67" s="110">
        <f>II66+0.5*IF67*'DT-Prelim Calcs'!$C$11^2+IH67*'DT-Prelim Calcs'!$C$11</f>
        <v>26.394449968949932</v>
      </c>
      <c r="IJ67" s="110">
        <f>MIN('Drive Train'!$G$35-ID66*'DT-Prelim Calcs'!$C$21*'Drive Train'!$G$38,IJ66+ID$2)</f>
        <v>11.107015824979509</v>
      </c>
      <c r="IK67" s="110">
        <f>'Drive Train'!$G$35-ID67*'DT-Prelim Calcs'!$C$21*'Drive Train'!$G$38</f>
        <v>11.10719061724401</v>
      </c>
      <c r="IL67" s="1">
        <f>IF(II67&gt;='Drive Train'!$G$30,1,0)</f>
        <v>1</v>
      </c>
      <c r="IM67" s="110">
        <f t="shared" si="89"/>
        <v>0</v>
      </c>
      <c r="IN67" s="119">
        <f>IN66+'DT-Prelim Calcs'!$C$11</f>
        <v>2.5200000000000014</v>
      </c>
      <c r="IO67" s="2">
        <f>IY67/'Drive Train'!$G$35</f>
        <v>0.87457706600792107</v>
      </c>
      <c r="IP67" s="88">
        <f>IW67*12*60/(PI() * 'Drive Train'!$G$17)/IO$2*IO67</f>
        <v>4109.5150804273271</v>
      </c>
      <c r="IQ67" s="2">
        <f>('DT-Prelim Calcs'!$C$6*IO67-IP67)/('DT-Prelim Calcs'!$C$6*IO67)*'DT-Prelim Calcs'!$C$7*IO67</f>
        <v>0.24095909742005042</v>
      </c>
      <c r="IR67" s="110">
        <f>IQ67/'DT-Prelim Calcs'!$C$7*('DT-Prelim Calcs'!$C$8-'DT-Prelim Calcs'!$C$9)+'DT-Prelim Calcs'!$C$9</f>
        <v>17.69679601285414</v>
      </c>
      <c r="IS67" s="110">
        <f t="shared" si="44"/>
        <v>17.69679601285414</v>
      </c>
      <c r="IT67" s="2">
        <f t="shared" si="90"/>
        <v>2.3896881925364322E-4</v>
      </c>
      <c r="IU67" s="110">
        <f>IT67*'DT-Prelim Calcs'!$C$21/IO$2/'DT-Prelim Calcs'!$C$19/'DT-Prelim Calcs'!$C$18*3.39*'DT-Prelim Calcs'!$C$20</f>
        <v>8.8751426502684649E-3</v>
      </c>
      <c r="IV67" s="88">
        <f t="shared" si="45"/>
        <v>1</v>
      </c>
      <c r="IW67" s="110">
        <f>IU66*'DT-Prelim Calcs'!$C$11+IW66</f>
        <v>12.301586378409588</v>
      </c>
      <c r="IX67" s="110">
        <f>IX66+0.5*IU67*'DT-Prelim Calcs'!$C$11^2+IW67*'DT-Prelim Calcs'!$C$11</f>
        <v>26.627107406360334</v>
      </c>
      <c r="IY67" s="110">
        <f>MIN('Drive Train'!$G$35-IS66*'DT-Prelim Calcs'!$C$21*'Drive Train'!$G$38,IY66+IS$2)</f>
        <v>11.107128738300597</v>
      </c>
      <c r="IZ67" s="110">
        <f>'Drive Train'!$G$35-IS67*'DT-Prelim Calcs'!$C$21*'Drive Train'!$G$38</f>
        <v>11.107288358843126</v>
      </c>
      <c r="JA67" s="1">
        <f>IF(IX67&gt;='Drive Train'!$G$30,1,0)</f>
        <v>1</v>
      </c>
      <c r="JB67" s="110">
        <f t="shared" si="91"/>
        <v>0</v>
      </c>
      <c r="JC67" s="119">
        <f>JC66+'DT-Prelim Calcs'!$C$11</f>
        <v>2.5200000000000014</v>
      </c>
      <c r="JD67" s="2">
        <f>JN67/'Drive Train'!$G$35</f>
        <v>0.87458227209739481</v>
      </c>
      <c r="JE67" s="88">
        <f>JL67*12*60/(PI() * 'Drive Train'!$G$17)/JD$2*JD67</f>
        <v>4109.588667654516</v>
      </c>
      <c r="JF67" s="2">
        <f>('DT-Prelim Calcs'!$C$6*JD67-JE67)/('DT-Prelim Calcs'!$C$6*JD67)*'DT-Prelim Calcs'!$C$7*JD67</f>
        <v>0.24094867122704103</v>
      </c>
      <c r="JG67" s="110">
        <f>JF67/'DT-Prelim Calcs'!$C$7*('DT-Prelim Calcs'!$C$8-'DT-Prelim Calcs'!$C$9)+'DT-Prelim Calcs'!$C$9</f>
        <v>17.696160089025199</v>
      </c>
      <c r="JH67" s="110">
        <f t="shared" si="46"/>
        <v>17.696160089025199</v>
      </c>
      <c r="JI67" s="2">
        <f t="shared" si="92"/>
        <v>2.2566511016022806E-4</v>
      </c>
      <c r="JJ67" s="110">
        <f>JI67*'DT-Prelim Calcs'!$C$21/JD$2/'DT-Prelim Calcs'!$C$19/'DT-Prelim Calcs'!$C$18*3.39*'DT-Prelim Calcs'!$C$20</f>
        <v>8.3810517628024692E-3</v>
      </c>
      <c r="JK67" s="88">
        <f t="shared" si="47"/>
        <v>1</v>
      </c>
      <c r="JL67" s="110">
        <f>JJ66*'DT-Prelim Calcs'!$C$11+JL66</f>
        <v>12.301733428898753</v>
      </c>
      <c r="JM67" s="110">
        <f>JM66+0.5*JJ67*'DT-Prelim Calcs'!$C$11^2+JL67*'DT-Prelim Calcs'!$C$11</f>
        <v>26.784704816555756</v>
      </c>
      <c r="JN67" s="110">
        <f>MIN('Drive Train'!$G$35-JH66*'DT-Prelim Calcs'!$C$21*'Drive Train'!$G$38,JN66+JH$2)</f>
        <v>11.107194855636914</v>
      </c>
      <c r="JO67" s="110">
        <f>'Drive Train'!$G$35-JH67*'DT-Prelim Calcs'!$C$21*'Drive Train'!$G$38</f>
        <v>11.107345591987732</v>
      </c>
      <c r="JP67" s="1">
        <f>IF(JM67&gt;='Drive Train'!$G$30,1,0)</f>
        <v>1</v>
      </c>
      <c r="JQ67" s="110">
        <f>MIN(JG67,'DT-Prelim Calcs'!$C$10)*'DT-Prelim Calcs'!$C$11*1000/60/60*(1-JP67)</f>
        <v>0</v>
      </c>
      <c r="JR67" s="119">
        <f>JR66+'DT-Prelim Calcs'!$C$11</f>
        <v>2.5200000000000014</v>
      </c>
      <c r="JS67" s="2">
        <f>KC67/'Drive Train'!$G$35</f>
        <v>0.87458418751125899</v>
      </c>
      <c r="JT67" s="88">
        <f>KA67*12*60/(PI() * 'Drive Train'!$G$17)/JS$2*JS67</f>
        <v>4109.6157416807191</v>
      </c>
      <c r="JU67" s="2">
        <f>('DT-Prelim Calcs'!$C$6*JS67-JT67)/('DT-Prelim Calcs'!$C$6*JS67)*'DT-Prelim Calcs'!$C$7*JS67</f>
        <v>0.24094483525220836</v>
      </c>
      <c r="JV67" s="110">
        <f>JU67/'DT-Prelim Calcs'!$C$7*('DT-Prelim Calcs'!$C$8-'DT-Prelim Calcs'!$C$9)+'DT-Prelim Calcs'!$C$9</f>
        <v>17.695926121765901</v>
      </c>
      <c r="JW67" s="110">
        <f t="shared" si="48"/>
        <v>17.695926121765901</v>
      </c>
      <c r="JX67" s="2">
        <f t="shared" si="93"/>
        <v>2.2077045623997149E-4</v>
      </c>
      <c r="JY67" s="110">
        <f>JX67*'DT-Prelim Calcs'!$C$21/JS$2/'DT-Prelim Calcs'!$C$19/'DT-Prelim Calcs'!$C$18*3.39*'DT-Prelim Calcs'!$C$20</f>
        <v>8.1992675789844781E-3</v>
      </c>
      <c r="JZ67" s="88">
        <f t="shared" si="49"/>
        <v>1</v>
      </c>
      <c r="KA67" s="110">
        <f>JY66*'DT-Prelim Calcs'!$C$11+KA66</f>
        <v>12.301787530864878</v>
      </c>
      <c r="KB67" s="110">
        <f>KB66+0.5*JY67*'DT-Prelim Calcs'!$C$11^2+KA67*'DT-Prelim Calcs'!$C$11</f>
        <v>26.846781900071623</v>
      </c>
      <c r="KC67" s="110">
        <f>MIN('Drive Train'!$G$35-JW66*'DT-Prelim Calcs'!$C$21*'Drive Train'!$G$38,KC66+JW$2)</f>
        <v>11.107219181392988</v>
      </c>
      <c r="KD67" s="110">
        <f>'Drive Train'!$G$35-JW67*'DT-Prelim Calcs'!$C$21*'Drive Train'!$G$38</f>
        <v>11.107366649041069</v>
      </c>
      <c r="KE67" s="1">
        <f>IF(KB67&gt;='Drive Train'!$G$30,1,0)</f>
        <v>1</v>
      </c>
      <c r="KF67" s="110">
        <f>MIN(JV67,'DT-Prelim Calcs'!$C$10)*'DT-Prelim Calcs'!$C$11*1000/60/60*(1-KE67)</f>
        <v>0</v>
      </c>
      <c r="KG67" s="119">
        <f>KG66+'DT-Prelim Calcs'!$C$11</f>
        <v>2.5200000000000014</v>
      </c>
      <c r="KH67" s="2">
        <f>KR67/'Drive Train'!$G$35</f>
        <v>0.87458404507658938</v>
      </c>
      <c r="KI67" s="88">
        <f>KP67*12*60/(PI() * 'Drive Train'!$G$17)/KH$2*KH67</f>
        <v>4109.6137283932831</v>
      </c>
      <c r="KJ67" s="2">
        <f>('DT-Prelim Calcs'!$C$6*KH67-KI67)/('DT-Prelim Calcs'!$C$6*KH67)*'DT-Prelim Calcs'!$C$7*KH67</f>
        <v>0.24094512050413322</v>
      </c>
      <c r="KK67" s="110">
        <f>KJ67/'DT-Prelim Calcs'!$C$7*('DT-Prelim Calcs'!$C$8-'DT-Prelim Calcs'!$C$9)+'DT-Prelim Calcs'!$C$9</f>
        <v>17.695943520110255</v>
      </c>
      <c r="KL67" s="110">
        <f t="shared" si="50"/>
        <v>17.695943520110255</v>
      </c>
      <c r="KM67" s="2">
        <f t="shared" si="94"/>
        <v>2.2113443382640319E-4</v>
      </c>
      <c r="KN67" s="110">
        <f>KM67*'DT-Prelim Calcs'!$C$21/KH$2/'DT-Prelim Calcs'!$C$19/'DT-Prelim Calcs'!$C$18*3.39*'DT-Prelim Calcs'!$C$20</f>
        <v>8.2127854639167924E-3</v>
      </c>
      <c r="KO67" s="88">
        <f t="shared" si="51"/>
        <v>1</v>
      </c>
      <c r="KP67" s="110">
        <f>KN66*'DT-Prelim Calcs'!$C$11+KP66</f>
        <v>12.301783507725926</v>
      </c>
      <c r="KQ67" s="110">
        <f>KQ66+0.5*KN67*'DT-Prelim Calcs'!$C$11^2+KP67*'DT-Prelim Calcs'!$C$11</f>
        <v>26.842227430806059</v>
      </c>
      <c r="KR67" s="110">
        <f>MIN('Drive Train'!$G$35-KL66*'DT-Prelim Calcs'!$C$21*'Drive Train'!$G$38,KR66+KL$2)</f>
        <v>11.107217372472684</v>
      </c>
      <c r="KS67" s="110">
        <f>'Drive Train'!$G$35-KL67*'DT-Prelim Calcs'!$C$21*'Drive Train'!$G$38</f>
        <v>11.107365083190077</v>
      </c>
      <c r="KT67" s="1">
        <f>IF(KQ67&gt;='Drive Train'!$G$30,1,0)</f>
        <v>1</v>
      </c>
      <c r="KU67" s="110">
        <f>MIN(KK67,'DT-Prelim Calcs'!$C$10)*'DT-Prelim Calcs'!$C$11*1000/60/60*(1-KT67)</f>
        <v>0</v>
      </c>
      <c r="KV67" s="119">
        <f>KV66+'DT-Prelim Calcs'!$C$11</f>
        <v>2.5200000000000014</v>
      </c>
      <c r="KW67" s="2">
        <f>LG67/'Drive Train'!$G$35</f>
        <v>0.87458417879993633</v>
      </c>
      <c r="KX67" s="88">
        <f>LE67*12*60/(PI() * 'Drive Train'!$G$17)/KW$2*KW67</f>
        <v>4109.6156185478058</v>
      </c>
      <c r="KY67" s="2">
        <f>('DT-Prelim Calcs'!$C$6*KW67-KX67)/('DT-Prelim Calcs'!$C$6*KW67)*'DT-Prelim Calcs'!$C$7*KW67</f>
        <v>0.24094485269825169</v>
      </c>
      <c r="KZ67" s="110">
        <f>KY67/'DT-Prelim Calcs'!$C$7*('DT-Prelim Calcs'!$C$8-'DT-Prelim Calcs'!$C$9)+'DT-Prelim Calcs'!$C$9</f>
        <v>17.695927185850813</v>
      </c>
      <c r="LA67" s="110">
        <f t="shared" si="52"/>
        <v>17.695927185850813</v>
      </c>
      <c r="LB67" s="2">
        <f t="shared" si="95"/>
        <v>2.2079271715386151E-4</v>
      </c>
      <c r="LC67" s="110">
        <f>LB67*'DT-Prelim Calcs'!$C$21/KW$2/'DT-Prelim Calcs'!$C$19/'DT-Prelim Calcs'!$C$18*3.39*'DT-Prelim Calcs'!$C$20</f>
        <v>8.2000943344872103E-3</v>
      </c>
      <c r="LD67" s="88">
        <f t="shared" si="53"/>
        <v>1</v>
      </c>
      <c r="LE67" s="110">
        <f>LC66*'DT-Prelim Calcs'!$C$11+LE66</f>
        <v>12.301787284809235</v>
      </c>
      <c r="LF67" s="110">
        <f>LF66+0.5*LC67*'DT-Prelim Calcs'!$C$11^2+LE67*'DT-Prelim Calcs'!$C$11</f>
        <v>26.846566874719301</v>
      </c>
      <c r="LG67" s="110">
        <f>MIN('Drive Train'!$G$35-LA66*'DT-Prelim Calcs'!$C$21*'Drive Train'!$G$38,LG66+LA$2)</f>
        <v>11.107219070759191</v>
      </c>
      <c r="LH67" s="110">
        <f>'Drive Train'!$G$35-LA67*'DT-Prelim Calcs'!$C$21*'Drive Train'!$G$38</f>
        <v>11.107366553273426</v>
      </c>
      <c r="LI67" s="1">
        <f>IF(LF67&gt;='Drive Train'!$G$30,1,0)</f>
        <v>1</v>
      </c>
      <c r="LJ67" s="110">
        <f>MIN(KZ67,'DT-Prelim Calcs'!$C$10)*'DT-Prelim Calcs'!$C$11*1000/60/60*(1-LI67)</f>
        <v>0</v>
      </c>
      <c r="LK67" s="119">
        <f>LK66+'DT-Prelim Calcs'!$C$11</f>
        <v>2.5200000000000014</v>
      </c>
      <c r="LL67" s="2">
        <f>LV67/'Drive Train'!$G$35</f>
        <v>0.87458407803699256</v>
      </c>
      <c r="LM67" s="88">
        <f>LT67*12*60/(PI() * 'Drive Train'!$G$17)/LL$2*LL67</f>
        <v>4109.6141942824324</v>
      </c>
      <c r="LN67" s="2">
        <f>('DT-Prelim Calcs'!$C$6*LL67-LM67)/('DT-Prelim Calcs'!$C$6*LL67)*'DT-Prelim Calcs'!$C$7*LL67</f>
        <v>0.24094505449479134</v>
      </c>
      <c r="LO67" s="110">
        <f>LN67/'DT-Prelim Calcs'!$C$7*('DT-Prelim Calcs'!$C$8-'DT-Prelim Calcs'!$C$9)+'DT-Prelim Calcs'!$C$9</f>
        <v>17.695939494008549</v>
      </c>
      <c r="LP67" s="110">
        <f t="shared" si="54"/>
        <v>17.695939494008549</v>
      </c>
      <c r="LQ67" s="2">
        <f t="shared" si="96"/>
        <v>2.2105020679946685E-4</v>
      </c>
      <c r="LR67" s="110">
        <f>LQ67*'DT-Prelim Calcs'!$C$21/LL$2/'DT-Prelim Calcs'!$C$19/'DT-Prelim Calcs'!$C$18*3.39*'DT-Prelim Calcs'!$C$20</f>
        <v>8.2096573282821831E-3</v>
      </c>
      <c r="LS67" s="88">
        <f t="shared" si="55"/>
        <v>1</v>
      </c>
      <c r="LT67" s="110">
        <f>LR66*'DT-Prelim Calcs'!$C$11+LT66</f>
        <v>12.301784438709253</v>
      </c>
      <c r="LU67" s="110">
        <f>LU66+0.5*LR67*'DT-Prelim Calcs'!$C$11^2+LT67*'DT-Prelim Calcs'!$C$11</f>
        <v>26.843691974871376</v>
      </c>
      <c r="LV67" s="110">
        <f>MIN('Drive Train'!$G$35-LP66*'DT-Prelim Calcs'!$C$21*'Drive Train'!$G$38,LV66+LP$2)</f>
        <v>11.107217791069806</v>
      </c>
      <c r="LW67" s="110">
        <f>'Drive Train'!$G$35-LP67*'DT-Prelim Calcs'!$C$21*'Drive Train'!$G$38</f>
        <v>11.10736544553923</v>
      </c>
      <c r="LX67" s="1">
        <f>IF(LU67&gt;='Drive Train'!$G$30,1,0)</f>
        <v>1</v>
      </c>
      <c r="LY67" s="110">
        <f>MIN(LO67,'DT-Prelim Calcs'!$C$10)*'DT-Prelim Calcs'!$C$11*1000/60/60*(1-LX67)</f>
        <v>0</v>
      </c>
      <c r="LZ67" s="119">
        <f>LZ66+'DT-Prelim Calcs'!$C$11</f>
        <v>2.5200000000000014</v>
      </c>
    </row>
    <row r="68" spans="2:338" x14ac:dyDescent="0.2">
      <c r="B68" s="137"/>
      <c r="Q68" s="209"/>
      <c r="R68" s="119">
        <f>R67+'DT-Prelim Calcs'!$C$11</f>
        <v>2.5600000000000014</v>
      </c>
      <c r="S68" s="2">
        <f>AG68/'Drive Train'!$G$35</f>
        <v>0</v>
      </c>
      <c r="T68" s="88">
        <f>AE68*12*60/(PI() * 'Drive Train'!$G$17)/S$2*ABS(S68)</f>
        <v>0</v>
      </c>
      <c r="U68" s="2">
        <f>IF(OR(AD67=1,AND($C$32=Motors!$C$28,'DT-Prelim Calcs'!AI67=1)),0,IF(AG68=0,-(V67+$C$9)/($C$8-$C$9)*$C$7,($C$6*S68-T68)/($C$6*S68)*$C$7*S68))</f>
        <v>0</v>
      </c>
      <c r="V68" s="110">
        <f>IF(AND(AD67=1,AI67=1),0,ABS(U68/$C$7*($C$8-$C$9)+$C$9) *'Drive Train'!$K$55 + V67*(1-'Drive Train'!$K$55))</f>
        <v>3.0000394321865276</v>
      </c>
      <c r="W68" s="110">
        <f t="shared" si="7"/>
        <v>3.0000394321865276</v>
      </c>
      <c r="X68" s="2">
        <f>MAX(MIN(IF(AND(AI67=1,AG68&lt;0),-1,1)*(W68-$C$9)/($C$8-$C$9)*$C$7-$C$29*AE68/T$2 -  AI67*$C$29/2,X$2),MAX(X$4:X67)*-1)</f>
        <v>-0.26872388848970374</v>
      </c>
      <c r="Y68" s="110">
        <f t="shared" si="8"/>
        <v>-9.980226086942082</v>
      </c>
      <c r="Z68" s="110">
        <f t="shared" si="9"/>
        <v>9.980226086942082</v>
      </c>
      <c r="AA68" s="110">
        <f t="shared" si="10"/>
        <v>0</v>
      </c>
      <c r="AB68" s="110" t="e">
        <f t="shared" si="11"/>
        <v>#N/A</v>
      </c>
      <c r="AC68" s="88">
        <f t="shared" si="60"/>
        <v>0</v>
      </c>
      <c r="AD68" s="1">
        <f t="shared" si="12"/>
        <v>0</v>
      </c>
      <c r="AE68" s="110">
        <f t="shared" si="13"/>
        <v>6.0881610716453736</v>
      </c>
      <c r="AF68" s="110" t="e">
        <f t="shared" si="14"/>
        <v>#N/A</v>
      </c>
      <c r="AG68" s="110">
        <f>IF(AI67=0,MIN('Drive Train'!$G$35-W67*$C$21*'Drive Train'!$G$38,AG67+W$2)-$C$3,IF(AE67-1&lt;=0,0,IF($C$32=Motors!$C$26,MAX(MAX(AG$4:AG67)*-1,AG67-W$2),MAX(0,MAX(AG$4:AG67)*-1,AG67-W$2))))</f>
        <v>0</v>
      </c>
      <c r="AH68" s="110">
        <f>'Drive Train'!$G$35-ABS(W68)*'DT-Prelim Calcs'!$C$21*'Drive Train'!$G$38</f>
        <v>12.429996451103213</v>
      </c>
      <c r="AI68" s="1">
        <f>IF(AJ68&gt;='Drive Train'!$G$30,1,0)</f>
        <v>1</v>
      </c>
      <c r="AJ68" s="110">
        <f>AJ67+0.5*Y68*'DT-Prelim Calcs'!$C$11^2+AE68*'DT-Prelim Calcs'!$C$11</f>
        <v>25.439802848709988</v>
      </c>
      <c r="AK68" s="110">
        <f t="shared" si="100"/>
        <v>0</v>
      </c>
      <c r="AL68" s="119">
        <f>AL67+'DT-Prelim Calcs'!$C$11</f>
        <v>2.5600000000000014</v>
      </c>
      <c r="AM68" s="2">
        <f>AW68/'Drive Train'!$G$35</f>
        <v>0.70749805673126831</v>
      </c>
      <c r="AN68" s="88">
        <f>AU68*12*60/(PI() * 'Drive Train'!$G$17)/AM$2*AM68</f>
        <v>1546.1062300778842</v>
      </c>
      <c r="AO68" s="2">
        <f>('DT-Prelim Calcs'!$C$6*AM68-AN68)/('DT-Prelim Calcs'!$C$6*AM68)*'DT-Prelim Calcs'!$C$7*AM68</f>
        <v>0.62428291334557173</v>
      </c>
      <c r="AP68" s="110">
        <f>AO68/'DT-Prelim Calcs'!$C$7*('DT-Prelim Calcs'!$C$8-'DT-Prelim Calcs'!$C$9)+'DT-Prelim Calcs'!$C$9</f>
        <v>41.076830175687356</v>
      </c>
      <c r="AQ68" s="110">
        <f t="shared" si="16"/>
        <v>41.076830175687356</v>
      </c>
      <c r="AR68" s="2">
        <f t="shared" si="61"/>
        <v>0.51233036293316903</v>
      </c>
      <c r="AS68" s="110">
        <f>AR68*'DT-Prelim Calcs'!$C$21/AM$2/'DT-Prelim Calcs'!$C$19/'DT-Prelim Calcs'!$C$18*3.39*'DT-Prelim Calcs'!$C$20</f>
        <v>5.7082824478487293</v>
      </c>
      <c r="AT68" s="88">
        <f t="shared" si="17"/>
        <v>0</v>
      </c>
      <c r="AU68" s="110">
        <f>AS67*'DT-Prelim Calcs'!$C$11+AU67</f>
        <v>19.070472380608777</v>
      </c>
      <c r="AV68" s="110">
        <f>AV67+0.5*AS68*'DT-Prelim Calcs'!$C$11^2+AU68*'DT-Prelim Calcs'!$C$11</f>
        <v>26.872602778080168</v>
      </c>
      <c r="AW68" s="110">
        <f>MIN('Drive Train'!$G$35-AQ67*'DT-Prelim Calcs'!$C$21*'Drive Train'!$G$38,AW67+AQ$2)</f>
        <v>8.9852253204871069</v>
      </c>
      <c r="AX68" s="110">
        <f>'Drive Train'!$G$35-AQ68*'DT-Prelim Calcs'!$C$21*'Drive Train'!$G$38</f>
        <v>9.0030852841881366</v>
      </c>
      <c r="AY68" s="1">
        <f>IF(AV68&gt;='Drive Train'!$G$30,1,0)</f>
        <v>1</v>
      </c>
      <c r="AZ68" s="110">
        <f t="shared" si="62"/>
        <v>0</v>
      </c>
      <c r="BA68" s="119">
        <f>BA67+'DT-Prelim Calcs'!$C$11</f>
        <v>2.5600000000000014</v>
      </c>
      <c r="BB68" s="2">
        <f>BL68/'Drive Train'!$G$35</f>
        <v>0.80351504477900082</v>
      </c>
      <c r="BC68" s="88">
        <f>BJ68*12*60/(PI() * 'Drive Train'!$G$17)/BB$2*BB68</f>
        <v>3030.7762585962996</v>
      </c>
      <c r="BD68" s="2">
        <f>('DT-Prelim Calcs'!$C$6*BB68-BC68)/('DT-Prelim Calcs'!$C$6*BB68)*'DT-Prelim Calcs'!$C$7*BB68</f>
        <v>0.40121057536085991</v>
      </c>
      <c r="BE68" s="110">
        <f>BD68/'DT-Prelim Calcs'!$C$7*('DT-Prelim Calcs'!$C$8-'DT-Prelim Calcs'!$C$9)+'DT-Prelim Calcs'!$C$9</f>
        <v>27.470999631938973</v>
      </c>
      <c r="BF68" s="110">
        <f t="shared" si="18"/>
        <v>27.470999631938973</v>
      </c>
      <c r="BG68" s="2">
        <f t="shared" si="63"/>
        <v>0.20797825155180616</v>
      </c>
      <c r="BH68" s="110">
        <f>BG68*'DT-Prelim Calcs'!$C$21/BB$2/'DT-Prelim Calcs'!$C$19/'DT-Prelim Calcs'!$C$18*3.39*'DT-Prelim Calcs'!$C$20</f>
        <v>3.60461435794143</v>
      </c>
      <c r="BI68" s="88">
        <f t="shared" si="19"/>
        <v>0</v>
      </c>
      <c r="BJ68" s="110">
        <f>BH67*'DT-Prelim Calcs'!$C$11+BJ67</f>
        <v>21.160294585263895</v>
      </c>
      <c r="BK68" s="110">
        <f>BK67+0.5*BH68*'DT-Prelim Calcs'!$C$11^2+BJ68*'DT-Prelim Calcs'!$C$11</f>
        <v>33.533055583205467</v>
      </c>
      <c r="BL68" s="110">
        <f>MIN('Drive Train'!$G$35-BF67*'DT-Prelim Calcs'!$C$21*'Drive Train'!$G$38,BL67+BF$2)</f>
        <v>10.204641068693309</v>
      </c>
      <c r="BM68" s="110">
        <f>'Drive Train'!$G$35-BF68*'DT-Prelim Calcs'!$C$21*'Drive Train'!$G$38</f>
        <v>10.227610033125492</v>
      </c>
      <c r="BN68" s="1">
        <f>IF(BK68&gt;='Drive Train'!$G$30,1,0)</f>
        <v>1</v>
      </c>
      <c r="BO68" s="110">
        <f t="shared" si="64"/>
        <v>0</v>
      </c>
      <c r="BP68" s="119">
        <f>BP67+'DT-Prelim Calcs'!$C$11</f>
        <v>2.5600000000000014</v>
      </c>
      <c r="BQ68" s="2">
        <f>CA68/'Drive Train'!$G$35</f>
        <v>0.85837850115190872</v>
      </c>
      <c r="BR68" s="88">
        <f>BY68*12*60/(PI() * 'Drive Train'!$G$17)/BQ$2*BQ68</f>
        <v>3867.7759817293186</v>
      </c>
      <c r="BS68" s="2">
        <f>('DT-Prelim Calcs'!$C$6*BQ68-BR68)/('DT-Prelim Calcs'!$C$6*BQ68)*'DT-Prelim Calcs'!$C$7*BQ68</f>
        <v>0.27648421158337977</v>
      </c>
      <c r="BT68" s="110">
        <f>BS68/'DT-Prelim Calcs'!$C$7*('DT-Prelim Calcs'!$C$8-'DT-Prelim Calcs'!$C$9)+'DT-Prelim Calcs'!$C$9</f>
        <v>19.86357602565295</v>
      </c>
      <c r="BU68" s="110">
        <f t="shared" si="20"/>
        <v>19.86357602565295</v>
      </c>
      <c r="BV68" s="2">
        <f t="shared" si="65"/>
        <v>4.5648821132209305E-2</v>
      </c>
      <c r="BW68" s="110">
        <f>BV68*'DT-Prelim Calcs'!$C$21/BQ$2/'DT-Prelim Calcs'!$C$19/'DT-Prelim Calcs'!$C$18*3.39*'DT-Prelim Calcs'!$C$20</f>
        <v>1.0737322986286968</v>
      </c>
      <c r="BX68" s="88">
        <f t="shared" si="21"/>
        <v>0</v>
      </c>
      <c r="BY68" s="110">
        <f>BW67*'DT-Prelim Calcs'!$C$11+BY67</f>
        <v>18.625964066989102</v>
      </c>
      <c r="BZ68" s="110">
        <f>BZ67+0.5*BW68*'DT-Prelim Calcs'!$C$11^2+BY68*'DT-Prelim Calcs'!$C$11</f>
        <v>34.039147057418148</v>
      </c>
      <c r="CA68" s="110">
        <f>MIN('Drive Train'!$G$35-BU67*'DT-Prelim Calcs'!$C$21*'Drive Train'!$G$38,CA67+BU$2)</f>
        <v>10.90140696462924</v>
      </c>
      <c r="CB68" s="110">
        <f>'Drive Train'!$G$35-BU68*'DT-Prelim Calcs'!$C$21*'Drive Train'!$G$38</f>
        <v>10.912278157691233</v>
      </c>
      <c r="CC68" s="1">
        <f>IF(BZ68&gt;='Drive Train'!$G$30,1,0)</f>
        <v>1</v>
      </c>
      <c r="CD68" s="110">
        <f t="shared" si="66"/>
        <v>0</v>
      </c>
      <c r="CE68" s="119">
        <f>CE67+'DT-Prelim Calcs'!$C$11</f>
        <v>2.5600000000000014</v>
      </c>
      <c r="CF68" s="2">
        <f>CP68/'Drive Train'!$G$35</f>
        <v>0.87266213598219278</v>
      </c>
      <c r="CG68" s="88">
        <f>CN68*12*60/(PI() * 'Drive Train'!$G$17)/CF$2*CF68</f>
        <v>4081.5188169449416</v>
      </c>
      <c r="CH68" s="2">
        <f>('DT-Prelim Calcs'!$C$6*CF68-CG68)/('DT-Prelim Calcs'!$C$6*CF68)*'DT-Prelim Calcs'!$C$7*CF68</f>
        <v>0.24501841791770554</v>
      </c>
      <c r="CI68" s="110">
        <f>CH68/'DT-Prelim Calcs'!$C$7*('DT-Prelim Calcs'!$C$8-'DT-Prelim Calcs'!$C$9)+'DT-Prelim Calcs'!$C$9</f>
        <v>17.944385773704028</v>
      </c>
      <c r="CJ68" s="110">
        <f t="shared" si="22"/>
        <v>17.944385773704028</v>
      </c>
      <c r="CK68" s="2">
        <f t="shared" si="67"/>
        <v>5.4135797178113121E-3</v>
      </c>
      <c r="CL68" s="110">
        <f>CK68*'DT-Prelim Calcs'!$C$21/CF$2/'DT-Prelim Calcs'!$C$19/'DT-Prelim Calcs'!$C$18*3.39*'DT-Prelim Calcs'!$C$20</f>
        <v>0.16084539361824884</v>
      </c>
      <c r="CM68" s="88">
        <f t="shared" si="23"/>
        <v>1</v>
      </c>
      <c r="CN68" s="110">
        <f>CL67*'DT-Prelim Calcs'!$C$11+CN67</f>
        <v>15.305739236128298</v>
      </c>
      <c r="CO68" s="110">
        <f>CO67+0.5*CL68*'DT-Prelim Calcs'!$C$11^2+CN68*'DT-Prelim Calcs'!$C$11</f>
        <v>31.374629465716534</v>
      </c>
      <c r="CP68" s="110">
        <f>MIN('Drive Train'!$G$35-CJ67*'DT-Prelim Calcs'!$C$21*'Drive Train'!$G$38,CP67+CJ$2)</f>
        <v>11.082809126973848</v>
      </c>
      <c r="CQ68" s="110">
        <f>'Drive Train'!$G$35-CJ68*'DT-Prelim Calcs'!$C$21*'Drive Train'!$G$38</f>
        <v>11.085005280366637</v>
      </c>
      <c r="CR68" s="1">
        <f>IF(CO68&gt;='Drive Train'!$G$30,1,0)</f>
        <v>1</v>
      </c>
      <c r="CS68" s="110">
        <f t="shared" si="68"/>
        <v>0</v>
      </c>
      <c r="CT68" s="119">
        <f>CT67+'DT-Prelim Calcs'!$C$11</f>
        <v>2.5600000000000014</v>
      </c>
      <c r="CU68" s="2">
        <f>DE68/'Drive Train'!$G$35</f>
        <v>0.87453230475243904</v>
      </c>
      <c r="CV68" s="88">
        <f>DC68*12*60/(PI() * 'Drive Train'!$G$17)/CU$2*CU68</f>
        <v>4108.8708651130783</v>
      </c>
      <c r="CW68" s="2">
        <f>('DT-Prelim Calcs'!$C$6*CU68-CV68)/('DT-Prelim Calcs'!$C$6*CU68)*'DT-Prelim Calcs'!$C$7*CU68</f>
        <v>0.24105152233630889</v>
      </c>
      <c r="CX68" s="110">
        <f>CW68/'DT-Prelim Calcs'!$C$7*('DT-Prelim Calcs'!$C$8-'DT-Prelim Calcs'!$C$9)+'DT-Prelim Calcs'!$C$9</f>
        <v>17.702433277250044</v>
      </c>
      <c r="CY68" s="110">
        <f t="shared" si="24"/>
        <v>17.702433277250044</v>
      </c>
      <c r="CZ68" s="2">
        <f t="shared" si="69"/>
        <v>3.5681060990683244E-4</v>
      </c>
      <c r="DA68" s="110">
        <f>CZ68*'DT-Prelim Calcs'!$C$21/CU$2/'DT-Prelim Calcs'!$C$19/'DT-Prelim Calcs'!$C$18*3.39*'DT-Prelim Calcs'!$C$20</f>
        <v>1.2809984594970047E-2</v>
      </c>
      <c r="DB68" s="88">
        <f t="shared" si="25"/>
        <v>1</v>
      </c>
      <c r="DC68" s="110">
        <f>DA67*'DT-Prelim Calcs'!$C$11+DC67</f>
        <v>12.724435337530329</v>
      </c>
      <c r="DD68" s="110">
        <f>DD67+0.5*DA68*'DT-Prelim Calcs'!$C$11^2+DC68*'DT-Prelim Calcs'!$C$11</f>
        <v>27.976619768141269</v>
      </c>
      <c r="DE68" s="110">
        <f>MIN('Drive Train'!$G$35-CY67*'DT-Prelim Calcs'!$C$21*'Drive Train'!$G$38,DE67+CY$2)</f>
        <v>11.106560270355976</v>
      </c>
      <c r="DF68" s="110">
        <f>'Drive Train'!$G$35-CY68*'DT-Prelim Calcs'!$C$21*'Drive Train'!$G$38</f>
        <v>11.106781005047495</v>
      </c>
      <c r="DG68" s="1">
        <f>IF(DD68&gt;='Drive Train'!$G$30,1,0)</f>
        <v>1</v>
      </c>
      <c r="DH68" s="110">
        <f t="shared" si="70"/>
        <v>0</v>
      </c>
      <c r="DI68" s="119">
        <f>DI67+'DT-Prelim Calcs'!$C$11</f>
        <v>2.5600000000000014</v>
      </c>
      <c r="DJ68" s="2">
        <f>DT68/'Drive Train'!$G$35</f>
        <v>0.87466536256410821</v>
      </c>
      <c r="DK68" s="88">
        <f>DR68*12*60/(PI() * 'Drive Train'!$G$17)/DJ$2*DJ68</f>
        <v>4110.7649947174596</v>
      </c>
      <c r="DL68" s="2">
        <f>('DT-Prelim Calcs'!$C$6*DJ68-DK68)/('DT-Prelim Calcs'!$C$6*DJ68)*'DT-Prelim Calcs'!$C$7*DJ68</f>
        <v>0.24078181831271819</v>
      </c>
      <c r="DM68" s="110">
        <f>DL68/'DT-Prelim Calcs'!$C$7*('DT-Prelim Calcs'!$C$8-'DT-Prelim Calcs'!$C$9)+'DT-Prelim Calcs'!$C$9</f>
        <v>17.685983244605509</v>
      </c>
      <c r="DN68" s="110">
        <f t="shared" si="26"/>
        <v>17.685983244605509</v>
      </c>
      <c r="DO68" s="2">
        <f t="shared" si="71"/>
        <v>1.2782212571144091E-5</v>
      </c>
      <c r="DP68" s="110">
        <f>DO68*'DT-Prelim Calcs'!$C$21/DJ$2/'DT-Prelim Calcs'!$C$19/'DT-Prelim Calcs'!$C$18*3.39*'DT-Prelim Calcs'!$C$20</f>
        <v>5.3801923482670576E-4</v>
      </c>
      <c r="DQ68" s="88">
        <f t="shared" si="27"/>
        <v>1</v>
      </c>
      <c r="DR68" s="110">
        <f>DP67*'DT-Prelim Calcs'!$C$11+DR67</f>
        <v>10.85654621619388</v>
      </c>
      <c r="DS68" s="110">
        <f>DS67+0.5*DP68*'DT-Prelim Calcs'!$C$11^2+DR68*'DT-Prelim Calcs'!$C$11</f>
        <v>24.826462308490594</v>
      </c>
      <c r="DT68" s="110">
        <f>MIN('Drive Train'!$G$35-DN67*'DT-Prelim Calcs'!$C$21*'Drive Train'!$G$38,DT67+DN$2)</f>
        <v>11.108250104564174</v>
      </c>
      <c r="DU68" s="110">
        <f>'Drive Train'!$G$35-DN68*'DT-Prelim Calcs'!$C$21*'Drive Train'!$G$38</f>
        <v>11.108261507985503</v>
      </c>
      <c r="DV68" s="1">
        <f>IF(DS68&gt;='Drive Train'!$G$30,1,0)</f>
        <v>1</v>
      </c>
      <c r="DW68" s="110">
        <f t="shared" si="72"/>
        <v>0</v>
      </c>
      <c r="DX68" s="119">
        <f>DX67+'DT-Prelim Calcs'!$C$11</f>
        <v>2.5600000000000014</v>
      </c>
      <c r="DY68" s="2">
        <f>EI68/'Drive Train'!$G$35</f>
        <v>0.87467048459093166</v>
      </c>
      <c r="DZ68" s="88">
        <f>EG68*12*60/(PI() * 'Drive Train'!$G$17)/DY$2*DY68</f>
        <v>4110.8356018026852</v>
      </c>
      <c r="EA68" s="2">
        <f>('DT-Prelim Calcs'!$C$6*DY68-DZ68)/('DT-Prelim Calcs'!$C$6*DY68)*'DT-Prelim Calcs'!$C$7*DY68</f>
        <v>0.2407719931119488</v>
      </c>
      <c r="EB68" s="110">
        <f>EA68/'DT-Prelim Calcs'!$C$7*('DT-Prelim Calcs'!$C$8-'DT-Prelim Calcs'!$C$9)+'DT-Prelim Calcs'!$C$9</f>
        <v>17.68538397704085</v>
      </c>
      <c r="EC68" s="110">
        <f t="shared" si="28"/>
        <v>17.68538397704085</v>
      </c>
      <c r="ED68" s="2">
        <f t="shared" si="73"/>
        <v>2.314842433015496E-7</v>
      </c>
      <c r="EE68" s="110">
        <f>ED68*'DT-Prelim Calcs'!$C$21/DY$2/'DT-Prelim Calcs'!$C$19/'DT-Prelim Calcs'!$C$18*3.39*'DT-Prelim Calcs'!$C$20</f>
        <v>1.1176321635221867E-5</v>
      </c>
      <c r="EF68" s="88">
        <f t="shared" si="29"/>
        <v>1</v>
      </c>
      <c r="EG68" s="110">
        <f>EE67*'DT-Prelim Calcs'!$C$11+EG67</f>
        <v>9.4647884577419159</v>
      </c>
      <c r="EH68" s="110">
        <f>EH67+0.5*EE68*'DT-Prelim Calcs'!$C$11^2+EG68*'DT-Prelim Calcs'!$C$11</f>
        <v>22.153608642917437</v>
      </c>
      <c r="EI68" s="110">
        <f>MIN('Drive Train'!$G$35-EC67*'DT-Prelim Calcs'!$C$21*'Drive Train'!$G$38,EI67+EC$2)</f>
        <v>11.108315154304831</v>
      </c>
      <c r="EJ68" s="110">
        <f>'Drive Train'!$G$35-EC68*'DT-Prelim Calcs'!$C$21*'Drive Train'!$G$38</f>
        <v>11.108315442066322</v>
      </c>
      <c r="EK68" s="1">
        <f>IF(EH68&gt;='Drive Train'!$G$30,1,0)</f>
        <v>1</v>
      </c>
      <c r="EL68" s="110">
        <f t="shared" si="74"/>
        <v>0</v>
      </c>
      <c r="EM68" s="119">
        <f>EM67+'DT-Prelim Calcs'!$C$11</f>
        <v>2.5600000000000014</v>
      </c>
      <c r="EN68" s="2">
        <f>EX68/'Drive Train'!$G$35</f>
        <v>0.87467058452329471</v>
      </c>
      <c r="EO68" s="88">
        <f>EV68*12*60/(PI() * 'Drive Train'!$G$17)/EN$2*EN68</f>
        <v>4110.8369283403053</v>
      </c>
      <c r="EP68" s="2">
        <f>('DT-Prelim Calcs'!$C$6*EN68-EO68)/('DT-Prelim Calcs'!$C$6*EN68)*'DT-Prelim Calcs'!$C$7*EN68</f>
        <v>0.24077181373951836</v>
      </c>
      <c r="EQ68" s="110">
        <f>EP68/'DT-Prelim Calcs'!$C$7*('DT-Prelim Calcs'!$C$8-'DT-Prelim Calcs'!$C$9)+'DT-Prelim Calcs'!$C$9</f>
        <v>17.68537303659474</v>
      </c>
      <c r="ER68" s="110">
        <f t="shared" si="30"/>
        <v>17.68537303659474</v>
      </c>
      <c r="ES68" s="2">
        <f t="shared" si="75"/>
        <v>1.9249920268915588E-9</v>
      </c>
      <c r="ET68" s="110">
        <f>ES68*'DT-Prelim Calcs'!$C$21/EN$2/'DT-Prelim Calcs'!$C$19/'DT-Prelim Calcs'!$C$18*3.39*'DT-Prelim Calcs'!$C$20</f>
        <v>1.048562836603055E-7</v>
      </c>
      <c r="EU68" s="88">
        <f t="shared" si="31"/>
        <v>1</v>
      </c>
      <c r="EV68" s="110">
        <f>ET67*'DT-Prelim Calcs'!$C$11+EV67</f>
        <v>8.3892460634831476</v>
      </c>
      <c r="EW68" s="110">
        <f>EW67+0.5*ET68*'DT-Prelim Calcs'!$C$11^2+EV68*'DT-Prelim Calcs'!$C$11</f>
        <v>19.933026308219368</v>
      </c>
      <c r="EX68" s="110">
        <f>MIN('Drive Train'!$G$35-ER67*'DT-Prelim Calcs'!$C$21*'Drive Train'!$G$38,EX67+ER$2)</f>
        <v>11.108316423445842</v>
      </c>
      <c r="EY68" s="110">
        <f>'Drive Train'!$G$35-ER68*'DT-Prelim Calcs'!$C$21*'Drive Train'!$G$38</f>
        <v>11.108316426706473</v>
      </c>
      <c r="EZ68" s="1">
        <f>IF(EW68&gt;='Drive Train'!$G$30,1,0)</f>
        <v>0</v>
      </c>
      <c r="FA68" s="110">
        <f t="shared" si="76"/>
        <v>0.19650414485105266</v>
      </c>
      <c r="FB68" s="119">
        <f>FB67+'DT-Prelim Calcs'!$C$11</f>
        <v>2.5600000000000014</v>
      </c>
      <c r="FC68" s="2">
        <f>FM68/'Drive Train'!$G$35</f>
        <v>0.87467058542528831</v>
      </c>
      <c r="FD68" s="88">
        <f>FK68*12*60/(PI() * 'Drive Train'!$G$17)/FC$2*FC68</f>
        <v>4110.8369398021105</v>
      </c>
      <c r="FE68" s="2">
        <f>('DT-Prelim Calcs'!$C$6*FC68-FD68)/('DT-Prelim Calcs'!$C$6*FC68)*'DT-Prelim Calcs'!$C$7*FC68</f>
        <v>0.24077181224400993</v>
      </c>
      <c r="FF68" s="110">
        <f>FE68/'DT-Prelim Calcs'!$C$7*('DT-Prelim Calcs'!$C$8-'DT-Prelim Calcs'!$C$9)+'DT-Prelim Calcs'!$C$9</f>
        <v>17.685372945379328</v>
      </c>
      <c r="FG68" s="110">
        <f t="shared" si="32"/>
        <v>17.685372945379328</v>
      </c>
      <c r="FH68" s="2">
        <f t="shared" si="77"/>
        <v>6.4584448900006919E-12</v>
      </c>
      <c r="FI68" s="110">
        <f>FH68*'DT-Prelim Calcs'!$C$21/FC$2/'DT-Prelim Calcs'!$C$19/'DT-Prelim Calcs'!$C$18*3.39*'DT-Prelim Calcs'!$C$20</f>
        <v>3.917751520829015E-10</v>
      </c>
      <c r="FJ68" s="88">
        <f t="shared" si="33"/>
        <v>1</v>
      </c>
      <c r="FK68" s="110">
        <f>FI67*'DT-Prelim Calcs'!$C$11+FK67</f>
        <v>7.5332005600366836</v>
      </c>
      <c r="FL68" s="110">
        <f>FL67+0.5*FI68*'DT-Prelim Calcs'!$C$11^2+FK68*'DT-Prelim Calcs'!$C$11</f>
        <v>18.089072440133325</v>
      </c>
      <c r="FM68" s="110">
        <f>MIN('Drive Train'!$G$35-FG67*'DT-Prelim Calcs'!$C$21*'Drive Train'!$G$38,FM67+FG$2)</f>
        <v>11.108316434901161</v>
      </c>
      <c r="FN68" s="110">
        <f>'Drive Train'!$G$35-FG68*'DT-Prelim Calcs'!$C$21*'Drive Train'!$G$38</f>
        <v>11.10831643491586</v>
      </c>
      <c r="FO68" s="1">
        <f>IF(FL68&gt;='Drive Train'!$G$30,1,0)</f>
        <v>0</v>
      </c>
      <c r="FP68" s="110">
        <f t="shared" si="78"/>
        <v>0.19650414383754808</v>
      </c>
      <c r="FQ68" s="119">
        <f>FQ67+'DT-Prelim Calcs'!$C$11</f>
        <v>2.5600000000000014</v>
      </c>
      <c r="FR68" s="2">
        <f>GB68/'Drive Train'!$G$35</f>
        <v>0.87467058542861054</v>
      </c>
      <c r="FS68" s="88">
        <f>FZ68*12*60/(PI() * 'Drive Train'!$G$17)/FR$2*FR68</f>
        <v>4110.8369398422747</v>
      </c>
      <c r="FT68" s="2">
        <f>('DT-Prelim Calcs'!$C$6*FR68-FS68)/('DT-Prelim Calcs'!$C$6*FR68)*'DT-Prelim Calcs'!$C$7*FR68</f>
        <v>0.24077181223899713</v>
      </c>
      <c r="FU68" s="110">
        <f>FT68/'DT-Prelim Calcs'!$C$7*('DT-Prelim Calcs'!$C$8-'DT-Prelim Calcs'!$C$9)+'DT-Prelim Calcs'!$C$9</f>
        <v>17.685372945073585</v>
      </c>
      <c r="FV68" s="110">
        <f t="shared" si="34"/>
        <v>17.685372945073585</v>
      </c>
      <c r="FW68" s="2">
        <f t="shared" si="79"/>
        <v>7.716050021144838E-15</v>
      </c>
      <c r="FX68" s="110">
        <f>FW68*'DT-Prelim Calcs'!$C$21/FR$2/'DT-Prelim Calcs'!$C$19/'DT-Prelim Calcs'!$C$18*3.39*'DT-Prelim Calcs'!$C$20</f>
        <v>5.1582411766802966E-13</v>
      </c>
      <c r="FY68" s="88">
        <f t="shared" si="35"/>
        <v>1</v>
      </c>
      <c r="FZ68" s="110">
        <f>FX67*'DT-Prelim Calcs'!$C$11+FZ67</f>
        <v>6.8356819897037422</v>
      </c>
      <c r="GA68" s="110">
        <f>GA67+0.5*FX68*'DT-Prelim Calcs'!$C$11^2+FZ68*'DT-Prelim Calcs'!$C$11</f>
        <v>16.542798048935744</v>
      </c>
      <c r="GB68" s="110">
        <f>MIN('Drive Train'!$G$35-FV67*'DT-Prelim Calcs'!$C$21*'Drive Train'!$G$38,GB67+FV$2)</f>
        <v>11.108316434943353</v>
      </c>
      <c r="GC68" s="110">
        <f>'Drive Train'!$G$35-FV68*'DT-Prelim Calcs'!$C$21*'Drive Train'!$G$38</f>
        <v>11.108316434943376</v>
      </c>
      <c r="GD68" s="1">
        <f>IF(GA68&gt;='Drive Train'!$G$30,1,0)</f>
        <v>0</v>
      </c>
      <c r="GE68" s="110">
        <f t="shared" si="80"/>
        <v>0.19650414383415093</v>
      </c>
      <c r="GF68" s="119">
        <f>GF67+'DT-Prelim Calcs'!$C$11</f>
        <v>2.5600000000000014</v>
      </c>
      <c r="GG68" s="2">
        <f>GQ68/'Drive Train'!$G$35</f>
        <v>0.87449415312748457</v>
      </c>
      <c r="GH68" s="88">
        <f>GO68*12*60/(PI() * 'Drive Train'!$G$17)/GG$2*GG68</f>
        <v>4108.3431005717375</v>
      </c>
      <c r="GI68" s="2">
        <f>('DT-Prelim Calcs'!$C$6*GG68-GH68)/('DT-Prelim Calcs'!$C$6*GG68)*'DT-Prelim Calcs'!$C$7*GG68</f>
        <v>0.24112515114842623</v>
      </c>
      <c r="GJ68" s="110">
        <f>GI68/'DT-Prelim Calcs'!$C$7*('DT-Prelim Calcs'!$C$8-'DT-Prelim Calcs'!$C$9)+'DT-Prelim Calcs'!$C$9</f>
        <v>17.706924112599047</v>
      </c>
      <c r="GK68" s="110">
        <f t="shared" si="81"/>
        <v>17.706924112599047</v>
      </c>
      <c r="GL68" s="2">
        <f t="shared" si="82"/>
        <v>4.5085603249644945E-4</v>
      </c>
      <c r="GM68" s="110">
        <f>GL68*'DT-Prelim Calcs'!$C$21/GG$2/'DT-Prelim Calcs'!$C$19/'DT-Prelim Calcs'!$C$18*3.39*'DT-Prelim Calcs'!$C$20</f>
        <v>1.674449250591533E-2</v>
      </c>
      <c r="GN68" s="88">
        <f t="shared" si="37"/>
        <v>1</v>
      </c>
      <c r="GO68" s="110">
        <f>GM67*'DT-Prelim Calcs'!$C$11+GO67</f>
        <v>12.299244137333229</v>
      </c>
      <c r="GP68" s="110">
        <f>GP67+0.5*GM68*'DT-Prelim Calcs'!$C$11^2+GO68*'DT-Prelim Calcs'!$C$11</f>
        <v>25.421716400452745</v>
      </c>
      <c r="GQ68" s="110">
        <f>MIN('Drive Train'!$G$35-GK67*'DT-Prelim Calcs'!$C$21*'Drive Train'!$G$38,GQ67+GK$2)</f>
        <v>11.106075744719053</v>
      </c>
      <c r="GR68" s="110">
        <f>'Drive Train'!$G$35-GK68*'DT-Prelim Calcs'!$C$21*'Drive Train'!$G$38</f>
        <v>11.106376829866084</v>
      </c>
      <c r="GS68" s="1">
        <f>IF(GP68&gt;='Drive Train'!$G$30,1,0)</f>
        <v>1</v>
      </c>
      <c r="GT68" s="110">
        <f t="shared" si="83"/>
        <v>0</v>
      </c>
      <c r="GU68" s="119">
        <f>GU67+'DT-Prelim Calcs'!$C$11</f>
        <v>2.5600000000000014</v>
      </c>
      <c r="GV68" s="2">
        <f>HF68/'Drive Train'!$G$35</f>
        <v>0.8745444533455361</v>
      </c>
      <c r="GW68" s="88">
        <f>HD68*12*60/(PI() * 'Drive Train'!$G$17)/GV$2*GV68</f>
        <v>4109.0541024130425</v>
      </c>
      <c r="GX68" s="2">
        <f>('DT-Prelim Calcs'!$C$6*GV68-GW68)/('DT-Prelim Calcs'!$C$6*GV68)*'DT-Prelim Calcs'!$C$7*GV68</f>
        <v>0.24102441134008426</v>
      </c>
      <c r="GY68" s="110">
        <f>GX68/'DT-Prelim Calcs'!$C$7*('DT-Prelim Calcs'!$C$8-'DT-Prelim Calcs'!$C$9)+'DT-Prelim Calcs'!$C$9</f>
        <v>17.700779698756911</v>
      </c>
      <c r="GZ68" s="110">
        <f t="shared" si="38"/>
        <v>17.700779698756911</v>
      </c>
      <c r="HA68" s="2">
        <f t="shared" si="84"/>
        <v>3.223094247607472E-4</v>
      </c>
      <c r="HB68" s="110">
        <f>HA68*'DT-Prelim Calcs'!$C$21/GV$2/'DT-Prelim Calcs'!$C$19/'DT-Prelim Calcs'!$C$18*3.39*'DT-Prelim Calcs'!$C$20</f>
        <v>1.1970357183885994E-2</v>
      </c>
      <c r="HC68" s="88">
        <f t="shared" si="39"/>
        <v>1</v>
      </c>
      <c r="HD68" s="110">
        <f>HB67*'DT-Prelim Calcs'!$C$11+HD67</f>
        <v>12.300665155785806</v>
      </c>
      <c r="HE68" s="110">
        <f>HE67+0.5*HB68*'DT-Prelim Calcs'!$C$11^2+HD68*'DT-Prelim Calcs'!$C$11</f>
        <v>26.088991952421154</v>
      </c>
      <c r="HF68" s="110">
        <f>MIN('Drive Train'!$G$35-GZ67*'DT-Prelim Calcs'!$C$21*'Drive Train'!$G$38,HF67+GZ$2)</f>
        <v>11.106714557488308</v>
      </c>
      <c r="HG68" s="110">
        <f>'Drive Train'!$G$35-GZ68*'DT-Prelim Calcs'!$C$21*'Drive Train'!$G$38</f>
        <v>11.106929827111877</v>
      </c>
      <c r="HH68" s="1">
        <f>IF(HE68&gt;='Drive Train'!$G$30,1,0)</f>
        <v>1</v>
      </c>
      <c r="HI68" s="110">
        <f t="shared" si="85"/>
        <v>0</v>
      </c>
      <c r="HJ68" s="119">
        <f>HJ67+'DT-Prelim Calcs'!$C$11</f>
        <v>2.5600000000000014</v>
      </c>
      <c r="HK68" s="2">
        <f>HU68/'Drive Train'!$G$35</f>
        <v>0.87456882906712963</v>
      </c>
      <c r="HL68" s="88">
        <f>HS68*12*60/(PI() * 'Drive Train'!$G$17)/HK$2*HK68</f>
        <v>4109.3986523102494</v>
      </c>
      <c r="HM68" s="2">
        <f>('DT-Prelim Calcs'!$C$6*HK68-HL68)/('DT-Prelim Calcs'!$C$6*HK68)*'DT-Prelim Calcs'!$C$7*HK68</f>
        <v>0.24097559354673292</v>
      </c>
      <c r="HN68" s="110">
        <f>HM68/'DT-Prelim Calcs'!$C$7*('DT-Prelim Calcs'!$C$8-'DT-Prelim Calcs'!$C$9)+'DT-Prelim Calcs'!$C$9</f>
        <v>17.697802159587965</v>
      </c>
      <c r="HO68" s="110">
        <f t="shared" si="40"/>
        <v>17.697802159587965</v>
      </c>
      <c r="HP68" s="2">
        <f t="shared" si="86"/>
        <v>2.6001776538242538E-4</v>
      </c>
      <c r="HQ68" s="110">
        <f>HP68*'DT-Prelim Calcs'!$C$21/HK$2/'DT-Prelim Calcs'!$C$19/'DT-Prelim Calcs'!$C$18*3.39*'DT-Prelim Calcs'!$C$20</f>
        <v>9.6568864782465985E-3</v>
      </c>
      <c r="HR68" s="88">
        <f t="shared" si="41"/>
        <v>1</v>
      </c>
      <c r="HS68" s="110">
        <f>HQ67*'DT-Prelim Calcs'!$C$11+HS67</f>
        <v>12.301353714435828</v>
      </c>
      <c r="HT68" s="110">
        <f>HT67+0.5*HQ68*'DT-Prelim Calcs'!$C$11^2+HS68*'DT-Prelim Calcs'!$C$11</f>
        <v>26.557549262883718</v>
      </c>
      <c r="HU68" s="110">
        <f>MIN('Drive Train'!$G$35-HO67*'DT-Prelim Calcs'!$C$21*'Drive Train'!$G$38,HU67+HO$2)</f>
        <v>11.107024129152546</v>
      </c>
      <c r="HV68" s="110">
        <f>'Drive Train'!$G$35-HO68*'DT-Prelim Calcs'!$C$21*'Drive Train'!$G$38</f>
        <v>11.107197805637082</v>
      </c>
      <c r="HW68" s="1">
        <f>IF(HT68&gt;='Drive Train'!$G$30,1,0)</f>
        <v>1</v>
      </c>
      <c r="HX68" s="110">
        <f t="shared" si="87"/>
        <v>0</v>
      </c>
      <c r="HY68" s="119">
        <f>HY67+'DT-Prelim Calcs'!$C$11</f>
        <v>2.5600000000000014</v>
      </c>
      <c r="HZ68" s="2">
        <f>IJ68/'Drive Train'!$G$35</f>
        <v>0.87458193836567011</v>
      </c>
      <c r="IA68" s="88">
        <f>IH68*12*60/(PI() * 'Drive Train'!$G$17)/HZ$2*HZ68</f>
        <v>4109.5839504153219</v>
      </c>
      <c r="IB68" s="2">
        <f>('DT-Prelim Calcs'!$C$6*HZ68-IA68)/('DT-Prelim Calcs'!$C$6*HZ68)*'DT-Prelim Calcs'!$C$7*HZ68</f>
        <v>0.24094933958778592</v>
      </c>
      <c r="IC68" s="110">
        <f>IB68/'DT-Prelim Calcs'!$C$7*('DT-Prelim Calcs'!$C$8-'DT-Prelim Calcs'!$C$9)+'DT-Prelim Calcs'!$C$9</f>
        <v>17.696200854290488</v>
      </c>
      <c r="ID68" s="110">
        <f t="shared" si="42"/>
        <v>17.696200854290488</v>
      </c>
      <c r="IE68" s="2">
        <f t="shared" si="88"/>
        <v>2.2651793022293587E-4</v>
      </c>
      <c r="IF68" s="110">
        <f>IE68*'DT-Prelim Calcs'!$C$21/HZ$2/'DT-Prelim Calcs'!$C$19/'DT-Prelim Calcs'!$C$18*3.39*'DT-Prelim Calcs'!$C$20</f>
        <v>8.4127249314408827E-3</v>
      </c>
      <c r="IG68" s="88">
        <f t="shared" si="43"/>
        <v>1</v>
      </c>
      <c r="IH68" s="110">
        <f>IF67*'DT-Prelim Calcs'!$C$11+IH67</f>
        <v>12.301724002423931</v>
      </c>
      <c r="II68" s="110">
        <f>II67+0.5*IF68*'DT-Prelim Calcs'!$C$11^2+IH68*'DT-Prelim Calcs'!$C$11</f>
        <v>26.886525659226834</v>
      </c>
      <c r="IJ68" s="110">
        <f>MIN('Drive Train'!$G$35-ID67*'DT-Prelim Calcs'!$C$21*'Drive Train'!$G$38,IJ67+ID$2)</f>
        <v>11.10719061724401</v>
      </c>
      <c r="IK68" s="110">
        <f>'Drive Train'!$G$35-ID68*'DT-Prelim Calcs'!$C$21*'Drive Train'!$G$38</f>
        <v>11.107341923113855</v>
      </c>
      <c r="IL68" s="1">
        <f>IF(II68&gt;='Drive Train'!$G$30,1,0)</f>
        <v>1</v>
      </c>
      <c r="IM68" s="110">
        <f t="shared" si="89"/>
        <v>0</v>
      </c>
      <c r="IN68" s="119">
        <f>IN67+'DT-Prelim Calcs'!$C$11</f>
        <v>2.5600000000000014</v>
      </c>
      <c r="IO68" s="2">
        <f>IY68/'Drive Train'!$G$35</f>
        <v>0.87458963455457694</v>
      </c>
      <c r="IP68" s="88">
        <f>IW68*12*60/(PI() * 'Drive Train'!$G$17)/IO$2*IO68</f>
        <v>4109.6927345375725</v>
      </c>
      <c r="IQ68" s="2">
        <f>('DT-Prelim Calcs'!$C$6*IO68-IP68)/('DT-Prelim Calcs'!$C$6*IO68)*'DT-Prelim Calcs'!$C$7*IO68</f>
        <v>0.24093392655449161</v>
      </c>
      <c r="IR68" s="110">
        <f>IQ68/'DT-Prelim Calcs'!$C$7*('DT-Prelim Calcs'!$C$8-'DT-Prelim Calcs'!$C$9)+'DT-Prelim Calcs'!$C$9</f>
        <v>17.695260768571828</v>
      </c>
      <c r="IS68" s="110">
        <f t="shared" si="44"/>
        <v>17.695260768571828</v>
      </c>
      <c r="IT68" s="2">
        <f t="shared" si="90"/>
        <v>2.068511245155169E-4</v>
      </c>
      <c r="IU68" s="110">
        <f>IT68*'DT-Prelim Calcs'!$C$21/IO$2/'DT-Prelim Calcs'!$C$19/'DT-Prelim Calcs'!$C$18*3.39*'DT-Prelim Calcs'!$C$20</f>
        <v>7.6823128773762343E-3</v>
      </c>
      <c r="IV68" s="88">
        <f t="shared" si="45"/>
        <v>1</v>
      </c>
      <c r="IW68" s="110">
        <f>IU67*'DT-Prelim Calcs'!$C$11+IW67</f>
        <v>12.301941384115599</v>
      </c>
      <c r="IX68" s="110">
        <f>IX67+0.5*IU68*'DT-Prelim Calcs'!$C$11^2+IW68*'DT-Prelim Calcs'!$C$11</f>
        <v>27.119191207575263</v>
      </c>
      <c r="IY68" s="110">
        <f>MIN('Drive Train'!$G$35-IS67*'DT-Prelim Calcs'!$C$21*'Drive Train'!$G$38,IY67+IS$2)</f>
        <v>11.107288358843126</v>
      </c>
      <c r="IZ68" s="110">
        <f>'Drive Train'!$G$35-IS68*'DT-Prelim Calcs'!$C$21*'Drive Train'!$G$38</f>
        <v>11.107426530828535</v>
      </c>
      <c r="JA68" s="1">
        <f>IF(IX68&gt;='Drive Train'!$G$30,1,0)</f>
        <v>1</v>
      </c>
      <c r="JB68" s="110">
        <f t="shared" si="91"/>
        <v>0</v>
      </c>
      <c r="JC68" s="119">
        <f>JC67+'DT-Prelim Calcs'!$C$11</f>
        <v>2.5600000000000014</v>
      </c>
      <c r="JD68" s="2">
        <f>JN68/'Drive Train'!$G$35</f>
        <v>0.87459414110139633</v>
      </c>
      <c r="JE68" s="88">
        <f>JL68*12*60/(PI() * 'Drive Train'!$G$17)/JD$2*JD68</f>
        <v>4109.7564335449224</v>
      </c>
      <c r="JF68" s="2">
        <f>('DT-Prelim Calcs'!$C$6*JD68-JE68)/('DT-Prelim Calcs'!$C$6*JD68)*'DT-Prelim Calcs'!$C$7*JD68</f>
        <v>0.24092490140188319</v>
      </c>
      <c r="JG68" s="110">
        <f>JF68/'DT-Prelim Calcs'!$C$7*('DT-Prelim Calcs'!$C$8-'DT-Prelim Calcs'!$C$9)+'DT-Prelim Calcs'!$C$9</f>
        <v>17.694710298270891</v>
      </c>
      <c r="JH68" s="110">
        <f t="shared" si="46"/>
        <v>17.694710298270891</v>
      </c>
      <c r="JI68" s="2">
        <f t="shared" si="92"/>
        <v>1.9533519495842921E-4</v>
      </c>
      <c r="JJ68" s="110">
        <f>JI68*'DT-Prelim Calcs'!$C$21/JD$2/'DT-Prelim Calcs'!$C$19/'DT-Prelim Calcs'!$C$18*3.39*'DT-Prelim Calcs'!$C$20</f>
        <v>7.2546189301541291E-3</v>
      </c>
      <c r="JK68" s="88">
        <f t="shared" si="47"/>
        <v>1</v>
      </c>
      <c r="JL68" s="110">
        <f>JJ67*'DT-Prelim Calcs'!$C$11+JL67</f>
        <v>12.302068670969266</v>
      </c>
      <c r="JM68" s="110">
        <f>JM67+0.5*JJ68*'DT-Prelim Calcs'!$C$11^2+JL68*'DT-Prelim Calcs'!$C$11</f>
        <v>27.276793367089674</v>
      </c>
      <c r="JN68" s="110">
        <f>MIN('Drive Train'!$G$35-JH67*'DT-Prelim Calcs'!$C$21*'Drive Train'!$G$38,JN67+JH$2)</f>
        <v>11.107345591987732</v>
      </c>
      <c r="JO68" s="110">
        <f>'Drive Train'!$G$35-JH68*'DT-Prelim Calcs'!$C$21*'Drive Train'!$G$38</f>
        <v>11.107476073155619</v>
      </c>
      <c r="JP68" s="1">
        <f>IF(JM68&gt;='Drive Train'!$G$30,1,0)</f>
        <v>1</v>
      </c>
      <c r="JQ68" s="110">
        <f>MIN(JG68,'DT-Prelim Calcs'!$C$10)*'DT-Prelim Calcs'!$C$11*1000/60/60*(1-JP68)</f>
        <v>0</v>
      </c>
      <c r="JR68" s="119">
        <f>JR67+'DT-Prelim Calcs'!$C$11</f>
        <v>2.5600000000000014</v>
      </c>
      <c r="JS68" s="2">
        <f>KC68/'Drive Train'!$G$35</f>
        <v>0.87459579913709207</v>
      </c>
      <c r="JT68" s="88">
        <f>KA68*12*60/(PI() * 'Drive Train'!$G$17)/JS$2*JS68</f>
        <v>4109.7798694721259</v>
      </c>
      <c r="JU68" s="2">
        <f>('DT-Prelim Calcs'!$C$6*JS68-JT68)/('DT-Prelim Calcs'!$C$6*JS68)*'DT-Prelim Calcs'!$C$7*JS68</f>
        <v>0.24092158090047494</v>
      </c>
      <c r="JV68" s="110">
        <f>JU68/'DT-Prelim Calcs'!$C$7*('DT-Prelim Calcs'!$C$8-'DT-Prelim Calcs'!$C$9)+'DT-Prelim Calcs'!$C$9</f>
        <v>17.69450777123464</v>
      </c>
      <c r="JW68" s="110">
        <f t="shared" si="48"/>
        <v>17.69450777123464</v>
      </c>
      <c r="JX68" s="2">
        <f t="shared" si="93"/>
        <v>1.9109830216679224E-4</v>
      </c>
      <c r="JY68" s="110">
        <f>JX68*'DT-Prelim Calcs'!$C$21/JS$2/'DT-Prelim Calcs'!$C$19/'DT-Prelim Calcs'!$C$18*3.39*'DT-Prelim Calcs'!$C$20</f>
        <v>7.0972635561889581E-3</v>
      </c>
      <c r="JZ68" s="88">
        <f t="shared" si="49"/>
        <v>1</v>
      </c>
      <c r="KA68" s="110">
        <f>JY67*'DT-Prelim Calcs'!$C$11+KA67</f>
        <v>12.302115501568037</v>
      </c>
      <c r="KB68" s="110">
        <f>KB67+0.5*JY68*'DT-Prelim Calcs'!$C$11^2+KA68*'DT-Prelim Calcs'!$C$11</f>
        <v>27.338872197945189</v>
      </c>
      <c r="KC68" s="110">
        <f>MIN('Drive Train'!$G$35-JW67*'DT-Prelim Calcs'!$C$21*'Drive Train'!$G$38,KC67+JW$2)</f>
        <v>11.107366649041069</v>
      </c>
      <c r="KD68" s="110">
        <f>'Drive Train'!$G$35-JW68*'DT-Prelim Calcs'!$C$21*'Drive Train'!$G$38</f>
        <v>11.107494300588883</v>
      </c>
      <c r="KE68" s="1">
        <f>IF(KB68&gt;='Drive Train'!$G$30,1,0)</f>
        <v>1</v>
      </c>
      <c r="KF68" s="110">
        <f>MIN(JV68,'DT-Prelim Calcs'!$C$10)*'DT-Prelim Calcs'!$C$11*1000/60/60*(1-KE68)</f>
        <v>0</v>
      </c>
      <c r="KG68" s="119">
        <f>KG67+'DT-Prelim Calcs'!$C$11</f>
        <v>2.5600000000000014</v>
      </c>
      <c r="KH68" s="2">
        <f>KR68/'Drive Train'!$G$35</f>
        <v>0.87459567584173836</v>
      </c>
      <c r="KI68" s="88">
        <f>KP68*12*60/(PI() * 'Drive Train'!$G$17)/KH$2*KH68</f>
        <v>4109.7781267231048</v>
      </c>
      <c r="KJ68" s="2">
        <f>('DT-Prelim Calcs'!$C$6*KH68-KI68)/('DT-Prelim Calcs'!$C$6*KH68)*'DT-Prelim Calcs'!$C$7*KH68</f>
        <v>0.24092182782048494</v>
      </c>
      <c r="KK68" s="110">
        <f>KJ68/'DT-Prelim Calcs'!$C$7*('DT-Prelim Calcs'!$C$8-'DT-Prelim Calcs'!$C$9)+'DT-Prelim Calcs'!$C$9</f>
        <v>17.694522831604047</v>
      </c>
      <c r="KL68" s="110">
        <f t="shared" si="50"/>
        <v>17.694522831604047</v>
      </c>
      <c r="KM68" s="2">
        <f t="shared" si="94"/>
        <v>1.9141336700140288E-4</v>
      </c>
      <c r="KN68" s="110">
        <f>KM68*'DT-Prelim Calcs'!$C$21/KH$2/'DT-Prelim Calcs'!$C$19/'DT-Prelim Calcs'!$C$18*3.39*'DT-Prelim Calcs'!$C$20</f>
        <v>7.1089648541239198E-3</v>
      </c>
      <c r="KO68" s="88">
        <f t="shared" si="51"/>
        <v>1</v>
      </c>
      <c r="KP68" s="110">
        <f>KN67*'DT-Prelim Calcs'!$C$11+KP67</f>
        <v>12.302112019144483</v>
      </c>
      <c r="KQ68" s="110">
        <f>KQ67+0.5*KN68*'DT-Prelim Calcs'!$C$11^2+KP68*'DT-Prelim Calcs'!$C$11</f>
        <v>27.33431759874372</v>
      </c>
      <c r="KR68" s="110">
        <f>MIN('Drive Train'!$G$35-KL67*'DT-Prelim Calcs'!$C$21*'Drive Train'!$G$38,KR67+KL$2)</f>
        <v>11.107365083190077</v>
      </c>
      <c r="KS68" s="110">
        <f>'Drive Train'!$G$35-KL68*'DT-Prelim Calcs'!$C$21*'Drive Train'!$G$38</f>
        <v>11.107492945155634</v>
      </c>
      <c r="KT68" s="1">
        <f>IF(KQ68&gt;='Drive Train'!$G$30,1,0)</f>
        <v>1</v>
      </c>
      <c r="KU68" s="110">
        <f>MIN(KK68,'DT-Prelim Calcs'!$C$10)*'DT-Prelim Calcs'!$C$11*1000/60/60*(1-KT68)</f>
        <v>0</v>
      </c>
      <c r="KV68" s="119">
        <f>KV67+'DT-Prelim Calcs'!$C$11</f>
        <v>2.5600000000000014</v>
      </c>
      <c r="KW68" s="2">
        <f>LG68/'Drive Train'!$G$35</f>
        <v>0.87459579159633283</v>
      </c>
      <c r="KX68" s="88">
        <f>LE68*12*60/(PI() * 'Drive Train'!$G$17)/KW$2*KW68</f>
        <v>4109.7797628853805</v>
      </c>
      <c r="KY68" s="2">
        <f>('DT-Prelim Calcs'!$C$6*KW68-KX68)/('DT-Prelim Calcs'!$C$6*KW68)*'DT-Prelim Calcs'!$C$7*KW68</f>
        <v>0.24092159600213292</v>
      </c>
      <c r="KZ68" s="110">
        <f>KY68/'DT-Prelim Calcs'!$C$7*('DT-Prelim Calcs'!$C$8-'DT-Prelim Calcs'!$C$9)+'DT-Prelim Calcs'!$C$9</f>
        <v>17.694508692328675</v>
      </c>
      <c r="LA68" s="110">
        <f t="shared" si="52"/>
        <v>17.694508692328675</v>
      </c>
      <c r="LB68" s="2">
        <f t="shared" si="95"/>
        <v>1.9111757157005971E-4</v>
      </c>
      <c r="LC68" s="110">
        <f>LB68*'DT-Prelim Calcs'!$C$21/KW$2/'DT-Prelim Calcs'!$C$19/'DT-Prelim Calcs'!$C$18*3.39*'DT-Prelim Calcs'!$C$20</f>
        <v>7.0979792089813122E-3</v>
      </c>
      <c r="LD68" s="88">
        <f t="shared" si="53"/>
        <v>1</v>
      </c>
      <c r="LE68" s="110">
        <f>LC67*'DT-Prelim Calcs'!$C$11+LE67</f>
        <v>12.302115288582614</v>
      </c>
      <c r="LF68" s="110">
        <f>LF67+0.5*LC68*'DT-Prelim Calcs'!$C$11^2+LE68*'DT-Prelim Calcs'!$C$11</f>
        <v>27.338657164645973</v>
      </c>
      <c r="LG68" s="110">
        <f>MIN('Drive Train'!$G$35-LA67*'DT-Prelim Calcs'!$C$21*'Drive Train'!$G$38,LG67+LA$2)</f>
        <v>11.107366553273426</v>
      </c>
      <c r="LH68" s="110">
        <f>'Drive Train'!$G$35-LA68*'DT-Prelim Calcs'!$C$21*'Drive Train'!$G$38</f>
        <v>11.107494217690419</v>
      </c>
      <c r="LI68" s="1">
        <f>IF(LF68&gt;='Drive Train'!$G$30,1,0)</f>
        <v>1</v>
      </c>
      <c r="LJ68" s="110">
        <f>MIN(KZ68,'DT-Prelim Calcs'!$C$10)*'DT-Prelim Calcs'!$C$11*1000/60/60*(1-LI68)</f>
        <v>0</v>
      </c>
      <c r="LK68" s="119">
        <f>LK67+'DT-Prelim Calcs'!$C$11</f>
        <v>2.5600000000000014</v>
      </c>
      <c r="LL68" s="2">
        <f>LV68/'Drive Train'!$G$35</f>
        <v>0.8745957043731678</v>
      </c>
      <c r="LM68" s="88">
        <f>LT68*12*60/(PI() * 'Drive Train'!$G$17)/LL$2*LL68</f>
        <v>4109.7785300077385</v>
      </c>
      <c r="LN68" s="2">
        <f>('DT-Prelim Calcs'!$C$6*LL68-LM68)/('DT-Prelim Calcs'!$C$6*LL68)*'DT-Prelim Calcs'!$C$7*LL68</f>
        <v>0.24092177068142151</v>
      </c>
      <c r="LO68" s="110">
        <f>LN68/'DT-Prelim Calcs'!$C$7*('DT-Prelim Calcs'!$C$8-'DT-Prelim Calcs'!$C$9)+'DT-Prelim Calcs'!$C$9</f>
        <v>17.69451934652642</v>
      </c>
      <c r="LP68" s="110">
        <f t="shared" si="54"/>
        <v>17.69451934652642</v>
      </c>
      <c r="LQ68" s="2">
        <f t="shared" si="96"/>
        <v>1.913404587345624E-4</v>
      </c>
      <c r="LR68" s="110">
        <f>LQ68*'DT-Prelim Calcs'!$C$21/LL$2/'DT-Prelim Calcs'!$C$19/'DT-Prelim Calcs'!$C$18*3.39*'DT-Prelim Calcs'!$C$20</f>
        <v>7.1062570896941761E-3</v>
      </c>
      <c r="LS68" s="88">
        <f t="shared" si="55"/>
        <v>1</v>
      </c>
      <c r="LT68" s="110">
        <f>LR67*'DT-Prelim Calcs'!$C$11+LT67</f>
        <v>12.302112825002384</v>
      </c>
      <c r="LU68" s="110">
        <f>LU67+0.5*LR68*'DT-Prelim Calcs'!$C$11^2+LT68*'DT-Prelim Calcs'!$C$11</f>
        <v>27.335782172877142</v>
      </c>
      <c r="LV68" s="110">
        <f>MIN('Drive Train'!$G$35-LP67*'DT-Prelim Calcs'!$C$21*'Drive Train'!$G$38,LV67+LP$2)</f>
        <v>11.10736544553923</v>
      </c>
      <c r="LW68" s="110">
        <f>'Drive Train'!$G$35-LP68*'DT-Prelim Calcs'!$C$21*'Drive Train'!$G$38</f>
        <v>11.107493258812621</v>
      </c>
      <c r="LX68" s="1">
        <f>IF(LU68&gt;='Drive Train'!$G$30,1,0)</f>
        <v>1</v>
      </c>
      <c r="LY68" s="110">
        <f>MIN(LO68,'DT-Prelim Calcs'!$C$10)*'DT-Prelim Calcs'!$C$11*1000/60/60*(1-LX68)</f>
        <v>0</v>
      </c>
      <c r="LZ68" s="119">
        <f>LZ67+'DT-Prelim Calcs'!$C$11</f>
        <v>2.5600000000000014</v>
      </c>
    </row>
    <row r="69" spans="2:338" x14ac:dyDescent="0.2">
      <c r="B69" s="137"/>
      <c r="C69" s="137"/>
      <c r="Q69" s="209"/>
      <c r="R69" s="119">
        <f>R68+'DT-Prelim Calcs'!$C$11</f>
        <v>2.6000000000000014</v>
      </c>
      <c r="S69" s="2">
        <f>AG69/'Drive Train'!$G$35</f>
        <v>0</v>
      </c>
      <c r="T69" s="88">
        <f>AE69*12*60/(PI() * 'Drive Train'!$G$17)/S$2*ABS(S69)</f>
        <v>0</v>
      </c>
      <c r="U69" s="2">
        <f>IF(OR(AD68=1,AND($C$32=Motors!$C$28,'DT-Prelim Calcs'!AI68=1)),0,IF(AG69=0,-(V68+$C$9)/($C$8-$C$9)*$C$7,($C$6*S69-T69)/($C$6*S69)*$C$7*S69))</f>
        <v>0</v>
      </c>
      <c r="V69" s="110">
        <f>IF(AND(AD68=1,AI68=1),0,ABS(U69/$C$7*($C$8-$C$9)+$C$9) *'Drive Train'!$K$55 + V68*(1-'Drive Train'!$K$55))</f>
        <v>3.0000157728746109</v>
      </c>
      <c r="W69" s="110">
        <f t="shared" ref="W69:W108" si="108">MIN(ABS(V69),U$2) * SIGN(V69)</f>
        <v>3.0000157728746109</v>
      </c>
      <c r="X69" s="2">
        <f>MAX(MIN(IF(AND(AI68=1,AG69&lt;0),-1,1)*(W69-$C$9)/($C$8-$C$9)*$C$7-$C$29*AE69/T$2 -  AI68*$C$29/2,X$2),MAX(X$4:X68)*-1)</f>
        <v>-0.2609124666526817</v>
      </c>
      <c r="Y69" s="110">
        <f t="shared" ref="Y69:Y132" si="109">IF(AND(AD68=1,AI68=1),0,X69*$C$21/S$2/$C$19/$C$18*3.39*$C$20)</f>
        <v>-9.6901150870153145</v>
      </c>
      <c r="Z69" s="110">
        <f t="shared" ref="Z69:Z132" si="110">ABS(Y69)</f>
        <v>9.6901150870153145</v>
      </c>
      <c r="AA69" s="110">
        <f t="shared" ref="AA69:AA132" si="111">ABS(AG69)</f>
        <v>0</v>
      </c>
      <c r="AB69" s="110" t="e">
        <f t="shared" ref="AB69:AB132" si="112">IF(ABS(V69)&gt;=$U$2,6,NA())</f>
        <v>#N/A</v>
      </c>
      <c r="AC69" s="88">
        <f t="shared" si="60"/>
        <v>0</v>
      </c>
      <c r="AD69" s="1">
        <f t="shared" ref="AD69:AD132" si="113">IF(AND(AI69=1,AE69&lt;=0),1,0)</f>
        <v>0</v>
      </c>
      <c r="AE69" s="110">
        <f t="shared" ref="AE69:AE132" si="114">MAX(Y68*$C$11+AE68,0)</f>
        <v>5.68895202816769</v>
      </c>
      <c r="AF69" s="110" t="e">
        <f t="shared" ref="AF69:AF132" si="115">IF(ABS(X69)=$X$2,3,NA())</f>
        <v>#N/A</v>
      </c>
      <c r="AG69" s="110">
        <f>IF(AI68=0,MIN('Drive Train'!$G$35-W68*$C$21*'Drive Train'!$G$38,AG68+W$2)-$C$3,IF(AE68-1&lt;=0,0,IF($C$32=Motors!$C$26,MAX(MAX(AG$4:AG68)*-1,AG68-W$2),MAX(0,MAX(AG$4:AG68)*-1,AG68-W$2))))</f>
        <v>0</v>
      </c>
      <c r="AH69" s="110">
        <f>'Drive Train'!$G$35-ABS(W69)*'DT-Prelim Calcs'!$C$21*'Drive Train'!$G$38</f>
        <v>12.429998580441284</v>
      </c>
      <c r="AI69" s="1">
        <f>IF(AJ69&gt;='Drive Train'!$G$30,1,0)</f>
        <v>1</v>
      </c>
      <c r="AJ69" s="110">
        <f>AJ68+0.5*Y69*'DT-Prelim Calcs'!$C$11^2+AE69*'DT-Prelim Calcs'!$C$11</f>
        <v>25.659608837767085</v>
      </c>
      <c r="AK69" s="110">
        <f t="shared" ref="AK69:AK100" si="116">MIN(W69,$C$10)*$C$11*1000/60/60*(1-AI69)</f>
        <v>0</v>
      </c>
      <c r="AL69" s="119">
        <f>AL68+'DT-Prelim Calcs'!$C$11</f>
        <v>2.6000000000000014</v>
      </c>
      <c r="AM69" s="2">
        <f>AW69/'Drive Train'!$G$35</f>
        <v>0.70890435308568012</v>
      </c>
      <c r="AN69" s="88">
        <f>AU69*12*60/(PI() * 'Drive Train'!$G$17)/AM$2*AM69</f>
        <v>1567.727799372854</v>
      </c>
      <c r="AO69" s="2">
        <f>('DT-Prelim Calcs'!$C$6*AM69-AN69)/('DT-Prelim Calcs'!$C$6*AM69)*'DT-Prelim Calcs'!$C$7*AM69</f>
        <v>0.62104551505702055</v>
      </c>
      <c r="AP69" s="110">
        <f>AO69/'DT-Prelim Calcs'!$C$7*('DT-Prelim Calcs'!$C$8-'DT-Prelim Calcs'!$C$9)+'DT-Prelim Calcs'!$C$9</f>
        <v>40.879371840357287</v>
      </c>
      <c r="AQ69" s="110">
        <f t="shared" ref="AQ69:AQ132" si="117">MIN(AP69,AO$2)</f>
        <v>40.879371840357287</v>
      </c>
      <c r="AR69" s="2">
        <f t="shared" si="61"/>
        <v>0.50775255363485017</v>
      </c>
      <c r="AS69" s="110">
        <f>AR69*'DT-Prelim Calcs'!$C$21/AM$2/'DT-Prelim Calcs'!$C$19/'DT-Prelim Calcs'!$C$18*3.39*'DT-Prelim Calcs'!$C$20</f>
        <v>5.6572774121182965</v>
      </c>
      <c r="AT69" s="88">
        <f t="shared" ref="AT69:AT132" si="118">IF(AU69/AU$2&gt;0.99,1,0)</f>
        <v>0</v>
      </c>
      <c r="AU69" s="110">
        <f>AS68*'DT-Prelim Calcs'!$C$11+AU68</f>
        <v>19.298803678522727</v>
      </c>
      <c r="AV69" s="110">
        <f>AV68+0.5*AS69*'DT-Prelim Calcs'!$C$11^2+AU69*'DT-Prelim Calcs'!$C$11</f>
        <v>27.649080747150769</v>
      </c>
      <c r="AW69" s="110">
        <f>MIN('Drive Train'!$G$35-AQ68*'DT-Prelim Calcs'!$C$21*'Drive Train'!$G$38,AW68+AQ$2)</f>
        <v>9.0030852841881366</v>
      </c>
      <c r="AX69" s="110">
        <f>'Drive Train'!$G$35-AQ69*'DT-Prelim Calcs'!$C$21*'Drive Train'!$G$38</f>
        <v>9.0208565343678444</v>
      </c>
      <c r="AY69" s="1">
        <f>IF(AV69&gt;='Drive Train'!$G$30,1,0)</f>
        <v>1</v>
      </c>
      <c r="AZ69" s="110">
        <f t="shared" si="62"/>
        <v>0</v>
      </c>
      <c r="BA69" s="119">
        <f>BA68+'DT-Prelim Calcs'!$C$11</f>
        <v>2.6000000000000014</v>
      </c>
      <c r="BB69" s="2">
        <f>BL69/'Drive Train'!$G$35</f>
        <v>0.80532362465555063</v>
      </c>
      <c r="BC69" s="88">
        <f>BJ69*12*60/(PI() * 'Drive Train'!$G$17)/BB$2*BB69</f>
        <v>3058.2959890771804</v>
      </c>
      <c r="BD69" s="2">
        <f>('DT-Prelim Calcs'!$C$6*BB69-BC69)/('DT-Prelim Calcs'!$C$6*BB69)*'DT-Prelim Calcs'!$C$7*BB69</f>
        <v>0.39711635449740446</v>
      </c>
      <c r="BE69" s="110">
        <f>BD69/'DT-Prelim Calcs'!$C$7*('DT-Prelim Calcs'!$C$8-'DT-Prelim Calcs'!$C$9)+'DT-Prelim Calcs'!$C$9</f>
        <v>27.221281196295593</v>
      </c>
      <c r="BF69" s="110">
        <f t="shared" ref="BF69:BF132" si="119">MIN(BE69,BD$2)</f>
        <v>27.221281196295593</v>
      </c>
      <c r="BG69" s="2">
        <f t="shared" si="63"/>
        <v>0.20256736091135141</v>
      </c>
      <c r="BH69" s="110">
        <f>BG69*'DT-Prelim Calcs'!$C$21/BB$2/'DT-Prelim Calcs'!$C$19/'DT-Prelim Calcs'!$C$18*3.39*'DT-Prelim Calcs'!$C$20</f>
        <v>3.5108344845830097</v>
      </c>
      <c r="BI69" s="88">
        <f t="shared" ref="BI69:BI132" si="120">IF(BJ69/BJ$2&gt;0.99,1,0)</f>
        <v>0</v>
      </c>
      <c r="BJ69" s="110">
        <f>BH68*'DT-Prelim Calcs'!$C$11+BJ68</f>
        <v>21.30447915958155</v>
      </c>
      <c r="BK69" s="110">
        <f>BK68+0.5*BH69*'DT-Prelim Calcs'!$C$11^2+BJ69*'DT-Prelim Calcs'!$C$11</f>
        <v>34.388043417176391</v>
      </c>
      <c r="BL69" s="110">
        <f>MIN('Drive Train'!$G$35-BF68*'DT-Prelim Calcs'!$C$21*'Drive Train'!$G$38,BL68+BF$2)</f>
        <v>10.227610033125492</v>
      </c>
      <c r="BM69" s="110">
        <f>'Drive Train'!$G$35-BF69*'DT-Prelim Calcs'!$C$21*'Drive Train'!$G$38</f>
        <v>10.250084692333395</v>
      </c>
      <c r="BN69" s="1">
        <f>IF(BK69&gt;='Drive Train'!$G$30,1,0)</f>
        <v>1</v>
      </c>
      <c r="BO69" s="110">
        <f t="shared" si="64"/>
        <v>0</v>
      </c>
      <c r="BP69" s="119">
        <f>BP68+'DT-Prelim Calcs'!$C$11</f>
        <v>2.6000000000000014</v>
      </c>
      <c r="BQ69" s="2">
        <f>CA69/'Drive Train'!$G$35</f>
        <v>0.85923450060560891</v>
      </c>
      <c r="BR69" s="88">
        <f>BY69*12*60/(PI() * 'Drive Train'!$G$17)/BQ$2*BQ69</f>
        <v>3880.5605703360889</v>
      </c>
      <c r="BS69" s="2">
        <f>('DT-Prelim Calcs'!$C$6*BQ69-BR69)/('DT-Prelim Calcs'!$C$6*BQ69)*'DT-Prelim Calcs'!$C$7*BQ69</f>
        <v>0.27460448075564059</v>
      </c>
      <c r="BT69" s="110">
        <f>BS69/'DT-Prelim Calcs'!$C$7*('DT-Prelim Calcs'!$C$8-'DT-Prelim Calcs'!$C$9)+'DT-Prelim Calcs'!$C$9</f>
        <v>19.748925776585171</v>
      </c>
      <c r="BU69" s="110">
        <f t="shared" ref="BU69:BU132" si="121">MIN(BT69,BS$2)</f>
        <v>19.748925776585171</v>
      </c>
      <c r="BV69" s="2">
        <f t="shared" si="65"/>
        <v>4.3236810926065766E-2</v>
      </c>
      <c r="BW69" s="110">
        <f>BV69*'DT-Prelim Calcs'!$C$21/BQ$2/'DT-Prelim Calcs'!$C$19/'DT-Prelim Calcs'!$C$18*3.39*'DT-Prelim Calcs'!$C$20</f>
        <v>1.0169980128635161</v>
      </c>
      <c r="BX69" s="88">
        <f t="shared" ref="BX69:BX132" si="122">IF(BY69/BY$2&gt;0.99,1,0)</f>
        <v>0</v>
      </c>
      <c r="BY69" s="110">
        <f>BW68*'DT-Prelim Calcs'!$C$11+BY68</f>
        <v>18.668913358934251</v>
      </c>
      <c r="BZ69" s="110">
        <f>BZ68+0.5*BW69*'DT-Prelim Calcs'!$C$11^2+BY69*'DT-Prelim Calcs'!$C$11</f>
        <v>34.786717190185804</v>
      </c>
      <c r="CA69" s="110">
        <f>MIN('Drive Train'!$G$35-BU68*'DT-Prelim Calcs'!$C$21*'Drive Train'!$G$38,CA68+BU$2)</f>
        <v>10.912278157691233</v>
      </c>
      <c r="CB69" s="110">
        <f>'Drive Train'!$G$35-BU69*'DT-Prelim Calcs'!$C$21*'Drive Train'!$G$38</f>
        <v>10.922596680107334</v>
      </c>
      <c r="CC69" s="1">
        <f>IF(BZ69&gt;='Drive Train'!$G$30,1,0)</f>
        <v>1</v>
      </c>
      <c r="CD69" s="110">
        <f t="shared" si="66"/>
        <v>0</v>
      </c>
      <c r="CE69" s="119">
        <f>CE68+'DT-Prelim Calcs'!$C$11</f>
        <v>2.6000000000000014</v>
      </c>
      <c r="CF69" s="2">
        <f>CP69/'Drive Train'!$G$35</f>
        <v>0.87283506144619194</v>
      </c>
      <c r="CG69" s="88">
        <f>CN69*12*60/(PI() * 'Drive Train'!$G$17)/CF$2*CF69</f>
        <v>4084.043624077487</v>
      </c>
      <c r="CH69" s="2">
        <f>('DT-Prelim Calcs'!$C$6*CF69-CG69)/('DT-Prelim Calcs'!$C$6*CF69)*'DT-Prelim Calcs'!$C$7*CF69</f>
        <v>0.24465265753823046</v>
      </c>
      <c r="CI69" s="110">
        <f>CH69/'DT-Prelim Calcs'!$C$7*('DT-Prelim Calcs'!$C$8-'DT-Prelim Calcs'!$C$9)+'DT-Prelim Calcs'!$C$9</f>
        <v>17.92207698460129</v>
      </c>
      <c r="CJ69" s="110">
        <f t="shared" ref="CJ69:CJ132" si="123">MIN(CI69,CH$2)</f>
        <v>17.92207698460129</v>
      </c>
      <c r="CK69" s="2">
        <f t="shared" si="67"/>
        <v>4.9471006891587954E-3</v>
      </c>
      <c r="CL69" s="110">
        <f>CK69*'DT-Prelim Calcs'!$C$21/CF$2/'DT-Prelim Calcs'!$C$19/'DT-Prelim Calcs'!$C$18*3.39*'DT-Prelim Calcs'!$C$20</f>
        <v>0.14698561748316918</v>
      </c>
      <c r="CM69" s="88">
        <f t="shared" ref="CM69:CM132" si="124">IF(CN69/CN$2&gt;0.99,1,0)</f>
        <v>1</v>
      </c>
      <c r="CN69" s="110">
        <f>CL68*'DT-Prelim Calcs'!$C$11+CN68</f>
        <v>15.312173051873028</v>
      </c>
      <c r="CO69" s="110">
        <f>CO68+0.5*CL69*'DT-Prelim Calcs'!$C$11^2+CN69*'DT-Prelim Calcs'!$C$11</f>
        <v>31.987233976285442</v>
      </c>
      <c r="CP69" s="110">
        <f>MIN('Drive Train'!$G$35-CJ68*'DT-Prelim Calcs'!$C$21*'Drive Train'!$G$38,CP68+CJ$2)</f>
        <v>11.085005280366637</v>
      </c>
      <c r="CQ69" s="110">
        <f>'Drive Train'!$G$35-CJ69*'DT-Prelim Calcs'!$C$21*'Drive Train'!$G$38</f>
        <v>11.087013071385883</v>
      </c>
      <c r="CR69" s="1">
        <f>IF(CO69&gt;='Drive Train'!$G$30,1,0)</f>
        <v>1</v>
      </c>
      <c r="CS69" s="110">
        <f t="shared" si="68"/>
        <v>0</v>
      </c>
      <c r="CT69" s="119">
        <f>CT68+'DT-Prelim Calcs'!$C$11</f>
        <v>2.6000000000000014</v>
      </c>
      <c r="CU69" s="2">
        <f>DE69/'Drive Train'!$G$35</f>
        <v>0.87454968543681066</v>
      </c>
      <c r="CV69" s="88">
        <f>DC69*12*60/(PI() * 'Drive Train'!$G$17)/CU$2*CU69</f>
        <v>4109.1179890079375</v>
      </c>
      <c r="CW69" s="2">
        <f>('DT-Prelim Calcs'!$C$6*CU69-CV69)/('DT-Prelim Calcs'!$C$6*CU69)*'DT-Prelim Calcs'!$C$7*CU69</f>
        <v>0.24101636391432904</v>
      </c>
      <c r="CX69" s="110">
        <f>CW69/'DT-Prelim Calcs'!$C$7*('DT-Prelim Calcs'!$C$8-'DT-Prelim Calcs'!$C$9)+'DT-Prelim Calcs'!$C$9</f>
        <v>17.700288862859786</v>
      </c>
      <c r="CY69" s="110">
        <f t="shared" ref="CY69:CY132" si="125">MIN(CX69,CW$2)</f>
        <v>17.700288862859786</v>
      </c>
      <c r="CZ69" s="2">
        <f t="shared" si="69"/>
        <v>3.11959669657913E-4</v>
      </c>
      <c r="DA69" s="110">
        <f>CZ69*'DT-Prelim Calcs'!$C$21/CU$2/'DT-Prelim Calcs'!$C$19/'DT-Prelim Calcs'!$C$18*3.39*'DT-Prelim Calcs'!$C$20</f>
        <v>1.1199775039237948E-2</v>
      </c>
      <c r="DB69" s="88">
        <f t="shared" ref="DB69:DB132" si="126">IF(DC69/DC$2&gt;0.99,1,0)</f>
        <v>1</v>
      </c>
      <c r="DC69" s="110">
        <f>DA68*'DT-Prelim Calcs'!$C$11+DC68</f>
        <v>12.724947736914128</v>
      </c>
      <c r="DD69" s="110">
        <f>DD68+0.5*DA69*'DT-Prelim Calcs'!$C$11^2+DC69*'DT-Prelim Calcs'!$C$11</f>
        <v>28.485626637437868</v>
      </c>
      <c r="DE69" s="110">
        <f>MIN('Drive Train'!$G$35-CY68*'DT-Prelim Calcs'!$C$21*'Drive Train'!$G$38,DE68+CY$2)</f>
        <v>11.106781005047495</v>
      </c>
      <c r="DF69" s="110">
        <f>'Drive Train'!$G$35-CY69*'DT-Prelim Calcs'!$C$21*'Drive Train'!$G$38</f>
        <v>11.106974002342618</v>
      </c>
      <c r="DG69" s="1">
        <f>IF(DD69&gt;='Drive Train'!$G$30,1,0)</f>
        <v>1</v>
      </c>
      <c r="DH69" s="110">
        <f t="shared" si="70"/>
        <v>0</v>
      </c>
      <c r="DI69" s="119">
        <f>DI68+'DT-Prelim Calcs'!$C$11</f>
        <v>2.6000000000000014</v>
      </c>
      <c r="DJ69" s="2">
        <f>DT69/'Drive Train'!$G$35</f>
        <v>0.87466626047129947</v>
      </c>
      <c r="DK69" s="88">
        <f>DR69*12*60/(PI() * 'Drive Train'!$G$17)/DJ$2*DJ69</f>
        <v>4110.7773634311479</v>
      </c>
      <c r="DL69" s="2">
        <f>('DT-Prelim Calcs'!$C$6*DJ69-DK69)/('DT-Prelim Calcs'!$C$6*DJ69)*'DT-Prelim Calcs'!$C$7*DJ69</f>
        <v>0.24078009807995707</v>
      </c>
      <c r="DM69" s="110">
        <f>DL69/'DT-Prelim Calcs'!$C$7*('DT-Prelim Calcs'!$C$8-'DT-Prelim Calcs'!$C$9)+'DT-Prelim Calcs'!$C$9</f>
        <v>17.685878322607309</v>
      </c>
      <c r="DN69" s="110">
        <f t="shared" ref="DN69:DN132" si="127">MIN(DM69,DL$2)</f>
        <v>17.685878322607309</v>
      </c>
      <c r="DO69" s="2">
        <f t="shared" si="71"/>
        <v>1.0584706946231703E-5</v>
      </c>
      <c r="DP69" s="110">
        <f>DO69*'DT-Prelim Calcs'!$C$21/DJ$2/'DT-Prelim Calcs'!$C$19/'DT-Prelim Calcs'!$C$18*3.39*'DT-Prelim Calcs'!$C$20</f>
        <v>4.4552348823649542E-4</v>
      </c>
      <c r="DQ69" s="88">
        <f t="shared" ref="DQ69:DQ132" si="128">IF(DR69/DR$2&gt;0.99,1,0)</f>
        <v>1</v>
      </c>
      <c r="DR69" s="110">
        <f>DP68*'DT-Prelim Calcs'!$C$11+DR68</f>
        <v>10.856567736963273</v>
      </c>
      <c r="DS69" s="110">
        <f>DS68+0.5*DP69*'DT-Prelim Calcs'!$C$11^2+DR69*'DT-Prelim Calcs'!$C$11</f>
        <v>25.260725374387917</v>
      </c>
      <c r="DT69" s="110">
        <f>MIN('Drive Train'!$G$35-DN68*'DT-Prelim Calcs'!$C$21*'Drive Train'!$G$38,DT68+DN$2)</f>
        <v>11.108261507985503</v>
      </c>
      <c r="DU69" s="110">
        <f>'Drive Train'!$G$35-DN69*'DT-Prelim Calcs'!$C$21*'Drive Train'!$G$38</f>
        <v>11.108270950965341</v>
      </c>
      <c r="DV69" s="1">
        <f>IF(DS69&gt;='Drive Train'!$G$30,1,0)</f>
        <v>1</v>
      </c>
      <c r="DW69" s="110">
        <f t="shared" si="72"/>
        <v>0</v>
      </c>
      <c r="DX69" s="119">
        <f>DX68+'DT-Prelim Calcs'!$C$11</f>
        <v>2.6000000000000014</v>
      </c>
      <c r="DY69" s="2">
        <f>EI69/'Drive Train'!$G$35</f>
        <v>0.87467050724931672</v>
      </c>
      <c r="DZ69" s="88">
        <f>EG69*12*60/(PI() * 'Drive Train'!$G$17)/DY$2*DY69</f>
        <v>4110.8359024622932</v>
      </c>
      <c r="EA69" s="2">
        <f>('DT-Prelim Calcs'!$C$6*DY69-DZ69)/('DT-Prelim Calcs'!$C$6*DY69)*'DT-Prelim Calcs'!$C$7*DY69</f>
        <v>0.24077195246951028</v>
      </c>
      <c r="EB69" s="110">
        <f>EA69/'DT-Prelim Calcs'!$C$7*('DT-Prelim Calcs'!$C$8-'DT-Prelim Calcs'!$C$9)+'DT-Prelim Calcs'!$C$9</f>
        <v>17.685381498140345</v>
      </c>
      <c r="EC69" s="110">
        <f t="shared" ref="EC69:EC132" si="129">MIN(EB69,EA$2)</f>
        <v>17.685381498140345</v>
      </c>
      <c r="ED69" s="2">
        <f t="shared" si="73"/>
        <v>1.7946936822776927E-7</v>
      </c>
      <c r="EE69" s="110">
        <f>ED69*'DT-Prelim Calcs'!$C$21/DY$2/'DT-Prelim Calcs'!$C$19/'DT-Prelim Calcs'!$C$18*3.39*'DT-Prelim Calcs'!$C$20</f>
        <v>8.6649845120157707E-6</v>
      </c>
      <c r="EF69" s="88">
        <f t="shared" ref="EF69:EF132" si="130">IF(EG69/EG$2&gt;0.99,1,0)</f>
        <v>1</v>
      </c>
      <c r="EG69" s="110">
        <f>EE68*'DT-Prelim Calcs'!$C$11+EG68</f>
        <v>9.4647889047947817</v>
      </c>
      <c r="EH69" s="110">
        <f>EH68+0.5*EE69*'DT-Prelim Calcs'!$C$11^2+EG69*'DT-Prelim Calcs'!$C$11</f>
        <v>22.532200206041214</v>
      </c>
      <c r="EI69" s="110">
        <f>MIN('Drive Train'!$G$35-EC68*'DT-Prelim Calcs'!$C$21*'Drive Train'!$G$38,EI68+EC$2)</f>
        <v>11.108315442066322</v>
      </c>
      <c r="EJ69" s="110">
        <f>'Drive Train'!$G$35-EC69*'DT-Prelim Calcs'!$C$21*'Drive Train'!$G$38</f>
        <v>11.108315665167368</v>
      </c>
      <c r="EK69" s="1">
        <f>IF(EH69&gt;='Drive Train'!$G$30,1,0)</f>
        <v>1</v>
      </c>
      <c r="EL69" s="110">
        <f t="shared" si="74"/>
        <v>0</v>
      </c>
      <c r="EM69" s="119">
        <f>EM68+'DT-Prelim Calcs'!$C$11</f>
        <v>2.6000000000000014</v>
      </c>
      <c r="EN69" s="2">
        <f>EX69/'Drive Train'!$G$35</f>
        <v>0.87467058478003734</v>
      </c>
      <c r="EO69" s="88">
        <f>EV69*12*60/(PI() * 'Drive Train'!$G$17)/EN$2*EN69</f>
        <v>4110.8369316021999</v>
      </c>
      <c r="EP69" s="2">
        <f>('DT-Prelim Calcs'!$C$6*EN69-EO69)/('DT-Prelim Calcs'!$C$6*EN69)*'DT-Prelim Calcs'!$C$7*EN69</f>
        <v>0.24077181331397896</v>
      </c>
      <c r="EQ69" s="110">
        <f>EP69/'DT-Prelim Calcs'!$C$7*('DT-Prelim Calcs'!$C$8-'DT-Prelim Calcs'!$C$9)+'DT-Prelim Calcs'!$C$9</f>
        <v>17.68537301063985</v>
      </c>
      <c r="ER69" s="110">
        <f t="shared" ref="ER69:ER132" si="131">MIN(EQ69,EP$2)</f>
        <v>17.68537301063985</v>
      </c>
      <c r="ES69" s="2">
        <f t="shared" si="75"/>
        <v>1.3790772968036435E-9</v>
      </c>
      <c r="ET69" s="110">
        <f>ES69*'DT-Prelim Calcs'!$C$21/EN$2/'DT-Prelim Calcs'!$C$19/'DT-Prelim Calcs'!$C$18*3.39*'DT-Prelim Calcs'!$C$20</f>
        <v>7.5119750213529707E-8</v>
      </c>
      <c r="EU69" s="88">
        <f t="shared" ref="EU69:EU132" si="132">IF(EV69/EV$2&gt;0.99,1,0)</f>
        <v>1</v>
      </c>
      <c r="EV69" s="110">
        <f>ET68*'DT-Prelim Calcs'!$C$11+EV68</f>
        <v>8.3892460676773997</v>
      </c>
      <c r="EW69" s="110">
        <f>EW68+0.5*ET69*'DT-Prelim Calcs'!$C$11^2+EV69*'DT-Prelim Calcs'!$C$11</f>
        <v>20.268596150986557</v>
      </c>
      <c r="EX69" s="110">
        <f>MIN('Drive Train'!$G$35-ER68*'DT-Prelim Calcs'!$C$21*'Drive Train'!$G$38,EX68+ER$2)</f>
        <v>11.108316426706473</v>
      </c>
      <c r="EY69" s="110">
        <f>'Drive Train'!$G$35-ER69*'DT-Prelim Calcs'!$C$21*'Drive Train'!$G$38</f>
        <v>11.108316429042413</v>
      </c>
      <c r="EZ69" s="1">
        <f>IF(EW69&gt;='Drive Train'!$G$30,1,0)</f>
        <v>1</v>
      </c>
      <c r="FA69" s="110">
        <f t="shared" si="76"/>
        <v>0</v>
      </c>
      <c r="FB69" s="119">
        <f>FB68+'DT-Prelim Calcs'!$C$11</f>
        <v>2.6000000000000014</v>
      </c>
      <c r="FC69" s="2">
        <f>FM69/'Drive Train'!$G$35</f>
        <v>0.87467058542644571</v>
      </c>
      <c r="FD69" s="88">
        <f>FK69*12*60/(PI() * 'Drive Train'!$G$17)/FC$2*FC69</f>
        <v>4110.8369398161012</v>
      </c>
      <c r="FE69" s="2">
        <f>('DT-Prelim Calcs'!$C$6*FC69-FD69)/('DT-Prelim Calcs'!$C$6*FC69)*'DT-Prelim Calcs'!$C$7*FC69</f>
        <v>0.24077181224226396</v>
      </c>
      <c r="FF69" s="110">
        <f>FE69/'DT-Prelim Calcs'!$C$7*('DT-Prelim Calcs'!$C$8-'DT-Prelim Calcs'!$C$9)+'DT-Prelim Calcs'!$C$9</f>
        <v>17.685372945272839</v>
      </c>
      <c r="FG69" s="110">
        <f t="shared" ref="FG69:FG132" si="133">MIN(FF69,FE$2)</f>
        <v>17.685372945272839</v>
      </c>
      <c r="FH69" s="2">
        <f t="shared" si="77"/>
        <v>4.2116310439155313E-12</v>
      </c>
      <c r="FI69" s="110">
        <f>FH69*'DT-Prelim Calcs'!$C$21/FC$2/'DT-Prelim Calcs'!$C$19/'DT-Prelim Calcs'!$C$18*3.39*'DT-Prelim Calcs'!$C$20</f>
        <v>2.5548137684068708E-10</v>
      </c>
      <c r="FJ69" s="88">
        <f t="shared" ref="FJ69:FJ132" si="134">IF(FK69/FK$2&gt;0.99,1,0)</f>
        <v>1</v>
      </c>
      <c r="FK69" s="110">
        <f>FI68*'DT-Prelim Calcs'!$C$11+FK68</f>
        <v>7.5332005600523546</v>
      </c>
      <c r="FL69" s="110">
        <f>FL68+0.5*FI69*'DT-Prelim Calcs'!$C$11^2+FK69*'DT-Prelim Calcs'!$C$11</f>
        <v>18.390400462535624</v>
      </c>
      <c r="FM69" s="110">
        <f>MIN('Drive Train'!$G$35-FG68*'DT-Prelim Calcs'!$C$21*'Drive Train'!$G$38,FM68+FG$2)</f>
        <v>11.10831643491586</v>
      </c>
      <c r="FN69" s="110">
        <f>'Drive Train'!$G$35-FG69*'DT-Prelim Calcs'!$C$21*'Drive Train'!$G$38</f>
        <v>11.108316434925444</v>
      </c>
      <c r="FO69" s="1">
        <f>IF(FL69&gt;='Drive Train'!$G$30,1,0)</f>
        <v>0</v>
      </c>
      <c r="FP69" s="110">
        <f t="shared" si="78"/>
        <v>0.19650414383636491</v>
      </c>
      <c r="FQ69" s="119">
        <f>FQ68+'DT-Prelim Calcs'!$C$11</f>
        <v>2.6000000000000014</v>
      </c>
      <c r="FR69" s="2">
        <f>GB69/'Drive Train'!$G$35</f>
        <v>0.87467058542861231</v>
      </c>
      <c r="FS69" s="88">
        <f>FZ69*12*60/(PI() * 'Drive Train'!$G$17)/FR$2*FR69</f>
        <v>4110.8369398422956</v>
      </c>
      <c r="FT69" s="2">
        <f>('DT-Prelim Calcs'!$C$6*FR69-FS69)/('DT-Prelim Calcs'!$C$6*FR69)*'DT-Prelim Calcs'!$C$7*FR69</f>
        <v>0.24077181223899455</v>
      </c>
      <c r="FU69" s="110">
        <f>FT69/'DT-Prelim Calcs'!$C$7*('DT-Prelim Calcs'!$C$8-'DT-Prelim Calcs'!$C$9)+'DT-Prelim Calcs'!$C$9</f>
        <v>17.685372945073425</v>
      </c>
      <c r="FV69" s="110">
        <f t="shared" ref="FV69:FV132" si="135">MIN(FU69,FT$2)</f>
        <v>17.685372945073425</v>
      </c>
      <c r="FW69" s="2">
        <f t="shared" si="79"/>
        <v>4.3298697960381105E-15</v>
      </c>
      <c r="FX69" s="110">
        <f>FW69*'DT-Prelim Calcs'!$C$21/FR$2/'DT-Prelim Calcs'!$C$19/'DT-Prelim Calcs'!$C$18*3.39*'DT-Prelim Calcs'!$C$20</f>
        <v>2.8945526027414613E-13</v>
      </c>
      <c r="FY69" s="88">
        <f t="shared" ref="FY69:FY132" si="136">IF(FZ69/FZ$2&gt;0.99,1,0)</f>
        <v>1</v>
      </c>
      <c r="FZ69" s="110">
        <f>FX68*'DT-Prelim Calcs'!$C$11+FZ68</f>
        <v>6.8356819897037626</v>
      </c>
      <c r="GA69" s="110">
        <f>GA68+0.5*FX69*'DT-Prelim Calcs'!$C$11^2+FZ69*'DT-Prelim Calcs'!$C$11</f>
        <v>16.816225328523895</v>
      </c>
      <c r="GB69" s="110">
        <f>MIN('Drive Train'!$G$35-FV68*'DT-Prelim Calcs'!$C$21*'Drive Train'!$G$38,GB68+FV$2)</f>
        <v>11.108316434943376</v>
      </c>
      <c r="GC69" s="110">
        <f>'Drive Train'!$G$35-FV69*'DT-Prelim Calcs'!$C$21*'Drive Train'!$G$38</f>
        <v>11.108316434943392</v>
      </c>
      <c r="GD69" s="1">
        <f>IF(GA69&gt;='Drive Train'!$G$30,1,0)</f>
        <v>0</v>
      </c>
      <c r="GE69" s="110">
        <f t="shared" si="80"/>
        <v>0.19650414383414916</v>
      </c>
      <c r="GF69" s="119">
        <f>GF68+'DT-Prelim Calcs'!$C$11</f>
        <v>2.6000000000000014</v>
      </c>
      <c r="GG69" s="2">
        <f>GQ69/'Drive Train'!$G$35</f>
        <v>0.87451786061937675</v>
      </c>
      <c r="GH69" s="88">
        <f>GO69*12*60/(PI() * 'Drive Train'!$G$17)/GG$2*GG69</f>
        <v>4108.6782115697351</v>
      </c>
      <c r="GI69" s="2">
        <f>('DT-Prelim Calcs'!$C$6*GG69-GH69)/('DT-Prelim Calcs'!$C$6*GG69)*'DT-Prelim Calcs'!$C$7*GG69</f>
        <v>0.24107767006350508</v>
      </c>
      <c r="GJ69" s="110">
        <f>GI69/'DT-Prelim Calcs'!$C$7*('DT-Prelim Calcs'!$C$8-'DT-Prelim Calcs'!$C$9)+'DT-Prelim Calcs'!$C$9</f>
        <v>17.704028103164141</v>
      </c>
      <c r="GK69" s="110">
        <f t="shared" si="81"/>
        <v>17.704028103164141</v>
      </c>
      <c r="GL69" s="2">
        <f t="shared" si="82"/>
        <v>3.9026855213852851E-4</v>
      </c>
      <c r="GM69" s="110">
        <f>GL69*'DT-Prelim Calcs'!$C$21/GG$2/'DT-Prelim Calcs'!$C$19/'DT-Prelim Calcs'!$C$18*3.39*'DT-Prelim Calcs'!$C$20</f>
        <v>1.4494313873086478E-2</v>
      </c>
      <c r="GN69" s="88">
        <f t="shared" ref="GN69:GN132" si="137">IF(GO69/GO$2&gt;0.99,1,0)</f>
        <v>1</v>
      </c>
      <c r="GO69" s="110">
        <f>GM68*'DT-Prelim Calcs'!$C$11+GO68</f>
        <v>12.299913917033466</v>
      </c>
      <c r="GP69" s="110">
        <f>GP68+0.5*GM69*'DT-Prelim Calcs'!$C$11^2+GO69*'DT-Prelim Calcs'!$C$11</f>
        <v>25.913724552585183</v>
      </c>
      <c r="GQ69" s="110">
        <f>MIN('Drive Train'!$G$35-GK68*'DT-Prelim Calcs'!$C$21*'Drive Train'!$G$38,GQ68+GK$2)</f>
        <v>11.106376829866084</v>
      </c>
      <c r="GR69" s="110">
        <f>'Drive Train'!$G$35-GK69*'DT-Prelim Calcs'!$C$21*'Drive Train'!$G$38</f>
        <v>11.106637470715226</v>
      </c>
      <c r="GS69" s="1">
        <f>IF(GP69&gt;='Drive Train'!$G$30,1,0)</f>
        <v>1</v>
      </c>
      <c r="GT69" s="110">
        <f t="shared" si="83"/>
        <v>0</v>
      </c>
      <c r="GU69" s="119">
        <f>GU68+'DT-Prelim Calcs'!$C$11</f>
        <v>2.6000000000000014</v>
      </c>
      <c r="GV69" s="2">
        <f>HF69/'Drive Train'!$G$35</f>
        <v>0.87456140370959667</v>
      </c>
      <c r="GW69" s="88">
        <f>HD69*12*60/(PI() * 'Drive Train'!$G$17)/GV$2*GV69</f>
        <v>4109.2936955049581</v>
      </c>
      <c r="GX69" s="2">
        <f>('DT-Prelim Calcs'!$C$6*GV69-GW69)/('DT-Prelim Calcs'!$C$6*GV69)*'DT-Prelim Calcs'!$C$7*GV69</f>
        <v>0.24099046439114921</v>
      </c>
      <c r="GY69" s="110">
        <f>GX69/'DT-Prelim Calcs'!$C$7*('DT-Prelim Calcs'!$C$8-'DT-Prelim Calcs'!$C$9)+'DT-Prelim Calcs'!$C$9</f>
        <v>17.698709175630377</v>
      </c>
      <c r="GZ69" s="110">
        <f t="shared" ref="GZ69:GZ132" si="138">MIN(GY69,GX$2)</f>
        <v>17.698709175630377</v>
      </c>
      <c r="HA69" s="2">
        <f t="shared" si="84"/>
        <v>2.789929332901453E-4</v>
      </c>
      <c r="HB69" s="110">
        <f>HA69*'DT-Prelim Calcs'!$C$21/GV$2/'DT-Prelim Calcs'!$C$19/'DT-Prelim Calcs'!$C$18*3.39*'DT-Prelim Calcs'!$C$20</f>
        <v>1.0361611565476752E-2</v>
      </c>
      <c r="HC69" s="88">
        <f t="shared" ref="HC69:HC132" si="139">IF(HD69/HD$2&gt;0.99,1,0)</f>
        <v>1</v>
      </c>
      <c r="HD69" s="110">
        <f>HB68*'DT-Prelim Calcs'!$C$11+HD68</f>
        <v>12.301143970073161</v>
      </c>
      <c r="HE69" s="110">
        <f>HE68+0.5*HB69*'DT-Prelim Calcs'!$C$11^2+HD69*'DT-Prelim Calcs'!$C$11</f>
        <v>26.581046000513332</v>
      </c>
      <c r="HF69" s="110">
        <f>MIN('Drive Train'!$G$35-GZ68*'DT-Prelim Calcs'!$C$21*'Drive Train'!$G$38,HF68+GZ$2)</f>
        <v>11.106929827111877</v>
      </c>
      <c r="HG69" s="110">
        <f>'Drive Train'!$G$35-GZ69*'DT-Prelim Calcs'!$C$21*'Drive Train'!$G$38</f>
        <v>11.107116174193266</v>
      </c>
      <c r="HH69" s="1">
        <f>IF(HE69&gt;='Drive Train'!$G$30,1,0)</f>
        <v>1</v>
      </c>
      <c r="HI69" s="110">
        <f t="shared" si="85"/>
        <v>0</v>
      </c>
      <c r="HJ69" s="119">
        <f>HJ68+'DT-Prelim Calcs'!$C$11</f>
        <v>2.6000000000000014</v>
      </c>
      <c r="HK69" s="2">
        <f>HU69/'Drive Train'!$G$35</f>
        <v>0.87458250438087259</v>
      </c>
      <c r="HL69" s="88">
        <f>HS69*12*60/(PI() * 'Drive Train'!$G$17)/HK$2*HK69</f>
        <v>4109.5919509402383</v>
      </c>
      <c r="HM69" s="2">
        <f>('DT-Prelim Calcs'!$C$6*HK69-HL69)/('DT-Prelim Calcs'!$C$6*HK69)*'DT-Prelim Calcs'!$C$7*HK69</f>
        <v>0.24094820603563713</v>
      </c>
      <c r="HN69" s="110">
        <f>HM69/'DT-Prelim Calcs'!$C$7*('DT-Prelim Calcs'!$C$8-'DT-Prelim Calcs'!$C$9)+'DT-Prelim Calcs'!$C$9</f>
        <v>17.696131715648789</v>
      </c>
      <c r="HO69" s="110">
        <f t="shared" ref="HO69:HO132" si="140">MIN(HN69,HM$2)</f>
        <v>17.696131715648789</v>
      </c>
      <c r="HP69" s="2">
        <f t="shared" si="86"/>
        <v>2.2507153174980421E-4</v>
      </c>
      <c r="HQ69" s="110">
        <f>HP69*'DT-Prelim Calcs'!$C$21/HK$2/'DT-Prelim Calcs'!$C$19/'DT-Prelim Calcs'!$C$18*3.39*'DT-Prelim Calcs'!$C$20</f>
        <v>8.3590066563191887E-3</v>
      </c>
      <c r="HR69" s="88">
        <f t="shared" ref="HR69:HR132" si="141">IF(HS69/HS$2&gt;0.99,1,0)</f>
        <v>1</v>
      </c>
      <c r="HS69" s="110">
        <f>HQ68*'DT-Prelim Calcs'!$C$11+HS68</f>
        <v>12.301739989894958</v>
      </c>
      <c r="HT69" s="110">
        <f>HT68+0.5*HQ69*'DT-Prelim Calcs'!$C$11^2+HS69*'DT-Prelim Calcs'!$C$11</f>
        <v>27.049625549684841</v>
      </c>
      <c r="HU69" s="110">
        <f>MIN('Drive Train'!$G$35-HO68*'DT-Prelim Calcs'!$C$21*'Drive Train'!$G$38,HU68+HO$2)</f>
        <v>11.107197805637082</v>
      </c>
      <c r="HV69" s="110">
        <f>'Drive Train'!$G$35-HO69*'DT-Prelim Calcs'!$C$21*'Drive Train'!$G$38</f>
        <v>11.107348145591608</v>
      </c>
      <c r="HW69" s="1">
        <f>IF(HT69&gt;='Drive Train'!$G$30,1,0)</f>
        <v>1</v>
      </c>
      <c r="HX69" s="110">
        <f t="shared" si="87"/>
        <v>0</v>
      </c>
      <c r="HY69" s="119">
        <f>HY68+'DT-Prelim Calcs'!$C$11</f>
        <v>2.6000000000000014</v>
      </c>
      <c r="HZ69" s="2">
        <f>IJ69/'Drive Train'!$G$35</f>
        <v>0.87459385221368946</v>
      </c>
      <c r="IA69" s="88">
        <f>IH69*12*60/(PI() * 'Drive Train'!$G$17)/HZ$2*HZ69</f>
        <v>4109.7523501866353</v>
      </c>
      <c r="IB69" s="2">
        <f>('DT-Prelim Calcs'!$C$6*HZ69-IA69)/('DT-Prelim Calcs'!$C$6*HZ69)*'DT-Prelim Calcs'!$C$7*HZ69</f>
        <v>0.24092547994952895</v>
      </c>
      <c r="IC69" s="110">
        <f>IB69/'DT-Prelim Calcs'!$C$7*('DT-Prelim Calcs'!$C$8-'DT-Prelim Calcs'!$C$9)+'DT-Prelim Calcs'!$C$9</f>
        <v>17.694745585574104</v>
      </c>
      <c r="ID69" s="110">
        <f t="shared" ref="ID69:ID132" si="142">MIN(IC69,IB$2)</f>
        <v>17.694745585574104</v>
      </c>
      <c r="IE69" s="2">
        <f t="shared" si="88"/>
        <v>1.960734104227424E-4</v>
      </c>
      <c r="IF69" s="110">
        <f>IE69*'DT-Prelim Calcs'!$C$21/HZ$2/'DT-Prelim Calcs'!$C$19/'DT-Prelim Calcs'!$C$18*3.39*'DT-Prelim Calcs'!$C$20</f>
        <v>7.2820357604036845E-3</v>
      </c>
      <c r="IG69" s="88">
        <f t="shared" ref="IG69:IG132" si="143">IF(IH69/IH$2&gt;0.99,1,0)</f>
        <v>1</v>
      </c>
      <c r="IH69" s="110">
        <f>IF68*'DT-Prelim Calcs'!$C$11+IH68</f>
        <v>12.302060511421189</v>
      </c>
      <c r="II69" s="110">
        <f>II68+0.5*IF69*'DT-Prelim Calcs'!$C$11^2+IH69*'DT-Prelim Calcs'!$C$11</f>
        <v>27.378613905312289</v>
      </c>
      <c r="IJ69" s="110">
        <f>MIN('Drive Train'!$G$35-ID68*'DT-Prelim Calcs'!$C$21*'Drive Train'!$G$38,IJ68+ID$2)</f>
        <v>11.107341923113855</v>
      </c>
      <c r="IK69" s="110">
        <f>'Drive Train'!$G$35-ID69*'DT-Prelim Calcs'!$C$21*'Drive Train'!$G$38</f>
        <v>11.107472897298329</v>
      </c>
      <c r="IL69" s="1">
        <f>IF(II69&gt;='Drive Train'!$G$30,1,0)</f>
        <v>1</v>
      </c>
      <c r="IM69" s="110">
        <f t="shared" si="89"/>
        <v>0</v>
      </c>
      <c r="IN69" s="119">
        <f>IN68+'DT-Prelim Calcs'!$C$11</f>
        <v>2.6000000000000014</v>
      </c>
      <c r="IO69" s="2">
        <f>IY69/'Drive Train'!$G$35</f>
        <v>0.87460051423846741</v>
      </c>
      <c r="IP69" s="88">
        <f>IW69*12*60/(PI() * 'Drive Train'!$G$17)/IO$2*IO69</f>
        <v>4109.8465161902368</v>
      </c>
      <c r="IQ69" s="2">
        <f>('DT-Prelim Calcs'!$C$6*IO69-IP69)/('DT-Prelim Calcs'!$C$6*IO69)*'DT-Prelim Calcs'!$C$7*IO69</f>
        <v>0.24091213811934972</v>
      </c>
      <c r="IR69" s="110">
        <f>IQ69/'DT-Prelim Calcs'!$C$7*('DT-Prelim Calcs'!$C$8-'DT-Prelim Calcs'!$C$9)+'DT-Prelim Calcs'!$C$9</f>
        <v>17.693931828556082</v>
      </c>
      <c r="IS69" s="110">
        <f t="shared" ref="IS69:IS132" si="144">MIN(IR69,IQ$2)</f>
        <v>17.693931828556082</v>
      </c>
      <c r="IT69" s="2">
        <f t="shared" si="90"/>
        <v>1.7904952233352422E-4</v>
      </c>
      <c r="IU69" s="110">
        <f>IT69*'DT-Prelim Calcs'!$C$21/IO$2/'DT-Prelim Calcs'!$C$19/'DT-Prelim Calcs'!$C$18*3.39*'DT-Prelim Calcs'!$C$20</f>
        <v>6.6497799049079504E-3</v>
      </c>
      <c r="IV69" s="88">
        <f t="shared" ref="IV69:IV132" si="145">IF(IW69/IW$2&gt;0.99,1,0)</f>
        <v>1</v>
      </c>
      <c r="IW69" s="110">
        <f>IU68*'DT-Prelim Calcs'!$C$11+IW68</f>
        <v>12.302248676630693</v>
      </c>
      <c r="IX69" s="110">
        <f>IX68+0.5*IU69*'DT-Prelim Calcs'!$C$11^2+IW69*'DT-Prelim Calcs'!$C$11</f>
        <v>27.611286474464414</v>
      </c>
      <c r="IY69" s="110">
        <f>MIN('Drive Train'!$G$35-IS68*'DT-Prelim Calcs'!$C$21*'Drive Train'!$G$38,IY68+IS$2)</f>
        <v>11.107426530828535</v>
      </c>
      <c r="IZ69" s="110">
        <f>'Drive Train'!$G$35-IS69*'DT-Prelim Calcs'!$C$21*'Drive Train'!$G$38</f>
        <v>11.107546135429953</v>
      </c>
      <c r="JA69" s="1">
        <f>IF(IX69&gt;='Drive Train'!$G$30,1,0)</f>
        <v>1</v>
      </c>
      <c r="JB69" s="110">
        <f t="shared" si="91"/>
        <v>0</v>
      </c>
      <c r="JC69" s="119">
        <f>JC68+'DT-Prelim Calcs'!$C$11</f>
        <v>2.6000000000000014</v>
      </c>
      <c r="JD69" s="2">
        <f>JN69/'Drive Train'!$G$35</f>
        <v>0.87460441520910392</v>
      </c>
      <c r="JE69" s="88">
        <f>JL69*12*60/(PI() * 'Drive Train'!$G$17)/JD$2*JD69</f>
        <v>4109.9016552933863</v>
      </c>
      <c r="JF69" s="2">
        <f>('DT-Prelim Calcs'!$C$6*JD69-JE69)/('DT-Prelim Calcs'!$C$6*JD69)*'DT-Prelim Calcs'!$C$7*JD69</f>
        <v>0.24090432579352228</v>
      </c>
      <c r="JG69" s="110">
        <f>JF69/'DT-Prelim Calcs'!$C$7*('DT-Prelim Calcs'!$C$8-'DT-Prelim Calcs'!$C$9)+'DT-Prelim Calcs'!$C$9</f>
        <v>17.693455332087176</v>
      </c>
      <c r="JH69" s="110">
        <f t="shared" ref="JH69:JH132" si="146">MIN(JG69,JF$2)</f>
        <v>17.693455332087176</v>
      </c>
      <c r="JI69" s="2">
        <f t="shared" si="92"/>
        <v>1.6908118789968341E-4</v>
      </c>
      <c r="JJ69" s="110">
        <f>JI69*'DT-Prelim Calcs'!$C$21/JD$2/'DT-Prelim Calcs'!$C$19/'DT-Prelim Calcs'!$C$18*3.39*'DT-Prelim Calcs'!$C$20</f>
        <v>6.2795626089350515E-3</v>
      </c>
      <c r="JK69" s="88">
        <f t="shared" ref="JK69:JK132" si="147">IF(JL69/JL$2&gt;0.99,1,0)</f>
        <v>1</v>
      </c>
      <c r="JL69" s="110">
        <f>JJ68*'DT-Prelim Calcs'!$C$11+JL68</f>
        <v>12.302358855726473</v>
      </c>
      <c r="JM69" s="110">
        <f>JM68+0.5*JJ69*'DT-Prelim Calcs'!$C$11^2+JL69*'DT-Prelim Calcs'!$C$11</f>
        <v>27.76889274496882</v>
      </c>
      <c r="JN69" s="110">
        <f>MIN('Drive Train'!$G$35-JH68*'DT-Prelim Calcs'!$C$21*'Drive Train'!$G$38,JN68+JH$2)</f>
        <v>11.107476073155619</v>
      </c>
      <c r="JO69" s="110">
        <f>'Drive Train'!$G$35-JH69*'DT-Prelim Calcs'!$C$21*'Drive Train'!$G$38</f>
        <v>11.107589020112153</v>
      </c>
      <c r="JP69" s="1">
        <f>IF(JM69&gt;='Drive Train'!$G$30,1,0)</f>
        <v>1</v>
      </c>
      <c r="JQ69" s="110">
        <f>MIN(JG69,'DT-Prelim Calcs'!$C$10)*'DT-Prelim Calcs'!$C$11*1000/60/60*(1-JP69)</f>
        <v>0</v>
      </c>
      <c r="JR69" s="119">
        <f>JR68+'DT-Prelim Calcs'!$C$11</f>
        <v>2.6000000000000014</v>
      </c>
      <c r="JS69" s="2">
        <f>KC69/'Drive Train'!$G$35</f>
        <v>0.87460585044006955</v>
      </c>
      <c r="JT69" s="88">
        <f>KA69*12*60/(PI() * 'Drive Train'!$G$17)/JS$2*JS69</f>
        <v>4109.9219418514494</v>
      </c>
      <c r="JU69" s="2">
        <f>('DT-Prelim Calcs'!$C$6*JS69-JT69)/('DT-Prelim Calcs'!$C$6*JS69)*'DT-Prelim Calcs'!$C$7*JS69</f>
        <v>0.24090145151595285</v>
      </c>
      <c r="JV69" s="110">
        <f>JU69/'DT-Prelim Calcs'!$C$7*('DT-Prelim Calcs'!$C$8-'DT-Prelim Calcs'!$C$9)+'DT-Prelim Calcs'!$C$9</f>
        <v>17.693280021540389</v>
      </c>
      <c r="JW69" s="110">
        <f t="shared" ref="JW69:JW132" si="148">MIN(JV69,JU$2)</f>
        <v>17.693280021540389</v>
      </c>
      <c r="JX69" s="2">
        <f t="shared" si="93"/>
        <v>1.6541368551967195E-4</v>
      </c>
      <c r="JY69" s="110">
        <f>JX69*'DT-Prelim Calcs'!$C$21/JS$2/'DT-Prelim Calcs'!$C$19/'DT-Prelim Calcs'!$C$18*3.39*'DT-Prelim Calcs'!$C$20</f>
        <v>6.1433540153015337E-3</v>
      </c>
      <c r="JZ69" s="88">
        <f t="shared" ref="JZ69:JZ132" si="149">IF(KA69/KA$2&gt;0.99,1,0)</f>
        <v>1</v>
      </c>
      <c r="KA69" s="110">
        <f>JY68*'DT-Prelim Calcs'!$C$11+KA68</f>
        <v>12.302399392110285</v>
      </c>
      <c r="KB69" s="110">
        <f>KB68+0.5*JY69*'DT-Prelim Calcs'!$C$11^2+KA69*'DT-Prelim Calcs'!$C$11</f>
        <v>27.830973088312813</v>
      </c>
      <c r="KC69" s="110">
        <f>MIN('Drive Train'!$G$35-JW68*'DT-Prelim Calcs'!$C$21*'Drive Train'!$G$38,KC68+JW$2)</f>
        <v>11.107494300588883</v>
      </c>
      <c r="KD69" s="110">
        <f>'Drive Train'!$G$35-JW69*'DT-Prelim Calcs'!$C$21*'Drive Train'!$G$38</f>
        <v>11.107604798061365</v>
      </c>
      <c r="KE69" s="1">
        <f>IF(KB69&gt;='Drive Train'!$G$30,1,0)</f>
        <v>1</v>
      </c>
      <c r="KF69" s="110">
        <f>MIN(JV69,'DT-Prelim Calcs'!$C$10)*'DT-Prelim Calcs'!$C$11*1000/60/60*(1-KE69)</f>
        <v>0</v>
      </c>
      <c r="KG69" s="119">
        <f>KG68+'DT-Prelim Calcs'!$C$11</f>
        <v>2.6000000000000014</v>
      </c>
      <c r="KH69" s="2">
        <f>KR69/'Drive Train'!$G$35</f>
        <v>0.87460574371304212</v>
      </c>
      <c r="KI69" s="88">
        <f>KP69*12*60/(PI() * 'Drive Train'!$G$17)/KH$2*KH69</f>
        <v>4109.9204332974005</v>
      </c>
      <c r="KJ69" s="2">
        <f>('DT-Prelim Calcs'!$C$6*KH69-KI69)/('DT-Prelim Calcs'!$C$6*KH69)*'DT-Prelim Calcs'!$C$7*KH69</f>
        <v>0.24090166525365408</v>
      </c>
      <c r="KK69" s="110">
        <f>KJ69/'DT-Prelim Calcs'!$C$7*('DT-Prelim Calcs'!$C$8-'DT-Prelim Calcs'!$C$9)+'DT-Prelim Calcs'!$C$9</f>
        <v>17.693293058024295</v>
      </c>
      <c r="KL69" s="110">
        <f t="shared" ref="KL69:KL132" si="150">MIN(KK69,KJ$2)</f>
        <v>17.693293058024295</v>
      </c>
      <c r="KM69" s="2">
        <f t="shared" si="94"/>
        <v>1.6568640910344379E-4</v>
      </c>
      <c r="KN69" s="110">
        <f>KM69*'DT-Prelim Calcs'!$C$21/KH$2/'DT-Prelim Calcs'!$C$19/'DT-Prelim Calcs'!$C$18*3.39*'DT-Prelim Calcs'!$C$20</f>
        <v>6.1534827874050561E-3</v>
      </c>
      <c r="KO69" s="88">
        <f t="shared" ref="KO69:KO132" si="151">IF(KP69/KP$2&gt;0.99,1,0)</f>
        <v>1</v>
      </c>
      <c r="KP69" s="110">
        <f>KN68*'DT-Prelim Calcs'!$C$11+KP68</f>
        <v>12.302396377738647</v>
      </c>
      <c r="KQ69" s="110">
        <f>KQ68+0.5*KN69*'DT-Prelim Calcs'!$C$11^2+KP69*'DT-Prelim Calcs'!$C$11</f>
        <v>27.826418376639495</v>
      </c>
      <c r="KR69" s="110">
        <f>MIN('Drive Train'!$G$35-KL68*'DT-Prelim Calcs'!$C$21*'Drive Train'!$G$38,KR68+KL$2)</f>
        <v>11.107492945155634</v>
      </c>
      <c r="KS69" s="110">
        <f>'Drive Train'!$G$35-KL69*'DT-Prelim Calcs'!$C$21*'Drive Train'!$G$38</f>
        <v>11.107603624777813</v>
      </c>
      <c r="KT69" s="1">
        <f>IF(KQ69&gt;='Drive Train'!$G$30,1,0)</f>
        <v>1</v>
      </c>
      <c r="KU69" s="110">
        <f>MIN(KK69,'DT-Prelim Calcs'!$C$10)*'DT-Prelim Calcs'!$C$11*1000/60/60*(1-KT69)</f>
        <v>0</v>
      </c>
      <c r="KV69" s="119">
        <f>KV68+'DT-Prelim Calcs'!$C$11</f>
        <v>2.6000000000000014</v>
      </c>
      <c r="KW69" s="2">
        <f>LG69/'Drive Train'!$G$35</f>
        <v>0.87460584391263152</v>
      </c>
      <c r="KX69" s="88">
        <f>LE69*12*60/(PI() * 'Drive Train'!$G$17)/KW$2*KW69</f>
        <v>4109.9218495881023</v>
      </c>
      <c r="KY69" s="2">
        <f>('DT-Prelim Calcs'!$C$6*KW69-KX69)/('DT-Prelim Calcs'!$C$6*KW69)*'DT-Prelim Calcs'!$C$7*KW69</f>
        <v>0.24090146458817613</v>
      </c>
      <c r="KZ69" s="110">
        <f>KY69/'DT-Prelim Calcs'!$C$7*('DT-Prelim Calcs'!$C$8-'DT-Prelim Calcs'!$C$9)+'DT-Prelim Calcs'!$C$9</f>
        <v>17.693280818853296</v>
      </c>
      <c r="LA69" s="110">
        <f t="shared" ref="LA69:LA132" si="152">MIN(KZ69,KY$2)</f>
        <v>17.693280818853296</v>
      </c>
      <c r="LB69" s="2">
        <f t="shared" si="95"/>
        <v>1.6543036532620792E-4</v>
      </c>
      <c r="LC69" s="110">
        <f>LB69*'DT-Prelim Calcs'!$C$21/KW$2/'DT-Prelim Calcs'!$C$19/'DT-Prelim Calcs'!$C$18*3.39*'DT-Prelim Calcs'!$C$20</f>
        <v>6.1439734921975063E-3</v>
      </c>
      <c r="LD69" s="88">
        <f t="shared" ref="LD69:LD132" si="153">IF(LE69/LE$2&gt;0.99,1,0)</f>
        <v>1</v>
      </c>
      <c r="LE69" s="110">
        <f>LC68*'DT-Prelim Calcs'!$C$11+LE68</f>
        <v>12.302399207750973</v>
      </c>
      <c r="LF69" s="110">
        <f>LF68+0.5*LC69*'DT-Prelim Calcs'!$C$11^2+LE69*'DT-Prelim Calcs'!$C$11</f>
        <v>27.830758048134808</v>
      </c>
      <c r="LG69" s="110">
        <f>MIN('Drive Train'!$G$35-LA68*'DT-Prelim Calcs'!$C$21*'Drive Train'!$G$38,LG68+LA$2)</f>
        <v>11.107494217690419</v>
      </c>
      <c r="LH69" s="110">
        <f>'Drive Train'!$G$35-LA69*'DT-Prelim Calcs'!$C$21*'Drive Train'!$G$38</f>
        <v>11.107604726303203</v>
      </c>
      <c r="LI69" s="1">
        <f>IF(LF69&gt;='Drive Train'!$G$30,1,0)</f>
        <v>1</v>
      </c>
      <c r="LJ69" s="110">
        <f>MIN(KZ69,'DT-Prelim Calcs'!$C$10)*'DT-Prelim Calcs'!$C$11*1000/60/60*(1-LI69)</f>
        <v>0</v>
      </c>
      <c r="LK69" s="119">
        <f>LK68+'DT-Prelim Calcs'!$C$11</f>
        <v>2.6000000000000014</v>
      </c>
      <c r="LL69" s="2">
        <f>LV69/'Drive Train'!$G$35</f>
        <v>0.87460576841044269</v>
      </c>
      <c r="LM69" s="88">
        <f>LT69*12*60/(PI() * 'Drive Train'!$G$17)/LL$2*LL69</f>
        <v>4109.9207823876459</v>
      </c>
      <c r="LN69" s="2">
        <f>('DT-Prelim Calcs'!$C$6*LL69-LM69)/('DT-Prelim Calcs'!$C$6*LL69)*'DT-Prelim Calcs'!$C$7*LL69</f>
        <v>0.2409016157932137</v>
      </c>
      <c r="LO69" s="110">
        <f>LN69/'DT-Prelim Calcs'!$C$7*('DT-Prelim Calcs'!$C$8-'DT-Prelim Calcs'!$C$9)+'DT-Prelim Calcs'!$C$9</f>
        <v>17.693290041288215</v>
      </c>
      <c r="LP69" s="110">
        <f t="shared" ref="LP69:LP132" si="154">MIN(LO69,LN$2)</f>
        <v>17.693290041288215</v>
      </c>
      <c r="LQ69" s="2">
        <f t="shared" si="96"/>
        <v>1.6562329890465466E-4</v>
      </c>
      <c r="LR69" s="110">
        <f>LQ69*'DT-Prelim Calcs'!$C$21/LL$2/'DT-Prelim Calcs'!$C$19/'DT-Prelim Calcs'!$C$18*3.39*'DT-Prelim Calcs'!$C$20</f>
        <v>6.151138916691337E-3</v>
      </c>
      <c r="LS69" s="88">
        <f t="shared" ref="LS69:LS132" si="155">IF(LT69/LT$2&gt;0.99,1,0)</f>
        <v>1</v>
      </c>
      <c r="LT69" s="110">
        <f>LR68*'DT-Prelim Calcs'!$C$11+LT68</f>
        <v>12.302397075285972</v>
      </c>
      <c r="LU69" s="110">
        <f>LU68+0.5*LR69*'DT-Prelim Calcs'!$C$11^2+LT69*'DT-Prelim Calcs'!$C$11</f>
        <v>27.827882976799714</v>
      </c>
      <c r="LV69" s="110">
        <f>MIN('Drive Train'!$G$35-LP68*'DT-Prelim Calcs'!$C$21*'Drive Train'!$G$38,LV68+LP$2)</f>
        <v>11.107493258812621</v>
      </c>
      <c r="LW69" s="110">
        <f>'Drive Train'!$G$35-LP69*'DT-Prelim Calcs'!$C$21*'Drive Train'!$G$38</f>
        <v>11.10760389628406</v>
      </c>
      <c r="LX69" s="1">
        <f>IF(LU69&gt;='Drive Train'!$G$30,1,0)</f>
        <v>1</v>
      </c>
      <c r="LY69" s="110">
        <f>MIN(LO69,'DT-Prelim Calcs'!$C$10)*'DT-Prelim Calcs'!$C$11*1000/60/60*(1-LX69)</f>
        <v>0</v>
      </c>
      <c r="LZ69" s="119">
        <f>LZ68+'DT-Prelim Calcs'!$C$11</f>
        <v>2.6000000000000014</v>
      </c>
    </row>
    <row r="70" spans="2:338" x14ac:dyDescent="0.2">
      <c r="B70" s="137"/>
      <c r="C70" s="137"/>
      <c r="Q70" s="209"/>
      <c r="R70" s="119">
        <f>R69+'DT-Prelim Calcs'!$C$11</f>
        <v>2.6400000000000015</v>
      </c>
      <c r="S70" s="2">
        <f>AG70/'Drive Train'!$G$35</f>
        <v>0</v>
      </c>
      <c r="T70" s="88">
        <f>AE70*12*60/(PI() * 'Drive Train'!$G$17)/S$2*ABS(S70)</f>
        <v>0</v>
      </c>
      <c r="U70" s="2">
        <f>IF(OR(AD69=1,AND($C$32=Motors!$C$28,'DT-Prelim Calcs'!AI69=1)),0,IF(AG70=0,-(V69+$C$9)/($C$8-$C$9)*$C$7,($C$6*S70-T70)/($C$6*S70)*$C$7*S70))</f>
        <v>0</v>
      </c>
      <c r="V70" s="110">
        <f>IF(AND(AD69=1,AI69=1),0,ABS(U70/$C$7*($C$8-$C$9)+$C$9) *'Drive Train'!$K$55 + V69*(1-'Drive Train'!$K$55))</f>
        <v>3.0000063091498443</v>
      </c>
      <c r="W70" s="110">
        <f t="shared" si="108"/>
        <v>3.0000063091498443</v>
      </c>
      <c r="X70" s="2">
        <f>MAX(MIN(IF(AND(AI69=1,AG70&lt;0),-1,1)*(W70-$C$9)/($C$8-$C$9)*$C$7-$C$29*AE70/T$2 -  AI69*$C$29/2,X$2),MAX(X$4:X69)*-1)</f>
        <v>-0.25332789029002845</v>
      </c>
      <c r="Y70" s="110">
        <f t="shared" si="109"/>
        <v>-9.4084289767912246</v>
      </c>
      <c r="Z70" s="110">
        <f t="shared" si="110"/>
        <v>9.4084289767912246</v>
      </c>
      <c r="AA70" s="110">
        <f t="shared" si="111"/>
        <v>0</v>
      </c>
      <c r="AB70" s="110" t="e">
        <f t="shared" si="112"/>
        <v>#N/A</v>
      </c>
      <c r="AC70" s="88">
        <f t="shared" ref="AC70:AC133" si="156">IF(AE70/AE$2&gt;0.98,1,0)</f>
        <v>0</v>
      </c>
      <c r="AD70" s="1">
        <f t="shared" si="113"/>
        <v>0</v>
      </c>
      <c r="AE70" s="110">
        <f t="shared" si="114"/>
        <v>5.3013474246870773</v>
      </c>
      <c r="AF70" s="110" t="e">
        <f t="shared" si="115"/>
        <v>#N/A</v>
      </c>
      <c r="AG70" s="110">
        <f>IF(AI69=0,MIN('Drive Train'!$G$35-W69*$C$21*'Drive Train'!$G$38,AG69+W$2)-$C$3,IF(AE69-1&lt;=0,0,IF($C$32=Motors!$C$26,MAX(MAX(AG$4:AG69)*-1,AG69-W$2),MAX(0,MAX(AG$4:AG69)*-1,AG69-W$2))))</f>
        <v>0</v>
      </c>
      <c r="AH70" s="110">
        <f>'Drive Train'!$G$35-ABS(W70)*'DT-Prelim Calcs'!$C$21*'Drive Train'!$G$38</f>
        <v>12.429999432176514</v>
      </c>
      <c r="AI70" s="1">
        <f>IF(AJ70&gt;='Drive Train'!$G$30,1,0)</f>
        <v>1</v>
      </c>
      <c r="AJ70" s="110">
        <f>AJ69+0.5*Y70*'DT-Prelim Calcs'!$C$11^2+AE70*'DT-Prelim Calcs'!$C$11</f>
        <v>25.864135991573136</v>
      </c>
      <c r="AK70" s="110">
        <f t="shared" si="116"/>
        <v>0</v>
      </c>
      <c r="AL70" s="119">
        <f>AL69+'DT-Prelim Calcs'!$C$11</f>
        <v>2.6400000000000015</v>
      </c>
      <c r="AM70" s="2">
        <f>AW70/'Drive Train'!$G$35</f>
        <v>0.71030366412345236</v>
      </c>
      <c r="AN70" s="88">
        <f>AU70*12*60/(PI() * 'Drive Train'!$G$17)/AM$2*AM70</f>
        <v>1589.2412672506484</v>
      </c>
      <c r="AO70" s="2">
        <f>('DT-Prelim Calcs'!$C$6*AM70-AN70)/('DT-Prelim Calcs'!$C$6*AM70)*'DT-Prelim Calcs'!$C$7*AM70</f>
        <v>0.61782436730046941</v>
      </c>
      <c r="AP70" s="110">
        <f>AO70/'DT-Prelim Calcs'!$C$7*('DT-Prelim Calcs'!$C$8-'DT-Prelim Calcs'!$C$9)+'DT-Prelim Calcs'!$C$9</f>
        <v>40.682904672227217</v>
      </c>
      <c r="AQ70" s="110">
        <f t="shared" si="117"/>
        <v>40.682904672227217</v>
      </c>
      <c r="AR70" s="2">
        <f t="shared" ref="AR70:AR133" si="157">MIN((AQ70-$C$9)/($C$8-$C$9)*$C$7-$C$29*AU70/AN$2,AR$2)</f>
        <v>0.50320297180065932</v>
      </c>
      <c r="AS70" s="110">
        <f>AR70*'DT-Prelim Calcs'!$C$21/AM$2/'DT-Prelim Calcs'!$C$19/'DT-Prelim Calcs'!$C$18*3.39*'DT-Prelim Calcs'!$C$20</f>
        <v>5.6065868811482407</v>
      </c>
      <c r="AT70" s="88">
        <f t="shared" si="118"/>
        <v>0</v>
      </c>
      <c r="AU70" s="110">
        <f>AS69*'DT-Prelim Calcs'!$C$11+AU69</f>
        <v>19.52509477500746</v>
      </c>
      <c r="AV70" s="110">
        <f>AV69+0.5*AS70*'DT-Prelim Calcs'!$C$11^2+AU70*'DT-Prelim Calcs'!$C$11</f>
        <v>28.434569807655986</v>
      </c>
      <c r="AW70" s="110">
        <f>MIN('Drive Train'!$G$35-AQ69*'DT-Prelim Calcs'!$C$21*'Drive Train'!$G$38,AW69+AQ$2)</f>
        <v>9.0208565343678444</v>
      </c>
      <c r="AX70" s="110">
        <f>'Drive Train'!$G$35-AQ70*'DT-Prelim Calcs'!$C$21*'Drive Train'!$G$38</f>
        <v>9.0385385794995496</v>
      </c>
      <c r="AY70" s="1">
        <f>IF(AV70&gt;='Drive Train'!$G$30,1,0)</f>
        <v>1</v>
      </c>
      <c r="AZ70" s="110">
        <f t="shared" ref="AZ70:AZ133" si="158">MIN(AQ70,$C$10)*$C$11*1000/60/60*(1-AY70)</f>
        <v>0</v>
      </c>
      <c r="BA70" s="119">
        <f>BA69+'DT-Prelim Calcs'!$C$11</f>
        <v>2.6400000000000015</v>
      </c>
      <c r="BB70" s="2">
        <f>BL70/'Drive Train'!$G$35</f>
        <v>0.80709328286089732</v>
      </c>
      <c r="BC70" s="88">
        <f>BJ70*12*60/(PI() * 'Drive Train'!$G$17)/BB$2*BB70</f>
        <v>3085.2202024021053</v>
      </c>
      <c r="BD70" s="2">
        <f>('DT-Prelim Calcs'!$C$6*BB70-BC70)/('DT-Prelim Calcs'!$C$6*BB70)*'DT-Prelim Calcs'!$C$7*BB70</f>
        <v>0.3931110347607541</v>
      </c>
      <c r="BE70" s="110">
        <f>BD70/'DT-Prelim Calcs'!$C$7*('DT-Prelim Calcs'!$C$8-'DT-Prelim Calcs'!$C$9)+'DT-Prelim Calcs'!$C$9</f>
        <v>26.976985098882878</v>
      </c>
      <c r="BF70" s="110">
        <f t="shared" si="119"/>
        <v>26.976985098882878</v>
      </c>
      <c r="BG70" s="2">
        <f t="shared" ref="BG70:BG133" si="159">MIN((BF70-$C$9)/($C$8-$C$9)*$C$7-$C$29*BJ70/BC$2,BG$2)</f>
        <v>0.19727962669179988</v>
      </c>
      <c r="BH70" s="110">
        <f>BG70*'DT-Prelim Calcs'!$C$21/BB$2/'DT-Prelim Calcs'!$C$19/'DT-Prelim Calcs'!$C$18*3.39*'DT-Prelim Calcs'!$C$20</f>
        <v>3.4191891200001359</v>
      </c>
      <c r="BI70" s="88">
        <f t="shared" si="120"/>
        <v>0</v>
      </c>
      <c r="BJ70" s="110">
        <f>BH69*'DT-Prelim Calcs'!$C$11+BJ69</f>
        <v>21.444912538964871</v>
      </c>
      <c r="BK70" s="110">
        <f>BK69+0.5*BH70*'DT-Prelim Calcs'!$C$11^2+BJ70*'DT-Prelim Calcs'!$C$11</f>
        <v>35.24857527003099</v>
      </c>
      <c r="BL70" s="110">
        <f>MIN('Drive Train'!$G$35-BF69*'DT-Prelim Calcs'!$C$21*'Drive Train'!$G$38,BL69+BF$2)</f>
        <v>10.250084692333395</v>
      </c>
      <c r="BM70" s="110">
        <f>'Drive Train'!$G$35-BF70*'DT-Prelim Calcs'!$C$21*'Drive Train'!$G$38</f>
        <v>10.27207134110054</v>
      </c>
      <c r="BN70" s="1">
        <f>IF(BK70&gt;='Drive Train'!$G$30,1,0)</f>
        <v>1</v>
      </c>
      <c r="BO70" s="110">
        <f t="shared" ref="BO70:BO133" si="160">MIN(BF70,$C$10)*$C$11*1000/60/60*(1-BN70)</f>
        <v>0</v>
      </c>
      <c r="BP70" s="119">
        <f>BP69+'DT-Prelim Calcs'!$C$11</f>
        <v>2.6400000000000015</v>
      </c>
      <c r="BQ70" s="2">
        <f>CA70/'Drive Train'!$G$35</f>
        <v>0.86004698268561697</v>
      </c>
      <c r="BR70" s="88">
        <f>BY70*12*60/(PI() * 'Drive Train'!$G$17)/BQ$2*BQ70</f>
        <v>3892.6937946418539</v>
      </c>
      <c r="BS70" s="2">
        <f>('DT-Prelim Calcs'!$C$6*BQ70-BR70)/('DT-Prelim Calcs'!$C$6*BQ70)*'DT-Prelim Calcs'!$C$7*BQ70</f>
        <v>0.27282065475709422</v>
      </c>
      <c r="BT70" s="110">
        <f>BS70/'DT-Prelim Calcs'!$C$7*('DT-Prelim Calcs'!$C$8-'DT-Prelim Calcs'!$C$9)+'DT-Prelim Calcs'!$C$9</f>
        <v>19.640125041922062</v>
      </c>
      <c r="BU70" s="110">
        <f t="shared" si="121"/>
        <v>19.640125041922062</v>
      </c>
      <c r="BV70" s="2">
        <f t="shared" ref="BV70:BV133" si="161">MIN((BU70-$C$9)/($C$8-$C$9)*$C$7-$C$29*BY70/BR$2,BV$2)</f>
        <v>4.0948830334408187E-2</v>
      </c>
      <c r="BW70" s="110">
        <f>BV70*'DT-Prelim Calcs'!$C$21/BQ$2/'DT-Prelim Calcs'!$C$19/'DT-Prelim Calcs'!$C$18*3.39*'DT-Prelim Calcs'!$C$20</f>
        <v>0.96318109932738705</v>
      </c>
      <c r="BX70" s="88">
        <f t="shared" si="122"/>
        <v>0</v>
      </c>
      <c r="BY70" s="110">
        <f>BW69*'DT-Prelim Calcs'!$C$11+BY69</f>
        <v>18.709593279448793</v>
      </c>
      <c r="BZ70" s="110">
        <f>BZ69+0.5*BW70*'DT-Prelim Calcs'!$C$11^2+BY70*'DT-Prelim Calcs'!$C$11</f>
        <v>35.535871466243222</v>
      </c>
      <c r="CA70" s="110">
        <f>MIN('Drive Train'!$G$35-BU69*'DT-Prelim Calcs'!$C$21*'Drive Train'!$G$38,CA69+BU$2)</f>
        <v>10.922596680107334</v>
      </c>
      <c r="CB70" s="110">
        <f>'Drive Train'!$G$35-BU70*'DT-Prelim Calcs'!$C$21*'Drive Train'!$G$38</f>
        <v>10.932388746227014</v>
      </c>
      <c r="CC70" s="1">
        <f>IF(BZ70&gt;='Drive Train'!$G$30,1,0)</f>
        <v>1</v>
      </c>
      <c r="CD70" s="110">
        <f t="shared" ref="CD70:CD133" si="162">MIN(BU70,$C$10)*$C$11*1000/60/60*(1-CC70)</f>
        <v>0</v>
      </c>
      <c r="CE70" s="119">
        <f>CE69+'DT-Prelim Calcs'!$C$11</f>
        <v>2.6400000000000015</v>
      </c>
      <c r="CF70" s="2">
        <f>CP70/'Drive Train'!$G$35</f>
        <v>0.87299315522723486</v>
      </c>
      <c r="CG70" s="88">
        <f>CN70*12*60/(PI() * 'Drive Train'!$G$17)/CF$2*CF70</f>
        <v>4086.3517904689943</v>
      </c>
      <c r="CH70" s="2">
        <f>('DT-Prelim Calcs'!$C$6*CF70-CG70)/('DT-Prelim Calcs'!$C$6*CF70)*'DT-Prelim Calcs'!$C$7*CF70</f>
        <v>0.24431828987018162</v>
      </c>
      <c r="CI70" s="110">
        <f>CH70/'DT-Prelim Calcs'!$C$7*('DT-Prelim Calcs'!$C$8-'DT-Prelim Calcs'!$C$9)+'DT-Prelim Calcs'!$C$9</f>
        <v>17.901682928252214</v>
      </c>
      <c r="CJ70" s="110">
        <f t="shared" si="123"/>
        <v>17.901682928252214</v>
      </c>
      <c r="CK70" s="2">
        <f t="shared" ref="CK70:CK133" si="163">MIN((CJ70-$C$9)/($C$8-$C$9)*$C$7-$C$29*CN70/CG$2,CK$2)</f>
        <v>4.5206931279654916E-3</v>
      </c>
      <c r="CL70" s="110">
        <f>CK70*'DT-Prelim Calcs'!$C$21/CF$2/'DT-Prelim Calcs'!$C$19/'DT-Prelim Calcs'!$C$18*3.39*'DT-Prelim Calcs'!$C$20</f>
        <v>0.13431642341989911</v>
      </c>
      <c r="CM70" s="88">
        <f t="shared" si="124"/>
        <v>1</v>
      </c>
      <c r="CN70" s="110">
        <f>CL69*'DT-Prelim Calcs'!$C$11+CN69</f>
        <v>15.318052476572355</v>
      </c>
      <c r="CO70" s="110">
        <f>CO69+0.5*CL70*'DT-Prelim Calcs'!$C$11^2+CN70*'DT-Prelim Calcs'!$C$11</f>
        <v>32.60006352848707</v>
      </c>
      <c r="CP70" s="110">
        <f>MIN('Drive Train'!$G$35-CJ69*'DT-Prelim Calcs'!$C$21*'Drive Train'!$G$38,CP69+CJ$2)</f>
        <v>11.087013071385883</v>
      </c>
      <c r="CQ70" s="110">
        <f>'Drive Train'!$G$35-CJ70*'DT-Prelim Calcs'!$C$21*'Drive Train'!$G$38</f>
        <v>11.0888485364573</v>
      </c>
      <c r="CR70" s="1">
        <f>IF(CO70&gt;='Drive Train'!$G$30,1,0)</f>
        <v>1</v>
      </c>
      <c r="CS70" s="110">
        <f t="shared" ref="CS70:CS133" si="164">MIN(CJ70,$C$10)*$C$11*1000/60/60*(1-CR70)</f>
        <v>0</v>
      </c>
      <c r="CT70" s="119">
        <f>CT69+'DT-Prelim Calcs'!$C$11</f>
        <v>2.6400000000000015</v>
      </c>
      <c r="CU70" s="2">
        <f>DE70/'Drive Train'!$G$35</f>
        <v>0.87456488207422189</v>
      </c>
      <c r="CV70" s="88">
        <f>DC70*12*60/(PI() * 'Drive Train'!$G$17)/CU$2*CU70</f>
        <v>4109.3340582019528</v>
      </c>
      <c r="CW70" s="2">
        <f>('DT-Prelim Calcs'!$C$6*CU70-CV70)/('DT-Prelim Calcs'!$C$6*CU70)*'DT-Prelim Calcs'!$C$7*CU70</f>
        <v>0.24098562378205812</v>
      </c>
      <c r="CX70" s="110">
        <f>CW70/'DT-Prelim Calcs'!$C$7*('DT-Prelim Calcs'!$C$8-'DT-Prelim Calcs'!$C$9)+'DT-Prelim Calcs'!$C$9</f>
        <v>17.698413932806382</v>
      </c>
      <c r="CY70" s="110">
        <f t="shared" si="125"/>
        <v>17.698413932806382</v>
      </c>
      <c r="CZ70" s="2">
        <f t="shared" ref="CZ70:CZ133" si="165">MIN((CY70-$C$9)/($C$8-$C$9)*$C$7-$C$29*DC70/CV$2,CZ$2)</f>
        <v>2.727453644969513E-4</v>
      </c>
      <c r="DA70" s="110">
        <f>CZ70*'DT-Prelim Calcs'!$C$21/CU$2/'DT-Prelim Calcs'!$C$19/'DT-Prelim Calcs'!$C$18*3.39*'DT-Prelim Calcs'!$C$20</f>
        <v>9.7919283242942981E-3</v>
      </c>
      <c r="DB70" s="88">
        <f t="shared" si="126"/>
        <v>1</v>
      </c>
      <c r="DC70" s="110">
        <f>DA69*'DT-Prelim Calcs'!$C$11+DC69</f>
        <v>12.725395727915698</v>
      </c>
      <c r="DD70" s="110">
        <f>DD69+0.5*DA70*'DT-Prelim Calcs'!$C$11^2+DC70*'DT-Prelim Calcs'!$C$11</f>
        <v>28.994650300097156</v>
      </c>
      <c r="DE70" s="110">
        <f>MIN('Drive Train'!$G$35-CY69*'DT-Prelim Calcs'!$C$21*'Drive Train'!$G$38,DE69+CY$2)</f>
        <v>11.106974002342618</v>
      </c>
      <c r="DF70" s="110">
        <f>'Drive Train'!$G$35-CY70*'DT-Prelim Calcs'!$C$21*'Drive Train'!$G$38</f>
        <v>11.107142746047424</v>
      </c>
      <c r="DG70" s="1">
        <f>IF(DD70&gt;='Drive Train'!$G$30,1,0)</f>
        <v>1</v>
      </c>
      <c r="DH70" s="110">
        <f t="shared" ref="DH70:DH133" si="166">MIN(CY70,$C$10)*$C$11*1000/60/60*(1-DG70)</f>
        <v>0</v>
      </c>
      <c r="DI70" s="119">
        <f>DI69+'DT-Prelim Calcs'!$C$11</f>
        <v>2.6400000000000015</v>
      </c>
      <c r="DJ70" s="2">
        <f>DT70/'Drive Train'!$G$35</f>
        <v>0.874667004013019</v>
      </c>
      <c r="DK70" s="88">
        <f>DR70*12*60/(PI() * 'Drive Train'!$G$17)/DJ$2*DJ70</f>
        <v>4110.7876057489648</v>
      </c>
      <c r="DL70" s="2">
        <f>('DT-Prelim Calcs'!$C$6*DJ70-DK70)/('DT-Prelim Calcs'!$C$6*DJ70)*'DT-Prelim Calcs'!$C$7*DJ70</f>
        <v>0.24077867358540467</v>
      </c>
      <c r="DM70" s="110">
        <f>DL70/'DT-Prelim Calcs'!$C$7*('DT-Prelim Calcs'!$C$8-'DT-Prelim Calcs'!$C$9)+'DT-Prelim Calcs'!$C$9</f>
        <v>17.685791438542417</v>
      </c>
      <c r="DN70" s="110">
        <f t="shared" si="127"/>
        <v>17.685791438542417</v>
      </c>
      <c r="DO70" s="2">
        <f t="shared" ref="DO70:DO133" si="167">MIN((DN70-$C$9)/($C$8-$C$9)*$C$7-$C$29*DR70/DK$2,DO$2)</f>
        <v>8.7649918193988263E-6</v>
      </c>
      <c r="DP70" s="110">
        <f>DO70*'DT-Prelim Calcs'!$C$21/DJ$2/'DT-Prelim Calcs'!$C$19/'DT-Prelim Calcs'!$C$18*3.39*'DT-Prelim Calcs'!$C$20</f>
        <v>3.6892941387792953E-4</v>
      </c>
      <c r="DQ70" s="88">
        <f t="shared" si="128"/>
        <v>1</v>
      </c>
      <c r="DR70" s="110">
        <f>DP69*'DT-Prelim Calcs'!$C$11+DR69</f>
        <v>10.856585557902802</v>
      </c>
      <c r="DS70" s="110">
        <f>DS69+0.5*DP70*'DT-Prelim Calcs'!$C$11^2+DR70*'DT-Prelim Calcs'!$C$11</f>
        <v>25.69498909184756</v>
      </c>
      <c r="DT70" s="110">
        <f>MIN('Drive Train'!$G$35-DN69*'DT-Prelim Calcs'!$C$21*'Drive Train'!$G$38,DT69+DN$2)</f>
        <v>11.108270950965341</v>
      </c>
      <c r="DU70" s="110">
        <f>'Drive Train'!$G$35-DN70*'DT-Prelim Calcs'!$C$21*'Drive Train'!$G$38</f>
        <v>11.108278770531182</v>
      </c>
      <c r="DV70" s="1">
        <f>IF(DS70&gt;='Drive Train'!$G$30,1,0)</f>
        <v>1</v>
      </c>
      <c r="DW70" s="110">
        <f t="shared" ref="DW70:DW133" si="168">MIN(DN70,$C$10)*$C$11*1000/60/60*(1-DV70)</f>
        <v>0</v>
      </c>
      <c r="DX70" s="119">
        <f>DX69+'DT-Prelim Calcs'!$C$11</f>
        <v>2.6400000000000015</v>
      </c>
      <c r="DY70" s="2">
        <f>EI70/'Drive Train'!$G$35</f>
        <v>0.87467052481632823</v>
      </c>
      <c r="DZ70" s="88">
        <f>EG70*12*60/(PI() * 'Drive Train'!$G$17)/DY$2*DY70</f>
        <v>4110.8361355632251</v>
      </c>
      <c r="EA70" s="2">
        <f>('DT-Prelim Calcs'!$C$6*DY70-DZ70)/('DT-Prelim Calcs'!$C$6*DY70)*'DT-Prelim Calcs'!$C$7*DY70</f>
        <v>0.24077192095949065</v>
      </c>
      <c r="EB70" s="110">
        <f>EA70/'DT-Prelim Calcs'!$C$7*('DT-Prelim Calcs'!$C$8-'DT-Prelim Calcs'!$C$9)+'DT-Prelim Calcs'!$C$9</f>
        <v>17.685379576252622</v>
      </c>
      <c r="EC70" s="110">
        <f t="shared" si="129"/>
        <v>17.685379576252622</v>
      </c>
      <c r="ED70" s="2">
        <f t="shared" ref="ED70:ED133" si="169">MIN((EC70-$C$9)/($C$8-$C$9)*$C$7-$C$29*EG70/DZ$2,ED$2)</f>
        <v>1.3914231652978337E-7</v>
      </c>
      <c r="EE70" s="110">
        <f>ED70*'DT-Prelim Calcs'!$C$21/DY$2/'DT-Prelim Calcs'!$C$19/'DT-Prelim Calcs'!$C$18*3.39*'DT-Prelim Calcs'!$C$20</f>
        <v>6.7179487485932779E-6</v>
      </c>
      <c r="EF70" s="88">
        <f t="shared" si="130"/>
        <v>1</v>
      </c>
      <c r="EG70" s="110">
        <f>EE69*'DT-Prelim Calcs'!$C$11+EG69</f>
        <v>9.4647892513941621</v>
      </c>
      <c r="EH70" s="110">
        <f>EH69+0.5*EE70*'DT-Prelim Calcs'!$C$11^2+EG70*'DT-Prelim Calcs'!$C$11</f>
        <v>22.910791781471342</v>
      </c>
      <c r="EI70" s="110">
        <f>MIN('Drive Train'!$G$35-EC69*'DT-Prelim Calcs'!$C$21*'Drive Train'!$G$38,EI69+EC$2)</f>
        <v>11.108315665167368</v>
      </c>
      <c r="EJ70" s="110">
        <f>'Drive Train'!$G$35-EC70*'DT-Prelim Calcs'!$C$21*'Drive Train'!$G$38</f>
        <v>11.108315838137264</v>
      </c>
      <c r="EK70" s="1">
        <f>IF(EH70&gt;='Drive Train'!$G$30,1,0)</f>
        <v>1</v>
      </c>
      <c r="EL70" s="110">
        <f t="shared" ref="EL70:EL133" si="170">MIN(EC70,$C$10)*$C$11*1000/60/60*(1-EK70)</f>
        <v>0</v>
      </c>
      <c r="EM70" s="119">
        <f>EM69+'DT-Prelim Calcs'!$C$11</f>
        <v>2.6400000000000015</v>
      </c>
      <c r="EN70" s="2">
        <f>EX70/'Drive Train'!$G$35</f>
        <v>0.87467058496396954</v>
      </c>
      <c r="EO70" s="88">
        <f>EV70*12*60/(PI() * 'Drive Train'!$G$17)/EN$2*EN70</f>
        <v>4110.836933939041</v>
      </c>
      <c r="EP70" s="2">
        <f>('DT-Prelim Calcs'!$C$6*EN70-EO70)/('DT-Prelim Calcs'!$C$6*EN70)*'DT-Prelim Calcs'!$C$7*EN70</f>
        <v>0.24077181300912029</v>
      </c>
      <c r="EQ70" s="110">
        <f>EP70/'DT-Prelim Calcs'!$C$7*('DT-Prelim Calcs'!$C$8-'DT-Prelim Calcs'!$C$9)+'DT-Prelim Calcs'!$C$9</f>
        <v>17.685372992045636</v>
      </c>
      <c r="ER70" s="110">
        <f t="shared" si="131"/>
        <v>17.685372992045636</v>
      </c>
      <c r="ES70" s="2">
        <f t="shared" ref="ES70:ES133" si="171">MIN((ER70-$C$9)/($C$8-$C$9)*$C$7-$C$29*EV70/EO$2,ES$2)</f>
        <v>9.8798108583153521E-10</v>
      </c>
      <c r="ET70" s="110">
        <f>ES70*'DT-Prelim Calcs'!$C$21/EN$2/'DT-Prelim Calcs'!$C$19/'DT-Prelim Calcs'!$C$18*3.39*'DT-Prelim Calcs'!$C$20</f>
        <v>5.381633977687327E-8</v>
      </c>
      <c r="EU70" s="88">
        <f t="shared" si="132"/>
        <v>1</v>
      </c>
      <c r="EV70" s="110">
        <f>ET69*'DT-Prelim Calcs'!$C$11+EV69</f>
        <v>8.389246070682189</v>
      </c>
      <c r="EW70" s="110">
        <f>EW69+0.5*ET70*'DT-Prelim Calcs'!$C$11^2+EV70*'DT-Prelim Calcs'!$C$11</f>
        <v>20.604165993856896</v>
      </c>
      <c r="EX70" s="110">
        <f>MIN('Drive Train'!$G$35-ER69*'DT-Prelim Calcs'!$C$21*'Drive Train'!$G$38,EX69+ER$2)</f>
        <v>11.108316429042413</v>
      </c>
      <c r="EY70" s="110">
        <f>'Drive Train'!$G$35-ER70*'DT-Prelim Calcs'!$C$21*'Drive Train'!$G$38</f>
        <v>11.108316430715892</v>
      </c>
      <c r="EZ70" s="1">
        <f>IF(EW70&gt;='Drive Train'!$G$30,1,0)</f>
        <v>1</v>
      </c>
      <c r="FA70" s="110">
        <f t="shared" ref="FA70:FA133" si="172">MIN(ER70,$C$10)*$C$11*1000/60/60*(1-EZ70)</f>
        <v>0</v>
      </c>
      <c r="FB70" s="119">
        <f>FB69+'DT-Prelim Calcs'!$C$11</f>
        <v>2.6400000000000015</v>
      </c>
      <c r="FC70" s="2">
        <f>FM70/'Drive Train'!$G$35</f>
        <v>0.87467058542720033</v>
      </c>
      <c r="FD70" s="88">
        <f>FK70*12*60/(PI() * 'Drive Train'!$G$17)/FC$2*FC70</f>
        <v>4110.8369398252244</v>
      </c>
      <c r="FE70" s="2">
        <f>('DT-Prelim Calcs'!$C$6*FC70-FD70)/('DT-Prelim Calcs'!$C$6*FC70)*'DT-Prelim Calcs'!$C$7*FC70</f>
        <v>0.24077181224112537</v>
      </c>
      <c r="FF70" s="110">
        <f>FE70/'DT-Prelim Calcs'!$C$7*('DT-Prelim Calcs'!$C$8-'DT-Prelim Calcs'!$C$9)+'DT-Prelim Calcs'!$C$9</f>
        <v>17.685372945203394</v>
      </c>
      <c r="FG70" s="110">
        <f t="shared" si="133"/>
        <v>17.685372945203394</v>
      </c>
      <c r="FH70" s="2">
        <f t="shared" ref="FH70:FH133" si="173">MIN((FG70-$C$9)/($C$8-$C$9)*$C$7-$C$29*FK70/FD$2,FH$2)</f>
        <v>2.746414207166481E-12</v>
      </c>
      <c r="FI70" s="110">
        <f>FH70*'DT-Prelim Calcs'!$C$21/FC$2/'DT-Prelim Calcs'!$C$19/'DT-Prelim Calcs'!$C$18*3.39*'DT-Prelim Calcs'!$C$20</f>
        <v>1.6659998839057591E-10</v>
      </c>
      <c r="FJ70" s="88">
        <f t="shared" si="134"/>
        <v>1</v>
      </c>
      <c r="FK70" s="110">
        <f>FI69*'DT-Prelim Calcs'!$C$11+FK69</f>
        <v>7.533200560062574</v>
      </c>
      <c r="FL70" s="110">
        <f>FL69+0.5*FI70*'DT-Prelim Calcs'!$C$11^2+FK70*'DT-Prelim Calcs'!$C$11</f>
        <v>18.691728484938263</v>
      </c>
      <c r="FM70" s="110">
        <f>MIN('Drive Train'!$G$35-FG69*'DT-Prelim Calcs'!$C$21*'Drive Train'!$G$38,FM69+FG$2)</f>
        <v>11.108316434925444</v>
      </c>
      <c r="FN70" s="110">
        <f>'Drive Train'!$G$35-FG70*'DT-Prelim Calcs'!$C$21*'Drive Train'!$G$38</f>
        <v>11.108316434931695</v>
      </c>
      <c r="FO70" s="1">
        <f>IF(FL70&gt;='Drive Train'!$G$30,1,0)</f>
        <v>0</v>
      </c>
      <c r="FP70" s="110">
        <f t="shared" ref="FP70:FP133" si="174">MIN(FG70,$C$10)*$C$11*1000/60/60*(1-FO70)</f>
        <v>0.19650414383559328</v>
      </c>
      <c r="FQ70" s="119">
        <f>FQ69+'DT-Prelim Calcs'!$C$11</f>
        <v>2.6400000000000015</v>
      </c>
      <c r="FR70" s="2">
        <f>GB70/'Drive Train'!$G$35</f>
        <v>0.87467058542861353</v>
      </c>
      <c r="FS70" s="88">
        <f>FZ70*12*60/(PI() * 'Drive Train'!$G$17)/FR$2*FR70</f>
        <v>4110.8369398423083</v>
      </c>
      <c r="FT70" s="2">
        <f>('DT-Prelim Calcs'!$C$6*FR70-FS70)/('DT-Prelim Calcs'!$C$6*FR70)*'DT-Prelim Calcs'!$C$7*FR70</f>
        <v>0.24077181223899319</v>
      </c>
      <c r="FU70" s="110">
        <f>FT70/'DT-Prelim Calcs'!$C$7*('DT-Prelim Calcs'!$C$8-'DT-Prelim Calcs'!$C$9)+'DT-Prelim Calcs'!$C$9</f>
        <v>17.685372945073343</v>
      </c>
      <c r="FV70" s="110">
        <f t="shared" si="135"/>
        <v>17.685372945073343</v>
      </c>
      <c r="FW70" s="2">
        <f t="shared" ref="FW70:FW133" si="175">MIN((FV70-$C$9)/($C$8-$C$9)*$C$7-$C$29*FZ70/FS$2,FW$2)</f>
        <v>2.6645352591003757E-15</v>
      </c>
      <c r="FX70" s="110">
        <f>FW70*'DT-Prelim Calcs'!$C$21/FR$2/'DT-Prelim Calcs'!$C$19/'DT-Prelim Calcs'!$C$18*3.39*'DT-Prelim Calcs'!$C$20</f>
        <v>1.781263140148592E-13</v>
      </c>
      <c r="FY70" s="88">
        <f t="shared" si="136"/>
        <v>1</v>
      </c>
      <c r="FZ70" s="110">
        <f>FX69*'DT-Prelim Calcs'!$C$11+FZ69</f>
        <v>6.8356819897037742</v>
      </c>
      <c r="GA70" s="110">
        <f>GA69+0.5*FX70*'DT-Prelim Calcs'!$C$11^2+FZ70*'DT-Prelim Calcs'!$C$11</f>
        <v>17.089652608112047</v>
      </c>
      <c r="GB70" s="110">
        <f>MIN('Drive Train'!$G$35-FV69*'DT-Prelim Calcs'!$C$21*'Drive Train'!$G$38,GB69+FV$2)</f>
        <v>11.108316434943392</v>
      </c>
      <c r="GC70" s="110">
        <f>'Drive Train'!$G$35-FV70*'DT-Prelim Calcs'!$C$21*'Drive Train'!$G$38</f>
        <v>11.108316434943399</v>
      </c>
      <c r="GD70" s="1">
        <f>IF(GA70&gt;='Drive Train'!$G$30,1,0)</f>
        <v>0</v>
      </c>
      <c r="GE70" s="110">
        <f t="shared" ref="GE70:GE133" si="176">MIN(FV70,$C$10)*$C$11*1000/60/60*(1-GD70)</f>
        <v>0.19650414383414824</v>
      </c>
      <c r="GF70" s="119">
        <f>GF69+'DT-Prelim Calcs'!$C$11</f>
        <v>2.6400000000000015</v>
      </c>
      <c r="GG70" s="2">
        <f>GQ70/'Drive Train'!$G$35</f>
        <v>0.87453838352088398</v>
      </c>
      <c r="GH70" s="88">
        <f>GO70*12*60/(PI() * 'Drive Train'!$G$17)/GG$2*GG70</f>
        <v>4108.9683051720313</v>
      </c>
      <c r="GI70" s="2">
        <f>('DT-Prelim Calcs'!$C$6*GG70-GH70)/('DT-Prelim Calcs'!$C$6*GG70)*'DT-Prelim Calcs'!$C$7*GG70</f>
        <v>0.241036567632158</v>
      </c>
      <c r="GJ70" s="110">
        <f>GI70/'DT-Prelim Calcs'!$C$7*('DT-Prelim Calcs'!$C$8-'DT-Prelim Calcs'!$C$9)+'DT-Prelim Calcs'!$C$9</f>
        <v>17.701521146358573</v>
      </c>
      <c r="GK70" s="110">
        <f t="shared" ref="GK70:GK133" si="177">MIN(GJ70,GI$2)</f>
        <v>17.701521146358573</v>
      </c>
      <c r="GL70" s="2">
        <f t="shared" ref="GL70:GL133" si="178">MIN((GK70-$C$9)/($C$8-$C$9)*$C$7-$C$29*GO70/GH$2,GL$2)</f>
        <v>3.3782100482937505E-4</v>
      </c>
      <c r="GM70" s="110">
        <f>GL70*'DT-Prelim Calcs'!$C$21/GG$2/'DT-Prelim Calcs'!$C$19/'DT-Prelim Calcs'!$C$18*3.39*'DT-Prelim Calcs'!$C$20</f>
        <v>1.2546446927602777E-2</v>
      </c>
      <c r="GN70" s="88">
        <f t="shared" si="137"/>
        <v>1</v>
      </c>
      <c r="GO70" s="110">
        <f>GM69*'DT-Prelim Calcs'!$C$11+GO69</f>
        <v>12.300493689588389</v>
      </c>
      <c r="GP70" s="110">
        <f>GP69+0.5*GM70*'DT-Prelim Calcs'!$C$11^2+GO70*'DT-Prelim Calcs'!$C$11</f>
        <v>26.405754337326261</v>
      </c>
      <c r="GQ70" s="110">
        <f>MIN('Drive Train'!$G$35-GK69*'DT-Prelim Calcs'!$C$21*'Drive Train'!$G$38,GQ69+GK$2)</f>
        <v>11.106637470715226</v>
      </c>
      <c r="GR70" s="110">
        <f>'Drive Train'!$G$35-GK70*'DT-Prelim Calcs'!$C$21*'Drive Train'!$G$38</f>
        <v>11.106863096827727</v>
      </c>
      <c r="GS70" s="1">
        <f>IF(GP70&gt;='Drive Train'!$G$30,1,0)</f>
        <v>1</v>
      </c>
      <c r="GT70" s="110">
        <f t="shared" ref="GT70:GT133" si="179">MIN(GK70,$C$10)*$C$11*1000/60/60*(1-GS70)</f>
        <v>0</v>
      </c>
      <c r="GU70" s="119">
        <f>GU69+'DT-Prelim Calcs'!$C$11</f>
        <v>2.6400000000000015</v>
      </c>
      <c r="GV70" s="2">
        <f>HF70/'Drive Train'!$G$35</f>
        <v>0.8745760767081312</v>
      </c>
      <c r="GW70" s="88">
        <f>HD70*12*60/(PI() * 'Drive Train'!$G$17)/GV$2*GV70</f>
        <v>4109.5010968192491</v>
      </c>
      <c r="GX70" s="2">
        <f>('DT-Prelim Calcs'!$C$6*GV70-GW70)/('DT-Prelim Calcs'!$C$6*GV70)*'DT-Prelim Calcs'!$C$7*GV70</f>
        <v>0.24096107868669417</v>
      </c>
      <c r="GY70" s="110">
        <f>GX70/'DT-Prelim Calcs'!$C$7*('DT-Prelim Calcs'!$C$8-'DT-Prelim Calcs'!$C$9)+'DT-Prelim Calcs'!$C$9</f>
        <v>17.696916856067872</v>
      </c>
      <c r="GZ70" s="110">
        <f t="shared" si="138"/>
        <v>17.696916856067872</v>
      </c>
      <c r="HA70" s="2">
        <f t="shared" ref="HA70:HA133" si="180">MIN((GZ70-$C$9)/($C$8-$C$9)*$C$7-$C$29*HD70/GW$2,HA$2)</f>
        <v>2.414968977222931E-4</v>
      </c>
      <c r="HB70" s="110">
        <f>HA70*'DT-Prelim Calcs'!$C$21/GV$2/'DT-Prelim Calcs'!$C$19/'DT-Prelim Calcs'!$C$18*3.39*'DT-Prelim Calcs'!$C$20</f>
        <v>8.9690337993749304E-3</v>
      </c>
      <c r="HC70" s="88">
        <f t="shared" si="139"/>
        <v>1</v>
      </c>
      <c r="HD70" s="110">
        <f>HB69*'DT-Prelim Calcs'!$C$11+HD69</f>
        <v>12.30155843453578</v>
      </c>
      <c r="HE70" s="110">
        <f>HE69+0.5*HB70*'DT-Prelim Calcs'!$C$11^2+HD70*'DT-Prelim Calcs'!$C$11</f>
        <v>27.073115513121802</v>
      </c>
      <c r="HF70" s="110">
        <f>MIN('Drive Train'!$G$35-GZ69*'DT-Prelim Calcs'!$C$21*'Drive Train'!$G$38,HF69+GZ$2)</f>
        <v>11.107116174193266</v>
      </c>
      <c r="HG70" s="110">
        <f>'Drive Train'!$G$35-GZ70*'DT-Prelim Calcs'!$C$21*'Drive Train'!$G$38</f>
        <v>11.10727748295389</v>
      </c>
      <c r="HH70" s="1">
        <f>IF(HE70&gt;='Drive Train'!$G$30,1,0)</f>
        <v>1</v>
      </c>
      <c r="HI70" s="110">
        <f t="shared" ref="HI70:HI133" si="181">MIN(GZ70,$C$10)*$C$11*1000/60/60*(1-HH70)</f>
        <v>0</v>
      </c>
      <c r="HJ70" s="119">
        <f>HJ69+'DT-Prelim Calcs'!$C$11</f>
        <v>2.6400000000000015</v>
      </c>
      <c r="HK70" s="2">
        <f>HU70/'Drive Train'!$G$35</f>
        <v>0.8745943421725676</v>
      </c>
      <c r="HL70" s="88">
        <f>HS70*12*60/(PI() * 'Drive Train'!$G$17)/HK$2*HK70</f>
        <v>4109.7592756373206</v>
      </c>
      <c r="HM70" s="2">
        <f>('DT-Prelim Calcs'!$C$6*HK70-HL70)/('DT-Prelim Calcs'!$C$6*HK70)*'DT-Prelim Calcs'!$C$7*HK70</f>
        <v>0.24092449872211788</v>
      </c>
      <c r="HN70" s="110">
        <f>HM70/'DT-Prelim Calcs'!$C$7*('DT-Prelim Calcs'!$C$8-'DT-Prelim Calcs'!$C$9)+'DT-Prelim Calcs'!$C$9</f>
        <v>17.694685737661089</v>
      </c>
      <c r="HO70" s="110">
        <f t="shared" si="140"/>
        <v>17.694685737661089</v>
      </c>
      <c r="HP70" s="2">
        <f t="shared" ref="HP70:HP133" si="182">MIN((HO70-$C$9)/($C$8-$C$9)*$C$7-$C$29*HS70/HL$2,HP$2)</f>
        <v>1.9482138352491796E-4</v>
      </c>
      <c r="HQ70" s="110">
        <f>HP70*'DT-Prelim Calcs'!$C$21/HK$2/'DT-Prelim Calcs'!$C$19/'DT-Prelim Calcs'!$C$18*3.39*'DT-Prelim Calcs'!$C$20</f>
        <v>7.2355363160206462E-3</v>
      </c>
      <c r="HR70" s="88">
        <f t="shared" si="141"/>
        <v>1</v>
      </c>
      <c r="HS70" s="110">
        <f>HQ69*'DT-Prelim Calcs'!$C$11+HS69</f>
        <v>12.302074350161211</v>
      </c>
      <c r="HT70" s="110">
        <f>HT69+0.5*HQ70*'DT-Prelim Calcs'!$C$11^2+HS70*'DT-Prelim Calcs'!$C$11</f>
        <v>27.541714312120341</v>
      </c>
      <c r="HU70" s="110">
        <f>MIN('Drive Train'!$G$35-HO69*'DT-Prelim Calcs'!$C$21*'Drive Train'!$G$38,HU69+HO$2)</f>
        <v>11.107348145591608</v>
      </c>
      <c r="HV70" s="110">
        <f>'Drive Train'!$G$35-HO70*'DT-Prelim Calcs'!$C$21*'Drive Train'!$G$38</f>
        <v>11.107478283610501</v>
      </c>
      <c r="HW70" s="1">
        <f>IF(HT70&gt;='Drive Train'!$G$30,1,0)</f>
        <v>1</v>
      </c>
      <c r="HX70" s="110">
        <f t="shared" ref="HX70:HX133" si="183">MIN(HO70,$C$10)*$C$11*1000/60/60*(1-HW70)</f>
        <v>0</v>
      </c>
      <c r="HY70" s="119">
        <f>HY69+'DT-Prelim Calcs'!$C$11</f>
        <v>2.6400000000000015</v>
      </c>
      <c r="HZ70" s="2">
        <f>IJ70/'Drive Train'!$G$35</f>
        <v>0.87460416514160078</v>
      </c>
      <c r="IA70" s="88">
        <f>IH70*12*60/(PI() * 'Drive Train'!$G$17)/HZ$2*HZ70</f>
        <v>4109.8981206632952</v>
      </c>
      <c r="IB70" s="2">
        <f>('DT-Prelim Calcs'!$C$6*HZ70-IA70)/('DT-Prelim Calcs'!$C$6*HZ70)*'DT-Prelim Calcs'!$C$7*HZ70</f>
        <v>0.24090482659362172</v>
      </c>
      <c r="IC70" s="110">
        <f>IB70/'DT-Prelim Calcs'!$C$7*('DT-Prelim Calcs'!$C$8-'DT-Prelim Calcs'!$C$9)+'DT-Prelim Calcs'!$C$9</f>
        <v>17.693485877341466</v>
      </c>
      <c r="ID70" s="110">
        <f t="shared" si="142"/>
        <v>17.693485877341466</v>
      </c>
      <c r="IE70" s="2">
        <f t="shared" ref="IE70:IE133" si="184">MIN((ID70-$C$9)/($C$8-$C$9)*$C$7-$C$29*IH70/IA$2,IE$2)</f>
        <v>1.6972019587682685E-4</v>
      </c>
      <c r="IF70" s="110">
        <f>IE70*'DT-Prelim Calcs'!$C$21/HZ$2/'DT-Prelim Calcs'!$C$19/'DT-Prelim Calcs'!$C$18*3.39*'DT-Prelim Calcs'!$C$20</f>
        <v>6.3032949392429153E-3</v>
      </c>
      <c r="IG70" s="88">
        <f t="shared" si="143"/>
        <v>1</v>
      </c>
      <c r="IH70" s="110">
        <f>IF69*'DT-Prelim Calcs'!$C$11+IH69</f>
        <v>12.302351792851605</v>
      </c>
      <c r="II70" s="110">
        <f>II69+0.5*IF70*'DT-Prelim Calcs'!$C$11^2+IH70*'DT-Prelim Calcs'!$C$11</f>
        <v>27.870713019662304</v>
      </c>
      <c r="IJ70" s="110">
        <f>MIN('Drive Train'!$G$35-ID69*'DT-Prelim Calcs'!$C$21*'Drive Train'!$G$38,IJ69+ID$2)</f>
        <v>11.107472897298329</v>
      </c>
      <c r="IK70" s="110">
        <f>'Drive Train'!$G$35-ID70*'DT-Prelim Calcs'!$C$21*'Drive Train'!$G$38</f>
        <v>11.107586271039267</v>
      </c>
      <c r="IL70" s="1">
        <f>IF(II70&gt;='Drive Train'!$G$30,1,0)</f>
        <v>1</v>
      </c>
      <c r="IM70" s="110">
        <f t="shared" ref="IM70:IM133" si="185">MIN(ID70,$C$10)*$C$11*1000/60/60*(1-IL70)</f>
        <v>0</v>
      </c>
      <c r="IN70" s="119">
        <f>IN69+'DT-Prelim Calcs'!$C$11</f>
        <v>2.6400000000000015</v>
      </c>
      <c r="IO70" s="2">
        <f>IY70/'Drive Train'!$G$35</f>
        <v>0.87460993192361836</v>
      </c>
      <c r="IP70" s="88">
        <f>IW70*12*60/(PI() * 'Drive Train'!$G$17)/IO$2*IO70</f>
        <v>4109.9796323329492</v>
      </c>
      <c r="IQ70" s="2">
        <f>('DT-Prelim Calcs'!$C$6*IO70-IP70)/('DT-Prelim Calcs'!$C$6*IO70)*'DT-Prelim Calcs'!$C$7*IO70</f>
        <v>0.24089327771273711</v>
      </c>
      <c r="IR70" s="110">
        <f>IQ70/'DT-Prelim Calcs'!$C$7*('DT-Prelim Calcs'!$C$8-'DT-Prelim Calcs'!$C$9)+'DT-Prelim Calcs'!$C$9</f>
        <v>17.692781477514465</v>
      </c>
      <c r="IS70" s="110">
        <f t="shared" si="144"/>
        <v>17.692781477514465</v>
      </c>
      <c r="IT70" s="2">
        <f t="shared" ref="IT70:IT133" si="186">MIN((IS70-$C$9)/($C$8-$C$9)*$C$7-$C$29*IW70/IP$2,IT$2)</f>
        <v>1.5498414190820431E-4</v>
      </c>
      <c r="IU70" s="110">
        <f>IT70*'DT-Prelim Calcs'!$C$21/IO$2/'DT-Prelim Calcs'!$C$19/'DT-Prelim Calcs'!$C$18*3.39*'DT-Prelim Calcs'!$C$20</f>
        <v>5.7560077179139926E-3</v>
      </c>
      <c r="IV70" s="88">
        <f t="shared" si="145"/>
        <v>1</v>
      </c>
      <c r="IW70" s="110">
        <f>IU69*'DT-Prelim Calcs'!$C$11+IW69</f>
        <v>12.302514667826889</v>
      </c>
      <c r="IX70" s="110">
        <f>IX69+0.5*IU70*'DT-Prelim Calcs'!$C$11^2+IW70*'DT-Prelim Calcs'!$C$11</f>
        <v>28.103391665983665</v>
      </c>
      <c r="IY70" s="110">
        <f>MIN('Drive Train'!$G$35-IS69*'DT-Prelim Calcs'!$C$21*'Drive Train'!$G$38,IY69+IS$2)</f>
        <v>11.107546135429953</v>
      </c>
      <c r="IZ70" s="110">
        <f>'Drive Train'!$G$35-IS70*'DT-Prelim Calcs'!$C$21*'Drive Train'!$G$38</f>
        <v>11.107649667023697</v>
      </c>
      <c r="JA70" s="1">
        <f>IF(IX70&gt;='Drive Train'!$G$30,1,0)</f>
        <v>1</v>
      </c>
      <c r="JB70" s="110">
        <f t="shared" ref="JB70:JB133" si="187">MIN(IS70,$C$10)*$C$11*1000/60/60*(1-JA70)</f>
        <v>0</v>
      </c>
      <c r="JC70" s="119">
        <f>JC69+'DT-Prelim Calcs'!$C$11</f>
        <v>2.6400000000000015</v>
      </c>
      <c r="JD70" s="2">
        <f>JN70/'Drive Train'!$G$35</f>
        <v>0.87461330867024834</v>
      </c>
      <c r="JE70" s="88">
        <f>JL70*12*60/(PI() * 'Drive Train'!$G$17)/JD$2*JD70</f>
        <v>4110.0273615123542</v>
      </c>
      <c r="JF70" s="2">
        <f>('DT-Prelim Calcs'!$C$6*JD70-JE70)/('DT-Prelim Calcs'!$C$6*JD70)*'DT-Prelim Calcs'!$C$7*JD70</f>
        <v>0.2408865152708688</v>
      </c>
      <c r="JG70" s="110">
        <f>JF70/'DT-Prelim Calcs'!$C$7*('DT-Prelim Calcs'!$C$8-'DT-Prelim Calcs'!$C$9)+'DT-Prelim Calcs'!$C$9</f>
        <v>17.692369016521077</v>
      </c>
      <c r="JH70" s="110">
        <f t="shared" si="146"/>
        <v>17.692369016521077</v>
      </c>
      <c r="JI70" s="2">
        <f t="shared" ref="JI70:JI133" si="188">MIN((JH70-$C$9)/($C$8-$C$9)*$C$7-$C$29*JL70/JE$2,JI$2)</f>
        <v>1.4635547114916214E-4</v>
      </c>
      <c r="JJ70" s="110">
        <f>JI70*'DT-Prelim Calcs'!$C$21/JD$2/'DT-Prelim Calcs'!$C$19/'DT-Prelim Calcs'!$C$18*3.39*'DT-Prelim Calcs'!$C$20</f>
        <v>5.4355446378022048E-3</v>
      </c>
      <c r="JK70" s="88">
        <f t="shared" si="147"/>
        <v>1</v>
      </c>
      <c r="JL70" s="110">
        <f>JJ69*'DT-Prelim Calcs'!$C$11+JL69</f>
        <v>12.30261003823083</v>
      </c>
      <c r="JM70" s="110">
        <f>JM69+0.5*JJ70*'DT-Prelim Calcs'!$C$11^2+JL70*'DT-Prelim Calcs'!$C$11</f>
        <v>28.261001494933762</v>
      </c>
      <c r="JN70" s="110">
        <f>MIN('Drive Train'!$G$35-JH69*'DT-Prelim Calcs'!$C$21*'Drive Train'!$G$38,JN69+JH$2)</f>
        <v>11.107589020112153</v>
      </c>
      <c r="JO70" s="110">
        <f>'Drive Train'!$G$35-JH70*'DT-Prelim Calcs'!$C$21*'Drive Train'!$G$38</f>
        <v>11.107686788513103</v>
      </c>
      <c r="JP70" s="1">
        <f>IF(JM70&gt;='Drive Train'!$G$30,1,0)</f>
        <v>1</v>
      </c>
      <c r="JQ70" s="110">
        <f>MIN(JG70,'DT-Prelim Calcs'!$C$10)*'DT-Prelim Calcs'!$C$11*1000/60/60*(1-JP70)</f>
        <v>0</v>
      </c>
      <c r="JR70" s="119">
        <f>JR69+'DT-Prelim Calcs'!$C$11</f>
        <v>2.6400000000000015</v>
      </c>
      <c r="JS70" s="2">
        <f>KC70/'Drive Train'!$G$35</f>
        <v>0.87461455102845398</v>
      </c>
      <c r="JT70" s="88">
        <f>KA70*12*60/(PI() * 'Drive Train'!$G$17)/JS$2*JS70</f>
        <v>4110.0449218127542</v>
      </c>
      <c r="JU70" s="2">
        <f>('DT-Prelim Calcs'!$C$6*JS70-JT70)/('DT-Prelim Calcs'!$C$6*JS70)*'DT-Prelim Calcs'!$C$7*JS70</f>
        <v>0.2408840272658764</v>
      </c>
      <c r="JV70" s="110">
        <f>JU70/'DT-Prelim Calcs'!$C$7*('DT-Prelim Calcs'!$C$8-'DT-Prelim Calcs'!$C$9)+'DT-Prelim Calcs'!$C$9</f>
        <v>17.692217265861963</v>
      </c>
      <c r="JW70" s="110">
        <f t="shared" si="148"/>
        <v>17.692217265861963</v>
      </c>
      <c r="JX70" s="2">
        <f t="shared" ref="JX70:JX133" si="189">MIN((JW70-$C$9)/($C$8-$C$9)*$C$7-$C$29*KA70/JT$2,JX$2)</f>
        <v>1.4318085572631589E-4</v>
      </c>
      <c r="JY70" s="110">
        <f>JX70*'DT-Prelim Calcs'!$C$21/JS$2/'DT-Prelim Calcs'!$C$19/'DT-Prelim Calcs'!$C$18*3.39*'DT-Prelim Calcs'!$C$20</f>
        <v>5.3176415371989517E-3</v>
      </c>
      <c r="JZ70" s="88">
        <f t="shared" si="149"/>
        <v>1</v>
      </c>
      <c r="KA70" s="110">
        <f>JY69*'DT-Prelim Calcs'!$C$11+KA69</f>
        <v>12.302645126270898</v>
      </c>
      <c r="KB70" s="110">
        <f>KB69+0.5*JY70*'DT-Prelim Calcs'!$C$11^2+KA70*'DT-Prelim Calcs'!$C$11</f>
        <v>28.323083147476879</v>
      </c>
      <c r="KC70" s="110">
        <f>MIN('Drive Train'!$G$35-JW69*'DT-Prelim Calcs'!$C$21*'Drive Train'!$G$38,KC69+JW$2)</f>
        <v>11.107604798061365</v>
      </c>
      <c r="KD70" s="110">
        <f>'Drive Train'!$G$35-JW70*'DT-Prelim Calcs'!$C$21*'Drive Train'!$G$38</f>
        <v>11.107700446072423</v>
      </c>
      <c r="KE70" s="1">
        <f>IF(KB70&gt;='Drive Train'!$G$30,1,0)</f>
        <v>1</v>
      </c>
      <c r="KF70" s="110">
        <f>MIN(JV70,'DT-Prelim Calcs'!$C$10)*'DT-Prelim Calcs'!$C$11*1000/60/60*(1-KE70)</f>
        <v>0</v>
      </c>
      <c r="KG70" s="119">
        <f>KG69+'DT-Prelim Calcs'!$C$11</f>
        <v>2.6400000000000015</v>
      </c>
      <c r="KH70" s="2">
        <f>KR70/'Drive Train'!$G$35</f>
        <v>0.87461445864392229</v>
      </c>
      <c r="KI70" s="88">
        <f>KP70*12*60/(PI() * 'Drive Train'!$G$17)/KH$2*KH70</f>
        <v>4110.0436159898727</v>
      </c>
      <c r="KJ70" s="2">
        <f>('DT-Prelim Calcs'!$C$6*KH70-KI70)/('DT-Prelim Calcs'!$C$6*KH70)*'DT-Prelim Calcs'!$C$7*KH70</f>
        <v>0.2408842122794167</v>
      </c>
      <c r="KK70" s="110">
        <f>KJ70/'DT-Prelim Calcs'!$C$7*('DT-Prelim Calcs'!$C$8-'DT-Prelim Calcs'!$C$9)+'DT-Prelim Calcs'!$C$9</f>
        <v>17.69222855037577</v>
      </c>
      <c r="KL70" s="110">
        <f t="shared" si="150"/>
        <v>17.69222855037577</v>
      </c>
      <c r="KM70" s="2">
        <f t="shared" ref="KM70:KM133" si="190">MIN((KL70-$C$9)/($C$8-$C$9)*$C$7-$C$29*KP70/KI$2,KM$2)</f>
        <v>1.4341692706817954E-4</v>
      </c>
      <c r="KN70" s="110">
        <f>KM70*'DT-Prelim Calcs'!$C$21/KH$2/'DT-Prelim Calcs'!$C$19/'DT-Prelim Calcs'!$C$18*3.39*'DT-Prelim Calcs'!$C$20</f>
        <v>5.326409069470418E-3</v>
      </c>
      <c r="KO70" s="88">
        <f t="shared" si="151"/>
        <v>1</v>
      </c>
      <c r="KP70" s="110">
        <f>KN69*'DT-Prelim Calcs'!$C$11+KP69</f>
        <v>12.302642517050144</v>
      </c>
      <c r="KQ70" s="110">
        <f>KQ69+0.5*KN70*'DT-Prelim Calcs'!$C$11^2+KP70*'DT-Prelim Calcs'!$C$11</f>
        <v>28.318528338448758</v>
      </c>
      <c r="KR70" s="110">
        <f>MIN('Drive Train'!$G$35-KL69*'DT-Prelim Calcs'!$C$21*'Drive Train'!$G$38,KR69+KL$2)</f>
        <v>11.107603624777813</v>
      </c>
      <c r="KS70" s="110">
        <f>'Drive Train'!$G$35-KL70*'DT-Prelim Calcs'!$C$21*'Drive Train'!$G$38</f>
        <v>11.10769943046618</v>
      </c>
      <c r="KT70" s="1">
        <f>IF(KQ70&gt;='Drive Train'!$G$30,1,0)</f>
        <v>1</v>
      </c>
      <c r="KU70" s="110">
        <f>MIN(KK70,'DT-Prelim Calcs'!$C$10)*'DT-Prelim Calcs'!$C$11*1000/60/60*(1-KT70)</f>
        <v>0</v>
      </c>
      <c r="KV70" s="119">
        <f>KV69+'DT-Prelim Calcs'!$C$11</f>
        <v>2.6400000000000015</v>
      </c>
      <c r="KW70" s="2">
        <f>LG70/'Drive Train'!$G$35</f>
        <v>0.87461454537820493</v>
      </c>
      <c r="KX70" s="88">
        <f>LE70*12*60/(PI() * 'Drive Train'!$G$17)/KW$2*KW70</f>
        <v>4110.0448419484701</v>
      </c>
      <c r="KY70" s="2">
        <f>('DT-Prelim Calcs'!$C$6*KW70-KX70)/('DT-Prelim Calcs'!$C$6*KW70)*'DT-Prelim Calcs'!$C$7*KW70</f>
        <v>0.24088403858132665</v>
      </c>
      <c r="KZ70" s="110">
        <f>KY70/'DT-Prelim Calcs'!$C$7*('DT-Prelim Calcs'!$C$8-'DT-Prelim Calcs'!$C$9)+'DT-Prelim Calcs'!$C$9</f>
        <v>17.69221795602418</v>
      </c>
      <c r="LA70" s="110">
        <f t="shared" si="152"/>
        <v>17.69221795602418</v>
      </c>
      <c r="LB70" s="2">
        <f t="shared" ref="LB70:LB133" si="191">MIN((LA70-$C$9)/($C$8-$C$9)*$C$7-$C$29*LE70/KX$2,LB$2)</f>
        <v>1.4319529387754604E-4</v>
      </c>
      <c r="LC70" s="110">
        <f>LB70*'DT-Prelim Calcs'!$C$21/KW$2/'DT-Prelim Calcs'!$C$19/'DT-Prelim Calcs'!$C$18*3.39*'DT-Prelim Calcs'!$C$20</f>
        <v>5.3181777605111561E-3</v>
      </c>
      <c r="LD70" s="88">
        <f t="shared" si="153"/>
        <v>1</v>
      </c>
      <c r="LE70" s="110">
        <f>LC69*'DT-Prelim Calcs'!$C$11+LE69</f>
        <v>12.302644966690661</v>
      </c>
      <c r="LF70" s="110">
        <f>LF69+0.5*LC70*'DT-Prelim Calcs'!$C$11^2+LE70*'DT-Prelim Calcs'!$C$11</f>
        <v>28.322868101344643</v>
      </c>
      <c r="LG70" s="110">
        <f>MIN('Drive Train'!$G$35-LA69*'DT-Prelim Calcs'!$C$21*'Drive Train'!$G$38,LG69+LA$2)</f>
        <v>11.107604726303203</v>
      </c>
      <c r="LH70" s="110">
        <f>'Drive Train'!$G$35-LA70*'DT-Prelim Calcs'!$C$21*'Drive Train'!$G$38</f>
        <v>11.107700383957823</v>
      </c>
      <c r="LI70" s="1">
        <f>IF(LF70&gt;='Drive Train'!$G$30,1,0)</f>
        <v>1</v>
      </c>
      <c r="LJ70" s="110">
        <f>MIN(KZ70,'DT-Prelim Calcs'!$C$10)*'DT-Prelim Calcs'!$C$11*1000/60/60*(1-LI70)</f>
        <v>0</v>
      </c>
      <c r="LK70" s="119">
        <f>LK69+'DT-Prelim Calcs'!$C$11</f>
        <v>2.6400000000000015</v>
      </c>
      <c r="LL70" s="2">
        <f>LV70/'Drive Train'!$G$35</f>
        <v>0.87461448002236697</v>
      </c>
      <c r="LM70" s="88">
        <f>LT70*12*60/(PI() * 'Drive Train'!$G$17)/LL$2*LL70</f>
        <v>4110.0439181666779</v>
      </c>
      <c r="LN70" s="2">
        <f>('DT-Prelim Calcs'!$C$6*LL70-LM70)/('DT-Prelim Calcs'!$C$6*LL70)*'DT-Prelim Calcs'!$C$7*LL70</f>
        <v>0.24088416946595251</v>
      </c>
      <c r="LO70" s="110">
        <f>LN70/'DT-Prelim Calcs'!$C$7*('DT-Prelim Calcs'!$C$8-'DT-Prelim Calcs'!$C$9)+'DT-Prelim Calcs'!$C$9</f>
        <v>17.692225939058098</v>
      </c>
      <c r="LP70" s="110">
        <f t="shared" si="154"/>
        <v>17.692225939058098</v>
      </c>
      <c r="LQ70" s="2">
        <f t="shared" ref="LQ70:LQ133" si="192">MIN((LP70-$C$9)/($C$8-$C$9)*$C$7-$C$29*LT70/LM$2,LQ$2)</f>
        <v>1.4336229846054205E-4</v>
      </c>
      <c r="LR70" s="110">
        <f>LQ70*'DT-Prelim Calcs'!$C$21/LL$2/'DT-Prelim Calcs'!$C$19/'DT-Prelim Calcs'!$C$18*3.39*'DT-Prelim Calcs'!$C$20</f>
        <v>5.3243801993982359E-3</v>
      </c>
      <c r="LS70" s="88">
        <f t="shared" si="155"/>
        <v>1</v>
      </c>
      <c r="LT70" s="110">
        <f>LR69*'DT-Prelim Calcs'!$C$11+LT69</f>
        <v>12.302643120842641</v>
      </c>
      <c r="LU70" s="110">
        <f>LU69+0.5*LR70*'DT-Prelim Calcs'!$C$11^2+LT70*'DT-Prelim Calcs'!$C$11</f>
        <v>28.319992961137579</v>
      </c>
      <c r="LV70" s="110">
        <f>MIN('Drive Train'!$G$35-LP69*'DT-Prelim Calcs'!$C$21*'Drive Train'!$G$38,LV69+LP$2)</f>
        <v>11.10760389628406</v>
      </c>
      <c r="LW70" s="110">
        <f>'Drive Train'!$G$35-LP70*'DT-Prelim Calcs'!$C$21*'Drive Train'!$G$38</f>
        <v>11.10769966548477</v>
      </c>
      <c r="LX70" s="1">
        <f>IF(LU70&gt;='Drive Train'!$G$30,1,0)</f>
        <v>1</v>
      </c>
      <c r="LY70" s="110">
        <f>MIN(LO70,'DT-Prelim Calcs'!$C$10)*'DT-Prelim Calcs'!$C$11*1000/60/60*(1-LX70)</f>
        <v>0</v>
      </c>
      <c r="LZ70" s="119">
        <f>LZ69+'DT-Prelim Calcs'!$C$11</f>
        <v>2.6400000000000015</v>
      </c>
    </row>
    <row r="71" spans="2:338" x14ac:dyDescent="0.2">
      <c r="B71" s="137"/>
      <c r="C71" s="137"/>
      <c r="Q71" s="209"/>
      <c r="R71" s="119">
        <f>R70+'DT-Prelim Calcs'!$C$11</f>
        <v>2.6800000000000015</v>
      </c>
      <c r="S71" s="2">
        <f>AG71/'Drive Train'!$G$35</f>
        <v>0</v>
      </c>
      <c r="T71" s="88">
        <f>AE71*12*60/(PI() * 'Drive Train'!$G$17)/S$2*ABS(S71)</f>
        <v>0</v>
      </c>
      <c r="U71" s="2">
        <f>IF(OR(AD70=1,AND($C$32=Motors!$C$28,'DT-Prelim Calcs'!AI70=1)),0,IF(AG71=0,-(V70+$C$9)/($C$8-$C$9)*$C$7,($C$6*S71-T71)/($C$6*S71)*$C$7*S71))</f>
        <v>0</v>
      </c>
      <c r="V71" s="110">
        <f>IF(AND(AD70=1,AI70=1),0,ABS(U71/$C$7*($C$8-$C$9)+$C$9) *'Drive Train'!$K$55 + V70*(1-'Drive Train'!$K$55))</f>
        <v>3.0000025236599379</v>
      </c>
      <c r="W71" s="110">
        <f t="shared" si="108"/>
        <v>3.0000025236599379</v>
      </c>
      <c r="X71" s="2">
        <f>MAX(MIN(IF(AND(AI70=1,AG71&lt;0),-1,1)*(W71-$C$9)/($C$8-$C$9)*$C$7-$C$29*AE71/T$2 -  AI70*$C$29/2,X$2),MAX(X$4:X70)*-1)</f>
        <v>-0.24596370464344669</v>
      </c>
      <c r="Y71" s="110">
        <f t="shared" si="109"/>
        <v>-9.1349280308494016</v>
      </c>
      <c r="Z71" s="110">
        <f t="shared" si="110"/>
        <v>9.1349280308494016</v>
      </c>
      <c r="AA71" s="110">
        <f t="shared" si="111"/>
        <v>0</v>
      </c>
      <c r="AB71" s="110" t="e">
        <f t="shared" si="112"/>
        <v>#N/A</v>
      </c>
      <c r="AC71" s="88">
        <f t="shared" si="156"/>
        <v>0</v>
      </c>
      <c r="AD71" s="1">
        <f t="shared" si="113"/>
        <v>0</v>
      </c>
      <c r="AE71" s="110">
        <f t="shared" si="114"/>
        <v>4.9250102656154287</v>
      </c>
      <c r="AF71" s="110" t="e">
        <f t="shared" si="115"/>
        <v>#N/A</v>
      </c>
      <c r="AG71" s="110">
        <f>IF(AI70=0,MIN('Drive Train'!$G$35-W70*$C$21*'Drive Train'!$G$38,AG70+W$2)-$C$3,IF(AE70-1&lt;=0,0,IF($C$32=Motors!$C$26,MAX(MAX(AG$4:AG70)*-1,AG70-W$2),MAX(0,MAX(AG$4:AG70)*-1,AG70-W$2))))</f>
        <v>0</v>
      </c>
      <c r="AH71" s="110">
        <f>'Drive Train'!$G$35-ABS(W71)*'DT-Prelim Calcs'!$C$21*'Drive Train'!$G$38</f>
        <v>12.429999772870605</v>
      </c>
      <c r="AI71" s="1">
        <f>IF(AJ71&gt;='Drive Train'!$G$30,1,0)</f>
        <v>1</v>
      </c>
      <c r="AJ71" s="110">
        <f>AJ70+0.5*Y71*'DT-Prelim Calcs'!$C$11^2+AE71*'DT-Prelim Calcs'!$C$11</f>
        <v>26.053828459773076</v>
      </c>
      <c r="AK71" s="110">
        <f t="shared" si="116"/>
        <v>0</v>
      </c>
      <c r="AL71" s="119">
        <f>AL70+'DT-Prelim Calcs'!$C$11</f>
        <v>2.6800000000000015</v>
      </c>
      <c r="AM71" s="2">
        <f>AW71/'Drive Train'!$G$35</f>
        <v>0.71169595114169681</v>
      </c>
      <c r="AN71" s="88">
        <f>AU71*12*60/(PI() * 'Drive Train'!$G$17)/AM$2*AM71</f>
        <v>1610.6460472476936</v>
      </c>
      <c r="AO71" s="2">
        <f>('DT-Prelim Calcs'!$C$6*AM71-AN71)/('DT-Prelim Calcs'!$C$6*AM71)*'DT-Prelim Calcs'!$C$7*AM71</f>
        <v>0.61461955709964722</v>
      </c>
      <c r="AP71" s="110">
        <f>AO71/'DT-Prelim Calcs'!$C$7*('DT-Prelim Calcs'!$C$8-'DT-Prelim Calcs'!$C$9)+'DT-Prelim Calcs'!$C$9</f>
        <v>40.487433979127424</v>
      </c>
      <c r="AQ71" s="110">
        <f t="shared" si="117"/>
        <v>40.487433979127424</v>
      </c>
      <c r="AR71" s="2">
        <f t="shared" si="157"/>
        <v>0.49868163060275178</v>
      </c>
      <c r="AS71" s="110">
        <f>AR71*'DT-Prelim Calcs'!$C$21/AM$2/'DT-Prelim Calcs'!$C$19/'DT-Prelim Calcs'!$C$18*3.39*'DT-Prelim Calcs'!$C$20</f>
        <v>5.5562110017000865</v>
      </c>
      <c r="AT71" s="88">
        <f t="shared" si="118"/>
        <v>0</v>
      </c>
      <c r="AU71" s="110">
        <f>AS70*'DT-Prelim Calcs'!$C$11+AU70</f>
        <v>19.74935825025339</v>
      </c>
      <c r="AV71" s="110">
        <f>AV70+0.5*AS71*'DT-Prelim Calcs'!$C$11^2+AU71*'DT-Prelim Calcs'!$C$11</f>
        <v>29.22898910646748</v>
      </c>
      <c r="AW71" s="110">
        <f>MIN('Drive Train'!$G$35-AQ70*'DT-Prelim Calcs'!$C$21*'Drive Train'!$G$38,AW70+AQ$2)</f>
        <v>9.0385385794995496</v>
      </c>
      <c r="AX71" s="110">
        <f>'Drive Train'!$G$35-AQ71*'DT-Prelim Calcs'!$C$21*'Drive Train'!$G$38</f>
        <v>9.0561309418785321</v>
      </c>
      <c r="AY71" s="1">
        <f>IF(AV71&gt;='Drive Train'!$G$30,1,0)</f>
        <v>1</v>
      </c>
      <c r="AZ71" s="110">
        <f t="shared" si="158"/>
        <v>0</v>
      </c>
      <c r="BA71" s="119">
        <f>BA70+'DT-Prelim Calcs'!$C$11</f>
        <v>2.6800000000000015</v>
      </c>
      <c r="BB71" s="2">
        <f>BL71/'Drive Train'!$G$35</f>
        <v>0.8088245150472867</v>
      </c>
      <c r="BC71" s="88">
        <f>BJ71*12*60/(PI() * 'Drive Train'!$G$17)/BB$2*BB71</f>
        <v>3111.5566422581255</v>
      </c>
      <c r="BD71" s="2">
        <f>('DT-Prelim Calcs'!$C$6*BB71-BC71)/('DT-Prelim Calcs'!$C$6*BB71)*'DT-Prelim Calcs'!$C$7*BB71</f>
        <v>0.38919344539750356</v>
      </c>
      <c r="BE71" s="110">
        <f>BD71/'DT-Prelim Calcs'!$C$7*('DT-Prelim Calcs'!$C$8-'DT-Prelim Calcs'!$C$9)+'DT-Prelim Calcs'!$C$9</f>
        <v>26.73803993204632</v>
      </c>
      <c r="BF71" s="110">
        <f t="shared" si="119"/>
        <v>26.73803993204632</v>
      </c>
      <c r="BG71" s="2">
        <f t="shared" si="159"/>
        <v>0.19211309846044805</v>
      </c>
      <c r="BH71" s="110">
        <f>BG71*'DT-Prelim Calcs'!$C$21/BB$2/'DT-Prelim Calcs'!$C$19/'DT-Prelim Calcs'!$C$18*3.39*'DT-Prelim Calcs'!$C$20</f>
        <v>3.3296444598999364</v>
      </c>
      <c r="BI71" s="88">
        <f t="shared" si="120"/>
        <v>0</v>
      </c>
      <c r="BJ71" s="110">
        <f>BH70*'DT-Prelim Calcs'!$C$11+BJ70</f>
        <v>21.581680103764878</v>
      </c>
      <c r="BK71" s="110">
        <f>BK70+0.5*BH71*'DT-Prelim Calcs'!$C$11^2+BJ71*'DT-Prelim Calcs'!$C$11</f>
        <v>36.114506189749505</v>
      </c>
      <c r="BL71" s="110">
        <f>MIN('Drive Train'!$G$35-BF70*'DT-Prelim Calcs'!$C$21*'Drive Train'!$G$38,BL70+BF$2)</f>
        <v>10.27207134110054</v>
      </c>
      <c r="BM71" s="110">
        <f>'Drive Train'!$G$35-BF71*'DT-Prelim Calcs'!$C$21*'Drive Train'!$G$38</f>
        <v>10.293576406115831</v>
      </c>
      <c r="BN71" s="1">
        <f>IF(BK71&gt;='Drive Train'!$G$30,1,0)</f>
        <v>1</v>
      </c>
      <c r="BO71" s="110">
        <f t="shared" si="160"/>
        <v>0</v>
      </c>
      <c r="BP71" s="119">
        <f>BP70+'DT-Prelim Calcs'!$C$11</f>
        <v>2.6800000000000015</v>
      </c>
      <c r="BQ71" s="2">
        <f>CA71/'Drive Train'!$G$35</f>
        <v>0.86081801151393811</v>
      </c>
      <c r="BR71" s="88">
        <f>BY71*12*60/(PI() * 'Drive Train'!$G$17)/BQ$2*BQ71</f>
        <v>3904.2066945622078</v>
      </c>
      <c r="BS71" s="2">
        <f>('DT-Prelim Calcs'!$C$6*BQ71-BR71)/('DT-Prelim Calcs'!$C$6*BQ71)*'DT-Prelim Calcs'!$C$7*BQ71</f>
        <v>0.27112814977357169</v>
      </c>
      <c r="BT71" s="110">
        <f>BS71/'DT-Prelim Calcs'!$C$7*('DT-Prelim Calcs'!$C$8-'DT-Prelim Calcs'!$C$9)+'DT-Prelim Calcs'!$C$9</f>
        <v>19.53689424150863</v>
      </c>
      <c r="BU71" s="110">
        <f t="shared" si="121"/>
        <v>19.53689424150863</v>
      </c>
      <c r="BV71" s="2">
        <f t="shared" si="161"/>
        <v>3.8778849319387299E-2</v>
      </c>
      <c r="BW71" s="110">
        <f>BV71*'DT-Prelim Calcs'!$C$21/BQ$2/'DT-Prelim Calcs'!$C$19/'DT-Prelim Calcs'!$C$18*3.39*'DT-Prelim Calcs'!$C$20</f>
        <v>0.91213972201578308</v>
      </c>
      <c r="BX71" s="88">
        <f t="shared" si="122"/>
        <v>0</v>
      </c>
      <c r="BY71" s="110">
        <f>BW70*'DT-Prelim Calcs'!$C$11+BY70</f>
        <v>18.748120523421889</v>
      </c>
      <c r="BZ71" s="110">
        <f>BZ70+0.5*BW71*'DT-Prelim Calcs'!$C$11^2+BY71*'DT-Prelim Calcs'!$C$11</f>
        <v>36.286525998957714</v>
      </c>
      <c r="CA71" s="110">
        <f>MIN('Drive Train'!$G$35-BU70*'DT-Prelim Calcs'!$C$21*'Drive Train'!$G$38,CA70+BU$2)</f>
        <v>10.932388746227014</v>
      </c>
      <c r="CB71" s="110">
        <f>'Drive Train'!$G$35-BU71*'DT-Prelim Calcs'!$C$21*'Drive Train'!$G$38</f>
        <v>10.941679518264223</v>
      </c>
      <c r="CC71" s="1">
        <f>IF(BZ71&gt;='Drive Train'!$G$30,1,0)</f>
        <v>1</v>
      </c>
      <c r="CD71" s="110">
        <f t="shared" si="162"/>
        <v>0</v>
      </c>
      <c r="CE71" s="119">
        <f>CE70+'DT-Prelim Calcs'!$C$11</f>
        <v>2.6800000000000015</v>
      </c>
      <c r="CF71" s="2">
        <f>CP71/'Drive Train'!$G$35</f>
        <v>0.873137680036008</v>
      </c>
      <c r="CG71" s="88">
        <f>CN71*12*60/(PI() * 'Drive Train'!$G$17)/CF$2*CF71</f>
        <v>4088.4617748739001</v>
      </c>
      <c r="CH71" s="2">
        <f>('DT-Prelim Calcs'!$C$6*CF71-CG71)/('DT-Prelim Calcs'!$C$6*CF71)*'DT-Prelim Calcs'!$C$7*CF71</f>
        <v>0.24401263868429873</v>
      </c>
      <c r="CI71" s="110">
        <f>CH71/'DT-Prelim Calcs'!$C$7*('DT-Prelim Calcs'!$C$8-'DT-Prelim Calcs'!$C$9)+'DT-Prelim Calcs'!$C$9</f>
        <v>17.883040373652264</v>
      </c>
      <c r="CJ71" s="110">
        <f t="shared" si="123"/>
        <v>17.883040373652264</v>
      </c>
      <c r="CK71" s="2">
        <f t="shared" si="163"/>
        <v>4.1309352827318957E-3</v>
      </c>
      <c r="CL71" s="110">
        <f>CK71*'DT-Prelim Calcs'!$C$21/CF$2/'DT-Prelim Calcs'!$C$19/'DT-Prelim Calcs'!$C$18*3.39*'DT-Prelim Calcs'!$C$20</f>
        <v>0.12273614617263914</v>
      </c>
      <c r="CM71" s="88">
        <f t="shared" si="124"/>
        <v>1</v>
      </c>
      <c r="CN71" s="110">
        <f>CL70*'DT-Prelim Calcs'!$C$11+CN70</f>
        <v>15.323425133509151</v>
      </c>
      <c r="CO71" s="110">
        <f>CO70+0.5*CL71*'DT-Prelim Calcs'!$C$11^2+CN71*'DT-Prelim Calcs'!$C$11</f>
        <v>33.21309872274437</v>
      </c>
      <c r="CP71" s="110">
        <f>MIN('Drive Train'!$G$35-CJ70*'DT-Prelim Calcs'!$C$21*'Drive Train'!$G$38,CP70+CJ$2)</f>
        <v>11.0888485364573</v>
      </c>
      <c r="CQ71" s="110">
        <f>'Drive Train'!$G$35-CJ71*'DT-Prelim Calcs'!$C$21*'Drive Train'!$G$38</f>
        <v>11.090526366371297</v>
      </c>
      <c r="CR71" s="1">
        <f>IF(CO71&gt;='Drive Train'!$G$30,1,0)</f>
        <v>1</v>
      </c>
      <c r="CS71" s="110">
        <f t="shared" si="164"/>
        <v>0</v>
      </c>
      <c r="CT71" s="119">
        <f>CT70+'DT-Prelim Calcs'!$C$11</f>
        <v>2.6800000000000015</v>
      </c>
      <c r="CU71" s="2">
        <f>DE71/'Drive Train'!$G$35</f>
        <v>0.8745781689801122</v>
      </c>
      <c r="CV71" s="88">
        <f>DC71*12*60/(PI() * 'Drive Train'!$G$17)/CU$2*CU71</f>
        <v>4109.5229734483</v>
      </c>
      <c r="CW71" s="2">
        <f>('DT-Prelim Calcs'!$C$6*CU71-CV71)/('DT-Prelim Calcs'!$C$6*CU71)*'DT-Prelim Calcs'!$C$7*CU71</f>
        <v>0.24095874693283093</v>
      </c>
      <c r="CX71" s="110">
        <f>CW71/'DT-Prelim Calcs'!$C$7*('DT-Prelim Calcs'!$C$8-'DT-Prelim Calcs'!$C$9)+'DT-Prelim Calcs'!$C$9</f>
        <v>17.696774635619477</v>
      </c>
      <c r="CY71" s="110">
        <f t="shared" si="125"/>
        <v>17.696774635619477</v>
      </c>
      <c r="CZ71" s="2">
        <f t="shared" si="165"/>
        <v>2.3845957238866067E-4</v>
      </c>
      <c r="DA71" s="110">
        <f>CZ71*'DT-Prelim Calcs'!$C$21/CU$2/'DT-Prelim Calcs'!$C$19/'DT-Prelim Calcs'!$C$18*3.39*'DT-Prelim Calcs'!$C$20</f>
        <v>8.5610219091284794E-3</v>
      </c>
      <c r="DB71" s="88">
        <f t="shared" si="126"/>
        <v>1</v>
      </c>
      <c r="DC71" s="110">
        <f>DA70*'DT-Prelim Calcs'!$C$11+DC70</f>
        <v>12.725787405048671</v>
      </c>
      <c r="DD71" s="110">
        <f>DD70+0.5*DA71*'DT-Prelim Calcs'!$C$11^2+DC71*'DT-Prelim Calcs'!$C$11</f>
        <v>29.503688645116629</v>
      </c>
      <c r="DE71" s="110">
        <f>MIN('Drive Train'!$G$35-CY70*'DT-Prelim Calcs'!$C$21*'Drive Train'!$G$38,DE70+CY$2)</f>
        <v>11.107142746047424</v>
      </c>
      <c r="DF71" s="110">
        <f>'Drive Train'!$G$35-CY71*'DT-Prelim Calcs'!$C$21*'Drive Train'!$G$38</f>
        <v>11.107290282794246</v>
      </c>
      <c r="DG71" s="1">
        <f>IF(DD71&gt;='Drive Train'!$G$30,1,0)</f>
        <v>1</v>
      </c>
      <c r="DH71" s="110">
        <f t="shared" si="166"/>
        <v>0</v>
      </c>
      <c r="DI71" s="119">
        <f>DI70+'DT-Prelim Calcs'!$C$11</f>
        <v>2.6800000000000015</v>
      </c>
      <c r="DJ71" s="2">
        <f>DT71/'Drive Train'!$G$35</f>
        <v>0.8746676197268648</v>
      </c>
      <c r="DK71" s="88">
        <f>DR71*12*60/(PI() * 'Drive Train'!$G$17)/DJ$2*DJ71</f>
        <v>4110.7960872296362</v>
      </c>
      <c r="DL71" s="2">
        <f>('DT-Prelim Calcs'!$C$6*DJ71-DK71)/('DT-Prelim Calcs'!$C$6*DJ71)*'DT-Prelim Calcs'!$C$7*DJ71</f>
        <v>0.24077749398717616</v>
      </c>
      <c r="DM71" s="110">
        <f>DL71/'DT-Prelim Calcs'!$C$7*('DT-Prelim Calcs'!$C$8-'DT-Prelim Calcs'!$C$9)+'DT-Prelim Calcs'!$C$9</f>
        <v>17.685719491416418</v>
      </c>
      <c r="DN71" s="110">
        <f t="shared" si="127"/>
        <v>17.685719491416418</v>
      </c>
      <c r="DO71" s="2">
        <f t="shared" si="167"/>
        <v>7.2581190503073767E-6</v>
      </c>
      <c r="DP71" s="110">
        <f>DO71*'DT-Prelim Calcs'!$C$21/DJ$2/'DT-Prelim Calcs'!$C$19/'DT-Prelim Calcs'!$C$18*3.39*'DT-Prelim Calcs'!$C$20</f>
        <v>3.0550326369497926E-4</v>
      </c>
      <c r="DQ71" s="88">
        <f t="shared" si="128"/>
        <v>1</v>
      </c>
      <c r="DR71" s="110">
        <f>DP70*'DT-Prelim Calcs'!$C$11+DR70</f>
        <v>10.856600315079357</v>
      </c>
      <c r="DS71" s="110">
        <f>DS70+0.5*DP71*'DT-Prelim Calcs'!$C$11^2+DR71*'DT-Prelim Calcs'!$C$11</f>
        <v>26.129253348853346</v>
      </c>
      <c r="DT71" s="110">
        <f>MIN('Drive Train'!$G$35-DN70*'DT-Prelim Calcs'!$C$21*'Drive Train'!$G$38,DT70+DN$2)</f>
        <v>11.108278770531182</v>
      </c>
      <c r="DU71" s="110">
        <f>'Drive Train'!$G$35-DN71*'DT-Prelim Calcs'!$C$21*'Drive Train'!$G$38</f>
        <v>11.108285245772521</v>
      </c>
      <c r="DV71" s="1">
        <f>IF(DS71&gt;='Drive Train'!$G$30,1,0)</f>
        <v>1</v>
      </c>
      <c r="DW71" s="110">
        <f t="shared" si="168"/>
        <v>0</v>
      </c>
      <c r="DX71" s="119">
        <f>DX70+'DT-Prelim Calcs'!$C$11</f>
        <v>2.6800000000000015</v>
      </c>
      <c r="DY71" s="2">
        <f>EI71/'Drive Train'!$G$35</f>
        <v>0.87467053843600506</v>
      </c>
      <c r="DZ71" s="88">
        <f>EG71*12*60/(PI() * 'Drive Train'!$G$17)/DY$2*DY71</f>
        <v>4110.8363162860151</v>
      </c>
      <c r="EA71" s="2">
        <f>('DT-Prelim Calcs'!$C$6*DY71-DZ71)/('DT-Prelim Calcs'!$C$6*DY71)*'DT-Prelim Calcs'!$C$7*DY71</f>
        <v>0.24077189652982176</v>
      </c>
      <c r="EB71" s="110">
        <f>EA71/'DT-Prelim Calcs'!$C$7*('DT-Prelim Calcs'!$C$8-'DT-Prelim Calcs'!$C$9)+'DT-Prelim Calcs'!$C$9</f>
        <v>17.685378086216076</v>
      </c>
      <c r="EC71" s="110">
        <f t="shared" si="129"/>
        <v>17.685378086216076</v>
      </c>
      <c r="ED71" s="2">
        <f t="shared" si="169"/>
        <v>1.0787681661850179E-7</v>
      </c>
      <c r="EE71" s="110">
        <f>ED71*'DT-Prelim Calcs'!$C$21/DY$2/'DT-Prelim Calcs'!$C$19/'DT-Prelim Calcs'!$C$18*3.39*'DT-Prelim Calcs'!$C$20</f>
        <v>5.2084149759671894E-6</v>
      </c>
      <c r="EF71" s="88">
        <f t="shared" si="130"/>
        <v>1</v>
      </c>
      <c r="EG71" s="110">
        <f>EE70*'DT-Prelim Calcs'!$C$11+EG70</f>
        <v>9.4647895201121113</v>
      </c>
      <c r="EH71" s="110">
        <f>EH70+0.5*EE71*'DT-Prelim Calcs'!$C$11^2+EG71*'DT-Prelim Calcs'!$C$11</f>
        <v>23.289383366442561</v>
      </c>
      <c r="EI71" s="110">
        <f>MIN('Drive Train'!$G$35-EC70*'DT-Prelim Calcs'!$C$21*'Drive Train'!$G$38,EI70+EC$2)</f>
        <v>11.108315838137264</v>
      </c>
      <c r="EJ71" s="110">
        <f>'Drive Train'!$G$35-EC71*'DT-Prelim Calcs'!$C$21*'Drive Train'!$G$38</f>
        <v>11.108315972240552</v>
      </c>
      <c r="EK71" s="1">
        <f>IF(EH71&gt;='Drive Train'!$G$30,1,0)</f>
        <v>1</v>
      </c>
      <c r="EL71" s="110">
        <f t="shared" si="170"/>
        <v>0</v>
      </c>
      <c r="EM71" s="119">
        <f>EM70+'DT-Prelim Calcs'!$C$11</f>
        <v>2.6800000000000015</v>
      </c>
      <c r="EN71" s="2">
        <f>EX71/'Drive Train'!$G$35</f>
        <v>0.87467058509573958</v>
      </c>
      <c r="EO71" s="88">
        <f>EV71*12*60/(PI() * 'Drive Train'!$G$17)/EN$2*EN71</f>
        <v>4110.8369356131698</v>
      </c>
      <c r="EP71" s="2">
        <f>('DT-Prelim Calcs'!$C$6*EN71-EO71)/('DT-Prelim Calcs'!$C$6*EN71)*'DT-Prelim Calcs'!$C$7*EN71</f>
        <v>0.24077181279071719</v>
      </c>
      <c r="EQ71" s="110">
        <f>EP71/'DT-Prelim Calcs'!$C$7*('DT-Prelim Calcs'!$C$8-'DT-Prelim Calcs'!$C$9)+'DT-Prelim Calcs'!$C$9</f>
        <v>17.685372978724594</v>
      </c>
      <c r="ER71" s="110">
        <f t="shared" si="131"/>
        <v>17.685372978724594</v>
      </c>
      <c r="ES71" s="2">
        <f t="shared" si="171"/>
        <v>7.0779668237541671E-10</v>
      </c>
      <c r="ET71" s="110">
        <f>ES71*'DT-Prelim Calcs'!$C$21/EN$2/'DT-Prelim Calcs'!$C$19/'DT-Prelim Calcs'!$C$18*3.39*'DT-Prelim Calcs'!$C$20</f>
        <v>3.8554408882837791E-8</v>
      </c>
      <c r="EU71" s="88">
        <f t="shared" si="132"/>
        <v>1</v>
      </c>
      <c r="EV71" s="110">
        <f>ET70*'DT-Prelim Calcs'!$C$11+EV70</f>
        <v>8.3892460728348421</v>
      </c>
      <c r="EW71" s="110">
        <f>EW70+0.5*ET71*'DT-Prelim Calcs'!$C$11^2+EV71*'DT-Prelim Calcs'!$C$11</f>
        <v>20.939735836801134</v>
      </c>
      <c r="EX71" s="110">
        <f>MIN('Drive Train'!$G$35-ER70*'DT-Prelim Calcs'!$C$21*'Drive Train'!$G$38,EX70+ER$2)</f>
        <v>11.108316430715892</v>
      </c>
      <c r="EY71" s="110">
        <f>'Drive Train'!$G$35-ER71*'DT-Prelim Calcs'!$C$21*'Drive Train'!$G$38</f>
        <v>11.108316431914785</v>
      </c>
      <c r="EZ71" s="1">
        <f>IF(EW71&gt;='Drive Train'!$G$30,1,0)</f>
        <v>1</v>
      </c>
      <c r="FA71" s="110">
        <f t="shared" si="172"/>
        <v>0</v>
      </c>
      <c r="FB71" s="119">
        <f>FB70+'DT-Prelim Calcs'!$C$11</f>
        <v>2.6800000000000015</v>
      </c>
      <c r="FC71" s="2">
        <f>FM71/'Drive Train'!$G$35</f>
        <v>0.87467058542769249</v>
      </c>
      <c r="FD71" s="88">
        <f>FK71*12*60/(PI() * 'Drive Train'!$G$17)/FC$2*FC71</f>
        <v>4110.8369398311743</v>
      </c>
      <c r="FE71" s="2">
        <f>('DT-Prelim Calcs'!$C$6*FC71-FD71)/('DT-Prelim Calcs'!$C$6*FC71)*'DT-Prelim Calcs'!$C$7*FC71</f>
        <v>0.24077181224038272</v>
      </c>
      <c r="FF71" s="110">
        <f>FE71/'DT-Prelim Calcs'!$C$7*('DT-Prelim Calcs'!$C$8-'DT-Prelim Calcs'!$C$9)+'DT-Prelim Calcs'!$C$9</f>
        <v>17.685372945158093</v>
      </c>
      <c r="FG71" s="110">
        <f t="shared" si="133"/>
        <v>17.685372945158093</v>
      </c>
      <c r="FH71" s="2">
        <f t="shared" si="173"/>
        <v>1.7907342275691462E-12</v>
      </c>
      <c r="FI71" s="110">
        <f>FH71*'DT-Prelim Calcs'!$C$21/FC$2/'DT-Prelim Calcs'!$C$19/'DT-Prelim Calcs'!$C$18*3.39*'DT-Prelim Calcs'!$C$20</f>
        <v>1.0862756999477692E-10</v>
      </c>
      <c r="FJ71" s="88">
        <f t="shared" si="134"/>
        <v>1</v>
      </c>
      <c r="FK71" s="110">
        <f>FI70*'DT-Prelim Calcs'!$C$11+FK70</f>
        <v>7.533200560069238</v>
      </c>
      <c r="FL71" s="110">
        <f>FL70+0.5*FI71*'DT-Prelim Calcs'!$C$11^2+FK71*'DT-Prelim Calcs'!$C$11</f>
        <v>18.993056507341119</v>
      </c>
      <c r="FM71" s="110">
        <f>MIN('Drive Train'!$G$35-FG70*'DT-Prelim Calcs'!$C$21*'Drive Train'!$G$38,FM70+FG$2)</f>
        <v>11.108316434931695</v>
      </c>
      <c r="FN71" s="110">
        <f>'Drive Train'!$G$35-FG71*'DT-Prelim Calcs'!$C$21*'Drive Train'!$G$38</f>
        <v>11.108316434935771</v>
      </c>
      <c r="FO71" s="1">
        <f>IF(FL71&gt;='Drive Train'!$G$30,1,0)</f>
        <v>0</v>
      </c>
      <c r="FP71" s="110">
        <f t="shared" si="174"/>
        <v>0.19650414383508993</v>
      </c>
      <c r="FQ71" s="119">
        <f>FQ70+'DT-Prelim Calcs'!$C$11</f>
        <v>2.6800000000000015</v>
      </c>
      <c r="FR71" s="2">
        <f>GB71/'Drive Train'!$G$35</f>
        <v>0.87467058542861409</v>
      </c>
      <c r="FS71" s="88">
        <f>FZ71*12*60/(PI() * 'Drive Train'!$G$17)/FR$2*FR71</f>
        <v>4110.8369398423156</v>
      </c>
      <c r="FT71" s="2">
        <f>('DT-Prelim Calcs'!$C$6*FR71-FS71)/('DT-Prelim Calcs'!$C$6*FR71)*'DT-Prelim Calcs'!$C$7*FR71</f>
        <v>0.24077181223899233</v>
      </c>
      <c r="FU71" s="110">
        <f>FT71/'DT-Prelim Calcs'!$C$7*('DT-Prelim Calcs'!$C$8-'DT-Prelim Calcs'!$C$9)+'DT-Prelim Calcs'!$C$9</f>
        <v>17.68537294507329</v>
      </c>
      <c r="FV71" s="110">
        <f t="shared" si="135"/>
        <v>17.68537294507329</v>
      </c>
      <c r="FW71" s="2">
        <f t="shared" si="175"/>
        <v>1.5543122344752192E-15</v>
      </c>
      <c r="FX71" s="110">
        <f>FW71*'DT-Prelim Calcs'!$C$21/FR$2/'DT-Prelim Calcs'!$C$19/'DT-Prelim Calcs'!$C$18*3.39*'DT-Prelim Calcs'!$C$20</f>
        <v>1.0390701650866786E-13</v>
      </c>
      <c r="FY71" s="88">
        <f t="shared" si="136"/>
        <v>1</v>
      </c>
      <c r="FZ71" s="110">
        <f>FX70*'DT-Prelim Calcs'!$C$11+FZ70</f>
        <v>6.8356819897037813</v>
      </c>
      <c r="GA71" s="110">
        <f>GA70+0.5*FX71*'DT-Prelim Calcs'!$C$11^2+FZ71*'DT-Prelim Calcs'!$C$11</f>
        <v>17.363079887700199</v>
      </c>
      <c r="GB71" s="110">
        <f>MIN('Drive Train'!$G$35-FV70*'DT-Prelim Calcs'!$C$21*'Drive Train'!$G$38,GB70+FV$2)</f>
        <v>11.108316434943399</v>
      </c>
      <c r="GC71" s="110">
        <f>'Drive Train'!$G$35-FV71*'DT-Prelim Calcs'!$C$21*'Drive Train'!$G$38</f>
        <v>11.108316434943402</v>
      </c>
      <c r="GD71" s="1">
        <f>IF(GA71&gt;='Drive Train'!$G$30,1,0)</f>
        <v>0</v>
      </c>
      <c r="GE71" s="110">
        <f t="shared" si="176"/>
        <v>0.19650414383414769</v>
      </c>
      <c r="GF71" s="119">
        <f>GF70+'DT-Prelim Calcs'!$C$11</f>
        <v>2.6800000000000015</v>
      </c>
      <c r="GG71" s="2">
        <f>GQ71/'Drive Train'!$G$35</f>
        <v>0.87455614935651393</v>
      </c>
      <c r="GH71" s="88">
        <f>GO71*12*60/(PI() * 'Drive Train'!$G$17)/GG$2*GG71</f>
        <v>4109.2194254848437</v>
      </c>
      <c r="GI71" s="2">
        <f>('DT-Prelim Calcs'!$C$6*GG71-GH71)/('DT-Prelim Calcs'!$C$6*GG71)*'DT-Prelim Calcs'!$C$7*GG71</f>
        <v>0.24100098738487141</v>
      </c>
      <c r="GJ71" s="110">
        <f>GI71/'DT-Prelim Calcs'!$C$7*('DT-Prelim Calcs'!$C$8-'DT-Prelim Calcs'!$C$9)+'DT-Prelim Calcs'!$C$9</f>
        <v>17.699351003616272</v>
      </c>
      <c r="GK71" s="110">
        <f t="shared" si="177"/>
        <v>17.699351003616272</v>
      </c>
      <c r="GL71" s="2">
        <f t="shared" si="178"/>
        <v>2.9242029301085326E-4</v>
      </c>
      <c r="GM71" s="110">
        <f>GL71*'DT-Prelim Calcs'!$C$21/GG$2/'DT-Prelim Calcs'!$C$19/'DT-Prelim Calcs'!$C$18*3.39*'DT-Prelim Calcs'!$C$20</f>
        <v>1.0860294754814792E-2</v>
      </c>
      <c r="GN71" s="88">
        <f t="shared" si="137"/>
        <v>1</v>
      </c>
      <c r="GO71" s="110">
        <f>GM70*'DT-Prelim Calcs'!$C$11+GO70</f>
        <v>12.300995547465494</v>
      </c>
      <c r="GP71" s="110">
        <f>GP70+0.5*GM71*'DT-Prelim Calcs'!$C$11^2+GO71*'DT-Prelim Calcs'!$C$11</f>
        <v>26.897802847460685</v>
      </c>
      <c r="GQ71" s="110">
        <f>MIN('Drive Train'!$G$35-GK70*'DT-Prelim Calcs'!$C$21*'Drive Train'!$G$38,GQ70+GK$2)</f>
        <v>11.106863096827727</v>
      </c>
      <c r="GR71" s="110">
        <f>'Drive Train'!$G$35-GK71*'DT-Prelim Calcs'!$C$21*'Drive Train'!$G$38</f>
        <v>11.107058409674535</v>
      </c>
      <c r="GS71" s="1">
        <f>IF(GP71&gt;='Drive Train'!$G$30,1,0)</f>
        <v>1</v>
      </c>
      <c r="GT71" s="110">
        <f t="shared" si="179"/>
        <v>0</v>
      </c>
      <c r="GU71" s="119">
        <f>GU70+'DT-Prelim Calcs'!$C$11</f>
        <v>2.6800000000000015</v>
      </c>
      <c r="GV71" s="2">
        <f>HF71/'Drive Train'!$G$35</f>
        <v>0.87458877818534575</v>
      </c>
      <c r="GW71" s="88">
        <f>HD71*12*60/(PI() * 'Drive Train'!$G$17)/GV$2*GV71</f>
        <v>4109.680629942146</v>
      </c>
      <c r="GX71" s="2">
        <f>('DT-Prelim Calcs'!$C$6*GV71-GW71)/('DT-Prelim Calcs'!$C$6*GV71)*'DT-Prelim Calcs'!$C$7*GV71</f>
        <v>0.24093564158749742</v>
      </c>
      <c r="GY71" s="110">
        <f>GX71/'DT-Prelim Calcs'!$C$7*('DT-Prelim Calcs'!$C$8-'DT-Prelim Calcs'!$C$9)+'DT-Prelim Calcs'!$C$9</f>
        <v>17.695365373421829</v>
      </c>
      <c r="GZ71" s="110">
        <f t="shared" si="138"/>
        <v>17.695365373421829</v>
      </c>
      <c r="HA71" s="2">
        <f t="shared" si="180"/>
        <v>2.0903947804590262E-4</v>
      </c>
      <c r="HB71" s="110">
        <f>HA71*'DT-Prelim Calcs'!$C$21/GV$2/'DT-Prelim Calcs'!$C$19/'DT-Prelim Calcs'!$C$18*3.39*'DT-Prelim Calcs'!$C$20</f>
        <v>7.7635868687364927E-3</v>
      </c>
      <c r="HC71" s="88">
        <f t="shared" si="139"/>
        <v>1</v>
      </c>
      <c r="HD71" s="110">
        <f>HB70*'DT-Prelim Calcs'!$C$11+HD70</f>
        <v>12.301917195887755</v>
      </c>
      <c r="HE71" s="110">
        <f>HE70+0.5*HB71*'DT-Prelim Calcs'!$C$11^2+HD71*'DT-Prelim Calcs'!$C$11</f>
        <v>27.565198411826806</v>
      </c>
      <c r="HF71" s="110">
        <f>MIN('Drive Train'!$G$35-GZ70*'DT-Prelim Calcs'!$C$21*'Drive Train'!$G$38,HF70+GZ$2)</f>
        <v>11.10727748295389</v>
      </c>
      <c r="HG71" s="110">
        <f>'Drive Train'!$G$35-GZ71*'DT-Prelim Calcs'!$C$21*'Drive Train'!$G$38</f>
        <v>11.107417116392035</v>
      </c>
      <c r="HH71" s="1">
        <f>IF(HE71&gt;='Drive Train'!$G$30,1,0)</f>
        <v>1</v>
      </c>
      <c r="HI71" s="110">
        <f t="shared" si="181"/>
        <v>0</v>
      </c>
      <c r="HJ71" s="119">
        <f>HJ70+'DT-Prelim Calcs'!$C$11</f>
        <v>2.6800000000000015</v>
      </c>
      <c r="HK71" s="2">
        <f>HU71/'Drive Train'!$G$35</f>
        <v>0.87460458926066942</v>
      </c>
      <c r="HL71" s="88">
        <f>HS71*12*60/(PI() * 'Drive Train'!$G$17)/HK$2*HK71</f>
        <v>4109.9041154605138</v>
      </c>
      <c r="HM71" s="2">
        <f>('DT-Prelim Calcs'!$C$6*HK71-HL71)/('DT-Prelim Calcs'!$C$6*HK71)*'DT-Prelim Calcs'!$C$7*HK71</f>
        <v>0.24090397722752258</v>
      </c>
      <c r="HN71" s="110">
        <f>HM71/'DT-Prelim Calcs'!$C$7*('DT-Prelim Calcs'!$C$8-'DT-Prelim Calcs'!$C$9)+'DT-Prelim Calcs'!$C$9</f>
        <v>17.693434072033291</v>
      </c>
      <c r="HO71" s="110">
        <f t="shared" si="140"/>
        <v>17.693434072033291</v>
      </c>
      <c r="HP71" s="2">
        <f t="shared" si="182"/>
        <v>1.6863642674219692E-4</v>
      </c>
      <c r="HQ71" s="110">
        <f>HP71*'DT-Prelim Calcs'!$C$21/HK$2/'DT-Prelim Calcs'!$C$19/'DT-Prelim Calcs'!$C$18*3.39*'DT-Prelim Calcs'!$C$20</f>
        <v>6.2630444760241573E-3</v>
      </c>
      <c r="HR71" s="88">
        <f t="shared" si="141"/>
        <v>1</v>
      </c>
      <c r="HS71" s="110">
        <f>HQ70*'DT-Prelim Calcs'!$C$11+HS70</f>
        <v>12.302363771613852</v>
      </c>
      <c r="HT71" s="110">
        <f>HT70+0.5*HQ71*'DT-Prelim Calcs'!$C$11^2+HS71*'DT-Prelim Calcs'!$C$11</f>
        <v>28.033813873420474</v>
      </c>
      <c r="HU71" s="110">
        <f>MIN('Drive Train'!$G$35-HO70*'DT-Prelim Calcs'!$C$21*'Drive Train'!$G$38,HU70+HO$2)</f>
        <v>11.107478283610501</v>
      </c>
      <c r="HV71" s="110">
        <f>'Drive Train'!$G$35-HO71*'DT-Prelim Calcs'!$C$21*'Drive Train'!$G$38</f>
        <v>11.107590933517002</v>
      </c>
      <c r="HW71" s="1">
        <f>IF(HT71&gt;='Drive Train'!$G$30,1,0)</f>
        <v>1</v>
      </c>
      <c r="HX71" s="110">
        <f t="shared" si="183"/>
        <v>0</v>
      </c>
      <c r="HY71" s="119">
        <f>HY70+'DT-Prelim Calcs'!$C$11</f>
        <v>2.6800000000000015</v>
      </c>
      <c r="HZ71" s="2">
        <f>IJ71/'Drive Train'!$G$35</f>
        <v>0.87461309220781636</v>
      </c>
      <c r="IA71" s="88">
        <f>IH71*12*60/(PI() * 'Drive Train'!$G$17)/HZ$2*HZ71</f>
        <v>4110.0243018904384</v>
      </c>
      <c r="IB71" s="2">
        <f>('DT-Prelim Calcs'!$C$6*HZ71-IA71)/('DT-Prelim Calcs'!$C$6*HZ71)*'DT-Prelim Calcs'!$C$7*HZ71</f>
        <v>0.2408869487689255</v>
      </c>
      <c r="IC71" s="110">
        <f>IB71/'DT-Prelim Calcs'!$C$7*('DT-Prelim Calcs'!$C$8-'DT-Prelim Calcs'!$C$9)+'DT-Prelim Calcs'!$C$9</f>
        <v>17.692395456828081</v>
      </c>
      <c r="ID71" s="110">
        <f t="shared" si="142"/>
        <v>17.692395456828081</v>
      </c>
      <c r="IE71" s="2">
        <f t="shared" si="184"/>
        <v>1.469086011067211E-4</v>
      </c>
      <c r="IF71" s="110">
        <f>IE71*'DT-Prelim Calcs'!$C$21/HZ$2/'DT-Prelim Calcs'!$C$19/'DT-Prelim Calcs'!$C$18*3.39*'DT-Prelim Calcs'!$C$20</f>
        <v>5.4560875157090597E-3</v>
      </c>
      <c r="IG71" s="88">
        <f t="shared" si="143"/>
        <v>1</v>
      </c>
      <c r="IH71" s="110">
        <f>IF70*'DT-Prelim Calcs'!$C$11+IH70</f>
        <v>12.302603924649175</v>
      </c>
      <c r="II71" s="110">
        <f>II70+0.5*IF71*'DT-Prelim Calcs'!$C$11^2+IH71*'DT-Prelim Calcs'!$C$11</f>
        <v>28.362821541518283</v>
      </c>
      <c r="IJ71" s="110">
        <f>MIN('Drive Train'!$G$35-ID70*'DT-Prelim Calcs'!$C$21*'Drive Train'!$G$38,IJ70+ID$2)</f>
        <v>11.107586271039267</v>
      </c>
      <c r="IK71" s="110">
        <f>'Drive Train'!$G$35-ID71*'DT-Prelim Calcs'!$C$21*'Drive Train'!$G$38</f>
        <v>11.107684408885472</v>
      </c>
      <c r="IL71" s="1">
        <f>IF(II71&gt;='Drive Train'!$G$30,1,0)</f>
        <v>1</v>
      </c>
      <c r="IM71" s="110">
        <f t="shared" si="185"/>
        <v>0</v>
      </c>
      <c r="IN71" s="119">
        <f>IN70+'DT-Prelim Calcs'!$C$11</f>
        <v>2.6800000000000015</v>
      </c>
      <c r="IO71" s="2">
        <f>IY71/'Drive Train'!$G$35</f>
        <v>0.87461808401761398</v>
      </c>
      <c r="IP71" s="88">
        <f>IW71*12*60/(PI() * 'Drive Train'!$G$17)/IO$2*IO71</f>
        <v>4110.0948593379326</v>
      </c>
      <c r="IQ71" s="2">
        <f>('DT-Prelim Calcs'!$C$6*IO71-IP71)/('DT-Prelim Calcs'!$C$6*IO71)*'DT-Prelim Calcs'!$C$7*IO71</f>
        <v>0.24087695194660194</v>
      </c>
      <c r="IR71" s="110">
        <f>IQ71/'DT-Prelim Calcs'!$C$7*('DT-Prelim Calcs'!$C$8-'DT-Prelim Calcs'!$C$9)+'DT-Prelim Calcs'!$C$9</f>
        <v>17.691785721565793</v>
      </c>
      <c r="IS71" s="110">
        <f t="shared" si="144"/>
        <v>17.691785721565793</v>
      </c>
      <c r="IT71" s="2">
        <f t="shared" si="186"/>
        <v>1.3415298313351753E-4</v>
      </c>
      <c r="IU71" s="110">
        <f>IT71*'DT-Prelim Calcs'!$C$21/IO$2/'DT-Prelim Calcs'!$C$19/'DT-Prelim Calcs'!$C$18*3.39*'DT-Prelim Calcs'!$C$20</f>
        <v>4.9823523670897317E-3</v>
      </c>
      <c r="IV71" s="88">
        <f t="shared" si="145"/>
        <v>1</v>
      </c>
      <c r="IW71" s="110">
        <f>IU70*'DT-Prelim Calcs'!$C$11+IW70</f>
        <v>12.302744908135606</v>
      </c>
      <c r="IX71" s="110">
        <f>IX70+0.5*IU71*'DT-Prelim Calcs'!$C$11^2+IW71*'DT-Prelim Calcs'!$C$11</f>
        <v>28.595505448190981</v>
      </c>
      <c r="IY71" s="110">
        <f>MIN('Drive Train'!$G$35-IS70*'DT-Prelim Calcs'!$C$21*'Drive Train'!$G$38,IY70+IS$2)</f>
        <v>11.107649667023697</v>
      </c>
      <c r="IZ71" s="110">
        <f>'Drive Train'!$G$35-IS71*'DT-Prelim Calcs'!$C$21*'Drive Train'!$G$38</f>
        <v>11.107739285059077</v>
      </c>
      <c r="JA71" s="1">
        <f>IF(IX71&gt;='Drive Train'!$G$30,1,0)</f>
        <v>1</v>
      </c>
      <c r="JB71" s="110">
        <f t="shared" si="187"/>
        <v>0</v>
      </c>
      <c r="JC71" s="119">
        <f>JC70+'DT-Prelim Calcs'!$C$11</f>
        <v>2.6800000000000015</v>
      </c>
      <c r="JD71" s="2">
        <f>JN71/'Drive Train'!$G$35</f>
        <v>0.87462100696953571</v>
      </c>
      <c r="JE71" s="88">
        <f>JL71*12*60/(PI() * 'Drive Train'!$G$17)/JD$2*JD71</f>
        <v>4110.1361741560604</v>
      </c>
      <c r="JF71" s="2">
        <f>('DT-Prelim Calcs'!$C$6*JD71-JE71)/('DT-Prelim Calcs'!$C$6*JD71)*'DT-Prelim Calcs'!$C$7*JD71</f>
        <v>0.24087109832703754</v>
      </c>
      <c r="JG71" s="110">
        <f>JF71/'DT-Prelim Calcs'!$C$7*('DT-Prelim Calcs'!$C$8-'DT-Prelim Calcs'!$C$9)+'DT-Prelim Calcs'!$C$9</f>
        <v>17.691428692287396</v>
      </c>
      <c r="JH71" s="110">
        <f t="shared" si="146"/>
        <v>17.691428692287396</v>
      </c>
      <c r="JI71" s="2">
        <f t="shared" si="188"/>
        <v>1.2668397033968604E-4</v>
      </c>
      <c r="JJ71" s="110">
        <f>JI71*'DT-Prelim Calcs'!$C$21/JD$2/'DT-Prelim Calcs'!$C$19/'DT-Prelim Calcs'!$C$18*3.39*'DT-Prelim Calcs'!$C$20</f>
        <v>4.7049582107769137E-3</v>
      </c>
      <c r="JK71" s="88">
        <f t="shared" si="147"/>
        <v>1</v>
      </c>
      <c r="JL71" s="110">
        <f>JJ70*'DT-Prelim Calcs'!$C$11+JL70</f>
        <v>12.302827460016342</v>
      </c>
      <c r="JM71" s="110">
        <f>JM70+0.5*JJ71*'DT-Prelim Calcs'!$C$11^2+JL71*'DT-Prelim Calcs'!$C$11</f>
        <v>28.753118357300984</v>
      </c>
      <c r="JN71" s="110">
        <f>MIN('Drive Train'!$G$35-JH70*'DT-Prelim Calcs'!$C$21*'Drive Train'!$G$38,JN70+JH$2)</f>
        <v>11.107686788513103</v>
      </c>
      <c r="JO71" s="110">
        <f>'Drive Train'!$G$35-JH71*'DT-Prelim Calcs'!$C$21*'Drive Train'!$G$38</f>
        <v>11.107771417694133</v>
      </c>
      <c r="JP71" s="1">
        <f>IF(JM71&gt;='Drive Train'!$G$30,1,0)</f>
        <v>1</v>
      </c>
      <c r="JQ71" s="110">
        <f>MIN(JG71,'DT-Prelim Calcs'!$C$10)*'DT-Prelim Calcs'!$C$11*1000/60/60*(1-JP71)</f>
        <v>0</v>
      </c>
      <c r="JR71" s="119">
        <f>JR70+'DT-Prelim Calcs'!$C$11</f>
        <v>2.6800000000000015</v>
      </c>
      <c r="JS71" s="2">
        <f>KC71/'Drive Train'!$G$35</f>
        <v>0.87462208236790739</v>
      </c>
      <c r="JT71" s="88">
        <f>KA71*12*60/(PI() * 'Drive Train'!$G$17)/JS$2*JS71</f>
        <v>4110.1513744930089</v>
      </c>
      <c r="JU71" s="2">
        <f>('DT-Prelim Calcs'!$C$6*JS71-JT71)/('DT-Prelim Calcs'!$C$6*JS71)*'DT-Prelim Calcs'!$C$7*JS71</f>
        <v>0.24086894469437567</v>
      </c>
      <c r="JV71" s="110">
        <f>JU71/'DT-Prelim Calcs'!$C$7*('DT-Prelim Calcs'!$C$8-'DT-Prelim Calcs'!$C$9)+'DT-Prelim Calcs'!$C$9</f>
        <v>17.691297335969011</v>
      </c>
      <c r="JW71" s="110">
        <f t="shared" si="148"/>
        <v>17.691297335969011</v>
      </c>
      <c r="JX71" s="2">
        <f t="shared" si="189"/>
        <v>1.2393601339219518E-4</v>
      </c>
      <c r="JY71" s="110">
        <f>JX71*'DT-Prelim Calcs'!$C$21/JS$2/'DT-Prelim Calcs'!$C$19/'DT-Prelim Calcs'!$C$18*3.39*'DT-Prelim Calcs'!$C$20</f>
        <v>4.6029009215374679E-3</v>
      </c>
      <c r="JZ71" s="88">
        <f t="shared" si="149"/>
        <v>1</v>
      </c>
      <c r="KA71" s="110">
        <f>JY70*'DT-Prelim Calcs'!$C$11+KA70</f>
        <v>12.302857831932386</v>
      </c>
      <c r="KB71" s="110">
        <f>KB70+0.5*JY71*'DT-Prelim Calcs'!$C$11^2+KA71*'DT-Prelim Calcs'!$C$11</f>
        <v>28.815201143074912</v>
      </c>
      <c r="KC71" s="110">
        <f>MIN('Drive Train'!$G$35-JW70*'DT-Prelim Calcs'!$C$21*'Drive Train'!$G$38,KC70+JW$2)</f>
        <v>11.107700446072423</v>
      </c>
      <c r="KD71" s="110">
        <f>'Drive Train'!$G$35-JW71*'DT-Prelim Calcs'!$C$21*'Drive Train'!$G$38</f>
        <v>11.107783239762789</v>
      </c>
      <c r="KE71" s="1">
        <f>IF(KB71&gt;='Drive Train'!$G$30,1,0)</f>
        <v>1</v>
      </c>
      <c r="KF71" s="110">
        <f>MIN(JV71,'DT-Prelim Calcs'!$C$10)*'DT-Prelim Calcs'!$C$11*1000/60/60*(1-KE71)</f>
        <v>0</v>
      </c>
      <c r="KG71" s="119">
        <f>KG70+'DT-Prelim Calcs'!$C$11</f>
        <v>2.6800000000000015</v>
      </c>
      <c r="KH71" s="2">
        <f>KR71/'Drive Train'!$G$35</f>
        <v>0.87462200239891186</v>
      </c>
      <c r="KI71" s="88">
        <f>KP71*12*60/(PI() * 'Drive Train'!$G$17)/KH$2*KH71</f>
        <v>4110.1502441626344</v>
      </c>
      <c r="KJ71" s="2">
        <f>('DT-Prelim Calcs'!$C$6*KH71-KI71)/('DT-Prelim Calcs'!$C$6*KH71)*'DT-Prelim Calcs'!$C$7*KH71</f>
        <v>0.24086910484319957</v>
      </c>
      <c r="KK71" s="110">
        <f>KJ71/'DT-Prelim Calcs'!$C$7*('DT-Prelim Calcs'!$C$8-'DT-Prelim Calcs'!$C$9)+'DT-Prelim Calcs'!$C$9</f>
        <v>17.691307103911463</v>
      </c>
      <c r="KL71" s="110">
        <f t="shared" si="150"/>
        <v>17.691307103911463</v>
      </c>
      <c r="KM71" s="2">
        <f t="shared" si="190"/>
        <v>1.2414035741820095E-4</v>
      </c>
      <c r="KN71" s="110">
        <f>KM71*'DT-Prelim Calcs'!$C$21/KH$2/'DT-Prelim Calcs'!$C$19/'DT-Prelim Calcs'!$C$18*3.39*'DT-Prelim Calcs'!$C$20</f>
        <v>4.6104901224474273E-3</v>
      </c>
      <c r="KO71" s="88">
        <f t="shared" si="151"/>
        <v>1</v>
      </c>
      <c r="KP71" s="110">
        <f>KN70*'DT-Prelim Calcs'!$C$11+KP70</f>
        <v>12.302855573412922</v>
      </c>
      <c r="KQ71" s="110">
        <f>KQ70+0.5*KN71*'DT-Prelim Calcs'!$C$11^2+KP71*'DT-Prelim Calcs'!$C$11</f>
        <v>28.810646249777374</v>
      </c>
      <c r="KR71" s="110">
        <f>MIN('Drive Train'!$G$35-KL70*'DT-Prelim Calcs'!$C$21*'Drive Train'!$G$38,KR70+KL$2)</f>
        <v>11.10769943046618</v>
      </c>
      <c r="KS71" s="110">
        <f>'Drive Train'!$G$35-KL71*'DT-Prelim Calcs'!$C$21*'Drive Train'!$G$38</f>
        <v>11.107782360647967</v>
      </c>
      <c r="KT71" s="1">
        <f>IF(KQ71&gt;='Drive Train'!$G$30,1,0)</f>
        <v>1</v>
      </c>
      <c r="KU71" s="110">
        <f>MIN(KK71,'DT-Prelim Calcs'!$C$10)*'DT-Prelim Calcs'!$C$11*1000/60/60*(1-KT71)</f>
        <v>0</v>
      </c>
      <c r="KV71" s="119">
        <f>KV70+'DT-Prelim Calcs'!$C$11</f>
        <v>2.6800000000000015</v>
      </c>
      <c r="KW71" s="2">
        <f>LG71/'Drive Train'!$G$35</f>
        <v>0.87462207747699405</v>
      </c>
      <c r="KX71" s="88">
        <f>LE71*12*60/(PI() * 'Drive Train'!$G$17)/KW$2*KW71</f>
        <v>4110.1513053618701</v>
      </c>
      <c r="KY71" s="2">
        <f>('DT-Prelim Calcs'!$C$6*KW71-KX71)/('DT-Prelim Calcs'!$C$6*KW71)*'DT-Prelim Calcs'!$C$7*KW71</f>
        <v>0.24086895448909634</v>
      </c>
      <c r="KZ71" s="110">
        <f>KY71/'DT-Prelim Calcs'!$C$7*('DT-Prelim Calcs'!$C$8-'DT-Prelim Calcs'!$C$9)+'DT-Prelim Calcs'!$C$9</f>
        <v>17.691297933377506</v>
      </c>
      <c r="LA71" s="110">
        <f t="shared" si="152"/>
        <v>17.691297933377506</v>
      </c>
      <c r="LB71" s="2">
        <f t="shared" si="191"/>
        <v>1.2394851109637228E-4</v>
      </c>
      <c r="LC71" s="110">
        <f>LB71*'DT-Prelim Calcs'!$C$21/KW$2/'DT-Prelim Calcs'!$C$19/'DT-Prelim Calcs'!$C$18*3.39*'DT-Prelim Calcs'!$C$20</f>
        <v>4.603365077939626E-3</v>
      </c>
      <c r="LD71" s="88">
        <f t="shared" si="153"/>
        <v>1</v>
      </c>
      <c r="LE71" s="110">
        <f>LC70*'DT-Prelim Calcs'!$C$11+LE70</f>
        <v>12.302857693801082</v>
      </c>
      <c r="LF71" s="110">
        <f>LF70+0.5*LC71*'DT-Prelim Calcs'!$C$11^2+LE71*'DT-Prelim Calcs'!$C$11</f>
        <v>28.814986091788747</v>
      </c>
      <c r="LG71" s="110">
        <f>MIN('Drive Train'!$G$35-LA70*'DT-Prelim Calcs'!$C$21*'Drive Train'!$G$38,LG70+LA$2)</f>
        <v>11.107700383957823</v>
      </c>
      <c r="LH71" s="110">
        <f>'Drive Train'!$G$35-LA71*'DT-Prelim Calcs'!$C$21*'Drive Train'!$G$38</f>
        <v>11.107783185996023</v>
      </c>
      <c r="LI71" s="1">
        <f>IF(LF71&gt;='Drive Train'!$G$30,1,0)</f>
        <v>1</v>
      </c>
      <c r="LJ71" s="110">
        <f>MIN(KZ71,'DT-Prelim Calcs'!$C$10)*'DT-Prelim Calcs'!$C$11*1000/60/60*(1-LI71)</f>
        <v>0</v>
      </c>
      <c r="LK71" s="119">
        <f>LK70+'DT-Prelim Calcs'!$C$11</f>
        <v>2.6800000000000015</v>
      </c>
      <c r="LL71" s="2">
        <f>LV71/'Drive Train'!$G$35</f>
        <v>0.87462202090431262</v>
      </c>
      <c r="LM71" s="88">
        <f>LT71*12*60/(PI() * 'Drive Train'!$G$17)/LL$2*LL71</f>
        <v>4110.1505057292161</v>
      </c>
      <c r="LN71" s="2">
        <f>('DT-Prelim Calcs'!$C$6*LL71-LM71)/('DT-Prelim Calcs'!$C$6*LL71)*'DT-Prelim Calcs'!$C$7*LL71</f>
        <v>0.24086906778360906</v>
      </c>
      <c r="LO71" s="110">
        <f>LN71/'DT-Prelim Calcs'!$C$7*('DT-Prelim Calcs'!$C$8-'DT-Prelim Calcs'!$C$9)+'DT-Prelim Calcs'!$C$9</f>
        <v>17.691304843539278</v>
      </c>
      <c r="LP71" s="110">
        <f t="shared" si="154"/>
        <v>17.691304843539278</v>
      </c>
      <c r="LQ71" s="2">
        <f t="shared" si="192"/>
        <v>1.2409307073915632E-4</v>
      </c>
      <c r="LR71" s="110">
        <f>LQ71*'DT-Prelim Calcs'!$C$21/LL$2/'DT-Prelim Calcs'!$C$19/'DT-Prelim Calcs'!$C$18*3.39*'DT-Prelim Calcs'!$C$20</f>
        <v>4.6087339267090483E-3</v>
      </c>
      <c r="LS71" s="88">
        <f t="shared" si="155"/>
        <v>1</v>
      </c>
      <c r="LT71" s="110">
        <f>LR70*'DT-Prelim Calcs'!$C$11+LT70</f>
        <v>12.302856096050617</v>
      </c>
      <c r="LU71" s="110">
        <f>LU70+0.5*LR71*'DT-Prelim Calcs'!$C$11^2+LT71*'DT-Prelim Calcs'!$C$11</f>
        <v>28.812110891966746</v>
      </c>
      <c r="LV71" s="110">
        <f>MIN('Drive Train'!$G$35-LP70*'DT-Prelim Calcs'!$C$21*'Drive Train'!$G$38,LV70+LP$2)</f>
        <v>11.10769966548477</v>
      </c>
      <c r="LW71" s="110">
        <f>'Drive Train'!$G$35-LP71*'DT-Prelim Calcs'!$C$21*'Drive Train'!$G$38</f>
        <v>11.107782564081464</v>
      </c>
      <c r="LX71" s="1">
        <f>IF(LU71&gt;='Drive Train'!$G$30,1,0)</f>
        <v>1</v>
      </c>
      <c r="LY71" s="110">
        <f>MIN(LO71,'DT-Prelim Calcs'!$C$10)*'DT-Prelim Calcs'!$C$11*1000/60/60*(1-LX71)</f>
        <v>0</v>
      </c>
      <c r="LZ71" s="119">
        <f>LZ70+'DT-Prelim Calcs'!$C$11</f>
        <v>2.6800000000000015</v>
      </c>
    </row>
    <row r="72" spans="2:338" x14ac:dyDescent="0.2">
      <c r="B72" s="137"/>
      <c r="C72" s="137"/>
      <c r="Q72" s="209"/>
      <c r="R72" s="119">
        <f>R71+'DT-Prelim Calcs'!$C$11</f>
        <v>2.7200000000000015</v>
      </c>
      <c r="S72" s="2">
        <f>AG72/'Drive Train'!$G$35</f>
        <v>0</v>
      </c>
      <c r="T72" s="88">
        <f>AE72*12*60/(PI() * 'Drive Train'!$G$17)/S$2*ABS(S72)</f>
        <v>0</v>
      </c>
      <c r="U72" s="2">
        <f>IF(OR(AD71=1,AND($C$32=Motors!$C$28,'DT-Prelim Calcs'!AI71=1)),0,IF(AG72=0,-(V71+$C$9)/($C$8-$C$9)*$C$7,($C$6*S72-T72)/($C$6*S72)*$C$7*S72))</f>
        <v>0</v>
      </c>
      <c r="V72" s="110">
        <f>IF(AND(AD71=1,AI71=1),0,ABS(U72/$C$7*($C$8-$C$9)+$C$9) *'Drive Train'!$K$55 + V71*(1-'Drive Train'!$K$55))</f>
        <v>3.0000010094639751</v>
      </c>
      <c r="W72" s="110">
        <f t="shared" si="108"/>
        <v>3.0000010094639751</v>
      </c>
      <c r="X72" s="2">
        <f>MAX(MIN(IF(AND(AI71=1,AG72&lt;0),-1,1)*(W72-$C$9)/($C$8-$C$9)*$C$7-$C$29*AE72/T$2 -  AI71*$C$29/2,X$2),MAX(X$4:X71)*-1)</f>
        <v>-0.23881355880763711</v>
      </c>
      <c r="Y72" s="110">
        <f t="shared" si="109"/>
        <v>-8.8693763808005386</v>
      </c>
      <c r="Z72" s="110">
        <f t="shared" si="110"/>
        <v>8.8693763808005386</v>
      </c>
      <c r="AA72" s="110">
        <f t="shared" si="111"/>
        <v>0</v>
      </c>
      <c r="AB72" s="110" t="e">
        <f t="shared" si="112"/>
        <v>#N/A</v>
      </c>
      <c r="AC72" s="88">
        <f t="shared" si="156"/>
        <v>0</v>
      </c>
      <c r="AD72" s="1">
        <f t="shared" si="113"/>
        <v>0</v>
      </c>
      <c r="AE72" s="110">
        <f t="shared" si="114"/>
        <v>4.5596131443814523</v>
      </c>
      <c r="AF72" s="110" t="e">
        <f t="shared" si="115"/>
        <v>#N/A</v>
      </c>
      <c r="AG72" s="110">
        <f>IF(AI71=0,MIN('Drive Train'!$G$35-W71*$C$21*'Drive Train'!$G$38,AG71+W$2)-$C$3,IF(AE71-1&lt;=0,0,IF($C$32=Motors!$C$26,MAX(MAX(AG$4:AG71)*-1,AG71-W$2),MAX(0,MAX(AG$4:AG71)*-1,AG71-W$2))))</f>
        <v>0</v>
      </c>
      <c r="AH72" s="110">
        <f>'Drive Train'!$G$35-ABS(W72)*'DT-Prelim Calcs'!$C$21*'Drive Train'!$G$38</f>
        <v>12.429999909148242</v>
      </c>
      <c r="AI72" s="1">
        <f>IF(AJ72&gt;='Drive Train'!$G$30,1,0)</f>
        <v>1</v>
      </c>
      <c r="AJ72" s="110">
        <f>AJ71+0.5*Y72*'DT-Prelim Calcs'!$C$11^2+AE72*'DT-Prelim Calcs'!$C$11</f>
        <v>26.229117484443695</v>
      </c>
      <c r="AK72" s="110">
        <f t="shared" si="116"/>
        <v>0</v>
      </c>
      <c r="AL72" s="119">
        <f>AL71+'DT-Prelim Calcs'!$C$11</f>
        <v>2.7200000000000015</v>
      </c>
      <c r="AM72" s="2">
        <f>AW72/'Drive Train'!$G$35</f>
        <v>0.71308117652586867</v>
      </c>
      <c r="AN72" s="88">
        <f>AU72*12*60/(PI() * 'Drive Train'!$G$17)/AM$2*AM72</f>
        <v>1631.9415697150716</v>
      </c>
      <c r="AO72" s="2">
        <f>('DT-Prelim Calcs'!$C$6*AM72-AN72)/('DT-Prelim Calcs'!$C$6*AM72)*'DT-Prelim Calcs'!$C$7*AM72</f>
        <v>0.61143116895314409</v>
      </c>
      <c r="AP72" s="110">
        <f>AO72/'DT-Prelim Calcs'!$C$7*('DT-Prelim Calcs'!$C$8-'DT-Prelim Calcs'!$C$9)+'DT-Prelim Calcs'!$C$9</f>
        <v>40.29296491487262</v>
      </c>
      <c r="AQ72" s="110">
        <f t="shared" si="117"/>
        <v>40.29296491487262</v>
      </c>
      <c r="AR72" s="2">
        <f t="shared" si="157"/>
        <v>0.49418854065368134</v>
      </c>
      <c r="AS72" s="110">
        <f>AR72*'DT-Prelim Calcs'!$C$21/AM$2/'DT-Prelim Calcs'!$C$19/'DT-Prelim Calcs'!$C$18*3.39*'DT-Prelim Calcs'!$C$20</f>
        <v>5.506149892016782</v>
      </c>
      <c r="AT72" s="88">
        <f t="shared" si="118"/>
        <v>0</v>
      </c>
      <c r="AU72" s="110">
        <f>AS71*'DT-Prelim Calcs'!$C$11+AU71</f>
        <v>19.971606690321394</v>
      </c>
      <c r="AV72" s="110">
        <f>AV71+0.5*AS72*'DT-Prelim Calcs'!$C$11^2+AU72*'DT-Prelim Calcs'!$C$11</f>
        <v>30.032258293993952</v>
      </c>
      <c r="AW72" s="110">
        <f>MIN('Drive Train'!$G$35-AQ71*'DT-Prelim Calcs'!$C$21*'Drive Train'!$G$38,AW71+AQ$2)</f>
        <v>9.0561309418785321</v>
      </c>
      <c r="AX72" s="110">
        <f>'Drive Train'!$G$35-AQ72*'DT-Prelim Calcs'!$C$21*'Drive Train'!$G$38</f>
        <v>9.0736331576614635</v>
      </c>
      <c r="AY72" s="1">
        <f>IF(AV72&gt;='Drive Train'!$G$30,1,0)</f>
        <v>1</v>
      </c>
      <c r="AZ72" s="110">
        <f t="shared" si="158"/>
        <v>0</v>
      </c>
      <c r="BA72" s="119">
        <f>BA71+'DT-Prelim Calcs'!$C$11</f>
        <v>2.7200000000000015</v>
      </c>
      <c r="BB72" s="2">
        <f>BL72/'Drive Train'!$G$35</f>
        <v>0.81051782725321508</v>
      </c>
      <c r="BC72" s="88">
        <f>BJ72*12*60/(PI() * 'Drive Train'!$G$17)/BB$2*BB72</f>
        <v>3137.3132033918964</v>
      </c>
      <c r="BD72" s="2">
        <f>('DT-Prelim Calcs'!$C$6*BB72-BC72)/('DT-Prelim Calcs'!$C$6*BB72)*'DT-Prelim Calcs'!$C$7*BB72</f>
        <v>0.38536239382727744</v>
      </c>
      <c r="BE72" s="110">
        <f>BD72/'DT-Prelim Calcs'!$C$7*('DT-Prelim Calcs'!$C$8-'DT-Prelim Calcs'!$C$9)+'DT-Prelim Calcs'!$C$9</f>
        <v>26.504372956841035</v>
      </c>
      <c r="BF72" s="110">
        <f t="shared" si="119"/>
        <v>26.504372956841035</v>
      </c>
      <c r="BG72" s="2">
        <f t="shared" si="159"/>
        <v>0.18706581630543129</v>
      </c>
      <c r="BH72" s="110">
        <f>BG72*'DT-Prelim Calcs'!$C$21/BB$2/'DT-Prelim Calcs'!$C$19/'DT-Prelim Calcs'!$C$18*3.39*'DT-Prelim Calcs'!$C$20</f>
        <v>3.242166535699659</v>
      </c>
      <c r="BI72" s="88">
        <f t="shared" si="120"/>
        <v>0</v>
      </c>
      <c r="BJ72" s="110">
        <f>BH71*'DT-Prelim Calcs'!$C$11+BJ71</f>
        <v>21.714865882160876</v>
      </c>
      <c r="BK72" s="110">
        <f>BK71+0.5*BH72*'DT-Prelim Calcs'!$C$11^2+BJ72*'DT-Prelim Calcs'!$C$11</f>
        <v>36.985694558264498</v>
      </c>
      <c r="BL72" s="110">
        <f>MIN('Drive Train'!$G$35-BF71*'DT-Prelim Calcs'!$C$21*'Drive Train'!$G$38,BL71+BF$2)</f>
        <v>10.293576406115831</v>
      </c>
      <c r="BM72" s="110">
        <f>'Drive Train'!$G$35-BF72*'DT-Prelim Calcs'!$C$21*'Drive Train'!$G$38</f>
        <v>10.314606433884306</v>
      </c>
      <c r="BN72" s="1">
        <f>IF(BK72&gt;='Drive Train'!$G$30,1,0)</f>
        <v>1</v>
      </c>
      <c r="BO72" s="110">
        <f t="shared" si="160"/>
        <v>0</v>
      </c>
      <c r="BP72" s="119">
        <f>BP71+'DT-Prelim Calcs'!$C$11</f>
        <v>2.7200000000000015</v>
      </c>
      <c r="BQ72" s="2">
        <f>CA72/'Drive Train'!$G$35</f>
        <v>0.86154956836726171</v>
      </c>
      <c r="BR72" s="88">
        <f>BY72*12*60/(PI() * 'Drive Train'!$G$17)/BQ$2*BQ72</f>
        <v>3915.1290492190237</v>
      </c>
      <c r="BS72" s="2">
        <f>('DT-Prelim Calcs'!$C$6*BQ72-BR72)/('DT-Prelim Calcs'!$C$6*BQ72)*'DT-Prelim Calcs'!$C$7*BQ72</f>
        <v>0.26952256958297199</v>
      </c>
      <c r="BT72" s="110">
        <f>BS72/'DT-Prelim Calcs'!$C$7*('DT-Prelim Calcs'!$C$8-'DT-Prelim Calcs'!$C$9)+'DT-Prelim Calcs'!$C$9</f>
        <v>19.438965236975598</v>
      </c>
      <c r="BU72" s="110">
        <f t="shared" si="121"/>
        <v>19.438965236975598</v>
      </c>
      <c r="BV72" s="2">
        <f t="shared" si="161"/>
        <v>3.6721095747328791E-2</v>
      </c>
      <c r="BW72" s="110">
        <f>BV72*'DT-Prelim Calcs'!$C$21/BQ$2/'DT-Prelim Calcs'!$C$19/'DT-Prelim Calcs'!$C$18*3.39*'DT-Prelim Calcs'!$C$20</f>
        <v>0.86373811123729982</v>
      </c>
      <c r="BX72" s="88">
        <f t="shared" si="122"/>
        <v>0</v>
      </c>
      <c r="BY72" s="110">
        <f>BW71*'DT-Prelim Calcs'!$C$11+BY71</f>
        <v>18.784606112302519</v>
      </c>
      <c r="BZ72" s="110">
        <f>BZ71+0.5*BW72*'DT-Prelim Calcs'!$C$11^2+BY72*'DT-Prelim Calcs'!$C$11</f>
        <v>37.038601233938806</v>
      </c>
      <c r="CA72" s="110">
        <f>MIN('Drive Train'!$G$35-BU71*'DT-Prelim Calcs'!$C$21*'Drive Train'!$G$38,CA71+BU$2)</f>
        <v>10.941679518264223</v>
      </c>
      <c r="CB72" s="110">
        <f>'Drive Train'!$G$35-BU72*'DT-Prelim Calcs'!$C$21*'Drive Train'!$G$38</f>
        <v>10.950493128672196</v>
      </c>
      <c r="CC72" s="1">
        <f>IF(BZ72&gt;='Drive Train'!$G$30,1,0)</f>
        <v>1</v>
      </c>
      <c r="CD72" s="110">
        <f t="shared" si="162"/>
        <v>0</v>
      </c>
      <c r="CE72" s="119">
        <f>CE71+'DT-Prelim Calcs'!$C$11</f>
        <v>2.7200000000000015</v>
      </c>
      <c r="CF72" s="2">
        <f>CP72/'Drive Train'!$G$35</f>
        <v>0.87326979262766125</v>
      </c>
      <c r="CG72" s="88">
        <f>CN72*12*60/(PI() * 'Drive Train'!$G$17)/CF$2*CF72</f>
        <v>4090.3904847053777</v>
      </c>
      <c r="CH72" s="2">
        <f>('DT-Prelim Calcs'!$C$6*CF72-CG72)/('DT-Prelim Calcs'!$C$6*CF72)*'DT-Prelim Calcs'!$C$7*CF72</f>
        <v>0.24373325290729991</v>
      </c>
      <c r="CI72" s="110">
        <f>CH72/'DT-Prelim Calcs'!$C$7*('DT-Prelim Calcs'!$C$8-'DT-Prelim Calcs'!$C$9)+'DT-Prelim Calcs'!$C$9</f>
        <v>17.865999822714748</v>
      </c>
      <c r="CJ72" s="110">
        <f t="shared" si="123"/>
        <v>17.865999822714748</v>
      </c>
      <c r="CK72" s="2">
        <f t="shared" si="163"/>
        <v>3.7746942189905153E-3</v>
      </c>
      <c r="CL72" s="110">
        <f>CK72*'DT-Prelim Calcs'!$C$21/CF$2/'DT-Prelim Calcs'!$C$19/'DT-Prelim Calcs'!$C$18*3.39*'DT-Prelim Calcs'!$C$20</f>
        <v>0.11215170166322458</v>
      </c>
      <c r="CM72" s="88">
        <f t="shared" si="124"/>
        <v>1</v>
      </c>
      <c r="CN72" s="110">
        <f>CL71*'DT-Prelim Calcs'!$C$11+CN71</f>
        <v>15.328334579356056</v>
      </c>
      <c r="CO72" s="110">
        <f>CO71+0.5*CL72*'DT-Prelim Calcs'!$C$11^2+CN72*'DT-Prelim Calcs'!$C$11</f>
        <v>33.826321827279941</v>
      </c>
      <c r="CP72" s="110">
        <f>MIN('Drive Train'!$G$35-CJ71*'DT-Prelim Calcs'!$C$21*'Drive Train'!$G$38,CP71+CJ$2)</f>
        <v>11.090526366371297</v>
      </c>
      <c r="CQ72" s="110">
        <f>'Drive Train'!$G$35-CJ72*'DT-Prelim Calcs'!$C$21*'Drive Train'!$G$38</f>
        <v>11.092060015955672</v>
      </c>
      <c r="CR72" s="1">
        <f>IF(CO72&gt;='Drive Train'!$G$30,1,0)</f>
        <v>1</v>
      </c>
      <c r="CS72" s="110">
        <f t="shared" si="164"/>
        <v>0</v>
      </c>
      <c r="CT72" s="119">
        <f>CT71+'DT-Prelim Calcs'!$C$11</f>
        <v>2.7200000000000015</v>
      </c>
      <c r="CU72" s="2">
        <f>DE72/'Drive Train'!$G$35</f>
        <v>0.87458978604679105</v>
      </c>
      <c r="CV72" s="88">
        <f>DC72*12*60/(PI() * 'Drive Train'!$G$17)/CU$2*CU72</f>
        <v>4109.6881459353208</v>
      </c>
      <c r="CW72" s="2">
        <f>('DT-Prelim Calcs'!$C$6*CU72-CV72)/('DT-Prelim Calcs'!$C$6*CU72)*'DT-Prelim Calcs'!$C$7*CU72</f>
        <v>0.24093524802309818</v>
      </c>
      <c r="CX72" s="110">
        <f>CW72/'DT-Prelim Calcs'!$C$7*('DT-Prelim Calcs'!$C$8-'DT-Prelim Calcs'!$C$9)+'DT-Prelim Calcs'!$C$9</f>
        <v>17.69534136878471</v>
      </c>
      <c r="CY72" s="110">
        <f t="shared" si="125"/>
        <v>17.69534136878471</v>
      </c>
      <c r="CZ72" s="2">
        <f t="shared" si="165"/>
        <v>2.0848307006851585E-4</v>
      </c>
      <c r="DA72" s="110">
        <f>CZ72*'DT-Prelim Calcs'!$C$21/CU$2/'DT-Prelim Calcs'!$C$19/'DT-Prelim Calcs'!$C$18*3.39*'DT-Prelim Calcs'!$C$20</f>
        <v>7.4848248391130847E-3</v>
      </c>
      <c r="DB72" s="88">
        <f t="shared" si="126"/>
        <v>1</v>
      </c>
      <c r="DC72" s="110">
        <f>DA71*'DT-Prelim Calcs'!$C$11+DC71</f>
        <v>12.726129845925035</v>
      </c>
      <c r="DD72" s="110">
        <f>DD71+0.5*DA72*'DT-Prelim Calcs'!$C$11^2+DC72*'DT-Prelim Calcs'!$C$11</f>
        <v>30.012739826813501</v>
      </c>
      <c r="DE72" s="110">
        <f>MIN('Drive Train'!$G$35-CY71*'DT-Prelim Calcs'!$C$21*'Drive Train'!$G$38,DE71+CY$2)</f>
        <v>11.107290282794246</v>
      </c>
      <c r="DF72" s="110">
        <f>'Drive Train'!$G$35-CY72*'DT-Prelim Calcs'!$C$21*'Drive Train'!$G$38</f>
        <v>11.107419276809376</v>
      </c>
      <c r="DG72" s="1">
        <f>IF(DD72&gt;='Drive Train'!$G$30,1,0)</f>
        <v>1</v>
      </c>
      <c r="DH72" s="110">
        <f t="shared" si="166"/>
        <v>0</v>
      </c>
      <c r="DI72" s="119">
        <f>DI71+'DT-Prelim Calcs'!$C$11</f>
        <v>2.7200000000000015</v>
      </c>
      <c r="DJ72" s="2">
        <f>DT72/'Drive Train'!$G$35</f>
        <v>0.87466812958838758</v>
      </c>
      <c r="DK72" s="88">
        <f>DR72*12*60/(PI() * 'Drive Train'!$G$17)/DJ$2*DJ72</f>
        <v>4110.8031105887003</v>
      </c>
      <c r="DL72" s="2">
        <f>('DT-Prelim Calcs'!$C$6*DJ72-DK72)/('DT-Prelim Calcs'!$C$6*DJ72)*'DT-Prelim Calcs'!$C$7*DJ72</f>
        <v>0.24077651718365597</v>
      </c>
      <c r="DM72" s="110">
        <f>DL72/'DT-Prelim Calcs'!$C$7*('DT-Prelim Calcs'!$C$8-'DT-Prelim Calcs'!$C$9)+'DT-Prelim Calcs'!$C$9</f>
        <v>17.685659913329374</v>
      </c>
      <c r="DN72" s="110">
        <f t="shared" si="127"/>
        <v>17.685659913329374</v>
      </c>
      <c r="DO72" s="2">
        <f t="shared" si="167"/>
        <v>6.0103058559801692E-6</v>
      </c>
      <c r="DP72" s="110">
        <f>DO72*'DT-Prelim Calcs'!$C$21/DJ$2/'DT-Prelim Calcs'!$C$19/'DT-Prelim Calcs'!$C$18*3.39*'DT-Prelim Calcs'!$C$20</f>
        <v>2.5298125341843575E-4</v>
      </c>
      <c r="DQ72" s="88">
        <f t="shared" si="128"/>
        <v>1</v>
      </c>
      <c r="DR72" s="110">
        <f>DP71*'DT-Prelim Calcs'!$C$11+DR71</f>
        <v>10.856612535209905</v>
      </c>
      <c r="DS72" s="110">
        <f>DS71+0.5*DP72*'DT-Prelim Calcs'!$C$11^2+DR72*'DT-Prelim Calcs'!$C$11</f>
        <v>26.563518052646746</v>
      </c>
      <c r="DT72" s="110">
        <f>MIN('Drive Train'!$G$35-DN71*'DT-Prelim Calcs'!$C$21*'Drive Train'!$G$38,DT71+DN$2)</f>
        <v>11.108285245772521</v>
      </c>
      <c r="DU72" s="110">
        <f>'Drive Train'!$G$35-DN72*'DT-Prelim Calcs'!$C$21*'Drive Train'!$G$38</f>
        <v>11.108290607800356</v>
      </c>
      <c r="DV72" s="1">
        <f>IF(DS72&gt;='Drive Train'!$G$30,1,0)</f>
        <v>1</v>
      </c>
      <c r="DW72" s="110">
        <f t="shared" si="168"/>
        <v>0</v>
      </c>
      <c r="DX72" s="119">
        <f>DX71+'DT-Prelim Calcs'!$C$11</f>
        <v>2.7200000000000015</v>
      </c>
      <c r="DY72" s="2">
        <f>EI72/'Drive Train'!$G$35</f>
        <v>0.87467054899531915</v>
      </c>
      <c r="DZ72" s="88">
        <f>EG72*12*60/(PI() * 'Drive Train'!$G$17)/DY$2*DY72</f>
        <v>4110.8364564001104</v>
      </c>
      <c r="EA72" s="2">
        <f>('DT-Prelim Calcs'!$C$6*DY72-DZ72)/('DT-Prelim Calcs'!$C$6*DY72)*'DT-Prelim Calcs'!$C$7*DY72</f>
        <v>0.24077187758953769</v>
      </c>
      <c r="EB72" s="110">
        <f>EA72/'DT-Prelim Calcs'!$C$7*('DT-Prelim Calcs'!$C$8-'DT-Prelim Calcs'!$C$9)+'DT-Prelim Calcs'!$C$9</f>
        <v>17.68537693099308</v>
      </c>
      <c r="EC72" s="110">
        <f t="shared" si="129"/>
        <v>17.68537693099308</v>
      </c>
      <c r="ED72" s="2">
        <f t="shared" si="169"/>
        <v>8.3636723713365058E-8</v>
      </c>
      <c r="EE72" s="110">
        <f>ED72*'DT-Prelim Calcs'!$C$21/DY$2/'DT-Prelim Calcs'!$C$19/'DT-Prelim Calcs'!$C$18*3.39*'DT-Prelim Calcs'!$C$20</f>
        <v>4.0380758163270554E-6</v>
      </c>
      <c r="EF72" s="88">
        <f t="shared" si="130"/>
        <v>1</v>
      </c>
      <c r="EG72" s="110">
        <f>EE71*'DT-Prelim Calcs'!$C$11+EG71</f>
        <v>9.4647897284487108</v>
      </c>
      <c r="EH72" s="110">
        <f>EH71+0.5*EE72*'DT-Prelim Calcs'!$C$11^2+EG72*'DT-Prelim Calcs'!$C$11</f>
        <v>23.667974958810969</v>
      </c>
      <c r="EI72" s="110">
        <f>MIN('Drive Train'!$G$35-EC71*'DT-Prelim Calcs'!$C$21*'Drive Train'!$G$38,EI71+EC$2)</f>
        <v>11.108315972240552</v>
      </c>
      <c r="EJ72" s="110">
        <f>'Drive Train'!$G$35-EC72*'DT-Prelim Calcs'!$C$21*'Drive Train'!$G$38</f>
        <v>11.108316076210622</v>
      </c>
      <c r="EK72" s="1">
        <f>IF(EH72&gt;='Drive Train'!$G$30,1,0)</f>
        <v>1</v>
      </c>
      <c r="EL72" s="110">
        <f t="shared" si="170"/>
        <v>0</v>
      </c>
      <c r="EM72" s="119">
        <f>EM71+'DT-Prelim Calcs'!$C$11</f>
        <v>2.7200000000000015</v>
      </c>
      <c r="EN72" s="2">
        <f>EX72/'Drive Train'!$G$35</f>
        <v>0.87467058519014063</v>
      </c>
      <c r="EO72" s="88">
        <f>EV72*12*60/(PI() * 'Drive Train'!$G$17)/EN$2*EN72</f>
        <v>4110.8369368125286</v>
      </c>
      <c r="EP72" s="2">
        <f>('DT-Prelim Calcs'!$C$6*EN72-EO72)/('DT-Prelim Calcs'!$C$6*EN72)*'DT-Prelim Calcs'!$C$7*EN72</f>
        <v>0.2407718126342514</v>
      </c>
      <c r="EQ72" s="110">
        <f>EP72/'DT-Prelim Calcs'!$C$7*('DT-Prelim Calcs'!$C$8-'DT-Prelim Calcs'!$C$9)+'DT-Prelim Calcs'!$C$9</f>
        <v>17.685372969181294</v>
      </c>
      <c r="ER72" s="110">
        <f t="shared" si="131"/>
        <v>17.685372969181294</v>
      </c>
      <c r="ES72" s="2">
        <f t="shared" si="171"/>
        <v>5.0707038568020835E-10</v>
      </c>
      <c r="ET72" s="110">
        <f>ES72*'DT-Prelim Calcs'!$C$21/EN$2/'DT-Prelim Calcs'!$C$19/'DT-Prelim Calcs'!$C$18*3.39*'DT-Prelim Calcs'!$C$20</f>
        <v>2.7620642295584761E-8</v>
      </c>
      <c r="EU72" s="88">
        <f t="shared" si="132"/>
        <v>1</v>
      </c>
      <c r="EV72" s="110">
        <f>ET71*'DT-Prelim Calcs'!$C$11+EV71</f>
        <v>8.3892460743770183</v>
      </c>
      <c r="EW72" s="110">
        <f>EW71+0.5*ET72*'DT-Prelim Calcs'!$C$11^2+EV72*'DT-Prelim Calcs'!$C$11</f>
        <v>21.275305679798311</v>
      </c>
      <c r="EX72" s="110">
        <f>MIN('Drive Train'!$G$35-ER71*'DT-Prelim Calcs'!$C$21*'Drive Train'!$G$38,EX71+ER$2)</f>
        <v>11.108316431914785</v>
      </c>
      <c r="EY72" s="110">
        <f>'Drive Train'!$G$35-ER72*'DT-Prelim Calcs'!$C$21*'Drive Train'!$G$38</f>
        <v>11.108316432773682</v>
      </c>
      <c r="EZ72" s="1">
        <f>IF(EW72&gt;='Drive Train'!$G$30,1,0)</f>
        <v>1</v>
      </c>
      <c r="FA72" s="110">
        <f t="shared" si="172"/>
        <v>0</v>
      </c>
      <c r="FB72" s="119">
        <f>FB71+'DT-Prelim Calcs'!$C$11</f>
        <v>2.7200000000000015</v>
      </c>
      <c r="FC72" s="2">
        <f>FM72/'Drive Train'!$G$35</f>
        <v>0.87467058542801357</v>
      </c>
      <c r="FD72" s="88">
        <f>FK72*12*60/(PI() * 'Drive Train'!$G$17)/FC$2*FC72</f>
        <v>4110.8369398350551</v>
      </c>
      <c r="FE72" s="2">
        <f>('DT-Prelim Calcs'!$C$6*FC72-FD72)/('DT-Prelim Calcs'!$C$6*FC72)*'DT-Prelim Calcs'!$C$7*FC72</f>
        <v>0.24077181223989855</v>
      </c>
      <c r="FF72" s="110">
        <f>FE72/'DT-Prelim Calcs'!$C$7*('DT-Prelim Calcs'!$C$8-'DT-Prelim Calcs'!$C$9)+'DT-Prelim Calcs'!$C$9</f>
        <v>17.685372945128563</v>
      </c>
      <c r="FG72" s="110">
        <f t="shared" si="133"/>
        <v>17.685372945128563</v>
      </c>
      <c r="FH72" s="2">
        <f t="shared" si="173"/>
        <v>1.167704821725124E-12</v>
      </c>
      <c r="FI72" s="110">
        <f>FH72*'DT-Prelim Calcs'!$C$21/FC$2/'DT-Prelim Calcs'!$C$19/'DT-Prelim Calcs'!$C$18*3.39*'DT-Prelim Calcs'!$C$20</f>
        <v>7.0834038520261948E-11</v>
      </c>
      <c r="FJ72" s="88">
        <f t="shared" si="134"/>
        <v>1</v>
      </c>
      <c r="FK72" s="110">
        <f>FI71*'DT-Prelim Calcs'!$C$11+FK71</f>
        <v>7.533200560073583</v>
      </c>
      <c r="FL72" s="110">
        <f>FL71+0.5*FI72*'DT-Prelim Calcs'!$C$11^2+FK72*'DT-Prelim Calcs'!$C$11</f>
        <v>19.294384529744121</v>
      </c>
      <c r="FM72" s="110">
        <f>MIN('Drive Train'!$G$35-FG71*'DT-Prelim Calcs'!$C$21*'Drive Train'!$G$38,FM71+FG$2)</f>
        <v>11.108316434935771</v>
      </c>
      <c r="FN72" s="110">
        <f>'Drive Train'!$G$35-FG72*'DT-Prelim Calcs'!$C$21*'Drive Train'!$G$38</f>
        <v>11.108316434938429</v>
      </c>
      <c r="FO72" s="1">
        <f>IF(FL72&gt;='Drive Train'!$G$30,1,0)</f>
        <v>0</v>
      </c>
      <c r="FP72" s="110">
        <f t="shared" si="174"/>
        <v>0.19650414383476181</v>
      </c>
      <c r="FQ72" s="119">
        <f>FQ71+'DT-Prelim Calcs'!$C$11</f>
        <v>2.7200000000000015</v>
      </c>
      <c r="FR72" s="2">
        <f>GB72/'Drive Train'!$G$35</f>
        <v>0.87467058542861442</v>
      </c>
      <c r="FS72" s="88">
        <f>FZ72*12*60/(PI() * 'Drive Train'!$G$17)/FR$2*FR72</f>
        <v>4110.8369398423192</v>
      </c>
      <c r="FT72" s="2">
        <f>('DT-Prelim Calcs'!$C$6*FR72-FS72)/('DT-Prelim Calcs'!$C$6*FR72)*'DT-Prelim Calcs'!$C$7*FR72</f>
        <v>0.24077181223899188</v>
      </c>
      <c r="FU72" s="110">
        <f>FT72/'DT-Prelim Calcs'!$C$7*('DT-Prelim Calcs'!$C$8-'DT-Prelim Calcs'!$C$9)+'DT-Prelim Calcs'!$C$9</f>
        <v>17.685372945073265</v>
      </c>
      <c r="FV72" s="110">
        <f t="shared" si="135"/>
        <v>17.685372945073265</v>
      </c>
      <c r="FW72" s="2">
        <f t="shared" si="175"/>
        <v>9.4368957093138306E-16</v>
      </c>
      <c r="FX72" s="110">
        <f>FW72*'DT-Prelim Calcs'!$C$21/FR$2/'DT-Prelim Calcs'!$C$19/'DT-Prelim Calcs'!$C$18*3.39*'DT-Prelim Calcs'!$C$20</f>
        <v>6.3086402880262624E-14</v>
      </c>
      <c r="FY72" s="88">
        <f t="shared" si="136"/>
        <v>1</v>
      </c>
      <c r="FZ72" s="110">
        <f>FX71*'DT-Prelim Calcs'!$C$11+FZ71</f>
        <v>6.8356819897037857</v>
      </c>
      <c r="GA72" s="110">
        <f>GA71+0.5*FX72*'DT-Prelim Calcs'!$C$11^2+FZ72*'DT-Prelim Calcs'!$C$11</f>
        <v>17.63650716728835</v>
      </c>
      <c r="GB72" s="110">
        <f>MIN('Drive Train'!$G$35-FV71*'DT-Prelim Calcs'!$C$21*'Drive Train'!$G$38,GB71+FV$2)</f>
        <v>11.108316434943402</v>
      </c>
      <c r="GC72" s="110">
        <f>'Drive Train'!$G$35-FV72*'DT-Prelim Calcs'!$C$21*'Drive Train'!$G$38</f>
        <v>11.108316434943406</v>
      </c>
      <c r="GD72" s="1">
        <f>IF(GA72&gt;='Drive Train'!$G$30,1,0)</f>
        <v>0</v>
      </c>
      <c r="GE72" s="110">
        <f t="shared" si="176"/>
        <v>0.19650414383414738</v>
      </c>
      <c r="GF72" s="119">
        <f>GF71+'DT-Prelim Calcs'!$C$11</f>
        <v>2.7200000000000015</v>
      </c>
      <c r="GG72" s="2">
        <f>GQ72/'Drive Train'!$G$35</f>
        <v>0.87457152832082952</v>
      </c>
      <c r="GH72" s="88">
        <f>GO72*12*60/(PI() * 'Drive Train'!$G$17)/GG$2*GG72</f>
        <v>4109.4368059606441</v>
      </c>
      <c r="GI72" s="2">
        <f>('DT-Prelim Calcs'!$C$6*GG72-GH72)/('DT-Prelim Calcs'!$C$6*GG72)*'DT-Prelim Calcs'!$C$7*GG72</f>
        <v>0.24097018773981679</v>
      </c>
      <c r="GJ72" s="110">
        <f>GI72/'DT-Prelim Calcs'!$C$7*('DT-Prelim Calcs'!$C$8-'DT-Prelim Calcs'!$C$9)+'DT-Prelim Calcs'!$C$9</f>
        <v>17.697472443705138</v>
      </c>
      <c r="GK72" s="110">
        <f t="shared" si="177"/>
        <v>17.697472443705138</v>
      </c>
      <c r="GL72" s="2">
        <f t="shared" si="178"/>
        <v>2.5311998318144902E-4</v>
      </c>
      <c r="GM72" s="110">
        <f>GL72*'DT-Prelim Calcs'!$C$21/GG$2/'DT-Prelim Calcs'!$C$19/'DT-Prelim Calcs'!$C$18*3.39*'DT-Prelim Calcs'!$C$20</f>
        <v>9.4007074453696347E-3</v>
      </c>
      <c r="GN72" s="88">
        <f t="shared" si="137"/>
        <v>1</v>
      </c>
      <c r="GO72" s="110">
        <f>GM71*'DT-Prelim Calcs'!$C$11+GO71</f>
        <v>12.301429959255687</v>
      </c>
      <c r="GP72" s="110">
        <f>GP71+0.5*GM72*'DT-Prelim Calcs'!$C$11^2+GO72*'DT-Prelim Calcs'!$C$11</f>
        <v>27.389867566396866</v>
      </c>
      <c r="GQ72" s="110">
        <f>MIN('Drive Train'!$G$35-GK71*'DT-Prelim Calcs'!$C$21*'Drive Train'!$G$38,GQ71+GK$2)</f>
        <v>11.107058409674535</v>
      </c>
      <c r="GR72" s="110">
        <f>'Drive Train'!$G$35-GK72*'DT-Prelim Calcs'!$C$21*'Drive Train'!$G$38</f>
        <v>11.107227480066538</v>
      </c>
      <c r="GS72" s="1">
        <f>IF(GP72&gt;='Drive Train'!$G$30,1,0)</f>
        <v>1</v>
      </c>
      <c r="GT72" s="110">
        <f t="shared" si="179"/>
        <v>0</v>
      </c>
      <c r="GU72" s="119">
        <f>GU71+'DT-Prelim Calcs'!$C$11</f>
        <v>2.7200000000000015</v>
      </c>
      <c r="GV72" s="2">
        <f>HF72/'Drive Train'!$G$35</f>
        <v>0.87459977294425484</v>
      </c>
      <c r="GW72" s="88">
        <f>HD72*12*60/(PI() * 'Drive Train'!$G$17)/GV$2*GV72</f>
        <v>4109.8360381994435</v>
      </c>
      <c r="GX72" s="2">
        <f>('DT-Prelim Calcs'!$C$6*GV72-GW72)/('DT-Prelim Calcs'!$C$6*GV72)*'DT-Prelim Calcs'!$C$7*GV72</f>
        <v>0.24091362268338307</v>
      </c>
      <c r="GY72" s="110">
        <f>GX72/'DT-Prelim Calcs'!$C$7*('DT-Prelim Calcs'!$C$8-'DT-Prelim Calcs'!$C$9)+'DT-Prelim Calcs'!$C$9</f>
        <v>17.694022376433296</v>
      </c>
      <c r="GZ72" s="110">
        <f t="shared" si="138"/>
        <v>17.694022376433296</v>
      </c>
      <c r="HA72" s="2">
        <f t="shared" si="180"/>
        <v>1.8094379140298766E-4</v>
      </c>
      <c r="HB72" s="110">
        <f>HA72*'DT-Prelim Calcs'!$C$21/GV$2/'DT-Prelim Calcs'!$C$19/'DT-Prelim Calcs'!$C$18*3.39*'DT-Prelim Calcs'!$C$20</f>
        <v>6.7201317954265006E-3</v>
      </c>
      <c r="HC72" s="88">
        <f t="shared" si="139"/>
        <v>1</v>
      </c>
      <c r="HD72" s="110">
        <f>HB71*'DT-Prelim Calcs'!$C$11+HD71</f>
        <v>12.302227739362506</v>
      </c>
      <c r="HE72" s="110">
        <f>HE71+0.5*HB72*'DT-Prelim Calcs'!$C$11^2+HD72*'DT-Prelim Calcs'!$C$11</f>
        <v>28.057292897506741</v>
      </c>
      <c r="HF72" s="110">
        <f>MIN('Drive Train'!$G$35-GZ71*'DT-Prelim Calcs'!$C$21*'Drive Train'!$G$38,HF71+GZ$2)</f>
        <v>11.107417116392035</v>
      </c>
      <c r="HG72" s="110">
        <f>'Drive Train'!$G$35-GZ72*'DT-Prelim Calcs'!$C$21*'Drive Train'!$G$38</f>
        <v>11.107537986121002</v>
      </c>
      <c r="HH72" s="1">
        <f>IF(HE72&gt;='Drive Train'!$G$30,1,0)</f>
        <v>1</v>
      </c>
      <c r="HI72" s="110">
        <f t="shared" si="181"/>
        <v>0</v>
      </c>
      <c r="HJ72" s="119">
        <f>HJ71+'DT-Prelim Calcs'!$C$11</f>
        <v>2.7200000000000015</v>
      </c>
      <c r="HK72" s="2">
        <f>HU72/'Drive Train'!$G$35</f>
        <v>0.87461345933204748</v>
      </c>
      <c r="HL72" s="88">
        <f>HS72*12*60/(PI() * 'Drive Train'!$G$17)/HK$2*HK72</f>
        <v>4110.0294910648408</v>
      </c>
      <c r="HM72" s="2">
        <f>('DT-Prelim Calcs'!$C$6*HK72-HL72)/('DT-Prelim Calcs'!$C$6*HK72)*'DT-Prelim Calcs'!$C$7*HK72</f>
        <v>0.24088621354835377</v>
      </c>
      <c r="HN72" s="110">
        <f>HM72/'DT-Prelim Calcs'!$C$7*('DT-Prelim Calcs'!$C$8-'DT-Prelim Calcs'!$C$9)+'DT-Prelim Calcs'!$C$9</f>
        <v>17.692350613587536</v>
      </c>
      <c r="HO72" s="110">
        <f t="shared" si="140"/>
        <v>17.692350613587536</v>
      </c>
      <c r="HP72" s="2">
        <f t="shared" si="182"/>
        <v>1.4597048269365809E-4</v>
      </c>
      <c r="HQ72" s="110">
        <f>HP72*'DT-Prelim Calcs'!$C$21/HK$2/'DT-Prelim Calcs'!$C$19/'DT-Prelim Calcs'!$C$18*3.39*'DT-Prelim Calcs'!$C$20</f>
        <v>5.4212464231984062E-3</v>
      </c>
      <c r="HR72" s="88">
        <f t="shared" si="141"/>
        <v>1</v>
      </c>
      <c r="HS72" s="110">
        <f>HQ71*'DT-Prelim Calcs'!$C$11+HS71</f>
        <v>12.302614293392892</v>
      </c>
      <c r="HT72" s="110">
        <f>HT71+0.5*HQ72*'DT-Prelim Calcs'!$C$11^2+HS72*'DT-Prelim Calcs'!$C$11</f>
        <v>28.52592278215333</v>
      </c>
      <c r="HU72" s="110">
        <f>MIN('Drive Train'!$G$35-HO71*'DT-Prelim Calcs'!$C$21*'Drive Train'!$G$38,HU71+HO$2)</f>
        <v>11.107590933517002</v>
      </c>
      <c r="HV72" s="110">
        <f>'Drive Train'!$G$35-HO72*'DT-Prelim Calcs'!$C$21*'Drive Train'!$G$38</f>
        <v>11.107688444777121</v>
      </c>
      <c r="HW72" s="1">
        <f>IF(HT72&gt;='Drive Train'!$G$30,1,0)</f>
        <v>1</v>
      </c>
      <c r="HX72" s="110">
        <f t="shared" si="183"/>
        <v>0</v>
      </c>
      <c r="HY72" s="119">
        <f>HY71+'DT-Prelim Calcs'!$C$11</f>
        <v>2.7200000000000015</v>
      </c>
      <c r="HZ72" s="2">
        <f>IJ72/'Drive Train'!$G$35</f>
        <v>0.87462081959728133</v>
      </c>
      <c r="IA72" s="88">
        <f>IH72*12*60/(PI() * 'Drive Train'!$G$17)/HZ$2*HZ72</f>
        <v>4110.1335257216142</v>
      </c>
      <c r="IB72" s="2">
        <f>('DT-Prelim Calcs'!$C$6*HZ72-IA72)/('DT-Prelim Calcs'!$C$6*HZ72)*'DT-Prelim Calcs'!$C$7*HZ72</f>
        <v>0.24087147356581795</v>
      </c>
      <c r="IC72" s="110">
        <f>IB72/'DT-Prelim Calcs'!$C$7*('DT-Prelim Calcs'!$C$8-'DT-Prelim Calcs'!$C$9)+'DT-Prelim Calcs'!$C$9</f>
        <v>17.691451579191735</v>
      </c>
      <c r="ID72" s="110">
        <f t="shared" si="142"/>
        <v>17.691451579191735</v>
      </c>
      <c r="IE72" s="2">
        <f t="shared" si="184"/>
        <v>1.2716276152013872E-4</v>
      </c>
      <c r="IF72" s="110">
        <f>IE72*'DT-Prelim Calcs'!$C$21/HZ$2/'DT-Prelim Calcs'!$C$19/'DT-Prelim Calcs'!$C$18*3.39*'DT-Prelim Calcs'!$C$20</f>
        <v>4.7227401960563305E-3</v>
      </c>
      <c r="IG72" s="88">
        <f t="shared" si="143"/>
        <v>1</v>
      </c>
      <c r="IH72" s="110">
        <f>IF71*'DT-Prelim Calcs'!$C$11+IH71</f>
        <v>12.302822168149802</v>
      </c>
      <c r="II72" s="110">
        <f>II71+0.5*IF72*'DT-Prelim Calcs'!$C$11^2+IH72*'DT-Prelim Calcs'!$C$11</f>
        <v>28.854938206436429</v>
      </c>
      <c r="IJ72" s="110">
        <f>MIN('Drive Train'!$G$35-ID71*'DT-Prelim Calcs'!$C$21*'Drive Train'!$G$38,IJ71+ID$2)</f>
        <v>11.107684408885472</v>
      </c>
      <c r="IK72" s="110">
        <f>'Drive Train'!$G$35-ID72*'DT-Prelim Calcs'!$C$21*'Drive Train'!$G$38</f>
        <v>11.107769357872744</v>
      </c>
      <c r="IL72" s="1">
        <f>IF(II72&gt;='Drive Train'!$G$30,1,0)</f>
        <v>1</v>
      </c>
      <c r="IM72" s="110">
        <f t="shared" si="185"/>
        <v>0</v>
      </c>
      <c r="IN72" s="119">
        <f>IN71+'DT-Prelim Calcs'!$C$11</f>
        <v>2.7200000000000015</v>
      </c>
      <c r="IO72" s="2">
        <f>IY72/'Drive Train'!$G$35</f>
        <v>0.87462514055583296</v>
      </c>
      <c r="IP72" s="88">
        <f>IW72*12*60/(PI() * 'Drive Train'!$G$17)/IO$2*IO72</f>
        <v>4110.1946007534543</v>
      </c>
      <c r="IQ72" s="2">
        <f>('DT-Prelim Calcs'!$C$6*IO72-IP72)/('DT-Prelim Calcs'!$C$6*IO72)*'DT-Prelim Calcs'!$C$7*IO72</f>
        <v>0.24086282026208561</v>
      </c>
      <c r="IR72" s="110">
        <f>IQ72/'DT-Prelim Calcs'!$C$7*('DT-Prelim Calcs'!$C$8-'DT-Prelim Calcs'!$C$9)+'DT-Prelim Calcs'!$C$9</f>
        <v>17.690923789035008</v>
      </c>
      <c r="IS72" s="110">
        <f t="shared" si="144"/>
        <v>17.690923789035008</v>
      </c>
      <c r="IT72" s="2">
        <f t="shared" si="186"/>
        <v>1.1612146825173975E-4</v>
      </c>
      <c r="IU72" s="110">
        <f>IT72*'DT-Prelim Calcs'!$C$21/IO$2/'DT-Prelim Calcs'!$C$19/'DT-Prelim Calcs'!$C$18*3.39*'DT-Prelim Calcs'!$C$20</f>
        <v>4.312673924203184E-3</v>
      </c>
      <c r="IV72" s="88">
        <f t="shared" si="145"/>
        <v>1</v>
      </c>
      <c r="IW72" s="110">
        <f>IU71*'DT-Prelim Calcs'!$C$11+IW71</f>
        <v>12.30294420223029</v>
      </c>
      <c r="IX72" s="110">
        <f>IX71+0.5*IU72*'DT-Prelim Calcs'!$C$11^2+IW72*'DT-Prelim Calcs'!$C$11</f>
        <v>29.087626666419332</v>
      </c>
      <c r="IY72" s="110">
        <f>MIN('Drive Train'!$G$35-IS71*'DT-Prelim Calcs'!$C$21*'Drive Train'!$G$38,IY71+IS$2)</f>
        <v>11.107739285059077</v>
      </c>
      <c r="IZ72" s="110">
        <f>'Drive Train'!$G$35-IS72*'DT-Prelim Calcs'!$C$21*'Drive Train'!$G$38</f>
        <v>11.107816858986849</v>
      </c>
      <c r="JA72" s="1">
        <f>IF(IX72&gt;='Drive Train'!$G$30,1,0)</f>
        <v>1</v>
      </c>
      <c r="JB72" s="110">
        <f t="shared" si="187"/>
        <v>0</v>
      </c>
      <c r="JC72" s="119">
        <f>JC71+'DT-Prelim Calcs'!$C$11</f>
        <v>2.7200000000000015</v>
      </c>
      <c r="JD72" s="2">
        <f>JN72/'Drive Train'!$G$35</f>
        <v>0.87462767068457747</v>
      </c>
      <c r="JE72" s="88">
        <f>JL72*12*60/(PI() * 'Drive Train'!$G$17)/JD$2*JD72</f>
        <v>4110.2303630707456</v>
      </c>
      <c r="JF72" s="2">
        <f>('DT-Prelim Calcs'!$C$6*JD72-JE72)/('DT-Prelim Calcs'!$C$6*JD72)*'DT-Prelim Calcs'!$C$7*JD72</f>
        <v>0.24085775334851589</v>
      </c>
      <c r="JG72" s="110">
        <f>JF72/'DT-Prelim Calcs'!$C$7*('DT-Prelim Calcs'!$C$8-'DT-Prelim Calcs'!$C$9)+'DT-Prelim Calcs'!$C$9</f>
        <v>17.690614743242815</v>
      </c>
      <c r="JH72" s="110">
        <f t="shared" si="146"/>
        <v>17.690614743242815</v>
      </c>
      <c r="JI72" s="2">
        <f t="shared" si="188"/>
        <v>1.0965628582967901E-4</v>
      </c>
      <c r="JJ72" s="110">
        <f>JI72*'DT-Prelim Calcs'!$C$21/JD$2/'DT-Prelim Calcs'!$C$19/'DT-Prelim Calcs'!$C$18*3.39*'DT-Prelim Calcs'!$C$20</f>
        <v>4.0725613587437783E-3</v>
      </c>
      <c r="JK72" s="88">
        <f t="shared" si="147"/>
        <v>1</v>
      </c>
      <c r="JL72" s="110">
        <f>JJ71*'DT-Prelim Calcs'!$C$11+JL71</f>
        <v>12.303015658344773</v>
      </c>
      <c r="JM72" s="110">
        <f>JM71+0.5*JJ72*'DT-Prelim Calcs'!$C$11^2+JL72*'DT-Prelim Calcs'!$C$11</f>
        <v>29.245242241683862</v>
      </c>
      <c r="JN72" s="110">
        <f>MIN('Drive Train'!$G$35-JH71*'DT-Prelim Calcs'!$C$21*'Drive Train'!$G$38,JN71+JH$2)</f>
        <v>11.107771417694133</v>
      </c>
      <c r="JO72" s="110">
        <f>'Drive Train'!$G$35-JH72*'DT-Prelim Calcs'!$C$21*'Drive Train'!$G$38</f>
        <v>11.107844673108147</v>
      </c>
      <c r="JP72" s="1">
        <f>IF(JM72&gt;='Drive Train'!$G$30,1,0)</f>
        <v>1</v>
      </c>
      <c r="JQ72" s="110">
        <f>MIN(JG72,'DT-Prelim Calcs'!$C$10)*'DT-Prelim Calcs'!$C$11*1000/60/60*(1-JP72)</f>
        <v>0</v>
      </c>
      <c r="JR72" s="119">
        <f>JR71+'DT-Prelim Calcs'!$C$11</f>
        <v>2.7200000000000015</v>
      </c>
      <c r="JS72" s="2">
        <f>KC72/'Drive Train'!$G$35</f>
        <v>0.8746286015561251</v>
      </c>
      <c r="JT72" s="88">
        <f>KA72*12*60/(PI() * 'Drive Train'!$G$17)/JS$2*JS72</f>
        <v>4110.2435205441097</v>
      </c>
      <c r="JU72" s="2">
        <f>('DT-Prelim Calcs'!$C$6*JS72-JT72)/('DT-Prelim Calcs'!$C$6*JS72)*'DT-Prelim Calcs'!$C$7*JS72</f>
        <v>0.24085588915865777</v>
      </c>
      <c r="JV72" s="110">
        <f>JU72/'DT-Prelim Calcs'!$C$7*('DT-Prelim Calcs'!$C$8-'DT-Prelim Calcs'!$C$9)+'DT-Prelim Calcs'!$C$9</f>
        <v>17.690501040882673</v>
      </c>
      <c r="JW72" s="110">
        <f t="shared" si="148"/>
        <v>17.690501040882673</v>
      </c>
      <c r="JX72" s="2">
        <f t="shared" si="189"/>
        <v>1.0727765485885055E-4</v>
      </c>
      <c r="JY72" s="110">
        <f>JX72*'DT-Prelim Calcs'!$C$21/JS$2/'DT-Prelim Calcs'!$C$19/'DT-Prelim Calcs'!$C$18*3.39*'DT-Prelim Calcs'!$C$20</f>
        <v>3.9842205900845751E-3</v>
      </c>
      <c r="JZ72" s="88">
        <f t="shared" si="149"/>
        <v>1</v>
      </c>
      <c r="KA72" s="110">
        <f>JY71*'DT-Prelim Calcs'!$C$11+KA71</f>
        <v>12.303041947969247</v>
      </c>
      <c r="KB72" s="110">
        <f>KB71+0.5*JY72*'DT-Prelim Calcs'!$C$11^2+KA72*'DT-Prelim Calcs'!$C$11</f>
        <v>29.307326008370154</v>
      </c>
      <c r="KC72" s="110">
        <f>MIN('Drive Train'!$G$35-JW71*'DT-Prelim Calcs'!$C$21*'Drive Train'!$G$38,KC71+JW$2)</f>
        <v>11.107783239762789</v>
      </c>
      <c r="KD72" s="110">
        <f>'Drive Train'!$G$35-JW72*'DT-Prelim Calcs'!$C$21*'Drive Train'!$G$38</f>
        <v>11.107854906320558</v>
      </c>
      <c r="KE72" s="1">
        <f>IF(KB72&gt;='Drive Train'!$G$30,1,0)</f>
        <v>1</v>
      </c>
      <c r="KF72" s="110">
        <f>MIN(JV72,'DT-Prelim Calcs'!$C$10)*'DT-Prelim Calcs'!$C$11*1000/60/60*(1-KE72)</f>
        <v>0</v>
      </c>
      <c r="KG72" s="119">
        <f>KG71+'DT-Prelim Calcs'!$C$11</f>
        <v>2.7200000000000015</v>
      </c>
      <c r="KH72" s="2">
        <f>KR72/'Drive Train'!$G$35</f>
        <v>0.87462853233448568</v>
      </c>
      <c r="KI72" s="88">
        <f>KP72*12*60/(PI() * 'Drive Train'!$G$17)/KH$2*KH72</f>
        <v>4110.242542125844</v>
      </c>
      <c r="KJ72" s="2">
        <f>('DT-Prelim Calcs'!$C$6*KH72-KI72)/('DT-Prelim Calcs'!$C$6*KH72)*'DT-Prelim Calcs'!$C$7*KH72</f>
        <v>0.24085602778384391</v>
      </c>
      <c r="KK72" s="110">
        <f>KJ72/'DT-Prelim Calcs'!$C$7*('DT-Prelim Calcs'!$C$8-'DT-Prelim Calcs'!$C$9)+'DT-Prelim Calcs'!$C$9</f>
        <v>17.690509496035872</v>
      </c>
      <c r="KL72" s="110">
        <f t="shared" si="150"/>
        <v>17.690509496035872</v>
      </c>
      <c r="KM72" s="2">
        <f t="shared" si="190"/>
        <v>1.0745453496147084E-4</v>
      </c>
      <c r="KN72" s="110">
        <f>KM72*'DT-Prelim Calcs'!$C$21/KH$2/'DT-Prelim Calcs'!$C$19/'DT-Prelim Calcs'!$C$18*3.39*'DT-Prelim Calcs'!$C$20</f>
        <v>3.9907897991874703E-3</v>
      </c>
      <c r="KO72" s="88">
        <f t="shared" si="151"/>
        <v>1</v>
      </c>
      <c r="KP72" s="110">
        <f>KN71*'DT-Prelim Calcs'!$C$11+KP71</f>
        <v>12.303039993017819</v>
      </c>
      <c r="KQ72" s="110">
        <f>KQ71+0.5*KN72*'DT-Prelim Calcs'!$C$11^2+KP72*'DT-Prelim Calcs'!$C$11</f>
        <v>29.302771042129926</v>
      </c>
      <c r="KR72" s="110">
        <f>MIN('Drive Train'!$G$35-KL71*'DT-Prelim Calcs'!$C$21*'Drive Train'!$G$38,KR71+KL$2)</f>
        <v>11.107782360647967</v>
      </c>
      <c r="KS72" s="110">
        <f>'Drive Train'!$G$35-KL72*'DT-Prelim Calcs'!$C$21*'Drive Train'!$G$38</f>
        <v>11.107854145356772</v>
      </c>
      <c r="KT72" s="1">
        <f>IF(KQ72&gt;='Drive Train'!$G$30,1,0)</f>
        <v>1</v>
      </c>
      <c r="KU72" s="110">
        <f>MIN(KK72,'DT-Prelim Calcs'!$C$10)*'DT-Prelim Calcs'!$C$11*1000/60/60*(1-KT72)</f>
        <v>0</v>
      </c>
      <c r="KV72" s="119">
        <f>KV71+'DT-Prelim Calcs'!$C$11</f>
        <v>2.7200000000000015</v>
      </c>
      <c r="KW72" s="2">
        <f>LG72/'Drive Train'!$G$35</f>
        <v>0.87462859732252163</v>
      </c>
      <c r="KX72" s="88">
        <f>LE72*12*60/(PI() * 'Drive Train'!$G$17)/KW$2*KW72</f>
        <v>4110.2434607039359</v>
      </c>
      <c r="KY72" s="2">
        <f>('DT-Prelim Calcs'!$C$6*KW72-KX72)/('DT-Prelim Calcs'!$C$6*KW72)*'DT-Prelim Calcs'!$C$7*KW72</f>
        <v>0.24085589763699009</v>
      </c>
      <c r="KZ72" s="110">
        <f>KY72/'DT-Prelim Calcs'!$C$7*('DT-Prelim Calcs'!$C$8-'DT-Prelim Calcs'!$C$9)+'DT-Prelim Calcs'!$C$9</f>
        <v>17.690501558000815</v>
      </c>
      <c r="LA72" s="110">
        <f t="shared" si="152"/>
        <v>17.690501558000815</v>
      </c>
      <c r="LB72" s="2">
        <f t="shared" si="191"/>
        <v>1.0728847286614607E-4</v>
      </c>
      <c r="LC72" s="110">
        <f>LB72*'DT-Prelim Calcs'!$C$21/KW$2/'DT-Prelim Calcs'!$C$19/'DT-Prelim Calcs'!$C$18*3.39*'DT-Prelim Calcs'!$C$20</f>
        <v>3.9846223636642378E-3</v>
      </c>
      <c r="LD72" s="88">
        <f t="shared" si="153"/>
        <v>1</v>
      </c>
      <c r="LE72" s="110">
        <f>LC71*'DT-Prelim Calcs'!$C$11+LE71</f>
        <v>12.303041828404199</v>
      </c>
      <c r="LF72" s="110">
        <f>LF71+0.5*LC72*'DT-Prelim Calcs'!$C$11^2+LE72*'DT-Prelim Calcs'!$C$11</f>
        <v>29.307110952622807</v>
      </c>
      <c r="LG72" s="110">
        <f>MIN('Drive Train'!$G$35-LA71*'DT-Prelim Calcs'!$C$21*'Drive Train'!$G$38,LG71+LA$2)</f>
        <v>11.107783185996023</v>
      </c>
      <c r="LH72" s="110">
        <f>'Drive Train'!$G$35-LA72*'DT-Prelim Calcs'!$C$21*'Drive Train'!$G$38</f>
        <v>11.107854859779927</v>
      </c>
      <c r="LI72" s="1">
        <f>IF(LF72&gt;='Drive Train'!$G$30,1,0)</f>
        <v>1</v>
      </c>
      <c r="LJ72" s="110">
        <f>MIN(KZ72,'DT-Prelim Calcs'!$C$10)*'DT-Prelim Calcs'!$C$11*1000/60/60*(1-LI72)</f>
        <v>0</v>
      </c>
      <c r="LK72" s="119">
        <f>LK71+'DT-Prelim Calcs'!$C$11</f>
        <v>2.7200000000000015</v>
      </c>
      <c r="LL72" s="2">
        <f>LV72/'Drive Train'!$G$35</f>
        <v>0.87462854835287129</v>
      </c>
      <c r="LM72" s="88">
        <f>LT72*12*60/(PI() * 'Drive Train'!$G$17)/LL$2*LL72</f>
        <v>4110.2427685388757</v>
      </c>
      <c r="LN72" s="2">
        <f>('DT-Prelim Calcs'!$C$6*LL72-LM72)/('DT-Prelim Calcs'!$C$6*LL72)*'DT-Prelim Calcs'!$C$7*LL72</f>
        <v>0.24085599570497757</v>
      </c>
      <c r="LO72" s="110">
        <f>LN72/'DT-Prelim Calcs'!$C$7*('DT-Prelim Calcs'!$C$8-'DT-Prelim Calcs'!$C$9)+'DT-Prelim Calcs'!$C$9</f>
        <v>17.690507539452533</v>
      </c>
      <c r="LP72" s="110">
        <f t="shared" si="154"/>
        <v>17.690507539452533</v>
      </c>
      <c r="LQ72" s="2">
        <f t="shared" si="192"/>
        <v>1.0741360363142327E-4</v>
      </c>
      <c r="LR72" s="110">
        <f>LQ72*'DT-Prelim Calcs'!$C$21/LL$2/'DT-Prelim Calcs'!$C$19/'DT-Prelim Calcs'!$C$18*3.39*'DT-Prelim Calcs'!$C$20</f>
        <v>3.9892696368743624E-3</v>
      </c>
      <c r="LS72" s="88">
        <f t="shared" si="155"/>
        <v>1</v>
      </c>
      <c r="LT72" s="110">
        <f>LR71*'DT-Prelim Calcs'!$C$11+LT71</f>
        <v>12.303040445407685</v>
      </c>
      <c r="LU72" s="110">
        <f>LU71+0.5*LR72*'DT-Prelim Calcs'!$C$11^2+LT72*'DT-Prelim Calcs'!$C$11</f>
        <v>29.304235701198763</v>
      </c>
      <c r="LV72" s="110">
        <f>MIN('Drive Train'!$G$35-LP71*'DT-Prelim Calcs'!$C$21*'Drive Train'!$G$38,LV71+LP$2)</f>
        <v>11.107782564081464</v>
      </c>
      <c r="LW72" s="110">
        <f>'Drive Train'!$G$35-LP72*'DT-Prelim Calcs'!$C$21*'Drive Train'!$G$38</f>
        <v>11.10785432144927</v>
      </c>
      <c r="LX72" s="1">
        <f>IF(LU72&gt;='Drive Train'!$G$30,1,0)</f>
        <v>1</v>
      </c>
      <c r="LY72" s="110">
        <f>MIN(LO72,'DT-Prelim Calcs'!$C$10)*'DT-Prelim Calcs'!$C$11*1000/60/60*(1-LX72)</f>
        <v>0</v>
      </c>
      <c r="LZ72" s="119">
        <f>LZ71+'DT-Prelim Calcs'!$C$11</f>
        <v>2.7200000000000015</v>
      </c>
    </row>
    <row r="73" spans="2:338" x14ac:dyDescent="0.2">
      <c r="B73" s="137"/>
      <c r="C73" s="137"/>
      <c r="Q73" s="209"/>
      <c r="R73" s="119">
        <f>R72+'DT-Prelim Calcs'!$C$11</f>
        <v>2.7600000000000016</v>
      </c>
      <c r="S73" s="2">
        <f>AG73/'Drive Train'!$G$35</f>
        <v>0</v>
      </c>
      <c r="T73" s="88">
        <f>AE73*12*60/(PI() * 'Drive Train'!$G$17)/S$2*ABS(S73)</f>
        <v>0</v>
      </c>
      <c r="U73" s="2">
        <f>IF(OR(AD72=1,AND($C$32=Motors!$C$28,'DT-Prelim Calcs'!AI72=1)),0,IF(AG73=0,-(V72+$C$9)/($C$8-$C$9)*$C$7,($C$6*S73-T73)/($C$6*S73)*$C$7*S73))</f>
        <v>0</v>
      </c>
      <c r="V73" s="110">
        <f>IF(AND(AD72=1,AI72=1),0,ABS(U73/$C$7*($C$8-$C$9)+$C$9) *'Drive Train'!$K$55 + V72*(1-'Drive Train'!$K$55))</f>
        <v>3.0000004037855899</v>
      </c>
      <c r="W73" s="110">
        <f t="shared" si="108"/>
        <v>3.0000004037855899</v>
      </c>
      <c r="X73" s="2">
        <f>MAX(MIN(IF(AND(AI72=1,AG73&lt;0),-1,1)*(W73-$C$9)/($C$8-$C$9)*$C$7-$C$29*AE73/T$2 -  AI72*$C$29/2,X$2),MAX(X$4:X72)*-1)</f>
        <v>-0.23187125298347547</v>
      </c>
      <c r="Y73" s="110">
        <f t="shared" si="109"/>
        <v>-8.6115437702379616</v>
      </c>
      <c r="Z73" s="110">
        <f t="shared" si="110"/>
        <v>8.6115437702379616</v>
      </c>
      <c r="AA73" s="110">
        <f t="shared" si="111"/>
        <v>0</v>
      </c>
      <c r="AB73" s="110" t="e">
        <f t="shared" si="112"/>
        <v>#N/A</v>
      </c>
      <c r="AC73" s="88">
        <f t="shared" si="156"/>
        <v>0</v>
      </c>
      <c r="AD73" s="1">
        <f t="shared" si="113"/>
        <v>0</v>
      </c>
      <c r="AE73" s="110">
        <f t="shared" si="114"/>
        <v>4.2048380891494306</v>
      </c>
      <c r="AF73" s="110" t="e">
        <f t="shared" si="115"/>
        <v>#N/A</v>
      </c>
      <c r="AG73" s="110">
        <f>IF(AI72=0,MIN('Drive Train'!$G$35-W72*$C$21*'Drive Train'!$G$38,AG72+W$2)-$C$3,IF(AE72-1&lt;=0,0,IF($C$32=Motors!$C$26,MAX(MAX(AG$4:AG72)*-1,AG72-W$2),MAX(0,MAX(AG$4:AG72)*-1,AG72-W$2))))</f>
        <v>0</v>
      </c>
      <c r="AH73" s="110">
        <f>'Drive Train'!$G$35-ABS(W73)*'DT-Prelim Calcs'!$C$21*'Drive Train'!$G$38</f>
        <v>12.429999963659297</v>
      </c>
      <c r="AI73" s="1">
        <f>IF(AJ73&gt;='Drive Train'!$G$30,1,0)</f>
        <v>1</v>
      </c>
      <c r="AJ73" s="110">
        <f>AJ72+0.5*Y73*'DT-Prelim Calcs'!$C$11^2+AE73*'DT-Prelim Calcs'!$C$11</f>
        <v>26.390421772993484</v>
      </c>
      <c r="AK73" s="110">
        <f t="shared" si="116"/>
        <v>0</v>
      </c>
      <c r="AL73" s="119">
        <f>AL72+'DT-Prelim Calcs'!$C$11</f>
        <v>2.7600000000000016</v>
      </c>
      <c r="AM73" s="2">
        <f>AW73/'Drive Train'!$G$35</f>
        <v>0.71445930375287114</v>
      </c>
      <c r="AN73" s="88">
        <f>AU73*12*60/(PI() * 'Drive Train'!$G$17)/AM$2*AM73</f>
        <v>1653.1272818623963</v>
      </c>
      <c r="AO73" s="2">
        <f>('DT-Prelim Calcs'!$C$6*AM73-AN73)/('DT-Prelim Calcs'!$C$6*AM73)*'DT-Prelim Calcs'!$C$7*AM73</f>
        <v>0.60825928482819569</v>
      </c>
      <c r="AP73" s="110">
        <f>AO73/'DT-Prelim Calcs'!$C$7*('DT-Prelim Calcs'!$C$8-'DT-Prelim Calcs'!$C$9)+'DT-Prelim Calcs'!$C$9</f>
        <v>40.099502478882862</v>
      </c>
      <c r="AQ73" s="110">
        <f t="shared" si="117"/>
        <v>40.099502478882862</v>
      </c>
      <c r="AR73" s="2">
        <f t="shared" si="157"/>
        <v>0.48972371000688159</v>
      </c>
      <c r="AS73" s="110">
        <f>AR73*'DT-Prelim Calcs'!$C$21/AM$2/'DT-Prelim Calcs'!$C$19/'DT-Prelim Calcs'!$C$18*3.39*'DT-Prelim Calcs'!$C$20</f>
        <v>5.456403641828075</v>
      </c>
      <c r="AT73" s="88">
        <f t="shared" si="118"/>
        <v>0</v>
      </c>
      <c r="AU73" s="110">
        <f>AS72*'DT-Prelim Calcs'!$C$11+AU72</f>
        <v>20.191852686002065</v>
      </c>
      <c r="AV73" s="110">
        <f>AV72+0.5*AS73*'DT-Prelim Calcs'!$C$11^2+AU73*'DT-Prelim Calcs'!$C$11</f>
        <v>30.844297524347496</v>
      </c>
      <c r="AW73" s="110">
        <f>MIN('Drive Train'!$G$35-AQ72*'DT-Prelim Calcs'!$C$21*'Drive Train'!$G$38,AW72+AQ$2)</f>
        <v>9.0736331576614635</v>
      </c>
      <c r="AX73" s="110">
        <f>'Drive Train'!$G$35-AQ73*'DT-Prelim Calcs'!$C$21*'Drive Train'!$G$38</f>
        <v>9.0910447769005422</v>
      </c>
      <c r="AY73" s="1">
        <f>IF(AV73&gt;='Drive Train'!$G$30,1,0)</f>
        <v>1</v>
      </c>
      <c r="AZ73" s="110">
        <f t="shared" si="158"/>
        <v>0</v>
      </c>
      <c r="BA73" s="119">
        <f>BA72+'DT-Prelim Calcs'!$C$11</f>
        <v>2.7600000000000016</v>
      </c>
      <c r="BB73" s="2">
        <f>BL73/'Drive Train'!$G$35</f>
        <v>0.81217373495152023</v>
      </c>
      <c r="BC73" s="88">
        <f>BJ73*12*60/(PI() * 'Drive Train'!$G$17)/BB$2*BB73</f>
        <v>3162.497917145055</v>
      </c>
      <c r="BD73" s="2">
        <f>('DT-Prelim Calcs'!$C$6*BB73-BC73)/('DT-Prelim Calcs'!$C$6*BB73)*'DT-Prelim Calcs'!$C$7*BB73</f>
        <v>0.38161666779285452</v>
      </c>
      <c r="BE73" s="110">
        <f>BD73/'DT-Prelim Calcs'!$C$7*('DT-Prelim Calcs'!$C$8-'DT-Prelim Calcs'!$C$9)+'DT-Prelim Calcs'!$C$9</f>
        <v>26.275910234174109</v>
      </c>
      <c r="BF73" s="110">
        <f t="shared" si="119"/>
        <v>26.275910234174109</v>
      </c>
      <c r="BG73" s="2">
        <f t="shared" si="159"/>
        <v>0.1821358130458596</v>
      </c>
      <c r="BH73" s="110">
        <f>BG73*'DT-Prelim Calcs'!$C$21/BB$2/'DT-Prelim Calcs'!$C$19/'DT-Prelim Calcs'!$C$18*3.39*'DT-Prelim Calcs'!$C$20</f>
        <v>3.1567212528320727</v>
      </c>
      <c r="BI73" s="88">
        <f t="shared" si="120"/>
        <v>0</v>
      </c>
      <c r="BJ73" s="110">
        <f>BH72*'DT-Prelim Calcs'!$C$11+BJ72</f>
        <v>21.844552543588861</v>
      </c>
      <c r="BK73" s="110">
        <f>BK72+0.5*BH73*'DT-Prelim Calcs'!$C$11^2+BJ73*'DT-Prelim Calcs'!$C$11</f>
        <v>37.862002037010321</v>
      </c>
      <c r="BL73" s="110">
        <f>MIN('Drive Train'!$G$35-BF72*'DT-Prelim Calcs'!$C$21*'Drive Train'!$G$38,BL72+BF$2)</f>
        <v>10.314606433884306</v>
      </c>
      <c r="BM73" s="110">
        <f>'Drive Train'!$G$35-BF73*'DT-Prelim Calcs'!$C$21*'Drive Train'!$G$38</f>
        <v>10.33516807892433</v>
      </c>
      <c r="BN73" s="1">
        <f>IF(BK73&gt;='Drive Train'!$G$30,1,0)</f>
        <v>1</v>
      </c>
      <c r="BO73" s="110">
        <f t="shared" si="160"/>
        <v>0</v>
      </c>
      <c r="BP73" s="119">
        <f>BP72+'DT-Prelim Calcs'!$C$11</f>
        <v>2.7600000000000016</v>
      </c>
      <c r="BQ73" s="2">
        <f>CA73/'Drive Train'!$G$35</f>
        <v>0.86224355343875569</v>
      </c>
      <c r="BR73" s="88">
        <f>BY73*12*60/(PI() * 'Drive Train'!$G$17)/BQ$2*BQ73</f>
        <v>3925.4894054804777</v>
      </c>
      <c r="BS73" s="2">
        <f>('DT-Prelim Calcs'!$C$6*BQ73-BR73)/('DT-Prelim Calcs'!$C$6*BQ73)*'DT-Prelim Calcs'!$C$7*BQ73</f>
        <v>0.26799970114873567</v>
      </c>
      <c r="BT73" s="110">
        <f>BS73/'DT-Prelim Calcs'!$C$7*('DT-Prelim Calcs'!$C$8-'DT-Prelim Calcs'!$C$9)+'DT-Prelim Calcs'!$C$9</f>
        <v>19.346081062972534</v>
      </c>
      <c r="BU73" s="110">
        <f t="shared" si="121"/>
        <v>19.346081062972534</v>
      </c>
      <c r="BV73" s="2">
        <f t="shared" si="161"/>
        <v>3.4770047974964413E-2</v>
      </c>
      <c r="BW73" s="110">
        <f>BV73*'DT-Prelim Calcs'!$C$21/BQ$2/'DT-Prelim Calcs'!$C$19/'DT-Prelim Calcs'!$C$18*3.39*'DT-Prelim Calcs'!$C$20</f>
        <v>0.81784638923011177</v>
      </c>
      <c r="BX73" s="88">
        <f t="shared" si="122"/>
        <v>0</v>
      </c>
      <c r="BY73" s="110">
        <f>BW72*'DT-Prelim Calcs'!$C$11+BY72</f>
        <v>18.819155636752011</v>
      </c>
      <c r="BZ73" s="110">
        <f>BZ72+0.5*BW73*'DT-Prelim Calcs'!$C$11^2+BY73*'DT-Prelim Calcs'!$C$11</f>
        <v>37.792021736520276</v>
      </c>
      <c r="CA73" s="110">
        <f>MIN('Drive Train'!$G$35-BU72*'DT-Prelim Calcs'!$C$21*'Drive Train'!$G$38,CA72+BU$2)</f>
        <v>10.950493128672196</v>
      </c>
      <c r="CB73" s="110">
        <f>'Drive Train'!$G$35-BU73*'DT-Prelim Calcs'!$C$21*'Drive Train'!$G$38</f>
        <v>10.958852704332472</v>
      </c>
      <c r="CC73" s="1">
        <f>IF(BZ73&gt;='Drive Train'!$G$30,1,0)</f>
        <v>1</v>
      </c>
      <c r="CD73" s="110">
        <f t="shared" si="162"/>
        <v>0</v>
      </c>
      <c r="CE73" s="119">
        <f>CE72+'DT-Prelim Calcs'!$C$11</f>
        <v>2.7600000000000016</v>
      </c>
      <c r="CF73" s="2">
        <f>CP73/'Drive Train'!$G$35</f>
        <v>0.87339055243745456</v>
      </c>
      <c r="CG73" s="88">
        <f>CN73*12*60/(PI() * 'Drive Train'!$G$17)/CF$2*CF73</f>
        <v>4092.1534028798301</v>
      </c>
      <c r="CH73" s="2">
        <f>('DT-Prelim Calcs'!$C$6*CF73-CG73)/('DT-Prelim Calcs'!$C$6*CF73)*'DT-Prelim Calcs'!$C$7*CF73</f>
        <v>0.24347788817301638</v>
      </c>
      <c r="CI73" s="110">
        <f>CH73/'DT-Prelim Calcs'!$C$7*('DT-Prelim Calcs'!$C$8-'DT-Prelim Calcs'!$C$9)+'DT-Prelim Calcs'!$C$9</f>
        <v>17.850424385020858</v>
      </c>
      <c r="CJ73" s="110">
        <f t="shared" si="123"/>
        <v>17.850424385020858</v>
      </c>
      <c r="CK73" s="2">
        <f t="shared" si="163"/>
        <v>3.449101997053422E-3</v>
      </c>
      <c r="CL73" s="110">
        <f>CK73*'DT-Prelim Calcs'!$C$21/CF$2/'DT-Prelim Calcs'!$C$19/'DT-Prelim Calcs'!$C$18*3.39*'DT-Prelim Calcs'!$C$20</f>
        <v>0.10247787919706443</v>
      </c>
      <c r="CM73" s="88">
        <f t="shared" si="124"/>
        <v>1</v>
      </c>
      <c r="CN73" s="110">
        <f>CL72*'DT-Prelim Calcs'!$C$11+CN72</f>
        <v>15.332820647422585</v>
      </c>
      <c r="CO73" s="110">
        <f>CO72+0.5*CL73*'DT-Prelim Calcs'!$C$11^2+CN73*'DT-Prelim Calcs'!$C$11</f>
        <v>34.439716635480202</v>
      </c>
      <c r="CP73" s="110">
        <f>MIN('Drive Train'!$G$35-CJ72*'DT-Prelim Calcs'!$C$21*'Drive Train'!$G$38,CP72+CJ$2)</f>
        <v>11.092060015955672</v>
      </c>
      <c r="CQ73" s="110">
        <f>'Drive Train'!$G$35-CJ73*'DT-Prelim Calcs'!$C$21*'Drive Train'!$G$38</f>
        <v>11.093461805348122</v>
      </c>
      <c r="CR73" s="1">
        <f>IF(CO73&gt;='Drive Train'!$G$30,1,0)</f>
        <v>1</v>
      </c>
      <c r="CS73" s="110">
        <f t="shared" si="164"/>
        <v>0</v>
      </c>
      <c r="CT73" s="119">
        <f>CT72+'DT-Prelim Calcs'!$C$11</f>
        <v>2.7600000000000016</v>
      </c>
      <c r="CU73" s="2">
        <f>DE73/'Drive Train'!$G$35</f>
        <v>0.87459994305585642</v>
      </c>
      <c r="CV73" s="88">
        <f>DC73*12*60/(PI() * 'Drive Train'!$G$17)/CU$2*CU73</f>
        <v>4109.8325586339661</v>
      </c>
      <c r="CW73" s="2">
        <f>('DT-Prelim Calcs'!$C$6*CU73-CV73)/('DT-Prelim Calcs'!$C$6*CU73)*'DT-Prelim Calcs'!$C$7*CU73</f>
        <v>0.24091470264131024</v>
      </c>
      <c r="CX73" s="110">
        <f>CW73/'DT-Prelim Calcs'!$C$7*('DT-Prelim Calcs'!$C$8-'DT-Prelim Calcs'!$C$9)+'DT-Prelim Calcs'!$C$9</f>
        <v>17.694088246207574</v>
      </c>
      <c r="CY73" s="110">
        <f t="shared" si="125"/>
        <v>17.694088246207574</v>
      </c>
      <c r="CZ73" s="2">
        <f t="shared" si="165"/>
        <v>1.8227438705209487E-4</v>
      </c>
      <c r="DA73" s="110">
        <f>CZ73*'DT-Prelim Calcs'!$C$21/CU$2/'DT-Prelim Calcs'!$C$19/'DT-Prelim Calcs'!$C$18*3.39*'DT-Prelim Calcs'!$C$20</f>
        <v>6.5438975898295792E-3</v>
      </c>
      <c r="DB73" s="88">
        <f t="shared" si="126"/>
        <v>1</v>
      </c>
      <c r="DC73" s="110">
        <f>DA72*'DT-Prelim Calcs'!$C$11+DC72</f>
        <v>12.7264292389186</v>
      </c>
      <c r="DD73" s="110">
        <f>DD72+0.5*DA73*'DT-Prelim Calcs'!$C$11^2+DC73*'DT-Prelim Calcs'!$C$11</f>
        <v>30.521802231488316</v>
      </c>
      <c r="DE73" s="110">
        <f>MIN('Drive Train'!$G$35-CY72*'DT-Prelim Calcs'!$C$21*'Drive Train'!$G$38,DE72+CY$2)</f>
        <v>11.107419276809376</v>
      </c>
      <c r="DF73" s="110">
        <f>'Drive Train'!$G$35-CY73*'DT-Prelim Calcs'!$C$21*'Drive Train'!$G$38</f>
        <v>11.107532057841318</v>
      </c>
      <c r="DG73" s="1">
        <f>IF(DD73&gt;='Drive Train'!$G$30,1,0)</f>
        <v>1</v>
      </c>
      <c r="DH73" s="110">
        <f t="shared" si="166"/>
        <v>0</v>
      </c>
      <c r="DI73" s="119">
        <f>DI72+'DT-Prelim Calcs'!$C$11</f>
        <v>2.7600000000000016</v>
      </c>
      <c r="DJ73" s="2">
        <f>DT73/'Drive Train'!$G$35</f>
        <v>0.87466855179530367</v>
      </c>
      <c r="DK73" s="88">
        <f>DR73*12*60/(PI() * 'Drive Train'!$G$17)/DJ$2*DJ73</f>
        <v>4110.8089265013305</v>
      </c>
      <c r="DL73" s="2">
        <f>('DT-Prelim Calcs'!$C$6*DJ73-DK73)/('DT-Prelim Calcs'!$C$6*DJ73)*'DT-Prelim Calcs'!$C$7*DJ73</f>
        <v>0.24077570831102274</v>
      </c>
      <c r="DM73" s="110">
        <f>DL73/'DT-Prelim Calcs'!$C$7*('DT-Prelim Calcs'!$C$8-'DT-Prelim Calcs'!$C$9)+'DT-Prelim Calcs'!$C$9</f>
        <v>17.685610577835433</v>
      </c>
      <c r="DN73" s="110">
        <f t="shared" si="127"/>
        <v>17.685610577835433</v>
      </c>
      <c r="DO73" s="2">
        <f t="shared" si="167"/>
        <v>4.977015433421661E-6</v>
      </c>
      <c r="DP73" s="110">
        <f>DO73*'DT-Prelim Calcs'!$C$21/DJ$2/'DT-Prelim Calcs'!$C$19/'DT-Prelim Calcs'!$C$18*3.39*'DT-Prelim Calcs'!$C$20</f>
        <v>2.0948877358331662E-4</v>
      </c>
      <c r="DQ73" s="88">
        <f t="shared" si="128"/>
        <v>1</v>
      </c>
      <c r="DR73" s="110">
        <f>DP72*'DT-Prelim Calcs'!$C$11+DR72</f>
        <v>10.856622654460041</v>
      </c>
      <c r="DS73" s="110">
        <f>DS72+0.5*DP73*'DT-Prelim Calcs'!$C$11^2+DR73*'DT-Prelim Calcs'!$C$11</f>
        <v>26.997783126416167</v>
      </c>
      <c r="DT73" s="110">
        <f>MIN('Drive Train'!$G$35-DN72*'DT-Prelim Calcs'!$C$21*'Drive Train'!$G$38,DT72+DN$2)</f>
        <v>11.108290607800356</v>
      </c>
      <c r="DU73" s="110">
        <f>'Drive Train'!$G$35-DN73*'DT-Prelim Calcs'!$C$21*'Drive Train'!$G$38</f>
        <v>11.10829504799481</v>
      </c>
      <c r="DV73" s="1">
        <f>IF(DS73&gt;='Drive Train'!$G$30,1,0)</f>
        <v>1</v>
      </c>
      <c r="DW73" s="110">
        <f t="shared" si="168"/>
        <v>0</v>
      </c>
      <c r="DX73" s="119">
        <f>DX72+'DT-Prelim Calcs'!$C$11</f>
        <v>2.7600000000000016</v>
      </c>
      <c r="DY73" s="2">
        <f>EI73/'Drive Train'!$G$35</f>
        <v>0.87467055718193876</v>
      </c>
      <c r="DZ73" s="88">
        <f>EG73*12*60/(PI() * 'Drive Train'!$G$17)/DY$2*DY73</f>
        <v>4110.8365650303485</v>
      </c>
      <c r="EA73" s="2">
        <f>('DT-Prelim Calcs'!$C$6*DY73-DZ73)/('DT-Prelim Calcs'!$C$6*DY73)*'DT-Prelim Calcs'!$C$7*DY73</f>
        <v>0.24077186290516531</v>
      </c>
      <c r="EB73" s="110">
        <f>EA73/'DT-Prelim Calcs'!$C$7*('DT-Prelim Calcs'!$C$8-'DT-Prelim Calcs'!$C$9)+'DT-Prelim Calcs'!$C$9</f>
        <v>17.685376035350508</v>
      </c>
      <c r="EC73" s="110">
        <f t="shared" si="129"/>
        <v>17.685376035350508</v>
      </c>
      <c r="ED73" s="2">
        <f t="shared" si="169"/>
        <v>6.4843417940663173E-8</v>
      </c>
      <c r="EE73" s="110">
        <f>ED73*'DT-Prelim Calcs'!$C$21/DY$2/'DT-Prelim Calcs'!$C$19/'DT-Prelim Calcs'!$C$18*3.39*'DT-Prelim Calcs'!$C$20</f>
        <v>3.1307137129325131E-6</v>
      </c>
      <c r="EF73" s="88">
        <f t="shared" si="130"/>
        <v>1</v>
      </c>
      <c r="EG73" s="110">
        <f>EE72*'DT-Prelim Calcs'!$C$11+EG72</f>
        <v>9.464789889971744</v>
      </c>
      <c r="EH73" s="110">
        <f>EH72+0.5*EE73*'DT-Prelim Calcs'!$C$11^2+EG73*'DT-Prelim Calcs'!$C$11</f>
        <v>24.04656655691441</v>
      </c>
      <c r="EI73" s="110">
        <f>MIN('Drive Train'!$G$35-EC72*'DT-Prelim Calcs'!$C$21*'Drive Train'!$G$38,EI72+EC$2)</f>
        <v>11.108316076210622</v>
      </c>
      <c r="EJ73" s="110">
        <f>'Drive Train'!$G$35-EC73*'DT-Prelim Calcs'!$C$21*'Drive Train'!$G$38</f>
        <v>11.108316156818454</v>
      </c>
      <c r="EK73" s="1">
        <f>IF(EH73&gt;='Drive Train'!$G$30,1,0)</f>
        <v>1</v>
      </c>
      <c r="EL73" s="110">
        <f t="shared" si="170"/>
        <v>0</v>
      </c>
      <c r="EM73" s="119">
        <f>EM72+'DT-Prelim Calcs'!$C$11</f>
        <v>2.7600000000000016</v>
      </c>
      <c r="EN73" s="2">
        <f>EX73/'Drive Train'!$G$35</f>
        <v>0.87467058525777031</v>
      </c>
      <c r="EO73" s="88">
        <f>EV73*12*60/(PI() * 'Drive Train'!$G$17)/EN$2*EN73</f>
        <v>4110.8369376717583</v>
      </c>
      <c r="EP73" s="2">
        <f>('DT-Prelim Calcs'!$C$6*EN73-EO73)/('DT-Prelim Calcs'!$C$6*EN73)*'DT-Prelim Calcs'!$C$7*EN73</f>
        <v>0.24077181252215824</v>
      </c>
      <c r="EQ73" s="110">
        <f>EP73/'DT-Prelim Calcs'!$C$7*('DT-Prelim Calcs'!$C$8-'DT-Prelim Calcs'!$C$9)+'DT-Prelim Calcs'!$C$9</f>
        <v>17.685372962344402</v>
      </c>
      <c r="ER73" s="110">
        <f t="shared" si="131"/>
        <v>17.685372962344402</v>
      </c>
      <c r="ES73" s="2">
        <f t="shared" si="171"/>
        <v>3.6326858188218125E-10</v>
      </c>
      <c r="ET73" s="110">
        <f>ES73*'DT-Prelim Calcs'!$C$21/EN$2/'DT-Prelim Calcs'!$C$19/'DT-Prelim Calcs'!$C$18*3.39*'DT-Prelim Calcs'!$C$20</f>
        <v>1.9787611031419976E-8</v>
      </c>
      <c r="EU73" s="88">
        <f t="shared" si="132"/>
        <v>1</v>
      </c>
      <c r="EV73" s="110">
        <f>ET72*'DT-Prelim Calcs'!$C$11+EV72</f>
        <v>8.3892460754818448</v>
      </c>
      <c r="EW73" s="110">
        <f>EW72+0.5*ET73*'DT-Prelim Calcs'!$C$11^2+EV73*'DT-Prelim Calcs'!$C$11</f>
        <v>21.610875522833418</v>
      </c>
      <c r="EX73" s="110">
        <f>MIN('Drive Train'!$G$35-ER72*'DT-Prelim Calcs'!$C$21*'Drive Train'!$G$38,EX72+ER$2)</f>
        <v>11.108316432773682</v>
      </c>
      <c r="EY73" s="110">
        <f>'Drive Train'!$G$35-ER73*'DT-Prelim Calcs'!$C$21*'Drive Train'!$G$38</f>
        <v>11.108316433389003</v>
      </c>
      <c r="EZ73" s="1">
        <f>IF(EW73&gt;='Drive Train'!$G$30,1,0)</f>
        <v>1</v>
      </c>
      <c r="FA73" s="110">
        <f t="shared" si="172"/>
        <v>0</v>
      </c>
      <c r="FB73" s="119">
        <f>FB72+'DT-Prelim Calcs'!$C$11</f>
        <v>2.7600000000000016</v>
      </c>
      <c r="FC73" s="2">
        <f>FM73/'Drive Train'!$G$35</f>
        <v>0.87467058542822274</v>
      </c>
      <c r="FD73" s="88">
        <f>FK73*12*60/(PI() * 'Drive Train'!$G$17)/FC$2*FC73</f>
        <v>4110.8369398375835</v>
      </c>
      <c r="FE73" s="2">
        <f>('DT-Prelim Calcs'!$C$6*FC73-FD73)/('DT-Prelim Calcs'!$C$6*FC73)*'DT-Prelim Calcs'!$C$7*FC73</f>
        <v>0.24077181223958299</v>
      </c>
      <c r="FF73" s="110">
        <f>FE73/'DT-Prelim Calcs'!$C$7*('DT-Prelim Calcs'!$C$8-'DT-Prelim Calcs'!$C$9)+'DT-Prelim Calcs'!$C$9</f>
        <v>17.685372945109318</v>
      </c>
      <c r="FG73" s="110">
        <f t="shared" si="133"/>
        <v>17.685372945109318</v>
      </c>
      <c r="FH73" s="2">
        <f t="shared" si="173"/>
        <v>7.6161299489285739E-13</v>
      </c>
      <c r="FI73" s="110">
        <f>FH73*'DT-Prelim Calcs'!$C$21/FC$2/'DT-Prelim Calcs'!$C$19/'DT-Prelim Calcs'!$C$18*3.39*'DT-Prelim Calcs'!$C$20</f>
        <v>4.6200138266168803E-11</v>
      </c>
      <c r="FJ73" s="88">
        <f t="shared" si="134"/>
        <v>1</v>
      </c>
      <c r="FK73" s="110">
        <f>FI72*'DT-Prelim Calcs'!$C$11+FK72</f>
        <v>7.5332005600764163</v>
      </c>
      <c r="FL73" s="110">
        <f>FL72+0.5*FI73*'DT-Prelim Calcs'!$C$11^2+FK73*'DT-Prelim Calcs'!$C$11</f>
        <v>19.595712552147212</v>
      </c>
      <c r="FM73" s="110">
        <f>MIN('Drive Train'!$G$35-FG72*'DT-Prelim Calcs'!$C$21*'Drive Train'!$G$38,FM72+FG$2)</f>
        <v>11.108316434938429</v>
      </c>
      <c r="FN73" s="110">
        <f>'Drive Train'!$G$35-FG73*'DT-Prelim Calcs'!$C$21*'Drive Train'!$G$38</f>
        <v>11.108316434940161</v>
      </c>
      <c r="FO73" s="1">
        <f>IF(FL73&gt;='Drive Train'!$G$30,1,0)</f>
        <v>0</v>
      </c>
      <c r="FP73" s="110">
        <f t="shared" si="174"/>
        <v>0.19650414383454798</v>
      </c>
      <c r="FQ73" s="119">
        <f>FQ72+'DT-Prelim Calcs'!$C$11</f>
        <v>2.7600000000000016</v>
      </c>
      <c r="FR73" s="2">
        <f>GB73/'Drive Train'!$G$35</f>
        <v>0.87467058542861464</v>
      </c>
      <c r="FS73" s="88">
        <f>FZ73*12*60/(PI() * 'Drive Train'!$G$17)/FR$2*FR73</f>
        <v>4110.8369398423229</v>
      </c>
      <c r="FT73" s="2">
        <f>('DT-Prelim Calcs'!$C$6*FR73-FS73)/('DT-Prelim Calcs'!$C$6*FR73)*'DT-Prelim Calcs'!$C$7*FR73</f>
        <v>0.24077181223899125</v>
      </c>
      <c r="FU73" s="110">
        <f>FT73/'DT-Prelim Calcs'!$C$7*('DT-Prelim Calcs'!$C$8-'DT-Prelim Calcs'!$C$9)+'DT-Prelim Calcs'!$C$9</f>
        <v>17.685372945073226</v>
      </c>
      <c r="FV73" s="110">
        <f t="shared" si="135"/>
        <v>17.685372945073226</v>
      </c>
      <c r="FW73" s="2">
        <f t="shared" si="175"/>
        <v>1.9428902930940239E-16</v>
      </c>
      <c r="FX73" s="110">
        <f>FW73*'DT-Prelim Calcs'!$C$21/FR$2/'DT-Prelim Calcs'!$C$19/'DT-Prelim Calcs'!$C$18*3.39*'DT-Prelim Calcs'!$C$20</f>
        <v>1.2988377063583483E-14</v>
      </c>
      <c r="FY73" s="88">
        <f t="shared" si="136"/>
        <v>1</v>
      </c>
      <c r="FZ73" s="110">
        <f>FX72*'DT-Prelim Calcs'!$C$11+FZ72</f>
        <v>6.8356819897037884</v>
      </c>
      <c r="GA73" s="110">
        <f>GA72+0.5*FX73*'DT-Prelim Calcs'!$C$11^2+FZ73*'DT-Prelim Calcs'!$C$11</f>
        <v>17.909934446876502</v>
      </c>
      <c r="GB73" s="110">
        <f>MIN('Drive Train'!$G$35-FV72*'DT-Prelim Calcs'!$C$21*'Drive Train'!$G$38,GB72+FV$2)</f>
        <v>11.108316434943406</v>
      </c>
      <c r="GC73" s="110">
        <f>'Drive Train'!$G$35-FV73*'DT-Prelim Calcs'!$C$21*'Drive Train'!$G$38</f>
        <v>11.10831643494341</v>
      </c>
      <c r="GD73" s="1">
        <f>IF(GA73&gt;='Drive Train'!$G$30,1,0)</f>
        <v>0</v>
      </c>
      <c r="GE73" s="110">
        <f t="shared" si="176"/>
        <v>0.19650414383414694</v>
      </c>
      <c r="GF73" s="119">
        <f>GF72+'DT-Prelim Calcs'!$C$11</f>
        <v>2.7600000000000016</v>
      </c>
      <c r="GG73" s="2">
        <f>GQ73/'Drive Train'!$G$35</f>
        <v>0.87458484095012112</v>
      </c>
      <c r="GH73" s="88">
        <f>GO73*12*60/(PI() * 'Drive Train'!$G$17)/GG$2*GG73</f>
        <v>4109.6249779155069</v>
      </c>
      <c r="GI73" s="2">
        <f>('DT-Prelim Calcs'!$C$6*GG73-GH73)/('DT-Prelim Calcs'!$C$6*GG73)*'DT-Prelim Calcs'!$C$7*GG73</f>
        <v>0.24094352661965962</v>
      </c>
      <c r="GJ73" s="110">
        <f>GI73/'DT-Prelim Calcs'!$C$7*('DT-Prelim Calcs'!$C$8-'DT-Prelim Calcs'!$C$9)+'DT-Prelim Calcs'!$C$9</f>
        <v>17.695846304461512</v>
      </c>
      <c r="GK73" s="110">
        <f t="shared" si="177"/>
        <v>17.695846304461512</v>
      </c>
      <c r="GL73" s="2">
        <f t="shared" si="178"/>
        <v>2.1910065917779553E-4</v>
      </c>
      <c r="GM73" s="110">
        <f>GL73*'DT-Prelim Calcs'!$C$21/GG$2/'DT-Prelim Calcs'!$C$19/'DT-Prelim Calcs'!$C$18*3.39*'DT-Prelim Calcs'!$C$20</f>
        <v>8.1372524291833618E-3</v>
      </c>
      <c r="GN73" s="88">
        <f t="shared" si="137"/>
        <v>1</v>
      </c>
      <c r="GO73" s="110">
        <f>GM72*'DT-Prelim Calcs'!$C$11+GO72</f>
        <v>12.301805987553502</v>
      </c>
      <c r="GP73" s="110">
        <f>GP72+0.5*GM73*'DT-Prelim Calcs'!$C$11^2+GO73*'DT-Prelim Calcs'!$C$11</f>
        <v>27.881946315700947</v>
      </c>
      <c r="GQ73" s="110">
        <f>MIN('Drive Train'!$G$35-GK72*'DT-Prelim Calcs'!$C$21*'Drive Train'!$G$38,GQ72+GK$2)</f>
        <v>11.107227480066538</v>
      </c>
      <c r="GR73" s="110">
        <f>'Drive Train'!$G$35-GK73*'DT-Prelim Calcs'!$C$21*'Drive Train'!$G$38</f>
        <v>11.107373832598464</v>
      </c>
      <c r="GS73" s="1">
        <f>IF(GP73&gt;='Drive Train'!$G$30,1,0)</f>
        <v>1</v>
      </c>
      <c r="GT73" s="110">
        <f t="shared" si="179"/>
        <v>0</v>
      </c>
      <c r="GU73" s="119">
        <f>GU72+'DT-Prelim Calcs'!$C$11</f>
        <v>2.7600000000000016</v>
      </c>
      <c r="GV73" s="2">
        <f>HF73/'Drive Train'!$G$35</f>
        <v>0.87460929024574829</v>
      </c>
      <c r="GW73" s="88">
        <f>HD73*12*60/(PI() * 'Drive Train'!$G$17)/GV$2*GV73</f>
        <v>4109.9705624248036</v>
      </c>
      <c r="GX73" s="2">
        <f>('DT-Prelim Calcs'!$C$6*GV73-GW73)/('DT-Prelim Calcs'!$C$6*GV73)*'DT-Prelim Calcs'!$C$7*GV73</f>
        <v>0.24089456277065352</v>
      </c>
      <c r="GY73" s="110">
        <f>GX73/'DT-Prelim Calcs'!$C$7*('DT-Prelim Calcs'!$C$8-'DT-Prelim Calcs'!$C$9)+'DT-Prelim Calcs'!$C$9</f>
        <v>17.692859856933481</v>
      </c>
      <c r="GZ73" s="110">
        <f t="shared" si="138"/>
        <v>17.692859856933481</v>
      </c>
      <c r="HA73" s="2">
        <f t="shared" si="180"/>
        <v>1.5662383841441585E-4</v>
      </c>
      <c r="HB73" s="110">
        <f>HA73*'DT-Prelim Calcs'!$C$21/GV$2/'DT-Prelim Calcs'!$C$19/'DT-Prelim Calcs'!$C$18*3.39*'DT-Prelim Calcs'!$C$20</f>
        <v>5.8169049531316477E-3</v>
      </c>
      <c r="HC73" s="88">
        <f t="shared" si="139"/>
        <v>1</v>
      </c>
      <c r="HD73" s="110">
        <f>HB72*'DT-Prelim Calcs'!$C$11+HD72</f>
        <v>12.302496544634323</v>
      </c>
      <c r="HE73" s="110">
        <f>HE72+0.5*HB73*'DT-Prelim Calcs'!$C$11^2+HD73*'DT-Prelim Calcs'!$C$11</f>
        <v>28.549397412816077</v>
      </c>
      <c r="HF73" s="110">
        <f>MIN('Drive Train'!$G$35-GZ72*'DT-Prelim Calcs'!$C$21*'Drive Train'!$G$38,HF72+GZ$2)</f>
        <v>11.107537986121002</v>
      </c>
      <c r="HG73" s="110">
        <f>'Drive Train'!$G$35-GZ73*'DT-Prelim Calcs'!$C$21*'Drive Train'!$G$38</f>
        <v>11.107642612875987</v>
      </c>
      <c r="HH73" s="1">
        <f>IF(HE73&gt;='Drive Train'!$G$30,1,0)</f>
        <v>1</v>
      </c>
      <c r="HI73" s="110">
        <f t="shared" si="181"/>
        <v>0</v>
      </c>
      <c r="HJ73" s="119">
        <f>HJ72+'DT-Prelim Calcs'!$C$11</f>
        <v>2.7600000000000016</v>
      </c>
      <c r="HK73" s="2">
        <f>HU73/'Drive Train'!$G$35</f>
        <v>0.87462113738402536</v>
      </c>
      <c r="HL73" s="88">
        <f>HS73*12*60/(PI() * 'Drive Train'!$G$17)/HK$2*HK73</f>
        <v>4110.1380175143886</v>
      </c>
      <c r="HM73" s="2">
        <f>('DT-Prelim Calcs'!$C$6*HK73-HL73)/('DT-Prelim Calcs'!$C$6*HK73)*'DT-Prelim Calcs'!$C$7*HK73</f>
        <v>0.24087083715406338</v>
      </c>
      <c r="HN73" s="110">
        <f>HM73/'DT-Prelim Calcs'!$C$7*('DT-Prelim Calcs'!$C$8-'DT-Prelim Calcs'!$C$9)+'DT-Prelim Calcs'!$C$9</f>
        <v>17.691412762588264</v>
      </c>
      <c r="HO73" s="110">
        <f t="shared" si="140"/>
        <v>17.691412762588264</v>
      </c>
      <c r="HP73" s="2">
        <f t="shared" si="182"/>
        <v>1.2635072304850725E-4</v>
      </c>
      <c r="HQ73" s="110">
        <f>HP73*'DT-Prelim Calcs'!$C$21/HK$2/'DT-Prelim Calcs'!$C$19/'DT-Prelim Calcs'!$C$18*3.39*'DT-Prelim Calcs'!$C$20</f>
        <v>4.6925816285254517E-3</v>
      </c>
      <c r="HR73" s="88">
        <f t="shared" si="141"/>
        <v>1</v>
      </c>
      <c r="HS73" s="110">
        <f>HQ72*'DT-Prelim Calcs'!$C$11+HS72</f>
        <v>12.30283114324982</v>
      </c>
      <c r="HT73" s="110">
        <f>HT72+0.5*HQ73*'DT-Prelim Calcs'!$C$11^2+HS73*'DT-Prelim Calcs'!$C$11</f>
        <v>29.018039781948627</v>
      </c>
      <c r="HU73" s="110">
        <f>MIN('Drive Train'!$G$35-HO72*'DT-Prelim Calcs'!$C$21*'Drive Train'!$G$38,HU72+HO$2)</f>
        <v>11.107688444777121</v>
      </c>
      <c r="HV73" s="110">
        <f>'Drive Train'!$G$35-HO73*'DT-Prelim Calcs'!$C$21*'Drive Train'!$G$38</f>
        <v>11.107772851367056</v>
      </c>
      <c r="HW73" s="1">
        <f>IF(HT73&gt;='Drive Train'!$G$30,1,0)</f>
        <v>1</v>
      </c>
      <c r="HX73" s="110">
        <f t="shared" si="183"/>
        <v>0</v>
      </c>
      <c r="HY73" s="119">
        <f>HY72+'DT-Prelim Calcs'!$C$11</f>
        <v>2.7600000000000016</v>
      </c>
      <c r="HZ73" s="2">
        <f>IJ73/'Drive Train'!$G$35</f>
        <v>0.87462750849391691</v>
      </c>
      <c r="IA73" s="88">
        <f>IH73*12*60/(PI() * 'Drive Train'!$G$17)/HZ$2*HZ73</f>
        <v>4110.2280705742696</v>
      </c>
      <c r="IB73" s="2">
        <f>('DT-Prelim Calcs'!$C$6*HZ73-IA73)/('DT-Prelim Calcs'!$C$6*HZ73)*'DT-Prelim Calcs'!$C$7*HZ73</f>
        <v>0.24085807815626528</v>
      </c>
      <c r="IC73" s="110">
        <f>IB73/'DT-Prelim Calcs'!$C$7*('DT-Prelim Calcs'!$C$8-'DT-Prelim Calcs'!$C$9)+'DT-Prelim Calcs'!$C$9</f>
        <v>17.690634554211925</v>
      </c>
      <c r="ID73" s="110">
        <f t="shared" si="142"/>
        <v>17.690634554211925</v>
      </c>
      <c r="IE73" s="2">
        <f t="shared" si="184"/>
        <v>1.1007072750821023E-4</v>
      </c>
      <c r="IF73" s="110">
        <f>IE73*'DT-Prelim Calcs'!$C$21/HZ$2/'DT-Prelim Calcs'!$C$19/'DT-Prelim Calcs'!$C$18*3.39*'DT-Prelim Calcs'!$C$20</f>
        <v>4.0879534464172635E-3</v>
      </c>
      <c r="IG73" s="88">
        <f t="shared" si="143"/>
        <v>1</v>
      </c>
      <c r="IH73" s="110">
        <f>IF72*'DT-Prelim Calcs'!$C$11+IH72</f>
        <v>12.303011077757645</v>
      </c>
      <c r="II73" s="110">
        <f>II72+0.5*IF73*'DT-Prelim Calcs'!$C$11^2+IH73*'DT-Prelim Calcs'!$C$11</f>
        <v>29.347061919909493</v>
      </c>
      <c r="IJ73" s="110">
        <f>MIN('Drive Train'!$G$35-ID72*'DT-Prelim Calcs'!$C$21*'Drive Train'!$G$38,IJ72+ID$2)</f>
        <v>11.107769357872744</v>
      </c>
      <c r="IK73" s="110">
        <f>'Drive Train'!$G$35-ID73*'DT-Prelim Calcs'!$C$21*'Drive Train'!$G$38</f>
        <v>11.107842890120926</v>
      </c>
      <c r="IL73" s="1">
        <f>IF(II73&gt;='Drive Train'!$G$30,1,0)</f>
        <v>1</v>
      </c>
      <c r="IM73" s="110">
        <f t="shared" si="185"/>
        <v>0</v>
      </c>
      <c r="IN73" s="119">
        <f>IN72+'DT-Prelim Calcs'!$C$11</f>
        <v>2.7600000000000016</v>
      </c>
      <c r="IO73" s="2">
        <f>IY73/'Drive Train'!$G$35</f>
        <v>0.87463124873912201</v>
      </c>
      <c r="IP73" s="88">
        <f>IW73*12*60/(PI() * 'Drive Train'!$G$17)/IO$2*IO73</f>
        <v>4110.2809373240907</v>
      </c>
      <c r="IQ73" s="2">
        <f>('DT-Prelim Calcs'!$C$6*IO73-IP73)/('DT-Prelim Calcs'!$C$6*IO73)*'DT-Prelim Calcs'!$C$7*IO73</f>
        <v>0.24085058784083185</v>
      </c>
      <c r="IR73" s="110">
        <f>IQ73/'DT-Prelim Calcs'!$C$7*('DT-Prelim Calcs'!$C$8-'DT-Prelim Calcs'!$C$9)+'DT-Prelim Calcs'!$C$9</f>
        <v>17.690177698093294</v>
      </c>
      <c r="IS73" s="110">
        <f t="shared" si="144"/>
        <v>17.690177698093294</v>
      </c>
      <c r="IT73" s="2">
        <f t="shared" si="186"/>
        <v>1.0051339319305796E-4</v>
      </c>
      <c r="IU73" s="110">
        <f>IT73*'DT-Prelim Calcs'!$C$21/IO$2/'DT-Prelim Calcs'!$C$19/'DT-Prelim Calcs'!$C$18*3.39*'DT-Prelim Calcs'!$C$20</f>
        <v>3.7330004208794387E-3</v>
      </c>
      <c r="IV73" s="88">
        <f t="shared" si="145"/>
        <v>1</v>
      </c>
      <c r="IW73" s="110">
        <f>IU72*'DT-Prelim Calcs'!$C$11+IW72</f>
        <v>12.303116709187258</v>
      </c>
      <c r="IX73" s="110">
        <f>IX72+0.5*IU73*'DT-Prelim Calcs'!$C$11^2+IW73*'DT-Prelim Calcs'!$C$11</f>
        <v>29.57975432118716</v>
      </c>
      <c r="IY73" s="110">
        <f>MIN('Drive Train'!$G$35-IS72*'DT-Prelim Calcs'!$C$21*'Drive Train'!$G$38,IY72+IS$2)</f>
        <v>11.107816858986849</v>
      </c>
      <c r="IZ73" s="110">
        <f>'Drive Train'!$G$35-IS73*'DT-Prelim Calcs'!$C$21*'Drive Train'!$G$38</f>
        <v>11.107884007171602</v>
      </c>
      <c r="JA73" s="1">
        <f>IF(IX73&gt;='Drive Train'!$G$30,1,0)</f>
        <v>1</v>
      </c>
      <c r="JB73" s="110">
        <f t="shared" si="187"/>
        <v>0</v>
      </c>
      <c r="JC73" s="119">
        <f>JC72+'DT-Prelim Calcs'!$C$11</f>
        <v>2.7600000000000016</v>
      </c>
      <c r="JD73" s="2">
        <f>JN73/'Drive Train'!$G$35</f>
        <v>0.87463343882741318</v>
      </c>
      <c r="JE73" s="88">
        <f>JL73*12*60/(PI() * 'Drive Train'!$G$17)/JD$2*JD73</f>
        <v>4110.3118932405696</v>
      </c>
      <c r="JF73" s="2">
        <f>('DT-Prelim Calcs'!$C$6*JD73-JE73)/('DT-Prelim Calcs'!$C$6*JD73)*'DT-Prelim Calcs'!$C$7*JD73</f>
        <v>0.24084620191973433</v>
      </c>
      <c r="JG73" s="110">
        <f>JF73/'DT-Prelim Calcs'!$C$7*('DT-Prelim Calcs'!$C$8-'DT-Prelim Calcs'!$C$9)+'DT-Prelim Calcs'!$C$9</f>
        <v>17.689910188012163</v>
      </c>
      <c r="JH73" s="110">
        <f t="shared" si="146"/>
        <v>17.689910188012163</v>
      </c>
      <c r="JI73" s="2">
        <f t="shared" si="188"/>
        <v>9.4917146247652795E-5</v>
      </c>
      <c r="JJ73" s="110">
        <f>JI73*'DT-Prelim Calcs'!$C$21/JD$2/'DT-Prelim Calcs'!$C$19/'DT-Prelim Calcs'!$C$18*3.39*'DT-Prelim Calcs'!$C$20</f>
        <v>3.5251595397899167E-3</v>
      </c>
      <c r="JK73" s="88">
        <f t="shared" si="147"/>
        <v>1</v>
      </c>
      <c r="JL73" s="110">
        <f>JJ72*'DT-Prelim Calcs'!$C$11+JL72</f>
        <v>12.303178560799122</v>
      </c>
      <c r="JM73" s="110">
        <f>JM72+0.5*JJ73*'DT-Prelim Calcs'!$C$11^2+JL73*'DT-Prelim Calcs'!$C$11</f>
        <v>29.737372204243457</v>
      </c>
      <c r="JN73" s="110">
        <f>MIN('Drive Train'!$G$35-JH72*'DT-Prelim Calcs'!$C$21*'Drive Train'!$G$38,JN72+JH$2)</f>
        <v>11.107844673108147</v>
      </c>
      <c r="JO73" s="110">
        <f>'Drive Train'!$G$35-JH73*'DT-Prelim Calcs'!$C$21*'Drive Train'!$G$38</f>
        <v>11.107908083078904</v>
      </c>
      <c r="JP73" s="1">
        <f>IF(JM73&gt;='Drive Train'!$G$30,1,0)</f>
        <v>1</v>
      </c>
      <c r="JQ73" s="110">
        <f>MIN(JG73,'DT-Prelim Calcs'!$C$10)*'DT-Prelim Calcs'!$C$11*1000/60/60*(1-JP73)</f>
        <v>0</v>
      </c>
      <c r="JR73" s="119">
        <f>JR72+'DT-Prelim Calcs'!$C$11</f>
        <v>2.7600000000000016</v>
      </c>
      <c r="JS73" s="2">
        <f>KC73/'Drive Train'!$G$35</f>
        <v>0.87463424459216998</v>
      </c>
      <c r="JT73" s="88">
        <f>KA73*12*60/(PI() * 'Drive Train'!$G$17)/JS$2*JS73</f>
        <v>4110.3232823577546</v>
      </c>
      <c r="JU73" s="2">
        <f>('DT-Prelim Calcs'!$C$6*JS73-JT73)/('DT-Prelim Calcs'!$C$6*JS73)*'DT-Prelim Calcs'!$C$7*JS73</f>
        <v>0.24084458827831007</v>
      </c>
      <c r="JV73" s="110">
        <f>JU73/'DT-Prelim Calcs'!$C$7*('DT-Prelim Calcs'!$C$8-'DT-Prelim Calcs'!$C$9)+'DT-Prelim Calcs'!$C$9</f>
        <v>17.689811767329552</v>
      </c>
      <c r="JW73" s="110">
        <f t="shared" si="148"/>
        <v>17.689811767329552</v>
      </c>
      <c r="JX73" s="2">
        <f t="shared" si="189"/>
        <v>9.2858210568896871E-5</v>
      </c>
      <c r="JY73" s="110">
        <f>JX73*'DT-Prelim Calcs'!$C$21/JS$2/'DT-Prelim Calcs'!$C$19/'DT-Prelim Calcs'!$C$18*3.39*'DT-Prelim Calcs'!$C$20</f>
        <v>3.4486920411691416E-3</v>
      </c>
      <c r="JZ73" s="88">
        <f t="shared" si="149"/>
        <v>1</v>
      </c>
      <c r="KA73" s="110">
        <f>JY72*'DT-Prelim Calcs'!$C$11+KA72</f>
        <v>12.303201316792849</v>
      </c>
      <c r="KB73" s="110">
        <f>KB72+0.5*JY73*'DT-Prelim Calcs'!$C$11^2+KA73*'DT-Prelim Calcs'!$C$11</f>
        <v>29.799456819995502</v>
      </c>
      <c r="KC73" s="110">
        <f>MIN('Drive Train'!$G$35-JW72*'DT-Prelim Calcs'!$C$21*'Drive Train'!$G$38,KC72+JW$2)</f>
        <v>11.107854906320558</v>
      </c>
      <c r="KD73" s="110">
        <f>'Drive Train'!$G$35-JW73*'DT-Prelim Calcs'!$C$21*'Drive Train'!$G$38</f>
        <v>11.10791694094034</v>
      </c>
      <c r="KE73" s="1">
        <f>IF(KB73&gt;='Drive Train'!$G$30,1,0)</f>
        <v>1</v>
      </c>
      <c r="KF73" s="110">
        <f>MIN(JV73,'DT-Prelim Calcs'!$C$10)*'DT-Prelim Calcs'!$C$11*1000/60/60*(1-KE73)</f>
        <v>0</v>
      </c>
      <c r="KG73" s="119">
        <f>KG72+'DT-Prelim Calcs'!$C$11</f>
        <v>2.7600000000000016</v>
      </c>
      <c r="KH73" s="2">
        <f>KR73/'Drive Train'!$G$35</f>
        <v>0.87463418467376164</v>
      </c>
      <c r="KI73" s="88">
        <f>KP73*12*60/(PI() * 'Drive Train'!$G$17)/KH$2*KH73</f>
        <v>4110.3224354385111</v>
      </c>
      <c r="KJ73" s="2">
        <f>('DT-Prelim Calcs'!$C$6*KH73-KI73)/('DT-Prelim Calcs'!$C$6*KH73)*'DT-Prelim Calcs'!$C$7*KH73</f>
        <v>0.24084470827214416</v>
      </c>
      <c r="KK73" s="110">
        <f>KJ73/'DT-Prelim Calcs'!$C$7*('DT-Prelim Calcs'!$C$8-'DT-Prelim Calcs'!$C$9)+'DT-Prelim Calcs'!$C$9</f>
        <v>17.68981908610241</v>
      </c>
      <c r="KL73" s="110">
        <f t="shared" si="150"/>
        <v>17.68981908610241</v>
      </c>
      <c r="KM73" s="2">
        <f t="shared" si="190"/>
        <v>9.3011317410657268E-5</v>
      </c>
      <c r="KN73" s="110">
        <f>KM73*'DT-Prelim Calcs'!$C$21/KH$2/'DT-Prelim Calcs'!$C$19/'DT-Prelim Calcs'!$C$18*3.39*'DT-Prelim Calcs'!$C$20</f>
        <v>3.4543783272109763E-3</v>
      </c>
      <c r="KO73" s="88">
        <f t="shared" si="151"/>
        <v>1</v>
      </c>
      <c r="KP73" s="110">
        <f>KN72*'DT-Prelim Calcs'!$C$11+KP72</f>
        <v>12.303199624609787</v>
      </c>
      <c r="KQ73" s="110">
        <f>KQ72+0.5*KN73*'DT-Prelim Calcs'!$C$11^2+KP73*'DT-Prelim Calcs'!$C$11</f>
        <v>29.794901790616979</v>
      </c>
      <c r="KR73" s="110">
        <f>MIN('Drive Train'!$G$35-KL72*'DT-Prelim Calcs'!$C$21*'Drive Train'!$G$38,KR72+KL$2)</f>
        <v>11.107854145356772</v>
      </c>
      <c r="KS73" s="110">
        <f>'Drive Train'!$G$35-KL73*'DT-Prelim Calcs'!$C$21*'Drive Train'!$G$38</f>
        <v>11.107916282250782</v>
      </c>
      <c r="KT73" s="1">
        <f>IF(KQ73&gt;='Drive Train'!$G$30,1,0)</f>
        <v>1</v>
      </c>
      <c r="KU73" s="110">
        <f>MIN(KK73,'DT-Prelim Calcs'!$C$10)*'DT-Prelim Calcs'!$C$11*1000/60/60*(1-KT73)</f>
        <v>0</v>
      </c>
      <c r="KV73" s="119">
        <f>KV72+'DT-Prelim Calcs'!$C$11</f>
        <v>2.7600000000000016</v>
      </c>
      <c r="KW73" s="2">
        <f>LG73/'Drive Train'!$G$35</f>
        <v>0.87463424092755337</v>
      </c>
      <c r="KX73" s="88">
        <f>LE73*12*60/(PI() * 'Drive Train'!$G$17)/KW$2*KW73</f>
        <v>4110.3232305600768</v>
      </c>
      <c r="KY73" s="2">
        <f>('DT-Prelim Calcs'!$C$6*KW73-KX73)/('DT-Prelim Calcs'!$C$6*KW73)*'DT-Prelim Calcs'!$C$7*KW73</f>
        <v>0.24084459561714672</v>
      </c>
      <c r="KZ73" s="110">
        <f>KY73/'DT-Prelim Calcs'!$C$7*('DT-Prelim Calcs'!$C$8-'DT-Prelim Calcs'!$C$9)+'DT-Prelim Calcs'!$C$9</f>
        <v>17.689812214946539</v>
      </c>
      <c r="LA73" s="110">
        <f t="shared" si="152"/>
        <v>17.689812214946539</v>
      </c>
      <c r="LB73" s="2">
        <f t="shared" si="191"/>
        <v>9.2867574600780101E-5</v>
      </c>
      <c r="LC73" s="110">
        <f>LB73*'DT-Prelim Calcs'!$C$21/KW$2/'DT-Prelim Calcs'!$C$19/'DT-Prelim Calcs'!$C$18*3.39*'DT-Prelim Calcs'!$C$20</f>
        <v>3.4490398150712137E-3</v>
      </c>
      <c r="LD73" s="88">
        <f t="shared" si="153"/>
        <v>1</v>
      </c>
      <c r="LE73" s="110">
        <f>LC72*'DT-Prelim Calcs'!$C$11+LE72</f>
        <v>12.303201213298745</v>
      </c>
      <c r="LF73" s="110">
        <f>LF72+0.5*LC73*'DT-Prelim Calcs'!$C$11^2+LE73*'DT-Prelim Calcs'!$C$11</f>
        <v>29.799241760386607</v>
      </c>
      <c r="LG73" s="110">
        <f>MIN('Drive Train'!$G$35-LA72*'DT-Prelim Calcs'!$C$21*'Drive Train'!$G$38,LG72+LA$2)</f>
        <v>11.107854859779927</v>
      </c>
      <c r="LH73" s="110">
        <f>'Drive Train'!$G$35-LA73*'DT-Prelim Calcs'!$C$21*'Drive Train'!$G$38</f>
        <v>11.107916900654811</v>
      </c>
      <c r="LI73" s="1">
        <f>IF(LF73&gt;='Drive Train'!$G$30,1,0)</f>
        <v>1</v>
      </c>
      <c r="LJ73" s="110">
        <f>MIN(KZ73,'DT-Prelim Calcs'!$C$10)*'DT-Prelim Calcs'!$C$11*1000/60/60*(1-LI73)</f>
        <v>0</v>
      </c>
      <c r="LK73" s="119">
        <f>LK72+'DT-Prelim Calcs'!$C$11</f>
        <v>2.7600000000000016</v>
      </c>
      <c r="LL73" s="2">
        <f>LV73/'Drive Train'!$G$35</f>
        <v>0.87463419853931268</v>
      </c>
      <c r="LM73" s="88">
        <f>LT73*12*60/(PI() * 'Drive Train'!$G$17)/LL$2*LL73</f>
        <v>4110.3226314217254</v>
      </c>
      <c r="LN73" s="2">
        <f>('DT-Prelim Calcs'!$C$6*LL73-LM73)/('DT-Prelim Calcs'!$C$6*LL73)*'DT-Prelim Calcs'!$C$7*LL73</f>
        <v>0.24084468050470598</v>
      </c>
      <c r="LO73" s="110">
        <f>LN73/'DT-Prelim Calcs'!$C$7*('DT-Prelim Calcs'!$C$8-'DT-Prelim Calcs'!$C$9)+'DT-Prelim Calcs'!$C$9</f>
        <v>17.689817392485615</v>
      </c>
      <c r="LP73" s="110">
        <f t="shared" si="154"/>
        <v>17.689817392485615</v>
      </c>
      <c r="LQ73" s="2">
        <f t="shared" si="192"/>
        <v>9.2975887383495159E-5</v>
      </c>
      <c r="LR73" s="110">
        <f>LQ73*'DT-Prelim Calcs'!$C$21/LL$2/'DT-Prelim Calcs'!$C$19/'DT-Prelim Calcs'!$C$18*3.39*'DT-Prelim Calcs'!$C$20</f>
        <v>3.4530624796198614E-3</v>
      </c>
      <c r="LS73" s="88">
        <f t="shared" si="155"/>
        <v>1</v>
      </c>
      <c r="LT73" s="110">
        <f>LR72*'DT-Prelim Calcs'!$C$11+LT72</f>
        <v>12.303200016193161</v>
      </c>
      <c r="LU73" s="110">
        <f>LU72+0.5*LR73*'DT-Prelim Calcs'!$C$11^2+LT73*'DT-Prelim Calcs'!$C$11</f>
        <v>29.796366464296476</v>
      </c>
      <c r="LV73" s="110">
        <f>MIN('Drive Train'!$G$35-LP72*'DT-Prelim Calcs'!$C$21*'Drive Train'!$G$38,LV72+LP$2)</f>
        <v>11.10785432144927</v>
      </c>
      <c r="LW73" s="110">
        <f>'Drive Train'!$G$35-LP73*'DT-Prelim Calcs'!$C$21*'Drive Train'!$G$38</f>
        <v>11.107916434676294</v>
      </c>
      <c r="LX73" s="1">
        <f>IF(LU73&gt;='Drive Train'!$G$30,1,0)</f>
        <v>1</v>
      </c>
      <c r="LY73" s="110">
        <f>MIN(LO73,'DT-Prelim Calcs'!$C$10)*'DT-Prelim Calcs'!$C$11*1000/60/60*(1-LX73)</f>
        <v>0</v>
      </c>
      <c r="LZ73" s="119">
        <f>LZ72+'DT-Prelim Calcs'!$C$11</f>
        <v>2.7600000000000016</v>
      </c>
    </row>
    <row r="74" spans="2:338" x14ac:dyDescent="0.2">
      <c r="B74" s="137"/>
      <c r="C74" s="137"/>
      <c r="Q74" s="209"/>
      <c r="R74" s="119">
        <f>R73+'DT-Prelim Calcs'!$C$11</f>
        <v>2.8000000000000016</v>
      </c>
      <c r="S74" s="2">
        <f>AG74/'Drive Train'!$G$35</f>
        <v>0</v>
      </c>
      <c r="T74" s="88">
        <f>AE74*12*60/(PI() * 'Drive Train'!$G$17)/S$2*ABS(S74)</f>
        <v>0</v>
      </c>
      <c r="U74" s="2">
        <f>IF(OR(AD73=1,AND($C$32=Motors!$C$28,'DT-Prelim Calcs'!AI73=1)),0,IF(AG74=0,-(V73+$C$9)/($C$8-$C$9)*$C$7,($C$6*S74-T74)/($C$6*S74)*$C$7*S74))</f>
        <v>0</v>
      </c>
      <c r="V74" s="110">
        <f>IF(AND(AD73=1,AI73=1),0,ABS(U74/$C$7*($C$8-$C$9)+$C$9) *'Drive Train'!$K$55 + V73*(1-'Drive Train'!$K$55))</f>
        <v>3.0000001615142358</v>
      </c>
      <c r="W74" s="110">
        <f t="shared" si="108"/>
        <v>3.0000001615142358</v>
      </c>
      <c r="X74" s="2">
        <f>MAX(MIN(IF(AND(AI73=1,AG74&lt;0),-1,1)*(W74-$C$9)/($C$8-$C$9)*$C$7-$C$29*AE74/T$2 -  AI73*$C$29/2,X$2),MAX(X$4:X73)*-1)</f>
        <v>-0.22513075419422707</v>
      </c>
      <c r="Y74" s="110">
        <f t="shared" si="109"/>
        <v>-8.3612061384273222</v>
      </c>
      <c r="Z74" s="110">
        <f t="shared" si="110"/>
        <v>8.3612061384273222</v>
      </c>
      <c r="AA74" s="110">
        <f t="shared" si="111"/>
        <v>0</v>
      </c>
      <c r="AB74" s="110" t="e">
        <f t="shared" si="112"/>
        <v>#N/A</v>
      </c>
      <c r="AC74" s="88">
        <f t="shared" si="156"/>
        <v>0</v>
      </c>
      <c r="AD74" s="1">
        <f t="shared" si="113"/>
        <v>0</v>
      </c>
      <c r="AE74" s="110">
        <f t="shared" si="114"/>
        <v>3.8603763383399121</v>
      </c>
      <c r="AF74" s="110" t="e">
        <f t="shared" si="115"/>
        <v>#N/A</v>
      </c>
      <c r="AG74" s="110">
        <f>IF(AI73=0,MIN('Drive Train'!$G$35-W73*$C$21*'Drive Train'!$G$38,AG73+W$2)-$C$3,IF(AE73-1&lt;=0,0,IF($C$32=Motors!$C$26,MAX(MAX(AG$4:AG73)*-1,AG73-W$2),MAX(0,MAX(AG$4:AG73)*-1,AG73-W$2))))</f>
        <v>0</v>
      </c>
      <c r="AH74" s="110">
        <f>'Drive Train'!$G$35-ABS(W74)*'DT-Prelim Calcs'!$C$21*'Drive Train'!$G$38</f>
        <v>12.429999985463718</v>
      </c>
      <c r="AI74" s="1">
        <f>IF(AJ74&gt;='Drive Train'!$G$30,1,0)</f>
        <v>1</v>
      </c>
      <c r="AJ74" s="110">
        <f>AJ73+0.5*Y74*'DT-Prelim Calcs'!$C$11^2+AE74*'DT-Prelim Calcs'!$C$11</f>
        <v>26.538147861616341</v>
      </c>
      <c r="AK74" s="110">
        <f t="shared" si="116"/>
        <v>0</v>
      </c>
      <c r="AL74" s="119">
        <f>AL73+'DT-Prelim Calcs'!$C$11</f>
        <v>2.8000000000000016</v>
      </c>
      <c r="AM74" s="2">
        <f>AW74/'Drive Train'!$G$35</f>
        <v>0.71583029739374349</v>
      </c>
      <c r="AN74" s="88">
        <f>AU74*12*60/(PI() * 'Drive Train'!$G$17)/AM$2*AM74</f>
        <v>1674.2026477952124</v>
      </c>
      <c r="AO74" s="2">
        <f>('DT-Prelim Calcs'!$C$6*AM74-AN74)/('DT-Prelim Calcs'!$C$6*AM74)*'DT-Prelim Calcs'!$C$7*AM74</f>
        <v>0.60510398415544386</v>
      </c>
      <c r="AP74" s="110">
        <f>AO74/'DT-Prelim Calcs'!$C$7*('DT-Prelim Calcs'!$C$8-'DT-Prelim Calcs'!$C$9)+'DT-Prelim Calcs'!$C$9</f>
        <v>39.907051515863955</v>
      </c>
      <c r="AQ74" s="110">
        <f t="shared" si="117"/>
        <v>39.907051515863955</v>
      </c>
      <c r="AR74" s="2">
        <f t="shared" si="157"/>
        <v>0.48528714415812224</v>
      </c>
      <c r="AS74" s="110">
        <f>AR74*'DT-Prelim Calcs'!$C$21/AM$2/'DT-Prelim Calcs'!$C$19/'DT-Prelim Calcs'!$C$18*3.39*'DT-Prelim Calcs'!$C$20</f>
        <v>5.4069723123667339</v>
      </c>
      <c r="AT74" s="88">
        <f t="shared" si="118"/>
        <v>0</v>
      </c>
      <c r="AU74" s="110">
        <f>AS73*'DT-Prelim Calcs'!$C$11+AU73</f>
        <v>20.410108831675188</v>
      </c>
      <c r="AV74" s="110">
        <f>AV73+0.5*AS74*'DT-Prelim Calcs'!$C$11^2+AU74*'DT-Prelim Calcs'!$C$11</f>
        <v>31.665027455464397</v>
      </c>
      <c r="AW74" s="110">
        <f>MIN('Drive Train'!$G$35-AQ73*'DT-Prelim Calcs'!$C$21*'Drive Train'!$G$38,AW73+AQ$2)</f>
        <v>9.0910447769005422</v>
      </c>
      <c r="AX74" s="110">
        <f>'Drive Train'!$G$35-AQ74*'DT-Prelim Calcs'!$C$21*'Drive Train'!$G$38</f>
        <v>9.1083653635722435</v>
      </c>
      <c r="AY74" s="1">
        <f>IF(AV74&gt;='Drive Train'!$G$30,1,0)</f>
        <v>1</v>
      </c>
      <c r="AZ74" s="110">
        <f t="shared" si="158"/>
        <v>0</v>
      </c>
      <c r="BA74" s="119">
        <f>BA73+'DT-Prelim Calcs'!$C$11</f>
        <v>2.8000000000000016</v>
      </c>
      <c r="BB74" s="2">
        <f>BL74/'Drive Train'!$G$35</f>
        <v>0.81379276212002605</v>
      </c>
      <c r="BC74" s="88">
        <f>BJ74*12*60/(PI() * 'Drive Train'!$G$17)/BB$2*BB74</f>
        <v>3187.1189373497596</v>
      </c>
      <c r="BD74" s="2">
        <f>('DT-Prelim Calcs'!$C$6*BB74-BC74)/('DT-Prelim Calcs'!$C$6*BB74)*'DT-Prelim Calcs'!$C$7*BB74</f>
        <v>0.37795503745513381</v>
      </c>
      <c r="BE74" s="110">
        <f>BD74/'DT-Prelim Calcs'!$C$7*('DT-Prelim Calcs'!$C$8-'DT-Prelim Calcs'!$C$9)+'DT-Prelim Calcs'!$C$9</f>
        <v>26.052576752582631</v>
      </c>
      <c r="BF74" s="110">
        <f t="shared" si="119"/>
        <v>26.052576752582631</v>
      </c>
      <c r="BG74" s="2">
        <f t="shared" si="159"/>
        <v>0.1773211163728016</v>
      </c>
      <c r="BH74" s="110">
        <f>BG74*'DT-Prelim Calcs'!$C$21/BB$2/'DT-Prelim Calcs'!$C$19/'DT-Prelim Calcs'!$C$18*3.39*'DT-Prelim Calcs'!$C$20</f>
        <v>3.0732744278523239</v>
      </c>
      <c r="BI74" s="88">
        <f t="shared" si="120"/>
        <v>0</v>
      </c>
      <c r="BJ74" s="110">
        <f>BH73*'DT-Prelim Calcs'!$C$11+BJ73</f>
        <v>21.970821393702145</v>
      </c>
      <c r="BK74" s="110">
        <f>BK73+0.5*BH74*'DT-Prelim Calcs'!$C$11^2+BJ74*'DT-Prelim Calcs'!$C$11</f>
        <v>38.743293512300689</v>
      </c>
      <c r="BL74" s="110">
        <f>MIN('Drive Train'!$G$35-BF73*'DT-Prelim Calcs'!$C$21*'Drive Train'!$G$38,BL73+BF$2)</f>
        <v>10.33516807892433</v>
      </c>
      <c r="BM74" s="110">
        <f>'Drive Train'!$G$35-BF74*'DT-Prelim Calcs'!$C$21*'Drive Train'!$G$38</f>
        <v>10.355268092267563</v>
      </c>
      <c r="BN74" s="1">
        <f>IF(BK74&gt;='Drive Train'!$G$30,1,0)</f>
        <v>1</v>
      </c>
      <c r="BO74" s="110">
        <f t="shared" si="160"/>
        <v>0</v>
      </c>
      <c r="BP74" s="119">
        <f>BP73+'DT-Prelim Calcs'!$C$11</f>
        <v>2.8000000000000016</v>
      </c>
      <c r="BQ74" s="2">
        <f>CA74/'Drive Train'!$G$35</f>
        <v>0.86290178774271431</v>
      </c>
      <c r="BR74" s="88">
        <f>BY74*12*60/(PI() * 'Drive Train'!$G$17)/BQ$2*BQ74</f>
        <v>3935.3151084553988</v>
      </c>
      <c r="BS74" s="2">
        <f>('DT-Prelim Calcs'!$C$6*BQ74-BR74)/('DT-Prelim Calcs'!$C$6*BQ74)*'DT-Prelim Calcs'!$C$7*BQ74</f>
        <v>0.26655550994289295</v>
      </c>
      <c r="BT74" s="110">
        <f>BS74/'DT-Prelim Calcs'!$C$7*('DT-Prelim Calcs'!$C$8-'DT-Prelim Calcs'!$C$9)+'DT-Prelim Calcs'!$C$9</f>
        <v>19.257995641906945</v>
      </c>
      <c r="BU74" s="110">
        <f t="shared" si="121"/>
        <v>19.257995641906945</v>
      </c>
      <c r="BV74" s="2">
        <f t="shared" si="161"/>
        <v>3.2920427251684453E-2</v>
      </c>
      <c r="BW74" s="110">
        <f>BV74*'DT-Prelim Calcs'!$C$21/BQ$2/'DT-Prelim Calcs'!$C$19/'DT-Prelim Calcs'!$C$18*3.39*'DT-Prelim Calcs'!$C$20</f>
        <v>0.77434039145096289</v>
      </c>
      <c r="BX74" s="88">
        <f t="shared" si="122"/>
        <v>0</v>
      </c>
      <c r="BY74" s="110">
        <f>BW73*'DT-Prelim Calcs'!$C$11+BY73</f>
        <v>18.851869492321217</v>
      </c>
      <c r="BZ74" s="110">
        <f>BZ73+0.5*BW74*'DT-Prelim Calcs'!$C$11^2+BY74*'DT-Prelim Calcs'!$C$11</f>
        <v>38.546715988526287</v>
      </c>
      <c r="CA74" s="110">
        <f>MIN('Drive Train'!$G$35-BU73*'DT-Prelim Calcs'!$C$21*'Drive Train'!$G$38,CA73+BU$2)</f>
        <v>10.958852704332472</v>
      </c>
      <c r="CB74" s="110">
        <f>'Drive Train'!$G$35-BU74*'DT-Prelim Calcs'!$C$21*'Drive Train'!$G$38</f>
        <v>10.966780392228374</v>
      </c>
      <c r="CC74" s="1">
        <f>IF(BZ74&gt;='Drive Train'!$G$30,1,0)</f>
        <v>1</v>
      </c>
      <c r="CD74" s="110">
        <f t="shared" si="162"/>
        <v>0</v>
      </c>
      <c r="CE74" s="119">
        <f>CE73+'DT-Prelim Calcs'!$C$11</f>
        <v>2.8000000000000016</v>
      </c>
      <c r="CF74" s="2">
        <f>CP74/'Drive Train'!$G$35</f>
        <v>0.87350092955497027</v>
      </c>
      <c r="CG74" s="88">
        <f>CN74*12*60/(PI() * 'Drive Train'!$G$17)/CF$2*CF74</f>
        <v>4093.7647048772192</v>
      </c>
      <c r="CH74" s="2">
        <f>('DT-Prelim Calcs'!$C$6*CF74-CG74)/('DT-Prelim Calcs'!$C$6*CF74)*'DT-Prelim Calcs'!$C$7*CF74</f>
        <v>0.24324448980317939</v>
      </c>
      <c r="CI74" s="110">
        <f>CH74/'DT-Prelim Calcs'!$C$7*('DT-Prelim Calcs'!$C$8-'DT-Prelim Calcs'!$C$9)+'DT-Prelim Calcs'!$C$9</f>
        <v>17.836188739768389</v>
      </c>
      <c r="CJ74" s="110">
        <f t="shared" si="123"/>
        <v>17.836188739768389</v>
      </c>
      <c r="CK74" s="2">
        <f t="shared" si="163"/>
        <v>3.1515337226197537E-3</v>
      </c>
      <c r="CL74" s="110">
        <f>CK74*'DT-Prelim Calcs'!$C$21/CF$2/'DT-Prelim Calcs'!$C$19/'DT-Prelim Calcs'!$C$18*3.39*'DT-Prelim Calcs'!$C$20</f>
        <v>9.363668931449684E-2</v>
      </c>
      <c r="CM74" s="88">
        <f t="shared" si="124"/>
        <v>1</v>
      </c>
      <c r="CN74" s="110">
        <f>CL73*'DT-Prelim Calcs'!$C$11+CN73</f>
        <v>15.336919762590467</v>
      </c>
      <c r="CO74" s="110">
        <f>CO73+0.5*CL74*'DT-Prelim Calcs'!$C$11^2+CN74*'DT-Prelim Calcs'!$C$11</f>
        <v>35.053268335335275</v>
      </c>
      <c r="CP74" s="110">
        <f>MIN('Drive Train'!$G$35-CJ73*'DT-Prelim Calcs'!$C$21*'Drive Train'!$G$38,CP73+CJ$2)</f>
        <v>11.093461805348122</v>
      </c>
      <c r="CQ74" s="110">
        <f>'Drive Train'!$G$35-CJ74*'DT-Prelim Calcs'!$C$21*'Drive Train'!$G$38</f>
        <v>11.094743013420844</v>
      </c>
      <c r="CR74" s="1">
        <f>IF(CO74&gt;='Drive Train'!$G$30,1,0)</f>
        <v>1</v>
      </c>
      <c r="CS74" s="110">
        <f t="shared" si="164"/>
        <v>0</v>
      </c>
      <c r="CT74" s="119">
        <f>CT73+'DT-Prelim Calcs'!$C$11</f>
        <v>2.8000000000000016</v>
      </c>
      <c r="CU74" s="2">
        <f>DE74/'Drive Train'!$G$35</f>
        <v>0.87460882345207236</v>
      </c>
      <c r="CV74" s="88">
        <f>DC74*12*60/(PI() * 'Drive Train'!$G$17)/CU$2*CU74</f>
        <v>4109.9588199802884</v>
      </c>
      <c r="CW74" s="2">
        <f>('DT-Prelim Calcs'!$C$6*CU74-CV74)/('DT-Prelim Calcs'!$C$6*CU74)*'DT-Prelim Calcs'!$C$7*CU74</f>
        <v>0.24089673966807151</v>
      </c>
      <c r="CX74" s="110">
        <f>CW74/'DT-Prelim Calcs'!$C$7*('DT-Prelim Calcs'!$C$8-'DT-Prelim Calcs'!$C$9)+'DT-Prelim Calcs'!$C$9</f>
        <v>17.692992632236987</v>
      </c>
      <c r="CY74" s="110">
        <f t="shared" si="125"/>
        <v>17.692992632236987</v>
      </c>
      <c r="CZ74" s="2">
        <f t="shared" si="165"/>
        <v>1.5936005368719086E-4</v>
      </c>
      <c r="DA74" s="110">
        <f>CZ74*'DT-Prelim Calcs'!$C$21/CU$2/'DT-Prelim Calcs'!$C$19/'DT-Prelim Calcs'!$C$18*3.39*'DT-Prelim Calcs'!$C$20</f>
        <v>5.7212419589191838E-3</v>
      </c>
      <c r="DB74" s="88">
        <f t="shared" si="126"/>
        <v>1</v>
      </c>
      <c r="DC74" s="110">
        <f>DA73*'DT-Prelim Calcs'!$C$11+DC73</f>
        <v>12.726690994822194</v>
      </c>
      <c r="DD74" s="110">
        <f>DD73+0.5*DA74*'DT-Prelim Calcs'!$C$11^2+DC74*'DT-Prelim Calcs'!$C$11</f>
        <v>31.030874448274773</v>
      </c>
      <c r="DE74" s="110">
        <f>MIN('Drive Train'!$G$35-CY73*'DT-Prelim Calcs'!$C$21*'Drive Train'!$G$38,DE73+CY$2)</f>
        <v>11.107532057841318</v>
      </c>
      <c r="DF74" s="110">
        <f>'Drive Train'!$G$35-CY74*'DT-Prelim Calcs'!$C$21*'Drive Train'!$G$38</f>
        <v>11.107630663098671</v>
      </c>
      <c r="DG74" s="1">
        <f>IF(DD74&gt;='Drive Train'!$G$30,1,0)</f>
        <v>1</v>
      </c>
      <c r="DH74" s="110">
        <f t="shared" si="166"/>
        <v>0</v>
      </c>
      <c r="DI74" s="119">
        <f>DI73+'DT-Prelim Calcs'!$C$11</f>
        <v>2.8000000000000016</v>
      </c>
      <c r="DJ74" s="2">
        <f>DT74/'Drive Train'!$G$35</f>
        <v>0.87466890141691422</v>
      </c>
      <c r="DK74" s="88">
        <f>DR74*12*60/(PI() * 'Drive Train'!$G$17)/DJ$2*DJ74</f>
        <v>4110.8137425483128</v>
      </c>
      <c r="DL74" s="2">
        <f>('DT-Prelim Calcs'!$C$6*DJ74-DK74)/('DT-Prelim Calcs'!$C$6*DJ74)*'DT-Prelim Calcs'!$C$7*DJ74</f>
        <v>0.24077503849902693</v>
      </c>
      <c r="DM74" s="110">
        <f>DL74/'DT-Prelim Calcs'!$C$7*('DT-Prelim Calcs'!$C$8-'DT-Prelim Calcs'!$C$9)+'DT-Prelim Calcs'!$C$9</f>
        <v>17.685569724054126</v>
      </c>
      <c r="DN74" s="110">
        <f t="shared" si="127"/>
        <v>17.685569724054126</v>
      </c>
      <c r="DO74" s="2">
        <f t="shared" si="167"/>
        <v>4.1213675038287434E-6</v>
      </c>
      <c r="DP74" s="110">
        <f>DO74*'DT-Prelim Calcs'!$C$21/DJ$2/'DT-Prelim Calcs'!$C$19/'DT-Prelim Calcs'!$C$18*3.39*'DT-Prelim Calcs'!$C$20</f>
        <v>1.7347348735658851E-4</v>
      </c>
      <c r="DQ74" s="88">
        <f t="shared" si="128"/>
        <v>1</v>
      </c>
      <c r="DR74" s="110">
        <f>DP73*'DT-Prelim Calcs'!$C$11+DR73</f>
        <v>10.856631034010984</v>
      </c>
      <c r="DS74" s="110">
        <f>DS73+0.5*DP74*'DT-Prelim Calcs'!$C$11^2+DR74*'DT-Prelim Calcs'!$C$11</f>
        <v>27.432048506555397</v>
      </c>
      <c r="DT74" s="110">
        <f>MIN('Drive Train'!$G$35-DN73*'DT-Prelim Calcs'!$C$21*'Drive Train'!$G$38,DT73+DN$2)</f>
        <v>11.10829504799481</v>
      </c>
      <c r="DU74" s="110">
        <f>'Drive Train'!$G$35-DN74*'DT-Prelim Calcs'!$C$21*'Drive Train'!$G$38</f>
        <v>11.108298724835128</v>
      </c>
      <c r="DV74" s="1">
        <f>IF(DS74&gt;='Drive Train'!$G$30,1,0)</f>
        <v>1</v>
      </c>
      <c r="DW74" s="110">
        <f t="shared" si="168"/>
        <v>0</v>
      </c>
      <c r="DX74" s="119">
        <f>DX73+'DT-Prelim Calcs'!$C$11</f>
        <v>2.8000000000000016</v>
      </c>
      <c r="DY74" s="2">
        <f>EI74/'Drive Train'!$G$35</f>
        <v>0.87467056352901218</v>
      </c>
      <c r="DZ74" s="88">
        <f>EG74*12*60/(PI() * 'Drive Train'!$G$17)/DY$2*DY74</f>
        <v>4110.8366492512005</v>
      </c>
      <c r="EA74" s="2">
        <f>('DT-Prelim Calcs'!$C$6*DY74-DZ74)/('DT-Prelim Calcs'!$C$6*DY74)*'DT-Prelim Calcs'!$C$7*DY74</f>
        <v>0.24077185152039474</v>
      </c>
      <c r="EB74" s="110">
        <f>EA74/'DT-Prelim Calcs'!$C$7*('DT-Prelim Calcs'!$C$8-'DT-Prelim Calcs'!$C$9)+'DT-Prelim Calcs'!$C$9</f>
        <v>17.685375340960249</v>
      </c>
      <c r="EC74" s="110">
        <f t="shared" si="129"/>
        <v>17.685375340960249</v>
      </c>
      <c r="ED74" s="2">
        <f t="shared" si="169"/>
        <v>5.0272997931255503E-8</v>
      </c>
      <c r="EE74" s="110">
        <f>ED74*'DT-Prelim Calcs'!$C$21/DY$2/'DT-Prelim Calcs'!$C$19/'DT-Prelim Calcs'!$C$18*3.39*'DT-Prelim Calcs'!$C$20</f>
        <v>2.4272373204884734E-6</v>
      </c>
      <c r="EF74" s="88">
        <f t="shared" si="130"/>
        <v>1</v>
      </c>
      <c r="EG74" s="110">
        <f>EE73*'DT-Prelim Calcs'!$C$11+EG73</f>
        <v>9.4647900152002933</v>
      </c>
      <c r="EH74" s="110">
        <f>EH73+0.5*EE74*'DT-Prelim Calcs'!$C$11^2+EG74*'DT-Prelim Calcs'!$C$11</f>
        <v>24.42515815946421</v>
      </c>
      <c r="EI74" s="110">
        <f>MIN('Drive Train'!$G$35-EC73*'DT-Prelim Calcs'!$C$21*'Drive Train'!$G$38,EI73+EC$2)</f>
        <v>11.108316156818454</v>
      </c>
      <c r="EJ74" s="110">
        <f>'Drive Train'!$G$35-EC74*'DT-Prelim Calcs'!$C$21*'Drive Train'!$G$38</f>
        <v>11.108316219313577</v>
      </c>
      <c r="EK74" s="1">
        <f>IF(EH74&gt;='Drive Train'!$G$30,1,0)</f>
        <v>1</v>
      </c>
      <c r="EL74" s="110">
        <f t="shared" si="170"/>
        <v>0</v>
      </c>
      <c r="EM74" s="119">
        <f>EM73+'DT-Prelim Calcs'!$C$11</f>
        <v>2.8000000000000016</v>
      </c>
      <c r="EN74" s="2">
        <f>EX74/'Drive Train'!$G$35</f>
        <v>0.87467058530622077</v>
      </c>
      <c r="EO74" s="88">
        <f>EV74*12*60/(PI() * 'Drive Train'!$G$17)/EN$2*EN74</f>
        <v>4110.8369382873161</v>
      </c>
      <c r="EP74" s="2">
        <f>('DT-Prelim Calcs'!$C$6*EN74-EO74)/('DT-Prelim Calcs'!$C$6*EN74)*'DT-Prelim Calcs'!$C$7*EN74</f>
        <v>0.24077181244185419</v>
      </c>
      <c r="EQ74" s="110">
        <f>EP74/'DT-Prelim Calcs'!$C$7*('DT-Prelim Calcs'!$C$8-'DT-Prelim Calcs'!$C$9)+'DT-Prelim Calcs'!$C$9</f>
        <v>17.685372957446425</v>
      </c>
      <c r="ER74" s="110">
        <f t="shared" si="131"/>
        <v>17.685372957446425</v>
      </c>
      <c r="ES74" s="2">
        <f t="shared" si="171"/>
        <v>2.6024832289195388E-10</v>
      </c>
      <c r="ET74" s="110">
        <f>ES74*'DT-Prelim Calcs'!$C$21/EN$2/'DT-Prelim Calcs'!$C$19/'DT-Prelim Calcs'!$C$18*3.39*'DT-Prelim Calcs'!$C$20</f>
        <v>1.4175992204675638E-8</v>
      </c>
      <c r="EU74" s="88">
        <f t="shared" si="132"/>
        <v>1</v>
      </c>
      <c r="EV74" s="110">
        <f>ET73*'DT-Prelim Calcs'!$C$11+EV73</f>
        <v>8.3892460762733485</v>
      </c>
      <c r="EW74" s="110">
        <f>EW73+0.5*ET74*'DT-Prelim Calcs'!$C$11^2+EV74*'DT-Prelim Calcs'!$C$11</f>
        <v>21.946445365895691</v>
      </c>
      <c r="EX74" s="110">
        <f>MIN('Drive Train'!$G$35-ER73*'DT-Prelim Calcs'!$C$21*'Drive Train'!$G$38,EX73+ER$2)</f>
        <v>11.108316433389003</v>
      </c>
      <c r="EY74" s="110">
        <f>'Drive Train'!$G$35-ER74*'DT-Prelim Calcs'!$C$21*'Drive Train'!$G$38</f>
        <v>11.10831643382982</v>
      </c>
      <c r="EZ74" s="1">
        <f>IF(EW74&gt;='Drive Train'!$G$30,1,0)</f>
        <v>1</v>
      </c>
      <c r="FA74" s="110">
        <f t="shared" si="172"/>
        <v>0</v>
      </c>
      <c r="FB74" s="119">
        <f>FB73+'DT-Prelim Calcs'!$C$11</f>
        <v>2.8000000000000016</v>
      </c>
      <c r="FC74" s="2">
        <f>FM74/'Drive Train'!$G$35</f>
        <v>0.87467058542835918</v>
      </c>
      <c r="FD74" s="88">
        <f>FK74*12*60/(PI() * 'Drive Train'!$G$17)/FC$2*FC74</f>
        <v>4110.8369398392333</v>
      </c>
      <c r="FE74" s="2">
        <f>('DT-Prelim Calcs'!$C$6*FC74-FD74)/('DT-Prelim Calcs'!$C$6*FC74)*'DT-Prelim Calcs'!$C$7*FC74</f>
        <v>0.24077181223937705</v>
      </c>
      <c r="FF74" s="110">
        <f>FE74/'DT-Prelim Calcs'!$C$7*('DT-Prelim Calcs'!$C$8-'DT-Prelim Calcs'!$C$9)+'DT-Prelim Calcs'!$C$9</f>
        <v>17.685372945096759</v>
      </c>
      <c r="FG74" s="110">
        <f t="shared" si="133"/>
        <v>17.685372945096759</v>
      </c>
      <c r="FH74" s="2">
        <f t="shared" si="173"/>
        <v>4.9665827006606378E-13</v>
      </c>
      <c r="FI74" s="110">
        <f>FH74*'DT-Prelim Calcs'!$C$21/FC$2/'DT-Prelim Calcs'!$C$19/'DT-Prelim Calcs'!$C$18*3.39*'DT-Prelim Calcs'!$C$20</f>
        <v>3.012774322648777E-11</v>
      </c>
      <c r="FJ74" s="88">
        <f t="shared" si="134"/>
        <v>1</v>
      </c>
      <c r="FK74" s="110">
        <f>FI73*'DT-Prelim Calcs'!$C$11+FK73</f>
        <v>7.5332005600782646</v>
      </c>
      <c r="FL74" s="110">
        <f>FL73+0.5*FI74*'DT-Prelim Calcs'!$C$11^2+FK74*'DT-Prelim Calcs'!$C$11</f>
        <v>19.897040574550367</v>
      </c>
      <c r="FM74" s="110">
        <f>MIN('Drive Train'!$G$35-FG73*'DT-Prelim Calcs'!$C$21*'Drive Train'!$G$38,FM73+FG$2)</f>
        <v>11.108316434940161</v>
      </c>
      <c r="FN74" s="110">
        <f>'Drive Train'!$G$35-FG74*'DT-Prelim Calcs'!$C$21*'Drive Train'!$G$38</f>
        <v>11.10831643494129</v>
      </c>
      <c r="FO74" s="1">
        <f>IF(FL74&gt;='Drive Train'!$G$30,1,0)</f>
        <v>0</v>
      </c>
      <c r="FP74" s="110">
        <f t="shared" si="174"/>
        <v>0.19650414383440842</v>
      </c>
      <c r="FQ74" s="119">
        <f>FQ73+'DT-Prelim Calcs'!$C$11</f>
        <v>2.8000000000000016</v>
      </c>
      <c r="FR74" s="2">
        <f>GB74/'Drive Train'!$G$35</f>
        <v>0.87467058542861498</v>
      </c>
      <c r="FS74" s="88">
        <f>FZ74*12*60/(PI() * 'Drive Train'!$G$17)/FR$2*FR74</f>
        <v>4110.8369398423247</v>
      </c>
      <c r="FT74" s="2">
        <f>('DT-Prelim Calcs'!$C$6*FR74-FS74)/('DT-Prelim Calcs'!$C$6*FR74)*'DT-Prelim Calcs'!$C$7*FR74</f>
        <v>0.24077181223899125</v>
      </c>
      <c r="FU74" s="110">
        <f>FT74/'DT-Prelim Calcs'!$C$7*('DT-Prelim Calcs'!$C$8-'DT-Prelim Calcs'!$C$9)+'DT-Prelim Calcs'!$C$9</f>
        <v>17.685372945073226</v>
      </c>
      <c r="FV74" s="110">
        <f t="shared" si="135"/>
        <v>17.685372945073226</v>
      </c>
      <c r="FW74" s="2">
        <f t="shared" si="175"/>
        <v>1.3877787807814457E-16</v>
      </c>
      <c r="FX74" s="110">
        <f>FW74*'DT-Prelim Calcs'!$C$21/FR$2/'DT-Prelim Calcs'!$C$19/'DT-Prelim Calcs'!$C$18*3.39*'DT-Prelim Calcs'!$C$20</f>
        <v>9.2774121882739154E-15</v>
      </c>
      <c r="FY74" s="88">
        <f t="shared" si="136"/>
        <v>1</v>
      </c>
      <c r="FZ74" s="110">
        <f>FX73*'DT-Prelim Calcs'!$C$11+FZ73</f>
        <v>6.8356819897037893</v>
      </c>
      <c r="GA74" s="110">
        <f>GA73+0.5*FX74*'DT-Prelim Calcs'!$C$11^2+FZ74*'DT-Prelim Calcs'!$C$11</f>
        <v>18.183361726464653</v>
      </c>
      <c r="GB74" s="110">
        <f>MIN('Drive Train'!$G$35-FV73*'DT-Prelim Calcs'!$C$21*'Drive Train'!$G$38,GB73+FV$2)</f>
        <v>11.10831643494341</v>
      </c>
      <c r="GC74" s="110">
        <f>'Drive Train'!$G$35-FV74*'DT-Prelim Calcs'!$C$21*'Drive Train'!$G$38</f>
        <v>11.10831643494341</v>
      </c>
      <c r="GD74" s="1">
        <f>IF(GA74&gt;='Drive Train'!$G$30,1,0)</f>
        <v>0</v>
      </c>
      <c r="GE74" s="110">
        <f t="shared" si="176"/>
        <v>0.19650414383414694</v>
      </c>
      <c r="GF74" s="119">
        <f>GF73+'DT-Prelim Calcs'!$C$11</f>
        <v>2.8000000000000016</v>
      </c>
      <c r="GG74" s="2">
        <f>GQ74/'Drive Train'!$G$35</f>
        <v>0.87459636477153269</v>
      </c>
      <c r="GH74" s="88">
        <f>GO74*12*60/(PI() * 'Drive Train'!$G$17)/GG$2*GG74</f>
        <v>4109.7878645725687</v>
      </c>
      <c r="GI74" s="2">
        <f>('DT-Prelim Calcs'!$C$6*GG74-GH74)/('DT-Prelim Calcs'!$C$6*GG74)*'DT-Prelim Calcs'!$C$7*GG74</f>
        <v>0.24092044812112792</v>
      </c>
      <c r="GJ74" s="110">
        <f>GI74/'DT-Prelim Calcs'!$C$7*('DT-Prelim Calcs'!$C$8-'DT-Prelim Calcs'!$C$9)+'DT-Prelim Calcs'!$C$9</f>
        <v>17.694438679728371</v>
      </c>
      <c r="GK74" s="110">
        <f t="shared" si="177"/>
        <v>17.694438679728371</v>
      </c>
      <c r="GL74" s="2">
        <f t="shared" si="178"/>
        <v>1.8965289934610996E-4</v>
      </c>
      <c r="GM74" s="110">
        <f>GL74*'DT-Prelim Calcs'!$C$21/GG$2/'DT-Prelim Calcs'!$C$19/'DT-Prelim Calcs'!$C$18*3.39*'DT-Prelim Calcs'!$C$20</f>
        <v>7.0435822589355306E-3</v>
      </c>
      <c r="GN74" s="88">
        <f t="shared" si="137"/>
        <v>1</v>
      </c>
      <c r="GO74" s="110">
        <f>GM73*'DT-Prelim Calcs'!$C$11+GO73</f>
        <v>12.302131477650669</v>
      </c>
      <c r="GP74" s="110">
        <f>GP73+0.5*GM74*'DT-Prelim Calcs'!$C$11^2+GO74*'DT-Prelim Calcs'!$C$11</f>
        <v>28.374037209672782</v>
      </c>
      <c r="GQ74" s="110">
        <f>MIN('Drive Train'!$G$35-GK73*'DT-Prelim Calcs'!$C$21*'Drive Train'!$G$38,GQ73+GK$2)</f>
        <v>11.107373832598464</v>
      </c>
      <c r="GR74" s="110">
        <f>'Drive Train'!$G$35-GK74*'DT-Prelim Calcs'!$C$21*'Drive Train'!$G$38</f>
        <v>11.107500518824446</v>
      </c>
      <c r="GS74" s="1">
        <f>IF(GP74&gt;='Drive Train'!$G$30,1,0)</f>
        <v>1</v>
      </c>
      <c r="GT74" s="110">
        <f t="shared" si="179"/>
        <v>0</v>
      </c>
      <c r="GU74" s="119">
        <f>GU73+'DT-Prelim Calcs'!$C$11</f>
        <v>2.8000000000000016</v>
      </c>
      <c r="GV74" s="2">
        <f>HF74/'Drive Train'!$G$35</f>
        <v>0.87461752857291242</v>
      </c>
      <c r="GW74" s="88">
        <f>HD74*12*60/(PI() * 'Drive Train'!$G$17)/GV$2*GV74</f>
        <v>4110.0870083322588</v>
      </c>
      <c r="GX74" s="2">
        <f>('DT-Prelim Calcs'!$C$6*GV74-GW74)/('DT-Prelim Calcs'!$C$6*GV74)*'DT-Prelim Calcs'!$C$7*GV74</f>
        <v>0.24087806430347694</v>
      </c>
      <c r="GY74" s="110">
        <f>GX74/'DT-Prelim Calcs'!$C$7*('DT-Prelim Calcs'!$C$8-'DT-Prelim Calcs'!$C$9)+'DT-Prelim Calcs'!$C$9</f>
        <v>17.691853567446113</v>
      </c>
      <c r="GZ74" s="110">
        <f t="shared" si="138"/>
        <v>17.691853567446113</v>
      </c>
      <c r="HA74" s="2">
        <f t="shared" si="180"/>
        <v>1.3557231258243263E-4</v>
      </c>
      <c r="HB74" s="110">
        <f>HA74*'DT-Prelim Calcs'!$C$21/GV$2/'DT-Prelim Calcs'!$C$19/'DT-Prelim Calcs'!$C$18*3.39*'DT-Prelim Calcs'!$C$20</f>
        <v>5.0350653166962578E-3</v>
      </c>
      <c r="HC74" s="88">
        <f t="shared" si="139"/>
        <v>1</v>
      </c>
      <c r="HD74" s="110">
        <f>HB73*'DT-Prelim Calcs'!$C$11+HD73</f>
        <v>12.302729220832449</v>
      </c>
      <c r="HE74" s="110">
        <f>HE73+0.5*HB74*'DT-Prelim Calcs'!$C$11^2+HD74*'DT-Prelim Calcs'!$C$11</f>
        <v>29.041510609701628</v>
      </c>
      <c r="HF74" s="110">
        <f>MIN('Drive Train'!$G$35-GZ73*'DT-Prelim Calcs'!$C$21*'Drive Train'!$G$38,HF73+GZ$2)</f>
        <v>11.107642612875987</v>
      </c>
      <c r="HG74" s="110">
        <f>'Drive Train'!$G$35-GZ74*'DT-Prelim Calcs'!$C$21*'Drive Train'!$G$38</f>
        <v>11.107733178929848</v>
      </c>
      <c r="HH74" s="1">
        <f>IF(HE74&gt;='Drive Train'!$G$30,1,0)</f>
        <v>1</v>
      </c>
      <c r="HI74" s="110">
        <f t="shared" si="181"/>
        <v>0</v>
      </c>
      <c r="HJ74" s="119">
        <f>HJ73+'DT-Prelim Calcs'!$C$11</f>
        <v>2.8000000000000016</v>
      </c>
      <c r="HK74" s="2">
        <f>HU74/'Drive Train'!$G$35</f>
        <v>0.87462778357220916</v>
      </c>
      <c r="HL74" s="88">
        <f>HS74*12*60/(PI() * 'Drive Train'!$G$17)/HK$2*HK74</f>
        <v>4110.2319586896529</v>
      </c>
      <c r="HM74" s="2">
        <f>('DT-Prelim Calcs'!$C$6*HK74-HL74)/('DT-Prelim Calcs'!$C$6*HK74)*'DT-Prelim Calcs'!$C$7*HK74</f>
        <v>0.24085752727647061</v>
      </c>
      <c r="HN74" s="110">
        <f>HM74/'DT-Prelim Calcs'!$C$7*('DT-Prelim Calcs'!$C$8-'DT-Prelim Calcs'!$C$9)+'DT-Prelim Calcs'!$C$9</f>
        <v>17.690600954451398</v>
      </c>
      <c r="HO74" s="110">
        <f t="shared" si="140"/>
        <v>17.690600954451398</v>
      </c>
      <c r="HP74" s="2">
        <f t="shared" si="182"/>
        <v>1.0936782697384961E-4</v>
      </c>
      <c r="HQ74" s="110">
        <f>HP74*'DT-Prelim Calcs'!$C$21/HK$2/'DT-Prelim Calcs'!$C$19/'DT-Prelim Calcs'!$C$18*3.39*'DT-Prelim Calcs'!$C$20</f>
        <v>4.0618481891251858E-3</v>
      </c>
      <c r="HR74" s="88">
        <f t="shared" si="141"/>
        <v>1</v>
      </c>
      <c r="HS74" s="110">
        <f>HQ73*'DT-Prelim Calcs'!$C$11+HS73</f>
        <v>12.303018846514961</v>
      </c>
      <c r="HT74" s="110">
        <f>HT73+0.5*HQ74*'DT-Prelim Calcs'!$C$11^2+HS74*'DT-Prelim Calcs'!$C$11</f>
        <v>29.510163785287777</v>
      </c>
      <c r="HU74" s="110">
        <f>MIN('Drive Train'!$G$35-HO73*'DT-Prelim Calcs'!$C$21*'Drive Train'!$G$38,HU73+HO$2)</f>
        <v>11.107772851367056</v>
      </c>
      <c r="HV74" s="110">
        <f>'Drive Train'!$G$35-HO74*'DT-Prelim Calcs'!$C$21*'Drive Train'!$G$38</f>
        <v>11.107845914099373</v>
      </c>
      <c r="HW74" s="1">
        <f>IF(HT74&gt;='Drive Train'!$G$30,1,0)</f>
        <v>1</v>
      </c>
      <c r="HX74" s="110">
        <f t="shared" si="183"/>
        <v>0</v>
      </c>
      <c r="HY74" s="119">
        <f>HY73+'DT-Prelim Calcs'!$C$11</f>
        <v>2.8000000000000016</v>
      </c>
      <c r="HZ74" s="2">
        <f>IJ74/'Drive Train'!$G$35</f>
        <v>0.8746332984347186</v>
      </c>
      <c r="IA74" s="88">
        <f>IH74*12*60/(PI() * 'Drive Train'!$G$17)/HZ$2*HZ74</f>
        <v>4110.30990885353</v>
      </c>
      <c r="IB74" s="2">
        <f>('DT-Prelim Calcs'!$C$6*HZ74-IA74)/('DT-Prelim Calcs'!$C$6*HZ74)*'DT-Prelim Calcs'!$C$7*HZ74</f>
        <v>0.24084648307317974</v>
      </c>
      <c r="IC74" s="110">
        <f>IB74/'DT-Prelim Calcs'!$C$7*('DT-Prelim Calcs'!$C$8-'DT-Prelim Calcs'!$C$9)+'DT-Prelim Calcs'!$C$9</f>
        <v>17.689927336378339</v>
      </c>
      <c r="ID74" s="110">
        <f t="shared" si="142"/>
        <v>17.689927336378339</v>
      </c>
      <c r="IE74" s="2">
        <f t="shared" si="184"/>
        <v>9.5275885793000281E-5</v>
      </c>
      <c r="IF74" s="110">
        <f>IE74*'DT-Prelim Calcs'!$C$21/HZ$2/'DT-Prelim Calcs'!$C$19/'DT-Prelim Calcs'!$C$18*3.39*'DT-Prelim Calcs'!$C$20</f>
        <v>3.5384828873680457E-3</v>
      </c>
      <c r="IG74" s="88">
        <f t="shared" si="143"/>
        <v>1</v>
      </c>
      <c r="IH74" s="110">
        <f>IF73*'DT-Prelim Calcs'!$C$11+IH73</f>
        <v>12.303174595895502</v>
      </c>
      <c r="II74" s="110">
        <f>II73+0.5*IF74*'DT-Prelim Calcs'!$C$11^2+IH74*'DT-Prelim Calcs'!$C$11</f>
        <v>29.839191734531624</v>
      </c>
      <c r="IJ74" s="110">
        <f>MIN('Drive Train'!$G$35-ID73*'DT-Prelim Calcs'!$C$21*'Drive Train'!$G$38,IJ73+ID$2)</f>
        <v>11.107842890120926</v>
      </c>
      <c r="IK74" s="110">
        <f>'Drive Train'!$G$35-ID74*'DT-Prelim Calcs'!$C$21*'Drive Train'!$G$38</f>
        <v>11.107906539725949</v>
      </c>
      <c r="IL74" s="1">
        <f>IF(II74&gt;='Drive Train'!$G$30,1,0)</f>
        <v>1</v>
      </c>
      <c r="IM74" s="110">
        <f t="shared" si="185"/>
        <v>0</v>
      </c>
      <c r="IN74" s="119">
        <f>IN73+'DT-Prelim Calcs'!$C$11</f>
        <v>2.8000000000000016</v>
      </c>
      <c r="IO74" s="2">
        <f>IY74/'Drive Train'!$G$35</f>
        <v>0.87463653599776403</v>
      </c>
      <c r="IP74" s="88">
        <f>IW74*12*60/(PI() * 'Drive Train'!$G$17)/IO$2*IO74</f>
        <v>4110.3556703110798</v>
      </c>
      <c r="IQ74" s="2">
        <f>('DT-Prelim Calcs'!$C$6*IO74-IP74)/('DT-Prelim Calcs'!$C$6*IO74)*'DT-Prelim Calcs'!$C$7*IO74</f>
        <v>0.24083999946598722</v>
      </c>
      <c r="IR74" s="110">
        <f>IQ74/'DT-Prelim Calcs'!$C$7*('DT-Prelim Calcs'!$C$8-'DT-Prelim Calcs'!$C$9)+'DT-Prelim Calcs'!$C$9</f>
        <v>17.689531882322626</v>
      </c>
      <c r="IS74" s="110">
        <f t="shared" si="144"/>
        <v>17.689531882322626</v>
      </c>
      <c r="IT74" s="2">
        <f t="shared" si="186"/>
        <v>8.700309165132758E-5</v>
      </c>
      <c r="IU74" s="110">
        <f>IT74*'DT-Prelim Calcs'!$C$21/IO$2/'DT-Prelim Calcs'!$C$19/'DT-Prelim Calcs'!$C$18*3.39*'DT-Prelim Calcs'!$C$20</f>
        <v>3.2312368275977141E-3</v>
      </c>
      <c r="IV74" s="88">
        <f t="shared" si="145"/>
        <v>1</v>
      </c>
      <c r="IW74" s="110">
        <f>IU73*'DT-Prelim Calcs'!$C$11+IW73</f>
        <v>12.303266029204092</v>
      </c>
      <c r="IX74" s="110">
        <f>IX73+0.5*IU74*'DT-Prelim Calcs'!$C$11^2+IW74*'DT-Prelim Calcs'!$C$11</f>
        <v>30.071887547344787</v>
      </c>
      <c r="IY74" s="110">
        <f>MIN('Drive Train'!$G$35-IS73*'DT-Prelim Calcs'!$C$21*'Drive Train'!$G$38,IY73+IS$2)</f>
        <v>11.107884007171602</v>
      </c>
      <c r="IZ74" s="110">
        <f>'Drive Train'!$G$35-IS74*'DT-Prelim Calcs'!$C$21*'Drive Train'!$G$38</f>
        <v>11.107942130590963</v>
      </c>
      <c r="JA74" s="1">
        <f>IF(IX74&gt;='Drive Train'!$G$30,1,0)</f>
        <v>1</v>
      </c>
      <c r="JB74" s="110">
        <f t="shared" si="187"/>
        <v>0</v>
      </c>
      <c r="JC74" s="119">
        <f>JC73+'DT-Prelim Calcs'!$C$11</f>
        <v>2.8000000000000016</v>
      </c>
      <c r="JD74" s="2">
        <f>JN74/'Drive Train'!$G$35</f>
        <v>0.87463843173849642</v>
      </c>
      <c r="JE74" s="88">
        <f>JL74*12*60/(PI() * 'Drive Train'!$G$17)/JD$2*JD74</f>
        <v>4110.3824657039395</v>
      </c>
      <c r="JF74" s="2">
        <f>('DT-Prelim Calcs'!$C$6*JD74-JE74)/('DT-Prelim Calcs'!$C$6*JD74)*'DT-Prelim Calcs'!$C$7*JD74</f>
        <v>0.24083620302481518</v>
      </c>
      <c r="JG74" s="110">
        <f>JF74/'DT-Prelim Calcs'!$C$7*('DT-Prelim Calcs'!$C$8-'DT-Prelim Calcs'!$C$9)+'DT-Prelim Calcs'!$C$9</f>
        <v>17.689300326336244</v>
      </c>
      <c r="JH74" s="110">
        <f t="shared" si="146"/>
        <v>17.689300326336244</v>
      </c>
      <c r="JI74" s="2">
        <f t="shared" si="188"/>
        <v>8.2159007661425365E-5</v>
      </c>
      <c r="JJ74" s="110">
        <f>JI74*'DT-Prelim Calcs'!$C$21/JD$2/'DT-Prelim Calcs'!$C$19/'DT-Prelim Calcs'!$C$18*3.39*'DT-Prelim Calcs'!$C$20</f>
        <v>3.0513307772831247E-3</v>
      </c>
      <c r="JK74" s="88">
        <f t="shared" si="147"/>
        <v>1</v>
      </c>
      <c r="JL74" s="110">
        <f>JJ73*'DT-Prelim Calcs'!$C$11+JL73</f>
        <v>12.303319567180713</v>
      </c>
      <c r="JM74" s="110">
        <f>JM73+0.5*JJ74*'DT-Prelim Calcs'!$C$11^2+JL74*'DT-Prelim Calcs'!$C$11</f>
        <v>30.229507427995308</v>
      </c>
      <c r="JN74" s="110">
        <f>MIN('Drive Train'!$G$35-JH73*'DT-Prelim Calcs'!$C$21*'Drive Train'!$G$38,JN73+JH$2)</f>
        <v>11.107908083078904</v>
      </c>
      <c r="JO74" s="110">
        <f>'Drive Train'!$G$35-JH74*'DT-Prelim Calcs'!$C$21*'Drive Train'!$G$38</f>
        <v>11.107962970629737</v>
      </c>
      <c r="JP74" s="1">
        <f>IF(JM74&gt;='Drive Train'!$G$30,1,0)</f>
        <v>1</v>
      </c>
      <c r="JQ74" s="110">
        <f>MIN(JG74,'DT-Prelim Calcs'!$C$10)*'DT-Prelim Calcs'!$C$11*1000/60/60*(1-JP74)</f>
        <v>0</v>
      </c>
      <c r="JR74" s="119">
        <f>JR73+'DT-Prelim Calcs'!$C$11</f>
        <v>2.8000000000000016</v>
      </c>
      <c r="JS74" s="2">
        <f>KC74/'Drive Train'!$G$35</f>
        <v>0.87463912920790088</v>
      </c>
      <c r="JT74" s="88">
        <f>KA74*12*60/(PI() * 'Drive Train'!$G$17)/JS$2*JS74</f>
        <v>4110.3923240970662</v>
      </c>
      <c r="JU74" s="2">
        <f>('DT-Prelim Calcs'!$C$6*JS74-JT74)/('DT-Prelim Calcs'!$C$6*JS74)*'DT-Prelim Calcs'!$C$7*JS74</f>
        <v>0.2408348062624445</v>
      </c>
      <c r="JV74" s="110">
        <f>JU74/'DT-Prelim Calcs'!$C$7*('DT-Prelim Calcs'!$C$8-'DT-Prelim Calcs'!$C$9)+'DT-Prelim Calcs'!$C$9</f>
        <v>17.689215133737747</v>
      </c>
      <c r="JW74" s="110">
        <f t="shared" si="148"/>
        <v>17.689215133737747</v>
      </c>
      <c r="JX74" s="2">
        <f t="shared" si="189"/>
        <v>8.0376804344584052E-5</v>
      </c>
      <c r="JY74" s="110">
        <f>JX74*'DT-Prelim Calcs'!$C$21/JS$2/'DT-Prelim Calcs'!$C$19/'DT-Prelim Calcs'!$C$18*3.39*'DT-Prelim Calcs'!$C$20</f>
        <v>2.9851409341138386E-3</v>
      </c>
      <c r="JZ74" s="88">
        <f t="shared" si="149"/>
        <v>1</v>
      </c>
      <c r="KA74" s="110">
        <f>JY73*'DT-Prelim Calcs'!$C$11+KA73</f>
        <v>12.303339264474497</v>
      </c>
      <c r="KB74" s="110">
        <f>KB73+0.5*JY74*'DT-Prelim Calcs'!$C$11^2+KA74*'DT-Prelim Calcs'!$C$11</f>
        <v>30.291592778687228</v>
      </c>
      <c r="KC74" s="110">
        <f>MIN('Drive Train'!$G$35-JW73*'DT-Prelim Calcs'!$C$21*'Drive Train'!$G$38,KC73+JW$2)</f>
        <v>11.10791694094034</v>
      </c>
      <c r="KD74" s="110">
        <f>'Drive Train'!$G$35-JW74*'DT-Prelim Calcs'!$C$21*'Drive Train'!$G$38</f>
        <v>11.107970637963602</v>
      </c>
      <c r="KE74" s="1">
        <f>IF(KB74&gt;='Drive Train'!$G$30,1,0)</f>
        <v>1</v>
      </c>
      <c r="KF74" s="110">
        <f>MIN(JV74,'DT-Prelim Calcs'!$C$10)*'DT-Prelim Calcs'!$C$11*1000/60/60*(1-KE74)</f>
        <v>0</v>
      </c>
      <c r="KG74" s="119">
        <f>KG73+'DT-Prelim Calcs'!$C$11</f>
        <v>2.8000000000000016</v>
      </c>
      <c r="KH74" s="2">
        <f>KR74/'Drive Train'!$G$35</f>
        <v>0.87463907734258128</v>
      </c>
      <c r="KI74" s="88">
        <f>KP74*12*60/(PI() * 'Drive Train'!$G$17)/KH$2*KH74</f>
        <v>4110.3915910059186</v>
      </c>
      <c r="KJ74" s="2">
        <f>('DT-Prelim Calcs'!$C$6*KH74-KI74)/('DT-Prelim Calcs'!$C$6*KH74)*'DT-Prelim Calcs'!$C$7*KH74</f>
        <v>0.24083491012866534</v>
      </c>
      <c r="KK74" s="110">
        <f>KJ74/'DT-Prelim Calcs'!$C$7*('DT-Prelim Calcs'!$C$8-'DT-Prelim Calcs'!$C$9)+'DT-Prelim Calcs'!$C$9</f>
        <v>17.689221468840582</v>
      </c>
      <c r="KL74" s="110">
        <f t="shared" si="150"/>
        <v>17.689221468840582</v>
      </c>
      <c r="KM74" s="2">
        <f t="shared" si="190"/>
        <v>8.0509332753692098E-5</v>
      </c>
      <c r="KN74" s="110">
        <f>KM74*'DT-Prelim Calcs'!$C$21/KH$2/'DT-Prelim Calcs'!$C$19/'DT-Prelim Calcs'!$C$18*3.39*'DT-Prelim Calcs'!$C$20</f>
        <v>2.9900629508845646E-3</v>
      </c>
      <c r="KO74" s="88">
        <f t="shared" si="151"/>
        <v>1</v>
      </c>
      <c r="KP74" s="110">
        <f>KN73*'DT-Prelim Calcs'!$C$11+KP73</f>
        <v>12.303337799742875</v>
      </c>
      <c r="KQ74" s="110">
        <f>KQ73+0.5*KN74*'DT-Prelim Calcs'!$C$11^2+KP74*'DT-Prelim Calcs'!$C$11</f>
        <v>30.287037694657055</v>
      </c>
      <c r="KR74" s="110">
        <f>MIN('Drive Train'!$G$35-KL73*'DT-Prelim Calcs'!$C$21*'Drive Train'!$G$38,KR73+KL$2)</f>
        <v>11.107916282250782</v>
      </c>
      <c r="KS74" s="110">
        <f>'Drive Train'!$G$35-KL74*'DT-Prelim Calcs'!$C$21*'Drive Train'!$G$38</f>
        <v>11.107970067804347</v>
      </c>
      <c r="KT74" s="1">
        <f>IF(KQ74&gt;='Drive Train'!$G$30,1,0)</f>
        <v>1</v>
      </c>
      <c r="KU74" s="110">
        <f>MIN(KK74,'DT-Prelim Calcs'!$C$10)*'DT-Prelim Calcs'!$C$11*1000/60/60*(1-KT74)</f>
        <v>0</v>
      </c>
      <c r="KV74" s="119">
        <f>KV73+'DT-Prelim Calcs'!$C$11</f>
        <v>2.8000000000000016</v>
      </c>
      <c r="KW74" s="2">
        <f>LG74/'Drive Train'!$G$35</f>
        <v>0.87463912603581195</v>
      </c>
      <c r="KX74" s="88">
        <f>LE74*12*60/(PI() * 'Drive Train'!$G$17)/KW$2*KW74</f>
        <v>4110.3922792611284</v>
      </c>
      <c r="KY74" s="2">
        <f>('DT-Prelim Calcs'!$C$6*KW74-KX74)/('DT-Prelim Calcs'!$C$6*KW74)*'DT-Prelim Calcs'!$C$7*KW74</f>
        <v>0.24083481261491424</v>
      </c>
      <c r="KZ74" s="110">
        <f>KY74/'DT-Prelim Calcs'!$C$7*('DT-Prelim Calcs'!$C$8-'DT-Prelim Calcs'!$C$9)+'DT-Prelim Calcs'!$C$9</f>
        <v>17.689215521193351</v>
      </c>
      <c r="LA74" s="110">
        <f t="shared" si="152"/>
        <v>17.689215521193351</v>
      </c>
      <c r="LB74" s="2">
        <f t="shared" si="191"/>
        <v>8.03849097969489E-5</v>
      </c>
      <c r="LC74" s="110">
        <f>LB74*'DT-Prelim Calcs'!$C$21/KW$2/'DT-Prelim Calcs'!$C$19/'DT-Prelim Calcs'!$C$18*3.39*'DT-Prelim Calcs'!$C$20</f>
        <v>2.9854419652115684E-3</v>
      </c>
      <c r="LD74" s="88">
        <f t="shared" si="153"/>
        <v>1</v>
      </c>
      <c r="LE74" s="110">
        <f>LC73*'DT-Prelim Calcs'!$C$11+LE73</f>
        <v>12.303339174891349</v>
      </c>
      <c r="LF74" s="110">
        <f>LF73+0.5*LC74*'DT-Prelim Calcs'!$C$11^2+LE74*'DT-Prelim Calcs'!$C$11</f>
        <v>30.291377715735834</v>
      </c>
      <c r="LG74" s="110">
        <f>MIN('Drive Train'!$G$35-LA73*'DT-Prelim Calcs'!$C$21*'Drive Train'!$G$38,LG73+LA$2)</f>
        <v>11.107916900654811</v>
      </c>
      <c r="LH74" s="110">
        <f>'Drive Train'!$G$35-LA74*'DT-Prelim Calcs'!$C$21*'Drive Train'!$G$38</f>
        <v>11.107970603092598</v>
      </c>
      <c r="LI74" s="1">
        <f>IF(LF74&gt;='Drive Train'!$G$30,1,0)</f>
        <v>1</v>
      </c>
      <c r="LJ74" s="110">
        <f>MIN(KZ74,'DT-Prelim Calcs'!$C$10)*'DT-Prelim Calcs'!$C$11*1000/60/60*(1-LI74)</f>
        <v>0</v>
      </c>
      <c r="LK74" s="119">
        <f>LK73+'DT-Prelim Calcs'!$C$11</f>
        <v>2.8000000000000016</v>
      </c>
      <c r="LL74" s="2">
        <f>LV74/'Drive Train'!$G$35</f>
        <v>0.87463908934459011</v>
      </c>
      <c r="LM74" s="88">
        <f>LT74*12*60/(PI() * 'Drive Train'!$G$17)/LL$2*LL74</f>
        <v>4110.3917606484947</v>
      </c>
      <c r="LN74" s="2">
        <f>('DT-Prelim Calcs'!$C$6*LL74-LM74)/('DT-Prelim Calcs'!$C$6*LL74)*'DT-Prelim Calcs'!$C$7*LL74</f>
        <v>0.24083488609327308</v>
      </c>
      <c r="LO74" s="110">
        <f>LN74/'DT-Prelim Calcs'!$C$7*('DT-Prelim Calcs'!$C$8-'DT-Prelim Calcs'!$C$9)+'DT-Prelim Calcs'!$C$9</f>
        <v>17.689220002852117</v>
      </c>
      <c r="LP74" s="110">
        <f t="shared" si="154"/>
        <v>17.689220002852117</v>
      </c>
      <c r="LQ74" s="2">
        <f t="shared" si="192"/>
        <v>8.0478664724159543E-5</v>
      </c>
      <c r="LR74" s="110">
        <f>LQ74*'DT-Prelim Calcs'!$C$21/LL$2/'DT-Prelim Calcs'!$C$19/'DT-Prelim Calcs'!$C$18*3.39*'DT-Prelim Calcs'!$C$20</f>
        <v>2.9889239607110594E-3</v>
      </c>
      <c r="LS74" s="88">
        <f t="shared" si="155"/>
        <v>1</v>
      </c>
      <c r="LT74" s="110">
        <f>LR73*'DT-Prelim Calcs'!$C$11+LT73</f>
        <v>12.303338138692347</v>
      </c>
      <c r="LU74" s="110">
        <f>LU73+0.5*LR74*'DT-Prelim Calcs'!$C$11^2+LT74*'DT-Prelim Calcs'!$C$11</f>
        <v>30.288502380983338</v>
      </c>
      <c r="LV74" s="110">
        <f>MIN('Drive Train'!$G$35-LP73*'DT-Prelim Calcs'!$C$21*'Drive Train'!$G$38,LV73+LP$2)</f>
        <v>11.107916434676294</v>
      </c>
      <c r="LW74" s="110">
        <f>'Drive Train'!$G$35-LP74*'DT-Prelim Calcs'!$C$21*'Drive Train'!$G$38</f>
        <v>11.107970199743308</v>
      </c>
      <c r="LX74" s="1">
        <f>IF(LU74&gt;='Drive Train'!$G$30,1,0)</f>
        <v>1</v>
      </c>
      <c r="LY74" s="110">
        <f>MIN(LO74,'DT-Prelim Calcs'!$C$10)*'DT-Prelim Calcs'!$C$11*1000/60/60*(1-LX74)</f>
        <v>0</v>
      </c>
      <c r="LZ74" s="119">
        <f>LZ73+'DT-Prelim Calcs'!$C$11</f>
        <v>2.8000000000000016</v>
      </c>
    </row>
    <row r="75" spans="2:338" x14ac:dyDescent="0.2">
      <c r="B75" s="137"/>
      <c r="C75" s="137"/>
      <c r="Q75" s="209"/>
      <c r="R75" s="119">
        <f>R74+'DT-Prelim Calcs'!$C$11</f>
        <v>2.8400000000000016</v>
      </c>
      <c r="S75" s="2">
        <f>AG75/'Drive Train'!$G$35</f>
        <v>0</v>
      </c>
      <c r="T75" s="88">
        <f>AE75*12*60/(PI() * 'Drive Train'!$G$17)/S$2*ABS(S75)</f>
        <v>0</v>
      </c>
      <c r="U75" s="2">
        <f>IF(OR(AD74=1,AND($C$32=Motors!$C$28,'DT-Prelim Calcs'!AI74=1)),0,IF(AG75=0,-(V74+$C$9)/($C$8-$C$9)*$C$7,($C$6*S75-T75)/($C$6*S75)*$C$7*S75))</f>
        <v>0</v>
      </c>
      <c r="V75" s="110">
        <f>IF(AND(AD74=1,AI74=1),0,ABS(U75/$C$7*($C$8-$C$9)+$C$9) *'Drive Train'!$K$55 + V74*(1-'Drive Train'!$K$55))</f>
        <v>3.0000000646056941</v>
      </c>
      <c r="W75" s="110">
        <f t="shared" si="108"/>
        <v>3.0000000646056941</v>
      </c>
      <c r="X75" s="2">
        <f>MAX(MIN(IF(AND(AI74=1,AG75&lt;0),-1,1)*(W75-$C$9)/($C$8-$C$9)*$C$7-$C$29*AE75/T$2 -  AI74*$C$29/2,X$2),MAX(X$4:X74)*-1)</f>
        <v>-0.21858619947956587</v>
      </c>
      <c r="Y75" s="110">
        <f t="shared" si="109"/>
        <v>-8.1181457389303713</v>
      </c>
      <c r="Z75" s="110">
        <f t="shared" si="110"/>
        <v>8.1181457389303713</v>
      </c>
      <c r="AA75" s="110">
        <f t="shared" si="111"/>
        <v>0</v>
      </c>
      <c r="AB75" s="110" t="e">
        <f t="shared" si="112"/>
        <v>#N/A</v>
      </c>
      <c r="AC75" s="88">
        <f t="shared" si="156"/>
        <v>0</v>
      </c>
      <c r="AD75" s="1">
        <f t="shared" si="113"/>
        <v>0</v>
      </c>
      <c r="AE75" s="110">
        <f t="shared" si="114"/>
        <v>3.5259280928028192</v>
      </c>
      <c r="AF75" s="110" t="e">
        <f t="shared" si="115"/>
        <v>#N/A</v>
      </c>
      <c r="AG75" s="110">
        <f>IF(AI74=0,MIN('Drive Train'!$G$35-W74*$C$21*'Drive Train'!$G$38,AG74+W$2)-$C$3,IF(AE74-1&lt;=0,0,IF($C$32=Motors!$C$26,MAX(MAX(AG$4:AG74)*-1,AG74-W$2),MAX(0,MAX(AG$4:AG74)*-1,AG74-W$2))))</f>
        <v>0</v>
      </c>
      <c r="AH75" s="110">
        <f>'Drive Train'!$G$35-ABS(W75)*'DT-Prelim Calcs'!$C$21*'Drive Train'!$G$38</f>
        <v>12.429999994185486</v>
      </c>
      <c r="AI75" s="1">
        <f>IF(AJ75&gt;='Drive Train'!$G$30,1,0)</f>
        <v>1</v>
      </c>
      <c r="AJ75" s="110">
        <f>AJ74+0.5*Y75*'DT-Prelim Calcs'!$C$11^2+AE75*'DT-Prelim Calcs'!$C$11</f>
        <v>26.672690468737311</v>
      </c>
      <c r="AK75" s="110">
        <f t="shared" si="116"/>
        <v>0</v>
      </c>
      <c r="AL75" s="119">
        <f>AL74+'DT-Prelim Calcs'!$C$11</f>
        <v>2.8400000000000016</v>
      </c>
      <c r="AM75" s="2">
        <f>AW75/'Drive Train'!$G$35</f>
        <v>0.71719412311592468</v>
      </c>
      <c r="AN75" s="88">
        <f>AU75*12*60/(PI() * 'Drive Train'!$G$17)/AM$2*AM75</f>
        <v>1695.1671485459221</v>
      </c>
      <c r="AO75" s="2">
        <f>('DT-Prelim Calcs'!$C$6*AM75-AN75)/('DT-Prelim Calcs'!$C$6*AM75)*'DT-Prelim Calcs'!$C$7*AM75</f>
        <v>0.60196534382466105</v>
      </c>
      <c r="AP75" s="110">
        <f>AO75/'DT-Prelim Calcs'!$C$7*('DT-Prelim Calcs'!$C$8-'DT-Prelim Calcs'!$C$9)+'DT-Prelim Calcs'!$C$9</f>
        <v>39.715616715546709</v>
      </c>
      <c r="AQ75" s="110">
        <f t="shared" si="117"/>
        <v>39.715616715546709</v>
      </c>
      <c r="AR75" s="2">
        <f t="shared" si="157"/>
        <v>0.48087884604792508</v>
      </c>
      <c r="AS75" s="110">
        <f>AR75*'DT-Prelim Calcs'!$C$21/AM$2/'DT-Prelim Calcs'!$C$19/'DT-Prelim Calcs'!$C$18*3.39*'DT-Prelim Calcs'!$C$20</f>
        <v>5.3578559363954632</v>
      </c>
      <c r="AT75" s="88">
        <f t="shared" si="118"/>
        <v>0</v>
      </c>
      <c r="AU75" s="110">
        <f>AS74*'DT-Prelim Calcs'!$C$11+AU74</f>
        <v>20.626387724169859</v>
      </c>
      <c r="AV75" s="110">
        <f>AV74+0.5*AS75*'DT-Prelim Calcs'!$C$11^2+AU75*'DT-Prelim Calcs'!$C$11</f>
        <v>32.494369249180309</v>
      </c>
      <c r="AW75" s="110">
        <f>MIN('Drive Train'!$G$35-AQ74*'DT-Prelim Calcs'!$C$21*'Drive Train'!$G$38,AW74+AQ$2)</f>
        <v>9.1083653635722435</v>
      </c>
      <c r="AX75" s="110">
        <f>'Drive Train'!$G$35-AQ75*'DT-Prelim Calcs'!$C$21*'Drive Train'!$G$38</f>
        <v>9.1255944956007955</v>
      </c>
      <c r="AY75" s="1">
        <f>IF(AV75&gt;='Drive Train'!$G$30,1,0)</f>
        <v>1</v>
      </c>
      <c r="AZ75" s="110">
        <f t="shared" si="158"/>
        <v>0</v>
      </c>
      <c r="BA75" s="119">
        <f>BA74+'DT-Prelim Calcs'!$C$11</f>
        <v>2.8400000000000016</v>
      </c>
      <c r="BB75" s="2">
        <f>BL75/'Drive Train'!$G$35</f>
        <v>0.8153754403360286</v>
      </c>
      <c r="BC75" s="88">
        <f>BJ75*12*60/(PI() * 'Drive Train'!$G$17)/BB$2*BB75</f>
        <v>3211.1845266027767</v>
      </c>
      <c r="BD75" s="2">
        <f>('DT-Prelim Calcs'!$C$6*BB75-BC75)/('DT-Prelim Calcs'!$C$6*BB75)*'DT-Prelim Calcs'!$C$7*BB75</f>
        <v>0.37437625743032166</v>
      </c>
      <c r="BE75" s="110">
        <f>BD75/'DT-Prelim Calcs'!$C$7*('DT-Prelim Calcs'!$C$8-'DT-Prelim Calcs'!$C$9)+'DT-Prelim Calcs'!$C$9</f>
        <v>25.834296552487704</v>
      </c>
      <c r="BF75" s="110">
        <f t="shared" si="119"/>
        <v>25.834296552487704</v>
      </c>
      <c r="BG75" s="2">
        <f t="shared" si="159"/>
        <v>0.17261975091893703</v>
      </c>
      <c r="BH75" s="110">
        <f>BG75*'DT-Prelim Calcs'!$C$21/BB$2/'DT-Prelim Calcs'!$C$19/'DT-Prelim Calcs'!$C$18*3.39*'DT-Prelim Calcs'!$C$20</f>
        <v>2.9917918243085166</v>
      </c>
      <c r="BI75" s="88">
        <f t="shared" si="120"/>
        <v>0</v>
      </c>
      <c r="BJ75" s="110">
        <f>BH74*'DT-Prelim Calcs'!$C$11+BJ74</f>
        <v>22.09375237081624</v>
      </c>
      <c r="BK75" s="110">
        <f>BK74+0.5*BH75*'DT-Prelim Calcs'!$C$11^2+BJ75*'DT-Prelim Calcs'!$C$11</f>
        <v>39.629437040592784</v>
      </c>
      <c r="BL75" s="110">
        <f>MIN('Drive Train'!$G$35-BF74*'DT-Prelim Calcs'!$C$21*'Drive Train'!$G$38,BL74+BF$2)</f>
        <v>10.355268092267563</v>
      </c>
      <c r="BM75" s="110">
        <f>'Drive Train'!$G$35-BF75*'DT-Prelim Calcs'!$C$21*'Drive Train'!$G$38</f>
        <v>10.374913310276106</v>
      </c>
      <c r="BN75" s="1">
        <f>IF(BK75&gt;='Drive Train'!$G$30,1,0)</f>
        <v>1</v>
      </c>
      <c r="BO75" s="110">
        <f t="shared" si="160"/>
        <v>0</v>
      </c>
      <c r="BP75" s="119">
        <f>BP74+'DT-Prelim Calcs'!$C$11</f>
        <v>2.8400000000000016</v>
      </c>
      <c r="BQ75" s="2">
        <f>CA75/'Drive Train'!$G$35</f>
        <v>0.86352601513609251</v>
      </c>
      <c r="BR75" s="88">
        <f>BY75*12*60/(PI() * 'Drive Train'!$G$17)/BQ$2*BQ75</f>
        <v>3944.6323335647403</v>
      </c>
      <c r="BS75" s="2">
        <f>('DT-Prelim Calcs'!$C$6*BQ75-BR75)/('DT-Prelim Calcs'!$C$6*BQ75)*'DT-Prelim Calcs'!$C$7*BQ75</f>
        <v>0.2651861350531432</v>
      </c>
      <c r="BT75" s="110">
        <f>BS75/'DT-Prelim Calcs'!$C$7*('DT-Prelim Calcs'!$C$8-'DT-Prelim Calcs'!$C$9)+'DT-Prelim Calcs'!$C$9</f>
        <v>19.174473485510863</v>
      </c>
      <c r="BU75" s="110">
        <f t="shared" si="121"/>
        <v>19.174473485510863</v>
      </c>
      <c r="BV75" s="2">
        <f t="shared" si="161"/>
        <v>3.1167189994414202E-2</v>
      </c>
      <c r="BW75" s="110">
        <f>BV75*'DT-Prelim Calcs'!$C$21/BQ$2/'DT-Prelim Calcs'!$C$19/'DT-Prelim Calcs'!$C$18*3.39*'DT-Prelim Calcs'!$C$20</f>
        <v>0.73310148486807236</v>
      </c>
      <c r="BX75" s="88">
        <f t="shared" si="122"/>
        <v>0</v>
      </c>
      <c r="BY75" s="110">
        <f>BW74*'DT-Prelim Calcs'!$C$11+BY74</f>
        <v>18.882843107979255</v>
      </c>
      <c r="BZ75" s="110">
        <f>BZ74+0.5*BW75*'DT-Prelim Calcs'!$C$11^2+BY75*'DT-Prelim Calcs'!$C$11</f>
        <v>39.302616194033355</v>
      </c>
      <c r="CA75" s="110">
        <f>MIN('Drive Train'!$G$35-BU74*'DT-Prelim Calcs'!$C$21*'Drive Train'!$G$38,CA74+BU$2)</f>
        <v>10.966780392228374</v>
      </c>
      <c r="CB75" s="110">
        <f>'Drive Train'!$G$35-BU75*'DT-Prelim Calcs'!$C$21*'Drive Train'!$G$38</f>
        <v>10.974297386304022</v>
      </c>
      <c r="CC75" s="1">
        <f>IF(BZ75&gt;='Drive Train'!$G$30,1,0)</f>
        <v>1</v>
      </c>
      <c r="CD75" s="110">
        <f t="shared" si="162"/>
        <v>0</v>
      </c>
      <c r="CE75" s="119">
        <f>CE74+'DT-Prelim Calcs'!$C$11</f>
        <v>2.8400000000000016</v>
      </c>
      <c r="CF75" s="2">
        <f>CP75/'Drive Train'!$G$35</f>
        <v>0.87360181208038146</v>
      </c>
      <c r="CG75" s="88">
        <f>CN75*12*60/(PI() * 'Drive Train'!$G$17)/CF$2*CF75</f>
        <v>4095.2373666727067</v>
      </c>
      <c r="CH75" s="2">
        <f>('DT-Prelim Calcs'!$C$6*CF75-CG75)/('DT-Prelim Calcs'!$C$6*CF75)*'DT-Prelim Calcs'!$C$7*CF75</f>
        <v>0.24303117712092068</v>
      </c>
      <c r="CI75" s="110">
        <f>CH75/'DT-Prelim Calcs'!$C$7*('DT-Prelim Calcs'!$C$8-'DT-Prelim Calcs'!$C$9)+'DT-Prelim Calcs'!$C$9</f>
        <v>17.823178179006511</v>
      </c>
      <c r="CJ75" s="110">
        <f t="shared" si="123"/>
        <v>17.823178179006511</v>
      </c>
      <c r="CK75" s="2">
        <f t="shared" si="163"/>
        <v>2.8795873384623305E-3</v>
      </c>
      <c r="CL75" s="110">
        <f>CK75*'DT-Prelim Calcs'!$C$21/CF$2/'DT-Prelim Calcs'!$C$19/'DT-Prelim Calcs'!$C$18*3.39*'DT-Prelim Calcs'!$C$20</f>
        <v>8.5556763372158506E-2</v>
      </c>
      <c r="CM75" s="88">
        <f t="shared" si="124"/>
        <v>1</v>
      </c>
      <c r="CN75" s="110">
        <f>CL74*'DT-Prelim Calcs'!$C$11+CN74</f>
        <v>15.340665230163047</v>
      </c>
      <c r="CO75" s="110">
        <f>CO74+0.5*CL75*'DT-Prelim Calcs'!$C$11^2+CN75*'DT-Prelim Calcs'!$C$11</f>
        <v>35.666963389952492</v>
      </c>
      <c r="CP75" s="110">
        <f>MIN('Drive Train'!$G$35-CJ74*'DT-Prelim Calcs'!$C$21*'Drive Train'!$G$38,CP74+CJ$2)</f>
        <v>11.094743013420844</v>
      </c>
      <c r="CQ75" s="110">
        <f>'Drive Train'!$G$35-CJ75*'DT-Prelim Calcs'!$C$21*'Drive Train'!$G$38</f>
        <v>11.095913963889414</v>
      </c>
      <c r="CR75" s="1">
        <f>IF(CO75&gt;='Drive Train'!$G$30,1,0)</f>
        <v>1</v>
      </c>
      <c r="CS75" s="110">
        <f t="shared" si="164"/>
        <v>0</v>
      </c>
      <c r="CT75" s="119">
        <f>CT74+'DT-Prelim Calcs'!$C$11</f>
        <v>2.8400000000000016</v>
      </c>
      <c r="CU75" s="2">
        <f>DE75/'Drive Train'!$G$35</f>
        <v>0.87461658764556471</v>
      </c>
      <c r="CV75" s="88">
        <f>DC75*12*60/(PI() * 'Drive Train'!$G$17)/CU$2*CU75</f>
        <v>4110.0692108453668</v>
      </c>
      <c r="CW75" s="2">
        <f>('DT-Prelim Calcs'!$C$6*CU75-CV75)/('DT-Prelim Calcs'!$C$6*CU75)*'DT-Prelim Calcs'!$C$7*CU75</f>
        <v>0.24088103459189567</v>
      </c>
      <c r="CX75" s="110">
        <f>CW75/'DT-Prelim Calcs'!$C$7*('DT-Prelim Calcs'!$C$8-'DT-Prelim Calcs'!$C$9)+'DT-Prelim Calcs'!$C$9</f>
        <v>17.692034733973777</v>
      </c>
      <c r="CY75" s="110">
        <f t="shared" si="125"/>
        <v>17.692034733973777</v>
      </c>
      <c r="CZ75" s="2">
        <f t="shared" si="165"/>
        <v>1.3932606971314709E-4</v>
      </c>
      <c r="DA75" s="110">
        <f>CZ75*'DT-Prelim Calcs'!$C$21/CU$2/'DT-Prelim Calcs'!$C$19/'DT-Prelim Calcs'!$C$18*3.39*'DT-Prelim Calcs'!$C$20</f>
        <v>5.0019947757976163E-3</v>
      </c>
      <c r="DB75" s="88">
        <f t="shared" si="126"/>
        <v>1</v>
      </c>
      <c r="DC75" s="110">
        <f>DA74*'DT-Prelim Calcs'!$C$11+DC74</f>
        <v>12.72691984450055</v>
      </c>
      <c r="DD75" s="110">
        <f>DD74+0.5*DA75*'DT-Prelim Calcs'!$C$11^2+DC75*'DT-Prelim Calcs'!$C$11</f>
        <v>31.539955243650613</v>
      </c>
      <c r="DE75" s="110">
        <f>MIN('Drive Train'!$G$35-CY74*'DT-Prelim Calcs'!$C$21*'Drive Train'!$G$38,DE74+CY$2)</f>
        <v>11.107630663098671</v>
      </c>
      <c r="DF75" s="110">
        <f>'Drive Train'!$G$35-CY75*'DT-Prelim Calcs'!$C$21*'Drive Train'!$G$38</f>
        <v>11.107716873942358</v>
      </c>
      <c r="DG75" s="1">
        <f>IF(DD75&gt;='Drive Train'!$G$30,1,0)</f>
        <v>1</v>
      </c>
      <c r="DH75" s="110">
        <f t="shared" si="166"/>
        <v>0</v>
      </c>
      <c r="DI75" s="119">
        <f>DI74+'DT-Prelim Calcs'!$C$11</f>
        <v>2.8400000000000016</v>
      </c>
      <c r="DJ75" s="2">
        <f>DT75/'Drive Train'!$G$35</f>
        <v>0.87466919093189988</v>
      </c>
      <c r="DK75" s="88">
        <f>DR75*12*60/(PI() * 'Drive Train'!$G$17)/DJ$2*DJ75</f>
        <v>4110.8177306242933</v>
      </c>
      <c r="DL75" s="2">
        <f>('DT-Prelim Calcs'!$C$6*DJ75-DK75)/('DT-Prelim Calcs'!$C$6*DJ75)*'DT-Prelim Calcs'!$C$7*DJ75</f>
        <v>0.24077448384064773</v>
      </c>
      <c r="DM75" s="110">
        <f>DL75/'DT-Prelim Calcs'!$C$7*('DT-Prelim Calcs'!$C$8-'DT-Prelim Calcs'!$C$9)+'DT-Prelim Calcs'!$C$9</f>
        <v>17.685535893826739</v>
      </c>
      <c r="DN75" s="110">
        <f t="shared" si="127"/>
        <v>17.685535893826739</v>
      </c>
      <c r="DO75" s="2">
        <f t="shared" si="167"/>
        <v>3.4128220834650502E-6</v>
      </c>
      <c r="DP75" s="110">
        <f>DO75*'DT-Prelim Calcs'!$C$21/DJ$2/'DT-Prelim Calcs'!$C$19/'DT-Prelim Calcs'!$C$18*3.39*'DT-Prelim Calcs'!$C$20</f>
        <v>1.4364992881519585E-4</v>
      </c>
      <c r="DQ75" s="88">
        <f t="shared" si="128"/>
        <v>1</v>
      </c>
      <c r="DR75" s="110">
        <f>DP74*'DT-Prelim Calcs'!$C$11+DR74</f>
        <v>10.856637972950478</v>
      </c>
      <c r="DS75" s="110">
        <f>DS74+0.5*DP75*'DT-Prelim Calcs'!$C$11^2+DR75*'DT-Prelim Calcs'!$C$11</f>
        <v>27.866314140393357</v>
      </c>
      <c r="DT75" s="110">
        <f>MIN('Drive Train'!$G$35-DN74*'DT-Prelim Calcs'!$C$21*'Drive Train'!$G$38,DT74+DN$2)</f>
        <v>11.108298724835128</v>
      </c>
      <c r="DU75" s="110">
        <f>'Drive Train'!$G$35-DN75*'DT-Prelim Calcs'!$C$21*'Drive Train'!$G$38</f>
        <v>11.108301769555593</v>
      </c>
      <c r="DV75" s="1">
        <f>IF(DS75&gt;='Drive Train'!$G$30,1,0)</f>
        <v>1</v>
      </c>
      <c r="DW75" s="110">
        <f t="shared" si="168"/>
        <v>0</v>
      </c>
      <c r="DX75" s="119">
        <f>DX74+'DT-Prelim Calcs'!$C$11</f>
        <v>2.8400000000000016</v>
      </c>
      <c r="DY75" s="2">
        <f>EI75/'Drive Train'!$G$35</f>
        <v>0.874670568449888</v>
      </c>
      <c r="DZ75" s="88">
        <f>EG75*12*60/(PI() * 'Drive Train'!$G$17)/DY$2*DY75</f>
        <v>4110.8367145474922</v>
      </c>
      <c r="EA75" s="2">
        <f>('DT-Prelim Calcs'!$C$6*DY75-DZ75)/('DT-Prelim Calcs'!$C$6*DY75)*'DT-Prelim Calcs'!$C$7*DY75</f>
        <v>0.24077184269380025</v>
      </c>
      <c r="EB75" s="110">
        <f>EA75/'DT-Prelim Calcs'!$C$7*('DT-Prelim Calcs'!$C$8-'DT-Prelim Calcs'!$C$9)+'DT-Prelim Calcs'!$C$9</f>
        <v>17.685374802600585</v>
      </c>
      <c r="EC75" s="110">
        <f t="shared" si="129"/>
        <v>17.685374802600585</v>
      </c>
      <c r="ED75" s="2">
        <f t="shared" si="169"/>
        <v>3.8976574523452712E-8</v>
      </c>
      <c r="EE75" s="110">
        <f>ED75*'DT-Prelim Calcs'!$C$21/DY$2/'DT-Prelim Calcs'!$C$19/'DT-Prelim Calcs'!$C$18*3.39*'DT-Prelim Calcs'!$C$20</f>
        <v>1.8818331947796373E-6</v>
      </c>
      <c r="EF75" s="88">
        <f t="shared" si="130"/>
        <v>1</v>
      </c>
      <c r="EG75" s="110">
        <f>EE74*'DT-Prelim Calcs'!$C$11+EG74</f>
        <v>9.4647901122897853</v>
      </c>
      <c r="EH75" s="110">
        <f>EH74+0.5*EE75*'DT-Prelim Calcs'!$C$11^2+EG75*'DT-Prelim Calcs'!$C$11</f>
        <v>24.803749765461269</v>
      </c>
      <c r="EI75" s="110">
        <f>MIN('Drive Train'!$G$35-EC74*'DT-Prelim Calcs'!$C$21*'Drive Train'!$G$38,EI74+EC$2)</f>
        <v>11.108316219313577</v>
      </c>
      <c r="EJ75" s="110">
        <f>'Drive Train'!$G$35-EC75*'DT-Prelim Calcs'!$C$21*'Drive Train'!$G$38</f>
        <v>11.108316267765947</v>
      </c>
      <c r="EK75" s="1">
        <f>IF(EH75&gt;='Drive Train'!$G$30,1,0)</f>
        <v>1</v>
      </c>
      <c r="EL75" s="110">
        <f t="shared" si="170"/>
        <v>0</v>
      </c>
      <c r="EM75" s="119">
        <f>EM74+'DT-Prelim Calcs'!$C$11</f>
        <v>2.8400000000000016</v>
      </c>
      <c r="EN75" s="2">
        <f>EX75/'Drive Train'!$G$35</f>
        <v>0.87467058534093078</v>
      </c>
      <c r="EO75" s="88">
        <f>EV75*12*60/(PI() * 'Drive Train'!$G$17)/EN$2*EN75</f>
        <v>4110.8369387283046</v>
      </c>
      <c r="EP75" s="2">
        <f>('DT-Prelim Calcs'!$C$6*EN75-EO75)/('DT-Prelim Calcs'!$C$6*EN75)*'DT-Prelim Calcs'!$C$7*EN75</f>
        <v>0.24077181238432374</v>
      </c>
      <c r="EQ75" s="110">
        <f>EP75/'DT-Prelim Calcs'!$C$7*('DT-Prelim Calcs'!$C$8-'DT-Prelim Calcs'!$C$9)+'DT-Prelim Calcs'!$C$9</f>
        <v>17.685372953937478</v>
      </c>
      <c r="ER75" s="110">
        <f t="shared" si="131"/>
        <v>17.685372953937478</v>
      </c>
      <c r="ES75" s="2">
        <f t="shared" si="171"/>
        <v>1.8644386035049365E-10</v>
      </c>
      <c r="ET75" s="110">
        <f>ES75*'DT-Prelim Calcs'!$C$21/EN$2/'DT-Prelim Calcs'!$C$19/'DT-Prelim Calcs'!$C$18*3.39*'DT-Prelim Calcs'!$C$20</f>
        <v>1.0155787678353357E-8</v>
      </c>
      <c r="EU75" s="88">
        <f t="shared" si="132"/>
        <v>1</v>
      </c>
      <c r="EV75" s="110">
        <f>ET74*'DT-Prelim Calcs'!$C$11+EV74</f>
        <v>8.3892460768403883</v>
      </c>
      <c r="EW75" s="110">
        <f>EW74+0.5*ET75*'DT-Prelim Calcs'!$C$11^2+EV75*'DT-Prelim Calcs'!$C$11</f>
        <v>22.28201520897743</v>
      </c>
      <c r="EX75" s="110">
        <f>MIN('Drive Train'!$G$35-ER74*'DT-Prelim Calcs'!$C$21*'Drive Train'!$G$38,EX74+ER$2)</f>
        <v>11.10831643382982</v>
      </c>
      <c r="EY75" s="110">
        <f>'Drive Train'!$G$35-ER75*'DT-Prelim Calcs'!$C$21*'Drive Train'!$G$38</f>
        <v>11.108316434145626</v>
      </c>
      <c r="EZ75" s="1">
        <f>IF(EW75&gt;='Drive Train'!$G$30,1,0)</f>
        <v>1</v>
      </c>
      <c r="FA75" s="110">
        <f t="shared" si="172"/>
        <v>0</v>
      </c>
      <c r="FB75" s="119">
        <f>FB74+'DT-Prelim Calcs'!$C$11</f>
        <v>2.8400000000000016</v>
      </c>
      <c r="FC75" s="2">
        <f>FM75/'Drive Train'!$G$35</f>
        <v>0.87467058542844811</v>
      </c>
      <c r="FD75" s="88">
        <f>FK75*12*60/(PI() * 'Drive Train'!$G$17)/FC$2*FC75</f>
        <v>4110.8369398403083</v>
      </c>
      <c r="FE75" s="2">
        <f>('DT-Prelim Calcs'!$C$6*FC75-FD75)/('DT-Prelim Calcs'!$C$6*FC75)*'DT-Prelim Calcs'!$C$7*FC75</f>
        <v>0.24077181223924285</v>
      </c>
      <c r="FF75" s="110">
        <f>FE75/'DT-Prelim Calcs'!$C$7*('DT-Prelim Calcs'!$C$8-'DT-Prelim Calcs'!$C$9)+'DT-Prelim Calcs'!$C$9</f>
        <v>17.685372945088574</v>
      </c>
      <c r="FG75" s="110">
        <f t="shared" si="133"/>
        <v>17.685372945088574</v>
      </c>
      <c r="FH75" s="2">
        <f t="shared" si="173"/>
        <v>3.2393532301000505E-13</v>
      </c>
      <c r="FI75" s="110">
        <f>FH75*'DT-Prelim Calcs'!$C$21/FC$2/'DT-Prelim Calcs'!$C$19/'DT-Prelim Calcs'!$C$18*3.39*'DT-Prelim Calcs'!$C$20</f>
        <v>1.9650211869695922E-11</v>
      </c>
      <c r="FJ75" s="88">
        <f t="shared" si="134"/>
        <v>1</v>
      </c>
      <c r="FK75" s="110">
        <f>FI74*'DT-Prelim Calcs'!$C$11+FK74</f>
        <v>7.5332005600794698</v>
      </c>
      <c r="FL75" s="110">
        <f>FL74+0.5*FI75*'DT-Prelim Calcs'!$C$11^2+FK75*'DT-Prelim Calcs'!$C$11</f>
        <v>20.198368596953561</v>
      </c>
      <c r="FM75" s="110">
        <f>MIN('Drive Train'!$G$35-FG74*'DT-Prelim Calcs'!$C$21*'Drive Train'!$G$38,FM74+FG$2)</f>
        <v>11.10831643494129</v>
      </c>
      <c r="FN75" s="110">
        <f>'Drive Train'!$G$35-FG75*'DT-Prelim Calcs'!$C$21*'Drive Train'!$G$38</f>
        <v>11.108316434942028</v>
      </c>
      <c r="FO75" s="1">
        <f>IF(FL75&gt;='Drive Train'!$G$30,1,0)</f>
        <v>1</v>
      </c>
      <c r="FP75" s="110">
        <f t="shared" si="174"/>
        <v>0</v>
      </c>
      <c r="FQ75" s="119">
        <f>FQ74+'DT-Prelim Calcs'!$C$11</f>
        <v>2.8400000000000016</v>
      </c>
      <c r="FR75" s="2">
        <f>GB75/'Drive Train'!$G$35</f>
        <v>0.87467058542861498</v>
      </c>
      <c r="FS75" s="88">
        <f>FZ75*12*60/(PI() * 'Drive Train'!$G$17)/FR$2*FR75</f>
        <v>4110.8369398423247</v>
      </c>
      <c r="FT75" s="2">
        <f>('DT-Prelim Calcs'!$C$6*FR75-FS75)/('DT-Prelim Calcs'!$C$6*FR75)*'DT-Prelim Calcs'!$C$7*FR75</f>
        <v>0.24077181223899125</v>
      </c>
      <c r="FU75" s="110">
        <f>FT75/'DT-Prelim Calcs'!$C$7*('DT-Prelim Calcs'!$C$8-'DT-Prelim Calcs'!$C$9)+'DT-Prelim Calcs'!$C$9</f>
        <v>17.685372945073226</v>
      </c>
      <c r="FV75" s="110">
        <f t="shared" si="135"/>
        <v>17.685372945073226</v>
      </c>
      <c r="FW75" s="2">
        <f t="shared" si="175"/>
        <v>1.3877787807814457E-16</v>
      </c>
      <c r="FX75" s="110">
        <f>FW75*'DT-Prelim Calcs'!$C$21/FR$2/'DT-Prelim Calcs'!$C$19/'DT-Prelim Calcs'!$C$18*3.39*'DT-Prelim Calcs'!$C$20</f>
        <v>9.2774121882739154E-15</v>
      </c>
      <c r="FY75" s="88">
        <f t="shared" si="136"/>
        <v>1</v>
      </c>
      <c r="FZ75" s="110">
        <f>FX74*'DT-Prelim Calcs'!$C$11+FZ74</f>
        <v>6.8356819897037893</v>
      </c>
      <c r="GA75" s="110">
        <f>GA74+0.5*FX75*'DT-Prelim Calcs'!$C$11^2+FZ75*'DT-Prelim Calcs'!$C$11</f>
        <v>18.456789006052805</v>
      </c>
      <c r="GB75" s="110">
        <f>MIN('Drive Train'!$G$35-FV74*'DT-Prelim Calcs'!$C$21*'Drive Train'!$G$38,GB74+FV$2)</f>
        <v>11.10831643494341</v>
      </c>
      <c r="GC75" s="110">
        <f>'Drive Train'!$G$35-FV75*'DT-Prelim Calcs'!$C$21*'Drive Train'!$G$38</f>
        <v>11.10831643494341</v>
      </c>
      <c r="GD75" s="1">
        <f>IF(GA75&gt;='Drive Train'!$G$30,1,0)</f>
        <v>0</v>
      </c>
      <c r="GE75" s="110">
        <f t="shared" si="176"/>
        <v>0.19650414383414694</v>
      </c>
      <c r="GF75" s="119">
        <f>GF74+'DT-Prelim Calcs'!$C$11</f>
        <v>2.8400000000000016</v>
      </c>
      <c r="GG75" s="2">
        <f>GQ75/'Drive Train'!$G$35</f>
        <v>0.87460634006491711</v>
      </c>
      <c r="GH75" s="88">
        <f>GO75*12*60/(PI() * 'Drive Train'!$G$17)/GG$2*GG75</f>
        <v>4109.9288625488671</v>
      </c>
      <c r="GI75" s="2">
        <f>('DT-Prelim Calcs'!$C$6*GG75-GH75)/('DT-Prelim Calcs'!$C$6*GG75)*'DT-Prelim Calcs'!$C$7*GG75</f>
        <v>0.24090047096517994</v>
      </c>
      <c r="GJ75" s="110">
        <f>GI75/'DT-Prelim Calcs'!$C$7*('DT-Prelim Calcs'!$C$8-'DT-Prelim Calcs'!$C$9)+'DT-Prelim Calcs'!$C$9</f>
        <v>17.693220214897501</v>
      </c>
      <c r="GK75" s="110">
        <f t="shared" si="177"/>
        <v>17.693220214897501</v>
      </c>
      <c r="GL75" s="2">
        <f t="shared" si="178"/>
        <v>1.6416252916698348E-4</v>
      </c>
      <c r="GM75" s="110">
        <f>GL75*'DT-Prelim Calcs'!$C$21/GG$2/'DT-Prelim Calcs'!$C$19/'DT-Prelim Calcs'!$C$18*3.39*'DT-Prelim Calcs'!$C$20</f>
        <v>6.0968869023845405E-3</v>
      </c>
      <c r="GN75" s="88">
        <f t="shared" si="137"/>
        <v>1</v>
      </c>
      <c r="GO75" s="110">
        <f>GM74*'DT-Prelim Calcs'!$C$11+GO74</f>
        <v>12.302413220941025</v>
      </c>
      <c r="GP75" s="110">
        <f>GP74+0.5*GM75*'DT-Prelim Calcs'!$C$11^2+GO75*'DT-Prelim Calcs'!$C$11</f>
        <v>28.866138616019946</v>
      </c>
      <c r="GQ75" s="110">
        <f>MIN('Drive Train'!$G$35-GK74*'DT-Prelim Calcs'!$C$21*'Drive Train'!$G$38,GQ74+GK$2)</f>
        <v>11.107500518824446</v>
      </c>
      <c r="GR75" s="110">
        <f>'Drive Train'!$G$35-GK75*'DT-Prelim Calcs'!$C$21*'Drive Train'!$G$38</f>
        <v>11.107610180659224</v>
      </c>
      <c r="GS75" s="1">
        <f>IF(GP75&gt;='Drive Train'!$G$30,1,0)</f>
        <v>1</v>
      </c>
      <c r="GT75" s="110">
        <f t="shared" si="179"/>
        <v>0</v>
      </c>
      <c r="GU75" s="119">
        <f>GU74+'DT-Prelim Calcs'!$C$11</f>
        <v>2.8400000000000016</v>
      </c>
      <c r="GV75" s="2">
        <f>HF75/'Drive Train'!$G$35</f>
        <v>0.87462465975825587</v>
      </c>
      <c r="GW75" s="88">
        <f>HD75*12*60/(PI() * 'Drive Train'!$G$17)/GV$2*GV75</f>
        <v>4110.187804875789</v>
      </c>
      <c r="GX75" s="2">
        <f>('DT-Prelim Calcs'!$C$6*GV75-GW75)/('DT-Prelim Calcs'!$C$6*GV75)*'DT-Prelim Calcs'!$C$7*GV75</f>
        <v>0.24086378312303425</v>
      </c>
      <c r="GY75" s="110">
        <f>GX75/'DT-Prelim Calcs'!$C$7*('DT-Prelim Calcs'!$C$8-'DT-Prelim Calcs'!$C$9)+'DT-Prelim Calcs'!$C$9</f>
        <v>17.690982516724077</v>
      </c>
      <c r="GZ75" s="110">
        <f t="shared" si="138"/>
        <v>17.690982516724077</v>
      </c>
      <c r="HA75" s="2">
        <f t="shared" si="180"/>
        <v>1.1735004183391351E-4</v>
      </c>
      <c r="HB75" s="110">
        <f>HA75*'DT-Prelim Calcs'!$C$21/GV$2/'DT-Prelim Calcs'!$C$19/'DT-Prelim Calcs'!$C$18*3.39*'DT-Prelim Calcs'!$C$20</f>
        <v>4.358302328076955E-3</v>
      </c>
      <c r="HC75" s="88">
        <f t="shared" si="139"/>
        <v>1</v>
      </c>
      <c r="HD75" s="110">
        <f>HB74*'DT-Prelim Calcs'!$C$11+HD74</f>
        <v>12.302930623445116</v>
      </c>
      <c r="HE75" s="110">
        <f>HE74+0.5*HB75*'DT-Prelim Calcs'!$C$11^2+HD75*'DT-Prelim Calcs'!$C$11</f>
        <v>29.533631321281295</v>
      </c>
      <c r="HF75" s="110">
        <f>MIN('Drive Train'!$G$35-GZ74*'DT-Prelim Calcs'!$C$21*'Drive Train'!$G$38,HF74+GZ$2)</f>
        <v>11.107733178929848</v>
      </c>
      <c r="HG75" s="110">
        <f>'Drive Train'!$G$35-GZ75*'DT-Prelim Calcs'!$C$21*'Drive Train'!$G$38</f>
        <v>11.107811573494832</v>
      </c>
      <c r="HH75" s="1">
        <f>IF(HE75&gt;='Drive Train'!$G$30,1,0)</f>
        <v>1</v>
      </c>
      <c r="HI75" s="110">
        <f t="shared" si="181"/>
        <v>0</v>
      </c>
      <c r="HJ75" s="119">
        <f>HJ74+'DT-Prelim Calcs'!$C$11</f>
        <v>2.8400000000000016</v>
      </c>
      <c r="HK75" s="2">
        <f>HU75/'Drive Train'!$G$35</f>
        <v>0.87463353654325782</v>
      </c>
      <c r="HL75" s="88">
        <f>HS75*12*60/(PI() * 'Drive Train'!$G$17)/HK$2*HK75</f>
        <v>4110.3132744096347</v>
      </c>
      <c r="HM75" s="2">
        <f>('DT-Prelim Calcs'!$C$6*HK75-HL75)/('DT-Prelim Calcs'!$C$6*HK75)*'DT-Prelim Calcs'!$C$7*HK75</f>
        <v>0.24084600623188654</v>
      </c>
      <c r="HN75" s="110">
        <f>HM75/'DT-Prelim Calcs'!$C$7*('DT-Prelim Calcs'!$C$8-'DT-Prelim Calcs'!$C$9)+'DT-Prelim Calcs'!$C$9</f>
        <v>17.68989825244131</v>
      </c>
      <c r="HO75" s="110">
        <f t="shared" si="140"/>
        <v>17.68989825244131</v>
      </c>
      <c r="HP75" s="2">
        <f t="shared" si="182"/>
        <v>9.4667457095187757E-5</v>
      </c>
      <c r="HQ75" s="110">
        <f>HP75*'DT-Prelim Calcs'!$C$21/HK$2/'DT-Prelim Calcs'!$C$19/'DT-Prelim Calcs'!$C$18*3.39*'DT-Prelim Calcs'!$C$20</f>
        <v>3.5158862511103601E-3</v>
      </c>
      <c r="HR75" s="88">
        <f t="shared" si="141"/>
        <v>1</v>
      </c>
      <c r="HS75" s="110">
        <f>HQ74*'DT-Prelim Calcs'!$C$11+HS74</f>
        <v>12.303181320442526</v>
      </c>
      <c r="HT75" s="110">
        <f>HT74+0.5*HQ75*'DT-Prelim Calcs'!$C$11^2+HS75*'DT-Prelim Calcs'!$C$11</f>
        <v>30.002293850814482</v>
      </c>
      <c r="HU75" s="110">
        <f>MIN('Drive Train'!$G$35-HO74*'DT-Prelim Calcs'!$C$21*'Drive Train'!$G$38,HU74+HO$2)</f>
        <v>11.107845914099373</v>
      </c>
      <c r="HV75" s="110">
        <f>'Drive Train'!$G$35-HO75*'DT-Prelim Calcs'!$C$21*'Drive Train'!$G$38</f>
        <v>11.107909157280282</v>
      </c>
      <c r="HW75" s="1">
        <f>IF(HT75&gt;='Drive Train'!$G$30,1,0)</f>
        <v>1</v>
      </c>
      <c r="HX75" s="110">
        <f t="shared" si="183"/>
        <v>0</v>
      </c>
      <c r="HY75" s="119">
        <f>HY74+'DT-Prelim Calcs'!$C$11</f>
        <v>2.8400000000000016</v>
      </c>
      <c r="HZ75" s="2">
        <f>IJ75/'Drive Train'!$G$35</f>
        <v>0.87463831021464167</v>
      </c>
      <c r="IA75" s="88">
        <f>IH75*12*60/(PI() * 'Drive Train'!$G$17)/HZ$2*HZ75</f>
        <v>4110.3807480226824</v>
      </c>
      <c r="IB75" s="2">
        <f>('DT-Prelim Calcs'!$C$6*HZ75-IA75)/('DT-Prelim Calcs'!$C$6*HZ75)*'DT-Prelim Calcs'!$C$7*HZ75</f>
        <v>0.24083644639031898</v>
      </c>
      <c r="IC75" s="110">
        <f>IB75/'DT-Prelim Calcs'!$C$7*('DT-Prelim Calcs'!$C$8-'DT-Prelim Calcs'!$C$9)+'DT-Prelim Calcs'!$C$9</f>
        <v>17.689315169905981</v>
      </c>
      <c r="ID75" s="110">
        <f t="shared" si="142"/>
        <v>17.689315169905981</v>
      </c>
      <c r="IE75" s="2">
        <f t="shared" si="184"/>
        <v>8.2469530698098259E-5</v>
      </c>
      <c r="IF75" s="110">
        <f>IE75*'DT-Prelim Calcs'!$C$21/HZ$2/'DT-Prelim Calcs'!$C$19/'DT-Prelim Calcs'!$C$18*3.39*'DT-Prelim Calcs'!$C$20</f>
        <v>3.062863395870244E-3</v>
      </c>
      <c r="IG75" s="88">
        <f t="shared" si="143"/>
        <v>1</v>
      </c>
      <c r="IH75" s="110">
        <f>IF74*'DT-Prelim Calcs'!$C$11+IH74</f>
        <v>12.303316135210997</v>
      </c>
      <c r="II75" s="110">
        <f>II74+0.5*IF75*'DT-Prelim Calcs'!$C$11^2+IH75*'DT-Prelim Calcs'!$C$11</f>
        <v>30.331326830230779</v>
      </c>
      <c r="IJ75" s="110">
        <f>MIN('Drive Train'!$G$35-ID74*'DT-Prelim Calcs'!$C$21*'Drive Train'!$G$38,IJ74+ID$2)</f>
        <v>11.107906539725949</v>
      </c>
      <c r="IK75" s="110">
        <f>'Drive Train'!$G$35-ID75*'DT-Prelim Calcs'!$C$21*'Drive Train'!$G$38</f>
        <v>11.107961634708461</v>
      </c>
      <c r="IL75" s="1">
        <f>IF(II75&gt;='Drive Train'!$G$30,1,0)</f>
        <v>1</v>
      </c>
      <c r="IM75" s="110">
        <f t="shared" si="185"/>
        <v>0</v>
      </c>
      <c r="IN75" s="119">
        <f>IN74+'DT-Prelim Calcs'!$C$11</f>
        <v>2.8400000000000016</v>
      </c>
      <c r="IO75" s="2">
        <f>IY75/'Drive Train'!$G$35</f>
        <v>0.87464111264495781</v>
      </c>
      <c r="IP75" s="88">
        <f>IW75*12*60/(PI() * 'Drive Train'!$G$17)/IO$2*IO75</f>
        <v>4110.4203590073894</v>
      </c>
      <c r="IQ75" s="2">
        <f>('DT-Prelim Calcs'!$C$6*IO75-IP75)/('DT-Prelim Calcs'!$C$6*IO75)*'DT-Prelim Calcs'!$C$7*IO75</f>
        <v>0.24083083420603107</v>
      </c>
      <c r="IR75" s="110">
        <f>IQ75/'DT-Prelim Calcs'!$C$7*('DT-Prelim Calcs'!$C$8-'DT-Prelim Calcs'!$C$9)+'DT-Prelim Calcs'!$C$9</f>
        <v>17.688972866467147</v>
      </c>
      <c r="IS75" s="110">
        <f t="shared" si="144"/>
        <v>17.688972866467147</v>
      </c>
      <c r="IT75" s="2">
        <f t="shared" si="186"/>
        <v>7.5308649780725379E-5</v>
      </c>
      <c r="IU75" s="110">
        <f>IT75*'DT-Prelim Calcs'!$C$21/IO$2/'DT-Prelim Calcs'!$C$19/'DT-Prelim Calcs'!$C$18*3.39*'DT-Prelim Calcs'!$C$20</f>
        <v>2.7969130520481365E-3</v>
      </c>
      <c r="IV75" s="88">
        <f t="shared" si="145"/>
        <v>1</v>
      </c>
      <c r="IW75" s="110">
        <f>IU74*'DT-Prelim Calcs'!$C$11+IW74</f>
        <v>12.303395278677197</v>
      </c>
      <c r="IX75" s="110">
        <f>IX74+0.5*IU75*'DT-Prelim Calcs'!$C$11^2+IW75*'DT-Prelim Calcs'!$C$11</f>
        <v>30.564025596022315</v>
      </c>
      <c r="IY75" s="110">
        <f>MIN('Drive Train'!$G$35-IS74*'DT-Prelim Calcs'!$C$21*'Drive Train'!$G$38,IY74+IS$2)</f>
        <v>11.107942130590963</v>
      </c>
      <c r="IZ75" s="110">
        <f>'Drive Train'!$G$35-IS75*'DT-Prelim Calcs'!$C$21*'Drive Train'!$G$38</f>
        <v>11.107992442017956</v>
      </c>
      <c r="JA75" s="1">
        <f>IF(IX75&gt;='Drive Train'!$G$30,1,0)</f>
        <v>1</v>
      </c>
      <c r="JB75" s="110">
        <f t="shared" si="187"/>
        <v>0</v>
      </c>
      <c r="JC75" s="119">
        <f>JC74+'DT-Prelim Calcs'!$C$11</f>
        <v>2.8400000000000016</v>
      </c>
      <c r="JD75" s="2">
        <f>JN75/'Drive Train'!$G$35</f>
        <v>0.87464275359289279</v>
      </c>
      <c r="JE75" s="88">
        <f>JL75*12*60/(PI() * 'Drive Train'!$G$17)/JD$2*JD75</f>
        <v>4110.4435529857828</v>
      </c>
      <c r="JF75" s="2">
        <f>('DT-Prelim Calcs'!$C$6*JD75-JE75)/('DT-Prelim Calcs'!$C$6*JD75)*'DT-Prelim Calcs'!$C$7*JD75</f>
        <v>0.24082754802660319</v>
      </c>
      <c r="JG75" s="110">
        <f>JF75/'DT-Prelim Calcs'!$C$7*('DT-Prelim Calcs'!$C$8-'DT-Prelim Calcs'!$C$9)+'DT-Prelim Calcs'!$C$9</f>
        <v>17.68877243282828</v>
      </c>
      <c r="JH75" s="110">
        <f t="shared" si="146"/>
        <v>17.68877243282828</v>
      </c>
      <c r="JI75" s="2">
        <f t="shared" si="188"/>
        <v>7.1115645170205521E-5</v>
      </c>
      <c r="JJ75" s="110">
        <f>JI75*'DT-Prelim Calcs'!$C$21/JD$2/'DT-Prelim Calcs'!$C$19/'DT-Prelim Calcs'!$C$18*3.39*'DT-Prelim Calcs'!$C$20</f>
        <v>2.6411876558737573E-3</v>
      </c>
      <c r="JK75" s="88">
        <f t="shared" si="147"/>
        <v>1</v>
      </c>
      <c r="JL75" s="110">
        <f>JJ74*'DT-Prelim Calcs'!$C$11+JL74</f>
        <v>12.303441620411805</v>
      </c>
      <c r="JM75" s="110">
        <f>JM74+0.5*JJ75*'DT-Prelim Calcs'!$C$11^2+JL75*'DT-Prelim Calcs'!$C$11</f>
        <v>30.721647205761904</v>
      </c>
      <c r="JN75" s="110">
        <f>MIN('Drive Train'!$G$35-JH74*'DT-Prelim Calcs'!$C$21*'Drive Train'!$G$38,JN74+JH$2)</f>
        <v>11.107962970629737</v>
      </c>
      <c r="JO75" s="110">
        <f>'Drive Train'!$G$35-JH75*'DT-Prelim Calcs'!$C$21*'Drive Train'!$G$38</f>
        <v>11.108010481045454</v>
      </c>
      <c r="JP75" s="1">
        <f>IF(JM75&gt;='Drive Train'!$G$30,1,0)</f>
        <v>1</v>
      </c>
      <c r="JQ75" s="110">
        <f>MIN(JG75,'DT-Prelim Calcs'!$C$10)*'DT-Prelim Calcs'!$C$11*1000/60/60*(1-JP75)</f>
        <v>0</v>
      </c>
      <c r="JR75" s="119">
        <f>JR74+'DT-Prelim Calcs'!$C$11</f>
        <v>2.8400000000000016</v>
      </c>
      <c r="JS75" s="2">
        <f>KC75/'Drive Train'!$G$35</f>
        <v>0.87464335731996867</v>
      </c>
      <c r="JT75" s="88">
        <f>KA75*12*60/(PI() * 'Drive Train'!$G$17)/JS$2*JS75</f>
        <v>4110.4520863623957</v>
      </c>
      <c r="JU75" s="2">
        <f>('DT-Prelim Calcs'!$C$6*JS75-JT75)/('DT-Prelim Calcs'!$C$6*JS75)*'DT-Prelim Calcs'!$C$7*JS75</f>
        <v>0.24082633899735822</v>
      </c>
      <c r="JV75" s="110">
        <f>JU75/'DT-Prelim Calcs'!$C$7*('DT-Prelim Calcs'!$C$8-'DT-Prelim Calcs'!$C$9)+'DT-Prelim Calcs'!$C$9</f>
        <v>17.688698690619013</v>
      </c>
      <c r="JW75" s="110">
        <f t="shared" si="148"/>
        <v>17.688698690619013</v>
      </c>
      <c r="JX75" s="2">
        <f t="shared" si="189"/>
        <v>6.9572983671245536E-5</v>
      </c>
      <c r="JY75" s="110">
        <f>JX75*'DT-Prelim Calcs'!$C$21/JS$2/'DT-Prelim Calcs'!$C$19/'DT-Prelim Calcs'!$C$18*3.39*'DT-Prelim Calcs'!$C$20</f>
        <v>2.5838942361418099E-3</v>
      </c>
      <c r="JZ75" s="88">
        <f t="shared" si="149"/>
        <v>1</v>
      </c>
      <c r="KA75" s="110">
        <f>JY74*'DT-Prelim Calcs'!$C$11+KA74</f>
        <v>12.303458670111862</v>
      </c>
      <c r="KB75" s="110">
        <f>KB74+0.5*JY75*'DT-Prelim Calcs'!$C$11^2+KA75*'DT-Prelim Calcs'!$C$11</f>
        <v>30.783733192607091</v>
      </c>
      <c r="KC75" s="110">
        <f>MIN('Drive Train'!$G$35-JW74*'DT-Prelim Calcs'!$C$21*'Drive Train'!$G$38,KC74+JW$2)</f>
        <v>11.107970637963602</v>
      </c>
      <c r="KD75" s="110">
        <f>'Drive Train'!$G$35-JW75*'DT-Prelim Calcs'!$C$21*'Drive Train'!$G$38</f>
        <v>11.108017117844287</v>
      </c>
      <c r="KE75" s="1">
        <f>IF(KB75&gt;='Drive Train'!$G$30,1,0)</f>
        <v>1</v>
      </c>
      <c r="KF75" s="110">
        <f>MIN(JV75,'DT-Prelim Calcs'!$C$10)*'DT-Prelim Calcs'!$C$11*1000/60/60*(1-KE75)</f>
        <v>0</v>
      </c>
      <c r="KG75" s="119">
        <f>KG74+'DT-Prelim Calcs'!$C$11</f>
        <v>2.8400000000000016</v>
      </c>
      <c r="KH75" s="2">
        <f>KR75/'Drive Train'!$G$35</f>
        <v>0.87464331242553917</v>
      </c>
      <c r="KI75" s="88">
        <f>KP75*12*60/(PI() * 'Drive Train'!$G$17)/KH$2*KH75</f>
        <v>4110.4514518024262</v>
      </c>
      <c r="KJ75" s="2">
        <f>('DT-Prelim Calcs'!$C$6*KH75-KI75)/('DT-Prelim Calcs'!$C$6*KH75)*'DT-Prelim Calcs'!$C$7*KH75</f>
        <v>0.24082642890332856</v>
      </c>
      <c r="KK75" s="110">
        <f>KJ75/'DT-Prelim Calcs'!$C$7*('DT-Prelim Calcs'!$C$8-'DT-Prelim Calcs'!$C$9)+'DT-Prelim Calcs'!$C$9</f>
        <v>17.688704174245572</v>
      </c>
      <c r="KL75" s="110">
        <f t="shared" si="150"/>
        <v>17.688704174245572</v>
      </c>
      <c r="KM75" s="2">
        <f t="shared" si="190"/>
        <v>6.9687699225884359E-5</v>
      </c>
      <c r="KN75" s="110">
        <f>KM75*'DT-Prelim Calcs'!$C$21/KH$2/'DT-Prelim Calcs'!$C$19/'DT-Prelim Calcs'!$C$18*3.39*'DT-Prelim Calcs'!$C$20</f>
        <v>2.5881546953716128E-3</v>
      </c>
      <c r="KO75" s="88">
        <f t="shared" si="151"/>
        <v>1</v>
      </c>
      <c r="KP75" s="110">
        <f>KN74*'DT-Prelim Calcs'!$C$11+KP74</f>
        <v>12.303457402260911</v>
      </c>
      <c r="KQ75" s="110">
        <f>KQ74+0.5*KN75*'DT-Prelim Calcs'!$C$11^2+KP75*'DT-Prelim Calcs'!$C$11</f>
        <v>30.779178061271249</v>
      </c>
      <c r="KR75" s="110">
        <f>MIN('Drive Train'!$G$35-KL74*'DT-Prelim Calcs'!$C$21*'Drive Train'!$G$38,KR74+KL$2)</f>
        <v>11.107970067804347</v>
      </c>
      <c r="KS75" s="110">
        <f>'Drive Train'!$G$35-KL75*'DT-Prelim Calcs'!$C$21*'Drive Train'!$G$38</f>
        <v>11.108016624317898</v>
      </c>
      <c r="KT75" s="1">
        <f>IF(KQ75&gt;='Drive Train'!$G$30,1,0)</f>
        <v>1</v>
      </c>
      <c r="KU75" s="110">
        <f>MIN(KK75,'DT-Prelim Calcs'!$C$10)*'DT-Prelim Calcs'!$C$11*1000/60/60*(1-KT75)</f>
        <v>0</v>
      </c>
      <c r="KV75" s="119">
        <f>KV74+'DT-Prelim Calcs'!$C$11</f>
        <v>2.8400000000000016</v>
      </c>
      <c r="KW75" s="2">
        <f>LG75/'Drive Train'!$G$35</f>
        <v>0.87464335457422038</v>
      </c>
      <c r="KX75" s="88">
        <f>LE75*12*60/(PI() * 'Drive Train'!$G$17)/KW$2*KW75</f>
        <v>4110.452047552636</v>
      </c>
      <c r="KY75" s="2">
        <f>('DT-Prelim Calcs'!$C$6*KW75-KX75)/('DT-Prelim Calcs'!$C$6*KW75)*'DT-Prelim Calcs'!$C$7*KW75</f>
        <v>0.2408263444960177</v>
      </c>
      <c r="KZ75" s="110">
        <f>KY75/'DT-Prelim Calcs'!$C$7*('DT-Prelim Calcs'!$C$8-'DT-Prelim Calcs'!$C$9)+'DT-Prelim Calcs'!$C$9</f>
        <v>17.688699025998247</v>
      </c>
      <c r="LA75" s="110">
        <f t="shared" si="152"/>
        <v>17.688699025998247</v>
      </c>
      <c r="LB75" s="2">
        <f t="shared" si="191"/>
        <v>6.9579999687763294E-5</v>
      </c>
      <c r="LC75" s="110">
        <f>LB75*'DT-Prelim Calcs'!$C$21/KW$2/'DT-Prelim Calcs'!$C$19/'DT-Prelim Calcs'!$C$18*3.39*'DT-Prelim Calcs'!$C$20</f>
        <v>2.5841548063183974E-3</v>
      </c>
      <c r="LD75" s="88">
        <f t="shared" si="153"/>
        <v>1</v>
      </c>
      <c r="LE75" s="110">
        <f>LC74*'DT-Prelim Calcs'!$C$11+LE74</f>
        <v>12.303458592569957</v>
      </c>
      <c r="LF75" s="110">
        <f>LF74+0.5*LC75*'DT-Prelim Calcs'!$C$11^2+LE75*'DT-Prelim Calcs'!$C$11</f>
        <v>30.783518126762477</v>
      </c>
      <c r="LG75" s="110">
        <f>MIN('Drive Train'!$G$35-LA74*'DT-Prelim Calcs'!$C$21*'Drive Train'!$G$38,LG74+LA$2)</f>
        <v>11.107970603092598</v>
      </c>
      <c r="LH75" s="110">
        <f>'Drive Train'!$G$35-LA75*'DT-Prelim Calcs'!$C$21*'Drive Train'!$G$38</f>
        <v>11.108017087660157</v>
      </c>
      <c r="LI75" s="1">
        <f>IF(LF75&gt;='Drive Train'!$G$30,1,0)</f>
        <v>1</v>
      </c>
      <c r="LJ75" s="110">
        <f>MIN(KZ75,'DT-Prelim Calcs'!$C$10)*'DT-Prelim Calcs'!$C$11*1000/60/60*(1-LI75)</f>
        <v>0</v>
      </c>
      <c r="LK75" s="119">
        <f>LK74+'DT-Prelim Calcs'!$C$11</f>
        <v>2.8400000000000016</v>
      </c>
      <c r="LL75" s="2">
        <f>LV75/'Drive Train'!$G$35</f>
        <v>0.8746433228144338</v>
      </c>
      <c r="LM75" s="88">
        <f>LT75*12*60/(PI() * 'Drive Train'!$G$17)/LL$2*LL75</f>
        <v>4110.4515986441784</v>
      </c>
      <c r="LN75" s="2">
        <f>('DT-Prelim Calcs'!$C$6*LL75-LM75)/('DT-Prelim Calcs'!$C$6*LL75)*'DT-Prelim Calcs'!$C$7*LL75</f>
        <v>0.24082640809843869</v>
      </c>
      <c r="LO75" s="110">
        <f>LN75/'DT-Prelim Calcs'!$C$7*('DT-Prelim Calcs'!$C$8-'DT-Prelim Calcs'!$C$9)+'DT-Prelim Calcs'!$C$9</f>
        <v>17.688702905294843</v>
      </c>
      <c r="LP75" s="110">
        <f t="shared" si="154"/>
        <v>17.688702905294843</v>
      </c>
      <c r="LQ75" s="2">
        <f t="shared" si="192"/>
        <v>6.9661153219130467E-5</v>
      </c>
      <c r="LR75" s="110">
        <f>LQ75*'DT-Prelim Calcs'!$C$21/LL$2/'DT-Prelim Calcs'!$C$19/'DT-Prelim Calcs'!$C$18*3.39*'DT-Prelim Calcs'!$C$20</f>
        <v>2.5871687943763632E-3</v>
      </c>
      <c r="LS75" s="88">
        <f t="shared" si="155"/>
        <v>1</v>
      </c>
      <c r="LT75" s="110">
        <f>LR74*'DT-Prelim Calcs'!$C$11+LT74</f>
        <v>12.303457695650774</v>
      </c>
      <c r="LU75" s="110">
        <f>LU74+0.5*LR75*'DT-Prelim Calcs'!$C$11^2+LT75*'DT-Prelim Calcs'!$C$11</f>
        <v>30.780642758544406</v>
      </c>
      <c r="LV75" s="110">
        <f>MIN('Drive Train'!$G$35-LP74*'DT-Prelim Calcs'!$C$21*'Drive Train'!$G$38,LV74+LP$2)</f>
        <v>11.107970199743308</v>
      </c>
      <c r="LW75" s="110">
        <f>'Drive Train'!$G$35-LP75*'DT-Prelim Calcs'!$C$21*'Drive Train'!$G$38</f>
        <v>11.108016738523464</v>
      </c>
      <c r="LX75" s="1">
        <f>IF(LU75&gt;='Drive Train'!$G$30,1,0)</f>
        <v>1</v>
      </c>
      <c r="LY75" s="110">
        <f>MIN(LO75,'DT-Prelim Calcs'!$C$10)*'DT-Prelim Calcs'!$C$11*1000/60/60*(1-LX75)</f>
        <v>0</v>
      </c>
      <c r="LZ75" s="119">
        <f>LZ74+'DT-Prelim Calcs'!$C$11</f>
        <v>2.8400000000000016</v>
      </c>
    </row>
    <row r="76" spans="2:338" x14ac:dyDescent="0.2">
      <c r="B76" s="137"/>
      <c r="C76" s="137"/>
      <c r="Q76" s="209"/>
      <c r="R76" s="119">
        <f>R75+'DT-Prelim Calcs'!$C$11</f>
        <v>2.8800000000000017</v>
      </c>
      <c r="S76" s="2">
        <f>AG76/'Drive Train'!$G$35</f>
        <v>0</v>
      </c>
      <c r="T76" s="88">
        <f>AE76*12*60/(PI() * 'Drive Train'!$G$17)/S$2*ABS(S76)</f>
        <v>0</v>
      </c>
      <c r="U76" s="2">
        <f>IF(OR(AD75=1,AND($C$32=Motors!$C$28,'DT-Prelim Calcs'!AI75=1)),0,IF(AG76=0,-(V75+$C$9)/($C$8-$C$9)*$C$7,($C$6*S76-T76)/($C$6*S76)*$C$7*S76))</f>
        <v>0</v>
      </c>
      <c r="V76" s="110">
        <f>IF(AND(AD75=1,AI75=1),0,ABS(U76/$C$7*($C$8-$C$9)+$C$9) *'Drive Train'!$K$55 + V75*(1-'Drive Train'!$K$55))</f>
        <v>3.0000000258422777</v>
      </c>
      <c r="W76" s="110">
        <f t="shared" si="108"/>
        <v>3.0000000258422777</v>
      </c>
      <c r="X76" s="2">
        <f>MAX(MIN(IF(AND(AI75=1,AG76&lt;0),-1,1)*(W76-$C$9)/($C$8-$C$9)*$C$7-$C$29*AE76/T$2 -  AI75*$C$29/2,X$2),MAX(X$4:X75)*-1)</f>
        <v>-0.21223189417061336</v>
      </c>
      <c r="Y76" s="110">
        <f t="shared" si="109"/>
        <v>-7.8821510755410289</v>
      </c>
      <c r="Z76" s="110">
        <f t="shared" si="110"/>
        <v>7.8821510755410289</v>
      </c>
      <c r="AA76" s="110">
        <f t="shared" si="111"/>
        <v>0</v>
      </c>
      <c r="AB76" s="110" t="e">
        <f t="shared" si="112"/>
        <v>#N/A</v>
      </c>
      <c r="AC76" s="88">
        <f t="shared" si="156"/>
        <v>0</v>
      </c>
      <c r="AD76" s="1">
        <f t="shared" si="113"/>
        <v>0</v>
      </c>
      <c r="AE76" s="110">
        <f t="shared" si="114"/>
        <v>3.2012022632456043</v>
      </c>
      <c r="AF76" s="110" t="e">
        <f t="shared" si="115"/>
        <v>#N/A</v>
      </c>
      <c r="AG76" s="110">
        <f>IF(AI75=0,MIN('Drive Train'!$G$35-W75*$C$21*'Drive Train'!$G$38,AG75+W$2)-$C$3,IF(AE75-1&lt;=0,0,IF($C$32=Motors!$C$26,MAX(MAX(AG$4:AG75)*-1,AG75-W$2),MAX(0,MAX(AG$4:AG75)*-1,AG75-W$2))))</f>
        <v>0</v>
      </c>
      <c r="AH76" s="110">
        <f>'Drive Train'!$G$35-ABS(W76)*'DT-Prelim Calcs'!$C$21*'Drive Train'!$G$38</f>
        <v>12.429999997674194</v>
      </c>
      <c r="AI76" s="1">
        <f>IF(AJ76&gt;='Drive Train'!$G$30,1,0)</f>
        <v>1</v>
      </c>
      <c r="AJ76" s="110">
        <f>AJ75+0.5*Y76*'DT-Prelim Calcs'!$C$11^2+AE76*'DT-Prelim Calcs'!$C$11</f>
        <v>26.794432838406703</v>
      </c>
      <c r="AK76" s="110">
        <f t="shared" si="116"/>
        <v>0</v>
      </c>
      <c r="AL76" s="119">
        <f>AL75+'DT-Prelim Calcs'!$C$11</f>
        <v>2.8800000000000017</v>
      </c>
      <c r="AM76" s="2">
        <f>AW76/'Drive Train'!$G$35</f>
        <v>0.71855074768510208</v>
      </c>
      <c r="AN76" s="88">
        <f>AU76*12*60/(PI() * 'Drive Train'!$G$17)/AM$2*AM76</f>
        <v>1716.0202820982865</v>
      </c>
      <c r="AO76" s="2">
        <f>('DT-Prelim Calcs'!$C$6*AM76-AN76)/('DT-Prelim Calcs'!$C$6*AM76)*'DT-Prelim Calcs'!$C$7*AM76</f>
        <v>0.59884343818144181</v>
      </c>
      <c r="AP76" s="110">
        <f>AO76/'DT-Prelim Calcs'!$C$7*('DT-Prelim Calcs'!$C$8-'DT-Prelim Calcs'!$C$9)+'DT-Prelim Calcs'!$C$9</f>
        <v>39.525202612485103</v>
      </c>
      <c r="AQ76" s="110">
        <f t="shared" si="117"/>
        <v>39.525202612485103</v>
      </c>
      <c r="AR76" s="2">
        <f t="shared" si="157"/>
        <v>0.47649881606494032</v>
      </c>
      <c r="AS76" s="110">
        <f>AR76*'DT-Prelim Calcs'!$C$21/AM$2/'DT-Prelim Calcs'!$C$19/'DT-Prelim Calcs'!$C$18*3.39*'DT-Prelim Calcs'!$C$20</f>
        <v>5.3090545182445261</v>
      </c>
      <c r="AT76" s="88">
        <f t="shared" si="118"/>
        <v>0</v>
      </c>
      <c r="AU76" s="110">
        <f>AS75*'DT-Prelim Calcs'!$C$11+AU75</f>
        <v>20.84070196162568</v>
      </c>
      <c r="AV76" s="110">
        <f>AV75+0.5*AS76*'DT-Prelim Calcs'!$C$11^2+AU76*'DT-Prelim Calcs'!$C$11</f>
        <v>33.332244571259928</v>
      </c>
      <c r="AW76" s="110">
        <f>MIN('Drive Train'!$G$35-AQ75*'DT-Prelim Calcs'!$C$21*'Drive Train'!$G$38,AW75+AQ$2)</f>
        <v>9.1255944956007955</v>
      </c>
      <c r="AX76" s="110">
        <f>'Drive Train'!$G$35-AQ76*'DT-Prelim Calcs'!$C$21*'Drive Train'!$G$38</f>
        <v>9.1427317648763395</v>
      </c>
      <c r="AY76" s="1">
        <f>IF(AV76&gt;='Drive Train'!$G$30,1,0)</f>
        <v>1</v>
      </c>
      <c r="AZ76" s="110">
        <f t="shared" si="158"/>
        <v>0</v>
      </c>
      <c r="BA76" s="119">
        <f>BA75+'DT-Prelim Calcs'!$C$11</f>
        <v>2.8800000000000017</v>
      </c>
      <c r="BB76" s="2">
        <f>BL76/'Drive Train'!$G$35</f>
        <v>0.81692230789575648</v>
      </c>
      <c r="BC76" s="88">
        <f>BJ76*12*60/(PI() * 'Drive Train'!$G$17)/BB$2*BB76</f>
        <v>3234.703042934178</v>
      </c>
      <c r="BD76" s="2">
        <f>('DT-Prelim Calcs'!$C$6*BB76-BC76)/('DT-Prelim Calcs'!$C$6*BB76)*'DT-Prelim Calcs'!$C$7*BB76</f>
        <v>0.37087906876705928</v>
      </c>
      <c r="BE76" s="110">
        <f>BD76/'DT-Prelim Calcs'!$C$7*('DT-Prelim Calcs'!$C$8-'DT-Prelim Calcs'!$C$9)+'DT-Prelim Calcs'!$C$9</f>
        <v>25.620992846785178</v>
      </c>
      <c r="BF76" s="110">
        <f t="shared" si="119"/>
        <v>25.620992846785178</v>
      </c>
      <c r="BG76" s="2">
        <f t="shared" si="159"/>
        <v>0.16802974025504586</v>
      </c>
      <c r="BH76" s="110">
        <f>BG76*'DT-Prelim Calcs'!$C$21/BB$2/'DT-Prelim Calcs'!$C$19/'DT-Prelim Calcs'!$C$18*3.39*'DT-Prelim Calcs'!$C$20</f>
        <v>2.9122391873442366</v>
      </c>
      <c r="BI76" s="88">
        <f t="shared" si="120"/>
        <v>0</v>
      </c>
      <c r="BJ76" s="110">
        <f>BH75*'DT-Prelim Calcs'!$C$11+BJ75</f>
        <v>22.213424043788581</v>
      </c>
      <c r="BK76" s="110">
        <f>BK75+0.5*BH76*'DT-Prelim Calcs'!$C$11^2+BJ76*'DT-Prelim Calcs'!$C$11</f>
        <v>40.520303793694197</v>
      </c>
      <c r="BL76" s="110">
        <f>MIN('Drive Train'!$G$35-BF75*'DT-Prelim Calcs'!$C$21*'Drive Train'!$G$38,BL75+BF$2)</f>
        <v>10.374913310276106</v>
      </c>
      <c r="BM76" s="110">
        <f>'Drive Train'!$G$35-BF76*'DT-Prelim Calcs'!$C$21*'Drive Train'!$G$38</f>
        <v>10.394110643789332</v>
      </c>
      <c r="BN76" s="1">
        <f>IF(BK76&gt;='Drive Train'!$G$30,1,0)</f>
        <v>1</v>
      </c>
      <c r="BO76" s="110">
        <f t="shared" si="160"/>
        <v>0</v>
      </c>
      <c r="BP76" s="119">
        <f>BP75+'DT-Prelim Calcs'!$C$11</f>
        <v>2.8800000000000017</v>
      </c>
      <c r="BQ76" s="2">
        <f>CA76/'Drive Train'!$G$35</f>
        <v>0.86411790443338754</v>
      </c>
      <c r="BR76" s="88">
        <f>BY76*12*60/(PI() * 'Drive Train'!$G$17)/BQ$2*BQ76</f>
        <v>3953.4661198489134</v>
      </c>
      <c r="BS76" s="2">
        <f>('DT-Prelim Calcs'!$C$6*BQ76-BR76)/('DT-Prelim Calcs'!$C$6*BQ76)*'DT-Prelim Calcs'!$C$7*BQ76</f>
        <v>0.26388788412317088</v>
      </c>
      <c r="BT76" s="110">
        <f>BS76/'DT-Prelim Calcs'!$C$7*('DT-Prelim Calcs'!$C$8-'DT-Prelim Calcs'!$C$9)+'DT-Prelim Calcs'!$C$9</f>
        <v>19.095289386235955</v>
      </c>
      <c r="BU76" s="110">
        <f t="shared" si="121"/>
        <v>19.095289386235955</v>
      </c>
      <c r="BV76" s="2">
        <f t="shared" si="161"/>
        <v>2.9505519985802531E-2</v>
      </c>
      <c r="BW76" s="110">
        <f>BV76*'DT-Prelim Calcs'!$C$21/BQ$2/'DT-Prelim Calcs'!$C$19/'DT-Prelim Calcs'!$C$18*3.39*'DT-Prelim Calcs'!$C$20</f>
        <v>0.69401638445022007</v>
      </c>
      <c r="BX76" s="88">
        <f t="shared" si="122"/>
        <v>0</v>
      </c>
      <c r="BY76" s="110">
        <f>BW75*'DT-Prelim Calcs'!$C$11+BY75</f>
        <v>18.91216716737398</v>
      </c>
      <c r="BZ76" s="110">
        <f>BZ75+0.5*BW76*'DT-Prelim Calcs'!$C$11^2+BY76*'DT-Prelim Calcs'!$C$11</f>
        <v>40.059658093835871</v>
      </c>
      <c r="CA76" s="110">
        <f>MIN('Drive Train'!$G$35-BU75*'DT-Prelim Calcs'!$C$21*'Drive Train'!$G$38,CA75+BU$2)</f>
        <v>10.974297386304022</v>
      </c>
      <c r="CB76" s="110">
        <f>'Drive Train'!$G$35-BU76*'DT-Prelim Calcs'!$C$21*'Drive Train'!$G$38</f>
        <v>10.981423955238764</v>
      </c>
      <c r="CC76" s="1">
        <f>IF(BZ76&gt;='Drive Train'!$G$30,1,0)</f>
        <v>1</v>
      </c>
      <c r="CD76" s="110">
        <f t="shared" si="162"/>
        <v>0</v>
      </c>
      <c r="CE76" s="119">
        <f>CE75+'DT-Prelim Calcs'!$C$11</f>
        <v>2.8800000000000017</v>
      </c>
      <c r="CF76" s="2">
        <f>CP76/'Drive Train'!$G$35</f>
        <v>0.8736940129046783</v>
      </c>
      <c r="CG76" s="88">
        <f>CN76*12*60/(PI() * 'Drive Train'!$G$17)/CF$2*CF76</f>
        <v>4096.5832641687648</v>
      </c>
      <c r="CH76" s="2">
        <f>('DT-Prelim Calcs'!$C$6*CF76-CG76)/('DT-Prelim Calcs'!$C$6*CF76)*'DT-Prelim Calcs'!$C$7*CF76</f>
        <v>0.24283622900416507</v>
      </c>
      <c r="CI76" s="110">
        <f>CH76/'DT-Prelim Calcs'!$C$7*('DT-Prelim Calcs'!$C$8-'DT-Prelim Calcs'!$C$9)+'DT-Prelim Calcs'!$C$9</f>
        <v>17.811287726495173</v>
      </c>
      <c r="CJ76" s="110">
        <f t="shared" si="123"/>
        <v>17.811287726495173</v>
      </c>
      <c r="CK76" s="2">
        <f t="shared" si="163"/>
        <v>2.6310650319770756E-3</v>
      </c>
      <c r="CL76" s="110">
        <f>CK76*'DT-Prelim Calcs'!$C$21/CF$2/'DT-Prelim Calcs'!$C$19/'DT-Prelim Calcs'!$C$18*3.39*'DT-Prelim Calcs'!$C$20</f>
        <v>7.8172801134008069E-2</v>
      </c>
      <c r="CM76" s="88">
        <f t="shared" si="124"/>
        <v>1</v>
      </c>
      <c r="CN76" s="110">
        <f>CL75*'DT-Prelim Calcs'!$C$11+CN75</f>
        <v>15.344087500697933</v>
      </c>
      <c r="CO76" s="110">
        <f>CO75+0.5*CL76*'DT-Prelim Calcs'!$C$11^2+CN76*'DT-Prelim Calcs'!$C$11</f>
        <v>36.280789428221311</v>
      </c>
      <c r="CP76" s="110">
        <f>MIN('Drive Train'!$G$35-CJ75*'DT-Prelim Calcs'!$C$21*'Drive Train'!$G$38,CP75+CJ$2)</f>
        <v>11.095913963889414</v>
      </c>
      <c r="CQ76" s="110">
        <f>'Drive Train'!$G$35-CJ76*'DT-Prelim Calcs'!$C$21*'Drive Train'!$G$38</f>
        <v>11.096984104615434</v>
      </c>
      <c r="CR76" s="1">
        <f>IF(CO76&gt;='Drive Train'!$G$30,1,0)</f>
        <v>1</v>
      </c>
      <c r="CS76" s="110">
        <f t="shared" si="164"/>
        <v>0</v>
      </c>
      <c r="CT76" s="119">
        <f>CT75+'DT-Prelim Calcs'!$C$11</f>
        <v>2.8800000000000017</v>
      </c>
      <c r="CU76" s="2">
        <f>DE76/'Drive Train'!$G$35</f>
        <v>0.87462337590097317</v>
      </c>
      <c r="CV76" s="88">
        <f>DC76*12*60/(PI() * 'Drive Train'!$G$17)/CU$2*CU76</f>
        <v>4110.1657256279441</v>
      </c>
      <c r="CW76" s="2">
        <f>('DT-Prelim Calcs'!$C$6*CU76-CV76)/('DT-Prelim Calcs'!$C$6*CU76)*'DT-Prelim Calcs'!$C$7*CU76</f>
        <v>0.24086730366157064</v>
      </c>
      <c r="CX76" s="110">
        <f>CW76/'DT-Prelim Calcs'!$C$7*('DT-Prelim Calcs'!$C$8-'DT-Prelim Calcs'!$C$9)+'DT-Prelim Calcs'!$C$9</f>
        <v>17.691197244606435</v>
      </c>
      <c r="CY76" s="110">
        <f t="shared" si="125"/>
        <v>17.691197244606435</v>
      </c>
      <c r="CZ76" s="2">
        <f t="shared" si="165"/>
        <v>1.2181044117970385E-4</v>
      </c>
      <c r="DA76" s="110">
        <f>CZ76*'DT-Prelim Calcs'!$C$21/CU$2/'DT-Prelim Calcs'!$C$19/'DT-Prelim Calcs'!$C$18*3.39*'DT-Prelim Calcs'!$C$20</f>
        <v>4.3731599669246043E-3</v>
      </c>
      <c r="DB76" s="88">
        <f t="shared" si="126"/>
        <v>1</v>
      </c>
      <c r="DC76" s="110">
        <f>DA75*'DT-Prelim Calcs'!$C$11+DC75</f>
        <v>12.727119924291582</v>
      </c>
      <c r="DD76" s="110">
        <f>DD75+0.5*DA76*'DT-Prelim Calcs'!$C$11^2+DC76*'DT-Prelim Calcs'!$C$11</f>
        <v>32.049043539150247</v>
      </c>
      <c r="DE76" s="110">
        <f>MIN('Drive Train'!$G$35-CY75*'DT-Prelim Calcs'!$C$21*'Drive Train'!$G$38,DE75+CY$2)</f>
        <v>11.107716873942358</v>
      </c>
      <c r="DF76" s="110">
        <f>'Drive Train'!$G$35-CY76*'DT-Prelim Calcs'!$C$21*'Drive Train'!$G$38</f>
        <v>11.107792247985421</v>
      </c>
      <c r="DG76" s="1">
        <f>IF(DD76&gt;='Drive Train'!$G$30,1,0)</f>
        <v>1</v>
      </c>
      <c r="DH76" s="110">
        <f t="shared" si="166"/>
        <v>0</v>
      </c>
      <c r="DI76" s="119">
        <f>DI75+'DT-Prelim Calcs'!$C$11</f>
        <v>2.8800000000000017</v>
      </c>
      <c r="DJ76" s="2">
        <f>DT76/'Drive Train'!$G$35</f>
        <v>0.87466943067366887</v>
      </c>
      <c r="DK76" s="88">
        <f>DR76*12*60/(PI() * 'Drive Train'!$G$17)/DJ$2*DJ76</f>
        <v>4110.8210330725578</v>
      </c>
      <c r="DL76" s="2">
        <f>('DT-Prelim Calcs'!$C$6*DJ76-DK76)/('DT-Prelim Calcs'!$C$6*DJ76)*'DT-Prelim Calcs'!$C$7*DJ76</f>
        <v>0.24077402453886168</v>
      </c>
      <c r="DM76" s="110">
        <f>DL76/'DT-Prelim Calcs'!$C$7*('DT-Prelim Calcs'!$C$8-'DT-Prelim Calcs'!$C$9)+'DT-Prelim Calcs'!$C$9</f>
        <v>17.685507879675249</v>
      </c>
      <c r="DN76" s="110">
        <f t="shared" si="127"/>
        <v>17.685507879675249</v>
      </c>
      <c r="DO76" s="2">
        <f t="shared" si="167"/>
        <v>2.82608951343577E-6</v>
      </c>
      <c r="DP76" s="110">
        <f>DO76*'DT-Prelim Calcs'!$C$21/DJ$2/'DT-Prelim Calcs'!$C$19/'DT-Prelim Calcs'!$C$18*3.39*'DT-Prelim Calcs'!$C$20</f>
        <v>1.1895362474279334E-4</v>
      </c>
      <c r="DQ76" s="88">
        <f t="shared" si="128"/>
        <v>1</v>
      </c>
      <c r="DR76" s="110">
        <f>DP75*'DT-Prelim Calcs'!$C$11+DR75</f>
        <v>10.85664371894763</v>
      </c>
      <c r="DS76" s="110">
        <f>DS75+0.5*DP76*'DT-Prelim Calcs'!$C$11^2+DR76*'DT-Prelim Calcs'!$C$11</f>
        <v>28.300579984314162</v>
      </c>
      <c r="DT76" s="110">
        <f>MIN('Drive Train'!$G$35-DN75*'DT-Prelim Calcs'!$C$21*'Drive Train'!$G$38,DT75+DN$2)</f>
        <v>11.108301769555593</v>
      </c>
      <c r="DU76" s="110">
        <f>'Drive Train'!$G$35-DN76*'DT-Prelim Calcs'!$C$21*'Drive Train'!$G$38</f>
        <v>11.108304290829228</v>
      </c>
      <c r="DV76" s="1">
        <f>IF(DS76&gt;='Drive Train'!$G$30,1,0)</f>
        <v>1</v>
      </c>
      <c r="DW76" s="110">
        <f t="shared" si="168"/>
        <v>0</v>
      </c>
      <c r="DX76" s="119">
        <f>DX75+'DT-Prelim Calcs'!$C$11</f>
        <v>2.8800000000000017</v>
      </c>
      <c r="DY76" s="2">
        <f>EI76/'Drive Train'!$G$35</f>
        <v>0.8746705722650352</v>
      </c>
      <c r="DZ76" s="88">
        <f>EG76*12*60/(PI() * 'Drive Train'!$G$17)/DY$2*DY76</f>
        <v>4110.8367651716026</v>
      </c>
      <c r="EA76" s="2">
        <f>('DT-Prelim Calcs'!$C$6*DY76-DZ76)/('DT-Prelim Calcs'!$C$6*DY76)*'DT-Prelim Calcs'!$C$7*DY76</f>
        <v>0.24077183585055589</v>
      </c>
      <c r="EB76" s="110">
        <f>EA76/'DT-Prelim Calcs'!$C$7*('DT-Prelim Calcs'!$C$8-'DT-Prelim Calcs'!$C$9)+'DT-Prelim Calcs'!$C$9</f>
        <v>17.685374385211212</v>
      </c>
      <c r="EC76" s="110">
        <f t="shared" si="129"/>
        <v>17.685374385211212</v>
      </c>
      <c r="ED76" s="2">
        <f t="shared" si="169"/>
        <v>3.0218475777221698E-8</v>
      </c>
      <c r="EE76" s="110">
        <f>ED76*'DT-Prelim Calcs'!$C$21/DY$2/'DT-Prelim Calcs'!$C$19/'DT-Prelim Calcs'!$C$18*3.39*'DT-Prelim Calcs'!$C$20</f>
        <v>1.4589822607167059E-6</v>
      </c>
      <c r="EF76" s="88">
        <f t="shared" si="130"/>
        <v>1</v>
      </c>
      <c r="EG76" s="110">
        <f>EE75*'DT-Prelim Calcs'!$C$11+EG75</f>
        <v>9.4647901875631124</v>
      </c>
      <c r="EH76" s="110">
        <f>EH75+0.5*EE76*'DT-Prelim Calcs'!$C$11^2+EG76*'DT-Prelim Calcs'!$C$11</f>
        <v>25.182341374130981</v>
      </c>
      <c r="EI76" s="110">
        <f>MIN('Drive Train'!$G$35-EC75*'DT-Prelim Calcs'!$C$21*'Drive Train'!$G$38,EI75+EC$2)</f>
        <v>11.108316267765947</v>
      </c>
      <c r="EJ76" s="110">
        <f>'Drive Train'!$G$35-EC76*'DT-Prelim Calcs'!$C$21*'Drive Train'!$G$38</f>
        <v>11.108316305330991</v>
      </c>
      <c r="EK76" s="1">
        <f>IF(EH76&gt;='Drive Train'!$G$30,1,0)</f>
        <v>1</v>
      </c>
      <c r="EL76" s="110">
        <f t="shared" si="170"/>
        <v>0</v>
      </c>
      <c r="EM76" s="119">
        <f>EM75+'DT-Prelim Calcs'!$C$11</f>
        <v>2.8800000000000017</v>
      </c>
      <c r="EN76" s="2">
        <f>EX76/'Drive Train'!$G$35</f>
        <v>0.87467058536579745</v>
      </c>
      <c r="EO76" s="88">
        <f>EV76*12*60/(PI() * 'Drive Train'!$G$17)/EN$2*EN76</f>
        <v>4110.836939044234</v>
      </c>
      <c r="EP76" s="2">
        <f>('DT-Prelim Calcs'!$C$6*EN76-EO76)/('DT-Prelim Calcs'!$C$6*EN76)*'DT-Prelim Calcs'!$C$7*EN76</f>
        <v>0.24077181234310835</v>
      </c>
      <c r="EQ76" s="110">
        <f>EP76/'DT-Prelim Calcs'!$C$7*('DT-Prelim Calcs'!$C$8-'DT-Prelim Calcs'!$C$9)+'DT-Prelim Calcs'!$C$9</f>
        <v>17.685372951423631</v>
      </c>
      <c r="ER76" s="110">
        <f t="shared" si="131"/>
        <v>17.685372951423631</v>
      </c>
      <c r="ES76" s="2">
        <f t="shared" si="171"/>
        <v>1.3356957206944742E-10</v>
      </c>
      <c r="ET76" s="110">
        <f>ES76*'DT-Prelim Calcs'!$C$21/EN$2/'DT-Prelim Calcs'!$C$19/'DT-Prelim Calcs'!$C$18*3.39*'DT-Prelim Calcs'!$C$20</f>
        <v>7.27567114130628E-9</v>
      </c>
      <c r="EU76" s="88">
        <f t="shared" si="132"/>
        <v>1</v>
      </c>
      <c r="EV76" s="110">
        <f>ET75*'DT-Prelim Calcs'!$C$11+EV75</f>
        <v>8.3892460772466197</v>
      </c>
      <c r="EW76" s="110">
        <f>EW75+0.5*ET76*'DT-Prelim Calcs'!$C$11^2+EV76*'DT-Prelim Calcs'!$C$11</f>
        <v>22.617585052073114</v>
      </c>
      <c r="EX76" s="110">
        <f>MIN('Drive Train'!$G$35-ER75*'DT-Prelim Calcs'!$C$21*'Drive Train'!$G$38,EX75+ER$2)</f>
        <v>11.108316434145626</v>
      </c>
      <c r="EY76" s="110">
        <f>'Drive Train'!$G$35-ER76*'DT-Prelim Calcs'!$C$21*'Drive Train'!$G$38</f>
        <v>11.108316434371872</v>
      </c>
      <c r="EZ76" s="1">
        <f>IF(EW76&gt;='Drive Train'!$G$30,1,0)</f>
        <v>1</v>
      </c>
      <c r="FA76" s="110">
        <f t="shared" si="172"/>
        <v>0</v>
      </c>
      <c r="FB76" s="119">
        <f>FB75+'DT-Prelim Calcs'!$C$11</f>
        <v>2.8800000000000017</v>
      </c>
      <c r="FC76" s="2">
        <f>FM76/'Drive Train'!$G$35</f>
        <v>0.87467058542850618</v>
      </c>
      <c r="FD76" s="88">
        <f>FK76*12*60/(PI() * 'Drive Train'!$G$17)/FC$2*FC76</f>
        <v>4110.8369398410105</v>
      </c>
      <c r="FE76" s="2">
        <f>('DT-Prelim Calcs'!$C$6*FC76-FD76)/('DT-Prelim Calcs'!$C$6*FC76)*'DT-Prelim Calcs'!$C$7*FC76</f>
        <v>0.24077181223915523</v>
      </c>
      <c r="FF76" s="110">
        <f>FE76/'DT-Prelim Calcs'!$C$7*('DT-Prelim Calcs'!$C$8-'DT-Prelim Calcs'!$C$9)+'DT-Prelim Calcs'!$C$9</f>
        <v>17.68537294508323</v>
      </c>
      <c r="FG76" s="110">
        <f t="shared" si="133"/>
        <v>17.68537294508323</v>
      </c>
      <c r="FH76" s="2">
        <f t="shared" si="173"/>
        <v>2.1116441928370477E-13</v>
      </c>
      <c r="FI76" s="110">
        <f>FH76*'DT-Prelim Calcs'!$C$21/FC$2/'DT-Prelim Calcs'!$C$19/'DT-Prelim Calcs'!$C$18*3.39*'DT-Prelim Calcs'!$C$20</f>
        <v>1.2809426090707445E-11</v>
      </c>
      <c r="FJ76" s="88">
        <f t="shared" si="134"/>
        <v>1</v>
      </c>
      <c r="FK76" s="110">
        <f>FI75*'DT-Prelim Calcs'!$C$11+FK75</f>
        <v>7.5332005600802558</v>
      </c>
      <c r="FL76" s="110">
        <f>FL75+0.5*FI76*'DT-Prelim Calcs'!$C$11^2+FK76*'DT-Prelim Calcs'!$C$11</f>
        <v>20.499696619356783</v>
      </c>
      <c r="FM76" s="110">
        <f>MIN('Drive Train'!$G$35-FG75*'DT-Prelim Calcs'!$C$21*'Drive Train'!$G$38,FM75+FG$2)</f>
        <v>11.108316434942028</v>
      </c>
      <c r="FN76" s="110">
        <f>'Drive Train'!$G$35-FG76*'DT-Prelim Calcs'!$C$21*'Drive Train'!$G$38</f>
        <v>11.108316434942509</v>
      </c>
      <c r="FO76" s="1">
        <f>IF(FL76&gt;='Drive Train'!$G$30,1,0)</f>
        <v>1</v>
      </c>
      <c r="FP76" s="110">
        <f t="shared" si="174"/>
        <v>0</v>
      </c>
      <c r="FQ76" s="119">
        <f>FQ75+'DT-Prelim Calcs'!$C$11</f>
        <v>2.8800000000000017</v>
      </c>
      <c r="FR76" s="2">
        <f>GB76/'Drive Train'!$G$35</f>
        <v>0.87467058542861498</v>
      </c>
      <c r="FS76" s="88">
        <f>FZ76*12*60/(PI() * 'Drive Train'!$G$17)/FR$2*FR76</f>
        <v>4110.8369398423247</v>
      </c>
      <c r="FT76" s="2">
        <f>('DT-Prelim Calcs'!$C$6*FR76-FS76)/('DT-Prelim Calcs'!$C$6*FR76)*'DT-Prelim Calcs'!$C$7*FR76</f>
        <v>0.24077181223899125</v>
      </c>
      <c r="FU76" s="110">
        <f>FT76/'DT-Prelim Calcs'!$C$7*('DT-Prelim Calcs'!$C$8-'DT-Prelim Calcs'!$C$9)+'DT-Prelim Calcs'!$C$9</f>
        <v>17.685372945073226</v>
      </c>
      <c r="FV76" s="110">
        <f t="shared" si="135"/>
        <v>17.685372945073226</v>
      </c>
      <c r="FW76" s="2">
        <f t="shared" si="175"/>
        <v>1.3877787807814457E-16</v>
      </c>
      <c r="FX76" s="110">
        <f>FW76*'DT-Prelim Calcs'!$C$21/FR$2/'DT-Prelim Calcs'!$C$19/'DT-Prelim Calcs'!$C$18*3.39*'DT-Prelim Calcs'!$C$20</f>
        <v>9.2774121882739154E-15</v>
      </c>
      <c r="FY76" s="88">
        <f t="shared" si="136"/>
        <v>1</v>
      </c>
      <c r="FZ76" s="110">
        <f>FX75*'DT-Prelim Calcs'!$C$11+FZ75</f>
        <v>6.8356819897037893</v>
      </c>
      <c r="GA76" s="110">
        <f>GA75+0.5*FX76*'DT-Prelim Calcs'!$C$11^2+FZ76*'DT-Prelim Calcs'!$C$11</f>
        <v>18.730216285640957</v>
      </c>
      <c r="GB76" s="110">
        <f>MIN('Drive Train'!$G$35-FV75*'DT-Prelim Calcs'!$C$21*'Drive Train'!$G$38,GB75+FV$2)</f>
        <v>11.10831643494341</v>
      </c>
      <c r="GC76" s="110">
        <f>'Drive Train'!$G$35-FV76*'DT-Prelim Calcs'!$C$21*'Drive Train'!$G$38</f>
        <v>11.10831643494341</v>
      </c>
      <c r="GD76" s="1">
        <f>IF(GA76&gt;='Drive Train'!$G$30,1,0)</f>
        <v>0</v>
      </c>
      <c r="GE76" s="110">
        <f t="shared" si="176"/>
        <v>0.19650414383414694</v>
      </c>
      <c r="GF76" s="119">
        <f>GF75+'DT-Prelim Calcs'!$C$11</f>
        <v>2.8800000000000017</v>
      </c>
      <c r="GG76" s="2">
        <f>GQ76/'Drive Train'!$G$35</f>
        <v>0.87461497485505701</v>
      </c>
      <c r="GH76" s="88">
        <f>GO76*12*60/(PI() * 'Drive Train'!$G$17)/GG$2*GG76</f>
        <v>4110.0509124522123</v>
      </c>
      <c r="GI76" s="2">
        <f>('DT-Prelim Calcs'!$C$6*GG76-GH76)/('DT-Prelim Calcs'!$C$6*GG76)*'DT-Prelim Calcs'!$C$7*GG76</f>
        <v>0.24088317849124344</v>
      </c>
      <c r="GJ76" s="110">
        <f>GI76/'DT-Prelim Calcs'!$C$7*('DT-Prelim Calcs'!$C$8-'DT-Prelim Calcs'!$C$9)+'DT-Prelim Calcs'!$C$9</f>
        <v>17.692165496629034</v>
      </c>
      <c r="GK76" s="110">
        <f t="shared" si="177"/>
        <v>17.692165496629034</v>
      </c>
      <c r="GL76" s="2">
        <f t="shared" si="178"/>
        <v>1.4209784665816794E-4</v>
      </c>
      <c r="GM76" s="110">
        <f>GL76*'DT-Prelim Calcs'!$C$21/GG$2/'DT-Prelim Calcs'!$C$19/'DT-Prelim Calcs'!$C$18*3.39*'DT-Prelim Calcs'!$C$20</f>
        <v>5.2774193023426754E-3</v>
      </c>
      <c r="GN76" s="88">
        <f t="shared" si="137"/>
        <v>1</v>
      </c>
      <c r="GO76" s="110">
        <f>GM75*'DT-Prelim Calcs'!$C$11+GO75</f>
        <v>12.30265709641712</v>
      </c>
      <c r="GP76" s="110">
        <f>GP75+0.5*GM76*'DT-Prelim Calcs'!$C$11^2+GO76*'DT-Prelim Calcs'!$C$11</f>
        <v>29.358249121812072</v>
      </c>
      <c r="GQ76" s="110">
        <f>MIN('Drive Train'!$G$35-GK75*'DT-Prelim Calcs'!$C$21*'Drive Train'!$G$38,GQ75+GK$2)</f>
        <v>11.107610180659224</v>
      </c>
      <c r="GR76" s="110">
        <f>'Drive Train'!$G$35-GK76*'DT-Prelim Calcs'!$C$21*'Drive Train'!$G$38</f>
        <v>11.107705105303387</v>
      </c>
      <c r="GS76" s="1">
        <f>IF(GP76&gt;='Drive Train'!$G$30,1,0)</f>
        <v>1</v>
      </c>
      <c r="GT76" s="110">
        <f t="shared" si="179"/>
        <v>0</v>
      </c>
      <c r="GU76" s="119">
        <f>GU75+'DT-Prelim Calcs'!$C$11</f>
        <v>2.8800000000000017</v>
      </c>
      <c r="GV76" s="2">
        <f>HF76/'Drive Train'!$G$35</f>
        <v>0.87463083255864826</v>
      </c>
      <c r="GW76" s="88">
        <f>HD76*12*60/(PI() * 'Drive Train'!$G$17)/GV$2*GV76</f>
        <v>4110.2750547966716</v>
      </c>
      <c r="GX76" s="2">
        <f>('DT-Prelim Calcs'!$C$6*GV76-GW76)/('DT-Prelim Calcs'!$C$6*GV76)*'DT-Prelim Calcs'!$C$7*GV76</f>
        <v>0.24085142129411413</v>
      </c>
      <c r="GY76" s="110">
        <f>GX76/'DT-Prelim Calcs'!$C$7*('DT-Prelim Calcs'!$C$8-'DT-Prelim Calcs'!$C$9)+'DT-Prelim Calcs'!$C$9</f>
        <v>17.690228532832492</v>
      </c>
      <c r="GZ76" s="110">
        <f t="shared" si="138"/>
        <v>17.690228532832492</v>
      </c>
      <c r="HA76" s="2">
        <f t="shared" si="180"/>
        <v>1.0157684444594972E-4</v>
      </c>
      <c r="HB76" s="110">
        <f>HA76*'DT-Prelim Calcs'!$C$21/GV$2/'DT-Prelim Calcs'!$C$19/'DT-Prelim Calcs'!$C$18*3.39*'DT-Prelim Calcs'!$C$20</f>
        <v>3.7724962915143571E-3</v>
      </c>
      <c r="HC76" s="88">
        <f t="shared" si="139"/>
        <v>1</v>
      </c>
      <c r="HD76" s="110">
        <f>HB75*'DT-Prelim Calcs'!$C$11+HD75</f>
        <v>12.303104955538238</v>
      </c>
      <c r="HE76" s="110">
        <f>HE75+0.5*HB76*'DT-Prelim Calcs'!$C$11^2+HD76*'DT-Prelim Calcs'!$C$11</f>
        <v>30.025758537499858</v>
      </c>
      <c r="HF76" s="110">
        <f>MIN('Drive Train'!$G$35-GZ75*'DT-Prelim Calcs'!$C$21*'Drive Train'!$G$38,HF75+GZ$2)</f>
        <v>11.107811573494832</v>
      </c>
      <c r="HG76" s="110">
        <f>'Drive Train'!$G$35-GZ76*'DT-Prelim Calcs'!$C$21*'Drive Train'!$G$38</f>
        <v>11.107879432045076</v>
      </c>
      <c r="HH76" s="1">
        <f>IF(HE76&gt;='Drive Train'!$G$30,1,0)</f>
        <v>1</v>
      </c>
      <c r="HI76" s="110">
        <f t="shared" si="181"/>
        <v>0</v>
      </c>
      <c r="HJ76" s="119">
        <f>HJ75+'DT-Prelim Calcs'!$C$11</f>
        <v>2.8800000000000017</v>
      </c>
      <c r="HK76" s="2">
        <f>HU76/'Drive Train'!$G$35</f>
        <v>0.87463851632128209</v>
      </c>
      <c r="HL76" s="88">
        <f>HS76*12*60/(PI() * 'Drive Train'!$G$17)/HK$2*HK76</f>
        <v>4110.3836612408977</v>
      </c>
      <c r="HM76" s="2">
        <f>('DT-Prelim Calcs'!$C$6*HK76-HL76)/('DT-Prelim Calcs'!$C$6*HK76)*'DT-Prelim Calcs'!$C$7*HK76</f>
        <v>0.24083603363806499</v>
      </c>
      <c r="HN76" s="110">
        <f>HM76/'DT-Prelim Calcs'!$C$7*('DT-Prelim Calcs'!$C$8-'DT-Prelim Calcs'!$C$9)+'DT-Prelim Calcs'!$C$9</f>
        <v>17.68928999494581</v>
      </c>
      <c r="HO76" s="110">
        <f t="shared" si="140"/>
        <v>17.68928999494581</v>
      </c>
      <c r="HP76" s="2">
        <f t="shared" si="182"/>
        <v>8.1942878076030068E-5</v>
      </c>
      <c r="HQ76" s="110">
        <f>HP76*'DT-Prelim Calcs'!$C$21/HK$2/'DT-Prelim Calcs'!$C$19/'DT-Prelim Calcs'!$C$18*3.39*'DT-Prelim Calcs'!$C$20</f>
        <v>3.0433038685537032E-3</v>
      </c>
      <c r="HR76" s="88">
        <f t="shared" si="141"/>
        <v>1</v>
      </c>
      <c r="HS76" s="110">
        <f>HQ75*'DT-Prelim Calcs'!$C$11+HS75</f>
        <v>12.303321955892571</v>
      </c>
      <c r="HT76" s="110">
        <f>HT75+0.5*HQ76*'DT-Prelim Calcs'!$C$11^2+HS76*'DT-Prelim Calcs'!$C$11</f>
        <v>30.49442916369328</v>
      </c>
      <c r="HU76" s="110">
        <f>MIN('Drive Train'!$G$35-HO75*'DT-Prelim Calcs'!$C$21*'Drive Train'!$G$38,HU75+HO$2)</f>
        <v>11.107909157280282</v>
      </c>
      <c r="HV76" s="110">
        <f>'Drive Train'!$G$35-HO76*'DT-Prelim Calcs'!$C$21*'Drive Train'!$G$38</f>
        <v>11.107963900454877</v>
      </c>
      <c r="HW76" s="1">
        <f>IF(HT76&gt;='Drive Train'!$G$30,1,0)</f>
        <v>1</v>
      </c>
      <c r="HX76" s="110">
        <f t="shared" si="183"/>
        <v>0</v>
      </c>
      <c r="HY76" s="119">
        <f>HY75+'DT-Prelim Calcs'!$C$11</f>
        <v>2.8800000000000017</v>
      </c>
      <c r="HZ76" s="2">
        <f>IJ76/'Drive Train'!$G$35</f>
        <v>0.87464264840224115</v>
      </c>
      <c r="IA76" s="88">
        <f>IH76*12*60/(PI() * 'Drive Train'!$G$17)/HZ$2*HZ76</f>
        <v>4110.4420661689674</v>
      </c>
      <c r="IB76" s="2">
        <f>('DT-Prelim Calcs'!$C$6*HZ76-IA76)/('DT-Prelim Calcs'!$C$6*HZ76)*'DT-Prelim Calcs'!$C$7*HZ76</f>
        <v>0.24082775868239215</v>
      </c>
      <c r="IC76" s="110">
        <f>IB76/'DT-Prelim Calcs'!$C$7*('DT-Prelim Calcs'!$C$8-'DT-Prelim Calcs'!$C$9)+'DT-Prelim Calcs'!$C$9</f>
        <v>17.688785281337395</v>
      </c>
      <c r="ID76" s="110">
        <f t="shared" si="142"/>
        <v>17.688785281337395</v>
      </c>
      <c r="IE76" s="2">
        <f t="shared" si="184"/>
        <v>7.1384431580057139E-5</v>
      </c>
      <c r="IF76" s="110">
        <f>IE76*'DT-Prelim Calcs'!$C$21/HZ$2/'DT-Prelim Calcs'!$C$19/'DT-Prelim Calcs'!$C$18*3.39*'DT-Prelim Calcs'!$C$20</f>
        <v>2.6511702039624043E-3</v>
      </c>
      <c r="IG76" s="88">
        <f t="shared" si="143"/>
        <v>1</v>
      </c>
      <c r="IH76" s="110">
        <f>IF75*'DT-Prelim Calcs'!$C$11+IH75</f>
        <v>12.303438649746832</v>
      </c>
      <c r="II76" s="110">
        <f>II75+0.5*IF76*'DT-Prelim Calcs'!$C$11^2+IH76*'DT-Prelim Calcs'!$C$11</f>
        <v>30.823466497156815</v>
      </c>
      <c r="IJ76" s="110">
        <f>MIN('Drive Train'!$G$35-ID75*'DT-Prelim Calcs'!$C$21*'Drive Train'!$G$38,IJ75+ID$2)</f>
        <v>11.107961634708461</v>
      </c>
      <c r="IK76" s="110">
        <f>'Drive Train'!$G$35-ID76*'DT-Prelim Calcs'!$C$21*'Drive Train'!$G$38</f>
        <v>11.108009324679633</v>
      </c>
      <c r="IL76" s="1">
        <f>IF(II76&gt;='Drive Train'!$G$30,1,0)</f>
        <v>1</v>
      </c>
      <c r="IM76" s="110">
        <f t="shared" si="185"/>
        <v>0</v>
      </c>
      <c r="IN76" s="119">
        <f>IN75+'DT-Prelim Calcs'!$C$11</f>
        <v>2.8800000000000017</v>
      </c>
      <c r="IO76" s="2">
        <f>IY76/'Drive Train'!$G$35</f>
        <v>0.87464507417464221</v>
      </c>
      <c r="IP76" s="88">
        <f>IW76*12*60/(PI() * 'Drive Train'!$G$17)/IO$2*IO76</f>
        <v>4110.4763532233428</v>
      </c>
      <c r="IQ76" s="2">
        <f>('DT-Prelim Calcs'!$C$6*IO76-IP76)/('DT-Prelim Calcs'!$C$6*IO76)*'DT-Prelim Calcs'!$C$7*IO76</f>
        <v>0.24082290081143154</v>
      </c>
      <c r="IR76" s="110">
        <f>IQ76/'DT-Prelim Calcs'!$C$7*('DT-Prelim Calcs'!$C$8-'DT-Prelim Calcs'!$C$9)+'DT-Prelim Calcs'!$C$9</f>
        <v>17.688488985661785</v>
      </c>
      <c r="IS76" s="110">
        <f t="shared" si="144"/>
        <v>17.688488985661785</v>
      </c>
      <c r="IT76" s="2">
        <f t="shared" si="186"/>
        <v>6.5186030966168929E-5</v>
      </c>
      <c r="IU76" s="110">
        <f>IT76*'DT-Prelim Calcs'!$C$21/IO$2/'DT-Prelim Calcs'!$C$19/'DT-Prelim Calcs'!$C$18*3.39*'DT-Prelim Calcs'!$C$20</f>
        <v>2.4209657370215533E-3</v>
      </c>
      <c r="IV76" s="88">
        <f t="shared" si="145"/>
        <v>1</v>
      </c>
      <c r="IW76" s="110">
        <f>IU75*'DT-Prelim Calcs'!$C$11+IW75</f>
        <v>12.303507155199279</v>
      </c>
      <c r="IX76" s="110">
        <f>IX75+0.5*IU76*'DT-Prelim Calcs'!$C$11^2+IW76*'DT-Prelim Calcs'!$C$11</f>
        <v>31.056167819002876</v>
      </c>
      <c r="IY76" s="110">
        <f>MIN('Drive Train'!$G$35-IS75*'DT-Prelim Calcs'!$C$21*'Drive Train'!$G$38,IY75+IS$2)</f>
        <v>11.107992442017956</v>
      </c>
      <c r="IZ76" s="110">
        <f>'Drive Train'!$G$35-IS76*'DT-Prelim Calcs'!$C$21*'Drive Train'!$G$38</f>
        <v>11.108035991290439</v>
      </c>
      <c r="JA76" s="1">
        <f>IF(IX76&gt;='Drive Train'!$G$30,1,0)</f>
        <v>1</v>
      </c>
      <c r="JB76" s="110">
        <f t="shared" si="187"/>
        <v>0</v>
      </c>
      <c r="JC76" s="119">
        <f>JC75+'DT-Prelim Calcs'!$C$11</f>
        <v>2.8800000000000017</v>
      </c>
      <c r="JD76" s="2">
        <f>JN76/'Drive Train'!$G$35</f>
        <v>0.87464649457050825</v>
      </c>
      <c r="JE76" s="88">
        <f>JL76*12*60/(PI() * 'Drive Train'!$G$17)/JD$2*JD76</f>
        <v>4110.4964297789047</v>
      </c>
      <c r="JF76" s="2">
        <f>('DT-Prelim Calcs'!$C$6*JD76-JE76)/('DT-Prelim Calcs'!$C$6*JD76)*'DT-Prelim Calcs'!$C$7*JD76</f>
        <v>0.2408200563190305</v>
      </c>
      <c r="JG76" s="110">
        <f>JF76/'DT-Prelim Calcs'!$C$7*('DT-Prelim Calcs'!$C$8-'DT-Prelim Calcs'!$C$9)+'DT-Prelim Calcs'!$C$9</f>
        <v>17.688315491799024</v>
      </c>
      <c r="JH76" s="110">
        <f t="shared" si="146"/>
        <v>17.688315491799024</v>
      </c>
      <c r="JI76" s="2">
        <f t="shared" si="188"/>
        <v>6.1556604124823888E-5</v>
      </c>
      <c r="JJ76" s="110">
        <f>JI76*'DT-Prelim Calcs'!$C$21/JD$2/'DT-Prelim Calcs'!$C$19/'DT-Prelim Calcs'!$C$18*3.39*'DT-Prelim Calcs'!$C$20</f>
        <v>2.2861712435129221E-3</v>
      </c>
      <c r="JK76" s="88">
        <f t="shared" si="147"/>
        <v>1</v>
      </c>
      <c r="JL76" s="110">
        <f>JJ75*'DT-Prelim Calcs'!$C$11+JL75</f>
        <v>12.30354726791804</v>
      </c>
      <c r="JM76" s="110">
        <f>JM75+0.5*JJ76*'DT-Prelim Calcs'!$C$11^2+JL76*'DT-Prelim Calcs'!$C$11</f>
        <v>31.213790925415619</v>
      </c>
      <c r="JN76" s="110">
        <f>MIN('Drive Train'!$G$35-JH75*'DT-Prelim Calcs'!$C$21*'Drive Train'!$G$38,JN75+JH$2)</f>
        <v>11.108010481045454</v>
      </c>
      <c r="JO76" s="110">
        <f>'Drive Train'!$G$35-JH76*'DT-Prelim Calcs'!$C$21*'Drive Train'!$G$38</f>
        <v>11.108051605738087</v>
      </c>
      <c r="JP76" s="1">
        <f>IF(JM76&gt;='Drive Train'!$G$30,1,0)</f>
        <v>1</v>
      </c>
      <c r="JQ76" s="110">
        <f>MIN(JG76,'DT-Prelim Calcs'!$C$10)*'DT-Prelim Calcs'!$C$11*1000/60/60*(1-JP76)</f>
        <v>0</v>
      </c>
      <c r="JR76" s="119">
        <f>JR75+'DT-Prelim Calcs'!$C$11</f>
        <v>2.8800000000000017</v>
      </c>
      <c r="JS76" s="2">
        <f>KC76/'Drive Train'!$G$35</f>
        <v>0.87464701715309356</v>
      </c>
      <c r="JT76" s="88">
        <f>KA76*12*60/(PI() * 'Drive Train'!$G$17)/JS$2*JS76</f>
        <v>4110.5038162087412</v>
      </c>
      <c r="JU76" s="2">
        <f>('DT-Prelim Calcs'!$C$6*JS76-JT76)/('DT-Prelim Calcs'!$C$6*JS76)*'DT-Prelim Calcs'!$C$7*JS76</f>
        <v>0.240819009792998</v>
      </c>
      <c r="JV76" s="110">
        <f>JU76/'DT-Prelim Calcs'!$C$7*('DT-Prelim Calcs'!$C$8-'DT-Prelim Calcs'!$C$9)+'DT-Prelim Calcs'!$C$9</f>
        <v>17.688251661133211</v>
      </c>
      <c r="JW76" s="110">
        <f t="shared" si="148"/>
        <v>17.688251661133211</v>
      </c>
      <c r="JX76" s="2">
        <f t="shared" si="189"/>
        <v>6.0221291044326719E-5</v>
      </c>
      <c r="JY76" s="110">
        <f>JX76*'DT-Prelim Calcs'!$C$21/JS$2/'DT-Prelim Calcs'!$C$19/'DT-Prelim Calcs'!$C$18*3.39*'DT-Prelim Calcs'!$C$20</f>
        <v>2.2365786058240566E-3</v>
      </c>
      <c r="JZ76" s="88">
        <f t="shared" si="149"/>
        <v>1</v>
      </c>
      <c r="KA76" s="110">
        <f>JY75*'DT-Prelim Calcs'!$C$11+KA75</f>
        <v>12.303562025881307</v>
      </c>
      <c r="KB76" s="110">
        <f>KB75+0.5*JY76*'DT-Prelim Calcs'!$C$11^2+KA76*'DT-Prelim Calcs'!$C$11</f>
        <v>31.275877462905228</v>
      </c>
      <c r="KC76" s="110">
        <f>MIN('Drive Train'!$G$35-JW75*'DT-Prelim Calcs'!$C$21*'Drive Train'!$G$38,KC75+JW$2)</f>
        <v>11.108017117844287</v>
      </c>
      <c r="KD76" s="110">
        <f>'Drive Train'!$G$35-JW76*'DT-Prelim Calcs'!$C$21*'Drive Train'!$G$38</f>
        <v>11.10805735049801</v>
      </c>
      <c r="KE76" s="1">
        <f>IF(KB76&gt;='Drive Train'!$G$30,1,0)</f>
        <v>1</v>
      </c>
      <c r="KF76" s="110">
        <f>MIN(JV76,'DT-Prelim Calcs'!$C$10)*'DT-Prelim Calcs'!$C$11*1000/60/60*(1-KE76)</f>
        <v>0</v>
      </c>
      <c r="KG76" s="119">
        <f>KG75+'DT-Prelim Calcs'!$C$11</f>
        <v>2.8800000000000017</v>
      </c>
      <c r="KH76" s="2">
        <f>KR76/'Drive Train'!$G$35</f>
        <v>0.87464697829274796</v>
      </c>
      <c r="KI76" s="88">
        <f>KP76*12*60/(PI() * 'Drive Train'!$G$17)/KH$2*KH76</f>
        <v>4110.5032669382581</v>
      </c>
      <c r="KJ76" s="2">
        <f>('DT-Prelim Calcs'!$C$6*KH76-KI76)/('DT-Prelim Calcs'!$C$6*KH76)*'DT-Prelim Calcs'!$C$7*KH76</f>
        <v>0.2408190876148732</v>
      </c>
      <c r="KK76" s="110">
        <f>KJ76/'DT-Prelim Calcs'!$C$7*('DT-Prelim Calcs'!$C$8-'DT-Prelim Calcs'!$C$9)+'DT-Prelim Calcs'!$C$9</f>
        <v>17.68825640771567</v>
      </c>
      <c r="KL76" s="110">
        <f t="shared" si="150"/>
        <v>17.68825640771567</v>
      </c>
      <c r="KM76" s="2">
        <f t="shared" si="190"/>
        <v>6.0320587719958629E-5</v>
      </c>
      <c r="KN76" s="110">
        <f>KM76*'DT-Prelim Calcs'!$C$21/KH$2/'DT-Prelim Calcs'!$C$19/'DT-Prelim Calcs'!$C$18*3.39*'DT-Prelim Calcs'!$C$20</f>
        <v>2.2402664181657801E-3</v>
      </c>
      <c r="KO76" s="88">
        <f t="shared" si="151"/>
        <v>1</v>
      </c>
      <c r="KP76" s="110">
        <f>KN75*'DT-Prelim Calcs'!$C$11+KP75</f>
        <v>12.303560928448725</v>
      </c>
      <c r="KQ76" s="110">
        <f>KQ75+0.5*KN76*'DT-Prelim Calcs'!$C$11^2+KP76*'DT-Prelim Calcs'!$C$11</f>
        <v>31.271322290622333</v>
      </c>
      <c r="KR76" s="110">
        <f>MIN('Drive Train'!$G$35-KL75*'DT-Prelim Calcs'!$C$21*'Drive Train'!$G$38,KR75+KL$2)</f>
        <v>11.108016624317898</v>
      </c>
      <c r="KS76" s="110">
        <f>'Drive Train'!$G$35-KL76*'DT-Prelim Calcs'!$C$21*'Drive Train'!$G$38</f>
        <v>11.10805692330559</v>
      </c>
      <c r="KT76" s="1">
        <f>IF(KQ76&gt;='Drive Train'!$G$30,1,0)</f>
        <v>1</v>
      </c>
      <c r="KU76" s="110">
        <f>MIN(KK76,'DT-Prelim Calcs'!$C$10)*'DT-Prelim Calcs'!$C$11*1000/60/60*(1-KT76)</f>
        <v>0</v>
      </c>
      <c r="KV76" s="119">
        <f>KV75+'DT-Prelim Calcs'!$C$11</f>
        <v>2.8800000000000017</v>
      </c>
      <c r="KW76" s="2">
        <f>LG76/'Drive Train'!$G$35</f>
        <v>0.8746470147763904</v>
      </c>
      <c r="KX76" s="88">
        <f>LE76*12*60/(PI() * 'Drive Train'!$G$17)/KW$2*KW76</f>
        <v>4110.5037826152966</v>
      </c>
      <c r="KY76" s="2">
        <f>('DT-Prelim Calcs'!$C$6*KW76-KX76)/('DT-Prelim Calcs'!$C$6*KW76)*'DT-Prelim Calcs'!$C$7*KW76</f>
        <v>0.24081901455259253</v>
      </c>
      <c r="KZ76" s="110">
        <f>KY76/'DT-Prelim Calcs'!$C$7*('DT-Prelim Calcs'!$C$8-'DT-Prelim Calcs'!$C$9)+'DT-Prelim Calcs'!$C$9</f>
        <v>17.688251951434722</v>
      </c>
      <c r="LA76" s="110">
        <f t="shared" si="152"/>
        <v>17.688251951434722</v>
      </c>
      <c r="LB76" s="2">
        <f t="shared" si="191"/>
        <v>6.0227364040016385E-5</v>
      </c>
      <c r="LC76" s="110">
        <f>LB76*'DT-Prelim Calcs'!$C$21/KW$2/'DT-Prelim Calcs'!$C$19/'DT-Prelim Calcs'!$C$18*3.39*'DT-Prelim Calcs'!$C$20</f>
        <v>2.2368041528357074E-3</v>
      </c>
      <c r="LD76" s="88">
        <f t="shared" si="153"/>
        <v>1</v>
      </c>
      <c r="LE76" s="110">
        <f>LC75*'DT-Prelim Calcs'!$C$11+LE75</f>
        <v>12.303561958762209</v>
      </c>
      <c r="LF76" s="110">
        <f>LF75+0.5*LC76*'DT-Prelim Calcs'!$C$11^2+LE76*'DT-Prelim Calcs'!$C$11</f>
        <v>31.275662394556285</v>
      </c>
      <c r="LG76" s="110">
        <f>MIN('Drive Train'!$G$35-LA75*'DT-Prelim Calcs'!$C$21*'Drive Train'!$G$38,LG75+LA$2)</f>
        <v>11.108017087660157</v>
      </c>
      <c r="LH76" s="110">
        <f>'Drive Train'!$G$35-LA76*'DT-Prelim Calcs'!$C$21*'Drive Train'!$G$38</f>
        <v>11.108057324370874</v>
      </c>
      <c r="LI76" s="1">
        <f>IF(LF76&gt;='Drive Train'!$G$30,1,0)</f>
        <v>1</v>
      </c>
      <c r="LJ76" s="110">
        <f>MIN(KZ76,'DT-Prelim Calcs'!$C$10)*'DT-Prelim Calcs'!$C$11*1000/60/60*(1-LI76)</f>
        <v>0</v>
      </c>
      <c r="LK76" s="119">
        <f>LK75+'DT-Prelim Calcs'!$C$11</f>
        <v>2.8800000000000017</v>
      </c>
      <c r="LL76" s="2">
        <f>LV76/'Drive Train'!$G$35</f>
        <v>0.87464698728531221</v>
      </c>
      <c r="LM76" s="88">
        <f>LT76*12*60/(PI() * 'Drive Train'!$G$17)/LL$2*LL76</f>
        <v>4110.5033940434087</v>
      </c>
      <c r="LN76" s="2">
        <f>('DT-Prelim Calcs'!$C$6*LL76-LM76)/('DT-Prelim Calcs'!$C$6*LL76)*'DT-Prelim Calcs'!$C$7*LL76</f>
        <v>0.24081906960633015</v>
      </c>
      <c r="LO76" s="110">
        <f>LN76/'DT-Prelim Calcs'!$C$7*('DT-Prelim Calcs'!$C$8-'DT-Prelim Calcs'!$C$9)+'DT-Prelim Calcs'!$C$9</f>
        <v>17.688255309322265</v>
      </c>
      <c r="LP76" s="110">
        <f t="shared" si="154"/>
        <v>17.688255309322265</v>
      </c>
      <c r="LQ76" s="2">
        <f t="shared" si="192"/>
        <v>6.0297609753012793E-5</v>
      </c>
      <c r="LR76" s="110">
        <f>LQ76*'DT-Prelim Calcs'!$C$21/LL$2/'DT-Prelim Calcs'!$C$19/'DT-Prelim Calcs'!$C$18*3.39*'DT-Prelim Calcs'!$C$20</f>
        <v>2.2394130317905437E-3</v>
      </c>
      <c r="LS76" s="88">
        <f t="shared" si="155"/>
        <v>1</v>
      </c>
      <c r="LT76" s="110">
        <f>LR75*'DT-Prelim Calcs'!$C$11+LT75</f>
        <v>12.303561182402548</v>
      </c>
      <c r="LU76" s="110">
        <f>LU75+0.5*LR76*'DT-Prelim Calcs'!$C$11^2+LT76*'DT-Prelim Calcs'!$C$11</f>
        <v>31.272786997370936</v>
      </c>
      <c r="LV76" s="110">
        <f>MIN('Drive Train'!$G$35-LP75*'DT-Prelim Calcs'!$C$21*'Drive Train'!$G$38,LV75+LP$2)</f>
        <v>11.108016738523464</v>
      </c>
      <c r="LW76" s="110">
        <f>'Drive Train'!$G$35-LP76*'DT-Prelim Calcs'!$C$21*'Drive Train'!$G$38</f>
        <v>11.108057022160995</v>
      </c>
      <c r="LX76" s="1">
        <f>IF(LU76&gt;='Drive Train'!$G$30,1,0)</f>
        <v>1</v>
      </c>
      <c r="LY76" s="110">
        <f>MIN(LO76,'DT-Prelim Calcs'!$C$10)*'DT-Prelim Calcs'!$C$11*1000/60/60*(1-LX76)</f>
        <v>0</v>
      </c>
      <c r="LZ76" s="119">
        <f>LZ75+'DT-Prelim Calcs'!$C$11</f>
        <v>2.8800000000000017</v>
      </c>
    </row>
    <row r="77" spans="2:338" x14ac:dyDescent="0.2">
      <c r="B77" s="137"/>
      <c r="Q77" s="209"/>
      <c r="R77" s="119">
        <f>R76+'DT-Prelim Calcs'!$C$11</f>
        <v>2.9200000000000017</v>
      </c>
      <c r="S77" s="2">
        <f>AG77/'Drive Train'!$G$35</f>
        <v>0</v>
      </c>
      <c r="T77" s="88">
        <f>AE77*12*60/(PI() * 'Drive Train'!$G$17)/S$2*ABS(S77)</f>
        <v>0</v>
      </c>
      <c r="U77" s="2">
        <f>IF(OR(AD76=1,AND($C$32=Motors!$C$28,'DT-Prelim Calcs'!AI76=1)),0,IF(AG77=0,-(V76+$C$9)/($C$8-$C$9)*$C$7,($C$6*S77-T77)/($C$6*S77)*$C$7*S77))</f>
        <v>0</v>
      </c>
      <c r="V77" s="110">
        <f>IF(AND(AD76=1,AI76=1),0,ABS(U77/$C$7*($C$8-$C$9)+$C$9) *'Drive Train'!$K$55 + V76*(1-'Drive Train'!$K$55))</f>
        <v>3.0000000103369109</v>
      </c>
      <c r="W77" s="110">
        <f t="shared" si="108"/>
        <v>3.0000000103369109</v>
      </c>
      <c r="X77" s="2">
        <f>MAX(MIN(IF(AND(AI76=1,AG77&lt;0),-1,1)*(W77-$C$9)/($C$8-$C$9)*$C$7-$C$29*AE77/T$2 -  AI76*$C$29/2,X$2),MAX(X$4:X76)*-1)</f>
        <v>-0.20606230828467015</v>
      </c>
      <c r="Y77" s="110">
        <f t="shared" si="109"/>
        <v>-7.6530167683881363</v>
      </c>
      <c r="Z77" s="110">
        <f t="shared" si="110"/>
        <v>7.6530167683881363</v>
      </c>
      <c r="AA77" s="110">
        <f t="shared" si="111"/>
        <v>0</v>
      </c>
      <c r="AB77" s="110" t="e">
        <f t="shared" si="112"/>
        <v>#N/A</v>
      </c>
      <c r="AC77" s="88">
        <f t="shared" si="156"/>
        <v>0</v>
      </c>
      <c r="AD77" s="1">
        <f t="shared" si="113"/>
        <v>0</v>
      </c>
      <c r="AE77" s="110">
        <f t="shared" si="114"/>
        <v>2.885916220223963</v>
      </c>
      <c r="AF77" s="110" t="e">
        <f t="shared" si="115"/>
        <v>#N/A</v>
      </c>
      <c r="AG77" s="110">
        <f>IF(AI76=0,MIN('Drive Train'!$G$35-W76*$C$21*'Drive Train'!$G$38,AG76+W$2)-$C$3,IF(AE76-1&lt;=0,0,IF($C$32=Motors!$C$26,MAX(MAX(AG$4:AG76)*-1,AG76-W$2),MAX(0,MAX(AG$4:AG76)*-1,AG76-W$2))))</f>
        <v>0</v>
      </c>
      <c r="AH77" s="110">
        <f>'Drive Train'!$G$35-ABS(W77)*'DT-Prelim Calcs'!$C$21*'Drive Train'!$G$38</f>
        <v>12.429999999069677</v>
      </c>
      <c r="AI77" s="1">
        <f>IF(AJ77&gt;='Drive Train'!$G$30,1,0)</f>
        <v>1</v>
      </c>
      <c r="AJ77" s="110">
        <f>AJ76+0.5*Y77*'DT-Prelim Calcs'!$C$11^2+AE77*'DT-Prelim Calcs'!$C$11</f>
        <v>26.90374707380095</v>
      </c>
      <c r="AK77" s="110">
        <f t="shared" si="116"/>
        <v>0</v>
      </c>
      <c r="AL77" s="119">
        <f>AL76+'DT-Prelim Calcs'!$C$11</f>
        <v>2.9200000000000017</v>
      </c>
      <c r="AM77" s="2">
        <f>AW77/'Drive Train'!$G$35</f>
        <v>0.71990013896664096</v>
      </c>
      <c r="AN77" s="88">
        <f>AU77*12*60/(PI() * 'Drive Train'!$G$17)/AM$2*AM77</f>
        <v>1736.7615634055212</v>
      </c>
      <c r="AO77" s="2">
        <f>('DT-Prelim Calcs'!$C$6*AM77-AN77)/('DT-Prelim Calcs'!$C$6*AM77)*'DT-Prelim Calcs'!$C$7*AM77</f>
        <v>0.59573833902484996</v>
      </c>
      <c r="AP77" s="110">
        <f>AO77/'DT-Prelim Calcs'!$C$7*('DT-Prelim Calcs'!$C$8-'DT-Prelim Calcs'!$C$9)+'DT-Prelim Calcs'!$C$9</f>
        <v>39.335813585912838</v>
      </c>
      <c r="AQ77" s="110">
        <f t="shared" si="117"/>
        <v>39.335813585912838</v>
      </c>
      <c r="AR77" s="2">
        <f t="shared" si="157"/>
        <v>0.47214705205027119</v>
      </c>
      <c r="AS77" s="110">
        <f>AR77*'DT-Prelim Calcs'!$C$21/AM$2/'DT-Prelim Calcs'!$C$19/'DT-Prelim Calcs'!$C$18*3.39*'DT-Prelim Calcs'!$C$20</f>
        <v>5.2605680338599257</v>
      </c>
      <c r="AT77" s="88">
        <f t="shared" si="118"/>
        <v>0</v>
      </c>
      <c r="AU77" s="110">
        <f>AS76*'DT-Prelim Calcs'!$C$11+AU76</f>
        <v>21.05306414235546</v>
      </c>
      <c r="AV77" s="110">
        <f>AV76+0.5*AS77*'DT-Prelim Calcs'!$C$11^2+AU77*'DT-Prelim Calcs'!$C$11</f>
        <v>34.178575591381232</v>
      </c>
      <c r="AW77" s="110">
        <f>MIN('Drive Train'!$G$35-AQ76*'DT-Prelim Calcs'!$C$21*'Drive Train'!$G$38,AW76+AQ$2)</f>
        <v>9.1427317648763395</v>
      </c>
      <c r="AX77" s="110">
        <f>'Drive Train'!$G$35-AQ77*'DT-Prelim Calcs'!$C$21*'Drive Train'!$G$38</f>
        <v>9.1597767772678438</v>
      </c>
      <c r="AY77" s="1">
        <f>IF(AV77&gt;='Drive Train'!$G$30,1,0)</f>
        <v>1</v>
      </c>
      <c r="AZ77" s="110">
        <f t="shared" si="158"/>
        <v>0</v>
      </c>
      <c r="BA77" s="119">
        <f>BA76+'DT-Prelim Calcs'!$C$11</f>
        <v>2.9200000000000017</v>
      </c>
      <c r="BB77" s="2">
        <f>BL77/'Drive Train'!$G$35</f>
        <v>0.81843390895978996</v>
      </c>
      <c r="BC77" s="88">
        <f>BJ77*12*60/(PI() * 'Drive Train'!$G$17)/BB$2*BB77</f>
        <v>3257.6829268844531</v>
      </c>
      <c r="BD77" s="2">
        <f>('DT-Prelim Calcs'!$C$6*BB77-BC77)/('DT-Prelim Calcs'!$C$6*BB77)*'DT-Prelim Calcs'!$C$7*BB77</f>
        <v>0.36746220086154374</v>
      </c>
      <c r="BE77" s="110">
        <f>BD77/'DT-Prelim Calcs'!$C$7*('DT-Prelim Calcs'!$C$8-'DT-Prelim Calcs'!$C$9)+'DT-Prelim Calcs'!$C$9</f>
        <v>25.412588137654446</v>
      </c>
      <c r="BF77" s="110">
        <f t="shared" si="119"/>
        <v>25.412588137654446</v>
      </c>
      <c r="BG77" s="2">
        <f t="shared" si="159"/>
        <v>0.16354910881185222</v>
      </c>
      <c r="BH77" s="110">
        <f>BG77*'DT-Prelim Calcs'!$C$21/BB$2/'DT-Prelim Calcs'!$C$19/'DT-Prelim Calcs'!$C$18*3.39*'DT-Prelim Calcs'!$C$20</f>
        <v>2.8345822770073572</v>
      </c>
      <c r="BI77" s="88">
        <f t="shared" si="120"/>
        <v>0</v>
      </c>
      <c r="BJ77" s="110">
        <f>BH76*'DT-Prelim Calcs'!$C$11+BJ76</f>
        <v>22.32991361128235</v>
      </c>
      <c r="BK77" s="110">
        <f>BK76+0.5*BH77*'DT-Prelim Calcs'!$C$11^2+BJ77*'DT-Prelim Calcs'!$C$11</f>
        <v>41.415768003967095</v>
      </c>
      <c r="BL77" s="110">
        <f>MIN('Drive Train'!$G$35-BF76*'DT-Prelim Calcs'!$C$21*'Drive Train'!$G$38,BL76+BF$2)</f>
        <v>10.394110643789332</v>
      </c>
      <c r="BM77" s="110">
        <f>'Drive Train'!$G$35-BF77*'DT-Prelim Calcs'!$C$21*'Drive Train'!$G$38</f>
        <v>10.412867067611099</v>
      </c>
      <c r="BN77" s="1">
        <f>IF(BK77&gt;='Drive Train'!$G$30,1,0)</f>
        <v>1</v>
      </c>
      <c r="BO77" s="110">
        <f t="shared" si="160"/>
        <v>0</v>
      </c>
      <c r="BP77" s="119">
        <f>BP76+'DT-Prelim Calcs'!$C$11</f>
        <v>2.9200000000000017</v>
      </c>
      <c r="BQ77" s="2">
        <f>CA77/'Drive Train'!$G$35</f>
        <v>0.86467905159360348</v>
      </c>
      <c r="BR77" s="88">
        <f>BY77*12*60/(PI() * 'Drive Train'!$G$17)/BQ$2*BQ77</f>
        <v>3961.8404042037309</v>
      </c>
      <c r="BS77" s="2">
        <f>('DT-Prelim Calcs'!$C$6*BQ77-BR77)/('DT-Prelim Calcs'!$C$6*BQ77)*'DT-Prelim Calcs'!$C$7*BQ77</f>
        <v>0.26265722817039522</v>
      </c>
      <c r="BT77" s="110">
        <f>BS77/'DT-Prelim Calcs'!$C$7*('DT-Prelim Calcs'!$C$8-'DT-Prelim Calcs'!$C$9)+'DT-Prelim Calcs'!$C$9</f>
        <v>19.020228101173043</v>
      </c>
      <c r="BU77" s="110">
        <f t="shared" si="121"/>
        <v>19.020228101173043</v>
      </c>
      <c r="BV77" s="2">
        <f t="shared" si="161"/>
        <v>2.7930820540818024E-2</v>
      </c>
      <c r="BW77" s="110">
        <f>BV77*'DT-Prelim Calcs'!$C$21/BQ$2/'DT-Prelim Calcs'!$C$19/'DT-Prelim Calcs'!$C$18*3.39*'DT-Prelim Calcs'!$C$20</f>
        <v>0.65697696891272817</v>
      </c>
      <c r="BX77" s="88">
        <f t="shared" si="122"/>
        <v>0</v>
      </c>
      <c r="BY77" s="110">
        <f>BW76*'DT-Prelim Calcs'!$C$11+BY76</f>
        <v>18.93992782275199</v>
      </c>
      <c r="BZ77" s="110">
        <f>BZ76+0.5*BW77*'DT-Prelim Calcs'!$C$11^2+BY77*'DT-Prelim Calcs'!$C$11</f>
        <v>40.81778078832108</v>
      </c>
      <c r="CA77" s="110">
        <f>MIN('Drive Train'!$G$35-BU76*'DT-Prelim Calcs'!$C$21*'Drive Train'!$G$38,CA76+BU$2)</f>
        <v>10.981423955238764</v>
      </c>
      <c r="CB77" s="110">
        <f>'Drive Train'!$G$35-BU77*'DT-Prelim Calcs'!$C$21*'Drive Train'!$G$38</f>
        <v>10.988179470894426</v>
      </c>
      <c r="CC77" s="1">
        <f>IF(BZ77&gt;='Drive Train'!$G$30,1,0)</f>
        <v>1</v>
      </c>
      <c r="CD77" s="110">
        <f t="shared" si="162"/>
        <v>0</v>
      </c>
      <c r="CE77" s="119">
        <f>CE76+'DT-Prelim Calcs'!$C$11</f>
        <v>2.9200000000000017</v>
      </c>
      <c r="CF77" s="2">
        <f>CP77/'Drive Train'!$G$35</f>
        <v>0.87377827595397117</v>
      </c>
      <c r="CG77" s="88">
        <f>CN77*12*60/(PI() * 'Drive Train'!$G$17)/CF$2*CF77</f>
        <v>4097.8132647279917</v>
      </c>
      <c r="CH77" s="2">
        <f>('DT-Prelim Calcs'!$C$6*CF77-CG77)/('DT-Prelim Calcs'!$C$6*CF77)*'DT-Prelim Calcs'!$C$7*CF77</f>
        <v>0.24265807059056704</v>
      </c>
      <c r="CI77" s="110">
        <f>CH77/'DT-Prelim Calcs'!$C$7*('DT-Prelim Calcs'!$C$8-'DT-Prelim Calcs'!$C$9)+'DT-Prelim Calcs'!$C$9</f>
        <v>17.800421326800546</v>
      </c>
      <c r="CJ77" s="110">
        <f t="shared" si="123"/>
        <v>17.800421326800546</v>
      </c>
      <c r="CK77" s="2">
        <f t="shared" si="163"/>
        <v>2.403956140186958E-3</v>
      </c>
      <c r="CL77" s="110">
        <f>CK77*'DT-Prelim Calcs'!$C$21/CF$2/'DT-Prelim Calcs'!$C$19/'DT-Prelim Calcs'!$C$18*3.39*'DT-Prelim Calcs'!$C$20</f>
        <v>7.1425062853919613E-2</v>
      </c>
      <c r="CM77" s="88">
        <f t="shared" si="124"/>
        <v>1</v>
      </c>
      <c r="CN77" s="110">
        <f>CL76*'DT-Prelim Calcs'!$C$11+CN76</f>
        <v>15.347214412743293</v>
      </c>
      <c r="CO77" s="110">
        <f>CO76+0.5*CL77*'DT-Prelim Calcs'!$C$11^2+CN77*'DT-Prelim Calcs'!$C$11</f>
        <v>36.894735144781322</v>
      </c>
      <c r="CP77" s="110">
        <f>MIN('Drive Train'!$G$35-CJ76*'DT-Prelim Calcs'!$C$21*'Drive Train'!$G$38,CP76+CJ$2)</f>
        <v>11.096984104615434</v>
      </c>
      <c r="CQ77" s="110">
        <f>'Drive Train'!$G$35-CJ77*'DT-Prelim Calcs'!$C$21*'Drive Train'!$G$38</f>
        <v>11.09796208058795</v>
      </c>
      <c r="CR77" s="1">
        <f>IF(CO77&gt;='Drive Train'!$G$30,1,0)</f>
        <v>1</v>
      </c>
      <c r="CS77" s="110">
        <f t="shared" si="164"/>
        <v>0</v>
      </c>
      <c r="CT77" s="119">
        <f>CT76+'DT-Prelim Calcs'!$C$11</f>
        <v>2.9200000000000017</v>
      </c>
      <c r="CU77" s="2">
        <f>DE77/'Drive Train'!$G$35</f>
        <v>0.87462931086499374</v>
      </c>
      <c r="CV77" s="88">
        <f>DC77*12*60/(PI() * 'Drive Train'!$G$17)/CU$2*CU77</f>
        <v>4110.2501082021008</v>
      </c>
      <c r="CW77" s="2">
        <f>('DT-Prelim Calcs'!$C$6*CU77-CV77)/('DT-Prelim Calcs'!$C$6*CU77)*'DT-Prelim Calcs'!$C$7*CU77</f>
        <v>0.24085529877084624</v>
      </c>
      <c r="CX77" s="110">
        <f>CW77/'DT-Prelim Calcs'!$C$7*('DT-Prelim Calcs'!$C$8-'DT-Prelim Calcs'!$C$9)+'DT-Prelim Calcs'!$C$9</f>
        <v>17.690465031413318</v>
      </c>
      <c r="CY77" s="110">
        <f t="shared" si="125"/>
        <v>17.690465031413318</v>
      </c>
      <c r="CZ77" s="2">
        <f t="shared" si="165"/>
        <v>1.0649665241899142E-4</v>
      </c>
      <c r="DA77" s="110">
        <f>CZ77*'DT-Prelim Calcs'!$C$21/CU$2/'DT-Prelim Calcs'!$C$19/'DT-Prelim Calcs'!$C$18*3.39*'DT-Prelim Calcs'!$C$20</f>
        <v>3.8233741907489085E-3</v>
      </c>
      <c r="DB77" s="88">
        <f t="shared" si="126"/>
        <v>1</v>
      </c>
      <c r="DC77" s="110">
        <f>DA76*'DT-Prelim Calcs'!$C$11+DC76</f>
        <v>12.727294850690258</v>
      </c>
      <c r="DD77" s="110">
        <f>DD76+0.5*DA77*'DT-Prelim Calcs'!$C$11^2+DC77*'DT-Prelim Calcs'!$C$11</f>
        <v>32.558138391877215</v>
      </c>
      <c r="DE77" s="110">
        <f>MIN('Drive Train'!$G$35-CY76*'DT-Prelim Calcs'!$C$21*'Drive Train'!$G$38,DE76+CY$2)</f>
        <v>11.107792247985421</v>
      </c>
      <c r="DF77" s="110">
        <f>'Drive Train'!$G$35-CY77*'DT-Prelim Calcs'!$C$21*'Drive Train'!$G$38</f>
        <v>11.1078581471728</v>
      </c>
      <c r="DG77" s="1">
        <f>IF(DD77&gt;='Drive Train'!$G$30,1,0)</f>
        <v>1</v>
      </c>
      <c r="DH77" s="110">
        <f t="shared" si="166"/>
        <v>0</v>
      </c>
      <c r="DI77" s="119">
        <f>DI76+'DT-Prelim Calcs'!$C$11</f>
        <v>2.9200000000000017</v>
      </c>
      <c r="DJ77" s="2">
        <f>DT77/'Drive Train'!$G$35</f>
        <v>0.87466962919915181</v>
      </c>
      <c r="DK77" s="88">
        <f>DR77*12*60/(PI() * 'Drive Train'!$G$17)/DJ$2*DJ77</f>
        <v>4110.8237677652505</v>
      </c>
      <c r="DL77" s="2">
        <f>('DT-Prelim Calcs'!$C$6*DJ77-DK77)/('DT-Prelim Calcs'!$C$6*DJ77)*'DT-Prelim Calcs'!$C$7*DJ77</f>
        <v>0.24077364420008426</v>
      </c>
      <c r="DM77" s="110">
        <f>DL77/'DT-Prelim Calcs'!$C$7*('DT-Prelim Calcs'!$C$8-'DT-Prelim Calcs'!$C$9)+'DT-Prelim Calcs'!$C$9</f>
        <v>17.685484681707269</v>
      </c>
      <c r="DN77" s="110">
        <f t="shared" si="127"/>
        <v>17.685484681707269</v>
      </c>
      <c r="DO77" s="2">
        <f t="shared" si="167"/>
        <v>2.3402278598316784E-6</v>
      </c>
      <c r="DP77" s="110">
        <f>DO77*'DT-Prelim Calcs'!$C$21/DJ$2/'DT-Prelim Calcs'!$C$19/'DT-Prelim Calcs'!$C$18*3.39*'DT-Prelim Calcs'!$C$20</f>
        <v>9.8503103078505775E-5</v>
      </c>
      <c r="DQ77" s="88">
        <f t="shared" si="128"/>
        <v>1</v>
      </c>
      <c r="DR77" s="110">
        <f>DP76*'DT-Prelim Calcs'!$C$11+DR76</f>
        <v>10.856648477092619</v>
      </c>
      <c r="DS77" s="110">
        <f>DS76+0.5*DP77*'DT-Prelim Calcs'!$C$11^2+DR77*'DT-Prelim Calcs'!$C$11</f>
        <v>28.734846002200349</v>
      </c>
      <c r="DT77" s="110">
        <f>MIN('Drive Train'!$G$35-DN76*'DT-Prelim Calcs'!$C$21*'Drive Train'!$G$38,DT76+DN$2)</f>
        <v>11.108304290829228</v>
      </c>
      <c r="DU77" s="110">
        <f>'Drive Train'!$G$35-DN77*'DT-Prelim Calcs'!$C$21*'Drive Train'!$G$38</f>
        <v>11.108306378646345</v>
      </c>
      <c r="DV77" s="1">
        <f>IF(DS77&gt;='Drive Train'!$G$30,1,0)</f>
        <v>1</v>
      </c>
      <c r="DW77" s="110">
        <f t="shared" si="168"/>
        <v>0</v>
      </c>
      <c r="DX77" s="119">
        <f>DX76+'DT-Prelim Calcs'!$C$11</f>
        <v>2.9200000000000017</v>
      </c>
      <c r="DY77" s="2">
        <f>EI77/'Drive Train'!$G$35</f>
        <v>0.87467057522291269</v>
      </c>
      <c r="DZ77" s="88">
        <f>EG77*12*60/(PI() * 'Drive Train'!$G$17)/DY$2*DY77</f>
        <v>4110.8368044203944</v>
      </c>
      <c r="EA77" s="2">
        <f>('DT-Prelim Calcs'!$C$6*DY77-DZ77)/('DT-Prelim Calcs'!$C$6*DY77)*'DT-Prelim Calcs'!$C$7*DY77</f>
        <v>0.24077183054499943</v>
      </c>
      <c r="EB77" s="110">
        <f>EA77/'DT-Prelim Calcs'!$C$7*('DT-Prelim Calcs'!$C$8-'DT-Prelim Calcs'!$C$9)+'DT-Prelim Calcs'!$C$9</f>
        <v>17.685374061609895</v>
      </c>
      <c r="EC77" s="110">
        <f t="shared" si="129"/>
        <v>17.685374061609895</v>
      </c>
      <c r="ED77" s="2">
        <f t="shared" si="169"/>
        <v>2.3428335743647111E-8</v>
      </c>
      <c r="EE77" s="110">
        <f>ED77*'DT-Prelim Calcs'!$C$21/DY$2/'DT-Prelim Calcs'!$C$19/'DT-Prelim Calcs'!$C$18*3.39*'DT-Prelim Calcs'!$C$20</f>
        <v>1.1311466038224821E-6</v>
      </c>
      <c r="EF77" s="88">
        <f t="shared" si="130"/>
        <v>1</v>
      </c>
      <c r="EG77" s="110">
        <f>EE76*'DT-Prelim Calcs'!$C$11+EG76</f>
        <v>9.4647902459224031</v>
      </c>
      <c r="EH77" s="110">
        <f>EH76+0.5*EE77*'DT-Prelim Calcs'!$C$11^2+EG77*'DT-Prelim Calcs'!$C$11</f>
        <v>25.560932984872796</v>
      </c>
      <c r="EI77" s="110">
        <f>MIN('Drive Train'!$G$35-EC76*'DT-Prelim Calcs'!$C$21*'Drive Train'!$G$38,EI76+EC$2)</f>
        <v>11.108316305330991</v>
      </c>
      <c r="EJ77" s="110">
        <f>'Drive Train'!$G$35-EC77*'DT-Prelim Calcs'!$C$21*'Drive Train'!$G$38</f>
        <v>11.108316334455109</v>
      </c>
      <c r="EK77" s="1">
        <f>IF(EH77&gt;='Drive Train'!$G$30,1,0)</f>
        <v>1</v>
      </c>
      <c r="EL77" s="110">
        <f t="shared" si="170"/>
        <v>0</v>
      </c>
      <c r="EM77" s="119">
        <f>EM76+'DT-Prelim Calcs'!$C$11</f>
        <v>2.9200000000000017</v>
      </c>
      <c r="EN77" s="2">
        <f>EX77/'Drive Train'!$G$35</f>
        <v>0.87467058538361198</v>
      </c>
      <c r="EO77" s="88">
        <f>EV77*12*60/(PI() * 'Drive Train'!$G$17)/EN$2*EN77</f>
        <v>4110.8369392705672</v>
      </c>
      <c r="EP77" s="2">
        <f>('DT-Prelim Calcs'!$C$6*EN77-EO77)/('DT-Prelim Calcs'!$C$6*EN77)*'DT-Prelim Calcs'!$C$7*EN77</f>
        <v>0.24077181231358119</v>
      </c>
      <c r="EQ77" s="110">
        <f>EP77/'DT-Prelim Calcs'!$C$7*('DT-Prelim Calcs'!$C$8-'DT-Prelim Calcs'!$C$9)+'DT-Prelim Calcs'!$C$9</f>
        <v>17.685372949622682</v>
      </c>
      <c r="ER77" s="110">
        <f t="shared" si="131"/>
        <v>17.685372949622682</v>
      </c>
      <c r="ES77" s="2">
        <f t="shared" si="171"/>
        <v>9.5689928203412933E-11</v>
      </c>
      <c r="ET77" s="110">
        <f>ES77*'DT-Prelim Calcs'!$C$21/EN$2/'DT-Prelim Calcs'!$C$19/'DT-Prelim Calcs'!$C$18*3.39*'DT-Prelim Calcs'!$C$20</f>
        <v>5.2123282148516468E-9</v>
      </c>
      <c r="EU77" s="88">
        <f t="shared" si="132"/>
        <v>1</v>
      </c>
      <c r="EV77" s="110">
        <f>ET76*'DT-Prelim Calcs'!$C$11+EV76</f>
        <v>8.3892460775376474</v>
      </c>
      <c r="EW77" s="110">
        <f>EW76+0.5*ET77*'DT-Prelim Calcs'!$C$11^2+EV77*'DT-Prelim Calcs'!$C$11</f>
        <v>22.953154895178791</v>
      </c>
      <c r="EX77" s="110">
        <f>MIN('Drive Train'!$G$35-ER76*'DT-Prelim Calcs'!$C$21*'Drive Train'!$G$38,EX76+ER$2)</f>
        <v>11.108316434371872</v>
      </c>
      <c r="EY77" s="110">
        <f>'Drive Train'!$G$35-ER77*'DT-Prelim Calcs'!$C$21*'Drive Train'!$G$38</f>
        <v>11.108316434533958</v>
      </c>
      <c r="EZ77" s="1">
        <f>IF(EW77&gt;='Drive Train'!$G$30,1,0)</f>
        <v>1</v>
      </c>
      <c r="FA77" s="110">
        <f t="shared" si="172"/>
        <v>0</v>
      </c>
      <c r="FB77" s="119">
        <f>FB76+'DT-Prelim Calcs'!$C$11</f>
        <v>2.9200000000000017</v>
      </c>
      <c r="FC77" s="2">
        <f>FM77/'Drive Train'!$G$35</f>
        <v>0.87467058542854403</v>
      </c>
      <c r="FD77" s="88">
        <f>FK77*12*60/(PI() * 'Drive Train'!$G$17)/FC$2*FC77</f>
        <v>4110.8369398414679</v>
      </c>
      <c r="FE77" s="2">
        <f>('DT-Prelim Calcs'!$C$6*FC77-FD77)/('DT-Prelim Calcs'!$C$6*FC77)*'DT-Prelim Calcs'!$C$7*FC77</f>
        <v>0.24077181223909816</v>
      </c>
      <c r="FF77" s="110">
        <f>FE77/'DT-Prelim Calcs'!$C$7*('DT-Prelim Calcs'!$C$8-'DT-Prelim Calcs'!$C$9)+'DT-Prelim Calcs'!$C$9</f>
        <v>17.685372945079749</v>
      </c>
      <c r="FG77" s="110">
        <f t="shared" si="133"/>
        <v>17.685372945079749</v>
      </c>
      <c r="FH77" s="2">
        <f t="shared" si="173"/>
        <v>1.3772316620475067E-13</v>
      </c>
      <c r="FI77" s="110">
        <f>FH77*'DT-Prelim Calcs'!$C$21/FC$2/'DT-Prelim Calcs'!$C$19/'DT-Prelim Calcs'!$C$18*3.39*'DT-Prelim Calcs'!$C$20</f>
        <v>8.3544127578983083E-12</v>
      </c>
      <c r="FJ77" s="88">
        <f t="shared" si="134"/>
        <v>1</v>
      </c>
      <c r="FK77" s="110">
        <f>FI76*'DT-Prelim Calcs'!$C$11+FK76</f>
        <v>7.5332005600807683</v>
      </c>
      <c r="FL77" s="110">
        <f>FL76+0.5*FI77*'DT-Prelim Calcs'!$C$11^2+FK77*'DT-Prelim Calcs'!$C$11</f>
        <v>20.801024641760019</v>
      </c>
      <c r="FM77" s="110">
        <f>MIN('Drive Train'!$G$35-FG76*'DT-Prelim Calcs'!$C$21*'Drive Train'!$G$38,FM76+FG$2)</f>
        <v>11.108316434942509</v>
      </c>
      <c r="FN77" s="110">
        <f>'Drive Train'!$G$35-FG77*'DT-Prelim Calcs'!$C$21*'Drive Train'!$G$38</f>
        <v>11.108316434942822</v>
      </c>
      <c r="FO77" s="1">
        <f>IF(FL77&gt;='Drive Train'!$G$30,1,0)</f>
        <v>1</v>
      </c>
      <c r="FP77" s="110">
        <f t="shared" si="174"/>
        <v>0</v>
      </c>
      <c r="FQ77" s="119">
        <f>FQ76+'DT-Prelim Calcs'!$C$11</f>
        <v>2.9200000000000017</v>
      </c>
      <c r="FR77" s="2">
        <f>GB77/'Drive Train'!$G$35</f>
        <v>0.87467058542861498</v>
      </c>
      <c r="FS77" s="88">
        <f>FZ77*12*60/(PI() * 'Drive Train'!$G$17)/FR$2*FR77</f>
        <v>4110.8369398423247</v>
      </c>
      <c r="FT77" s="2">
        <f>('DT-Prelim Calcs'!$C$6*FR77-FS77)/('DT-Prelim Calcs'!$C$6*FR77)*'DT-Prelim Calcs'!$C$7*FR77</f>
        <v>0.24077181223899125</v>
      </c>
      <c r="FU77" s="110">
        <f>FT77/'DT-Prelim Calcs'!$C$7*('DT-Prelim Calcs'!$C$8-'DT-Prelim Calcs'!$C$9)+'DT-Prelim Calcs'!$C$9</f>
        <v>17.685372945073226</v>
      </c>
      <c r="FV77" s="110">
        <f t="shared" si="135"/>
        <v>17.685372945073226</v>
      </c>
      <c r="FW77" s="2">
        <f t="shared" si="175"/>
        <v>1.3877787807814457E-16</v>
      </c>
      <c r="FX77" s="110">
        <f>FW77*'DT-Prelim Calcs'!$C$21/FR$2/'DT-Prelim Calcs'!$C$19/'DT-Prelim Calcs'!$C$18*3.39*'DT-Prelim Calcs'!$C$20</f>
        <v>9.2774121882739154E-15</v>
      </c>
      <c r="FY77" s="88">
        <f t="shared" si="136"/>
        <v>1</v>
      </c>
      <c r="FZ77" s="110">
        <f>FX76*'DT-Prelim Calcs'!$C$11+FZ76</f>
        <v>6.8356819897037893</v>
      </c>
      <c r="GA77" s="110">
        <f>GA76+0.5*FX77*'DT-Prelim Calcs'!$C$11^2+FZ77*'DT-Prelim Calcs'!$C$11</f>
        <v>19.003643565229108</v>
      </c>
      <c r="GB77" s="110">
        <f>MIN('Drive Train'!$G$35-FV76*'DT-Prelim Calcs'!$C$21*'Drive Train'!$G$38,GB76+FV$2)</f>
        <v>11.10831643494341</v>
      </c>
      <c r="GC77" s="110">
        <f>'Drive Train'!$G$35-FV77*'DT-Prelim Calcs'!$C$21*'Drive Train'!$G$38</f>
        <v>11.10831643494341</v>
      </c>
      <c r="GD77" s="1">
        <f>IF(GA77&gt;='Drive Train'!$G$30,1,0)</f>
        <v>0</v>
      </c>
      <c r="GE77" s="110">
        <f t="shared" si="176"/>
        <v>0.19650414383414694</v>
      </c>
      <c r="GF77" s="119">
        <f>GF76+'DT-Prelim Calcs'!$C$11</f>
        <v>2.9200000000000017</v>
      </c>
      <c r="GG77" s="2">
        <f>GQ77/'Drive Train'!$G$35</f>
        <v>0.87462244923648713</v>
      </c>
      <c r="GH77" s="88">
        <f>GO77*12*60/(PI() * 'Drive Train'!$G$17)/GG$2*GG77</f>
        <v>4110.1565600359991</v>
      </c>
      <c r="GI77" s="2">
        <f>('DT-Prelim Calcs'!$C$6*GG77-GH77)/('DT-Prelim Calcs'!$C$6*GG77)*'DT-Prelim Calcs'!$C$7*GG77</f>
        <v>0.24086820999009784</v>
      </c>
      <c r="GJ77" s="110">
        <f>GI77/'DT-Prelim Calcs'!$C$7*('DT-Prelim Calcs'!$C$8-'DT-Prelim Calcs'!$C$9)+'DT-Prelim Calcs'!$C$9</f>
        <v>17.691252524218733</v>
      </c>
      <c r="GK77" s="110">
        <f t="shared" si="177"/>
        <v>17.691252524218733</v>
      </c>
      <c r="GL77" s="2">
        <f t="shared" si="178"/>
        <v>1.2299855777814228E-4</v>
      </c>
      <c r="GM77" s="110">
        <f>GL77*'DT-Prelim Calcs'!$C$21/GG$2/'DT-Prelim Calcs'!$C$19/'DT-Prelim Calcs'!$C$18*3.39*'DT-Prelim Calcs'!$C$20</f>
        <v>4.5680844449402288E-3</v>
      </c>
      <c r="GN77" s="88">
        <f t="shared" si="137"/>
        <v>1</v>
      </c>
      <c r="GO77" s="110">
        <f>GM76*'DT-Prelim Calcs'!$C$11+GO76</f>
        <v>12.302868193189214</v>
      </c>
      <c r="GP77" s="110">
        <f>GP76+0.5*GM77*'DT-Prelim Calcs'!$C$11^2+GO77*'DT-Prelim Calcs'!$C$11</f>
        <v>29.850367504007195</v>
      </c>
      <c r="GQ77" s="110">
        <f>MIN('Drive Train'!$G$35-GK76*'DT-Prelim Calcs'!$C$21*'Drive Train'!$G$38,GQ76+GK$2)</f>
        <v>11.107705105303387</v>
      </c>
      <c r="GR77" s="110">
        <f>'Drive Train'!$G$35-GK77*'DT-Prelim Calcs'!$C$21*'Drive Train'!$G$38</f>
        <v>11.107787272820314</v>
      </c>
      <c r="GS77" s="1">
        <f>IF(GP77&gt;='Drive Train'!$G$30,1,0)</f>
        <v>1</v>
      </c>
      <c r="GT77" s="110">
        <f t="shared" si="179"/>
        <v>0</v>
      </c>
      <c r="GU77" s="119">
        <f>GU76+'DT-Prelim Calcs'!$C$11</f>
        <v>2.9200000000000017</v>
      </c>
      <c r="GV77" s="2">
        <f>HF77/'Drive Train'!$G$35</f>
        <v>0.87463617575158081</v>
      </c>
      <c r="GW77" s="88">
        <f>HD77*12*60/(PI() * 'Drive Train'!$G$17)/GV$2*GV77</f>
        <v>4110.3505784005611</v>
      </c>
      <c r="GX77" s="2">
        <f>('DT-Prelim Calcs'!$C$6*GV77-GW77)/('DT-Prelim Calcs'!$C$6*GV77)*'DT-Prelim Calcs'!$C$7*GV77</f>
        <v>0.24084072090137429</v>
      </c>
      <c r="GY77" s="110">
        <f>GX77/'DT-Prelim Calcs'!$C$7*('DT-Prelim Calcs'!$C$8-'DT-Prelim Calcs'!$C$9)+'DT-Prelim Calcs'!$C$9</f>
        <v>17.689575884764672</v>
      </c>
      <c r="GZ77" s="110">
        <f t="shared" si="138"/>
        <v>17.689575884764672</v>
      </c>
      <c r="HA77" s="2">
        <f t="shared" si="180"/>
        <v>8.7923610456175361E-5</v>
      </c>
      <c r="HB77" s="110">
        <f>HA77*'DT-Prelim Calcs'!$C$21/GV$2/'DT-Prelim Calcs'!$C$19/'DT-Prelim Calcs'!$C$18*3.39*'DT-Prelim Calcs'!$C$20</f>
        <v>3.2654242823911667E-3</v>
      </c>
      <c r="HC77" s="88">
        <f t="shared" si="139"/>
        <v>1</v>
      </c>
      <c r="HD77" s="110">
        <f>HB76*'DT-Prelim Calcs'!$C$11+HD76</f>
        <v>12.303255855389899</v>
      </c>
      <c r="HE77" s="110">
        <f>HE76+0.5*HB77*'DT-Prelim Calcs'!$C$11^2+HD77*'DT-Prelim Calcs'!$C$11</f>
        <v>30.517891384054881</v>
      </c>
      <c r="HF77" s="110">
        <f>MIN('Drive Train'!$G$35-GZ76*'DT-Prelim Calcs'!$C$21*'Drive Train'!$G$38,HF76+GZ$2)</f>
        <v>11.107879432045076</v>
      </c>
      <c r="HG77" s="110">
        <f>'Drive Train'!$G$35-GZ77*'DT-Prelim Calcs'!$C$21*'Drive Train'!$G$38</f>
        <v>11.107938170371179</v>
      </c>
      <c r="HH77" s="1">
        <f>IF(HE77&gt;='Drive Train'!$G$30,1,0)</f>
        <v>1</v>
      </c>
      <c r="HI77" s="110">
        <f t="shared" si="181"/>
        <v>0</v>
      </c>
      <c r="HJ77" s="119">
        <f>HJ76+'DT-Prelim Calcs'!$C$11</f>
        <v>2.9200000000000017</v>
      </c>
      <c r="HK77" s="2">
        <f>HU77/'Drive Train'!$G$35</f>
        <v>0.87464282680747063</v>
      </c>
      <c r="HL77" s="88">
        <f>HS77*12*60/(PI() * 'Drive Train'!$G$17)/HK$2*HK77</f>
        <v>4110.4445878368842</v>
      </c>
      <c r="HM77" s="2">
        <f>('DT-Prelim Calcs'!$C$6*HK77-HL77)/('DT-Prelim Calcs'!$C$6*HK77)*'DT-Prelim Calcs'!$C$7*HK77</f>
        <v>0.2408274014064091</v>
      </c>
      <c r="HN77" s="110">
        <f>HM77/'DT-Prelim Calcs'!$C$7*('DT-Prelim Calcs'!$C$8-'DT-Prelim Calcs'!$C$9)+'DT-Prelim Calcs'!$C$9</f>
        <v>17.688763490036301</v>
      </c>
      <c r="HO77" s="110">
        <f t="shared" si="140"/>
        <v>17.688763490036301</v>
      </c>
      <c r="HP77" s="2">
        <f t="shared" si="182"/>
        <v>7.0928565032962743E-5</v>
      </c>
      <c r="HQ77" s="110">
        <f>HP77*'DT-Prelim Calcs'!$C$21/HK$2/'DT-Prelim Calcs'!$C$19/'DT-Prelim Calcs'!$C$18*3.39*'DT-Prelim Calcs'!$C$20</f>
        <v>2.6342396242843343E-3</v>
      </c>
      <c r="HR77" s="88">
        <f t="shared" si="141"/>
        <v>1</v>
      </c>
      <c r="HS77" s="110">
        <f>HQ76*'DT-Prelim Calcs'!$C$11+HS76</f>
        <v>12.303443688047313</v>
      </c>
      <c r="HT77" s="110">
        <f>HT76+0.5*HQ77*'DT-Prelim Calcs'!$C$11^2+HS77*'DT-Prelim Calcs'!$C$11</f>
        <v>30.986569018606872</v>
      </c>
      <c r="HU77" s="110">
        <f>MIN('Drive Train'!$G$35-HO76*'DT-Prelim Calcs'!$C$21*'Drive Train'!$G$38,HU76+HO$2)</f>
        <v>11.107963900454877</v>
      </c>
      <c r="HV77" s="110">
        <f>'Drive Train'!$G$35-HO77*'DT-Prelim Calcs'!$C$21*'Drive Train'!$G$38</f>
        <v>11.108011285896731</v>
      </c>
      <c r="HW77" s="1">
        <f>IF(HT77&gt;='Drive Train'!$G$30,1,0)</f>
        <v>1</v>
      </c>
      <c r="HX77" s="110">
        <f t="shared" si="183"/>
        <v>0</v>
      </c>
      <c r="HY77" s="119">
        <f>HY76+'DT-Prelim Calcs'!$C$11</f>
        <v>2.9200000000000017</v>
      </c>
      <c r="HZ77" s="2">
        <f>IJ77/'Drive Train'!$G$35</f>
        <v>0.87464640351808143</v>
      </c>
      <c r="IA77" s="88">
        <f>IH77*12*60/(PI() * 'Drive Train'!$G$17)/HZ$2*HZ77</f>
        <v>4110.4951428006152</v>
      </c>
      <c r="IB77" s="2">
        <f>('DT-Prelim Calcs'!$C$6*HZ77-IA77)/('DT-Prelim Calcs'!$C$6*HZ77)*'DT-Prelim Calcs'!$C$7*HZ77</f>
        <v>0.24082023866103122</v>
      </c>
      <c r="IC77" s="110">
        <f>IB77/'DT-Prelim Calcs'!$C$7*('DT-Prelim Calcs'!$C$8-'DT-Prelim Calcs'!$C$9)+'DT-Prelim Calcs'!$C$9</f>
        <v>17.688326613367863</v>
      </c>
      <c r="ID77" s="110">
        <f t="shared" si="142"/>
        <v>17.688326613367863</v>
      </c>
      <c r="IE77" s="2">
        <f t="shared" si="184"/>
        <v>6.1789263119199633E-5</v>
      </c>
      <c r="IF77" s="110">
        <f>IE77*'DT-Prelim Calcs'!$C$21/HZ$2/'DT-Prelim Calcs'!$C$19/'DT-Prelim Calcs'!$C$18*3.39*'DT-Prelim Calcs'!$C$20</f>
        <v>2.2948120434733597E-3</v>
      </c>
      <c r="IG77" s="88">
        <f t="shared" si="143"/>
        <v>1</v>
      </c>
      <c r="IH77" s="110">
        <f>IF76*'DT-Prelim Calcs'!$C$11+IH76</f>
        <v>12.30354469655499</v>
      </c>
      <c r="II77" s="110">
        <f>II76+0.5*IF77*'DT-Prelim Calcs'!$C$11^2+IH77*'DT-Prelim Calcs'!$C$11</f>
        <v>31.315610120868648</v>
      </c>
      <c r="IJ77" s="110">
        <f>MIN('Drive Train'!$G$35-ID76*'DT-Prelim Calcs'!$C$21*'Drive Train'!$G$38,IJ76+ID$2)</f>
        <v>11.108009324679633</v>
      </c>
      <c r="IK77" s="110">
        <f>'Drive Train'!$G$35-ID77*'DT-Prelim Calcs'!$C$21*'Drive Train'!$G$38</f>
        <v>11.108050604796892</v>
      </c>
      <c r="IL77" s="1">
        <f>IF(II77&gt;='Drive Train'!$G$30,1,0)</f>
        <v>1</v>
      </c>
      <c r="IM77" s="110">
        <f t="shared" si="185"/>
        <v>0</v>
      </c>
      <c r="IN77" s="119">
        <f>IN76+'DT-Prelim Calcs'!$C$11</f>
        <v>2.9200000000000017</v>
      </c>
      <c r="IO77" s="2">
        <f>IY77/'Drive Train'!$G$35</f>
        <v>0.87464850325121568</v>
      </c>
      <c r="IP77" s="88">
        <f>IW77*12*60/(PI() * 'Drive Train'!$G$17)/IO$2*IO77</f>
        <v>4110.5248214155563</v>
      </c>
      <c r="IQ77" s="2">
        <f>('DT-Prelim Calcs'!$C$6*IO77-IP77)/('DT-Prelim Calcs'!$C$6*IO77)*'DT-Prelim Calcs'!$C$7*IO77</f>
        <v>0.24081603372874585</v>
      </c>
      <c r="IR77" s="110">
        <f>IQ77/'DT-Prelim Calcs'!$C$7*('DT-Prelim Calcs'!$C$8-'DT-Prelim Calcs'!$C$9)+'DT-Prelim Calcs'!$C$9</f>
        <v>17.688070142320669</v>
      </c>
      <c r="IS77" s="110">
        <f t="shared" si="144"/>
        <v>17.688070142320669</v>
      </c>
      <c r="IT77" s="2">
        <f t="shared" si="186"/>
        <v>5.6423988831710847E-5</v>
      </c>
      <c r="IU77" s="110">
        <f>IT77*'DT-Prelim Calcs'!$C$21/IO$2/'DT-Prelim Calcs'!$C$19/'DT-Prelim Calcs'!$C$18*3.39*'DT-Prelim Calcs'!$C$20</f>
        <v>2.0955493329322876E-3</v>
      </c>
      <c r="IV77" s="88">
        <f t="shared" si="145"/>
        <v>1</v>
      </c>
      <c r="IW77" s="110">
        <f>IU76*'DT-Prelim Calcs'!$C$11+IW76</f>
        <v>12.30360399382876</v>
      </c>
      <c r="IX77" s="110">
        <f>IX76+0.5*IU77*'DT-Prelim Calcs'!$C$11^2+IW77*'DT-Prelim Calcs'!$C$11</f>
        <v>31.548313655195493</v>
      </c>
      <c r="IY77" s="110">
        <f>MIN('Drive Train'!$G$35-IS76*'DT-Prelim Calcs'!$C$21*'Drive Train'!$G$38,IY76+IS$2)</f>
        <v>11.108035991290439</v>
      </c>
      <c r="IZ77" s="110">
        <f>'Drive Train'!$G$35-IS77*'DT-Prelim Calcs'!$C$21*'Drive Train'!$G$38</f>
        <v>11.108073687191139</v>
      </c>
      <c r="JA77" s="1">
        <f>IF(IX77&gt;='Drive Train'!$G$30,1,0)</f>
        <v>1</v>
      </c>
      <c r="JB77" s="110">
        <f t="shared" si="187"/>
        <v>0</v>
      </c>
      <c r="JC77" s="119">
        <f>JC76+'DT-Prelim Calcs'!$C$11</f>
        <v>2.9200000000000017</v>
      </c>
      <c r="JD77" s="2">
        <f>JN77/'Drive Train'!$G$35</f>
        <v>0.87464973273528246</v>
      </c>
      <c r="JE77" s="88">
        <f>JL77*12*60/(PI() * 'Drive Train'!$G$17)/JD$2*JD77</f>
        <v>4110.5421995100924</v>
      </c>
      <c r="JF77" s="2">
        <f>('DT-Prelim Calcs'!$C$6*JD77-JE77)/('DT-Prelim Calcs'!$C$6*JD77)*'DT-Prelim Calcs'!$C$7*JD77</f>
        <v>0.24081357156270192</v>
      </c>
      <c r="JG77" s="110">
        <f>JF77/'DT-Prelim Calcs'!$C$7*('DT-Prelim Calcs'!$C$8-'DT-Prelim Calcs'!$C$9)+'DT-Prelim Calcs'!$C$9</f>
        <v>17.68791996765416</v>
      </c>
      <c r="JH77" s="110">
        <f t="shared" si="146"/>
        <v>17.68791996765416</v>
      </c>
      <c r="JI77" s="2">
        <f t="shared" si="188"/>
        <v>5.3282395870879462E-5</v>
      </c>
      <c r="JJ77" s="110">
        <f>JI77*'DT-Prelim Calcs'!$C$21/JD$2/'DT-Prelim Calcs'!$C$19/'DT-Prelim Calcs'!$C$18*3.39*'DT-Prelim Calcs'!$C$20</f>
        <v>1.9788726645554667E-3</v>
      </c>
      <c r="JK77" s="88">
        <f t="shared" si="147"/>
        <v>1</v>
      </c>
      <c r="JL77" s="110">
        <f>JJ76*'DT-Prelim Calcs'!$C$11+JL76</f>
        <v>12.30363871476778</v>
      </c>
      <c r="JM77" s="110">
        <f>JM76+0.5*JJ77*'DT-Prelim Calcs'!$C$11^2+JL77*'DT-Prelim Calcs'!$C$11</f>
        <v>31.705938057104461</v>
      </c>
      <c r="JN77" s="110">
        <f>MIN('Drive Train'!$G$35-JH76*'DT-Prelim Calcs'!$C$21*'Drive Train'!$G$38,JN76+JH$2)</f>
        <v>11.108051605738087</v>
      </c>
      <c r="JO77" s="110">
        <f>'Drive Train'!$G$35-JH77*'DT-Prelim Calcs'!$C$21*'Drive Train'!$G$38</f>
        <v>11.108087202911126</v>
      </c>
      <c r="JP77" s="1">
        <f>IF(JM77&gt;='Drive Train'!$G$30,1,0)</f>
        <v>1</v>
      </c>
      <c r="JQ77" s="110">
        <f>MIN(JG77,'DT-Prelim Calcs'!$C$10)*'DT-Prelim Calcs'!$C$11*1000/60/60*(1-JP77)</f>
        <v>0</v>
      </c>
      <c r="JR77" s="119">
        <f>JR76+'DT-Prelim Calcs'!$C$11</f>
        <v>2.9200000000000017</v>
      </c>
      <c r="JS77" s="2">
        <f>KC77/'Drive Train'!$G$35</f>
        <v>0.8746501850785835</v>
      </c>
      <c r="JT77" s="88">
        <f>KA77*12*60/(PI() * 'Drive Train'!$G$17)/JS$2*JS77</f>
        <v>4110.5485931367566</v>
      </c>
      <c r="JU77" s="2">
        <f>('DT-Prelim Calcs'!$C$6*JS77-JT77)/('DT-Prelim Calcs'!$C$6*JS77)*'DT-Prelim Calcs'!$C$7*JS77</f>
        <v>0.24081266570004473</v>
      </c>
      <c r="JV77" s="110">
        <f>JU77/'DT-Prelim Calcs'!$C$7*('DT-Prelim Calcs'!$C$8-'DT-Prelim Calcs'!$C$9)+'DT-Prelim Calcs'!$C$9</f>
        <v>17.68786471645663</v>
      </c>
      <c r="JW77" s="110">
        <f t="shared" si="148"/>
        <v>17.68786471645663</v>
      </c>
      <c r="JX77" s="2">
        <f t="shared" si="189"/>
        <v>5.2126563748283727E-5</v>
      </c>
      <c r="JY77" s="110">
        <f>JX77*'DT-Prelim Calcs'!$C$21/JS$2/'DT-Prelim Calcs'!$C$19/'DT-Prelim Calcs'!$C$18*3.39*'DT-Prelim Calcs'!$C$20</f>
        <v>1.9359458300009069E-3</v>
      </c>
      <c r="JZ77" s="88">
        <f t="shared" si="149"/>
        <v>1</v>
      </c>
      <c r="KA77" s="110">
        <f>JY76*'DT-Prelim Calcs'!$C$11+KA76</f>
        <v>12.30365148902554</v>
      </c>
      <c r="KB77" s="110">
        <f>KB76+0.5*JY77*'DT-Prelim Calcs'!$C$11^2+KA77*'DT-Prelim Calcs'!$C$11</f>
        <v>31.768025071222915</v>
      </c>
      <c r="KC77" s="110">
        <f>MIN('Drive Train'!$G$35-JW76*'DT-Prelim Calcs'!$C$21*'Drive Train'!$G$38,KC76+JW$2)</f>
        <v>11.10805735049801</v>
      </c>
      <c r="KD77" s="110">
        <f>'Drive Train'!$G$35-JW77*'DT-Prelim Calcs'!$C$21*'Drive Train'!$G$38</f>
        <v>11.108092175518902</v>
      </c>
      <c r="KE77" s="1">
        <f>IF(KB77&gt;='Drive Train'!$G$30,1,0)</f>
        <v>1</v>
      </c>
      <c r="KF77" s="110">
        <f>MIN(JV77,'DT-Prelim Calcs'!$C$10)*'DT-Prelim Calcs'!$C$11*1000/60/60*(1-KE77)</f>
        <v>0</v>
      </c>
      <c r="KG77" s="119">
        <f>KG76+'DT-Prelim Calcs'!$C$11</f>
        <v>2.9200000000000017</v>
      </c>
      <c r="KH77" s="2">
        <f>KR77/'Drive Train'!$G$35</f>
        <v>0.87465015144138503</v>
      </c>
      <c r="KI77" s="88">
        <f>KP77*12*60/(PI() * 'Drive Train'!$G$17)/KH$2*KH77</f>
        <v>4110.5481176932781</v>
      </c>
      <c r="KJ77" s="2">
        <f>('DT-Prelim Calcs'!$C$6*KH77-KI77)/('DT-Prelim Calcs'!$C$6*KH77)*'DT-Prelim Calcs'!$C$7*KH77</f>
        <v>0.24081273306188672</v>
      </c>
      <c r="KK77" s="110">
        <f>KJ77/'DT-Prelim Calcs'!$C$7*('DT-Prelim Calcs'!$C$8-'DT-Prelim Calcs'!$C$9)+'DT-Prelim Calcs'!$C$9</f>
        <v>17.687868825051247</v>
      </c>
      <c r="KL77" s="110">
        <f t="shared" si="150"/>
        <v>17.687868825051247</v>
      </c>
      <c r="KM77" s="2">
        <f t="shared" si="190"/>
        <v>5.2212513833999052E-5</v>
      </c>
      <c r="KN77" s="110">
        <f>KM77*'DT-Prelim Calcs'!$C$21/KH$2/'DT-Prelim Calcs'!$C$19/'DT-Prelim Calcs'!$C$18*3.39*'DT-Prelim Calcs'!$C$20</f>
        <v>1.9391379588899757E-3</v>
      </c>
      <c r="KO77" s="88">
        <f t="shared" si="151"/>
        <v>1</v>
      </c>
      <c r="KP77" s="110">
        <f>KN76*'DT-Prelim Calcs'!$C$11+KP76</f>
        <v>12.303650539105451</v>
      </c>
      <c r="KQ77" s="110">
        <f>KQ76+0.5*KN77*'DT-Prelim Calcs'!$C$11^2+KP77*'DT-Prelim Calcs'!$C$11</f>
        <v>31.763469863496915</v>
      </c>
      <c r="KR77" s="110">
        <f>MIN('Drive Train'!$G$35-KL76*'DT-Prelim Calcs'!$C$21*'Drive Train'!$G$38,KR76+KL$2)</f>
        <v>11.10805692330559</v>
      </c>
      <c r="KS77" s="110">
        <f>'Drive Train'!$G$35-KL77*'DT-Prelim Calcs'!$C$21*'Drive Train'!$G$38</f>
        <v>11.108091805745387</v>
      </c>
      <c r="KT77" s="1">
        <f>IF(KQ77&gt;='Drive Train'!$G$30,1,0)</f>
        <v>1</v>
      </c>
      <c r="KU77" s="110">
        <f>MIN(KK77,'DT-Prelim Calcs'!$C$10)*'DT-Prelim Calcs'!$C$11*1000/60/60*(1-KT77)</f>
        <v>0</v>
      </c>
      <c r="KV77" s="119">
        <f>KV76+'DT-Prelim Calcs'!$C$11</f>
        <v>2.9200000000000017</v>
      </c>
      <c r="KW77" s="2">
        <f>LG77/'Drive Train'!$G$35</f>
        <v>0.87465018302132869</v>
      </c>
      <c r="KX77" s="88">
        <f>LE77*12*60/(PI() * 'Drive Train'!$G$17)/KW$2*KW77</f>
        <v>4110.5485640585794</v>
      </c>
      <c r="KY77" s="2">
        <f>('DT-Prelim Calcs'!$C$6*KW77-KX77)/('DT-Prelim Calcs'!$C$6*KW77)*'DT-Prelim Calcs'!$C$7*KW77</f>
        <v>0.24081266981990268</v>
      </c>
      <c r="KZ77" s="110">
        <f>KY77/'DT-Prelim Calcs'!$C$7*('DT-Prelim Calcs'!$C$8-'DT-Prelim Calcs'!$C$9)+'DT-Prelim Calcs'!$C$9</f>
        <v>17.687864967738747</v>
      </c>
      <c r="LA77" s="110">
        <f t="shared" si="152"/>
        <v>17.687864967738747</v>
      </c>
      <c r="LB77" s="2">
        <f t="shared" si="191"/>
        <v>5.2131820465289858E-5</v>
      </c>
      <c r="LC77" s="110">
        <f>LB77*'DT-Prelim Calcs'!$C$21/KW$2/'DT-Prelim Calcs'!$C$19/'DT-Prelim Calcs'!$C$18*3.39*'DT-Prelim Calcs'!$C$20</f>
        <v>1.9361410609663823E-3</v>
      </c>
      <c r="LD77" s="88">
        <f t="shared" si="153"/>
        <v>1</v>
      </c>
      <c r="LE77" s="110">
        <f>LC76*'DT-Prelim Calcs'!$C$11+LE76</f>
        <v>12.303651430928323</v>
      </c>
      <c r="LF77" s="110">
        <f>LF76+0.5*LC77*'DT-Prelim Calcs'!$C$11^2+LE77*'DT-Prelim Calcs'!$C$11</f>
        <v>31.767810000706266</v>
      </c>
      <c r="LG77" s="110">
        <f>MIN('Drive Train'!$G$35-LA76*'DT-Prelim Calcs'!$C$21*'Drive Train'!$G$38,LG76+LA$2)</f>
        <v>11.108057324370874</v>
      </c>
      <c r="LH77" s="110">
        <f>'Drive Train'!$G$35-LA77*'DT-Prelim Calcs'!$C$21*'Drive Train'!$G$38</f>
        <v>11.108092152903513</v>
      </c>
      <c r="LI77" s="1">
        <f>IF(LF77&gt;='Drive Train'!$G$30,1,0)</f>
        <v>1</v>
      </c>
      <c r="LJ77" s="110">
        <f>MIN(KZ77,'DT-Prelim Calcs'!$C$10)*'DT-Prelim Calcs'!$C$11*1000/60/60*(1-LI77)</f>
        <v>0</v>
      </c>
      <c r="LK77" s="119">
        <f>LK76+'DT-Prelim Calcs'!$C$11</f>
        <v>2.9200000000000017</v>
      </c>
      <c r="LL77" s="2">
        <f>LV77/'Drive Train'!$G$35</f>
        <v>0.87465015922527523</v>
      </c>
      <c r="LM77" s="88">
        <f>LT77*12*60/(PI() * 'Drive Train'!$G$17)/LL$2*LL77</f>
        <v>4110.5482277143283</v>
      </c>
      <c r="LN77" s="2">
        <f>('DT-Prelim Calcs'!$C$6*LL77-LM77)/('DT-Prelim Calcs'!$C$6*LL77)*'DT-Prelim Calcs'!$C$7*LL77</f>
        <v>0.24081271747387034</v>
      </c>
      <c r="LO77" s="110">
        <f>LN77/'DT-Prelim Calcs'!$C$7*('DT-Prelim Calcs'!$C$8-'DT-Prelim Calcs'!$C$9)+'DT-Prelim Calcs'!$C$9</f>
        <v>17.687867874292799</v>
      </c>
      <c r="LP77" s="110">
        <f t="shared" si="154"/>
        <v>17.687867874292799</v>
      </c>
      <c r="LQ77" s="2">
        <f t="shared" si="192"/>
        <v>5.2192624363733842E-5</v>
      </c>
      <c r="LR77" s="110">
        <f>LQ77*'DT-Prelim Calcs'!$C$21/LL$2/'DT-Prelim Calcs'!$C$19/'DT-Prelim Calcs'!$C$18*3.39*'DT-Prelim Calcs'!$C$20</f>
        <v>1.9383992772226632E-3</v>
      </c>
      <c r="LS77" s="88">
        <f t="shared" si="155"/>
        <v>1</v>
      </c>
      <c r="LT77" s="110">
        <f>LR76*'DT-Prelim Calcs'!$C$11+LT76</f>
        <v>12.303650758923821</v>
      </c>
      <c r="LU77" s="110">
        <f>LU76+0.5*LR77*'DT-Prelim Calcs'!$C$11^2+LT77*'DT-Prelim Calcs'!$C$11</f>
        <v>31.76493457844731</v>
      </c>
      <c r="LV77" s="110">
        <f>MIN('Drive Train'!$G$35-LP76*'DT-Prelim Calcs'!$C$21*'Drive Train'!$G$38,LV76+LP$2)</f>
        <v>11.108057022160995</v>
      </c>
      <c r="LW77" s="110">
        <f>'Drive Train'!$G$35-LP77*'DT-Prelim Calcs'!$C$21*'Drive Train'!$G$38</f>
        <v>11.108091891313647</v>
      </c>
      <c r="LX77" s="1">
        <f>IF(LU77&gt;='Drive Train'!$G$30,1,0)</f>
        <v>1</v>
      </c>
      <c r="LY77" s="110">
        <f>MIN(LO77,'DT-Prelim Calcs'!$C$10)*'DT-Prelim Calcs'!$C$11*1000/60/60*(1-LX77)</f>
        <v>0</v>
      </c>
      <c r="LZ77" s="119">
        <f>LZ76+'DT-Prelim Calcs'!$C$11</f>
        <v>2.9200000000000017</v>
      </c>
    </row>
    <row r="78" spans="2:338" x14ac:dyDescent="0.2">
      <c r="B78" s="137"/>
      <c r="Q78" s="209"/>
      <c r="R78" s="119">
        <f>R77+'DT-Prelim Calcs'!$C$11</f>
        <v>2.9600000000000017</v>
      </c>
      <c r="S78" s="2">
        <f>AG78/'Drive Train'!$G$35</f>
        <v>0</v>
      </c>
      <c r="T78" s="88">
        <f>AE78*12*60/(PI() * 'Drive Train'!$G$17)/S$2*ABS(S78)</f>
        <v>0</v>
      </c>
      <c r="U78" s="2">
        <f>IF(OR(AD77=1,AND($C$32=Motors!$C$28,'DT-Prelim Calcs'!AI77=1)),0,IF(AG78=0,-(V77+$C$9)/($C$8-$C$9)*$C$7,($C$6*S78-T78)/($C$6*S78)*$C$7*S78))</f>
        <v>0</v>
      </c>
      <c r="V78" s="110">
        <f>IF(AND(AD77=1,AI77=1),0,ABS(U78/$C$7*($C$8-$C$9)+$C$9) *'Drive Train'!$K$55 + V77*(1-'Drive Train'!$K$55))</f>
        <v>3.0000000041347645</v>
      </c>
      <c r="W78" s="110">
        <f t="shared" si="108"/>
        <v>3.0000000041347645</v>
      </c>
      <c r="X78" s="2">
        <f>MAX(MIN(IF(AND(AI77=1,AG78&lt;0),-1,1)*(W78-$C$9)/($C$8-$C$9)*$C$7-$C$29*AE78/T$2 -  AI77*$C$29/2,X$2),MAX(X$4:X77)*-1)</f>
        <v>-0.2000720722525722</v>
      </c>
      <c r="Y78" s="110">
        <f t="shared" si="109"/>
        <v>-7.4305433952522923</v>
      </c>
      <c r="Z78" s="110">
        <f t="shared" si="110"/>
        <v>7.4305433952522923</v>
      </c>
      <c r="AA78" s="110">
        <f t="shared" si="111"/>
        <v>0</v>
      </c>
      <c r="AB78" s="110" t="e">
        <f t="shared" si="112"/>
        <v>#N/A</v>
      </c>
      <c r="AC78" s="88">
        <f t="shared" si="156"/>
        <v>0</v>
      </c>
      <c r="AD78" s="1">
        <f t="shared" si="113"/>
        <v>0</v>
      </c>
      <c r="AE78" s="110">
        <f t="shared" si="114"/>
        <v>2.5797955494884377</v>
      </c>
      <c r="AF78" s="110" t="e">
        <f t="shared" si="115"/>
        <v>#N/A</v>
      </c>
      <c r="AG78" s="110">
        <f>IF(AI77=0,MIN('Drive Train'!$G$35-W77*$C$21*'Drive Train'!$G$38,AG77+W$2)-$C$3,IF(AE77-1&lt;=0,0,IF($C$32=Motors!$C$26,MAX(MAX(AG$4:AG77)*-1,AG77-W$2),MAX(0,MAX(AG$4:AG77)*-1,AG77-W$2))))</f>
        <v>0</v>
      </c>
      <c r="AH78" s="110">
        <f>'Drive Train'!$G$35-ABS(W78)*'DT-Prelim Calcs'!$C$21*'Drive Train'!$G$38</f>
        <v>12.429999999627871</v>
      </c>
      <c r="AI78" s="1">
        <f>IF(AJ78&gt;='Drive Train'!$G$30,1,0)</f>
        <v>1</v>
      </c>
      <c r="AJ78" s="110">
        <f>AJ77+0.5*Y78*'DT-Prelim Calcs'!$C$11^2+AE78*'DT-Prelim Calcs'!$C$11</f>
        <v>27.000994461064284</v>
      </c>
      <c r="AK78" s="110">
        <f t="shared" si="116"/>
        <v>0</v>
      </c>
      <c r="AL78" s="119">
        <f>AL77+'DT-Prelim Calcs'!$C$11</f>
        <v>2.9600000000000017</v>
      </c>
      <c r="AM78" s="2">
        <f>AW78/'Drive Train'!$G$35</f>
        <v>0.7212422659266019</v>
      </c>
      <c r="AN78" s="88">
        <f>AU78*12*60/(PI() * 'Drive Train'!$G$17)/AM$2*AM78</f>
        <v>1757.3905244020352</v>
      </c>
      <c r="AO78" s="2">
        <f>('DT-Prelim Calcs'!$C$6*AM78-AN78)/('DT-Prelim Calcs'!$C$6*AM78)*'DT-Prelim Calcs'!$C$7*AM78</f>
        <v>0.59265011560601732</v>
      </c>
      <c r="AP78" s="110">
        <f>AO78/'DT-Prelim Calcs'!$C$7*('DT-Prelim Calcs'!$C$8-'DT-Prelim Calcs'!$C$9)+'DT-Prelim Calcs'!$C$9</f>
        <v>39.147453859657794</v>
      </c>
      <c r="AQ78" s="110">
        <f t="shared" si="117"/>
        <v>39.147453859657794</v>
      </c>
      <c r="AR78" s="2">
        <f t="shared" si="157"/>
        <v>0.46782354930273667</v>
      </c>
      <c r="AS78" s="110">
        <f>AR78*'DT-Prelim Calcs'!$C$21/AM$2/'DT-Prelim Calcs'!$C$19/'DT-Prelim Calcs'!$C$18*3.39*'DT-Prelim Calcs'!$C$20</f>
        <v>5.2123964308620447</v>
      </c>
      <c r="AT78" s="88">
        <f t="shared" si="118"/>
        <v>0</v>
      </c>
      <c r="AU78" s="110">
        <f>AS77*'DT-Prelim Calcs'!$C$11+AU77</f>
        <v>21.263486863709858</v>
      </c>
      <c r="AV78" s="110">
        <f>AV77+0.5*AS78*'DT-Prelim Calcs'!$C$11^2+AU78*'DT-Prelim Calcs'!$C$11</f>
        <v>35.03328498307431</v>
      </c>
      <c r="AW78" s="110">
        <f>MIN('Drive Train'!$G$35-AQ77*'DT-Prelim Calcs'!$C$21*'Drive Train'!$G$38,AW77+AQ$2)</f>
        <v>9.1597767772678438</v>
      </c>
      <c r="AX78" s="110">
        <f>'Drive Train'!$G$35-AQ78*'DT-Prelim Calcs'!$C$21*'Drive Train'!$G$38</f>
        <v>9.1767291526307986</v>
      </c>
      <c r="AY78" s="1">
        <f>IF(AV78&gt;='Drive Train'!$G$30,1,0)</f>
        <v>1</v>
      </c>
      <c r="AZ78" s="110">
        <f t="shared" si="158"/>
        <v>0</v>
      </c>
      <c r="BA78" s="119">
        <f>BA77+'DT-Prelim Calcs'!$C$11</f>
        <v>2.9600000000000017</v>
      </c>
      <c r="BB78" s="2">
        <f>BL78/'Drive Train'!$G$35</f>
        <v>0.81991079272528344</v>
      </c>
      <c r="BC78" s="88">
        <f>BJ78*12*60/(PI() * 'Drive Train'!$G$17)/BB$2*BB78</f>
        <v>3280.1326890017499</v>
      </c>
      <c r="BD78" s="2">
        <f>('DT-Prelim Calcs'!$C$6*BB78-BC78)/('DT-Prelim Calcs'!$C$6*BB78)*'DT-Prelim Calcs'!$C$7*BB78</f>
        <v>0.36412437330900804</v>
      </c>
      <c r="BE78" s="110">
        <f>BD78/'DT-Prelim Calcs'!$C$7*('DT-Prelim Calcs'!$C$8-'DT-Prelim Calcs'!$C$9)+'DT-Prelim Calcs'!$C$9</f>
        <v>25.209004329485602</v>
      </c>
      <c r="BF78" s="110">
        <f t="shared" si="119"/>
        <v>25.209004329485602</v>
      </c>
      <c r="BG78" s="2">
        <f t="shared" si="159"/>
        <v>0.15917588372605998</v>
      </c>
      <c r="BH78" s="110">
        <f>BG78*'DT-Prelim Calcs'!$C$21/BB$2/'DT-Prelim Calcs'!$C$19/'DT-Prelim Calcs'!$C$18*3.39*'DT-Prelim Calcs'!$C$20</f>
        <v>2.7587869002449481</v>
      </c>
      <c r="BI78" s="88">
        <f t="shared" si="120"/>
        <v>0</v>
      </c>
      <c r="BJ78" s="110">
        <f>BH77*'DT-Prelim Calcs'!$C$11+BJ77</f>
        <v>22.443296902362643</v>
      </c>
      <c r="BK78" s="110">
        <f>BK77+0.5*BH78*'DT-Prelim Calcs'!$C$11^2+BJ78*'DT-Prelim Calcs'!$C$11</f>
        <v>42.315706909581792</v>
      </c>
      <c r="BL78" s="110">
        <f>MIN('Drive Train'!$G$35-BF77*'DT-Prelim Calcs'!$C$21*'Drive Train'!$G$38,BL77+BF$2)</f>
        <v>10.412867067611099</v>
      </c>
      <c r="BM78" s="110">
        <f>'Drive Train'!$G$35-BF78*'DT-Prelim Calcs'!$C$21*'Drive Train'!$G$38</f>
        <v>10.431189610346294</v>
      </c>
      <c r="BN78" s="1">
        <f>IF(BK78&gt;='Drive Train'!$G$30,1,0)</f>
        <v>1</v>
      </c>
      <c r="BO78" s="110">
        <f t="shared" si="160"/>
        <v>0</v>
      </c>
      <c r="BP78" s="119">
        <f>BP77+'DT-Prelim Calcs'!$C$11</f>
        <v>2.9600000000000017</v>
      </c>
      <c r="BQ78" s="2">
        <f>CA78/'Drive Train'!$G$35</f>
        <v>0.86521098196019108</v>
      </c>
      <c r="BR78" s="88">
        <f>BY78*12*60/(PI() * 'Drive Train'!$G$17)/BQ$2*BQ78</f>
        <v>3969.7780562697085</v>
      </c>
      <c r="BS78" s="2">
        <f>('DT-Prelim Calcs'!$C$6*BQ78-BR78)/('DT-Prelim Calcs'!$C$6*BQ78)*'DT-Prelim Calcs'!$C$7*BQ78</f>
        <v>0.26149079632066924</v>
      </c>
      <c r="BT78" s="110">
        <f>BS78/'DT-Prelim Calcs'!$C$7*('DT-Prelim Calcs'!$C$8-'DT-Prelim Calcs'!$C$9)+'DT-Prelim Calcs'!$C$9</f>
        <v>18.949084030906068</v>
      </c>
      <c r="BU78" s="110">
        <f t="shared" si="121"/>
        <v>18.949084030906068</v>
      </c>
      <c r="BV78" s="2">
        <f t="shared" si="161"/>
        <v>2.6438706681632618E-2</v>
      </c>
      <c r="BW78" s="110">
        <f>BV78*'DT-Prelim Calcs'!$C$21/BQ$2/'DT-Prelim Calcs'!$C$19/'DT-Prelim Calcs'!$C$18*3.39*'DT-Prelim Calcs'!$C$20</f>
        <v>0.62188009665837662</v>
      </c>
      <c r="BX78" s="88">
        <f t="shared" si="122"/>
        <v>0</v>
      </c>
      <c r="BY78" s="110">
        <f>BW77*'DT-Prelim Calcs'!$C$11+BY77</f>
        <v>18.9662069015085</v>
      </c>
      <c r="BZ78" s="110">
        <f>BZ77+0.5*BW78*'DT-Prelim Calcs'!$C$11^2+BY78*'DT-Prelim Calcs'!$C$11</f>
        <v>41.576926568458745</v>
      </c>
      <c r="CA78" s="110">
        <f>MIN('Drive Train'!$G$35-BU77*'DT-Prelim Calcs'!$C$21*'Drive Train'!$G$38,CA77+BU$2)</f>
        <v>10.988179470894426</v>
      </c>
      <c r="CB78" s="110">
        <f>'Drive Train'!$G$35-BU78*'DT-Prelim Calcs'!$C$21*'Drive Train'!$G$38</f>
        <v>10.994582437218453</v>
      </c>
      <c r="CC78" s="1">
        <f>IF(BZ78&gt;='Drive Train'!$G$30,1,0)</f>
        <v>1</v>
      </c>
      <c r="CD78" s="110">
        <f t="shared" si="162"/>
        <v>0</v>
      </c>
      <c r="CE78" s="119">
        <f>CE77+'DT-Prelim Calcs'!$C$11</f>
        <v>2.9600000000000017</v>
      </c>
      <c r="CF78" s="2">
        <f>CP78/'Drive Train'!$G$35</f>
        <v>0.8738552819360591</v>
      </c>
      <c r="CG78" s="88">
        <f>CN78*12*60/(PI() * 'Drive Train'!$G$17)/CF$2*CF78</f>
        <v>4098.9373113765614</v>
      </c>
      <c r="CH78" s="2">
        <f>('DT-Prelim Calcs'!$C$6*CF78-CG78)/('DT-Prelim Calcs'!$C$6*CF78)*'DT-Prelim Calcs'!$C$7*CF78</f>
        <v>0.24249526105022831</v>
      </c>
      <c r="CI78" s="110">
        <f>CH78/'DT-Prelim Calcs'!$C$7*('DT-Prelim Calcs'!$C$8-'DT-Prelim Calcs'!$C$9)+'DT-Prelim Calcs'!$C$9</f>
        <v>17.790491099517475</v>
      </c>
      <c r="CJ78" s="110">
        <f t="shared" si="123"/>
        <v>17.790491099517475</v>
      </c>
      <c r="CK78" s="2">
        <f t="shared" si="163"/>
        <v>2.1964214405743032E-3</v>
      </c>
      <c r="CL78" s="110">
        <f>CK78*'DT-Prelim Calcs'!$C$21/CF$2/'DT-Prelim Calcs'!$C$19/'DT-Prelim Calcs'!$C$18*3.39*'DT-Prelim Calcs'!$C$20</f>
        <v>6.5258902533269852E-2</v>
      </c>
      <c r="CM78" s="88">
        <f t="shared" si="124"/>
        <v>1</v>
      </c>
      <c r="CN78" s="110">
        <f>CL77*'DT-Prelim Calcs'!$C$11+CN77</f>
        <v>15.35007141525745</v>
      </c>
      <c r="CO78" s="110">
        <f>CO77+0.5*CL78*'DT-Prelim Calcs'!$C$11^2+CN78*'DT-Prelim Calcs'!$C$11</f>
        <v>37.508790208513645</v>
      </c>
      <c r="CP78" s="110">
        <f>MIN('Drive Train'!$G$35-CJ77*'DT-Prelim Calcs'!$C$21*'Drive Train'!$G$38,CP77+CJ$2)</f>
        <v>11.09796208058795</v>
      </c>
      <c r="CQ78" s="110">
        <f>'Drive Train'!$G$35-CJ78*'DT-Prelim Calcs'!$C$21*'Drive Train'!$G$38</f>
        <v>11.098855801043428</v>
      </c>
      <c r="CR78" s="1">
        <f>IF(CO78&gt;='Drive Train'!$G$30,1,0)</f>
        <v>1</v>
      </c>
      <c r="CS78" s="110">
        <f t="shared" si="164"/>
        <v>0</v>
      </c>
      <c r="CT78" s="119">
        <f>CT77+'DT-Prelim Calcs'!$C$11</f>
        <v>2.9600000000000017</v>
      </c>
      <c r="CU78" s="2">
        <f>DE78/'Drive Train'!$G$35</f>
        <v>0.87463449977738594</v>
      </c>
      <c r="CV78" s="88">
        <f>DC78*12*60/(PI() * 'Drive Train'!$G$17)/CU$2*CU78</f>
        <v>4110.3238833617534</v>
      </c>
      <c r="CW78" s="2">
        <f>('DT-Prelim Calcs'!$C$6*CU78-CV78)/('DT-Prelim Calcs'!$C$6*CU78)*'DT-Prelim Calcs'!$C$7*CU78</f>
        <v>0.24084480298404704</v>
      </c>
      <c r="CX78" s="110">
        <f>CW78/'DT-Prelim Calcs'!$C$7*('DT-Prelim Calcs'!$C$8-'DT-Prelim Calcs'!$C$9)+'DT-Prelim Calcs'!$C$9</f>
        <v>17.689824862856771</v>
      </c>
      <c r="CY78" s="110">
        <f t="shared" si="125"/>
        <v>17.689824862856771</v>
      </c>
      <c r="CZ78" s="2">
        <f t="shared" si="165"/>
        <v>9.3107956270904735E-5</v>
      </c>
      <c r="DA78" s="110">
        <f>CZ78*'DT-Prelim Calcs'!$C$21/CU$2/'DT-Prelim Calcs'!$C$19/'DT-Prelim Calcs'!$C$18*3.39*'DT-Prelim Calcs'!$C$20</f>
        <v>3.3427018490589894E-3</v>
      </c>
      <c r="DB78" s="88">
        <f t="shared" si="126"/>
        <v>1</v>
      </c>
      <c r="DC78" s="110">
        <f>DA77*'DT-Prelim Calcs'!$C$11+DC77</f>
        <v>12.727447785657889</v>
      </c>
      <c r="DD78" s="110">
        <f>DD77+0.5*DA78*'DT-Prelim Calcs'!$C$11^2+DC78*'DT-Prelim Calcs'!$C$11</f>
        <v>33.06723897746501</v>
      </c>
      <c r="DE78" s="110">
        <f>MIN('Drive Train'!$G$35-CY77*'DT-Prelim Calcs'!$C$21*'Drive Train'!$G$38,DE77+CY$2)</f>
        <v>11.1078581471728</v>
      </c>
      <c r="DF78" s="110">
        <f>'Drive Train'!$G$35-CY78*'DT-Prelim Calcs'!$C$21*'Drive Train'!$G$38</f>
        <v>11.107915762342889</v>
      </c>
      <c r="DG78" s="1">
        <f>IF(DD78&gt;='Drive Train'!$G$30,1,0)</f>
        <v>1</v>
      </c>
      <c r="DH78" s="110">
        <f t="shared" si="166"/>
        <v>0</v>
      </c>
      <c r="DI78" s="119">
        <f>DI77+'DT-Prelim Calcs'!$C$11</f>
        <v>2.9600000000000017</v>
      </c>
      <c r="DJ78" s="2">
        <f>DT78/'Drive Train'!$G$35</f>
        <v>0.8746697935942005</v>
      </c>
      <c r="DK78" s="88">
        <f>DR78*12*60/(PI() * 'Drive Train'!$G$17)/DJ$2*DJ78</f>
        <v>4110.8260323102904</v>
      </c>
      <c r="DL78" s="2">
        <f>('DT-Prelim Calcs'!$C$6*DJ78-DK78)/('DT-Prelim Calcs'!$C$6*DJ78)*'DT-Prelim Calcs'!$C$7*DJ78</f>
        <v>0.24077332924907108</v>
      </c>
      <c r="DM78" s="110">
        <f>DL78/'DT-Prelim Calcs'!$C$7*('DT-Prelim Calcs'!$C$8-'DT-Prelim Calcs'!$C$9)+'DT-Prelim Calcs'!$C$9</f>
        <v>17.685465471929156</v>
      </c>
      <c r="DN78" s="110">
        <f t="shared" si="127"/>
        <v>17.685465471929156</v>
      </c>
      <c r="DO78" s="2">
        <f t="shared" si="167"/>
        <v>1.9378954760895795E-6</v>
      </c>
      <c r="DP78" s="110">
        <f>DO78*'DT-Prelim Calcs'!$C$21/DJ$2/'DT-Prelim Calcs'!$C$19/'DT-Prelim Calcs'!$C$18*3.39*'DT-Prelim Calcs'!$C$20</f>
        <v>8.1568432336478388E-5</v>
      </c>
      <c r="DQ78" s="88">
        <f t="shared" si="128"/>
        <v>1</v>
      </c>
      <c r="DR78" s="110">
        <f>DP77*'DT-Prelim Calcs'!$C$11+DR77</f>
        <v>10.856652417216743</v>
      </c>
      <c r="DS78" s="110">
        <f>DS77+0.5*DP78*'DT-Prelim Calcs'!$C$11^2+DR78*'DT-Prelim Calcs'!$C$11</f>
        <v>29.169112164143765</v>
      </c>
      <c r="DT78" s="110">
        <f>MIN('Drive Train'!$G$35-DN77*'DT-Prelim Calcs'!$C$21*'Drive Train'!$G$38,DT77+DN$2)</f>
        <v>11.108306378646345</v>
      </c>
      <c r="DU78" s="110">
        <f>'Drive Train'!$G$35-DN78*'DT-Prelim Calcs'!$C$21*'Drive Train'!$G$38</f>
        <v>11.108308107526375</v>
      </c>
      <c r="DV78" s="1">
        <f>IF(DS78&gt;='Drive Train'!$G$30,1,0)</f>
        <v>1</v>
      </c>
      <c r="DW78" s="110">
        <f t="shared" si="168"/>
        <v>0</v>
      </c>
      <c r="DX78" s="119">
        <f>DX77+'DT-Prelim Calcs'!$C$11</f>
        <v>2.9600000000000017</v>
      </c>
      <c r="DY78" s="2">
        <f>EI78/'Drive Train'!$G$35</f>
        <v>0.8746705775161504</v>
      </c>
      <c r="DZ78" s="88">
        <f>EG78*12*60/(PI() * 'Drive Train'!$G$17)/DY$2*DY78</f>
        <v>4110.8368348499207</v>
      </c>
      <c r="EA78" s="2">
        <f>('DT-Prelim Calcs'!$C$6*DY78-DZ78)/('DT-Prelim Calcs'!$C$6*DY78)*'DT-Prelim Calcs'!$C$7*DY78</f>
        <v>0.24077182643160966</v>
      </c>
      <c r="EB78" s="110">
        <f>EA78/'DT-Prelim Calcs'!$C$7*('DT-Prelim Calcs'!$C$8-'DT-Prelim Calcs'!$C$9)+'DT-Prelim Calcs'!$C$9</f>
        <v>17.685373810722293</v>
      </c>
      <c r="EC78" s="110">
        <f t="shared" si="129"/>
        <v>17.685373810722293</v>
      </c>
      <c r="ED78" s="2">
        <f t="shared" si="169"/>
        <v>1.8163950760152758E-8</v>
      </c>
      <c r="EE78" s="110">
        <f>ED78*'DT-Prelim Calcs'!$C$21/DY$2/'DT-Prelim Calcs'!$C$19/'DT-Prelim Calcs'!$C$18*3.39*'DT-Prelim Calcs'!$C$20</f>
        <v>8.7697613006578667E-7</v>
      </c>
      <c r="EF78" s="88">
        <f t="shared" si="130"/>
        <v>1</v>
      </c>
      <c r="EG78" s="110">
        <f>EE77*'DT-Prelim Calcs'!$C$11+EG77</f>
        <v>9.4647902911682671</v>
      </c>
      <c r="EH78" s="110">
        <f>EH77+0.5*EE78*'DT-Prelim Calcs'!$C$11^2+EG78*'DT-Prelim Calcs'!$C$11</f>
        <v>25.939524597221105</v>
      </c>
      <c r="EI78" s="110">
        <f>MIN('Drive Train'!$G$35-EC77*'DT-Prelim Calcs'!$C$21*'Drive Train'!$G$38,EI77+EC$2)</f>
        <v>11.108316334455109</v>
      </c>
      <c r="EJ78" s="110">
        <f>'Drive Train'!$G$35-EC78*'DT-Prelim Calcs'!$C$21*'Drive Train'!$G$38</f>
        <v>11.108316357034994</v>
      </c>
      <c r="EK78" s="1">
        <f>IF(EH78&gt;='Drive Train'!$G$30,1,0)</f>
        <v>1</v>
      </c>
      <c r="EL78" s="110">
        <f t="shared" si="170"/>
        <v>0</v>
      </c>
      <c r="EM78" s="119">
        <f>EM77+'DT-Prelim Calcs'!$C$11</f>
        <v>2.9600000000000017</v>
      </c>
      <c r="EN78" s="2">
        <f>EX78/'Drive Train'!$G$35</f>
        <v>0.87467058539637466</v>
      </c>
      <c r="EO78" s="88">
        <f>EV78*12*60/(PI() * 'Drive Train'!$G$17)/EN$2*EN78</f>
        <v>4110.8369394327137</v>
      </c>
      <c r="EP78" s="2">
        <f>('DT-Prelim Calcs'!$C$6*EN78-EO78)/('DT-Prelim Calcs'!$C$6*EN78)*'DT-Prelim Calcs'!$C$7*EN78</f>
        <v>0.24077181229242833</v>
      </c>
      <c r="EQ78" s="110">
        <f>EP78/'DT-Prelim Calcs'!$C$7*('DT-Prelim Calcs'!$C$8-'DT-Prelim Calcs'!$C$9)+'DT-Prelim Calcs'!$C$9</f>
        <v>17.685372948332507</v>
      </c>
      <c r="ER78" s="110">
        <f t="shared" si="131"/>
        <v>17.685372948332507</v>
      </c>
      <c r="ES78" s="2">
        <f t="shared" si="171"/>
        <v>6.8553274168436928E-11</v>
      </c>
      <c r="ET78" s="110">
        <f>ES78*'DT-Prelim Calcs'!$C$21/EN$2/'DT-Prelim Calcs'!$C$19/'DT-Prelim Calcs'!$C$18*3.39*'DT-Prelim Calcs'!$C$20</f>
        <v>3.7341669272551504E-9</v>
      </c>
      <c r="EU78" s="88">
        <f t="shared" si="132"/>
        <v>1</v>
      </c>
      <c r="EV78" s="110">
        <f>ET77*'DT-Prelim Calcs'!$C$11+EV77</f>
        <v>8.3892460777461402</v>
      </c>
      <c r="EW78" s="110">
        <f>EW77+0.5*ET78*'DT-Prelim Calcs'!$C$11^2+EV78*'DT-Prelim Calcs'!$C$11</f>
        <v>23.288724738291624</v>
      </c>
      <c r="EX78" s="110">
        <f>MIN('Drive Train'!$G$35-ER77*'DT-Prelim Calcs'!$C$21*'Drive Train'!$G$38,EX77+ER$2)</f>
        <v>11.108316434533958</v>
      </c>
      <c r="EY78" s="110">
        <f>'Drive Train'!$G$35-ER78*'DT-Prelim Calcs'!$C$21*'Drive Train'!$G$38</f>
        <v>11.108316434650074</v>
      </c>
      <c r="EZ78" s="1">
        <f>IF(EW78&gt;='Drive Train'!$G$30,1,0)</f>
        <v>1</v>
      </c>
      <c r="FA78" s="110">
        <f t="shared" si="172"/>
        <v>0</v>
      </c>
      <c r="FB78" s="119">
        <f>FB77+'DT-Prelim Calcs'!$C$11</f>
        <v>2.9600000000000017</v>
      </c>
      <c r="FC78" s="2">
        <f>FM78/'Drive Train'!$G$35</f>
        <v>0.87467058542856868</v>
      </c>
      <c r="FD78" s="88">
        <f>FK78*12*60/(PI() * 'Drive Train'!$G$17)/FC$2*FC78</f>
        <v>4110.8369398417663</v>
      </c>
      <c r="FE78" s="2">
        <f>('DT-Prelim Calcs'!$C$6*FC78-FD78)/('DT-Prelim Calcs'!$C$6*FC78)*'DT-Prelim Calcs'!$C$7*FC78</f>
        <v>0.24077181223906086</v>
      </c>
      <c r="FF78" s="110">
        <f>FE78/'DT-Prelim Calcs'!$C$7*('DT-Prelim Calcs'!$C$8-'DT-Prelim Calcs'!$C$9)+'DT-Prelim Calcs'!$C$9</f>
        <v>17.685372945077468</v>
      </c>
      <c r="FG78" s="110">
        <f t="shared" si="133"/>
        <v>17.685372945077468</v>
      </c>
      <c r="FH78" s="2">
        <f t="shared" si="173"/>
        <v>8.9650509238481391E-14</v>
      </c>
      <c r="FI78" s="110">
        <f>FH78*'DT-Prelim Calcs'!$C$21/FC$2/'DT-Prelim Calcs'!$C$19/'DT-Prelim Calcs'!$C$18*3.39*'DT-Prelim Calcs'!$C$20</f>
        <v>5.4382815816226401E-12</v>
      </c>
      <c r="FJ78" s="88">
        <f t="shared" si="134"/>
        <v>1</v>
      </c>
      <c r="FK78" s="110">
        <f>FI77*'DT-Prelim Calcs'!$C$11+FK77</f>
        <v>7.5332005600811023</v>
      </c>
      <c r="FL78" s="110">
        <f>FL77+0.5*FI78*'DT-Prelim Calcs'!$C$11^2+FK78*'DT-Prelim Calcs'!$C$11</f>
        <v>21.102352664163266</v>
      </c>
      <c r="FM78" s="110">
        <f>MIN('Drive Train'!$G$35-FG77*'DT-Prelim Calcs'!$C$21*'Drive Train'!$G$38,FM77+FG$2)</f>
        <v>11.108316434942822</v>
      </c>
      <c r="FN78" s="110">
        <f>'Drive Train'!$G$35-FG78*'DT-Prelim Calcs'!$C$21*'Drive Train'!$G$38</f>
        <v>11.108316434943028</v>
      </c>
      <c r="FO78" s="1">
        <f>IF(FL78&gt;='Drive Train'!$G$30,1,0)</f>
        <v>1</v>
      </c>
      <c r="FP78" s="110">
        <f t="shared" si="174"/>
        <v>0</v>
      </c>
      <c r="FQ78" s="119">
        <f>FQ77+'DT-Prelim Calcs'!$C$11</f>
        <v>2.9600000000000017</v>
      </c>
      <c r="FR78" s="2">
        <f>GB78/'Drive Train'!$G$35</f>
        <v>0.87467058542861498</v>
      </c>
      <c r="FS78" s="88">
        <f>FZ78*12*60/(PI() * 'Drive Train'!$G$17)/FR$2*FR78</f>
        <v>4110.8369398423247</v>
      </c>
      <c r="FT78" s="2">
        <f>('DT-Prelim Calcs'!$C$6*FR78-FS78)/('DT-Prelim Calcs'!$C$6*FR78)*'DT-Prelim Calcs'!$C$7*FR78</f>
        <v>0.24077181223899125</v>
      </c>
      <c r="FU78" s="110">
        <f>FT78/'DT-Prelim Calcs'!$C$7*('DT-Prelim Calcs'!$C$8-'DT-Prelim Calcs'!$C$9)+'DT-Prelim Calcs'!$C$9</f>
        <v>17.685372945073226</v>
      </c>
      <c r="FV78" s="110">
        <f t="shared" si="135"/>
        <v>17.685372945073226</v>
      </c>
      <c r="FW78" s="2">
        <f t="shared" si="175"/>
        <v>1.3877787807814457E-16</v>
      </c>
      <c r="FX78" s="110">
        <f>FW78*'DT-Prelim Calcs'!$C$21/FR$2/'DT-Prelim Calcs'!$C$19/'DT-Prelim Calcs'!$C$18*3.39*'DT-Prelim Calcs'!$C$20</f>
        <v>9.2774121882739154E-15</v>
      </c>
      <c r="FY78" s="88">
        <f t="shared" si="136"/>
        <v>1</v>
      </c>
      <c r="FZ78" s="110">
        <f>FX77*'DT-Prelim Calcs'!$C$11+FZ77</f>
        <v>6.8356819897037893</v>
      </c>
      <c r="GA78" s="110">
        <f>GA77+0.5*FX78*'DT-Prelim Calcs'!$C$11^2+FZ78*'DT-Prelim Calcs'!$C$11</f>
        <v>19.27707084481726</v>
      </c>
      <c r="GB78" s="110">
        <f>MIN('Drive Train'!$G$35-FV77*'DT-Prelim Calcs'!$C$21*'Drive Train'!$G$38,GB77+FV$2)</f>
        <v>11.10831643494341</v>
      </c>
      <c r="GC78" s="110">
        <f>'Drive Train'!$G$35-FV78*'DT-Prelim Calcs'!$C$21*'Drive Train'!$G$38</f>
        <v>11.10831643494341</v>
      </c>
      <c r="GD78" s="1">
        <f>IF(GA78&gt;='Drive Train'!$G$30,1,0)</f>
        <v>0</v>
      </c>
      <c r="GE78" s="110">
        <f t="shared" si="176"/>
        <v>0.19650414383414694</v>
      </c>
      <c r="GF78" s="119">
        <f>GF77+'DT-Prelim Calcs'!$C$11</f>
        <v>2.9600000000000017</v>
      </c>
      <c r="GG78" s="2">
        <f>GQ78/'Drive Train'!$G$35</f>
        <v>0.87462891911970986</v>
      </c>
      <c r="GH78" s="88">
        <f>GO78*12*60/(PI() * 'Drive Train'!$G$17)/GG$2*GG78</f>
        <v>4110.2480091692269</v>
      </c>
      <c r="GI78" s="2">
        <f>('DT-Prelim Calcs'!$C$6*GG78-GH78)/('DT-Prelim Calcs'!$C$6*GG78)*'DT-Prelim Calcs'!$C$7*GG78</f>
        <v>0.24085525319704271</v>
      </c>
      <c r="GJ78" s="110">
        <f>GI78/'DT-Prelim Calcs'!$C$7*('DT-Prelim Calcs'!$C$8-'DT-Prelim Calcs'!$C$9)+'DT-Prelim Calcs'!$C$9</f>
        <v>17.69046225173452</v>
      </c>
      <c r="GK78" s="110">
        <f t="shared" si="177"/>
        <v>17.69046225173452</v>
      </c>
      <c r="GL78" s="2">
        <f t="shared" si="178"/>
        <v>1.0646619376419864E-4</v>
      </c>
      <c r="GM78" s="110">
        <f>GL78*'DT-Prelim Calcs'!$C$21/GG$2/'DT-Prelim Calcs'!$C$19/'DT-Prelim Calcs'!$C$18*3.39*'DT-Prelim Calcs'!$C$20</f>
        <v>3.9540834659498366E-3</v>
      </c>
      <c r="GN78" s="88">
        <f t="shared" si="137"/>
        <v>1</v>
      </c>
      <c r="GO78" s="110">
        <f>GM77*'DT-Prelim Calcs'!$C$11+GO77</f>
        <v>12.303050916567011</v>
      </c>
      <c r="GP78" s="110">
        <f>GP77+0.5*GM78*'DT-Prelim Calcs'!$C$11^2+GO78*'DT-Prelim Calcs'!$C$11</f>
        <v>30.342492703936649</v>
      </c>
      <c r="GQ78" s="110">
        <f>MIN('Drive Train'!$G$35-GK77*'DT-Prelim Calcs'!$C$21*'Drive Train'!$G$38,GQ77+GK$2)</f>
        <v>11.107787272820314</v>
      </c>
      <c r="GR78" s="110">
        <f>'Drive Train'!$G$35-GK78*'DT-Prelim Calcs'!$C$21*'Drive Train'!$G$38</f>
        <v>11.107858397343893</v>
      </c>
      <c r="GS78" s="1">
        <f>IF(GP78&gt;='Drive Train'!$G$30,1,0)</f>
        <v>1</v>
      </c>
      <c r="GT78" s="110">
        <f t="shared" si="179"/>
        <v>0</v>
      </c>
      <c r="GU78" s="119">
        <f>GU77+'DT-Prelim Calcs'!$C$11</f>
        <v>2.9600000000000017</v>
      </c>
      <c r="GV78" s="2">
        <f>HF78/'Drive Train'!$G$35</f>
        <v>0.87464080081662832</v>
      </c>
      <c r="GW78" s="88">
        <f>HD78*12*60/(PI() * 'Drive Train'!$G$17)/GV$2*GV78</f>
        <v>4110.4159514682515</v>
      </c>
      <c r="GX78" s="2">
        <f>('DT-Prelim Calcs'!$C$6*GV78-GW78)/('DT-Prelim Calcs'!$C$6*GV78)*'DT-Prelim Calcs'!$C$7*GV78</f>
        <v>0.24083145867709069</v>
      </c>
      <c r="GY78" s="110">
        <f>GX78/'DT-Prelim Calcs'!$C$7*('DT-Prelim Calcs'!$C$8-'DT-Prelim Calcs'!$C$9)+'DT-Prelim Calcs'!$C$9</f>
        <v>17.689010954772908</v>
      </c>
      <c r="GZ78" s="110">
        <f t="shared" si="138"/>
        <v>17.689010954772908</v>
      </c>
      <c r="HA78" s="2">
        <f t="shared" si="180"/>
        <v>7.6105444754920315E-5</v>
      </c>
      <c r="HB78" s="110">
        <f>HA78*'DT-Prelim Calcs'!$C$21/GV$2/'DT-Prelim Calcs'!$C$19/'DT-Prelim Calcs'!$C$18*3.39*'DT-Prelim Calcs'!$C$20</f>
        <v>2.8265054862455495E-3</v>
      </c>
      <c r="HC78" s="88">
        <f t="shared" si="139"/>
        <v>1</v>
      </c>
      <c r="HD78" s="110">
        <f>HB77*'DT-Prelim Calcs'!$C$11+HD77</f>
        <v>12.303386472361195</v>
      </c>
      <c r="HE78" s="110">
        <f>HE77+0.5*HB78*'DT-Prelim Calcs'!$C$11^2+HD78*'DT-Prelim Calcs'!$C$11</f>
        <v>31.01002910415372</v>
      </c>
      <c r="HF78" s="110">
        <f>MIN('Drive Train'!$G$35-GZ77*'DT-Prelim Calcs'!$C$21*'Drive Train'!$G$38,HF77+GZ$2)</f>
        <v>11.107938170371179</v>
      </c>
      <c r="HG78" s="110">
        <f>'Drive Train'!$G$35-GZ78*'DT-Prelim Calcs'!$C$21*'Drive Train'!$G$38</f>
        <v>11.107989014070437</v>
      </c>
      <c r="HH78" s="1">
        <f>IF(HE78&gt;='Drive Train'!$G$30,1,0)</f>
        <v>1</v>
      </c>
      <c r="HI78" s="110">
        <f t="shared" si="181"/>
        <v>0</v>
      </c>
      <c r="HJ78" s="119">
        <f>HJ77+'DT-Prelim Calcs'!$C$11</f>
        <v>2.9600000000000017</v>
      </c>
      <c r="HK78" s="2">
        <f>HU78/'Drive Train'!$G$35</f>
        <v>0.87464655794462454</v>
      </c>
      <c r="HL78" s="88">
        <f>HS78*12*60/(PI() * 'Drive Train'!$G$17)/HK$2*HK78</f>
        <v>4110.4973255387686</v>
      </c>
      <c r="HM78" s="2">
        <f>('DT-Prelim Calcs'!$C$6*HK78-HL78)/('DT-Prelim Calcs'!$C$6*HK78)*'DT-Prelim Calcs'!$C$7*HK78</f>
        <v>0.24081992940574534</v>
      </c>
      <c r="HN78" s="110">
        <f>HM78/'DT-Prelim Calcs'!$C$7*('DT-Prelim Calcs'!$C$8-'DT-Prelim Calcs'!$C$9)+'DT-Prelim Calcs'!$C$9</f>
        <v>17.688307750988727</v>
      </c>
      <c r="HO78" s="110">
        <f t="shared" si="140"/>
        <v>17.688307750988727</v>
      </c>
      <c r="HP78" s="2">
        <f t="shared" si="182"/>
        <v>6.1394669320535833E-5</v>
      </c>
      <c r="HQ78" s="110">
        <f>HP78*'DT-Prelim Calcs'!$C$21/HK$2/'DT-Prelim Calcs'!$C$19/'DT-Prelim Calcs'!$C$18*3.39*'DT-Prelim Calcs'!$C$20</f>
        <v>2.2801570928275374E-3</v>
      </c>
      <c r="HR78" s="88">
        <f t="shared" si="141"/>
        <v>1</v>
      </c>
      <c r="HS78" s="110">
        <f>HQ77*'DT-Prelim Calcs'!$C$11+HS77</f>
        <v>12.303549057632285</v>
      </c>
      <c r="HT78" s="110">
        <f>HT77+0.5*HQ78*'DT-Prelim Calcs'!$C$11^2+HS78*'DT-Prelim Calcs'!$C$11</f>
        <v>31.478712805037837</v>
      </c>
      <c r="HU78" s="110">
        <f>MIN('Drive Train'!$G$35-HO77*'DT-Prelim Calcs'!$C$21*'Drive Train'!$G$38,HU77+HO$2)</f>
        <v>11.108011285896731</v>
      </c>
      <c r="HV78" s="110">
        <f>'Drive Train'!$G$35-HO78*'DT-Prelim Calcs'!$C$21*'Drive Train'!$G$38</f>
        <v>11.108052302411014</v>
      </c>
      <c r="HW78" s="1">
        <f>IF(HT78&gt;='Drive Train'!$G$30,1,0)</f>
        <v>1</v>
      </c>
      <c r="HX78" s="110">
        <f t="shared" si="183"/>
        <v>0</v>
      </c>
      <c r="HY78" s="119">
        <f>HY77+'DT-Prelim Calcs'!$C$11</f>
        <v>2.9600000000000017</v>
      </c>
      <c r="HZ78" s="2">
        <f>IJ78/'Drive Train'!$G$35</f>
        <v>0.87464965392101512</v>
      </c>
      <c r="IA78" s="88">
        <f>IH78*12*60/(PI() * 'Drive Train'!$G$17)/HZ$2*HZ78</f>
        <v>4110.541085513154</v>
      </c>
      <c r="IB78" s="2">
        <f>('DT-Prelim Calcs'!$C$6*HZ78-IA78)/('DT-Prelim Calcs'!$C$6*HZ78)*'DT-Prelim Calcs'!$C$7*HZ78</f>
        <v>0.24081372939617465</v>
      </c>
      <c r="IC78" s="110">
        <f>IB78/'DT-Prelim Calcs'!$C$7*('DT-Prelim Calcs'!$C$8-'DT-Prelim Calcs'!$C$9)+'DT-Prelim Calcs'!$C$9</f>
        <v>17.687929594376612</v>
      </c>
      <c r="ID78" s="110">
        <f t="shared" si="142"/>
        <v>17.687929594376612</v>
      </c>
      <c r="IE78" s="2">
        <f t="shared" si="184"/>
        <v>5.3483782934904411E-5</v>
      </c>
      <c r="IF78" s="110">
        <f>IE78*'DT-Prelim Calcs'!$C$21/HZ$2/'DT-Prelim Calcs'!$C$19/'DT-Prelim Calcs'!$C$18*3.39*'DT-Prelim Calcs'!$C$20</f>
        <v>1.9863520458685705E-3</v>
      </c>
      <c r="IG78" s="88">
        <f t="shared" si="143"/>
        <v>1</v>
      </c>
      <c r="IH78" s="110">
        <f>IF77*'DT-Prelim Calcs'!$C$11+IH77</f>
        <v>12.303636489036728</v>
      </c>
      <c r="II78" s="110">
        <f>II77+0.5*IF78*'DT-Prelim Calcs'!$C$11^2+IH78*'DT-Prelim Calcs'!$C$11</f>
        <v>31.807757169511756</v>
      </c>
      <c r="IJ78" s="110">
        <f>MIN('Drive Train'!$G$35-ID77*'DT-Prelim Calcs'!$C$21*'Drive Train'!$G$38,IJ77+ID$2)</f>
        <v>11.108050604796892</v>
      </c>
      <c r="IK78" s="110">
        <f>'Drive Train'!$G$35-ID78*'DT-Prelim Calcs'!$C$21*'Drive Train'!$G$38</f>
        <v>11.108086336506105</v>
      </c>
      <c r="IL78" s="1">
        <f>IF(II78&gt;='Drive Train'!$G$30,1,0)</f>
        <v>1</v>
      </c>
      <c r="IM78" s="110">
        <f t="shared" si="185"/>
        <v>0</v>
      </c>
      <c r="IN78" s="119">
        <f>IN77+'DT-Prelim Calcs'!$C$11</f>
        <v>2.9600000000000017</v>
      </c>
      <c r="IO78" s="2">
        <f>IY78/'Drive Train'!$G$35</f>
        <v>0.87465147143237321</v>
      </c>
      <c r="IP78" s="88">
        <f>IW78*12*60/(PI() * 'Drive Train'!$G$17)/IO$2*IO78</f>
        <v>4110.5667750422499</v>
      </c>
      <c r="IQ78" s="2">
        <f>('DT-Prelim Calcs'!$C$6*IO78-IP78)/('DT-Prelim Calcs'!$C$6*IO78)*'DT-Prelim Calcs'!$C$7*IO78</f>
        <v>0.24081008964951392</v>
      </c>
      <c r="IR78" s="110">
        <f>IQ78/'DT-Prelim Calcs'!$C$7*('DT-Prelim Calcs'!$C$8-'DT-Prelim Calcs'!$C$9)+'DT-Prelim Calcs'!$C$9</f>
        <v>17.687707595644113</v>
      </c>
      <c r="IS78" s="110">
        <f t="shared" si="144"/>
        <v>17.687707595644113</v>
      </c>
      <c r="IT78" s="2">
        <f t="shared" si="186"/>
        <v>4.8839662921351668E-5</v>
      </c>
      <c r="IU78" s="110">
        <f>IT78*'DT-Prelim Calcs'!$C$21/IO$2/'DT-Prelim Calcs'!$C$19/'DT-Prelim Calcs'!$C$18*3.39*'DT-Prelim Calcs'!$C$20</f>
        <v>1.8138725243394497E-3</v>
      </c>
      <c r="IV78" s="88">
        <f t="shared" si="145"/>
        <v>1</v>
      </c>
      <c r="IW78" s="110">
        <f>IU77*'DT-Prelim Calcs'!$C$11+IW77</f>
        <v>12.303687815802078</v>
      </c>
      <c r="IX78" s="110">
        <f>IX77+0.5*IU78*'DT-Prelim Calcs'!$C$11^2+IW78*'DT-Prelim Calcs'!$C$11</f>
        <v>32.040462618925595</v>
      </c>
      <c r="IY78" s="110">
        <f>MIN('Drive Train'!$G$35-IS77*'DT-Prelim Calcs'!$C$21*'Drive Train'!$G$38,IY77+IS$2)</f>
        <v>11.108073687191139</v>
      </c>
      <c r="IZ78" s="110">
        <f>'Drive Train'!$G$35-IS78*'DT-Prelim Calcs'!$C$21*'Drive Train'!$G$38</f>
        <v>11.108106316392028</v>
      </c>
      <c r="JA78" s="1">
        <f>IF(IX78&gt;='Drive Train'!$G$30,1,0)</f>
        <v>1</v>
      </c>
      <c r="JB78" s="110">
        <f t="shared" si="187"/>
        <v>0</v>
      </c>
      <c r="JC78" s="119">
        <f>JC77+'DT-Prelim Calcs'!$C$11</f>
        <v>2.9600000000000017</v>
      </c>
      <c r="JD78" s="2">
        <f>JN78/'Drive Train'!$G$35</f>
        <v>0.8746525356622934</v>
      </c>
      <c r="JE78" s="88">
        <f>JL78*12*60/(PI() * 'Drive Train'!$G$17)/JD$2*JD78</f>
        <v>4110.5818173418647</v>
      </c>
      <c r="JF78" s="2">
        <f>('DT-Prelim Calcs'!$C$6*JD78-JE78)/('DT-Prelim Calcs'!$C$6*JD78)*'DT-Prelim Calcs'!$C$7*JD78</f>
        <v>0.24080795842560948</v>
      </c>
      <c r="JG78" s="110">
        <f>JF78/'DT-Prelim Calcs'!$C$7*('DT-Prelim Calcs'!$C$8-'DT-Prelim Calcs'!$C$9)+'DT-Prelim Calcs'!$C$9</f>
        <v>17.687577606101005</v>
      </c>
      <c r="JH78" s="110">
        <f t="shared" si="146"/>
        <v>17.687577606101005</v>
      </c>
      <c r="JI78" s="2">
        <f t="shared" si="188"/>
        <v>4.6120338281024909E-5</v>
      </c>
      <c r="JJ78" s="110">
        <f>JI78*'DT-Prelim Calcs'!$C$21/JD$2/'DT-Prelim Calcs'!$C$19/'DT-Prelim Calcs'!$C$18*3.39*'DT-Prelim Calcs'!$C$20</f>
        <v>1.7128786199017601E-3</v>
      </c>
      <c r="JK78" s="88">
        <f t="shared" si="147"/>
        <v>1</v>
      </c>
      <c r="JL78" s="110">
        <f>JJ77*'DT-Prelim Calcs'!$C$11+JL77</f>
        <v>12.303717869674363</v>
      </c>
      <c r="JM78" s="110">
        <f>JM77+0.5*JJ78*'DT-Prelim Calcs'!$C$11^2+JL78*'DT-Prelim Calcs'!$C$11</f>
        <v>32.198088142194329</v>
      </c>
      <c r="JN78" s="110">
        <f>MIN('Drive Train'!$G$35-JH77*'DT-Prelim Calcs'!$C$21*'Drive Train'!$G$38,JN77+JH$2)</f>
        <v>11.108087202911126</v>
      </c>
      <c r="JO78" s="110">
        <f>'Drive Train'!$G$35-JH78*'DT-Prelim Calcs'!$C$21*'Drive Train'!$G$38</f>
        <v>11.108118015450909</v>
      </c>
      <c r="JP78" s="1">
        <f>IF(JM78&gt;='Drive Train'!$G$30,1,0)</f>
        <v>1</v>
      </c>
      <c r="JQ78" s="110">
        <f>MIN(JG78,'DT-Prelim Calcs'!$C$10)*'DT-Prelim Calcs'!$C$11*1000/60/60*(1-JP78)</f>
        <v>0</v>
      </c>
      <c r="JR78" s="119">
        <f>JR77+'DT-Prelim Calcs'!$C$11</f>
        <v>2.9600000000000017</v>
      </c>
      <c r="JS78" s="2">
        <f>KC78/'Drive Train'!$G$35</f>
        <v>0.87465292720621279</v>
      </c>
      <c r="JT78" s="88">
        <f>KA78*12*60/(PI() * 'Drive Train'!$G$17)/JS$2*JS78</f>
        <v>4110.5873515964413</v>
      </c>
      <c r="JU78" s="2">
        <f>('DT-Prelim Calcs'!$C$6*JS78-JT78)/('DT-Prelim Calcs'!$C$6*JS78)*'DT-Prelim Calcs'!$C$7*JS78</f>
        <v>0.24080717432120827</v>
      </c>
      <c r="JV78" s="110">
        <f>JU78/'DT-Prelim Calcs'!$C$7*('DT-Prelim Calcs'!$C$8-'DT-Prelim Calcs'!$C$9)+'DT-Prelim Calcs'!$C$9</f>
        <v>17.687529781293556</v>
      </c>
      <c r="JW78" s="110">
        <f t="shared" si="148"/>
        <v>17.687529781293556</v>
      </c>
      <c r="JX78" s="2">
        <f t="shared" si="189"/>
        <v>4.5119864481329985E-5</v>
      </c>
      <c r="JY78" s="110">
        <f>JX78*'DT-Prelim Calcs'!$C$21/JS$2/'DT-Prelim Calcs'!$C$19/'DT-Prelim Calcs'!$C$18*3.39*'DT-Prelim Calcs'!$C$20</f>
        <v>1.6757216898977503E-3</v>
      </c>
      <c r="JZ78" s="88">
        <f t="shared" si="149"/>
        <v>1</v>
      </c>
      <c r="KA78" s="110">
        <f>JY77*'DT-Prelim Calcs'!$C$11+KA77</f>
        <v>12.30372892685874</v>
      </c>
      <c r="KB78" s="110">
        <f>KB77+0.5*JY78*'DT-Prelim Calcs'!$C$11^2+KA78*'DT-Prelim Calcs'!$C$11</f>
        <v>32.260175568874615</v>
      </c>
      <c r="KC78" s="110">
        <f>MIN('Drive Train'!$G$35-JW77*'DT-Prelim Calcs'!$C$21*'Drive Train'!$G$38,KC77+JW$2)</f>
        <v>11.108092175518902</v>
      </c>
      <c r="KD78" s="110">
        <f>'Drive Train'!$G$35-JW78*'DT-Prelim Calcs'!$C$21*'Drive Train'!$G$38</f>
        <v>11.108122319683579</v>
      </c>
      <c r="KE78" s="1">
        <f>IF(KB78&gt;='Drive Train'!$G$30,1,0)</f>
        <v>1</v>
      </c>
      <c r="KF78" s="110">
        <f>MIN(JV78,'DT-Prelim Calcs'!$C$10)*'DT-Prelim Calcs'!$C$11*1000/60/60*(1-KE78)</f>
        <v>0</v>
      </c>
      <c r="KG78" s="119">
        <f>KG77+'DT-Prelim Calcs'!$C$11</f>
        <v>2.9600000000000017</v>
      </c>
      <c r="KH78" s="2">
        <f>KR78/'Drive Train'!$G$35</f>
        <v>0.87465289809018798</v>
      </c>
      <c r="KI78" s="88">
        <f>KP78*12*60/(PI() * 'Drive Train'!$G$17)/KH$2*KH78</f>
        <v>4110.5869400577221</v>
      </c>
      <c r="KJ78" s="2">
        <f>('DT-Prelim Calcs'!$C$6*KH78-KI78)/('DT-Prelim Calcs'!$C$6*KH78)*'DT-Prelim Calcs'!$C$7*KH78</f>
        <v>0.24080723262884507</v>
      </c>
      <c r="KK78" s="110">
        <f>KJ78/'DT-Prelim Calcs'!$C$7*('DT-Prelim Calcs'!$C$8-'DT-Prelim Calcs'!$C$9)+'DT-Prelim Calcs'!$C$9</f>
        <v>17.687533337645874</v>
      </c>
      <c r="KL78" s="110">
        <f t="shared" si="150"/>
        <v>17.687533337645874</v>
      </c>
      <c r="KM78" s="2">
        <f t="shared" si="190"/>
        <v>4.5194261790948431E-5</v>
      </c>
      <c r="KN78" s="110">
        <f>KM78*'DT-Prelim Calcs'!$C$21/KH$2/'DT-Prelim Calcs'!$C$19/'DT-Prelim Calcs'!$C$18*3.39*'DT-Prelim Calcs'!$C$20</f>
        <v>1.678484756383671E-3</v>
      </c>
      <c r="KO78" s="88">
        <f t="shared" si="151"/>
        <v>1</v>
      </c>
      <c r="KP78" s="110">
        <f>KN77*'DT-Prelim Calcs'!$C$11+KP77</f>
        <v>12.303728104623806</v>
      </c>
      <c r="KQ78" s="110">
        <f>KQ77+0.5*KN78*'DT-Prelim Calcs'!$C$11^2+KP78*'DT-Prelim Calcs'!$C$11</f>
        <v>32.255620330469675</v>
      </c>
      <c r="KR78" s="110">
        <f>MIN('Drive Train'!$G$35-KL77*'DT-Prelim Calcs'!$C$21*'Drive Train'!$G$38,KR77+KL$2)</f>
        <v>11.108091805745387</v>
      </c>
      <c r="KS78" s="110">
        <f>'Drive Train'!$G$35-KL78*'DT-Prelim Calcs'!$C$21*'Drive Train'!$G$38</f>
        <v>11.108121999611871</v>
      </c>
      <c r="KT78" s="1">
        <f>IF(KQ78&gt;='Drive Train'!$G$30,1,0)</f>
        <v>1</v>
      </c>
      <c r="KU78" s="110">
        <f>MIN(KK78,'DT-Prelim Calcs'!$C$10)*'DT-Prelim Calcs'!$C$11*1000/60/60*(1-KT78)</f>
        <v>0</v>
      </c>
      <c r="KV78" s="119">
        <f>KV77+'DT-Prelim Calcs'!$C$11</f>
        <v>2.9600000000000017</v>
      </c>
      <c r="KW78" s="2">
        <f>LG78/'Drive Train'!$G$35</f>
        <v>0.87465292542547357</v>
      </c>
      <c r="KX78" s="88">
        <f>LE78*12*60/(PI() * 'Drive Train'!$G$17)/KW$2*KW78</f>
        <v>4110.5873264266875</v>
      </c>
      <c r="KY78" s="2">
        <f>('DT-Prelim Calcs'!$C$6*KW78-KX78)/('DT-Prelim Calcs'!$C$6*KW78)*'DT-Prelim Calcs'!$C$7*KW78</f>
        <v>0.2408071778873099</v>
      </c>
      <c r="KZ78" s="110">
        <f>KY78/'DT-Prelim Calcs'!$C$7*('DT-Prelim Calcs'!$C$8-'DT-Prelim Calcs'!$C$9)+'DT-Prelim Calcs'!$C$9</f>
        <v>17.687529998800464</v>
      </c>
      <c r="LA78" s="110">
        <f t="shared" si="152"/>
        <v>17.687529998800464</v>
      </c>
      <c r="LB78" s="2">
        <f t="shared" si="191"/>
        <v>4.5124414629144072E-5</v>
      </c>
      <c r="LC78" s="110">
        <f>LB78*'DT-Prelim Calcs'!$C$21/KW$2/'DT-Prelim Calcs'!$C$19/'DT-Prelim Calcs'!$C$18*3.39*'DT-Prelim Calcs'!$C$20</f>
        <v>1.6758906793544329E-3</v>
      </c>
      <c r="LD78" s="88">
        <f t="shared" si="153"/>
        <v>1</v>
      </c>
      <c r="LE78" s="110">
        <f>LC77*'DT-Prelim Calcs'!$C$11+LE77</f>
        <v>12.303728876570762</v>
      </c>
      <c r="LF78" s="110">
        <f>LF77+0.5*LC78*'DT-Prelim Calcs'!$C$11^2+LE78*'DT-Prelim Calcs'!$C$11</f>
        <v>32.259960496481639</v>
      </c>
      <c r="LG78" s="110">
        <f>MIN('Drive Train'!$G$35-LA77*'DT-Prelim Calcs'!$C$21*'Drive Train'!$G$38,LG77+LA$2)</f>
        <v>11.108092152903513</v>
      </c>
      <c r="LH78" s="110">
        <f>'Drive Train'!$G$35-LA78*'DT-Prelim Calcs'!$C$21*'Drive Train'!$G$38</f>
        <v>11.108122300107958</v>
      </c>
      <c r="LI78" s="1">
        <f>IF(LF78&gt;='Drive Train'!$G$30,1,0)</f>
        <v>1</v>
      </c>
      <c r="LJ78" s="110">
        <f>MIN(KZ78,'DT-Prelim Calcs'!$C$10)*'DT-Prelim Calcs'!$C$11*1000/60/60*(1-LI78)</f>
        <v>0</v>
      </c>
      <c r="LK78" s="119">
        <f>LK77+'DT-Prelim Calcs'!$C$11</f>
        <v>2.9600000000000017</v>
      </c>
      <c r="LL78" s="2">
        <f>LV78/'Drive Train'!$G$35</f>
        <v>0.8746529048278463</v>
      </c>
      <c r="LM78" s="88">
        <f>LT78*12*60/(PI() * 'Drive Train'!$G$17)/LL$2*LL78</f>
        <v>4110.5870352907523</v>
      </c>
      <c r="LN78" s="2">
        <f>('DT-Prelim Calcs'!$C$6*LL78-LM78)/('DT-Prelim Calcs'!$C$6*LL78)*'DT-Prelim Calcs'!$C$7*LL78</f>
        <v>0.24080721913603712</v>
      </c>
      <c r="LO78" s="110">
        <f>LN78/'DT-Prelim Calcs'!$C$7*('DT-Prelim Calcs'!$C$8-'DT-Prelim Calcs'!$C$9)+'DT-Prelim Calcs'!$C$9</f>
        <v>17.687532514680278</v>
      </c>
      <c r="LP78" s="110">
        <f t="shared" si="154"/>
        <v>17.687532514680278</v>
      </c>
      <c r="LQ78" s="2">
        <f t="shared" si="192"/>
        <v>4.5177045716437991E-5</v>
      </c>
      <c r="LR78" s="110">
        <f>LQ78*'DT-Prelim Calcs'!$C$21/LL$2/'DT-Prelim Calcs'!$C$19/'DT-Prelim Calcs'!$C$18*3.39*'DT-Prelim Calcs'!$C$20</f>
        <v>1.6778453628526026E-3</v>
      </c>
      <c r="LS78" s="88">
        <f t="shared" si="155"/>
        <v>1</v>
      </c>
      <c r="LT78" s="110">
        <f>LR77*'DT-Prelim Calcs'!$C$11+LT77</f>
        <v>12.30372829489491</v>
      </c>
      <c r="LU78" s="110">
        <f>LU77+0.5*LR78*'DT-Prelim Calcs'!$C$11^2+LT78*'DT-Prelim Calcs'!$C$11</f>
        <v>32.2570850525194</v>
      </c>
      <c r="LV78" s="110">
        <f>MIN('Drive Train'!$G$35-LP77*'DT-Prelim Calcs'!$C$21*'Drive Train'!$G$38,LV77+LP$2)</f>
        <v>11.108091891313647</v>
      </c>
      <c r="LW78" s="110">
        <f>'Drive Train'!$G$35-LP78*'DT-Prelim Calcs'!$C$21*'Drive Train'!$G$38</f>
        <v>11.108122073678775</v>
      </c>
      <c r="LX78" s="1">
        <f>IF(LU78&gt;='Drive Train'!$G$30,1,0)</f>
        <v>1</v>
      </c>
      <c r="LY78" s="110">
        <f>MIN(LO78,'DT-Prelim Calcs'!$C$10)*'DT-Prelim Calcs'!$C$11*1000/60/60*(1-LX78)</f>
        <v>0</v>
      </c>
      <c r="LZ78" s="119">
        <f>LZ77+'DT-Prelim Calcs'!$C$11</f>
        <v>2.9600000000000017</v>
      </c>
    </row>
    <row r="79" spans="2:338" x14ac:dyDescent="0.2">
      <c r="R79" s="119">
        <f>R78+'DT-Prelim Calcs'!$C$11</f>
        <v>3.0000000000000018</v>
      </c>
      <c r="S79" s="2">
        <f>AG79/'Drive Train'!$G$35</f>
        <v>0</v>
      </c>
      <c r="T79" s="88">
        <f>AE79*12*60/(PI() * 'Drive Train'!$G$17)/S$2*ABS(S79)</f>
        <v>0</v>
      </c>
      <c r="U79" s="2">
        <f>IF(OR(AD78=1,AND($C$32=Motors!$C$28,'DT-Prelim Calcs'!AI78=1)),0,IF(AG79=0,-(V78+$C$9)/($C$8-$C$9)*$C$7,($C$6*S79-T79)/($C$6*S79)*$C$7*S79))</f>
        <v>0</v>
      </c>
      <c r="V79" s="110">
        <f>IF(AND(AD78=1,AI78=1),0,ABS(U79/$C$7*($C$8-$C$9)+$C$9) *'Drive Train'!$K$55 + V78*(1-'Drive Train'!$K$55))</f>
        <v>3.0000000016539055</v>
      </c>
      <c r="W79" s="110">
        <f t="shared" si="108"/>
        <v>3.0000000016539055</v>
      </c>
      <c r="X79" s="2">
        <f>MAX(MIN(IF(AND(AI78=1,AG79&lt;0),-1,1)*(W79-$C$9)/($C$8-$C$9)*$C$7-$C$29*AE79/T$2 -  AI78*$C$29/2,X$2),MAX(X$4:X78)*-1)</f>
        <v>-0.19425597246138041</v>
      </c>
      <c r="Y79" s="110">
        <f t="shared" si="109"/>
        <v>-7.2145373260243444</v>
      </c>
      <c r="Z79" s="110">
        <f t="shared" si="110"/>
        <v>7.2145373260243444</v>
      </c>
      <c r="AA79" s="110">
        <f t="shared" si="111"/>
        <v>0</v>
      </c>
      <c r="AB79" s="110" t="e">
        <f t="shared" si="112"/>
        <v>#N/A</v>
      </c>
      <c r="AC79" s="88">
        <f t="shared" si="156"/>
        <v>0</v>
      </c>
      <c r="AD79" s="1">
        <f t="shared" si="113"/>
        <v>0</v>
      </c>
      <c r="AE79" s="110">
        <f t="shared" si="114"/>
        <v>2.2825738136783462</v>
      </c>
      <c r="AF79" s="110" t="e">
        <f t="shared" si="115"/>
        <v>#N/A</v>
      </c>
      <c r="AG79" s="110">
        <f>IF(AI78=0,MIN('Drive Train'!$G$35-W78*$C$21*'Drive Train'!$G$38,AG78+W$2)-$C$3,IF(AE78-1&lt;=0,0,IF($C$32=Motors!$C$26,MAX(MAX(AG$4:AG78)*-1,AG78-W$2),MAX(0,MAX(AG$4:AG78)*-1,AG78-W$2))))</f>
        <v>0</v>
      </c>
      <c r="AH79" s="110">
        <f>'Drive Train'!$G$35-ABS(W79)*'DT-Prelim Calcs'!$C$21*'Drive Train'!$G$38</f>
        <v>12.429999999851148</v>
      </c>
      <c r="AI79" s="1">
        <f>IF(AJ79&gt;='Drive Train'!$G$30,1,0)</f>
        <v>1</v>
      </c>
      <c r="AJ79" s="110">
        <f>AJ78+0.5*Y79*'DT-Prelim Calcs'!$C$11^2+AE79*'DT-Prelim Calcs'!$C$11</f>
        <v>27.086525783750599</v>
      </c>
      <c r="AK79" s="110">
        <f t="shared" si="116"/>
        <v>0</v>
      </c>
      <c r="AL79" s="119">
        <f>AL78+'DT-Prelim Calcs'!$C$11</f>
        <v>3.0000000000000018</v>
      </c>
      <c r="AM79" s="2">
        <f>AW79/'Drive Train'!$G$35</f>
        <v>0.72257709863234643</v>
      </c>
      <c r="AN79" s="88">
        <f>AU79*12*60/(PI() * 'Drive Train'!$G$17)/AM$2*AM79</f>
        <v>1777.9067140088525</v>
      </c>
      <c r="AO79" s="2">
        <f>('DT-Prelim Calcs'!$C$6*AM79-AN79)/('DT-Prelim Calcs'!$C$6*AM79)*'DT-Prelim Calcs'!$C$7*AM79</f>
        <v>0.58957883462769023</v>
      </c>
      <c r="AP79" s="110">
        <f>AO79/'DT-Prelim Calcs'!$C$7*('DT-Prelim Calcs'!$C$8-'DT-Prelim Calcs'!$C$9)+'DT-Prelim Calcs'!$C$9</f>
        <v>38.960127502114439</v>
      </c>
      <c r="AQ79" s="110">
        <f t="shared" si="117"/>
        <v>38.960127502114439</v>
      </c>
      <c r="AR79" s="2">
        <f t="shared" si="157"/>
        <v>0.46352830058507061</v>
      </c>
      <c r="AS79" s="110">
        <f>AR79*'DT-Prelim Calcs'!$C$21/AM$2/'DT-Prelim Calcs'!$C$19/'DT-Prelim Calcs'!$C$18*3.39*'DT-Prelim Calcs'!$C$20</f>
        <v>5.1645396286147109</v>
      </c>
      <c r="AT79" s="88">
        <f t="shared" si="118"/>
        <v>0</v>
      </c>
      <c r="AU79" s="110">
        <f>AS78*'DT-Prelim Calcs'!$C$11+AU78</f>
        <v>21.471982720944339</v>
      </c>
      <c r="AV79" s="110">
        <f>AV78+0.5*AS79*'DT-Prelim Calcs'!$C$11^2+AU79*'DT-Prelim Calcs'!$C$11</f>
        <v>35.896295923614971</v>
      </c>
      <c r="AW79" s="110">
        <f>MIN('Drive Train'!$G$35-AQ78*'DT-Prelim Calcs'!$C$21*'Drive Train'!$G$38,AW78+AQ$2)</f>
        <v>9.1767291526307986</v>
      </c>
      <c r="AX79" s="110">
        <f>'Drive Train'!$G$35-AQ79*'DT-Prelim Calcs'!$C$21*'Drive Train'!$G$38</f>
        <v>9.1935885248096998</v>
      </c>
      <c r="AY79" s="1">
        <f>IF(AV79&gt;='Drive Train'!$G$30,1,0)</f>
        <v>1</v>
      </c>
      <c r="AZ79" s="110">
        <f t="shared" si="158"/>
        <v>0</v>
      </c>
      <c r="BA79" s="119">
        <f>BA78+'DT-Prelim Calcs'!$C$11</f>
        <v>3.0000000000000018</v>
      </c>
      <c r="BB79" s="2">
        <f>BL79/'Drive Train'!$G$35</f>
        <v>0.82135351262569245</v>
      </c>
      <c r="BC79" s="88">
        <f>BJ79*12*60/(PI() * 'Drive Train'!$G$17)/BB$2*BB79</f>
        <v>3302.0608977687866</v>
      </c>
      <c r="BD79" s="2">
        <f>('DT-Prelim Calcs'!$C$6*BB79-BC79)/('DT-Prelim Calcs'!$C$6*BB79)*'DT-Prelim Calcs'!$C$7*BB79</f>
        <v>0.36086429769024186</v>
      </c>
      <c r="BE79" s="110">
        <f>BD79/'DT-Prelim Calcs'!$C$7*('DT-Prelim Calcs'!$C$8-'DT-Prelim Calcs'!$C$9)+'DT-Prelim Calcs'!$C$9</f>
        <v>25.010162837844543</v>
      </c>
      <c r="BF79" s="110">
        <f t="shared" si="119"/>
        <v>25.010162837844543</v>
      </c>
      <c r="BG79" s="2">
        <f t="shared" si="159"/>
        <v>0.154908096609743</v>
      </c>
      <c r="BH79" s="110">
        <f>BG79*'DT-Prelim Calcs'!$C$21/BB$2/'DT-Prelim Calcs'!$C$19/'DT-Prelim Calcs'!$C$18*3.39*'DT-Prelim Calcs'!$C$20</f>
        <v>2.6848189415697994</v>
      </c>
      <c r="BI79" s="88">
        <f t="shared" si="120"/>
        <v>0</v>
      </c>
      <c r="BJ79" s="110">
        <f>BH78*'DT-Prelim Calcs'!$C$11+BJ78</f>
        <v>22.55364837837244</v>
      </c>
      <c r="BK79" s="110">
        <f>BK78+0.5*BH79*'DT-Prelim Calcs'!$C$11^2+BJ79*'DT-Prelim Calcs'!$C$11</f>
        <v>43.220000699869942</v>
      </c>
      <c r="BL79" s="110">
        <f>MIN('Drive Train'!$G$35-BF78*'DT-Prelim Calcs'!$C$21*'Drive Train'!$G$38,BL78+BF$2)</f>
        <v>10.431189610346294</v>
      </c>
      <c r="BM79" s="110">
        <f>'Drive Train'!$G$35-BF79*'DT-Prelim Calcs'!$C$21*'Drive Train'!$G$38</f>
        <v>10.449085344593991</v>
      </c>
      <c r="BN79" s="1">
        <f>IF(BK79&gt;='Drive Train'!$G$30,1,0)</f>
        <v>1</v>
      </c>
      <c r="BO79" s="110">
        <f t="shared" si="160"/>
        <v>0</v>
      </c>
      <c r="BP79" s="119">
        <f>BP78+'DT-Prelim Calcs'!$C$11</f>
        <v>3.0000000000000018</v>
      </c>
      <c r="BQ79" s="2">
        <f>CA79/'Drive Train'!$G$35</f>
        <v>0.86571515253688613</v>
      </c>
      <c r="BR79" s="88">
        <f>BY79*12*60/(PI() * 'Drive Train'!$G$17)/BQ$2*BQ79</f>
        <v>3977.3009137294089</v>
      </c>
      <c r="BS79" s="2">
        <f>('DT-Prelim Calcs'!$C$6*BQ79-BR79)/('DT-Prelim Calcs'!$C$6*BQ79)*'DT-Prelim Calcs'!$C$7*BQ79</f>
        <v>0.2603853704950802</v>
      </c>
      <c r="BT79" s="110">
        <f>BS79/'DT-Prelim Calcs'!$C$7*('DT-Prelim Calcs'!$C$8-'DT-Prelim Calcs'!$C$9)+'DT-Prelim Calcs'!$C$9</f>
        <v>18.881660895444611</v>
      </c>
      <c r="BU79" s="110">
        <f t="shared" si="121"/>
        <v>18.881660895444611</v>
      </c>
      <c r="BV79" s="2">
        <f t="shared" si="161"/>
        <v>2.5024997355850787E-2</v>
      </c>
      <c r="BW79" s="110">
        <f>BV79*'DT-Prelim Calcs'!$C$21/BQ$2/'DT-Prelim Calcs'!$C$19/'DT-Prelim Calcs'!$C$18*3.39*'DT-Prelim Calcs'!$C$20</f>
        <v>0.5886274227378776</v>
      </c>
      <c r="BX79" s="88">
        <f t="shared" si="122"/>
        <v>0</v>
      </c>
      <c r="BY79" s="110">
        <f>BW78*'DT-Prelim Calcs'!$C$11+BY78</f>
        <v>18.991082105374833</v>
      </c>
      <c r="BZ79" s="110">
        <f>BZ78+0.5*BW79*'DT-Prelim Calcs'!$C$11^2+BY79*'DT-Prelim Calcs'!$C$11</f>
        <v>42.337040754611934</v>
      </c>
      <c r="CA79" s="110">
        <f>MIN('Drive Train'!$G$35-BU78*'DT-Prelim Calcs'!$C$21*'Drive Train'!$G$38,CA78+BU$2)</f>
        <v>10.994582437218453</v>
      </c>
      <c r="CB79" s="110">
        <f>'Drive Train'!$G$35-BU79*'DT-Prelim Calcs'!$C$21*'Drive Train'!$G$38</f>
        <v>11.000650519409984</v>
      </c>
      <c r="CC79" s="1">
        <f>IF(BZ79&gt;='Drive Train'!$G$30,1,0)</f>
        <v>1</v>
      </c>
      <c r="CD79" s="110">
        <f t="shared" si="162"/>
        <v>0</v>
      </c>
      <c r="CE79" s="119">
        <f>CE78+'DT-Prelim Calcs'!$C$11</f>
        <v>3.0000000000000018</v>
      </c>
      <c r="CF79" s="2">
        <f>CP79/'Drive Train'!$G$35</f>
        <v>0.87392565362546681</v>
      </c>
      <c r="CG79" s="88">
        <f>CN79*12*60/(PI() * 'Drive Train'!$G$17)/CF$2*CF79</f>
        <v>4099.9645002170946</v>
      </c>
      <c r="CH79" s="2">
        <f>('DT-Prelim Calcs'!$C$6*CF79-CG79)/('DT-Prelim Calcs'!$C$6*CF79)*'DT-Prelim Calcs'!$C$7*CF79</f>
        <v>0.24234648234716449</v>
      </c>
      <c r="CI79" s="110">
        <f>CH79/'DT-Prelim Calcs'!$C$7*('DT-Prelim Calcs'!$C$8-'DT-Prelim Calcs'!$C$9)+'DT-Prelim Calcs'!$C$9</f>
        <v>17.781416653798686</v>
      </c>
      <c r="CJ79" s="110">
        <f t="shared" si="123"/>
        <v>17.781416653798686</v>
      </c>
      <c r="CK79" s="2">
        <f t="shared" si="163"/>
        <v>2.0067787229303968E-3</v>
      </c>
      <c r="CL79" s="110">
        <f>CK79*'DT-Prelim Calcs'!$C$21/CF$2/'DT-Prelim Calcs'!$C$19/'DT-Prelim Calcs'!$C$18*3.39*'DT-Prelim Calcs'!$C$20</f>
        <v>5.9624339239427587E-2</v>
      </c>
      <c r="CM79" s="88">
        <f t="shared" si="124"/>
        <v>1</v>
      </c>
      <c r="CN79" s="110">
        <f>CL78*'DT-Prelim Calcs'!$C$11+CN78</f>
        <v>15.35268177135878</v>
      </c>
      <c r="CO79" s="110">
        <f>CO78+0.5*CL79*'DT-Prelim Calcs'!$C$11^2+CN79*'DT-Prelim Calcs'!$C$11</f>
        <v>38.122945178839394</v>
      </c>
      <c r="CP79" s="110">
        <f>MIN('Drive Train'!$G$35-CJ78*'DT-Prelim Calcs'!$C$21*'Drive Train'!$G$38,CP78+CJ$2)</f>
        <v>11.098855801043428</v>
      </c>
      <c r="CQ79" s="110">
        <f>'Drive Train'!$G$35-CJ79*'DT-Prelim Calcs'!$C$21*'Drive Train'!$G$38</f>
        <v>11.099672501158118</v>
      </c>
      <c r="CR79" s="1">
        <f>IF(CO79&gt;='Drive Train'!$G$30,1,0)</f>
        <v>1</v>
      </c>
      <c r="CS79" s="110">
        <f t="shared" si="164"/>
        <v>0</v>
      </c>
      <c r="CT79" s="119">
        <f>CT78+'DT-Prelim Calcs'!$C$11</f>
        <v>3.0000000000000018</v>
      </c>
      <c r="CU79" s="2">
        <f>DE79/'Drive Train'!$G$35</f>
        <v>0.874639036404952</v>
      </c>
      <c r="CV79" s="88">
        <f>DC79*12*60/(PI() * 'Drive Train'!$G$17)/CU$2*CU79</f>
        <v>4110.3883843242957</v>
      </c>
      <c r="CW79" s="2">
        <f>('DT-Prelim Calcs'!$C$6*CU79-CV79)/('DT-Prelim Calcs'!$C$6*CU79)*'DT-Prelim Calcs'!$C$7*CU79</f>
        <v>0.24083562662254793</v>
      </c>
      <c r="CX79" s="110">
        <f>CW79/'DT-Prelim Calcs'!$C$7*('DT-Prelim Calcs'!$C$8-'DT-Prelim Calcs'!$C$9)+'DT-Prelim Calcs'!$C$9</f>
        <v>17.6892651698859</v>
      </c>
      <c r="CY79" s="110">
        <f t="shared" si="125"/>
        <v>17.6892651698859</v>
      </c>
      <c r="CZ79" s="2">
        <f t="shared" si="165"/>
        <v>8.140238027506963E-5</v>
      </c>
      <c r="DA79" s="110">
        <f>CZ79*'DT-Prelim Calcs'!$C$21/CU$2/'DT-Prelim Calcs'!$C$19/'DT-Prelim Calcs'!$C$18*3.39*'DT-Prelim Calcs'!$C$20</f>
        <v>2.922455802504902E-3</v>
      </c>
      <c r="DB79" s="88">
        <f t="shared" si="126"/>
        <v>1</v>
      </c>
      <c r="DC79" s="110">
        <f>DA78*'DT-Prelim Calcs'!$C$11+DC78</f>
        <v>12.727581493731851</v>
      </c>
      <c r="DD79" s="110">
        <f>DD78+0.5*DA79*'DT-Prelim Calcs'!$C$11^2+DC79*'DT-Prelim Calcs'!$C$11</f>
        <v>33.576344575178929</v>
      </c>
      <c r="DE79" s="110">
        <f>MIN('Drive Train'!$G$35-CY78*'DT-Prelim Calcs'!$C$21*'Drive Train'!$G$38,DE78+CY$2)</f>
        <v>11.107915762342889</v>
      </c>
      <c r="DF79" s="110">
        <f>'Drive Train'!$G$35-CY79*'DT-Prelim Calcs'!$C$21*'Drive Train'!$G$38</f>
        <v>11.107966134710269</v>
      </c>
      <c r="DG79" s="1">
        <f>IF(DD79&gt;='Drive Train'!$G$30,1,0)</f>
        <v>1</v>
      </c>
      <c r="DH79" s="110">
        <f t="shared" si="166"/>
        <v>0</v>
      </c>
      <c r="DI79" s="119">
        <f>DI78+'DT-Prelim Calcs'!$C$11</f>
        <v>3.0000000000000018</v>
      </c>
      <c r="DJ79" s="2">
        <f>DT79/'Drive Train'!$G$35</f>
        <v>0.87466992972648627</v>
      </c>
      <c r="DK79" s="88">
        <f>DR79*12*60/(PI() * 'Drive Train'!$G$17)/DJ$2*DJ79</f>
        <v>4110.8279075350683</v>
      </c>
      <c r="DL79" s="2">
        <f>('DT-Prelim Calcs'!$C$6*DJ79-DK79)/('DT-Prelim Calcs'!$C$6*DJ79)*'DT-Prelim Calcs'!$C$7*DJ79</f>
        <v>0.24077306844440624</v>
      </c>
      <c r="DM79" s="110">
        <f>DL79/'DT-Prelim Calcs'!$C$7*('DT-Prelim Calcs'!$C$8-'DT-Prelim Calcs'!$C$9)+'DT-Prelim Calcs'!$C$9</f>
        <v>17.685449564694281</v>
      </c>
      <c r="DN79" s="110">
        <f t="shared" si="127"/>
        <v>17.685449564694281</v>
      </c>
      <c r="DO79" s="2">
        <f t="shared" si="167"/>
        <v>1.6047320613443716E-6</v>
      </c>
      <c r="DP79" s="110">
        <f>DO79*'DT-Prelim Calcs'!$C$21/DJ$2/'DT-Prelim Calcs'!$C$19/'DT-Prelim Calcs'!$C$18*3.39*'DT-Prelim Calcs'!$C$20</f>
        <v>6.7545169581630847E-5</v>
      </c>
      <c r="DQ79" s="88">
        <f t="shared" si="128"/>
        <v>1</v>
      </c>
      <c r="DR79" s="110">
        <f>DP78*'DT-Prelim Calcs'!$C$11+DR78</f>
        <v>10.856655679954036</v>
      </c>
      <c r="DS79" s="110">
        <f>DS78+0.5*DP79*'DT-Prelim Calcs'!$C$11^2+DR79*'DT-Prelim Calcs'!$C$11</f>
        <v>29.603378445378063</v>
      </c>
      <c r="DT79" s="110">
        <f>MIN('Drive Train'!$G$35-DN78*'DT-Prelim Calcs'!$C$21*'Drive Train'!$G$38,DT78+DN$2)</f>
        <v>11.108308107526375</v>
      </c>
      <c r="DU79" s="110">
        <f>'Drive Train'!$G$35-DN79*'DT-Prelim Calcs'!$C$21*'Drive Train'!$G$38</f>
        <v>11.108309539177514</v>
      </c>
      <c r="DV79" s="1">
        <f>IF(DS79&gt;='Drive Train'!$G$30,1,0)</f>
        <v>1</v>
      </c>
      <c r="DW79" s="110">
        <f t="shared" si="168"/>
        <v>0</v>
      </c>
      <c r="DX79" s="119">
        <f>DX78+'DT-Prelim Calcs'!$C$11</f>
        <v>3.0000000000000018</v>
      </c>
      <c r="DY79" s="2">
        <f>EI79/'Drive Train'!$G$35</f>
        <v>0.87467057929409409</v>
      </c>
      <c r="DZ79" s="88">
        <f>EG79*12*60/(PI() * 'Drive Train'!$G$17)/DY$2*DY79</f>
        <v>4110.8368584418831</v>
      </c>
      <c r="EA79" s="2">
        <f>('DT-Prelim Calcs'!$C$6*DY79-DZ79)/('DT-Prelim Calcs'!$C$6*DY79)*'DT-Prelim Calcs'!$C$7*DY79</f>
        <v>0.24077182324250559</v>
      </c>
      <c r="EB79" s="110">
        <f>EA79/'DT-Prelim Calcs'!$C$7*('DT-Prelim Calcs'!$C$8-'DT-Prelim Calcs'!$C$9)+'DT-Prelim Calcs'!$C$9</f>
        <v>17.68537361620956</v>
      </c>
      <c r="EC79" s="110">
        <f t="shared" si="129"/>
        <v>17.68537361620956</v>
      </c>
      <c r="ED79" s="2">
        <f t="shared" si="169"/>
        <v>1.4082481902821797E-8</v>
      </c>
      <c r="EE79" s="110">
        <f>ED79*'DT-Prelim Calcs'!$C$21/DY$2/'DT-Prelim Calcs'!$C$19/'DT-Prelim Calcs'!$C$18*3.39*'DT-Prelim Calcs'!$C$20</f>
        <v>6.7991818761978793E-7</v>
      </c>
      <c r="EF79" s="88">
        <f t="shared" si="130"/>
        <v>1</v>
      </c>
      <c r="EG79" s="110">
        <f>EE78*'DT-Prelim Calcs'!$C$11+EG78</f>
        <v>9.4647903262473125</v>
      </c>
      <c r="EH79" s="110">
        <f>EH78+0.5*EE79*'DT-Prelim Calcs'!$C$11^2+EG79*'DT-Prelim Calcs'!$C$11</f>
        <v>26.318116210814932</v>
      </c>
      <c r="EI79" s="110">
        <f>MIN('Drive Train'!$G$35-EC78*'DT-Prelim Calcs'!$C$21*'Drive Train'!$G$38,EI78+EC$2)</f>
        <v>11.108316357034994</v>
      </c>
      <c r="EJ79" s="110">
        <f>'Drive Train'!$G$35-EC79*'DT-Prelim Calcs'!$C$21*'Drive Train'!$G$38</f>
        <v>11.10831637454114</v>
      </c>
      <c r="EK79" s="1">
        <f>IF(EH79&gt;='Drive Train'!$G$30,1,0)</f>
        <v>1</v>
      </c>
      <c r="EL79" s="110">
        <f t="shared" si="170"/>
        <v>0</v>
      </c>
      <c r="EM79" s="119">
        <f>EM78+'DT-Prelim Calcs'!$C$11</f>
        <v>3.0000000000000018</v>
      </c>
      <c r="EN79" s="2">
        <f>EX79/'Drive Train'!$G$35</f>
        <v>0.87467058540551768</v>
      </c>
      <c r="EO79" s="88">
        <f>EV79*12*60/(PI() * 'Drive Train'!$G$17)/EN$2*EN79</f>
        <v>4110.8369395488762</v>
      </c>
      <c r="EP79" s="2">
        <f>('DT-Prelim Calcs'!$C$6*EN79-EO79)/('DT-Prelim Calcs'!$C$6*EN79)*'DT-Prelim Calcs'!$C$7*EN79</f>
        <v>0.24077181227727379</v>
      </c>
      <c r="EQ79" s="110">
        <f>EP79/'DT-Prelim Calcs'!$C$7*('DT-Prelim Calcs'!$C$8-'DT-Prelim Calcs'!$C$9)+'DT-Prelim Calcs'!$C$9</f>
        <v>17.68537294740819</v>
      </c>
      <c r="ER79" s="110">
        <f t="shared" si="131"/>
        <v>17.68537294740819</v>
      </c>
      <c r="ES79" s="2">
        <f t="shared" si="171"/>
        <v>4.9111964495196503E-11</v>
      </c>
      <c r="ET79" s="110">
        <f>ES79*'DT-Prelim Calcs'!$C$21/EN$2/'DT-Prelim Calcs'!$C$19/'DT-Prelim Calcs'!$C$18*3.39*'DT-Prelim Calcs'!$C$20</f>
        <v>2.6751789141375369E-9</v>
      </c>
      <c r="EU79" s="88">
        <f t="shared" si="132"/>
        <v>1</v>
      </c>
      <c r="EV79" s="110">
        <f>ET78*'DT-Prelim Calcs'!$C$11+EV78</f>
        <v>8.3892460778955069</v>
      </c>
      <c r="EW79" s="110">
        <f>EW78+0.5*ET79*'DT-Prelim Calcs'!$C$11^2+EV79*'DT-Prelim Calcs'!$C$11</f>
        <v>23.624294581409583</v>
      </c>
      <c r="EX79" s="110">
        <f>MIN('Drive Train'!$G$35-ER78*'DT-Prelim Calcs'!$C$21*'Drive Train'!$G$38,EX78+ER$2)</f>
        <v>11.108316434650074</v>
      </c>
      <c r="EY79" s="110">
        <f>'Drive Train'!$G$35-ER79*'DT-Prelim Calcs'!$C$21*'Drive Train'!$G$38</f>
        <v>11.108316434733261</v>
      </c>
      <c r="EZ79" s="1">
        <f>IF(EW79&gt;='Drive Train'!$G$30,1,0)</f>
        <v>1</v>
      </c>
      <c r="FA79" s="110">
        <f t="shared" si="172"/>
        <v>0</v>
      </c>
      <c r="FB79" s="119">
        <f>FB78+'DT-Prelim Calcs'!$C$11</f>
        <v>3.0000000000000018</v>
      </c>
      <c r="FC79" s="2">
        <f>FM79/'Drive Train'!$G$35</f>
        <v>0.87467058542858489</v>
      </c>
      <c r="FD79" s="88">
        <f>FK79*12*60/(PI() * 'Drive Train'!$G$17)/FC$2*FC79</f>
        <v>4110.8369398419609</v>
      </c>
      <c r="FE79" s="2">
        <f>('DT-Prelim Calcs'!$C$6*FC79-FD79)/('DT-Prelim Calcs'!$C$6*FC79)*'DT-Prelim Calcs'!$C$7*FC79</f>
        <v>0.24077181223903671</v>
      </c>
      <c r="FF79" s="110">
        <f>FE79/'DT-Prelim Calcs'!$C$7*('DT-Prelim Calcs'!$C$8-'DT-Prelim Calcs'!$C$9)+'DT-Prelim Calcs'!$C$9</f>
        <v>17.685372945075997</v>
      </c>
      <c r="FG79" s="110">
        <f t="shared" si="133"/>
        <v>17.685372945075997</v>
      </c>
      <c r="FH79" s="2">
        <f t="shared" si="173"/>
        <v>5.8564264548977008E-14</v>
      </c>
      <c r="FI79" s="110">
        <f>FH79*'DT-Prelim Calcs'!$C$21/FC$2/'DT-Prelim Calcs'!$C$19/'DT-Prelim Calcs'!$C$18*3.39*'DT-Prelim Calcs'!$C$20</f>
        <v>3.5525616523912601E-12</v>
      </c>
      <c r="FJ79" s="88">
        <f t="shared" si="134"/>
        <v>1</v>
      </c>
      <c r="FK79" s="110">
        <f>FI78*'DT-Prelim Calcs'!$C$11+FK78</f>
        <v>7.5332005600813199</v>
      </c>
      <c r="FL79" s="110">
        <f>FL78+0.5*FI79*'DT-Prelim Calcs'!$C$11^2+FK79*'DT-Prelim Calcs'!$C$11</f>
        <v>21.403680686566524</v>
      </c>
      <c r="FM79" s="110">
        <f>MIN('Drive Train'!$G$35-FG78*'DT-Prelim Calcs'!$C$21*'Drive Train'!$G$38,FM78+FG$2)</f>
        <v>11.108316434943028</v>
      </c>
      <c r="FN79" s="110">
        <f>'Drive Train'!$G$35-FG79*'DT-Prelim Calcs'!$C$21*'Drive Train'!$G$38</f>
        <v>11.108316434943159</v>
      </c>
      <c r="FO79" s="1">
        <f>IF(FL79&gt;='Drive Train'!$G$30,1,0)</f>
        <v>1</v>
      </c>
      <c r="FP79" s="110">
        <f t="shared" si="174"/>
        <v>0</v>
      </c>
      <c r="FQ79" s="119">
        <f>FQ78+'DT-Prelim Calcs'!$C$11</f>
        <v>3.0000000000000018</v>
      </c>
      <c r="FR79" s="2">
        <f>GB79/'Drive Train'!$G$35</f>
        <v>0.87467058542861498</v>
      </c>
      <c r="FS79" s="88">
        <f>FZ79*12*60/(PI() * 'Drive Train'!$G$17)/FR$2*FR79</f>
        <v>4110.8369398423247</v>
      </c>
      <c r="FT79" s="2">
        <f>('DT-Prelim Calcs'!$C$6*FR79-FS79)/('DT-Prelim Calcs'!$C$6*FR79)*'DT-Prelim Calcs'!$C$7*FR79</f>
        <v>0.24077181223899125</v>
      </c>
      <c r="FU79" s="110">
        <f>FT79/'DT-Prelim Calcs'!$C$7*('DT-Prelim Calcs'!$C$8-'DT-Prelim Calcs'!$C$9)+'DT-Prelim Calcs'!$C$9</f>
        <v>17.685372945073226</v>
      </c>
      <c r="FV79" s="110">
        <f t="shared" si="135"/>
        <v>17.685372945073226</v>
      </c>
      <c r="FW79" s="2">
        <f t="shared" si="175"/>
        <v>1.3877787807814457E-16</v>
      </c>
      <c r="FX79" s="110">
        <f>FW79*'DT-Prelim Calcs'!$C$21/FR$2/'DT-Prelim Calcs'!$C$19/'DT-Prelim Calcs'!$C$18*3.39*'DT-Prelim Calcs'!$C$20</f>
        <v>9.2774121882739154E-15</v>
      </c>
      <c r="FY79" s="88">
        <f t="shared" si="136"/>
        <v>1</v>
      </c>
      <c r="FZ79" s="110">
        <f>FX78*'DT-Prelim Calcs'!$C$11+FZ78</f>
        <v>6.8356819897037893</v>
      </c>
      <c r="GA79" s="110">
        <f>GA78+0.5*FX79*'DT-Prelim Calcs'!$C$11^2+FZ79*'DT-Prelim Calcs'!$C$11</f>
        <v>19.550498124405411</v>
      </c>
      <c r="GB79" s="110">
        <f>MIN('Drive Train'!$G$35-FV78*'DT-Prelim Calcs'!$C$21*'Drive Train'!$G$38,GB78+FV$2)</f>
        <v>11.10831643494341</v>
      </c>
      <c r="GC79" s="110">
        <f>'Drive Train'!$G$35-FV79*'DT-Prelim Calcs'!$C$21*'Drive Train'!$G$38</f>
        <v>11.10831643494341</v>
      </c>
      <c r="GD79" s="1">
        <f>IF(GA79&gt;='Drive Train'!$G$30,1,0)</f>
        <v>0</v>
      </c>
      <c r="GE79" s="110">
        <f t="shared" si="176"/>
        <v>0.19650414383414694</v>
      </c>
      <c r="GF79" s="119">
        <f>GF78+'DT-Prelim Calcs'!$C$11</f>
        <v>3.0000000000000018</v>
      </c>
      <c r="GG79" s="2">
        <f>GQ79/'Drive Train'!$G$35</f>
        <v>0.8746345194758971</v>
      </c>
      <c r="GH79" s="88">
        <f>GO79*12*60/(PI() * 'Drive Train'!$G$17)/GG$2*GG79</f>
        <v>4110.3271677130069</v>
      </c>
      <c r="GI79" s="2">
        <f>('DT-Prelim Calcs'!$C$6*GG79-GH79)/('DT-Prelim Calcs'!$C$6*GG79)*'DT-Prelim Calcs'!$C$7*GG79</f>
        <v>0.24084403779057992</v>
      </c>
      <c r="GJ79" s="110">
        <f>GI79/'DT-Prelim Calcs'!$C$7*('DT-Prelim Calcs'!$C$8-'DT-Prelim Calcs'!$C$9)+'DT-Prelim Calcs'!$C$9</f>
        <v>17.68977819148218</v>
      </c>
      <c r="GK79" s="110">
        <f t="shared" si="177"/>
        <v>17.68977819148218</v>
      </c>
      <c r="GL79" s="2">
        <f t="shared" si="178"/>
        <v>9.2155812552202621E-5</v>
      </c>
      <c r="GM79" s="110">
        <f>GL79*'DT-Prelim Calcs'!$C$21/GG$2/'DT-Prelim Calcs'!$C$19/'DT-Prelim Calcs'!$C$18*3.39*'DT-Prelim Calcs'!$C$20</f>
        <v>3.422605447048214E-3</v>
      </c>
      <c r="GN79" s="88">
        <f t="shared" si="137"/>
        <v>1</v>
      </c>
      <c r="GO79" s="110">
        <f>GM78*'DT-Prelim Calcs'!$C$11+GO78</f>
        <v>12.303209079905649</v>
      </c>
      <c r="GP79" s="110">
        <f>GP78+0.5*GM79*'DT-Prelim Calcs'!$C$11^2+GO79*'DT-Prelim Calcs'!$C$11</f>
        <v>30.834623805217234</v>
      </c>
      <c r="GQ79" s="110">
        <f>MIN('Drive Train'!$G$35-GK78*'DT-Prelim Calcs'!$C$21*'Drive Train'!$G$38,GQ78+GK$2)</f>
        <v>11.107858397343893</v>
      </c>
      <c r="GR79" s="110">
        <f>'Drive Train'!$G$35-GK79*'DT-Prelim Calcs'!$C$21*'Drive Train'!$G$38</f>
        <v>11.107919962766603</v>
      </c>
      <c r="GS79" s="1">
        <f>IF(GP79&gt;='Drive Train'!$G$30,1,0)</f>
        <v>1</v>
      </c>
      <c r="GT79" s="110">
        <f t="shared" si="179"/>
        <v>0</v>
      </c>
      <c r="GU79" s="119">
        <f>GU78+'DT-Prelim Calcs'!$C$11</f>
        <v>3.0000000000000018</v>
      </c>
      <c r="GV79" s="2">
        <f>HF79/'Drive Train'!$G$35</f>
        <v>0.87464480425751479</v>
      </c>
      <c r="GW79" s="88">
        <f>HD79*12*60/(PI() * 'Drive Train'!$G$17)/GV$2*GV79</f>
        <v>4110.4725380841346</v>
      </c>
      <c r="GX79" s="2">
        <f>('DT-Prelim Calcs'!$C$6*GV79-GW79)/('DT-Prelim Calcs'!$C$6*GV79)*'DT-Prelim Calcs'!$C$7*GV79</f>
        <v>0.2408234413492209</v>
      </c>
      <c r="GY79" s="110">
        <f>GX79/'DT-Prelim Calcs'!$C$7*('DT-Prelim Calcs'!$C$8-'DT-Prelim Calcs'!$C$9)+'DT-Prelim Calcs'!$C$9</f>
        <v>17.68852195463333</v>
      </c>
      <c r="GZ79" s="110">
        <f t="shared" si="138"/>
        <v>17.68852195463333</v>
      </c>
      <c r="HA79" s="2">
        <f t="shared" si="180"/>
        <v>6.5875729821474049E-5</v>
      </c>
      <c r="HB79" s="110">
        <f>HA79*'DT-Prelim Calcs'!$C$21/GV$2/'DT-Prelim Calcs'!$C$19/'DT-Prelim Calcs'!$C$18*3.39*'DT-Prelim Calcs'!$C$20</f>
        <v>2.4465806927537605E-3</v>
      </c>
      <c r="HC79" s="88">
        <f t="shared" si="139"/>
        <v>1</v>
      </c>
      <c r="HD79" s="110">
        <f>HB78*'DT-Prelim Calcs'!$C$11+HD78</f>
        <v>12.303499532580645</v>
      </c>
      <c r="HE79" s="110">
        <f>HE78+0.5*HB79*'DT-Prelim Calcs'!$C$11^2+HD79*'DT-Prelim Calcs'!$C$11</f>
        <v>31.5021710427215</v>
      </c>
      <c r="HF79" s="110">
        <f>MIN('Drive Train'!$G$35-GZ78*'DT-Prelim Calcs'!$C$21*'Drive Train'!$G$38,HF78+GZ$2)</f>
        <v>11.107989014070437</v>
      </c>
      <c r="HG79" s="110">
        <f>'Drive Train'!$G$35-GZ79*'DT-Prelim Calcs'!$C$21*'Drive Train'!$G$38</f>
        <v>11.108033024082999</v>
      </c>
      <c r="HH79" s="1">
        <f>IF(HE79&gt;='Drive Train'!$G$30,1,0)</f>
        <v>1</v>
      </c>
      <c r="HI79" s="110">
        <f t="shared" si="181"/>
        <v>0</v>
      </c>
      <c r="HJ79" s="119">
        <f>HJ78+'DT-Prelim Calcs'!$C$11</f>
        <v>3.0000000000000018</v>
      </c>
      <c r="HK79" s="2">
        <f>HU79/'Drive Train'!$G$35</f>
        <v>0.87464978759141854</v>
      </c>
      <c r="HL79" s="88">
        <f>HS79*12*60/(PI() * 'Drive Train'!$G$17)/HK$2*HK79</f>
        <v>4110.5429748718143</v>
      </c>
      <c r="HM79" s="2">
        <f>('DT-Prelim Calcs'!$C$6*HK79-HL79)/('DT-Prelim Calcs'!$C$6*HK79)*'DT-Prelim Calcs'!$C$7*HK79</f>
        <v>0.2408134617077943</v>
      </c>
      <c r="HN79" s="110">
        <f>HM79/'DT-Prelim Calcs'!$C$7*('DT-Prelim Calcs'!$C$8-'DT-Prelim Calcs'!$C$9)+'DT-Prelim Calcs'!$C$9</f>
        <v>17.687913267283911</v>
      </c>
      <c r="HO79" s="110">
        <f t="shared" si="140"/>
        <v>17.687913267283911</v>
      </c>
      <c r="HP79" s="2">
        <f t="shared" si="182"/>
        <v>5.3142226892677336E-5</v>
      </c>
      <c r="HQ79" s="110">
        <f>HP79*'DT-Prelim Calcs'!$C$21/HK$2/'DT-Prelim Calcs'!$C$19/'DT-Prelim Calcs'!$C$18*3.39*'DT-Prelim Calcs'!$C$20</f>
        <v>1.9736668821417965E-3</v>
      </c>
      <c r="HR79" s="88">
        <f t="shared" si="141"/>
        <v>1</v>
      </c>
      <c r="HS79" s="110">
        <f>HQ78*'DT-Prelim Calcs'!$C$11+HS78</f>
        <v>12.303640263915998</v>
      </c>
      <c r="HT79" s="110">
        <f>HT78+0.5*HQ79*'DT-Prelim Calcs'!$C$11^2+HS79*'DT-Prelim Calcs'!$C$11</f>
        <v>31.970859994527984</v>
      </c>
      <c r="HU79" s="110">
        <f>MIN('Drive Train'!$G$35-HO78*'DT-Prelim Calcs'!$C$21*'Drive Train'!$G$38,HU78+HO$2)</f>
        <v>11.108052302411014</v>
      </c>
      <c r="HV79" s="110">
        <f>'Drive Train'!$G$35-HO79*'DT-Prelim Calcs'!$C$21*'Drive Train'!$G$38</f>
        <v>11.108087805944447</v>
      </c>
      <c r="HW79" s="1">
        <f>IF(HT79&gt;='Drive Train'!$G$30,1,0)</f>
        <v>1</v>
      </c>
      <c r="HX79" s="110">
        <f t="shared" si="183"/>
        <v>0</v>
      </c>
      <c r="HY79" s="119">
        <f>HY78+'DT-Prelim Calcs'!$C$11</f>
        <v>3.0000000000000018</v>
      </c>
      <c r="HZ79" s="2">
        <f>IJ79/'Drive Train'!$G$35</f>
        <v>0.87465246744142566</v>
      </c>
      <c r="IA79" s="88">
        <f>IH79*12*60/(PI() * 'Drive Train'!$G$17)/HZ$2*HZ79</f>
        <v>4110.5808530779241</v>
      </c>
      <c r="IB79" s="2">
        <f>('DT-Prelim Calcs'!$C$6*HZ79-IA79)/('DT-Prelim Calcs'!$C$6*HZ79)*'DT-Prelim Calcs'!$C$7*HZ79</f>
        <v>0.24080809504448672</v>
      </c>
      <c r="IC79" s="110">
        <f>IB79/'DT-Prelim Calcs'!$C$7*('DT-Prelim Calcs'!$C$8-'DT-Prelim Calcs'!$C$9)+'DT-Prelim Calcs'!$C$9</f>
        <v>17.687585938883586</v>
      </c>
      <c r="ID79" s="110">
        <f t="shared" si="142"/>
        <v>17.687585938883586</v>
      </c>
      <c r="IE79" s="2">
        <f t="shared" si="184"/>
        <v>4.629465642286279E-5</v>
      </c>
      <c r="IF79" s="110">
        <f>IE79*'DT-Prelim Calcs'!$C$21/HZ$2/'DT-Prelim Calcs'!$C$19/'DT-Prelim Calcs'!$C$18*3.39*'DT-Prelim Calcs'!$C$20</f>
        <v>1.7193526794890019E-3</v>
      </c>
      <c r="IG79" s="88">
        <f t="shared" si="143"/>
        <v>1</v>
      </c>
      <c r="IH79" s="110">
        <f>IF78*'DT-Prelim Calcs'!$C$11+IH78</f>
        <v>12.303715943118563</v>
      </c>
      <c r="II79" s="110">
        <f>II78+0.5*IF79*'DT-Prelim Calcs'!$C$11^2+IH79*'DT-Prelim Calcs'!$C$11</f>
        <v>32.299907182718641</v>
      </c>
      <c r="IJ79" s="110">
        <f>MIN('Drive Train'!$G$35-ID78*'DT-Prelim Calcs'!$C$21*'Drive Train'!$G$38,IJ78+ID$2)</f>
        <v>11.108086336506105</v>
      </c>
      <c r="IK79" s="110">
        <f>'Drive Train'!$G$35-ID79*'DT-Prelim Calcs'!$C$21*'Drive Train'!$G$38</f>
        <v>11.108117265500477</v>
      </c>
      <c r="IL79" s="1">
        <f>IF(II79&gt;='Drive Train'!$G$30,1,0)</f>
        <v>1</v>
      </c>
      <c r="IM79" s="110">
        <f t="shared" si="185"/>
        <v>0</v>
      </c>
      <c r="IN79" s="119">
        <f>IN78+'DT-Prelim Calcs'!$C$11</f>
        <v>3.0000000000000018</v>
      </c>
      <c r="IO79" s="2">
        <f>IY79/'Drive Train'!$G$35</f>
        <v>0.87465404066078967</v>
      </c>
      <c r="IP79" s="88">
        <f>IW79*12*60/(PI() * 'Drive Train'!$G$17)/IO$2*IO79</f>
        <v>4110.6030896503444</v>
      </c>
      <c r="IQ79" s="2">
        <f>('DT-Prelim Calcs'!$C$6*IO79-IP79)/('DT-Prelim Calcs'!$C$6*IO79)*'DT-Prelim Calcs'!$C$7*IO79</f>
        <v>0.240804944522298</v>
      </c>
      <c r="IR79" s="110">
        <f>IQ79/'DT-Prelim Calcs'!$C$7*('DT-Prelim Calcs'!$C$8-'DT-Prelim Calcs'!$C$9)+'DT-Prelim Calcs'!$C$9</f>
        <v>17.687393779374204</v>
      </c>
      <c r="IS79" s="110">
        <f t="shared" si="144"/>
        <v>17.687393779374204</v>
      </c>
      <c r="IT79" s="2">
        <f t="shared" si="186"/>
        <v>4.2274765559013883E-5</v>
      </c>
      <c r="IU79" s="110">
        <f>IT79*'DT-Prelim Calcs'!$C$21/IO$2/'DT-Prelim Calcs'!$C$19/'DT-Prelim Calcs'!$C$18*3.39*'DT-Prelim Calcs'!$C$20</f>
        <v>1.5700566124682161E-3</v>
      </c>
      <c r="IV79" s="88">
        <f t="shared" si="145"/>
        <v>1</v>
      </c>
      <c r="IW79" s="110">
        <f>IU78*'DT-Prelim Calcs'!$C$11+IW78</f>
        <v>12.303760370703053</v>
      </c>
      <c r="IX79" s="110">
        <f>IX78+0.5*IU79*'DT-Prelim Calcs'!$C$11^2+IW79*'DT-Prelim Calcs'!$C$11</f>
        <v>32.532614289799007</v>
      </c>
      <c r="IY79" s="110">
        <f>MIN('Drive Train'!$G$35-IS78*'DT-Prelim Calcs'!$C$21*'Drive Train'!$G$38,IY78+IS$2)</f>
        <v>11.108106316392028</v>
      </c>
      <c r="IZ79" s="110">
        <f>'Drive Train'!$G$35-IS79*'DT-Prelim Calcs'!$C$21*'Drive Train'!$G$38</f>
        <v>11.108134559856321</v>
      </c>
      <c r="JA79" s="1">
        <f>IF(IX79&gt;='Drive Train'!$G$30,1,0)</f>
        <v>1</v>
      </c>
      <c r="JB79" s="110">
        <f t="shared" si="187"/>
        <v>0</v>
      </c>
      <c r="JC79" s="119">
        <f>JC78+'DT-Prelim Calcs'!$C$11</f>
        <v>3.0000000000000018</v>
      </c>
      <c r="JD79" s="2">
        <f>JN79/'Drive Train'!$G$35</f>
        <v>0.87465496184652836</v>
      </c>
      <c r="JE79" s="88">
        <f>JL79*12*60/(PI() * 'Drive Train'!$G$17)/JD$2*JD79</f>
        <v>4110.6161100873287</v>
      </c>
      <c r="JF79" s="2">
        <f>('DT-Prelim Calcs'!$C$6*JD79-JE79)/('DT-Prelim Calcs'!$C$6*JD79)*'DT-Prelim Calcs'!$C$7*JD79</f>
        <v>0.24080309976128755</v>
      </c>
      <c r="JG79" s="110">
        <f>JF79/'DT-Prelim Calcs'!$C$7*('DT-Prelim Calcs'!$C$8-'DT-Prelim Calcs'!$C$9)+'DT-Prelim Calcs'!$C$9</f>
        <v>17.687281262035981</v>
      </c>
      <c r="JH79" s="110">
        <f t="shared" si="146"/>
        <v>17.687281262035981</v>
      </c>
      <c r="JI79" s="2">
        <f t="shared" si="188"/>
        <v>3.9920954643835049E-5</v>
      </c>
      <c r="JJ79" s="110">
        <f>JI79*'DT-Prelim Calcs'!$C$21/JD$2/'DT-Prelim Calcs'!$C$19/'DT-Prelim Calcs'!$C$18*3.39*'DT-Prelim Calcs'!$C$20</f>
        <v>1.48263764413077E-3</v>
      </c>
      <c r="JK79" s="88">
        <f t="shared" si="147"/>
        <v>1</v>
      </c>
      <c r="JL79" s="110">
        <f>JJ78*'DT-Prelim Calcs'!$C$11+JL78</f>
        <v>12.30378638481916</v>
      </c>
      <c r="JM79" s="110">
        <f>JM78+0.5*JJ79*'DT-Prelim Calcs'!$C$11^2+JL79*'DT-Prelim Calcs'!$C$11</f>
        <v>32.690240783697213</v>
      </c>
      <c r="JN79" s="110">
        <f>MIN('Drive Train'!$G$35-JH78*'DT-Prelim Calcs'!$C$21*'Drive Train'!$G$38,JN78+JH$2)</f>
        <v>11.108118015450909</v>
      </c>
      <c r="JO79" s="110">
        <f>'Drive Train'!$G$35-JH79*'DT-Prelim Calcs'!$C$21*'Drive Train'!$G$38</f>
        <v>11.108144686416761</v>
      </c>
      <c r="JP79" s="1">
        <f>IF(JM79&gt;='Drive Train'!$G$30,1,0)</f>
        <v>1</v>
      </c>
      <c r="JQ79" s="110">
        <f>MIN(JG79,'DT-Prelim Calcs'!$C$10)*'DT-Prelim Calcs'!$C$11*1000/60/60*(1-JP79)</f>
        <v>0</v>
      </c>
      <c r="JR79" s="119">
        <f>JR78+'DT-Prelim Calcs'!$C$11</f>
        <v>3.0000000000000018</v>
      </c>
      <c r="JS79" s="2">
        <f>KC79/'Drive Train'!$G$35</f>
        <v>0.87465530076248654</v>
      </c>
      <c r="JT79" s="88">
        <f>KA79*12*60/(PI() * 'Drive Train'!$G$17)/JS$2*JS79</f>
        <v>4110.6209004706652</v>
      </c>
      <c r="JU79" s="2">
        <f>('DT-Prelim Calcs'!$C$6*JS79-JT79)/('DT-Prelim Calcs'!$C$6*JS79)*'DT-Prelim Calcs'!$C$7*JS79</f>
        <v>0.2408024210505105</v>
      </c>
      <c r="JV79" s="110">
        <f>JU79/'DT-Prelim Calcs'!$C$7*('DT-Prelim Calcs'!$C$8-'DT-Prelim Calcs'!$C$9)+'DT-Prelim Calcs'!$C$9</f>
        <v>17.687239865492131</v>
      </c>
      <c r="JW79" s="110">
        <f t="shared" si="148"/>
        <v>17.687239865492131</v>
      </c>
      <c r="JX79" s="2">
        <f t="shared" si="189"/>
        <v>3.9054958265088979E-5</v>
      </c>
      <c r="JY79" s="110">
        <f>JX79*'DT-Prelim Calcs'!$C$21/JS$2/'DT-Prelim Calcs'!$C$19/'DT-Prelim Calcs'!$C$18*3.39*'DT-Prelim Calcs'!$C$20</f>
        <v>1.4504751158980408E-3</v>
      </c>
      <c r="JZ79" s="88">
        <f t="shared" si="149"/>
        <v>1</v>
      </c>
      <c r="KA79" s="110">
        <f>JY78*'DT-Prelim Calcs'!$C$11+KA78</f>
        <v>12.303795955726336</v>
      </c>
      <c r="KB79" s="110">
        <f>KB78+0.5*JY79*'DT-Prelim Calcs'!$C$11^2+KA79*'DT-Prelim Calcs'!$C$11</f>
        <v>32.752328567483765</v>
      </c>
      <c r="KC79" s="110">
        <f>MIN('Drive Train'!$G$35-JW78*'DT-Prelim Calcs'!$C$21*'Drive Train'!$G$38,KC78+JW$2)</f>
        <v>11.108122319683579</v>
      </c>
      <c r="KD79" s="110">
        <f>'Drive Train'!$G$35-JW79*'DT-Prelim Calcs'!$C$21*'Drive Train'!$G$38</f>
        <v>11.108148412105708</v>
      </c>
      <c r="KE79" s="1">
        <f>IF(KB79&gt;='Drive Train'!$G$30,1,0)</f>
        <v>1</v>
      </c>
      <c r="KF79" s="110">
        <f>MIN(JV79,'DT-Prelim Calcs'!$C$10)*'DT-Prelim Calcs'!$C$11*1000/60/60*(1-KE79)</f>
        <v>0</v>
      </c>
      <c r="KG79" s="119">
        <f>KG78+'DT-Prelim Calcs'!$C$11</f>
        <v>3.0000000000000018</v>
      </c>
      <c r="KH79" s="2">
        <f>KR79/'Drive Train'!$G$35</f>
        <v>0.8746552755599899</v>
      </c>
      <c r="KI79" s="88">
        <f>KP79*12*60/(PI() * 'Drive Train'!$G$17)/KH$2*KH79</f>
        <v>4110.620544247804</v>
      </c>
      <c r="KJ79" s="2">
        <f>('DT-Prelim Calcs'!$C$6*KH79-KI79)/('DT-Prelim Calcs'!$C$6*KH79)*'DT-Prelim Calcs'!$C$7*KH79</f>
        <v>0.24080247152085227</v>
      </c>
      <c r="KK79" s="110">
        <f>KJ79/'DT-Prelim Calcs'!$C$7*('DT-Prelim Calcs'!$C$8-'DT-Prelim Calcs'!$C$9)+'DT-Prelim Calcs'!$C$9</f>
        <v>17.687242943825034</v>
      </c>
      <c r="KL79" s="110">
        <f t="shared" si="150"/>
        <v>17.687242943825034</v>
      </c>
      <c r="KM79" s="2">
        <f t="shared" si="190"/>
        <v>3.9119355548067336E-5</v>
      </c>
      <c r="KN79" s="110">
        <f>KM79*'DT-Prelim Calcs'!$C$21/KH$2/'DT-Prelim Calcs'!$C$19/'DT-Prelim Calcs'!$C$18*3.39*'DT-Prelim Calcs'!$C$20</f>
        <v>1.4528667880605751E-3</v>
      </c>
      <c r="KO79" s="88">
        <f t="shared" si="151"/>
        <v>1</v>
      </c>
      <c r="KP79" s="110">
        <f>KN78*'DT-Prelim Calcs'!$C$11+KP78</f>
        <v>12.303795244014061</v>
      </c>
      <c r="KQ79" s="110">
        <f>KQ78+0.5*KN79*'DT-Prelim Calcs'!$C$11^2+KP79*'DT-Prelim Calcs'!$C$11</f>
        <v>32.747773302523669</v>
      </c>
      <c r="KR79" s="110">
        <f>MIN('Drive Train'!$G$35-KL78*'DT-Prelim Calcs'!$C$21*'Drive Train'!$G$38,KR78+KL$2)</f>
        <v>11.108121999611871</v>
      </c>
      <c r="KS79" s="110">
        <f>'Drive Train'!$G$35-KL79*'DT-Prelim Calcs'!$C$21*'Drive Train'!$G$38</f>
        <v>11.108148135055746</v>
      </c>
      <c r="KT79" s="1">
        <f>IF(KQ79&gt;='Drive Train'!$G$30,1,0)</f>
        <v>1</v>
      </c>
      <c r="KU79" s="110">
        <f>MIN(KK79,'DT-Prelim Calcs'!$C$10)*'DT-Prelim Calcs'!$C$11*1000/60/60*(1-KT79)</f>
        <v>0</v>
      </c>
      <c r="KV79" s="119">
        <f>KV78+'DT-Prelim Calcs'!$C$11</f>
        <v>3.0000000000000018</v>
      </c>
      <c r="KW79" s="2">
        <f>LG79/'Drive Train'!$G$35</f>
        <v>0.87465529922109908</v>
      </c>
      <c r="KX79" s="88">
        <f>LE79*12*60/(PI() * 'Drive Train'!$G$17)/KW$2*KW79</f>
        <v>4110.6208786840352</v>
      </c>
      <c r="KY79" s="2">
        <f>('DT-Prelim Calcs'!$C$6*KW79-KX79)/('DT-Prelim Calcs'!$C$6*KW79)*'DT-Prelim Calcs'!$C$7*KW79</f>
        <v>0.24080242413728228</v>
      </c>
      <c r="KZ79" s="110">
        <f>KY79/'DT-Prelim Calcs'!$C$7*('DT-Prelim Calcs'!$C$8-'DT-Prelim Calcs'!$C$9)+'DT-Prelim Calcs'!$C$9</f>
        <v>17.687240053763318</v>
      </c>
      <c r="LA79" s="110">
        <f t="shared" si="152"/>
        <v>17.687240053763318</v>
      </c>
      <c r="LB79" s="2">
        <f t="shared" si="191"/>
        <v>3.905889681010688E-5</v>
      </c>
      <c r="LC79" s="110">
        <f>LB79*'DT-Prelim Calcs'!$C$21/KW$2/'DT-Prelim Calcs'!$C$19/'DT-Prelim Calcs'!$C$18*3.39*'DT-Prelim Calcs'!$C$20</f>
        <v>1.4506213908345683E-3</v>
      </c>
      <c r="LD79" s="88">
        <f t="shared" si="153"/>
        <v>1</v>
      </c>
      <c r="LE79" s="110">
        <f>LC78*'DT-Prelim Calcs'!$C$11+LE78</f>
        <v>12.303795912197936</v>
      </c>
      <c r="LF79" s="110">
        <f>LF78+0.5*LC79*'DT-Prelim Calcs'!$C$11^2+LE79*'DT-Prelim Calcs'!$C$11</f>
        <v>32.752113493466673</v>
      </c>
      <c r="LG79" s="110">
        <f>MIN('Drive Train'!$G$35-LA78*'DT-Prelim Calcs'!$C$21*'Drive Train'!$G$38,LG78+LA$2)</f>
        <v>11.108122300107958</v>
      </c>
      <c r="LH79" s="110">
        <f>'Drive Train'!$G$35-LA79*'DT-Prelim Calcs'!$C$21*'Drive Train'!$G$38</f>
        <v>11.108148395161301</v>
      </c>
      <c r="LI79" s="1">
        <f>IF(LF79&gt;='Drive Train'!$G$30,1,0)</f>
        <v>1</v>
      </c>
      <c r="LJ79" s="110">
        <f>MIN(KZ79,'DT-Prelim Calcs'!$C$10)*'DT-Prelim Calcs'!$C$11*1000/60/60*(1-LI79)</f>
        <v>0</v>
      </c>
      <c r="LK79" s="119">
        <f>LK78+'DT-Prelim Calcs'!$C$11</f>
        <v>3.0000000000000018</v>
      </c>
      <c r="LL79" s="2">
        <f>LV79/'Drive Train'!$G$35</f>
        <v>0.87465528139202953</v>
      </c>
      <c r="LM79" s="88">
        <f>LT79*12*60/(PI() * 'Drive Train'!$G$17)/LL$2*LL79</f>
        <v>4110.6206266803456</v>
      </c>
      <c r="LN79" s="2">
        <f>('DT-Prelim Calcs'!$C$6*LL79-LM79)/('DT-Prelim Calcs'!$C$6*LL79)*'DT-Prelim Calcs'!$C$7*LL79</f>
        <v>0.24080245984165077</v>
      </c>
      <c r="LO79" s="110">
        <f>LN79/'DT-Prelim Calcs'!$C$7*('DT-Prelim Calcs'!$C$8-'DT-Prelim Calcs'!$C$9)+'DT-Prelim Calcs'!$C$9</f>
        <v>17.687242231476574</v>
      </c>
      <c r="LP79" s="110">
        <f t="shared" si="154"/>
        <v>17.687242231476574</v>
      </c>
      <c r="LQ79" s="2">
        <f t="shared" si="192"/>
        <v>3.9104453551791485E-5</v>
      </c>
      <c r="LR79" s="110">
        <f>LQ79*'DT-Prelim Calcs'!$C$21/LL$2/'DT-Prelim Calcs'!$C$19/'DT-Prelim Calcs'!$C$18*3.39*'DT-Prelim Calcs'!$C$20</f>
        <v>1.4523133378525727E-3</v>
      </c>
      <c r="LS79" s="88">
        <f t="shared" si="155"/>
        <v>1</v>
      </c>
      <c r="LT79" s="110">
        <f>LR78*'DT-Prelim Calcs'!$C$11+LT78</f>
        <v>12.303795408709425</v>
      </c>
      <c r="LU79" s="110">
        <f>LU78+0.5*LR79*'DT-Prelim Calcs'!$C$11^2+LT79*'DT-Prelim Calcs'!$C$11</f>
        <v>32.749238030718445</v>
      </c>
      <c r="LV79" s="110">
        <f>MIN('Drive Train'!$G$35-LP78*'DT-Prelim Calcs'!$C$21*'Drive Train'!$G$38,LV78+LP$2)</f>
        <v>11.108122073678775</v>
      </c>
      <c r="LW79" s="110">
        <f>'Drive Train'!$G$35-LP79*'DT-Prelim Calcs'!$C$21*'Drive Train'!$G$38</f>
        <v>11.108148199167108</v>
      </c>
      <c r="LX79" s="1">
        <f>IF(LU79&gt;='Drive Train'!$G$30,1,0)</f>
        <v>1</v>
      </c>
      <c r="LY79" s="110">
        <f>MIN(LO79,'DT-Prelim Calcs'!$C$10)*'DT-Prelim Calcs'!$C$11*1000/60/60*(1-LX79)</f>
        <v>0</v>
      </c>
      <c r="LZ79" s="119">
        <f>LZ78+'DT-Prelim Calcs'!$C$11</f>
        <v>3.0000000000000018</v>
      </c>
    </row>
    <row r="80" spans="2:338" x14ac:dyDescent="0.2">
      <c r="R80" s="119">
        <f>R79+'DT-Prelim Calcs'!$C$11</f>
        <v>3.0400000000000018</v>
      </c>
      <c r="S80" s="2">
        <f>AG80/'Drive Train'!$G$35</f>
        <v>0</v>
      </c>
      <c r="T80" s="88">
        <f>AE80*12*60/(PI() * 'Drive Train'!$G$17)/S$2*ABS(S80)</f>
        <v>0</v>
      </c>
      <c r="U80" s="2">
        <f>IF(OR(AD79=1,AND($C$32=Motors!$C$28,'DT-Prelim Calcs'!AI79=1)),0,IF(AG80=0,-(V79+$C$9)/($C$8-$C$9)*$C$7,($C$6*S80-T80)/($C$6*S80)*$C$7*S80))</f>
        <v>0</v>
      </c>
      <c r="V80" s="110">
        <f>IF(AND(AD79=1,AI79=1),0,ABS(U80/$C$7*($C$8-$C$9)+$C$9) *'Drive Train'!$K$55 + V79*(1-'Drive Train'!$K$55))</f>
        <v>3.0000000006615624</v>
      </c>
      <c r="W80" s="110">
        <f t="shared" si="108"/>
        <v>3.0000000006615624</v>
      </c>
      <c r="X80" s="2">
        <f>MAX(MIN(IF(AND(AI79=1,AG80&lt;0),-1,1)*(W80-$C$9)/($C$8-$C$9)*$C$7-$C$29*AE80/T$2 -  AI79*$C$29/2,X$2),MAX(X$4:X79)*-1)</f>
        <v>-0.18860894680309537</v>
      </c>
      <c r="Y80" s="110">
        <f t="shared" si="109"/>
        <v>-7.0048105573875938</v>
      </c>
      <c r="Z80" s="110">
        <f t="shared" si="110"/>
        <v>7.0048105573875938</v>
      </c>
      <c r="AA80" s="110">
        <f t="shared" si="111"/>
        <v>0</v>
      </c>
      <c r="AB80" s="110" t="e">
        <f t="shared" si="112"/>
        <v>#N/A</v>
      </c>
      <c r="AC80" s="88">
        <f t="shared" si="156"/>
        <v>0</v>
      </c>
      <c r="AD80" s="1">
        <f t="shared" si="113"/>
        <v>0</v>
      </c>
      <c r="AE80" s="110">
        <f t="shared" si="114"/>
        <v>1.9939923206373724</v>
      </c>
      <c r="AF80" s="110" t="e">
        <f t="shared" si="115"/>
        <v>#N/A</v>
      </c>
      <c r="AG80" s="110">
        <f>IF(AI79=0,MIN('Drive Train'!$G$35-W79*$C$21*'Drive Train'!$G$38,AG79+W$2)-$C$3,IF(AE79-1&lt;=0,0,IF($C$32=Motors!$C$26,MAX(MAX(AG$4:AG79)*-1,AG79-W$2),MAX(0,MAX(AG$4:AG79)*-1,AG79-W$2))))</f>
        <v>0</v>
      </c>
      <c r="AH80" s="110">
        <f>'Drive Train'!$G$35-ABS(W80)*'DT-Prelim Calcs'!$C$21*'Drive Train'!$G$38</f>
        <v>12.429999999940458</v>
      </c>
      <c r="AI80" s="1">
        <f>IF(AJ80&gt;='Drive Train'!$G$30,1,0)</f>
        <v>1</v>
      </c>
      <c r="AJ80" s="110">
        <f>AJ79+0.5*Y80*'DT-Prelim Calcs'!$C$11^2+AE80*'DT-Prelim Calcs'!$C$11</f>
        <v>27.160681628130181</v>
      </c>
      <c r="AK80" s="110">
        <f t="shared" si="116"/>
        <v>0</v>
      </c>
      <c r="AL80" s="119">
        <f>AL79+'DT-Prelim Calcs'!$C$11</f>
        <v>3.0400000000000018</v>
      </c>
      <c r="AM80" s="2">
        <f>AW80/'Drive Train'!$G$35</f>
        <v>0.72390460825273228</v>
      </c>
      <c r="AN80" s="88">
        <f>AU80*12*60/(PI() * 'Drive Train'!$G$17)/AM$2*AM80</f>
        <v>1798.3096981327571</v>
      </c>
      <c r="AO80" s="2">
        <f>('DT-Prelim Calcs'!$C$6*AM80-AN80)/('DT-Prelim Calcs'!$C$6*AM80)*'DT-Prelim Calcs'!$C$7*AM80</f>
        <v>0.58652456024471078</v>
      </c>
      <c r="AP80" s="110">
        <f>AO80/'DT-Prelim Calcs'!$C$7*('DT-Prelim Calcs'!$C$8-'DT-Prelim Calcs'!$C$9)+'DT-Prelim Calcs'!$C$9</f>
        <v>38.773838426273137</v>
      </c>
      <c r="AQ80" s="110">
        <f t="shared" si="117"/>
        <v>38.773838426273137</v>
      </c>
      <c r="AR80" s="2">
        <f t="shared" si="157"/>
        <v>0.45926129613103706</v>
      </c>
      <c r="AS80" s="110">
        <f>AR80*'DT-Prelim Calcs'!$C$21/AM$2/'DT-Prelim Calcs'!$C$19/'DT-Prelim Calcs'!$C$18*3.39*'DT-Prelim Calcs'!$C$20</f>
        <v>5.1169975183044736</v>
      </c>
      <c r="AT80" s="88">
        <f t="shared" si="118"/>
        <v>0</v>
      </c>
      <c r="AU80" s="110">
        <f>AS79*'DT-Prelim Calcs'!$C$11+AU79</f>
        <v>21.678564306088926</v>
      </c>
      <c r="AV80" s="110">
        <f>AV79+0.5*AS80*'DT-Prelim Calcs'!$C$11^2+AU80*'DT-Prelim Calcs'!$C$11</f>
        <v>36.767532093873172</v>
      </c>
      <c r="AW80" s="110">
        <f>MIN('Drive Train'!$G$35-AQ79*'DT-Prelim Calcs'!$C$21*'Drive Train'!$G$38,AW79+AQ$2)</f>
        <v>9.1935885248096998</v>
      </c>
      <c r="AX80" s="110">
        <f>'Drive Train'!$G$35-AQ80*'DT-Prelim Calcs'!$C$21*'Drive Train'!$G$38</f>
        <v>9.2103545416354162</v>
      </c>
      <c r="AY80" s="1">
        <f>IF(AV80&gt;='Drive Train'!$G$30,1,0)</f>
        <v>1</v>
      </c>
      <c r="AZ80" s="110">
        <f t="shared" si="158"/>
        <v>0</v>
      </c>
      <c r="BA80" s="119">
        <f>BA79+'DT-Prelim Calcs'!$C$11</f>
        <v>3.0400000000000018</v>
      </c>
      <c r="BB80" s="2">
        <f>BL80/'Drive Train'!$G$35</f>
        <v>0.82276262555858204</v>
      </c>
      <c r="BC80" s="88">
        <f>BJ80*12*60/(PI() * 'Drive Train'!$G$17)/BB$2*BB80</f>
        <v>3323.4761679671042</v>
      </c>
      <c r="BD80" s="2">
        <f>('DT-Prelim Calcs'!$C$6*BB80-BC80)/('DT-Prelim Calcs'!$C$6*BB80)*'DT-Prelim Calcs'!$C$7*BB80</f>
        <v>0.35768067929211833</v>
      </c>
      <c r="BE80" s="110">
        <f>BD80/'DT-Prelim Calcs'!$C$7*('DT-Prelim Calcs'!$C$8-'DT-Prelim Calcs'!$C$9)+'DT-Prelim Calcs'!$C$9</f>
        <v>24.815984694412894</v>
      </c>
      <c r="BF80" s="110">
        <f t="shared" si="119"/>
        <v>24.815984694412894</v>
      </c>
      <c r="BG80" s="2">
        <f t="shared" si="159"/>
        <v>0.15074378524253881</v>
      </c>
      <c r="BH80" s="110">
        <f>BG80*'DT-Prelim Calcs'!$C$21/BB$2/'DT-Prelim Calcs'!$C$19/'DT-Prelim Calcs'!$C$18*3.39*'DT-Prelim Calcs'!$C$20</f>
        <v>2.6126443923889981</v>
      </c>
      <c r="BI80" s="88">
        <f t="shared" si="120"/>
        <v>0</v>
      </c>
      <c r="BJ80" s="110">
        <f>BH79*'DT-Prelim Calcs'!$C$11+BJ79</f>
        <v>22.66104113603523</v>
      </c>
      <c r="BK80" s="110">
        <f>BK79+0.5*BH80*'DT-Prelim Calcs'!$C$11^2+BJ80*'DT-Prelim Calcs'!$C$11</f>
        <v>44.128532460825262</v>
      </c>
      <c r="BL80" s="110">
        <f>MIN('Drive Train'!$G$35-BF79*'DT-Prelim Calcs'!$C$21*'Drive Train'!$G$38,BL79+BF$2)</f>
        <v>10.449085344593991</v>
      </c>
      <c r="BM80" s="110">
        <f>'Drive Train'!$G$35-BF80*'DT-Prelim Calcs'!$C$21*'Drive Train'!$G$38</f>
        <v>10.466561377502838</v>
      </c>
      <c r="BN80" s="1">
        <f>IF(BK80&gt;='Drive Train'!$G$30,1,0)</f>
        <v>1</v>
      </c>
      <c r="BO80" s="110">
        <f t="shared" si="160"/>
        <v>0</v>
      </c>
      <c r="BP80" s="119">
        <f>BP79+'DT-Prelim Calcs'!$C$11</f>
        <v>3.0400000000000018</v>
      </c>
      <c r="BQ80" s="2">
        <f>CA80/'Drive Train'!$G$35</f>
        <v>0.86619295428425069</v>
      </c>
      <c r="BR80" s="88">
        <f>BY80*12*60/(PI() * 'Drive Train'!$G$17)/BQ$2*BQ80</f>
        <v>3984.4298177953128</v>
      </c>
      <c r="BS80" s="2">
        <f>('DT-Prelim Calcs'!$C$6*BQ80-BR80)/('DT-Prelim Calcs'!$C$6*BQ80)*'DT-Prelim Calcs'!$C$7*BQ80</f>
        <v>0.2593378800799388</v>
      </c>
      <c r="BT80" s="110">
        <f>BS80/'DT-Prelim Calcs'!$C$7*('DT-Prelim Calcs'!$C$8-'DT-Prelim Calcs'!$C$9)+'DT-Prelim Calcs'!$C$9</f>
        <v>18.817771409131019</v>
      </c>
      <c r="BU80" s="110">
        <f t="shared" si="121"/>
        <v>18.817771409131019</v>
      </c>
      <c r="BV80" s="2">
        <f t="shared" si="161"/>
        <v>2.368570772866474E-2</v>
      </c>
      <c r="BW80" s="110">
        <f>BV80*'DT-Prelim Calcs'!$C$21/BQ$2/'DT-Prelim Calcs'!$C$19/'DT-Prelim Calcs'!$C$18*3.39*'DT-Prelim Calcs'!$C$20</f>
        <v>0.55712521754920119</v>
      </c>
      <c r="BX80" s="88">
        <f t="shared" si="122"/>
        <v>0</v>
      </c>
      <c r="BY80" s="110">
        <f>BW79*'DT-Prelim Calcs'!$C$11+BY79</f>
        <v>19.014627202284348</v>
      </c>
      <c r="BZ80" s="110">
        <f>BZ79+0.5*BW80*'DT-Prelim Calcs'!$C$11^2+BY80*'DT-Prelim Calcs'!$C$11</f>
        <v>43.098071542877349</v>
      </c>
      <c r="CA80" s="110">
        <f>MIN('Drive Train'!$G$35-BU79*'DT-Prelim Calcs'!$C$21*'Drive Train'!$G$38,CA79+BU$2)</f>
        <v>11.000650519409984</v>
      </c>
      <c r="CB80" s="110">
        <f>'Drive Train'!$G$35-BU80*'DT-Prelim Calcs'!$C$21*'Drive Train'!$G$38</f>
        <v>11.006400573178208</v>
      </c>
      <c r="CC80" s="1">
        <f>IF(BZ80&gt;='Drive Train'!$G$30,1,0)</f>
        <v>1</v>
      </c>
      <c r="CD80" s="110">
        <f t="shared" si="162"/>
        <v>0</v>
      </c>
      <c r="CE80" s="119">
        <f>CE79+'DT-Prelim Calcs'!$C$11</f>
        <v>3.0400000000000018</v>
      </c>
      <c r="CF80" s="2">
        <f>CP80/'Drive Train'!$G$35</f>
        <v>0.87398996072111168</v>
      </c>
      <c r="CG80" s="88">
        <f>CN80*12*60/(PI() * 'Drive Train'!$G$17)/CF$2*CF80</f>
        <v>4100.9031515584265</v>
      </c>
      <c r="CH80" s="2">
        <f>('DT-Prelim Calcs'!$C$6*CF80-CG80)/('DT-Prelim Calcs'!$C$6*CF80)*'DT-Prelim Calcs'!$C$7*CF80</f>
        <v>0.24221052891516112</v>
      </c>
      <c r="CI80" s="110">
        <f>CH80/'DT-Prelim Calcs'!$C$7*('DT-Prelim Calcs'!$C$8-'DT-Prelim Calcs'!$C$9)+'DT-Prelim Calcs'!$C$9</f>
        <v>17.773124458655218</v>
      </c>
      <c r="CJ80" s="110">
        <f t="shared" si="123"/>
        <v>17.773124458655218</v>
      </c>
      <c r="CK80" s="2">
        <f t="shared" si="163"/>
        <v>1.8334895440262344E-3</v>
      </c>
      <c r="CL80" s="110">
        <f>CK80*'DT-Prelim Calcs'!$C$21/CF$2/'DT-Prelim Calcs'!$C$19/'DT-Prelim Calcs'!$C$18*3.39*'DT-Prelim Calcs'!$C$20</f>
        <v>5.4475663567594687E-2</v>
      </c>
      <c r="CM80" s="88">
        <f t="shared" si="124"/>
        <v>1</v>
      </c>
      <c r="CN80" s="110">
        <f>CL79*'DT-Prelim Calcs'!$C$11+CN79</f>
        <v>15.355066744928356</v>
      </c>
      <c r="CO80" s="110">
        <f>CO79+0.5*CL80*'DT-Prelim Calcs'!$C$11^2+CN80*'DT-Prelim Calcs'!$C$11</f>
        <v>38.737191429167389</v>
      </c>
      <c r="CP80" s="110">
        <f>MIN('Drive Train'!$G$35-CJ79*'DT-Prelim Calcs'!$C$21*'Drive Train'!$G$38,CP79+CJ$2)</f>
        <v>11.099672501158118</v>
      </c>
      <c r="CQ80" s="110">
        <f>'Drive Train'!$G$35-CJ80*'DT-Prelim Calcs'!$C$21*'Drive Train'!$G$38</f>
        <v>11.10041879872103</v>
      </c>
      <c r="CR80" s="1">
        <f>IF(CO80&gt;='Drive Train'!$G$30,1,0)</f>
        <v>1</v>
      </c>
      <c r="CS80" s="110">
        <f t="shared" si="164"/>
        <v>0</v>
      </c>
      <c r="CT80" s="119">
        <f>CT79+'DT-Prelim Calcs'!$C$11</f>
        <v>3.0400000000000018</v>
      </c>
      <c r="CU80" s="2">
        <f>DE80/'Drive Train'!$G$35</f>
        <v>0.87464300273309215</v>
      </c>
      <c r="CV80" s="88">
        <f>DC80*12*60/(PI() * 'Drive Train'!$G$17)/CU$2*CU80</f>
        <v>4110.4447767858801</v>
      </c>
      <c r="CW80" s="2">
        <f>('DT-Prelim Calcs'!$C$6*CU80-CV80)/('DT-Prelim Calcs'!$C$6*CU80)*'DT-Prelim Calcs'!$C$7*CU80</f>
        <v>0.24082760384200047</v>
      </c>
      <c r="CX80" s="110">
        <f>CW80/'DT-Prelim Calcs'!$C$7*('DT-Prelim Calcs'!$C$8-'DT-Prelim Calcs'!$C$9)+'DT-Prelim Calcs'!$C$9</f>
        <v>17.688775837171661</v>
      </c>
      <c r="CY80" s="110">
        <f t="shared" si="125"/>
        <v>17.688775837171661</v>
      </c>
      <c r="CZ80" s="2">
        <f t="shared" si="165"/>
        <v>7.1168359265488812E-5</v>
      </c>
      <c r="DA80" s="110">
        <f>CZ80*'DT-Prelim Calcs'!$C$21/CU$2/'DT-Prelim Calcs'!$C$19/'DT-Prelim Calcs'!$C$18*3.39*'DT-Prelim Calcs'!$C$20</f>
        <v>2.5550405748255419E-3</v>
      </c>
      <c r="DB80" s="88">
        <f t="shared" si="126"/>
        <v>1</v>
      </c>
      <c r="DC80" s="110">
        <f>DA79*'DT-Prelim Calcs'!$C$11+DC79</f>
        <v>12.727698391963951</v>
      </c>
      <c r="DD80" s="110">
        <f>DD79+0.5*DA80*'DT-Prelim Calcs'!$C$11^2+DC80*'DT-Prelim Calcs'!$C$11</f>
        <v>34.085454554889949</v>
      </c>
      <c r="DE80" s="110">
        <f>MIN('Drive Train'!$G$35-CY79*'DT-Prelim Calcs'!$C$21*'Drive Train'!$G$38,DE79+CY$2)</f>
        <v>11.107966134710269</v>
      </c>
      <c r="DF80" s="110">
        <f>'Drive Train'!$G$35-CY80*'DT-Prelim Calcs'!$C$21*'Drive Train'!$G$38</f>
        <v>11.108010174654551</v>
      </c>
      <c r="DG80" s="1">
        <f>IF(DD80&gt;='Drive Train'!$G$30,1,0)</f>
        <v>1</v>
      </c>
      <c r="DH80" s="110">
        <f t="shared" si="166"/>
        <v>0</v>
      </c>
      <c r="DI80" s="119">
        <f>DI79+'DT-Prelim Calcs'!$C$11</f>
        <v>3.0400000000000018</v>
      </c>
      <c r="DJ80" s="2">
        <f>DT80/'Drive Train'!$G$35</f>
        <v>0.87467004245492241</v>
      </c>
      <c r="DK80" s="88">
        <f>DR80*12*60/(PI() * 'Drive Train'!$G$17)/DJ$2*DJ80</f>
        <v>4110.8294603712848</v>
      </c>
      <c r="DL80" s="2">
        <f>('DT-Prelim Calcs'!$C$6*DJ80-DK80)/('DT-Prelim Calcs'!$C$6*DJ80)*'DT-Prelim Calcs'!$C$7*DJ80</f>
        <v>0.24077285247727762</v>
      </c>
      <c r="DM80" s="110">
        <f>DL80/'DT-Prelim Calcs'!$C$7*('DT-Prelim Calcs'!$C$8-'DT-Prelim Calcs'!$C$9)+'DT-Prelim Calcs'!$C$9</f>
        <v>17.685436392231118</v>
      </c>
      <c r="DN80" s="110">
        <f t="shared" si="127"/>
        <v>17.685436392231118</v>
      </c>
      <c r="DO80" s="2">
        <f t="shared" si="167"/>
        <v>1.328846114867499E-6</v>
      </c>
      <c r="DP80" s="110">
        <f>DO80*'DT-Prelim Calcs'!$C$21/DJ$2/'DT-Prelim Calcs'!$C$19/'DT-Prelim Calcs'!$C$18*3.39*'DT-Prelim Calcs'!$C$20</f>
        <v>5.5932786749098824E-5</v>
      </c>
      <c r="DQ80" s="88">
        <f t="shared" si="128"/>
        <v>1</v>
      </c>
      <c r="DR80" s="110">
        <f>DP79*'DT-Prelim Calcs'!$C$11+DR79</f>
        <v>10.85665838176082</v>
      </c>
      <c r="DS80" s="110">
        <f>DS79+0.5*DP80*'DT-Prelim Calcs'!$C$11^2+DR80*'DT-Prelim Calcs'!$C$11</f>
        <v>30.037644825394725</v>
      </c>
      <c r="DT80" s="110">
        <f>MIN('Drive Train'!$G$35-DN79*'DT-Prelim Calcs'!$C$21*'Drive Train'!$G$38,DT79+DN$2)</f>
        <v>11.108309539177514</v>
      </c>
      <c r="DU80" s="110">
        <f>'Drive Train'!$G$35-DN80*'DT-Prelim Calcs'!$C$21*'Drive Train'!$G$38</f>
        <v>11.108310724699198</v>
      </c>
      <c r="DV80" s="1">
        <f>IF(DS80&gt;='Drive Train'!$G$30,1,0)</f>
        <v>1</v>
      </c>
      <c r="DW80" s="110">
        <f t="shared" si="168"/>
        <v>0</v>
      </c>
      <c r="DX80" s="119">
        <f>DX79+'DT-Prelim Calcs'!$C$11</f>
        <v>3.0400000000000018</v>
      </c>
      <c r="DY80" s="2">
        <f>EI80/'Drive Train'!$G$35</f>
        <v>0.87467058067253078</v>
      </c>
      <c r="DZ80" s="88">
        <f>EG80*12*60/(PI() * 'Drive Train'!$G$17)/DY$2*DY80</f>
        <v>4110.8368767326938</v>
      </c>
      <c r="EA80" s="2">
        <f>('DT-Prelim Calcs'!$C$6*DY80-DZ80)/('DT-Prelim Calcs'!$C$6*DY80)*'DT-Prelim Calcs'!$C$7*DY80</f>
        <v>0.24077182076999812</v>
      </c>
      <c r="EB80" s="110">
        <f>EA80/'DT-Prelim Calcs'!$C$7*('DT-Prelim Calcs'!$C$8-'DT-Prelim Calcs'!$C$9)+'DT-Prelim Calcs'!$C$9</f>
        <v>17.68537346540414</v>
      </c>
      <c r="EC80" s="110">
        <f t="shared" si="129"/>
        <v>17.68537346540414</v>
      </c>
      <c r="ED80" s="2">
        <f t="shared" si="169"/>
        <v>1.0918125487036079E-8</v>
      </c>
      <c r="EE80" s="110">
        <f>ED80*'DT-Prelim Calcs'!$C$21/DY$2/'DT-Prelim Calcs'!$C$19/'DT-Prelim Calcs'!$C$18*3.39*'DT-Prelim Calcs'!$C$20</f>
        <v>5.271394733241947E-7</v>
      </c>
      <c r="EF80" s="88">
        <f t="shared" si="130"/>
        <v>1</v>
      </c>
      <c r="EG80" s="110">
        <f>EE79*'DT-Prelim Calcs'!$C$11+EG79</f>
        <v>9.4647903534440392</v>
      </c>
      <c r="EH80" s="110">
        <f>EH79+0.5*EE80*'DT-Prelim Calcs'!$C$11^2+EG80*'DT-Prelim Calcs'!$C$11</f>
        <v>26.696707825374403</v>
      </c>
      <c r="EI80" s="110">
        <f>MIN('Drive Train'!$G$35-EC79*'DT-Prelim Calcs'!$C$21*'Drive Train'!$G$38,EI79+EC$2)</f>
        <v>11.10831637454114</v>
      </c>
      <c r="EJ80" s="110">
        <f>'Drive Train'!$G$35-EC80*'DT-Prelim Calcs'!$C$21*'Drive Train'!$G$38</f>
        <v>11.108316388113627</v>
      </c>
      <c r="EK80" s="1">
        <f>IF(EH80&gt;='Drive Train'!$G$30,1,0)</f>
        <v>1</v>
      </c>
      <c r="EL80" s="110">
        <f t="shared" si="170"/>
        <v>0</v>
      </c>
      <c r="EM80" s="119">
        <f>EM79+'DT-Prelim Calcs'!$C$11</f>
        <v>3.0400000000000018</v>
      </c>
      <c r="EN80" s="2">
        <f>EX80/'Drive Train'!$G$35</f>
        <v>0.87467058541206788</v>
      </c>
      <c r="EO80" s="88">
        <f>EV80*12*60/(PI() * 'Drive Train'!$G$17)/EN$2*EN80</f>
        <v>4110.8369396320968</v>
      </c>
      <c r="EP80" s="2">
        <f>('DT-Prelim Calcs'!$C$6*EN80-EO80)/('DT-Prelim Calcs'!$C$6*EN80)*'DT-Prelim Calcs'!$C$7*EN80</f>
        <v>0.24077181226641697</v>
      </c>
      <c r="EQ80" s="110">
        <f>EP80/'DT-Prelim Calcs'!$C$7*('DT-Prelim Calcs'!$C$8-'DT-Prelim Calcs'!$C$9)+'DT-Prelim Calcs'!$C$9</f>
        <v>17.685372946746</v>
      </c>
      <c r="ER80" s="110">
        <f t="shared" si="131"/>
        <v>17.685372946746</v>
      </c>
      <c r="ES80" s="2">
        <f t="shared" si="171"/>
        <v>3.5183994606668989E-11</v>
      </c>
      <c r="ET80" s="110">
        <f>ES80*'DT-Prelim Calcs'!$C$21/EN$2/'DT-Prelim Calcs'!$C$19/'DT-Prelim Calcs'!$C$18*3.39*'DT-Prelim Calcs'!$C$20</f>
        <v>1.9165081554841006E-9</v>
      </c>
      <c r="EU80" s="88">
        <f t="shared" si="132"/>
        <v>1</v>
      </c>
      <c r="EV80" s="110">
        <f>ET79*'DT-Prelim Calcs'!$C$11+EV79</f>
        <v>8.3892460780025147</v>
      </c>
      <c r="EW80" s="110">
        <f>EW79+0.5*ET80*'DT-Prelim Calcs'!$C$11^2+EV80*'DT-Prelim Calcs'!$C$11</f>
        <v>23.959864424531219</v>
      </c>
      <c r="EX80" s="110">
        <f>MIN('Drive Train'!$G$35-ER79*'DT-Prelim Calcs'!$C$21*'Drive Train'!$G$38,EX79+ER$2)</f>
        <v>11.108316434733261</v>
      </c>
      <c r="EY80" s="110">
        <f>'Drive Train'!$G$35-ER80*'DT-Prelim Calcs'!$C$21*'Drive Train'!$G$38</f>
        <v>11.10831643479286</v>
      </c>
      <c r="EZ80" s="1">
        <f>IF(EW80&gt;='Drive Train'!$G$30,1,0)</f>
        <v>1</v>
      </c>
      <c r="FA80" s="110">
        <f t="shared" si="172"/>
        <v>0</v>
      </c>
      <c r="FB80" s="119">
        <f>FB79+'DT-Prelim Calcs'!$C$11</f>
        <v>3.0400000000000018</v>
      </c>
      <c r="FC80" s="2">
        <f>FM80/'Drive Train'!$G$35</f>
        <v>0.87467058542859522</v>
      </c>
      <c r="FD80" s="88">
        <f>FK80*12*60/(PI() * 'Drive Train'!$G$17)/FC$2*FC80</f>
        <v>4110.8369398420873</v>
      </c>
      <c r="FE80" s="2">
        <f>('DT-Prelim Calcs'!$C$6*FC80-FD80)/('DT-Prelim Calcs'!$C$6*FC80)*'DT-Prelim Calcs'!$C$7*FC80</f>
        <v>0.24077181223902067</v>
      </c>
      <c r="FF80" s="110">
        <f>FE80/'DT-Prelim Calcs'!$C$7*('DT-Prelim Calcs'!$C$8-'DT-Prelim Calcs'!$C$9)+'DT-Prelim Calcs'!$C$9</f>
        <v>17.685372945075017</v>
      </c>
      <c r="FG80" s="110">
        <f t="shared" si="133"/>
        <v>17.685372945075017</v>
      </c>
      <c r="FH80" s="2">
        <f t="shared" si="173"/>
        <v>3.7969627442180354E-14</v>
      </c>
      <c r="FI80" s="110">
        <f>FH80*'DT-Prelim Calcs'!$C$21/FC$2/'DT-Prelim Calcs'!$C$19/'DT-Prelim Calcs'!$C$18*3.39*'DT-Prelim Calcs'!$C$20</f>
        <v>2.3032721992754712E-12</v>
      </c>
      <c r="FJ80" s="88">
        <f t="shared" si="134"/>
        <v>1</v>
      </c>
      <c r="FK80" s="110">
        <f>FI79*'DT-Prelim Calcs'!$C$11+FK79</f>
        <v>7.533200560081462</v>
      </c>
      <c r="FL80" s="110">
        <f>FL79+0.5*FI80*'DT-Prelim Calcs'!$C$11^2+FK80*'DT-Prelim Calcs'!$C$11</f>
        <v>21.705008708969785</v>
      </c>
      <c r="FM80" s="110">
        <f>MIN('Drive Train'!$G$35-FG79*'DT-Prelim Calcs'!$C$21*'Drive Train'!$G$38,FM79+FG$2)</f>
        <v>11.108316434943159</v>
      </c>
      <c r="FN80" s="110">
        <f>'Drive Train'!$G$35-FG80*'DT-Prelim Calcs'!$C$21*'Drive Train'!$G$38</f>
        <v>11.108316434943248</v>
      </c>
      <c r="FO80" s="1">
        <f>IF(FL80&gt;='Drive Train'!$G$30,1,0)</f>
        <v>1</v>
      </c>
      <c r="FP80" s="110">
        <f t="shared" si="174"/>
        <v>0</v>
      </c>
      <c r="FQ80" s="119">
        <f>FQ79+'DT-Prelim Calcs'!$C$11</f>
        <v>3.0400000000000018</v>
      </c>
      <c r="FR80" s="2">
        <f>GB80/'Drive Train'!$G$35</f>
        <v>0.87467058542861498</v>
      </c>
      <c r="FS80" s="88">
        <f>FZ80*12*60/(PI() * 'Drive Train'!$G$17)/FR$2*FR80</f>
        <v>4110.8369398423247</v>
      </c>
      <c r="FT80" s="2">
        <f>('DT-Prelim Calcs'!$C$6*FR80-FS80)/('DT-Prelim Calcs'!$C$6*FR80)*'DT-Prelim Calcs'!$C$7*FR80</f>
        <v>0.24077181223899125</v>
      </c>
      <c r="FU80" s="110">
        <f>FT80/'DT-Prelim Calcs'!$C$7*('DT-Prelim Calcs'!$C$8-'DT-Prelim Calcs'!$C$9)+'DT-Prelim Calcs'!$C$9</f>
        <v>17.685372945073226</v>
      </c>
      <c r="FV80" s="110">
        <f t="shared" si="135"/>
        <v>17.685372945073226</v>
      </c>
      <c r="FW80" s="2">
        <f t="shared" si="175"/>
        <v>1.3877787807814457E-16</v>
      </c>
      <c r="FX80" s="110">
        <f>FW80*'DT-Prelim Calcs'!$C$21/FR$2/'DT-Prelim Calcs'!$C$19/'DT-Prelim Calcs'!$C$18*3.39*'DT-Prelim Calcs'!$C$20</f>
        <v>9.2774121882739154E-15</v>
      </c>
      <c r="FY80" s="88">
        <f t="shared" si="136"/>
        <v>1</v>
      </c>
      <c r="FZ80" s="110">
        <f>FX79*'DT-Prelim Calcs'!$C$11+FZ79</f>
        <v>6.8356819897037893</v>
      </c>
      <c r="GA80" s="110">
        <f>GA79+0.5*FX80*'DT-Prelim Calcs'!$C$11^2+FZ80*'DT-Prelim Calcs'!$C$11</f>
        <v>19.823925403993563</v>
      </c>
      <c r="GB80" s="110">
        <f>MIN('Drive Train'!$G$35-FV79*'DT-Prelim Calcs'!$C$21*'Drive Train'!$G$38,GB79+FV$2)</f>
        <v>11.10831643494341</v>
      </c>
      <c r="GC80" s="110">
        <f>'Drive Train'!$G$35-FV80*'DT-Prelim Calcs'!$C$21*'Drive Train'!$G$38</f>
        <v>11.10831643494341</v>
      </c>
      <c r="GD80" s="1">
        <f>IF(GA80&gt;='Drive Train'!$G$30,1,0)</f>
        <v>0</v>
      </c>
      <c r="GE80" s="110">
        <f t="shared" si="176"/>
        <v>0.19650414383414694</v>
      </c>
      <c r="GF80" s="119">
        <f>GF79+'DT-Prelim Calcs'!$C$11</f>
        <v>3.0400000000000018</v>
      </c>
      <c r="GG80" s="2">
        <f>GQ80/'Drive Train'!$G$35</f>
        <v>0.87463936714697665</v>
      </c>
      <c r="GH80" s="88">
        <f>GO80*12*60/(PI() * 'Drive Train'!$G$17)/GG$2*GG80</f>
        <v>4110.3956872503677</v>
      </c>
      <c r="GI80" s="2">
        <f>('DT-Prelim Calcs'!$C$6*GG80-GH80)/('DT-Prelim Calcs'!$C$6*GG80)*'DT-Prelim Calcs'!$C$7*GG80</f>
        <v>0.24083432976233665</v>
      </c>
      <c r="GJ80" s="110">
        <f>GI80/'DT-Prelim Calcs'!$C$7*('DT-Prelim Calcs'!$C$8-'DT-Prelim Calcs'!$C$9)+'DT-Prelim Calcs'!$C$9</f>
        <v>17.689186070610603</v>
      </c>
      <c r="GK80" s="110">
        <f t="shared" si="177"/>
        <v>17.689186070610603</v>
      </c>
      <c r="GL80" s="2">
        <f t="shared" si="178"/>
        <v>7.9768812677072365E-5</v>
      </c>
      <c r="GM80" s="110">
        <f>GL80*'DT-Prelim Calcs'!$C$21/GG$2/'DT-Prelim Calcs'!$C$19/'DT-Prelim Calcs'!$C$18*3.39*'DT-Prelim Calcs'!$C$20</f>
        <v>2.962560528870201E-3</v>
      </c>
      <c r="GN80" s="88">
        <f t="shared" si="137"/>
        <v>1</v>
      </c>
      <c r="GO80" s="110">
        <f>GM79*'DT-Prelim Calcs'!$C$11+GO79</f>
        <v>12.303345984123531</v>
      </c>
      <c r="GP80" s="110">
        <f>GP79+0.5*GM80*'DT-Prelim Calcs'!$C$11^2+GO80*'DT-Prelim Calcs'!$C$11</f>
        <v>31.326760014630601</v>
      </c>
      <c r="GQ80" s="110">
        <f>MIN('Drive Train'!$G$35-GK79*'DT-Prelim Calcs'!$C$21*'Drive Train'!$G$38,GQ79+GK$2)</f>
        <v>11.107919962766603</v>
      </c>
      <c r="GR80" s="110">
        <f>'Drive Train'!$G$35-GK80*'DT-Prelim Calcs'!$C$21*'Drive Train'!$G$38</f>
        <v>11.107973253645046</v>
      </c>
      <c r="GS80" s="1">
        <f>IF(GP80&gt;='Drive Train'!$G$30,1,0)</f>
        <v>1</v>
      </c>
      <c r="GT80" s="110">
        <f t="shared" si="179"/>
        <v>0</v>
      </c>
      <c r="GU80" s="119">
        <f>GU79+'DT-Prelim Calcs'!$C$11</f>
        <v>3.0400000000000018</v>
      </c>
      <c r="GV80" s="2">
        <f>HF80/'Drive Train'!$G$35</f>
        <v>0.87464826961283459</v>
      </c>
      <c r="GW80" s="88">
        <f>HD80*12*60/(PI() * 'Drive Train'!$G$17)/GV$2*GV80</f>
        <v>4110.5215190620547</v>
      </c>
      <c r="GX80" s="2">
        <f>('DT-Prelim Calcs'!$C$6*GV80-GW80)/('DT-Prelim Calcs'!$C$6*GV80)*'DT-Prelim Calcs'!$C$7*GV80</f>
        <v>0.24081650161342952</v>
      </c>
      <c r="GY80" s="110">
        <f>GX80/'DT-Prelim Calcs'!$C$7*('DT-Prelim Calcs'!$C$8-'DT-Prelim Calcs'!$C$9)+'DT-Prelim Calcs'!$C$9</f>
        <v>17.688098679968043</v>
      </c>
      <c r="GZ80" s="110">
        <f t="shared" si="138"/>
        <v>17.688098679968043</v>
      </c>
      <c r="HA80" s="2">
        <f t="shared" si="180"/>
        <v>5.7020985019501369E-5</v>
      </c>
      <c r="HB80" s="110">
        <f>HA80*'DT-Prelim Calcs'!$C$21/GV$2/'DT-Prelim Calcs'!$C$19/'DT-Prelim Calcs'!$C$18*3.39*'DT-Prelim Calcs'!$C$20</f>
        <v>2.1177213733886767E-3</v>
      </c>
      <c r="HC80" s="88">
        <f t="shared" si="139"/>
        <v>1</v>
      </c>
      <c r="HD80" s="110">
        <f>HB79*'DT-Prelim Calcs'!$C$11+HD79</f>
        <v>12.303597395808355</v>
      </c>
      <c r="HE80" s="110">
        <f>HE79+0.5*HB80*'DT-Prelim Calcs'!$C$11^2+HD80*'DT-Prelim Calcs'!$C$11</f>
        <v>31.994316632730932</v>
      </c>
      <c r="HF80" s="110">
        <f>MIN('Drive Train'!$G$35-GZ79*'DT-Prelim Calcs'!$C$21*'Drive Train'!$G$38,HF79+GZ$2)</f>
        <v>11.108033024082999</v>
      </c>
      <c r="HG80" s="110">
        <f>'Drive Train'!$G$35-GZ80*'DT-Prelim Calcs'!$C$21*'Drive Train'!$G$38</f>
        <v>11.108071118802876</v>
      </c>
      <c r="HH80" s="1">
        <f>IF(HE80&gt;='Drive Train'!$G$30,1,0)</f>
        <v>1</v>
      </c>
      <c r="HI80" s="110">
        <f t="shared" si="181"/>
        <v>0</v>
      </c>
      <c r="HJ80" s="119">
        <f>HJ79+'DT-Prelim Calcs'!$C$11</f>
        <v>3.0400000000000018</v>
      </c>
      <c r="HK80" s="2">
        <f>HU80/'Drive Train'!$G$35</f>
        <v>0.87465258314523209</v>
      </c>
      <c r="HL80" s="88">
        <f>HS80*12*60/(PI() * 'Drive Train'!$G$17)/HK$2*HK80</f>
        <v>4110.5824884867225</v>
      </c>
      <c r="HM80" s="2">
        <f>('DT-Prelim Calcs'!$C$6*HK80-HL80)/('DT-Prelim Calcs'!$C$6*HK80)*'DT-Prelim Calcs'!$C$7*HK80</f>
        <v>0.2408078633364418</v>
      </c>
      <c r="HN80" s="110">
        <f>HM80/'DT-Prelim Calcs'!$C$7*('DT-Prelim Calcs'!$C$8-'DT-Prelim Calcs'!$C$9)+'DT-Prelim Calcs'!$C$9</f>
        <v>17.687571806336166</v>
      </c>
      <c r="HO80" s="110">
        <f t="shared" si="140"/>
        <v>17.687571806336166</v>
      </c>
      <c r="HP80" s="2">
        <f t="shared" si="182"/>
        <v>4.5999009758213028E-5</v>
      </c>
      <c r="HQ80" s="110">
        <f>HP80*'DT-Prelim Calcs'!$C$21/HK$2/'DT-Prelim Calcs'!$C$19/'DT-Prelim Calcs'!$C$18*3.39*'DT-Prelim Calcs'!$C$20</f>
        <v>1.7083725594422201E-3</v>
      </c>
      <c r="HR80" s="88">
        <f t="shared" si="141"/>
        <v>1</v>
      </c>
      <c r="HS80" s="110">
        <f>HQ79*'DT-Prelim Calcs'!$C$11+HS79</f>
        <v>12.303719210591284</v>
      </c>
      <c r="HT80" s="110">
        <f>HT79+0.5*HQ80*'DT-Prelim Calcs'!$C$11^2+HS80*'DT-Prelim Calcs'!$C$11</f>
        <v>32.463010129649682</v>
      </c>
      <c r="HU80" s="110">
        <f>MIN('Drive Train'!$G$35-HO79*'DT-Prelim Calcs'!$C$21*'Drive Train'!$G$38,HU79+HO$2)</f>
        <v>11.108087805944447</v>
      </c>
      <c r="HV80" s="110">
        <f>'Drive Train'!$G$35-HO80*'DT-Prelim Calcs'!$C$21*'Drive Train'!$G$38</f>
        <v>11.108118537429744</v>
      </c>
      <c r="HW80" s="1">
        <f>IF(HT80&gt;='Drive Train'!$G$30,1,0)</f>
        <v>1</v>
      </c>
      <c r="HX80" s="110">
        <f t="shared" si="183"/>
        <v>0</v>
      </c>
      <c r="HY80" s="119">
        <f>HY79+'DT-Prelim Calcs'!$C$11</f>
        <v>3.0400000000000018</v>
      </c>
      <c r="HZ80" s="2">
        <f>IJ80/'Drive Train'!$G$35</f>
        <v>0.87465490279531322</v>
      </c>
      <c r="IA80" s="88">
        <f>IH80*12*60/(PI() * 'Drive Train'!$G$17)/HZ$2*HZ80</f>
        <v>4110.6152754320947</v>
      </c>
      <c r="IB80" s="2">
        <f>('DT-Prelim Calcs'!$C$6*HZ80-IA80)/('DT-Prelim Calcs'!$C$6*HZ80)*'DT-Prelim Calcs'!$C$7*HZ80</f>
        <v>0.24080321801686194</v>
      </c>
      <c r="IC80" s="110">
        <f>IB80/'DT-Prelim Calcs'!$C$7*('DT-Prelim Calcs'!$C$8-'DT-Prelim Calcs'!$C$9)+'DT-Prelim Calcs'!$C$9</f>
        <v>17.687288474787323</v>
      </c>
      <c r="ID80" s="110">
        <f t="shared" si="142"/>
        <v>17.687288474787323</v>
      </c>
      <c r="IE80" s="2">
        <f t="shared" si="184"/>
        <v>4.0071842050320994E-5</v>
      </c>
      <c r="IF80" s="110">
        <f>IE80*'DT-Prelim Calcs'!$C$21/HZ$2/'DT-Prelim Calcs'!$C$19/'DT-Prelim Calcs'!$C$18*3.39*'DT-Prelim Calcs'!$C$20</f>
        <v>1.4882415018259883E-3</v>
      </c>
      <c r="IG80" s="88">
        <f t="shared" si="143"/>
        <v>1</v>
      </c>
      <c r="IH80" s="110">
        <f>IF79*'DT-Prelim Calcs'!$C$11+IH79</f>
        <v>12.303784717225742</v>
      </c>
      <c r="II80" s="110">
        <f>II79+0.5*IF80*'DT-Prelim Calcs'!$C$11^2+IH80*'DT-Prelim Calcs'!$C$11</f>
        <v>32.792059762000875</v>
      </c>
      <c r="IJ80" s="110">
        <f>MIN('Drive Train'!$G$35-ID79*'DT-Prelim Calcs'!$C$21*'Drive Train'!$G$38,IJ79+ID$2)</f>
        <v>11.108117265500477</v>
      </c>
      <c r="IK80" s="110">
        <f>'Drive Train'!$G$35-ID80*'DT-Prelim Calcs'!$C$21*'Drive Train'!$G$38</f>
        <v>11.10814403726914</v>
      </c>
      <c r="IL80" s="1">
        <f>IF(II80&gt;='Drive Train'!$G$30,1,0)</f>
        <v>1</v>
      </c>
      <c r="IM80" s="110">
        <f t="shared" si="185"/>
        <v>0</v>
      </c>
      <c r="IN80" s="119">
        <f>IN79+'DT-Prelim Calcs'!$C$11</f>
        <v>3.0400000000000018</v>
      </c>
      <c r="IO80" s="2">
        <f>IY80/'Drive Train'!$G$35</f>
        <v>0.87465626455561585</v>
      </c>
      <c r="IP80" s="88">
        <f>IW80*12*60/(PI() * 'Drive Train'!$G$17)/IO$2*IO80</f>
        <v>4110.6345231322139</v>
      </c>
      <c r="IQ80" s="2">
        <f>('DT-Prelim Calcs'!$C$6*IO80-IP80)/('DT-Prelim Calcs'!$C$6*IO80)*'DT-Prelim Calcs'!$C$7*IO80</f>
        <v>0.24080049096581191</v>
      </c>
      <c r="IR80" s="110">
        <f>IQ80/'DT-Prelim Calcs'!$C$7*('DT-Prelim Calcs'!$C$8-'DT-Prelim Calcs'!$C$9)+'DT-Prelim Calcs'!$C$9</f>
        <v>17.687122144014062</v>
      </c>
      <c r="IS80" s="110">
        <f t="shared" si="144"/>
        <v>17.687122144014062</v>
      </c>
      <c r="IT80" s="2">
        <f t="shared" si="186"/>
        <v>3.6592280646896569E-5</v>
      </c>
      <c r="IU80" s="110">
        <f>IT80*'DT-Prelim Calcs'!$C$21/IO$2/'DT-Prelim Calcs'!$C$19/'DT-Prelim Calcs'!$C$18*3.39*'DT-Prelim Calcs'!$C$20</f>
        <v>1.3590129107813043E-3</v>
      </c>
      <c r="IV80" s="88">
        <f t="shared" si="145"/>
        <v>1</v>
      </c>
      <c r="IW80" s="110">
        <f>IU79*'DT-Prelim Calcs'!$C$11+IW79</f>
        <v>12.303823172967551</v>
      </c>
      <c r="IX80" s="110">
        <f>IX79+0.5*IU80*'DT-Prelim Calcs'!$C$11^2+IW80*'DT-Prelim Calcs'!$C$11</f>
        <v>33.024768303928035</v>
      </c>
      <c r="IY80" s="110">
        <f>MIN('Drive Train'!$G$35-IS79*'DT-Prelim Calcs'!$C$21*'Drive Train'!$G$38,IY79+IS$2)</f>
        <v>11.108134559856321</v>
      </c>
      <c r="IZ80" s="110">
        <f>'Drive Train'!$G$35-IS80*'DT-Prelim Calcs'!$C$21*'Drive Train'!$G$38</f>
        <v>11.108159007038733</v>
      </c>
      <c r="JA80" s="1">
        <f>IF(IX80&gt;='Drive Train'!$G$30,1,0)</f>
        <v>1</v>
      </c>
      <c r="JB80" s="110">
        <f t="shared" si="187"/>
        <v>0</v>
      </c>
      <c r="JC80" s="119">
        <f>JC79+'DT-Prelim Calcs'!$C$11</f>
        <v>3.0400000000000018</v>
      </c>
      <c r="JD80" s="2">
        <f>JN80/'Drive Train'!$G$35</f>
        <v>0.87465706192257964</v>
      </c>
      <c r="JE80" s="88">
        <f>JL80*12*60/(PI() * 'Drive Train'!$G$17)/JD$2*JD80</f>
        <v>4110.6457934518357</v>
      </c>
      <c r="JF80" s="2">
        <f>('DT-Prelim Calcs'!$C$6*JD80-JE80)/('DT-Prelim Calcs'!$C$6*JD80)*'DT-Prelim Calcs'!$C$7*JD80</f>
        <v>0.2407988941657879</v>
      </c>
      <c r="JG80" s="110">
        <f>JF80/'DT-Prelim Calcs'!$C$7*('DT-Prelim Calcs'!$C$8-'DT-Prelim Calcs'!$C$9)+'DT-Prelim Calcs'!$C$9</f>
        <v>17.687024750537418</v>
      </c>
      <c r="JH80" s="110">
        <f t="shared" si="146"/>
        <v>17.687024750537418</v>
      </c>
      <c r="JI80" s="2">
        <f t="shared" si="188"/>
        <v>3.4554856056551175E-5</v>
      </c>
      <c r="JJ80" s="110">
        <f>JI80*'DT-Prelim Calcs'!$C$21/JD$2/'DT-Prelim Calcs'!$C$19/'DT-Prelim Calcs'!$C$18*3.39*'DT-Prelim Calcs'!$C$20</f>
        <v>1.2833443196447873E-3</v>
      </c>
      <c r="JK80" s="88">
        <f t="shared" si="147"/>
        <v>1</v>
      </c>
      <c r="JL80" s="110">
        <f>JJ79*'DT-Prelim Calcs'!$C$11+JL79</f>
        <v>12.303845690324925</v>
      </c>
      <c r="JM80" s="110">
        <f>JM79+0.5*JJ80*'DT-Prelim Calcs'!$C$11^2+JL80*'DT-Prelim Calcs'!$C$11</f>
        <v>33.182395637985664</v>
      </c>
      <c r="JN80" s="110">
        <f>MIN('Drive Train'!$G$35-JH79*'DT-Prelim Calcs'!$C$21*'Drive Train'!$G$38,JN79+JH$2)</f>
        <v>11.108144686416761</v>
      </c>
      <c r="JO80" s="110">
        <f>'Drive Train'!$G$35-JH80*'DT-Prelim Calcs'!$C$21*'Drive Train'!$G$38</f>
        <v>11.108167772451631</v>
      </c>
      <c r="JP80" s="1">
        <f>IF(JM80&gt;='Drive Train'!$G$30,1,0)</f>
        <v>1</v>
      </c>
      <c r="JQ80" s="110">
        <f>MIN(JG80,'DT-Prelim Calcs'!$C$10)*'DT-Prelim Calcs'!$C$11*1000/60/60*(1-JP80)</f>
        <v>0</v>
      </c>
      <c r="JR80" s="119">
        <f>JR79+'DT-Prelim Calcs'!$C$11</f>
        <v>3.0400000000000018</v>
      </c>
      <c r="JS80" s="2">
        <f>KC80/'Drive Train'!$G$35</f>
        <v>0.87465735528391408</v>
      </c>
      <c r="JT80" s="88">
        <f>KA80*12*60/(PI() * 'Drive Train'!$G$17)/JS$2*JS80</f>
        <v>4110.6499399433014</v>
      </c>
      <c r="JU80" s="2">
        <f>('DT-Prelim Calcs'!$C$6*JS80-JT80)/('DT-Prelim Calcs'!$C$6*JS80)*'DT-Prelim Calcs'!$C$7*JS80</f>
        <v>0.24079830668318605</v>
      </c>
      <c r="JV80" s="110">
        <f>JU80/'DT-Prelim Calcs'!$C$7*('DT-Prelim Calcs'!$C$8-'DT-Prelim Calcs'!$C$9)+'DT-Prelim Calcs'!$C$9</f>
        <v>17.68698891826525</v>
      </c>
      <c r="JW80" s="110">
        <f t="shared" si="148"/>
        <v>17.68698891826525</v>
      </c>
      <c r="JX80" s="2">
        <f t="shared" si="189"/>
        <v>3.3805262388081347E-5</v>
      </c>
      <c r="JY80" s="110">
        <f>JX80*'DT-Prelim Calcs'!$C$21/JS$2/'DT-Prelim Calcs'!$C$19/'DT-Prelim Calcs'!$C$18*3.39*'DT-Prelim Calcs'!$C$20</f>
        <v>1.255504910477575E-3</v>
      </c>
      <c r="JZ80" s="88">
        <f t="shared" si="149"/>
        <v>1</v>
      </c>
      <c r="KA80" s="110">
        <f>JY79*'DT-Prelim Calcs'!$C$11+KA79</f>
        <v>12.303853974730972</v>
      </c>
      <c r="KB80" s="110">
        <f>KB79+0.5*JY80*'DT-Prelim Calcs'!$C$11^2+KA80*'DT-Prelim Calcs'!$C$11</f>
        <v>33.244483730876929</v>
      </c>
      <c r="KC80" s="110">
        <f>MIN('Drive Train'!$G$35-JW79*'DT-Prelim Calcs'!$C$21*'Drive Train'!$G$38,KC79+JW$2)</f>
        <v>11.108148412105708</v>
      </c>
      <c r="KD80" s="110">
        <f>'Drive Train'!$G$35-JW80*'DT-Prelim Calcs'!$C$21*'Drive Train'!$G$38</f>
        <v>11.108170997356126</v>
      </c>
      <c r="KE80" s="1">
        <f>IF(KB80&gt;='Drive Train'!$G$30,1,0)</f>
        <v>1</v>
      </c>
      <c r="KF80" s="110">
        <f>MIN(JV80,'DT-Prelim Calcs'!$C$10)*'DT-Prelim Calcs'!$C$11*1000/60/60*(1-KE80)</f>
        <v>0</v>
      </c>
      <c r="KG80" s="119">
        <f>KG79+'DT-Prelim Calcs'!$C$11</f>
        <v>3.0400000000000018</v>
      </c>
      <c r="KH80" s="2">
        <f>KR80/'Drive Train'!$G$35</f>
        <v>0.87465733346895647</v>
      </c>
      <c r="KI80" s="88">
        <f>KP80*12*60/(PI() * 'Drive Train'!$G$17)/KH$2*KH80</f>
        <v>4110.6496316016064</v>
      </c>
      <c r="KJ80" s="2">
        <f>('DT-Prelim Calcs'!$C$6*KH80-KI80)/('DT-Prelim Calcs'!$C$6*KH80)*'DT-Prelim Calcs'!$C$7*KH80</f>
        <v>0.24079835036960789</v>
      </c>
      <c r="KK80" s="110">
        <f>KJ80/'DT-Prelim Calcs'!$C$7*('DT-Prelim Calcs'!$C$8-'DT-Prelim Calcs'!$C$9)+'DT-Prelim Calcs'!$C$9</f>
        <v>17.686991582827147</v>
      </c>
      <c r="KL80" s="110">
        <f t="shared" si="150"/>
        <v>17.686991582827147</v>
      </c>
      <c r="KM80" s="2">
        <f t="shared" si="190"/>
        <v>3.38610037206033E-5</v>
      </c>
      <c r="KN80" s="110">
        <f>KM80*'DT-Prelim Calcs'!$C$21/KH$2/'DT-Prelim Calcs'!$C$19/'DT-Prelim Calcs'!$C$18*3.39*'DT-Prelim Calcs'!$C$20</f>
        <v>1.2575751064102221E-3</v>
      </c>
      <c r="KO80" s="88">
        <f t="shared" si="151"/>
        <v>1</v>
      </c>
      <c r="KP80" s="110">
        <f>KN79*'DT-Prelim Calcs'!$C$11+KP79</f>
        <v>12.303853358685584</v>
      </c>
      <c r="KQ80" s="110">
        <f>KQ79+0.5*KN80*'DT-Prelim Calcs'!$C$11^2+KP80*'DT-Prelim Calcs'!$C$11</f>
        <v>33.239928442931181</v>
      </c>
      <c r="KR80" s="110">
        <f>MIN('Drive Train'!$G$35-KL79*'DT-Prelim Calcs'!$C$21*'Drive Train'!$G$38,KR79+KL$2)</f>
        <v>11.108148135055746</v>
      </c>
      <c r="KS80" s="110">
        <f>'Drive Train'!$G$35-KL80*'DT-Prelim Calcs'!$C$21*'Drive Train'!$G$38</f>
        <v>11.108170757545556</v>
      </c>
      <c r="KT80" s="1">
        <f>IF(KQ80&gt;='Drive Train'!$G$30,1,0)</f>
        <v>1</v>
      </c>
      <c r="KU80" s="110">
        <f>MIN(KK80,'DT-Prelim Calcs'!$C$10)*'DT-Prelim Calcs'!$C$11*1000/60/60*(1-KT80)</f>
        <v>0</v>
      </c>
      <c r="KV80" s="119">
        <f>KV79+'DT-Prelim Calcs'!$C$11</f>
        <v>3.0400000000000018</v>
      </c>
      <c r="KW80" s="2">
        <f>LG80/'Drive Train'!$G$35</f>
        <v>0.87465735394970878</v>
      </c>
      <c r="KX80" s="88">
        <f>LE80*12*60/(PI() * 'Drive Train'!$G$17)/KW$2*KW80</f>
        <v>4110.6499210850889</v>
      </c>
      <c r="KY80" s="2">
        <f>('DT-Prelim Calcs'!$C$6*KW80-KX80)/('DT-Prelim Calcs'!$C$6*KW80)*'DT-Prelim Calcs'!$C$7*KW80</f>
        <v>0.2407983093550525</v>
      </c>
      <c r="KZ80" s="110">
        <f>KY80/'DT-Prelim Calcs'!$C$7*('DT-Prelim Calcs'!$C$8-'DT-Prelim Calcs'!$C$9)+'DT-Prelim Calcs'!$C$9</f>
        <v>17.686989081230152</v>
      </c>
      <c r="LA80" s="110">
        <f t="shared" si="152"/>
        <v>17.686989081230152</v>
      </c>
      <c r="LB80" s="2">
        <f t="shared" si="191"/>
        <v>3.3808671534185653E-5</v>
      </c>
      <c r="LC80" s="110">
        <f>LB80*'DT-Prelim Calcs'!$C$21/KW$2/'DT-Prelim Calcs'!$C$19/'DT-Prelim Calcs'!$C$18*3.39*'DT-Prelim Calcs'!$C$20</f>
        <v>1.2556315238913492E-3</v>
      </c>
      <c r="LD80" s="88">
        <f t="shared" si="153"/>
        <v>1</v>
      </c>
      <c r="LE80" s="110">
        <f>LC79*'DT-Prelim Calcs'!$C$11+LE79</f>
        <v>12.303853937053569</v>
      </c>
      <c r="LF80" s="110">
        <f>LF79+0.5*LC80*'DT-Prelim Calcs'!$C$11^2+LE80*'DT-Prelim Calcs'!$C$11</f>
        <v>33.244268655454036</v>
      </c>
      <c r="LG80" s="110">
        <f>MIN('Drive Train'!$G$35-LA79*'DT-Prelim Calcs'!$C$21*'Drive Train'!$G$38,LG79+LA$2)</f>
        <v>11.108148395161301</v>
      </c>
      <c r="LH80" s="110">
        <f>'Drive Train'!$G$35-LA80*'DT-Prelim Calcs'!$C$21*'Drive Train'!$G$38</f>
        <v>11.108170982689286</v>
      </c>
      <c r="LI80" s="1">
        <f>IF(LF80&gt;='Drive Train'!$G$30,1,0)</f>
        <v>1</v>
      </c>
      <c r="LJ80" s="110">
        <f>MIN(KZ80,'DT-Prelim Calcs'!$C$10)*'DT-Prelim Calcs'!$C$11*1000/60/60*(1-LI80)</f>
        <v>0</v>
      </c>
      <c r="LK80" s="119">
        <f>LK79+'DT-Prelim Calcs'!$C$11</f>
        <v>3.0400000000000018</v>
      </c>
      <c r="LL80" s="2">
        <f>LV80/'Drive Train'!$G$35</f>
        <v>0.87465733851709515</v>
      </c>
      <c r="LM80" s="88">
        <f>LT80*12*60/(PI() * 'Drive Train'!$G$17)/LL$2*LL80</f>
        <v>4110.6497029541015</v>
      </c>
      <c r="LN80" s="2">
        <f>('DT-Prelim Calcs'!$C$6*LL80-LM80)/('DT-Prelim Calcs'!$C$6*LL80)*'DT-Prelim Calcs'!$C$7*LL80</f>
        <v>0.24079834026025429</v>
      </c>
      <c r="LO80" s="110">
        <f>LN80/'DT-Prelim Calcs'!$C$7*('DT-Prelim Calcs'!$C$8-'DT-Prelim Calcs'!$C$9)+'DT-Prelim Calcs'!$C$9</f>
        <v>17.686990966228279</v>
      </c>
      <c r="LP80" s="110">
        <f t="shared" si="154"/>
        <v>17.686990966228279</v>
      </c>
      <c r="LQ80" s="2">
        <f t="shared" si="192"/>
        <v>3.3848104773581689E-5</v>
      </c>
      <c r="LR80" s="110">
        <f>LQ80*'DT-Prelim Calcs'!$C$21/LL$2/'DT-Prelim Calcs'!$C$19/'DT-Prelim Calcs'!$C$18*3.39*'DT-Prelim Calcs'!$C$20</f>
        <v>1.2570960481162884E-3</v>
      </c>
      <c r="LS80" s="88">
        <f t="shared" si="155"/>
        <v>1</v>
      </c>
      <c r="LT80" s="110">
        <f>LR79*'DT-Prelim Calcs'!$C$11+LT79</f>
        <v>12.303853501242939</v>
      </c>
      <c r="LU80" s="110">
        <f>LU79+0.5*LR80*'DT-Prelim Calcs'!$C$11^2+LT80*'DT-Prelim Calcs'!$C$11</f>
        <v>33.241393176445001</v>
      </c>
      <c r="LV80" s="110">
        <f>MIN('Drive Train'!$G$35-LP79*'DT-Prelim Calcs'!$C$21*'Drive Train'!$G$38,LV79+LP$2)</f>
        <v>11.108148199167108</v>
      </c>
      <c r="LW80" s="110">
        <f>'Drive Train'!$G$35-LP80*'DT-Prelim Calcs'!$C$21*'Drive Train'!$G$38</f>
        <v>11.108170813039454</v>
      </c>
      <c r="LX80" s="1">
        <f>IF(LU80&gt;='Drive Train'!$G$30,1,0)</f>
        <v>1</v>
      </c>
      <c r="LY80" s="110">
        <f>MIN(LO80,'DT-Prelim Calcs'!$C$10)*'DT-Prelim Calcs'!$C$11*1000/60/60*(1-LX80)</f>
        <v>0</v>
      </c>
      <c r="LZ80" s="119">
        <f>LZ79+'DT-Prelim Calcs'!$C$11</f>
        <v>3.0400000000000018</v>
      </c>
    </row>
    <row r="81" spans="18:338" x14ac:dyDescent="0.2">
      <c r="R81" s="119">
        <f>R80+'DT-Prelim Calcs'!$C$11</f>
        <v>3.0800000000000018</v>
      </c>
      <c r="S81" s="2">
        <f>AG81/'Drive Train'!$G$35</f>
        <v>0</v>
      </c>
      <c r="T81" s="88">
        <f>AE81*12*60/(PI() * 'Drive Train'!$G$17)/S$2*ABS(S81)</f>
        <v>0</v>
      </c>
      <c r="U81" s="2">
        <f>IF(OR(AD80=1,AND($C$32=Motors!$C$28,'DT-Prelim Calcs'!AI80=1)),0,IF(AG81=0,-(V80+$C$9)/($C$8-$C$9)*$C$7,($C$6*S81-T81)/($C$6*S81)*$C$7*S81))</f>
        <v>0</v>
      </c>
      <c r="V81" s="110">
        <f>IF(AND(AD80=1,AI80=1),0,ABS(U81/$C$7*($C$8-$C$9)+$C$9) *'Drive Train'!$K$55 + V80*(1-'Drive Train'!$K$55))</f>
        <v>3.0000000002646248</v>
      </c>
      <c r="W81" s="110">
        <f t="shared" si="108"/>
        <v>3.0000000002646248</v>
      </c>
      <c r="X81" s="2">
        <f>MAX(MIN(IF(AND(AI80=1,AG81&lt;0),-1,1)*(W81-$C$9)/($C$8-$C$9)*$C$7-$C$29*AE81/T$2 -  AI80*$C$29/2,X$2),MAX(X$4:X80)*-1)</f>
        <v>-0.18312608030335173</v>
      </c>
      <c r="Y81" s="110">
        <f t="shared" si="109"/>
        <v>-6.8011805504704412</v>
      </c>
      <c r="Z81" s="110">
        <f t="shared" si="110"/>
        <v>6.8011805504704412</v>
      </c>
      <c r="AA81" s="110">
        <f t="shared" si="111"/>
        <v>0</v>
      </c>
      <c r="AB81" s="110" t="e">
        <f t="shared" si="112"/>
        <v>#N/A</v>
      </c>
      <c r="AC81" s="88">
        <f t="shared" si="156"/>
        <v>0</v>
      </c>
      <c r="AD81" s="1">
        <f t="shared" si="113"/>
        <v>0</v>
      </c>
      <c r="AE81" s="110">
        <f t="shared" si="114"/>
        <v>1.7137998983418687</v>
      </c>
      <c r="AF81" s="110" t="e">
        <f t="shared" si="115"/>
        <v>#N/A</v>
      </c>
      <c r="AG81" s="110">
        <f>IF(AI80=0,MIN('Drive Train'!$G$35-W80*$C$21*'Drive Train'!$G$38,AG80+W$2)-$C$3,IF(AE80-1&lt;=0,0,IF($C$32=Motors!$C$26,MAX(MAX(AG$4:AG80)*-1,AG80-W$2),MAX(0,MAX(AG$4:AG80)*-1,AG80-W$2))))</f>
        <v>0</v>
      </c>
      <c r="AH81" s="110">
        <f>'Drive Train'!$G$35-ABS(W81)*'DT-Prelim Calcs'!$C$21*'Drive Train'!$G$38</f>
        <v>12.429999999976182</v>
      </c>
      <c r="AI81" s="1">
        <f>IF(AJ81&gt;='Drive Train'!$G$30,1,0)</f>
        <v>1</v>
      </c>
      <c r="AJ81" s="110">
        <f>AJ80+0.5*Y81*'DT-Prelim Calcs'!$C$11^2+AE81*'DT-Prelim Calcs'!$C$11</f>
        <v>27.223792679623479</v>
      </c>
      <c r="AK81" s="110">
        <f t="shared" si="116"/>
        <v>0</v>
      </c>
      <c r="AL81" s="119">
        <f>AL80+'DT-Prelim Calcs'!$C$11</f>
        <v>3.0800000000000018</v>
      </c>
      <c r="AM81" s="2">
        <f>AW81/'Drive Train'!$G$35</f>
        <v>0.72522476705790684</v>
      </c>
      <c r="AN81" s="88">
        <f>AU81*12*60/(PI() * 'Drive Train'!$G$17)/AM$2*AM81</f>
        <v>1818.5990596592244</v>
      </c>
      <c r="AO81" s="2">
        <f>('DT-Prelim Calcs'!$C$6*AM81-AN81)/('DT-Prelim Calcs'!$C$6*AM81)*'DT-Prelim Calcs'!$C$7*AM81</f>
        <v>0.58348735406543173</v>
      </c>
      <c r="AP81" s="110">
        <f>AO81/'DT-Prelim Calcs'!$C$7*('DT-Prelim Calcs'!$C$8-'DT-Prelim Calcs'!$C$9)+'DT-Prelim Calcs'!$C$9</f>
        <v>38.588590389806477</v>
      </c>
      <c r="AQ81" s="110">
        <f t="shared" si="117"/>
        <v>38.588590389806477</v>
      </c>
      <c r="AR81" s="2">
        <f t="shared" si="157"/>
        <v>0.45502252365346196</v>
      </c>
      <c r="AS81" s="110">
        <f>AR81*'DT-Prelim Calcs'!$C$21/AM$2/'DT-Prelim Calcs'!$C$19/'DT-Prelim Calcs'!$C$18*3.39*'DT-Prelim Calcs'!$C$20</f>
        <v>5.0697699630301001</v>
      </c>
      <c r="AT81" s="88">
        <f t="shared" si="118"/>
        <v>0</v>
      </c>
      <c r="AU81" s="110">
        <f>AS80*'DT-Prelim Calcs'!$C$11+AU80</f>
        <v>21.883244206821104</v>
      </c>
      <c r="AV81" s="110">
        <f>AV80+0.5*AS81*'DT-Prelim Calcs'!$C$11^2+AU81*'DT-Prelim Calcs'!$C$11</f>
        <v>37.646917678116438</v>
      </c>
      <c r="AW81" s="110">
        <f>MIN('Drive Train'!$G$35-AQ80*'DT-Prelim Calcs'!$C$21*'Drive Train'!$G$38,AW80+AQ$2)</f>
        <v>9.2103545416354162</v>
      </c>
      <c r="AX81" s="110">
        <f>'Drive Train'!$G$35-AQ81*'DT-Prelim Calcs'!$C$21*'Drive Train'!$G$38</f>
        <v>9.2270268649174163</v>
      </c>
      <c r="AY81" s="1">
        <f>IF(AV81&gt;='Drive Train'!$G$30,1,0)</f>
        <v>1</v>
      </c>
      <c r="AZ81" s="110">
        <f t="shared" si="158"/>
        <v>0</v>
      </c>
      <c r="BA81" s="119">
        <f>BA80+'DT-Prelim Calcs'!$C$11</f>
        <v>3.0800000000000018</v>
      </c>
      <c r="BB81" s="2">
        <f>BL81/'Drive Train'!$G$35</f>
        <v>0.82413869114195581</v>
      </c>
      <c r="BC81" s="88">
        <f>BJ81*12*60/(PI() * 'Drive Train'!$G$17)/BB$2*BB81</f>
        <v>3344.3871494843625</v>
      </c>
      <c r="BD81" s="2">
        <f>('DT-Prelim Calcs'!$C$6*BB81-BC81)/('DT-Prelim Calcs'!$C$6*BB81)*'DT-Prelim Calcs'!$C$7*BB81</f>
        <v>0.35457221876136469</v>
      </c>
      <c r="BE81" s="110">
        <f>BD81/'DT-Prelim Calcs'!$C$7*('DT-Prelim Calcs'!$C$8-'DT-Prelim Calcs'!$C$9)+'DT-Prelim Calcs'!$C$9</f>
        <v>24.626390647856287</v>
      </c>
      <c r="BF81" s="110">
        <f t="shared" si="119"/>
        <v>24.626390647856287</v>
      </c>
      <c r="BG81" s="2">
        <f t="shared" si="159"/>
        <v>0.14668099518637373</v>
      </c>
      <c r="BH81" s="110">
        <f>BG81*'DT-Prelim Calcs'!$C$21/BB$2/'DT-Prelim Calcs'!$C$19/'DT-Prelim Calcs'!$C$18*3.39*'DT-Prelim Calcs'!$C$20</f>
        <v>2.5422293789898376</v>
      </c>
      <c r="BI81" s="88">
        <f t="shared" si="120"/>
        <v>0</v>
      </c>
      <c r="BJ81" s="110">
        <f>BH80*'DT-Prelim Calcs'!$C$11+BJ80</f>
        <v>22.765546911730791</v>
      </c>
      <c r="BK81" s="110">
        <f>BK80+0.5*BH81*'DT-Prelim Calcs'!$C$11^2+BJ81*'DT-Prelim Calcs'!$C$11</f>
        <v>45.041188120797685</v>
      </c>
      <c r="BL81" s="110">
        <f>MIN('Drive Train'!$G$35-BF80*'DT-Prelim Calcs'!$C$21*'Drive Train'!$G$38,BL80+BF$2)</f>
        <v>10.466561377502838</v>
      </c>
      <c r="BM81" s="110">
        <f>'Drive Train'!$G$35-BF81*'DT-Prelim Calcs'!$C$21*'Drive Train'!$G$38</f>
        <v>10.483624841692933</v>
      </c>
      <c r="BN81" s="1">
        <f>IF(BK81&gt;='Drive Train'!$G$30,1,0)</f>
        <v>1</v>
      </c>
      <c r="BO81" s="110">
        <f t="shared" si="160"/>
        <v>0</v>
      </c>
      <c r="BP81" s="119">
        <f>BP80+'DT-Prelim Calcs'!$C$11</f>
        <v>3.0800000000000018</v>
      </c>
      <c r="BQ81" s="2">
        <f>CA81/'Drive Train'!$G$35</f>
        <v>0.86664571442348104</v>
      </c>
      <c r="BR81" s="88">
        <f>BY81*12*60/(PI() * 'Drive Train'!$G$17)/BQ$2*BQ81</f>
        <v>3991.1846486965906</v>
      </c>
      <c r="BS81" s="2">
        <f>('DT-Prelim Calcs'!$C$6*BQ81-BR81)/('DT-Prelim Calcs'!$C$6*BQ81)*'DT-Prelim Calcs'!$C$7*BQ81</f>
        <v>0.25834539660728084</v>
      </c>
      <c r="BT81" s="110">
        <f>BS81/'DT-Prelim Calcs'!$C$7*('DT-Prelim Calcs'!$C$8-'DT-Prelim Calcs'!$C$9)+'DT-Prelim Calcs'!$C$9</f>
        <v>18.757236956188763</v>
      </c>
      <c r="BU81" s="110">
        <f t="shared" si="121"/>
        <v>18.757236956188763</v>
      </c>
      <c r="BV81" s="2">
        <f t="shared" si="161"/>
        <v>2.2417041575398922E-2</v>
      </c>
      <c r="BW81" s="110">
        <f>BV81*'DT-Prelim Calcs'!$C$21/BQ$2/'DT-Prelim Calcs'!$C$19/'DT-Prelim Calcs'!$C$18*3.39*'DT-Prelim Calcs'!$C$20</f>
        <v>0.52728418789822129</v>
      </c>
      <c r="BX81" s="88">
        <f t="shared" si="122"/>
        <v>0</v>
      </c>
      <c r="BY81" s="110">
        <f>BW80*'DT-Prelim Calcs'!$C$11+BY80</f>
        <v>19.036912210986316</v>
      </c>
      <c r="BZ81" s="110">
        <f>BZ80+0.5*BW81*'DT-Prelim Calcs'!$C$11^2+BY81*'DT-Prelim Calcs'!$C$11</f>
        <v>43.859969858667121</v>
      </c>
      <c r="CA81" s="110">
        <f>MIN('Drive Train'!$G$35-BU80*'DT-Prelim Calcs'!$C$21*'Drive Train'!$G$38,CA80+BU$2)</f>
        <v>11.006400573178208</v>
      </c>
      <c r="CB81" s="110">
        <f>'Drive Train'!$G$35-BU81*'DT-Prelim Calcs'!$C$21*'Drive Train'!$G$38</f>
        <v>11.01184867394301</v>
      </c>
      <c r="CC81" s="1">
        <f>IF(BZ81&gt;='Drive Train'!$G$30,1,0)</f>
        <v>1</v>
      </c>
      <c r="CD81" s="110">
        <f t="shared" si="162"/>
        <v>0</v>
      </c>
      <c r="CE81" s="119">
        <f>CE80+'DT-Prelim Calcs'!$C$11</f>
        <v>3.0800000000000018</v>
      </c>
      <c r="CF81" s="2">
        <f>CP81/'Drive Train'!$G$35</f>
        <v>0.87404872430874259</v>
      </c>
      <c r="CG81" s="88">
        <f>CN81*12*60/(PI() * 'Drive Train'!$G$17)/CF$2*CF81</f>
        <v>4101.7608752387532</v>
      </c>
      <c r="CH81" s="2">
        <f>('DT-Prelim Calcs'!$C$6*CF81-CG81)/('DT-Prelim Calcs'!$C$6*CF81)*'DT-Prelim Calcs'!$C$7*CF81</f>
        <v>0.24208629817829927</v>
      </c>
      <c r="CI81" s="110">
        <f>CH81/'DT-Prelim Calcs'!$C$7*('DT-Prelim Calcs'!$C$8-'DT-Prelim Calcs'!$C$9)+'DT-Prelim Calcs'!$C$9</f>
        <v>17.765547264775698</v>
      </c>
      <c r="CJ81" s="110">
        <f t="shared" si="123"/>
        <v>17.765547264775698</v>
      </c>
      <c r="CK81" s="2">
        <f t="shared" si="163"/>
        <v>1.6751470733798179E-3</v>
      </c>
      <c r="CL81" s="110">
        <f>CK81*'DT-Prelim Calcs'!$C$21/CF$2/'DT-Prelim Calcs'!$C$19/'DT-Prelim Calcs'!$C$18*3.39*'DT-Prelim Calcs'!$C$20</f>
        <v>4.9771076520725495E-2</v>
      </c>
      <c r="CM81" s="88">
        <f t="shared" si="124"/>
        <v>1</v>
      </c>
      <c r="CN81" s="110">
        <f>CL80*'DT-Prelim Calcs'!$C$11+CN80</f>
        <v>15.35724577147106</v>
      </c>
      <c r="CO81" s="110">
        <f>CO80+0.5*CL81*'DT-Prelim Calcs'!$C$11^2+CN81*'DT-Prelim Calcs'!$C$11</f>
        <v>39.351521076887451</v>
      </c>
      <c r="CP81" s="110">
        <f>MIN('Drive Train'!$G$35-CJ80*'DT-Prelim Calcs'!$C$21*'Drive Train'!$G$38,CP80+CJ$2)</f>
        <v>11.10041879872103</v>
      </c>
      <c r="CQ81" s="110">
        <f>'Drive Train'!$G$35-CJ81*'DT-Prelim Calcs'!$C$21*'Drive Train'!$G$38</f>
        <v>11.101100746170186</v>
      </c>
      <c r="CR81" s="1">
        <f>IF(CO81&gt;='Drive Train'!$G$30,1,0)</f>
        <v>1</v>
      </c>
      <c r="CS81" s="110">
        <f t="shared" si="164"/>
        <v>0</v>
      </c>
      <c r="CT81" s="119">
        <f>CT80+'DT-Prelim Calcs'!$C$11</f>
        <v>3.0800000000000018</v>
      </c>
      <c r="CU81" s="2">
        <f>DE81/'Drive Train'!$G$35</f>
        <v>0.87464647044524024</v>
      </c>
      <c r="CV81" s="88">
        <f>DC81*12*60/(PI() * 'Drive Train'!$G$17)/CU$2*CU81</f>
        <v>4110.4940799596334</v>
      </c>
      <c r="CW81" s="2">
        <f>('DT-Prelim Calcs'!$C$6*CU81-CV81)/('DT-Prelim Calcs'!$C$6*CU81)*'DT-Prelim Calcs'!$C$7*CU81</f>
        <v>0.24082058963890457</v>
      </c>
      <c r="CX81" s="110">
        <f>CW81/'DT-Prelim Calcs'!$C$7*('DT-Prelim Calcs'!$C$8-'DT-Prelim Calcs'!$C$9)+'DT-Prelim Calcs'!$C$9</f>
        <v>17.688348020528935</v>
      </c>
      <c r="CY81" s="110">
        <f t="shared" si="125"/>
        <v>17.688348020528935</v>
      </c>
      <c r="CZ81" s="2">
        <f t="shared" si="165"/>
        <v>6.2220915948596467E-5</v>
      </c>
      <c r="DA81" s="110">
        <f>CZ81*'DT-Prelim Calcs'!$C$21/CU$2/'DT-Prelim Calcs'!$C$19/'DT-Prelim Calcs'!$C$18*3.39*'DT-Prelim Calcs'!$C$20</f>
        <v>2.2338152304231256E-3</v>
      </c>
      <c r="DB81" s="88">
        <f t="shared" si="126"/>
        <v>1</v>
      </c>
      <c r="DC81" s="110">
        <f>DA80*'DT-Prelim Calcs'!$C$11+DC80</f>
        <v>12.727800593586945</v>
      </c>
      <c r="DD81" s="110">
        <f>DD80+0.5*DA81*'DT-Prelim Calcs'!$C$11^2+DC81*'DT-Prelim Calcs'!$C$11</f>
        <v>34.59456836568561</v>
      </c>
      <c r="DE81" s="110">
        <f>MIN('Drive Train'!$G$35-CY80*'DT-Prelim Calcs'!$C$21*'Drive Train'!$G$38,DE80+CY$2)</f>
        <v>11.108010174654551</v>
      </c>
      <c r="DF81" s="110">
        <f>'Drive Train'!$G$35-CY81*'DT-Prelim Calcs'!$C$21*'Drive Train'!$G$38</f>
        <v>11.108048678152395</v>
      </c>
      <c r="DG81" s="1">
        <f>IF(DD81&gt;='Drive Train'!$G$30,1,0)</f>
        <v>1</v>
      </c>
      <c r="DH81" s="110">
        <f t="shared" si="166"/>
        <v>0</v>
      </c>
      <c r="DI81" s="119">
        <f>DI80+'DT-Prelim Calcs'!$C$11</f>
        <v>3.0800000000000018</v>
      </c>
      <c r="DJ81" s="2">
        <f>DT81/'Drive Train'!$G$35</f>
        <v>0.8746701358030865</v>
      </c>
      <c r="DK81" s="88">
        <f>DR81*12*60/(PI() * 'Drive Train'!$G$17)/DJ$2*DJ81</f>
        <v>4110.8307462438406</v>
      </c>
      <c r="DL81" s="2">
        <f>('DT-Prelim Calcs'!$C$6*DJ81-DK81)/('DT-Prelim Calcs'!$C$6*DJ81)*'DT-Prelim Calcs'!$C$7*DJ81</f>
        <v>0.24077267363923294</v>
      </c>
      <c r="DM81" s="110">
        <f>DL81/'DT-Prelim Calcs'!$C$7*('DT-Prelim Calcs'!$C$8-'DT-Prelim Calcs'!$C$9)+'DT-Prelim Calcs'!$C$9</f>
        <v>17.685425484378747</v>
      </c>
      <c r="DN81" s="110">
        <f t="shared" si="127"/>
        <v>17.685425484378747</v>
      </c>
      <c r="DO81" s="2">
        <f t="shared" si="167"/>
        <v>1.1003905108775136E-6</v>
      </c>
      <c r="DP81" s="110">
        <f>DO81*'DT-Prelim Calcs'!$C$21/DJ$2/'DT-Prelim Calcs'!$C$19/'DT-Prelim Calcs'!$C$18*3.39*'DT-Prelim Calcs'!$C$20</f>
        <v>4.6316806059805425E-5</v>
      </c>
      <c r="DQ81" s="88">
        <f t="shared" si="128"/>
        <v>1</v>
      </c>
      <c r="DR81" s="110">
        <f>DP80*'DT-Prelim Calcs'!$C$11+DR80</f>
        <v>10.85666061907229</v>
      </c>
      <c r="DS81" s="110">
        <f>DS80+0.5*DP81*'DT-Prelim Calcs'!$C$11^2+DR81*'DT-Prelim Calcs'!$C$11</f>
        <v>30.471911287211064</v>
      </c>
      <c r="DT81" s="110">
        <f>MIN('Drive Train'!$G$35-DN80*'DT-Prelim Calcs'!$C$21*'Drive Train'!$G$38,DT80+DN$2)</f>
        <v>11.108310724699198</v>
      </c>
      <c r="DU81" s="110">
        <f>'Drive Train'!$G$35-DN81*'DT-Prelim Calcs'!$C$21*'Drive Train'!$G$38</f>
        <v>11.108311706405912</v>
      </c>
      <c r="DV81" s="1">
        <f>IF(DS81&gt;='Drive Train'!$G$30,1,0)</f>
        <v>1</v>
      </c>
      <c r="DW81" s="110">
        <f t="shared" si="168"/>
        <v>0</v>
      </c>
      <c r="DX81" s="119">
        <f>DX80+'DT-Prelim Calcs'!$C$11</f>
        <v>3.0800000000000018</v>
      </c>
      <c r="DY81" s="2">
        <f>EI81/'Drive Train'!$G$35</f>
        <v>0.87467058174123047</v>
      </c>
      <c r="DZ81" s="88">
        <f>EG81*12*60/(PI() * 'Drive Train'!$G$17)/DY$2*DY81</f>
        <v>4110.8368909135288</v>
      </c>
      <c r="EA81" s="2">
        <f>('DT-Prelim Calcs'!$C$6*DY81-DZ81)/('DT-Prelim Calcs'!$C$6*DY81)*'DT-Prelim Calcs'!$C$7*DY81</f>
        <v>0.2407718188530672</v>
      </c>
      <c r="EB81" s="110">
        <f>EA81/'DT-Prelim Calcs'!$C$7*('DT-Prelim Calcs'!$C$8-'DT-Prelim Calcs'!$C$9)+'DT-Prelim Calcs'!$C$9</f>
        <v>17.685373348484951</v>
      </c>
      <c r="EC81" s="110">
        <f t="shared" si="129"/>
        <v>17.685373348484951</v>
      </c>
      <c r="ED81" s="2">
        <f t="shared" si="169"/>
        <v>8.4648052456337552E-9</v>
      </c>
      <c r="EE81" s="110">
        <f>ED81*'DT-Prelim Calcs'!$C$21/DY$2/'DT-Prelim Calcs'!$C$19/'DT-Prelim Calcs'!$C$18*3.39*'DT-Prelim Calcs'!$C$20</f>
        <v>4.0869039142969085E-7</v>
      </c>
      <c r="EF81" s="88">
        <f t="shared" si="130"/>
        <v>1</v>
      </c>
      <c r="EG81" s="110">
        <f>EE80*'DT-Prelim Calcs'!$C$11+EG80</f>
        <v>9.4647903745296187</v>
      </c>
      <c r="EH81" s="110">
        <f>EH80+0.5*EE81*'DT-Prelim Calcs'!$C$11^2+EG81*'DT-Prelim Calcs'!$C$11</f>
        <v>27.075299440682542</v>
      </c>
      <c r="EI81" s="110">
        <f>MIN('Drive Train'!$G$35-EC80*'DT-Prelim Calcs'!$C$21*'Drive Train'!$G$38,EI80+EC$2)</f>
        <v>11.108316388113627</v>
      </c>
      <c r="EJ81" s="110">
        <f>'Drive Train'!$G$35-EC81*'DT-Prelim Calcs'!$C$21*'Drive Train'!$G$38</f>
        <v>11.108316398636354</v>
      </c>
      <c r="EK81" s="1">
        <f>IF(EH81&gt;='Drive Train'!$G$30,1,0)</f>
        <v>1</v>
      </c>
      <c r="EL81" s="110">
        <f t="shared" si="170"/>
        <v>0</v>
      </c>
      <c r="EM81" s="119">
        <f>EM80+'DT-Prelim Calcs'!$C$11</f>
        <v>3.0800000000000018</v>
      </c>
      <c r="EN81" s="2">
        <f>EX81/'Drive Train'!$G$35</f>
        <v>0.87467058541676068</v>
      </c>
      <c r="EO81" s="88">
        <f>EV81*12*60/(PI() * 'Drive Train'!$G$17)/EN$2*EN81</f>
        <v>4110.8369396917169</v>
      </c>
      <c r="EP81" s="2">
        <f>('DT-Prelim Calcs'!$C$6*EN81-EO81)/('DT-Prelim Calcs'!$C$6*EN81)*'DT-Prelim Calcs'!$C$7*EN81</f>
        <v>0.24077181225863922</v>
      </c>
      <c r="EQ81" s="110">
        <f>EP81/'DT-Prelim Calcs'!$C$7*('DT-Prelim Calcs'!$C$8-'DT-Prelim Calcs'!$C$9)+'DT-Prelim Calcs'!$C$9</f>
        <v>17.685372946271613</v>
      </c>
      <c r="ER81" s="110">
        <f t="shared" si="131"/>
        <v>17.685372946271613</v>
      </c>
      <c r="ES81" s="2">
        <f t="shared" si="171"/>
        <v>2.5206114973030935E-11</v>
      </c>
      <c r="ET81" s="110">
        <f>ES81*'DT-Prelim Calcs'!$C$21/EN$2/'DT-Prelim Calcs'!$C$19/'DT-Prelim Calcs'!$C$18*3.39*'DT-Prelim Calcs'!$C$20</f>
        <v>1.3730028512659888E-9</v>
      </c>
      <c r="EU81" s="88">
        <f t="shared" si="132"/>
        <v>1</v>
      </c>
      <c r="EV81" s="110">
        <f>ET80*'DT-Prelim Calcs'!$C$11+EV80</f>
        <v>8.3892460780791751</v>
      </c>
      <c r="EW81" s="110">
        <f>EW80+0.5*ET81*'DT-Prelim Calcs'!$C$11^2+EV81*'DT-Prelim Calcs'!$C$11</f>
        <v>24.295434267655484</v>
      </c>
      <c r="EX81" s="110">
        <f>MIN('Drive Train'!$G$35-ER80*'DT-Prelim Calcs'!$C$21*'Drive Train'!$G$38,EX80+ER$2)</f>
        <v>11.10831643479286</v>
      </c>
      <c r="EY81" s="110">
        <f>'Drive Train'!$G$35-ER81*'DT-Prelim Calcs'!$C$21*'Drive Train'!$G$38</f>
        <v>11.108316434835555</v>
      </c>
      <c r="EZ81" s="1">
        <f>IF(EW81&gt;='Drive Train'!$G$30,1,0)</f>
        <v>1</v>
      </c>
      <c r="FA81" s="110">
        <f t="shared" si="172"/>
        <v>0</v>
      </c>
      <c r="FB81" s="119">
        <f>FB80+'DT-Prelim Calcs'!$C$11</f>
        <v>3.0800000000000018</v>
      </c>
      <c r="FC81" s="2">
        <f>FM81/'Drive Train'!$G$35</f>
        <v>0.87467058542860221</v>
      </c>
      <c r="FD81" s="88">
        <f>FK81*12*60/(PI() * 'Drive Train'!$G$17)/FC$2*FC81</f>
        <v>4110.8369398421701</v>
      </c>
      <c r="FE81" s="2">
        <f>('DT-Prelim Calcs'!$C$6*FC81-FD81)/('DT-Prelim Calcs'!$C$6*FC81)*'DT-Prelim Calcs'!$C$7*FC81</f>
        <v>0.24077181223901056</v>
      </c>
      <c r="FF81" s="110">
        <f>FE81/'DT-Prelim Calcs'!$C$7*('DT-Prelim Calcs'!$C$8-'DT-Prelim Calcs'!$C$9)+'DT-Prelim Calcs'!$C$9</f>
        <v>17.685372945074405</v>
      </c>
      <c r="FG81" s="110">
        <f t="shared" si="133"/>
        <v>17.685372945074405</v>
      </c>
      <c r="FH81" s="2">
        <f t="shared" si="173"/>
        <v>2.4980018054066022E-14</v>
      </c>
      <c r="FI81" s="110">
        <f>FH81*'DT-Prelim Calcs'!$C$21/FC$2/'DT-Prelim Calcs'!$C$19/'DT-Prelim Calcs'!$C$18*3.39*'DT-Prelim Calcs'!$C$20</f>
        <v>1.5153106574180732E-12</v>
      </c>
      <c r="FJ81" s="88">
        <f t="shared" si="134"/>
        <v>1</v>
      </c>
      <c r="FK81" s="110">
        <f>FI80*'DT-Prelim Calcs'!$C$11+FK80</f>
        <v>7.5332005600815544</v>
      </c>
      <c r="FL81" s="110">
        <f>FL80+0.5*FI81*'DT-Prelim Calcs'!$C$11^2+FK81*'DT-Prelim Calcs'!$C$11</f>
        <v>22.006336731373047</v>
      </c>
      <c r="FM81" s="110">
        <f>MIN('Drive Train'!$G$35-FG80*'DT-Prelim Calcs'!$C$21*'Drive Train'!$G$38,FM80+FG$2)</f>
        <v>11.108316434943248</v>
      </c>
      <c r="FN81" s="110">
        <f>'Drive Train'!$G$35-FG81*'DT-Prelim Calcs'!$C$21*'Drive Train'!$G$38</f>
        <v>11.108316434943303</v>
      </c>
      <c r="FO81" s="1">
        <f>IF(FL81&gt;='Drive Train'!$G$30,1,0)</f>
        <v>1</v>
      </c>
      <c r="FP81" s="110">
        <f t="shared" si="174"/>
        <v>0</v>
      </c>
      <c r="FQ81" s="119">
        <f>FQ80+'DT-Prelim Calcs'!$C$11</f>
        <v>3.0800000000000018</v>
      </c>
      <c r="FR81" s="2">
        <f>GB81/'Drive Train'!$G$35</f>
        <v>0.87467058542861498</v>
      </c>
      <c r="FS81" s="88">
        <f>FZ81*12*60/(PI() * 'Drive Train'!$G$17)/FR$2*FR81</f>
        <v>4110.8369398423247</v>
      </c>
      <c r="FT81" s="2">
        <f>('DT-Prelim Calcs'!$C$6*FR81-FS81)/('DT-Prelim Calcs'!$C$6*FR81)*'DT-Prelim Calcs'!$C$7*FR81</f>
        <v>0.24077181223899125</v>
      </c>
      <c r="FU81" s="110">
        <f>FT81/'DT-Prelim Calcs'!$C$7*('DT-Prelim Calcs'!$C$8-'DT-Prelim Calcs'!$C$9)+'DT-Prelim Calcs'!$C$9</f>
        <v>17.685372945073226</v>
      </c>
      <c r="FV81" s="110">
        <f t="shared" si="135"/>
        <v>17.685372945073226</v>
      </c>
      <c r="FW81" s="2">
        <f t="shared" si="175"/>
        <v>1.3877787807814457E-16</v>
      </c>
      <c r="FX81" s="110">
        <f>FW81*'DT-Prelim Calcs'!$C$21/FR$2/'DT-Prelim Calcs'!$C$19/'DT-Prelim Calcs'!$C$18*3.39*'DT-Prelim Calcs'!$C$20</f>
        <v>9.2774121882739154E-15</v>
      </c>
      <c r="FY81" s="88">
        <f t="shared" si="136"/>
        <v>1</v>
      </c>
      <c r="FZ81" s="110">
        <f>FX80*'DT-Prelim Calcs'!$C$11+FZ80</f>
        <v>6.8356819897037893</v>
      </c>
      <c r="GA81" s="110">
        <f>GA80+0.5*FX81*'DT-Prelim Calcs'!$C$11^2+FZ81*'DT-Prelim Calcs'!$C$11</f>
        <v>20.097352683581715</v>
      </c>
      <c r="GB81" s="110">
        <f>MIN('Drive Train'!$G$35-FV80*'DT-Prelim Calcs'!$C$21*'Drive Train'!$G$38,GB80+FV$2)</f>
        <v>11.10831643494341</v>
      </c>
      <c r="GC81" s="110">
        <f>'Drive Train'!$G$35-FV81*'DT-Prelim Calcs'!$C$21*'Drive Train'!$G$38</f>
        <v>11.10831643494341</v>
      </c>
      <c r="GD81" s="1">
        <f>IF(GA81&gt;='Drive Train'!$G$30,1,0)</f>
        <v>1</v>
      </c>
      <c r="GE81" s="110">
        <f t="shared" si="176"/>
        <v>0</v>
      </c>
      <c r="GF81" s="119">
        <f>GF80+'DT-Prelim Calcs'!$C$11</f>
        <v>3.0800000000000018</v>
      </c>
      <c r="GG81" s="2">
        <f>GQ81/'Drive Train'!$G$35</f>
        <v>0.8746435632791375</v>
      </c>
      <c r="GH81" s="88">
        <f>GO81*12*60/(PI() * 'Drive Train'!$G$17)/GG$2*GG81</f>
        <v>4110.4549974905376</v>
      </c>
      <c r="GI81" s="2">
        <f>('DT-Prelim Calcs'!$C$6*GG81-GH81)/('DT-Prelim Calcs'!$C$6*GG81)*'DT-Prelim Calcs'!$C$7*GG81</f>
        <v>0.24082592654179313</v>
      </c>
      <c r="GJ81" s="110">
        <f>GI81/'DT-Prelim Calcs'!$C$7*('DT-Prelim Calcs'!$C$8-'DT-Prelim Calcs'!$C$9)+'DT-Prelim Calcs'!$C$9</f>
        <v>17.688673533754759</v>
      </c>
      <c r="GK81" s="110">
        <f t="shared" si="177"/>
        <v>17.688673533754759</v>
      </c>
      <c r="GL81" s="2">
        <f t="shared" si="178"/>
        <v>6.9046710878539752E-5</v>
      </c>
      <c r="GM81" s="110">
        <f>GL81*'DT-Prelim Calcs'!$C$21/GG$2/'DT-Prelim Calcs'!$C$19/'DT-Prelim Calcs'!$C$18*3.39*'DT-Prelim Calcs'!$C$20</f>
        <v>2.564348815434595E-3</v>
      </c>
      <c r="GN81" s="88">
        <f t="shared" si="137"/>
        <v>1</v>
      </c>
      <c r="GO81" s="110">
        <f>GM80*'DT-Prelim Calcs'!$C$11+GO80</f>
        <v>12.303464486544685</v>
      </c>
      <c r="GP81" s="110">
        <f>GP80+0.5*GM81*'DT-Prelim Calcs'!$C$11^2+GO81*'DT-Prelim Calcs'!$C$11</f>
        <v>31.818900645571439</v>
      </c>
      <c r="GQ81" s="110">
        <f>MIN('Drive Train'!$G$35-GK80*'DT-Prelim Calcs'!$C$21*'Drive Train'!$G$38,GQ80+GK$2)</f>
        <v>11.107973253645046</v>
      </c>
      <c r="GR81" s="110">
        <f>'Drive Train'!$G$35-GK81*'DT-Prelim Calcs'!$C$21*'Drive Train'!$G$38</f>
        <v>11.108019381962071</v>
      </c>
      <c r="GS81" s="1">
        <f>IF(GP81&gt;='Drive Train'!$G$30,1,0)</f>
        <v>1</v>
      </c>
      <c r="GT81" s="110">
        <f t="shared" si="179"/>
        <v>0</v>
      </c>
      <c r="GU81" s="119">
        <f>GU80+'DT-Prelim Calcs'!$C$11</f>
        <v>3.0800000000000018</v>
      </c>
      <c r="GV81" s="2">
        <f>HF81/'Drive Train'!$G$35</f>
        <v>0.87465126919707692</v>
      </c>
      <c r="GW81" s="88">
        <f>HD81*12*60/(PI() * 'Drive Train'!$G$17)/GV$2*GV81</f>
        <v>4110.5639165578186</v>
      </c>
      <c r="GX81" s="2">
        <f>('DT-Prelim Calcs'!$C$6*GV81-GW81)/('DT-Prelim Calcs'!$C$6*GV81)*'DT-Prelim Calcs'!$C$7*GV81</f>
        <v>0.24081049464552839</v>
      </c>
      <c r="GY81" s="110">
        <f>GX81/'DT-Prelim Calcs'!$C$7*('DT-Prelim Calcs'!$C$8-'DT-Prelim Calcs'!$C$9)+'DT-Prelim Calcs'!$C$9</f>
        <v>17.687732297528683</v>
      </c>
      <c r="GZ81" s="110">
        <f t="shared" si="138"/>
        <v>17.687732297528683</v>
      </c>
      <c r="HA81" s="2">
        <f t="shared" si="180"/>
        <v>4.9356415746798499E-5</v>
      </c>
      <c r="HB81" s="110">
        <f>HA81*'DT-Prelim Calcs'!$C$21/GV$2/'DT-Prelim Calcs'!$C$19/'DT-Prelim Calcs'!$C$18*3.39*'DT-Prelim Calcs'!$C$20</f>
        <v>1.8330643798086857E-3</v>
      </c>
      <c r="HC81" s="88">
        <f t="shared" si="139"/>
        <v>1</v>
      </c>
      <c r="HD81" s="110">
        <f>HB80*'DT-Prelim Calcs'!$C$11+HD80</f>
        <v>12.30368210466329</v>
      </c>
      <c r="HE81" s="110">
        <f>HE80+0.5*HB81*'DT-Prelim Calcs'!$C$11^2+HD81*'DT-Prelim Calcs'!$C$11</f>
        <v>32.486465383368966</v>
      </c>
      <c r="HF81" s="110">
        <f>MIN('Drive Train'!$G$35-GZ80*'DT-Prelim Calcs'!$C$21*'Drive Train'!$G$38,HF80+GZ$2)</f>
        <v>11.108071118802876</v>
      </c>
      <c r="HG81" s="110">
        <f>'Drive Train'!$G$35-GZ81*'DT-Prelim Calcs'!$C$21*'Drive Train'!$G$38</f>
        <v>11.108104093222417</v>
      </c>
      <c r="HH81" s="1">
        <f>IF(HE81&gt;='Drive Train'!$G$30,1,0)</f>
        <v>1</v>
      </c>
      <c r="HI81" s="110">
        <f t="shared" si="181"/>
        <v>0</v>
      </c>
      <c r="HJ81" s="119">
        <f>HJ80+'DT-Prelim Calcs'!$C$11</f>
        <v>3.0800000000000018</v>
      </c>
      <c r="HK81" s="2">
        <f>HU81/'Drive Train'!$G$35</f>
        <v>0.87465500294722398</v>
      </c>
      <c r="HL81" s="88">
        <f>HS81*12*60/(PI() * 'Drive Train'!$G$17)/HK$2*HK81</f>
        <v>4110.6166910222018</v>
      </c>
      <c r="HM81" s="2">
        <f>('DT-Prelim Calcs'!$C$6*HK81-HL81)/('DT-Prelim Calcs'!$C$6*HK81)*'DT-Prelim Calcs'!$C$7*HK81</f>
        <v>0.24080301745330759</v>
      </c>
      <c r="HN81" s="110">
        <f>HM81/'DT-Prelim Calcs'!$C$7*('DT-Prelim Calcs'!$C$8-'DT-Prelim Calcs'!$C$9)+'DT-Prelim Calcs'!$C$9</f>
        <v>17.687276241832947</v>
      </c>
      <c r="HO81" s="110">
        <f t="shared" si="140"/>
        <v>17.687276241832947</v>
      </c>
      <c r="HP81" s="2">
        <f t="shared" si="182"/>
        <v>3.9815934331749459E-5</v>
      </c>
      <c r="HQ81" s="110">
        <f>HP81*'DT-Prelim Calcs'!$C$21/HK$2/'DT-Prelim Calcs'!$C$19/'DT-Prelim Calcs'!$C$18*3.39*'DT-Prelim Calcs'!$C$20</f>
        <v>1.4787372597465378E-3</v>
      </c>
      <c r="HR81" s="88">
        <f t="shared" si="141"/>
        <v>1</v>
      </c>
      <c r="HS81" s="110">
        <f>HQ80*'DT-Prelim Calcs'!$C$11+HS80</f>
        <v>12.303787545493662</v>
      </c>
      <c r="HT81" s="110">
        <f>HT80+0.5*HQ81*'DT-Prelim Calcs'!$C$11^2+HS81*'DT-Prelim Calcs'!$C$11</f>
        <v>32.955162814459236</v>
      </c>
      <c r="HU81" s="110">
        <f>MIN('Drive Train'!$G$35-HO80*'DT-Prelim Calcs'!$C$21*'Drive Train'!$G$38,HU80+HO$2)</f>
        <v>11.108118537429744</v>
      </c>
      <c r="HV81" s="110">
        <f>'Drive Train'!$G$35-HO81*'DT-Prelim Calcs'!$C$21*'Drive Train'!$G$38</f>
        <v>11.108145138235034</v>
      </c>
      <c r="HW81" s="1">
        <f>IF(HT81&gt;='Drive Train'!$G$30,1,0)</f>
        <v>1</v>
      </c>
      <c r="HX81" s="110">
        <f t="shared" si="183"/>
        <v>0</v>
      </c>
      <c r="HY81" s="119">
        <f>HY80+'DT-Prelim Calcs'!$C$11</f>
        <v>3.0800000000000018</v>
      </c>
      <c r="HZ81" s="2">
        <f>IJ81/'Drive Train'!$G$35</f>
        <v>0.8746570108085937</v>
      </c>
      <c r="IA81" s="88">
        <f>IH81*12*60/(PI() * 'Drive Train'!$G$17)/HZ$2*HZ81</f>
        <v>4110.6450709853889</v>
      </c>
      <c r="IB81" s="2">
        <f>('DT-Prelim Calcs'!$C$6*HZ81-IA81)/('DT-Prelim Calcs'!$C$6*HZ81)*'DT-Prelim Calcs'!$C$7*HZ81</f>
        <v>0.24079899652617898</v>
      </c>
      <c r="IC81" s="110">
        <f>IB81/'DT-Prelim Calcs'!$C$7*('DT-Prelim Calcs'!$C$8-'DT-Prelim Calcs'!$C$9)+'DT-Prelim Calcs'!$C$9</f>
        <v>17.687030993795315</v>
      </c>
      <c r="ID81" s="110">
        <f t="shared" si="142"/>
        <v>17.687030993795315</v>
      </c>
      <c r="IE81" s="2">
        <f t="shared" si="184"/>
        <v>3.4685461979350185E-5</v>
      </c>
      <c r="IF81" s="110">
        <f>IE81*'DT-Prelim Calcs'!$C$21/HZ$2/'DT-Prelim Calcs'!$C$19/'DT-Prelim Calcs'!$C$18*3.39*'DT-Prelim Calcs'!$C$20</f>
        <v>1.288194936555527E-3</v>
      </c>
      <c r="IG81" s="88">
        <f t="shared" si="143"/>
        <v>1</v>
      </c>
      <c r="IH81" s="110">
        <f>IF80*'DT-Prelim Calcs'!$C$11+IH80</f>
        <v>12.303844246885815</v>
      </c>
      <c r="II81" s="110">
        <f>II80+0.5*IF81*'DT-Prelim Calcs'!$C$11^2+IH81*'DT-Prelim Calcs'!$C$11</f>
        <v>33.284214562432254</v>
      </c>
      <c r="IJ81" s="110">
        <f>MIN('Drive Train'!$G$35-ID80*'DT-Prelim Calcs'!$C$21*'Drive Train'!$G$38,IJ80+ID$2)</f>
        <v>11.10814403726914</v>
      </c>
      <c r="IK81" s="110">
        <f>'Drive Train'!$G$35-ID81*'DT-Prelim Calcs'!$C$21*'Drive Train'!$G$38</f>
        <v>11.10816721055842</v>
      </c>
      <c r="IL81" s="1">
        <f>IF(II81&gt;='Drive Train'!$G$30,1,0)</f>
        <v>1</v>
      </c>
      <c r="IM81" s="110">
        <f t="shared" si="185"/>
        <v>0</v>
      </c>
      <c r="IN81" s="119">
        <f>IN80+'DT-Prelim Calcs'!$C$11</f>
        <v>3.0800000000000018</v>
      </c>
      <c r="IO81" s="2">
        <f>IY81/'Drive Train'!$G$35</f>
        <v>0.87465818953060892</v>
      </c>
      <c r="IP81" s="88">
        <f>IW81*12*60/(PI() * 'Drive Train'!$G$17)/IO$2*IO81</f>
        <v>4110.6617315315198</v>
      </c>
      <c r="IQ81" s="2">
        <f>('DT-Prelim Calcs'!$C$6*IO81-IP81)/('DT-Prelim Calcs'!$C$6*IO81)*'DT-Prelim Calcs'!$C$7*IO81</f>
        <v>0.24079663602934984</v>
      </c>
      <c r="IR81" s="110">
        <f>IQ81/'DT-Prelim Calcs'!$C$7*('DT-Prelim Calcs'!$C$8-'DT-Prelim Calcs'!$C$9)+'DT-Prelim Calcs'!$C$9</f>
        <v>17.68688702022985</v>
      </c>
      <c r="IS81" s="110">
        <f t="shared" si="144"/>
        <v>17.68688702022985</v>
      </c>
      <c r="IT81" s="2">
        <f t="shared" si="186"/>
        <v>3.1673605728338439E-5</v>
      </c>
      <c r="IU81" s="110">
        <f>IT81*'DT-Prelim Calcs'!$C$21/IO$2/'DT-Prelim Calcs'!$C$19/'DT-Prelim Calcs'!$C$18*3.39*'DT-Prelim Calcs'!$C$20</f>
        <v>1.1763366030988097E-3</v>
      </c>
      <c r="IV81" s="88">
        <f t="shared" si="145"/>
        <v>1</v>
      </c>
      <c r="IW81" s="110">
        <f>IU80*'DT-Prelim Calcs'!$C$11+IW80</f>
        <v>12.303877533483982</v>
      </c>
      <c r="IX81" s="110">
        <f>IX80+0.5*IU81*'DT-Prelim Calcs'!$C$11^2+IW81*'DT-Prelim Calcs'!$C$11</f>
        <v>33.516924346336673</v>
      </c>
      <c r="IY81" s="110">
        <f>MIN('Drive Train'!$G$35-IS80*'DT-Prelim Calcs'!$C$21*'Drive Train'!$G$38,IY80+IS$2)</f>
        <v>11.108159007038733</v>
      </c>
      <c r="IZ81" s="110">
        <f>'Drive Train'!$G$35-IS81*'DT-Prelim Calcs'!$C$21*'Drive Train'!$G$38</f>
        <v>11.108180168179313</v>
      </c>
      <c r="JA81" s="1">
        <f>IF(IX81&gt;='Drive Train'!$G$30,1,0)</f>
        <v>1</v>
      </c>
      <c r="JB81" s="110">
        <f t="shared" si="187"/>
        <v>0</v>
      </c>
      <c r="JC81" s="119">
        <f>JC80+'DT-Prelim Calcs'!$C$11</f>
        <v>3.0800000000000018</v>
      </c>
      <c r="JD81" s="2">
        <f>JN81/'Drive Train'!$G$35</f>
        <v>0.87465887972060097</v>
      </c>
      <c r="JE81" s="88">
        <f>JL81*12*60/(PI() * 'Drive Train'!$G$17)/JD$2*JD81</f>
        <v>4110.6714869597972</v>
      </c>
      <c r="JF81" s="2">
        <f>('DT-Prelim Calcs'!$C$6*JD81-JE81)/('DT-Prelim Calcs'!$C$6*JD81)*'DT-Prelim Calcs'!$C$7*JD81</f>
        <v>0.24079525386267173</v>
      </c>
      <c r="JG81" s="110">
        <f>JF81/'DT-Prelim Calcs'!$C$7*('DT-Prelim Calcs'!$C$8-'DT-Prelim Calcs'!$C$9)+'DT-Prelim Calcs'!$C$9</f>
        <v>17.686802717865085</v>
      </c>
      <c r="JH81" s="110">
        <f t="shared" si="146"/>
        <v>17.686802717865085</v>
      </c>
      <c r="JI81" s="2">
        <f t="shared" si="188"/>
        <v>2.9910042464525999E-5</v>
      </c>
      <c r="JJ81" s="110">
        <f>JI81*'DT-Prelim Calcs'!$C$21/JD$2/'DT-Prelim Calcs'!$C$19/'DT-Prelim Calcs'!$C$18*3.39*'DT-Prelim Calcs'!$C$20</f>
        <v>1.1108390390735406E-3</v>
      </c>
      <c r="JK81" s="88">
        <f t="shared" si="147"/>
        <v>1</v>
      </c>
      <c r="JL81" s="110">
        <f>JJ80*'DT-Prelim Calcs'!$C$11+JL80</f>
        <v>12.303897024097711</v>
      </c>
      <c r="JM81" s="110">
        <f>JM80+0.5*JJ81*'DT-Prelim Calcs'!$C$11^2+JL81*'DT-Prelim Calcs'!$C$11</f>
        <v>33.674552407620801</v>
      </c>
      <c r="JN81" s="110">
        <f>MIN('Drive Train'!$G$35-JH80*'DT-Prelim Calcs'!$C$21*'Drive Train'!$G$38,JN80+JH$2)</f>
        <v>11.108167772451631</v>
      </c>
      <c r="JO81" s="110">
        <f>'Drive Train'!$G$35-JH81*'DT-Prelim Calcs'!$C$21*'Drive Train'!$G$38</f>
        <v>11.108187755392141</v>
      </c>
      <c r="JP81" s="1">
        <f>IF(JM81&gt;='Drive Train'!$G$30,1,0)</f>
        <v>1</v>
      </c>
      <c r="JQ81" s="110">
        <f>MIN(JG81,'DT-Prelim Calcs'!$C$10)*'DT-Prelim Calcs'!$C$11*1000/60/60*(1-JP81)</f>
        <v>0</v>
      </c>
      <c r="JR81" s="119">
        <f>JR80+'DT-Prelim Calcs'!$C$11</f>
        <v>3.0800000000000018</v>
      </c>
      <c r="JS81" s="2">
        <f>KC81/'Drive Train'!$G$35</f>
        <v>0.87465913365008874</v>
      </c>
      <c r="JT81" s="88">
        <f>KA81*12*60/(PI() * 'Drive Train'!$G$17)/JS$2*JS81</f>
        <v>4110.6750761026224</v>
      </c>
      <c r="JU81" s="2">
        <f>('DT-Prelim Calcs'!$C$6*JS81-JT81)/('DT-Prelim Calcs'!$C$6*JS81)*'DT-Prelim Calcs'!$C$7*JS81</f>
        <v>0.24079474534650566</v>
      </c>
      <c r="JV81" s="110">
        <f>JU81/'DT-Prelim Calcs'!$C$7*('DT-Prelim Calcs'!$C$8-'DT-Prelim Calcs'!$C$9)+'DT-Prelim Calcs'!$C$9</f>
        <v>17.686771701985453</v>
      </c>
      <c r="JW81" s="110">
        <f t="shared" si="148"/>
        <v>17.686771701985453</v>
      </c>
      <c r="JX81" s="2">
        <f t="shared" si="189"/>
        <v>2.9261205937380907E-5</v>
      </c>
      <c r="JY81" s="110">
        <f>JX81*'DT-Prelim Calcs'!$C$21/JS$2/'DT-Prelim Calcs'!$C$19/'DT-Prelim Calcs'!$C$18*3.39*'DT-Prelim Calcs'!$C$20</f>
        <v>1.0867416829703355E-3</v>
      </c>
      <c r="JZ81" s="88">
        <f t="shared" si="149"/>
        <v>1</v>
      </c>
      <c r="KA81" s="110">
        <f>JY80*'DT-Prelim Calcs'!$C$11+KA80</f>
        <v>12.303904194927391</v>
      </c>
      <c r="KB81" s="110">
        <f>KB80+0.5*JY81*'DT-Prelim Calcs'!$C$11^2+KA81*'DT-Prelim Calcs'!$C$11</f>
        <v>33.736640768067375</v>
      </c>
      <c r="KC81" s="110">
        <f>MIN('Drive Train'!$G$35-JW80*'DT-Prelim Calcs'!$C$21*'Drive Train'!$G$38,KC80+JW$2)</f>
        <v>11.108170997356126</v>
      </c>
      <c r="KD81" s="110">
        <f>'Drive Train'!$G$35-JW81*'DT-Prelim Calcs'!$C$21*'Drive Train'!$G$38</f>
        <v>11.108190546821309</v>
      </c>
      <c r="KE81" s="1">
        <f>IF(KB81&gt;='Drive Train'!$G$30,1,0)</f>
        <v>1</v>
      </c>
      <c r="KF81" s="110">
        <f>MIN(JV81,'DT-Prelim Calcs'!$C$10)*'DT-Prelim Calcs'!$C$11*1000/60/60*(1-KE81)</f>
        <v>0</v>
      </c>
      <c r="KG81" s="119">
        <f>KG80+'DT-Prelim Calcs'!$C$11</f>
        <v>3.0800000000000018</v>
      </c>
      <c r="KH81" s="2">
        <f>KR81/'Drive Train'!$G$35</f>
        <v>0.87465911476736669</v>
      </c>
      <c r="KI81" s="88">
        <f>KP81*12*60/(PI() * 'Drive Train'!$G$17)/KH$2*KH81</f>
        <v>4110.6748092065482</v>
      </c>
      <c r="KJ81" s="2">
        <f>('DT-Prelim Calcs'!$C$6*KH81-KI81)/('DT-Prelim Calcs'!$C$6*KH81)*'DT-Prelim Calcs'!$C$7*KH81</f>
        <v>0.24079478316081698</v>
      </c>
      <c r="KK81" s="110">
        <f>KJ81/'DT-Prelim Calcs'!$C$7*('DT-Prelim Calcs'!$C$8-'DT-Prelim Calcs'!$C$9)+'DT-Prelim Calcs'!$C$9</f>
        <v>17.686774008390259</v>
      </c>
      <c r="KL81" s="110">
        <f t="shared" si="150"/>
        <v>17.686774008390259</v>
      </c>
      <c r="KM81" s="2">
        <f t="shared" si="190"/>
        <v>2.9309454757570075E-5</v>
      </c>
      <c r="KN81" s="110">
        <f>KM81*'DT-Prelim Calcs'!$C$21/KH$2/'DT-Prelim Calcs'!$C$19/'DT-Prelim Calcs'!$C$18*3.39*'DT-Prelim Calcs'!$C$20</f>
        <v>1.0885336119894578E-3</v>
      </c>
      <c r="KO81" s="88">
        <f t="shared" si="151"/>
        <v>1</v>
      </c>
      <c r="KP81" s="110">
        <f>KN80*'DT-Prelim Calcs'!$C$11+KP80</f>
        <v>12.303903661689841</v>
      </c>
      <c r="KQ81" s="110">
        <f>KQ80+0.5*KN81*'DT-Prelim Calcs'!$C$11^2+KP81*'DT-Prelim Calcs'!$C$11</f>
        <v>33.732085460225662</v>
      </c>
      <c r="KR81" s="110">
        <f>MIN('Drive Train'!$G$35-KL80*'DT-Prelim Calcs'!$C$21*'Drive Train'!$G$38,KR80+KL$2)</f>
        <v>11.108170757545556</v>
      </c>
      <c r="KS81" s="110">
        <f>'Drive Train'!$G$35-KL81*'DT-Prelim Calcs'!$C$21*'Drive Train'!$G$38</f>
        <v>11.108190339244876</v>
      </c>
      <c r="KT81" s="1">
        <f>IF(KQ81&gt;='Drive Train'!$G$30,1,0)</f>
        <v>1</v>
      </c>
      <c r="KU81" s="110">
        <f>MIN(KK81,'DT-Prelim Calcs'!$C$10)*'DT-Prelim Calcs'!$C$11*1000/60/60*(1-KT81)</f>
        <v>0</v>
      </c>
      <c r="KV81" s="119">
        <f>KV80+'DT-Prelim Calcs'!$C$11</f>
        <v>3.0800000000000018</v>
      </c>
      <c r="KW81" s="2">
        <f>LG81/'Drive Train'!$G$35</f>
        <v>0.87465913249521943</v>
      </c>
      <c r="KX81" s="88">
        <f>LE81*12*60/(PI() * 'Drive Train'!$G$17)/KW$2*KW81</f>
        <v>4110.6750597792297</v>
      </c>
      <c r="KY81" s="2">
        <f>('DT-Prelim Calcs'!$C$6*KW81-KX81)/('DT-Prelim Calcs'!$C$6*KW81)*'DT-Prelim Calcs'!$C$7*KW81</f>
        <v>0.24079474765923309</v>
      </c>
      <c r="KZ81" s="110">
        <f>KY81/'DT-Prelim Calcs'!$C$7*('DT-Prelim Calcs'!$C$8-'DT-Prelim Calcs'!$C$9)+'DT-Prelim Calcs'!$C$9</f>
        <v>17.686771843045424</v>
      </c>
      <c r="LA81" s="110">
        <f t="shared" si="152"/>
        <v>17.686771843045424</v>
      </c>
      <c r="LB81" s="2">
        <f t="shared" si="191"/>
        <v>2.9264156840486111E-5</v>
      </c>
      <c r="LC81" s="110">
        <f>LB81*'DT-Prelim Calcs'!$C$21/KW$2/'DT-Prelim Calcs'!$C$19/'DT-Prelim Calcs'!$C$18*3.39*'DT-Prelim Calcs'!$C$20</f>
        <v>1.0868512775445882E-3</v>
      </c>
      <c r="LD81" s="88">
        <f t="shared" si="153"/>
        <v>1</v>
      </c>
      <c r="LE81" s="110">
        <f>LC80*'DT-Prelim Calcs'!$C$11+LE80</f>
        <v>12.303904162314526</v>
      </c>
      <c r="LF81" s="110">
        <f>LF80+0.5*LC81*'DT-Prelim Calcs'!$C$11^2+LE81*'DT-Prelim Calcs'!$C$11</f>
        <v>33.736425691427634</v>
      </c>
      <c r="LG81" s="110">
        <f>MIN('Drive Train'!$G$35-LA80*'DT-Prelim Calcs'!$C$21*'Drive Train'!$G$38,LG80+LA$2)</f>
        <v>11.108170982689286</v>
      </c>
      <c r="LH81" s="110">
        <f>'Drive Train'!$G$35-LA81*'DT-Prelim Calcs'!$C$21*'Drive Train'!$G$38</f>
        <v>11.10819053412591</v>
      </c>
      <c r="LI81" s="1">
        <f>IF(LF81&gt;='Drive Train'!$G$30,1,0)</f>
        <v>1</v>
      </c>
      <c r="LJ81" s="110">
        <f>MIN(KZ81,'DT-Prelim Calcs'!$C$10)*'DT-Prelim Calcs'!$C$11*1000/60/60*(1-LI81)</f>
        <v>0</v>
      </c>
      <c r="LK81" s="119">
        <f>LK80+'DT-Prelim Calcs'!$C$11</f>
        <v>3.0800000000000018</v>
      </c>
      <c r="LL81" s="2">
        <f>LV81/'Drive Train'!$G$35</f>
        <v>0.87465911913696492</v>
      </c>
      <c r="LM81" s="88">
        <f>LT81*12*60/(PI() * 'Drive Train'!$G$17)/LL$2*LL81</f>
        <v>4110.6748709682279</v>
      </c>
      <c r="LN81" s="2">
        <f>('DT-Prelim Calcs'!$C$6*LL81-LM81)/('DT-Prelim Calcs'!$C$6*LL81)*'DT-Prelim Calcs'!$C$7*LL81</f>
        <v>0.24079477441031211</v>
      </c>
      <c r="LO81" s="110">
        <f>LN81/'DT-Prelim Calcs'!$C$7*('DT-Prelim Calcs'!$C$8-'DT-Prelim Calcs'!$C$9)+'DT-Prelim Calcs'!$C$9</f>
        <v>17.686773474671519</v>
      </c>
      <c r="LP81" s="110">
        <f t="shared" si="154"/>
        <v>17.686773474671519</v>
      </c>
      <c r="LQ81" s="2">
        <f t="shared" si="192"/>
        <v>2.9298289631884966E-5</v>
      </c>
      <c r="LR81" s="110">
        <f>LQ81*'DT-Prelim Calcs'!$C$21/LL$2/'DT-Prelim Calcs'!$C$19/'DT-Prelim Calcs'!$C$18*3.39*'DT-Prelim Calcs'!$C$20</f>
        <v>1.0881189466641948E-3</v>
      </c>
      <c r="LS81" s="88">
        <f t="shared" si="155"/>
        <v>1</v>
      </c>
      <c r="LT81" s="110">
        <f>LR80*'DT-Prelim Calcs'!$C$11+LT80</f>
        <v>12.303903785084863</v>
      </c>
      <c r="LU81" s="110">
        <f>LU80+0.5*LR81*'DT-Prelim Calcs'!$C$11^2+LT81*'DT-Prelim Calcs'!$C$11</f>
        <v>33.733550198343551</v>
      </c>
      <c r="LV81" s="110">
        <f>MIN('Drive Train'!$G$35-LP80*'DT-Prelim Calcs'!$C$21*'Drive Train'!$G$38,LV80+LP$2)</f>
        <v>11.108170813039454</v>
      </c>
      <c r="LW81" s="110">
        <f>'Drive Train'!$G$35-LP81*'DT-Prelim Calcs'!$C$21*'Drive Train'!$G$38</f>
        <v>11.108190387279564</v>
      </c>
      <c r="LX81" s="1">
        <f>IF(LU81&gt;='Drive Train'!$G$30,1,0)</f>
        <v>1</v>
      </c>
      <c r="LY81" s="110">
        <f>MIN(LO81,'DT-Prelim Calcs'!$C$10)*'DT-Prelim Calcs'!$C$11*1000/60/60*(1-LX81)</f>
        <v>0</v>
      </c>
      <c r="LZ81" s="119">
        <f>LZ80+'DT-Prelim Calcs'!$C$11</f>
        <v>3.0800000000000018</v>
      </c>
    </row>
    <row r="82" spans="18:338" x14ac:dyDescent="0.2">
      <c r="R82" s="119">
        <f>R81+'DT-Prelim Calcs'!$C$11</f>
        <v>3.1200000000000019</v>
      </c>
      <c r="S82" s="2">
        <f>AG82/'Drive Train'!$G$35</f>
        <v>0</v>
      </c>
      <c r="T82" s="88">
        <f>AE82*12*60/(PI() * 'Drive Train'!$G$17)/S$2*ABS(S82)</f>
        <v>0</v>
      </c>
      <c r="U82" s="2">
        <f>IF(OR(AD81=1,AND($C$32=Motors!$C$28,'DT-Prelim Calcs'!AI81=1)),0,IF(AG82=0,-(V81+$C$9)/($C$8-$C$9)*$C$7,($C$6*S82-T82)/($C$6*S82)*$C$7*S82))</f>
        <v>0</v>
      </c>
      <c r="V82" s="110">
        <f>IF(AND(AD81=1,AI81=1),0,ABS(U82/$C$7*($C$8-$C$9)+$C$9) *'Drive Train'!$K$55 + V81*(1-'Drive Train'!$K$55))</f>
        <v>3.0000000001058496</v>
      </c>
      <c r="W82" s="110">
        <f t="shared" si="108"/>
        <v>3.0000000001058496</v>
      </c>
      <c r="X82" s="2">
        <f>MAX(MIN(IF(AND(AI81=1,AG82&lt;0),-1,1)*(W82-$C$9)/($C$8-$C$9)*$C$7-$C$29*AE82/T$2 -  AI81*$C$29/2,X$2),MAX(X$4:X81)*-1)</f>
        <v>-0.17780260085741847</v>
      </c>
      <c r="Y82" s="110">
        <f t="shared" si="109"/>
        <v>-6.6034700724842663</v>
      </c>
      <c r="Z82" s="110">
        <f t="shared" si="110"/>
        <v>6.6034700724842663</v>
      </c>
      <c r="AA82" s="110">
        <f t="shared" si="111"/>
        <v>0</v>
      </c>
      <c r="AB82" s="110" t="e">
        <f t="shared" si="112"/>
        <v>#N/A</v>
      </c>
      <c r="AC82" s="88">
        <f t="shared" si="156"/>
        <v>0</v>
      </c>
      <c r="AD82" s="1">
        <f t="shared" si="113"/>
        <v>0</v>
      </c>
      <c r="AE82" s="110">
        <f t="shared" si="114"/>
        <v>1.441752676323051</v>
      </c>
      <c r="AF82" s="110" t="e">
        <f t="shared" si="115"/>
        <v>#N/A</v>
      </c>
      <c r="AG82" s="110">
        <f>IF(AI81=0,MIN('Drive Train'!$G$35-W81*$C$21*'Drive Train'!$G$38,AG81+W$2)-$C$3,IF(AE81-1&lt;=0,0,IF($C$32=Motors!$C$26,MAX(MAX(AG$4:AG81)*-1,AG81-W$2),MAX(0,MAX(AG$4:AG81)*-1,AG81-W$2))))</f>
        <v>0</v>
      </c>
      <c r="AH82" s="110">
        <f>'Drive Train'!$G$35-ABS(W82)*'DT-Prelim Calcs'!$C$21*'Drive Train'!$G$38</f>
        <v>12.429999999990473</v>
      </c>
      <c r="AI82" s="1">
        <f>IF(AJ82&gt;='Drive Train'!$G$30,1,0)</f>
        <v>1</v>
      </c>
      <c r="AJ82" s="110">
        <f>AJ81+0.5*Y82*'DT-Prelim Calcs'!$C$11^2+AE82*'DT-Prelim Calcs'!$C$11</f>
        <v>27.276180010618411</v>
      </c>
      <c r="AK82" s="110">
        <f t="shared" si="116"/>
        <v>0</v>
      </c>
      <c r="AL82" s="119">
        <f>AL81+'DT-Prelim Calcs'!$C$11</f>
        <v>3.1200000000000019</v>
      </c>
      <c r="AM82" s="2">
        <f>AW82/'Drive Train'!$G$35</f>
        <v>0.72653754841869422</v>
      </c>
      <c r="AN82" s="88">
        <f>AU82*12*60/(PI() * 'Drive Train'!$G$17)/AM$2*AM82</f>
        <v>1838.7743984391773</v>
      </c>
      <c r="AO82" s="2">
        <f>('DT-Prelim Calcs'!$C$6*AM82-AN82)/('DT-Prelim Calcs'!$C$6*AM82)*'DT-Prelim Calcs'!$C$7*AM82</f>
        <v>0.58046727515405072</v>
      </c>
      <c r="AP82" s="110">
        <f>AO82/'DT-Prelim Calcs'!$C$7*('DT-Prelim Calcs'!$C$8-'DT-Prelim Calcs'!$C$9)+'DT-Prelim Calcs'!$C$9</f>
        <v>38.404386995211603</v>
      </c>
      <c r="AQ82" s="110">
        <f t="shared" si="117"/>
        <v>38.404386995211603</v>
      </c>
      <c r="AR82" s="2">
        <f t="shared" si="157"/>
        <v>0.45081196835316351</v>
      </c>
      <c r="AS82" s="110">
        <f>AR82*'DT-Prelim Calcs'!$C$21/AM$2/'DT-Prelim Calcs'!$C$19/'DT-Prelim Calcs'!$C$18*3.39*'DT-Prelim Calcs'!$C$20</f>
        <v>5.0228567979020653</v>
      </c>
      <c r="AT82" s="88">
        <f t="shared" si="118"/>
        <v>0</v>
      </c>
      <c r="AU82" s="110">
        <f>AS81*'DT-Prelim Calcs'!$C$11+AU81</f>
        <v>22.086035005342307</v>
      </c>
      <c r="AV82" s="110">
        <f>AV81+0.5*AS82*'DT-Prelim Calcs'!$C$11^2+AU82*'DT-Prelim Calcs'!$C$11</f>
        <v>38.534377363768449</v>
      </c>
      <c r="AW82" s="110">
        <f>MIN('Drive Train'!$G$35-AQ81*'DT-Prelim Calcs'!$C$21*'Drive Train'!$G$38,AW81+AQ$2)</f>
        <v>9.2270268649174163</v>
      </c>
      <c r="AX82" s="110">
        <f>'Drive Train'!$G$35-AQ82*'DT-Prelim Calcs'!$C$21*'Drive Train'!$G$38</f>
        <v>9.2436051704309552</v>
      </c>
      <c r="AY82" s="1">
        <f>IF(AV82&gt;='Drive Train'!$G$30,1,0)</f>
        <v>1</v>
      </c>
      <c r="AZ82" s="110">
        <f t="shared" si="158"/>
        <v>0</v>
      </c>
      <c r="BA82" s="119">
        <f>BA81+'DT-Prelim Calcs'!$C$11</f>
        <v>3.1200000000000019</v>
      </c>
      <c r="BB82" s="2">
        <f>BL82/'Drive Train'!$G$35</f>
        <v>0.8254822709994436</v>
      </c>
      <c r="BC82" s="88">
        <f>BJ82*12*60/(PI() * 'Drive Train'!$G$17)/BB$2*BB82</f>
        <v>3364.8025165686613</v>
      </c>
      <c r="BD82" s="2">
        <f>('DT-Prelim Calcs'!$C$6*BB82-BC82)/('DT-Prelim Calcs'!$C$6*BB82)*'DT-Prelim Calcs'!$C$7*BB82</f>
        <v>0.35153761369109687</v>
      </c>
      <c r="BE82" s="110">
        <f>BD82/'DT-Prelim Calcs'!$C$7*('DT-Prelim Calcs'!$C$8-'DT-Prelim Calcs'!$C$9)+'DT-Prelim Calcs'!$C$9</f>
        <v>24.441301260591725</v>
      </c>
      <c r="BF82" s="110">
        <f t="shared" si="119"/>
        <v>24.441301260591725</v>
      </c>
      <c r="BG82" s="2">
        <f t="shared" si="159"/>
        <v>0.14271778132272939</v>
      </c>
      <c r="BH82" s="110">
        <f>BG82*'DT-Prelim Calcs'!$C$21/BB$2/'DT-Prelim Calcs'!$C$19/'DT-Prelim Calcs'!$C$18*3.39*'DT-Prelim Calcs'!$C$20</f>
        <v>2.4735401891832471</v>
      </c>
      <c r="BI82" s="88">
        <f t="shared" si="120"/>
        <v>0</v>
      </c>
      <c r="BJ82" s="110">
        <f>BH81*'DT-Prelim Calcs'!$C$11+BJ81</f>
        <v>22.867236086890383</v>
      </c>
      <c r="BK82" s="110">
        <f>BK81+0.5*BH82*'DT-Prelim Calcs'!$C$11^2+BJ82*'DT-Prelim Calcs'!$C$11</f>
        <v>45.957856396424646</v>
      </c>
      <c r="BL82" s="110">
        <f>MIN('Drive Train'!$G$35-BF81*'DT-Prelim Calcs'!$C$21*'Drive Train'!$G$38,BL81+BF$2)</f>
        <v>10.483624841692933</v>
      </c>
      <c r="BM82" s="110">
        <f>'Drive Train'!$G$35-BF82*'DT-Prelim Calcs'!$C$21*'Drive Train'!$G$38</f>
        <v>10.500282886546744</v>
      </c>
      <c r="BN82" s="1">
        <f>IF(BK82&gt;='Drive Train'!$G$30,1,0)</f>
        <v>1</v>
      </c>
      <c r="BO82" s="110">
        <f t="shared" si="160"/>
        <v>0</v>
      </c>
      <c r="BP82" s="119">
        <f>BP81+'DT-Prelim Calcs'!$C$11</f>
        <v>3.1200000000000019</v>
      </c>
      <c r="BQ82" s="2">
        <f>CA82/'Drive Train'!$G$35</f>
        <v>0.86707469873567011</v>
      </c>
      <c r="BR82" s="88">
        <f>BY82*12*60/(PI() * 'Drive Train'!$G$17)/BQ$2*BQ82</f>
        <v>3997.5843609968656</v>
      </c>
      <c r="BS82" s="2">
        <f>('DT-Prelim Calcs'!$C$6*BQ82-BR82)/('DT-Prelim Calcs'!$C$6*BQ82)*'DT-Prelim Calcs'!$C$7*BQ82</f>
        <v>0.25740512846976388</v>
      </c>
      <c r="BT82" s="110">
        <f>BS82/'DT-Prelim Calcs'!$C$7*('DT-Prelim Calcs'!$C$8-'DT-Prelim Calcs'!$C$9)+'DT-Prelim Calcs'!$C$9</f>
        <v>18.699887268368578</v>
      </c>
      <c r="BU82" s="110">
        <f t="shared" si="121"/>
        <v>18.699887268368578</v>
      </c>
      <c r="BV82" s="2">
        <f t="shared" si="161"/>
        <v>2.1215383797153653E-2</v>
      </c>
      <c r="BW82" s="110">
        <f>BV82*'DT-Prelim Calcs'!$C$21/BQ$2/'DT-Prelim Calcs'!$C$19/'DT-Prelim Calcs'!$C$18*3.39*'DT-Prelim Calcs'!$C$20</f>
        <v>0.49901930095484409</v>
      </c>
      <c r="BX82" s="88">
        <f t="shared" si="122"/>
        <v>0</v>
      </c>
      <c r="BY82" s="110">
        <f>BW81*'DT-Prelim Calcs'!$C$11+BY81</f>
        <v>19.058003578502245</v>
      </c>
      <c r="BZ82" s="110">
        <f>BZ81+0.5*BW82*'DT-Prelim Calcs'!$C$11^2+BY82*'DT-Prelim Calcs'!$C$11</f>
        <v>44.622689217247974</v>
      </c>
      <c r="CA82" s="110">
        <f>MIN('Drive Train'!$G$35-BU81*'DT-Prelim Calcs'!$C$21*'Drive Train'!$G$38,CA81+BU$2)</f>
        <v>11.01184867394301</v>
      </c>
      <c r="CB82" s="110">
        <f>'Drive Train'!$G$35-BU82*'DT-Prelim Calcs'!$C$21*'Drive Train'!$G$38</f>
        <v>11.017010145846827</v>
      </c>
      <c r="CC82" s="1">
        <f>IF(BZ82&gt;='Drive Train'!$G$30,1,0)</f>
        <v>1</v>
      </c>
      <c r="CD82" s="110">
        <f t="shared" si="162"/>
        <v>0</v>
      </c>
      <c r="CE82" s="119">
        <f>CE81+'DT-Prelim Calcs'!$C$11</f>
        <v>3.1200000000000019</v>
      </c>
      <c r="CF82" s="2">
        <f>CP82/'Drive Train'!$G$35</f>
        <v>0.87410242095828239</v>
      </c>
      <c r="CG82" s="88">
        <f>CN82*12*60/(PI() * 'Drive Train'!$G$17)/CF$2*CF82</f>
        <v>4102.5446305881806</v>
      </c>
      <c r="CH82" s="2">
        <f>('DT-Prelim Calcs'!$C$6*CF82-CG82)/('DT-Prelim Calcs'!$C$6*CF82)*'DT-Prelim Calcs'!$C$7*CF82</f>
        <v>0.24197278185094959</v>
      </c>
      <c r="CI82" s="110">
        <f>CH82/'DT-Prelim Calcs'!$C$7*('DT-Prelim Calcs'!$C$8-'DT-Prelim Calcs'!$C$9)+'DT-Prelim Calcs'!$C$9</f>
        <v>17.758623573887704</v>
      </c>
      <c r="CJ82" s="110">
        <f t="shared" si="123"/>
        <v>17.758623573887704</v>
      </c>
      <c r="CK82" s="2">
        <f t="shared" si="163"/>
        <v>1.5304649446198082E-3</v>
      </c>
      <c r="CL82" s="110">
        <f>CK82*'DT-Prelim Calcs'!$C$21/CF$2/'DT-Prelim Calcs'!$C$19/'DT-Prelim Calcs'!$C$18*3.39*'DT-Prelim Calcs'!$C$20</f>
        <v>4.5472358267189095E-2</v>
      </c>
      <c r="CM82" s="88">
        <f t="shared" si="124"/>
        <v>1</v>
      </c>
      <c r="CN82" s="110">
        <f>CL81*'DT-Prelim Calcs'!$C$11+CN81</f>
        <v>15.359236614531889</v>
      </c>
      <c r="CO82" s="110">
        <f>CO81+0.5*CL82*'DT-Prelim Calcs'!$C$11^2+CN82*'DT-Prelim Calcs'!$C$11</f>
        <v>39.96592691935534</v>
      </c>
      <c r="CP82" s="110">
        <f>MIN('Drive Train'!$G$35-CJ81*'DT-Prelim Calcs'!$C$21*'Drive Train'!$G$38,CP81+CJ$2)</f>
        <v>11.101100746170186</v>
      </c>
      <c r="CQ82" s="110">
        <f>'Drive Train'!$G$35-CJ82*'DT-Prelim Calcs'!$C$21*'Drive Train'!$G$38</f>
        <v>11.101723878350105</v>
      </c>
      <c r="CR82" s="1">
        <f>IF(CO82&gt;='Drive Train'!$G$30,1,0)</f>
        <v>1</v>
      </c>
      <c r="CS82" s="110">
        <f t="shared" si="164"/>
        <v>0</v>
      </c>
      <c r="CT82" s="119">
        <f>CT81+'DT-Prelim Calcs'!$C$11</f>
        <v>3.1200000000000019</v>
      </c>
      <c r="CU82" s="2">
        <f>DE82/'Drive Train'!$G$35</f>
        <v>0.87464950221672411</v>
      </c>
      <c r="CV82" s="88">
        <f>DC82*12*60/(PI() * 'Drive Train'!$G$17)/CU$2*CU82</f>
        <v>4110.5371849744106</v>
      </c>
      <c r="CW82" s="2">
        <f>('DT-Prelim Calcs'!$C$6*CU82-CV82)/('DT-Prelim Calcs'!$C$6*CU82)*'DT-Prelim Calcs'!$C$7*CU82</f>
        <v>0.24081445723278663</v>
      </c>
      <c r="CX82" s="110">
        <f>CW82/'DT-Prelim Calcs'!$C$7*('DT-Prelim Calcs'!$C$8-'DT-Prelim Calcs'!$C$9)+'DT-Prelim Calcs'!$C$9</f>
        <v>17.687973987247979</v>
      </c>
      <c r="CY82" s="110">
        <f t="shared" si="125"/>
        <v>17.687973987247979</v>
      </c>
      <c r="CZ82" s="2">
        <f t="shared" si="165"/>
        <v>5.4398320840087777E-5</v>
      </c>
      <c r="DA82" s="110">
        <f>CZ82*'DT-Prelim Calcs'!$C$21/CU$2/'DT-Prelim Calcs'!$C$19/'DT-Prelim Calcs'!$C$18*3.39*'DT-Prelim Calcs'!$C$20</f>
        <v>1.9529734615675142E-3</v>
      </c>
      <c r="DB82" s="88">
        <f t="shared" si="126"/>
        <v>1</v>
      </c>
      <c r="DC82" s="110">
        <f>DA81*'DT-Prelim Calcs'!$C$11+DC81</f>
        <v>12.727889946196163</v>
      </c>
      <c r="DD82" s="110">
        <f>DD81+0.5*DA82*'DT-Prelim Calcs'!$C$11^2+DC82*'DT-Prelim Calcs'!$C$11</f>
        <v>35.103685525912226</v>
      </c>
      <c r="DE82" s="110">
        <f>MIN('Drive Train'!$G$35-CY81*'DT-Prelim Calcs'!$C$21*'Drive Train'!$G$38,DE81+CY$2)</f>
        <v>11.108048678152395</v>
      </c>
      <c r="DF82" s="110">
        <f>'Drive Train'!$G$35-CY82*'DT-Prelim Calcs'!$C$21*'Drive Train'!$G$38</f>
        <v>11.108082341147682</v>
      </c>
      <c r="DG82" s="1">
        <f>IF(DD82&gt;='Drive Train'!$G$30,1,0)</f>
        <v>1</v>
      </c>
      <c r="DH82" s="110">
        <f t="shared" si="166"/>
        <v>0</v>
      </c>
      <c r="DI82" s="119">
        <f>DI81+'DT-Prelim Calcs'!$C$11</f>
        <v>3.1200000000000019</v>
      </c>
      <c r="DJ82" s="2">
        <f>DT82/'Drive Train'!$G$35</f>
        <v>0.87467021310282778</v>
      </c>
      <c r="DK82" s="88">
        <f>DR82*12*60/(PI() * 'Drive Train'!$G$17)/DJ$2*DJ82</f>
        <v>4110.8318110490491</v>
      </c>
      <c r="DL82" s="2">
        <f>('DT-Prelim Calcs'!$C$6*DJ82-DK82)/('DT-Prelim Calcs'!$C$6*DJ82)*'DT-Prelim Calcs'!$C$7*DJ82</f>
        <v>0.24077252554704884</v>
      </c>
      <c r="DM82" s="110">
        <f>DL82/'DT-Prelim Calcs'!$C$7*('DT-Prelim Calcs'!$C$8-'DT-Prelim Calcs'!$C$9)+'DT-Prelim Calcs'!$C$9</f>
        <v>17.685416451805814</v>
      </c>
      <c r="DN82" s="110">
        <f t="shared" si="127"/>
        <v>17.685416451805814</v>
      </c>
      <c r="DO82" s="2">
        <f t="shared" si="167"/>
        <v>9.1121103235058953E-7</v>
      </c>
      <c r="DP82" s="110">
        <f>DO82*'DT-Prelim Calcs'!$C$21/DJ$2/'DT-Prelim Calcs'!$C$19/'DT-Prelim Calcs'!$C$18*3.39*'DT-Prelim Calcs'!$C$20</f>
        <v>3.8354006371139265E-5</v>
      </c>
      <c r="DQ82" s="88">
        <f t="shared" si="128"/>
        <v>1</v>
      </c>
      <c r="DR82" s="110">
        <f>DP81*'DT-Prelim Calcs'!$C$11+DR81</f>
        <v>10.856662471744533</v>
      </c>
      <c r="DS82" s="110">
        <f>DS81+0.5*DP82*'DT-Prelim Calcs'!$C$11^2+DR82*'DT-Prelim Calcs'!$C$11</f>
        <v>30.90617781676405</v>
      </c>
      <c r="DT82" s="110">
        <f>MIN('Drive Train'!$G$35-DN81*'DT-Prelim Calcs'!$C$21*'Drive Train'!$G$38,DT81+DN$2)</f>
        <v>11.108311706405912</v>
      </c>
      <c r="DU82" s="110">
        <f>'Drive Train'!$G$35-DN82*'DT-Prelim Calcs'!$C$21*'Drive Train'!$G$38</f>
        <v>11.108312519337476</v>
      </c>
      <c r="DV82" s="1">
        <f>IF(DS82&gt;='Drive Train'!$G$30,1,0)</f>
        <v>1</v>
      </c>
      <c r="DW82" s="110">
        <f t="shared" si="168"/>
        <v>0</v>
      </c>
      <c r="DX82" s="119">
        <f>DX81+'DT-Prelim Calcs'!$C$11</f>
        <v>3.1200000000000019</v>
      </c>
      <c r="DY82" s="2">
        <f>EI82/'Drive Train'!$G$35</f>
        <v>0.87467058256979169</v>
      </c>
      <c r="DZ82" s="88">
        <f>EG82*12*60/(PI() * 'Drive Train'!$G$17)/DY$2*DY82</f>
        <v>4110.8369019079073</v>
      </c>
      <c r="EA82" s="2">
        <f>('DT-Prelim Calcs'!$C$6*DY82-DZ82)/('DT-Prelim Calcs'!$C$6*DY82)*'DT-Prelim Calcs'!$C$7*DY82</f>
        <v>0.24077181736687381</v>
      </c>
      <c r="EB82" s="110">
        <f>EA82/'DT-Prelim Calcs'!$C$7*('DT-Prelim Calcs'!$C$8-'DT-Prelim Calcs'!$C$9)+'DT-Prelim Calcs'!$C$9</f>
        <v>17.685373257837696</v>
      </c>
      <c r="EC82" s="110">
        <f t="shared" si="129"/>
        <v>17.685373257837696</v>
      </c>
      <c r="ED82" s="2">
        <f t="shared" si="169"/>
        <v>6.5627500933640448E-9</v>
      </c>
      <c r="EE82" s="110">
        <f>ED82*'DT-Prelim Calcs'!$C$21/DY$2/'DT-Prelim Calcs'!$C$19/'DT-Prelim Calcs'!$C$18*3.39*'DT-Prelim Calcs'!$C$20</f>
        <v>3.1685701285279622E-7</v>
      </c>
      <c r="EF82" s="88">
        <f t="shared" si="130"/>
        <v>1</v>
      </c>
      <c r="EG82" s="110">
        <f>EE81*'DT-Prelim Calcs'!$C$11+EG81</f>
        <v>9.4647903908772335</v>
      </c>
      <c r="EH82" s="110">
        <f>EH81+0.5*EE82*'DT-Prelim Calcs'!$C$11^2+EG82*'DT-Prelim Calcs'!$C$11</f>
        <v>27.453891056571116</v>
      </c>
      <c r="EI82" s="110">
        <f>MIN('Drive Train'!$G$35-EC81*'DT-Prelim Calcs'!$C$21*'Drive Train'!$G$38,EI81+EC$2)</f>
        <v>11.108316398636354</v>
      </c>
      <c r="EJ82" s="110">
        <f>'Drive Train'!$G$35-EC82*'DT-Prelim Calcs'!$C$21*'Drive Train'!$G$38</f>
        <v>11.108316406794607</v>
      </c>
      <c r="EK82" s="1">
        <f>IF(EH82&gt;='Drive Train'!$G$30,1,0)</f>
        <v>1</v>
      </c>
      <c r="EL82" s="110">
        <f t="shared" si="170"/>
        <v>0</v>
      </c>
      <c r="EM82" s="119">
        <f>EM81+'DT-Prelim Calcs'!$C$11</f>
        <v>3.1200000000000019</v>
      </c>
      <c r="EN82" s="2">
        <f>EX82/'Drive Train'!$G$35</f>
        <v>0.87467058542012244</v>
      </c>
      <c r="EO82" s="88">
        <f>EV82*12*60/(PI() * 'Drive Train'!$G$17)/EN$2*EN82</f>
        <v>4110.8369397344277</v>
      </c>
      <c r="EP82" s="2">
        <f>('DT-Prelim Calcs'!$C$6*EN82-EO82)/('DT-Prelim Calcs'!$C$6*EN82)*'DT-Prelim Calcs'!$C$7*EN82</f>
        <v>0.24077181225306737</v>
      </c>
      <c r="EQ82" s="110">
        <f>EP82/'DT-Prelim Calcs'!$C$7*('DT-Prelim Calcs'!$C$8-'DT-Prelim Calcs'!$C$9)+'DT-Prelim Calcs'!$C$9</f>
        <v>17.685372945931771</v>
      </c>
      <c r="ER82" s="110">
        <f t="shared" si="131"/>
        <v>17.685372945931771</v>
      </c>
      <c r="ES82" s="2">
        <f t="shared" si="171"/>
        <v>1.8058027295708712E-11</v>
      </c>
      <c r="ET82" s="110">
        <f>ES82*'DT-Prelim Calcs'!$C$21/EN$2/'DT-Prelim Calcs'!$C$19/'DT-Prelim Calcs'!$C$18*3.39*'DT-Prelim Calcs'!$C$20</f>
        <v>9.8363920785789247E-10</v>
      </c>
      <c r="EU82" s="88">
        <f t="shared" si="132"/>
        <v>1</v>
      </c>
      <c r="EV82" s="110">
        <f>ET81*'DT-Prelim Calcs'!$C$11+EV81</f>
        <v>8.3892460781340947</v>
      </c>
      <c r="EW82" s="110">
        <f>EW81+0.5*ET82*'DT-Prelim Calcs'!$C$11^2+EV82*'DT-Prelim Calcs'!$C$11</f>
        <v>24.631004110781632</v>
      </c>
      <c r="EX82" s="110">
        <f>MIN('Drive Train'!$G$35-ER81*'DT-Prelim Calcs'!$C$21*'Drive Train'!$G$38,EX81+ER$2)</f>
        <v>11.108316434835555</v>
      </c>
      <c r="EY82" s="110">
        <f>'Drive Train'!$G$35-ER82*'DT-Prelim Calcs'!$C$21*'Drive Train'!$G$38</f>
        <v>11.10831643486614</v>
      </c>
      <c r="EZ82" s="1">
        <f>IF(EW82&gt;='Drive Train'!$G$30,1,0)</f>
        <v>1</v>
      </c>
      <c r="FA82" s="110">
        <f t="shared" si="172"/>
        <v>0</v>
      </c>
      <c r="FB82" s="119">
        <f>FB81+'DT-Prelim Calcs'!$C$11</f>
        <v>3.1200000000000019</v>
      </c>
      <c r="FC82" s="2">
        <f>FM82/'Drive Train'!$G$35</f>
        <v>0.87467058542860654</v>
      </c>
      <c r="FD82" s="88">
        <f>FK82*12*60/(PI() * 'Drive Train'!$G$17)/FC$2*FC82</f>
        <v>4110.8369398422237</v>
      </c>
      <c r="FE82" s="2">
        <f>('DT-Prelim Calcs'!$C$6*FC82-FD82)/('DT-Prelim Calcs'!$C$6*FC82)*'DT-Prelim Calcs'!$C$7*FC82</f>
        <v>0.24077181223900374</v>
      </c>
      <c r="FF82" s="110">
        <f>FE82/'DT-Prelim Calcs'!$C$7*('DT-Prelim Calcs'!$C$8-'DT-Prelim Calcs'!$C$9)+'DT-Prelim Calcs'!$C$9</f>
        <v>17.685372945073986</v>
      </c>
      <c r="FG82" s="110">
        <f t="shared" si="133"/>
        <v>17.685372945073986</v>
      </c>
      <c r="FH82" s="2">
        <f t="shared" si="173"/>
        <v>1.6181500583911657E-14</v>
      </c>
      <c r="FI82" s="110">
        <f>FH82*'DT-Prelim Calcs'!$C$21/FC$2/'DT-Prelim Calcs'!$C$19/'DT-Prelim Calcs'!$C$18*3.39*'DT-Prelim Calcs'!$C$20</f>
        <v>9.8158457030526268E-13</v>
      </c>
      <c r="FJ82" s="88">
        <f t="shared" si="134"/>
        <v>1</v>
      </c>
      <c r="FK82" s="110">
        <f>FI81*'DT-Prelim Calcs'!$C$11+FK81</f>
        <v>7.5332005600816148</v>
      </c>
      <c r="FL82" s="110">
        <f>FL81+0.5*FI82*'DT-Prelim Calcs'!$C$11^2+FK82*'DT-Prelim Calcs'!$C$11</f>
        <v>22.307664753776312</v>
      </c>
      <c r="FM82" s="110">
        <f>MIN('Drive Train'!$G$35-FG81*'DT-Prelim Calcs'!$C$21*'Drive Train'!$G$38,FM81+FG$2)</f>
        <v>11.108316434943303</v>
      </c>
      <c r="FN82" s="110">
        <f>'Drive Train'!$G$35-FG82*'DT-Prelim Calcs'!$C$21*'Drive Train'!$G$38</f>
        <v>11.10831643494334</v>
      </c>
      <c r="FO82" s="1">
        <f>IF(FL82&gt;='Drive Train'!$G$30,1,0)</f>
        <v>1</v>
      </c>
      <c r="FP82" s="110">
        <f t="shared" si="174"/>
        <v>0</v>
      </c>
      <c r="FQ82" s="119">
        <f>FQ81+'DT-Prelim Calcs'!$C$11</f>
        <v>3.1200000000000019</v>
      </c>
      <c r="FR82" s="2">
        <f>GB82/'Drive Train'!$G$35</f>
        <v>0.87467058542861498</v>
      </c>
      <c r="FS82" s="88">
        <f>FZ82*12*60/(PI() * 'Drive Train'!$G$17)/FR$2*FR82</f>
        <v>4110.8369398423247</v>
      </c>
      <c r="FT82" s="2">
        <f>('DT-Prelim Calcs'!$C$6*FR82-FS82)/('DT-Prelim Calcs'!$C$6*FR82)*'DT-Prelim Calcs'!$C$7*FR82</f>
        <v>0.24077181223899125</v>
      </c>
      <c r="FU82" s="110">
        <f>FT82/'DT-Prelim Calcs'!$C$7*('DT-Prelim Calcs'!$C$8-'DT-Prelim Calcs'!$C$9)+'DT-Prelim Calcs'!$C$9</f>
        <v>17.685372945073226</v>
      </c>
      <c r="FV82" s="110">
        <f t="shared" si="135"/>
        <v>17.685372945073226</v>
      </c>
      <c r="FW82" s="2">
        <f t="shared" si="175"/>
        <v>1.3877787807814457E-16</v>
      </c>
      <c r="FX82" s="110">
        <f>FW82*'DT-Prelim Calcs'!$C$21/FR$2/'DT-Prelim Calcs'!$C$19/'DT-Prelim Calcs'!$C$18*3.39*'DT-Prelim Calcs'!$C$20</f>
        <v>9.2774121882739154E-15</v>
      </c>
      <c r="FY82" s="88">
        <f t="shared" si="136"/>
        <v>1</v>
      </c>
      <c r="FZ82" s="110">
        <f>FX81*'DT-Prelim Calcs'!$C$11+FZ81</f>
        <v>6.8356819897037893</v>
      </c>
      <c r="GA82" s="110">
        <f>GA81+0.5*FX82*'DT-Prelim Calcs'!$C$11^2+FZ82*'DT-Prelim Calcs'!$C$11</f>
        <v>20.370779963169866</v>
      </c>
      <c r="GB82" s="110">
        <f>MIN('Drive Train'!$G$35-FV81*'DT-Prelim Calcs'!$C$21*'Drive Train'!$G$38,GB81+FV$2)</f>
        <v>11.10831643494341</v>
      </c>
      <c r="GC82" s="110">
        <f>'Drive Train'!$G$35-FV82*'DT-Prelim Calcs'!$C$21*'Drive Train'!$G$38</f>
        <v>11.10831643494341</v>
      </c>
      <c r="GD82" s="1">
        <f>IF(GA82&gt;='Drive Train'!$G$30,1,0)</f>
        <v>1</v>
      </c>
      <c r="GE82" s="110">
        <f t="shared" si="176"/>
        <v>0</v>
      </c>
      <c r="GF82" s="119">
        <f>GF81+'DT-Prelim Calcs'!$C$11</f>
        <v>3.1200000000000019</v>
      </c>
      <c r="GG82" s="2">
        <f>GQ82/'Drive Train'!$G$35</f>
        <v>0.8746471954300844</v>
      </c>
      <c r="GH82" s="88">
        <f>GO82*12*60/(PI() * 'Drive Train'!$G$17)/GG$2*GG82</f>
        <v>4110.5063360598488</v>
      </c>
      <c r="GI82" s="2">
        <f>('DT-Prelim Calcs'!$C$6*GG82-GH82)/('DT-Prelim Calcs'!$C$6*GG82)*'DT-Prelim Calcs'!$C$7*GG82</f>
        <v>0.24081865277484582</v>
      </c>
      <c r="GJ82" s="110">
        <f>GI82/'DT-Prelim Calcs'!$C$7*('DT-Prelim Calcs'!$C$8-'DT-Prelim Calcs'!$C$9)+'DT-Prelim Calcs'!$C$9</f>
        <v>17.688229885557973</v>
      </c>
      <c r="GK82" s="110">
        <f t="shared" si="177"/>
        <v>17.688229885557973</v>
      </c>
      <c r="GL82" s="2">
        <f t="shared" si="178"/>
        <v>5.9765754426954754E-5</v>
      </c>
      <c r="GM82" s="110">
        <f>GL82*'DT-Prelim Calcs'!$C$21/GG$2/'DT-Prelim Calcs'!$C$19/'DT-Prelim Calcs'!$C$18*3.39*'DT-Prelim Calcs'!$C$20</f>
        <v>2.2196602795159464E-3</v>
      </c>
      <c r="GN82" s="88">
        <f t="shared" si="137"/>
        <v>1</v>
      </c>
      <c r="GO82" s="110">
        <f>GM81*'DT-Prelim Calcs'!$C$11+GO81</f>
        <v>12.303567060497302</v>
      </c>
      <c r="GP82" s="110">
        <f>GP81+0.5*GM82*'DT-Prelim Calcs'!$C$11^2+GO82*'DT-Prelim Calcs'!$C$11</f>
        <v>32.31104510371955</v>
      </c>
      <c r="GQ82" s="110">
        <f>MIN('Drive Train'!$G$35-GK81*'DT-Prelim Calcs'!$C$21*'Drive Train'!$G$38,GQ81+GK$2)</f>
        <v>11.108019381962071</v>
      </c>
      <c r="GR82" s="110">
        <f>'Drive Train'!$G$35-GK82*'DT-Prelim Calcs'!$C$21*'Drive Train'!$G$38</f>
        <v>11.108059310299781</v>
      </c>
      <c r="GS82" s="1">
        <f>IF(GP82&gt;='Drive Train'!$G$30,1,0)</f>
        <v>1</v>
      </c>
      <c r="GT82" s="110">
        <f t="shared" si="179"/>
        <v>0</v>
      </c>
      <c r="GU82" s="119">
        <f>GU81+'DT-Prelim Calcs'!$C$11</f>
        <v>3.1200000000000019</v>
      </c>
      <c r="GV82" s="2">
        <f>HF82/'Drive Train'!$G$35</f>
        <v>0.87465386560806435</v>
      </c>
      <c r="GW82" s="88">
        <f>HD82*12*60/(PI() * 'Drive Train'!$G$17)/GV$2*GV82</f>
        <v>4110.6006153790177</v>
      </c>
      <c r="GX82" s="2">
        <f>('DT-Prelim Calcs'!$C$6*GV82-GW82)/('DT-Prelim Calcs'!$C$6*GV82)*'DT-Prelim Calcs'!$C$7*GV82</f>
        <v>0.2408052950819573</v>
      </c>
      <c r="GY82" s="110">
        <f>GX82/'DT-Prelim Calcs'!$C$7*('DT-Prelim Calcs'!$C$8-'DT-Prelim Calcs'!$C$9)+'DT-Prelim Calcs'!$C$9</f>
        <v>17.687415161027182</v>
      </c>
      <c r="GZ82" s="110">
        <f t="shared" si="138"/>
        <v>17.687415161027182</v>
      </c>
      <c r="HA82" s="2">
        <f t="shared" si="180"/>
        <v>4.2722060012601037E-5</v>
      </c>
      <c r="HB82" s="110">
        <f>HA82*'DT-Prelim Calcs'!$C$21/GV$2/'DT-Prelim Calcs'!$C$19/'DT-Prelim Calcs'!$C$18*3.39*'DT-Prelim Calcs'!$C$20</f>
        <v>1.5866688303075916E-3</v>
      </c>
      <c r="HC82" s="88">
        <f t="shared" si="139"/>
        <v>1</v>
      </c>
      <c r="HD82" s="110">
        <f>HB81*'DT-Prelim Calcs'!$C$11+HD81</f>
        <v>12.303755427238482</v>
      </c>
      <c r="HE82" s="110">
        <f>HE81+0.5*HB82*'DT-Prelim Calcs'!$C$11^2+HD82*'DT-Prelim Calcs'!$C$11</f>
        <v>32.978616869793569</v>
      </c>
      <c r="HF82" s="110">
        <f>MIN('Drive Train'!$G$35-GZ81*'DT-Prelim Calcs'!$C$21*'Drive Train'!$G$38,HF81+GZ$2)</f>
        <v>11.108104093222417</v>
      </c>
      <c r="HG82" s="110">
        <f>'Drive Train'!$G$35-GZ82*'DT-Prelim Calcs'!$C$21*'Drive Train'!$G$38</f>
        <v>11.108132635507554</v>
      </c>
      <c r="HH82" s="1">
        <f>IF(HE82&gt;='Drive Train'!$G$30,1,0)</f>
        <v>1</v>
      </c>
      <c r="HI82" s="110">
        <f t="shared" si="181"/>
        <v>0</v>
      </c>
      <c r="HJ82" s="119">
        <f>HJ81+'DT-Prelim Calcs'!$C$11</f>
        <v>3.1200000000000019</v>
      </c>
      <c r="HK82" s="2">
        <f>HU82/'Drive Train'!$G$35</f>
        <v>0.8746570974988217</v>
      </c>
      <c r="HL82" s="88">
        <f>HS82*12*60/(PI() * 'Drive Train'!$G$17)/HK$2*HK82</f>
        <v>4110.6462963013028</v>
      </c>
      <c r="HM82" s="2">
        <f>('DT-Prelim Calcs'!$C$6*HK82-HL82)/('DT-Prelim Calcs'!$C$6*HK82)*'DT-Prelim Calcs'!$C$7*HK82</f>
        <v>0.24079882292114047</v>
      </c>
      <c r="HN82" s="110">
        <f>HM82/'DT-Prelim Calcs'!$C$7*('DT-Prelim Calcs'!$C$8-'DT-Prelim Calcs'!$C$9)+'DT-Prelim Calcs'!$C$9</f>
        <v>17.687020405119206</v>
      </c>
      <c r="HO82" s="110">
        <f t="shared" si="140"/>
        <v>17.687020405119206</v>
      </c>
      <c r="HP82" s="2">
        <f t="shared" si="182"/>
        <v>3.4463952019919697E-5</v>
      </c>
      <c r="HQ82" s="110">
        <f>HP82*'DT-Prelim Calcs'!$C$21/HK$2/'DT-Prelim Calcs'!$C$19/'DT-Prelim Calcs'!$C$18*3.39*'DT-Prelim Calcs'!$C$20</f>
        <v>1.279968204321E-3</v>
      </c>
      <c r="HR82" s="88">
        <f t="shared" si="141"/>
        <v>1</v>
      </c>
      <c r="HS82" s="110">
        <f>HQ81*'DT-Prelim Calcs'!$C$11+HS81</f>
        <v>12.303846694984053</v>
      </c>
      <c r="HT82" s="110">
        <f>HT81+0.5*HQ82*'DT-Prelim Calcs'!$C$11^2+HS82*'DT-Prelim Calcs'!$C$11</f>
        <v>33.447317706233157</v>
      </c>
      <c r="HU82" s="110">
        <f>MIN('Drive Train'!$G$35-HO81*'DT-Prelim Calcs'!$C$21*'Drive Train'!$G$38,HU81+HO$2)</f>
        <v>11.108145138235034</v>
      </c>
      <c r="HV82" s="110">
        <f>'Drive Train'!$G$35-HO82*'DT-Prelim Calcs'!$C$21*'Drive Train'!$G$38</f>
        <v>11.10816816353927</v>
      </c>
      <c r="HW82" s="1">
        <f>IF(HT82&gt;='Drive Train'!$G$30,1,0)</f>
        <v>1</v>
      </c>
      <c r="HX82" s="110">
        <f t="shared" si="183"/>
        <v>0</v>
      </c>
      <c r="HY82" s="119">
        <f>HY81+'DT-Prelim Calcs'!$C$11</f>
        <v>3.1200000000000019</v>
      </c>
      <c r="HZ82" s="2">
        <f>IJ82/'Drive Train'!$G$35</f>
        <v>0.87465883547704104</v>
      </c>
      <c r="IA82" s="88">
        <f>IH82*12*60/(PI() * 'Drive Train'!$G$17)/HZ$2*HZ82</f>
        <v>4110.670861603262</v>
      </c>
      <c r="IB82" s="2">
        <f>('DT-Prelim Calcs'!$C$6*HZ82-IA82)/('DT-Prelim Calcs'!$C$6*HZ82)*'DT-Prelim Calcs'!$C$7*HZ82</f>
        <v>0.24079534246430601</v>
      </c>
      <c r="IC82" s="110">
        <f>IB82/'DT-Prelim Calcs'!$C$7*('DT-Prelim Calcs'!$C$8-'DT-Prelim Calcs'!$C$9)+'DT-Prelim Calcs'!$C$9</f>
        <v>17.686808121936394</v>
      </c>
      <c r="ID82" s="110">
        <f t="shared" si="142"/>
        <v>17.686808121936394</v>
      </c>
      <c r="IE82" s="2">
        <f t="shared" si="184"/>
        <v>3.0023092913306071E-5</v>
      </c>
      <c r="IF82" s="110">
        <f>IE82*'DT-Prelim Calcs'!$C$21/HZ$2/'DT-Prelim Calcs'!$C$19/'DT-Prelim Calcs'!$C$18*3.39*'DT-Prelim Calcs'!$C$20</f>
        <v>1.11503765738171E-3</v>
      </c>
      <c r="IG82" s="88">
        <f t="shared" si="143"/>
        <v>1</v>
      </c>
      <c r="IH82" s="110">
        <f>IF81*'DT-Prelim Calcs'!$C$11+IH81</f>
        <v>12.303895774683276</v>
      </c>
      <c r="II82" s="110">
        <f>II81+0.5*IF82*'DT-Prelim Calcs'!$C$11^2+IH82*'DT-Prelim Calcs'!$C$11</f>
        <v>33.776371285449706</v>
      </c>
      <c r="IJ82" s="110">
        <f>MIN('Drive Train'!$G$35-ID81*'DT-Prelim Calcs'!$C$21*'Drive Train'!$G$38,IJ81+ID$2)</f>
        <v>11.10816721055842</v>
      </c>
      <c r="IK82" s="110">
        <f>'Drive Train'!$G$35-ID82*'DT-Prelim Calcs'!$C$21*'Drive Train'!$G$38</f>
        <v>11.108187269025724</v>
      </c>
      <c r="IL82" s="1">
        <f>IF(II82&gt;='Drive Train'!$G$30,1,0)</f>
        <v>1</v>
      </c>
      <c r="IM82" s="110">
        <f t="shared" si="185"/>
        <v>0</v>
      </c>
      <c r="IN82" s="119">
        <f>IN81+'DT-Prelim Calcs'!$C$11</f>
        <v>3.1200000000000019</v>
      </c>
      <c r="IO82" s="2">
        <f>IY82/'Drive Train'!$G$35</f>
        <v>0.87465985576215066</v>
      </c>
      <c r="IP82" s="88">
        <f>IW82*12*60/(PI() * 'Drive Train'!$G$17)/IO$2*IO82</f>
        <v>4110.6852827267667</v>
      </c>
      <c r="IQ82" s="2">
        <f>('DT-Prelim Calcs'!$C$6*IO82-IP82)/('DT-Prelim Calcs'!$C$6*IO82)*'DT-Prelim Calcs'!$C$7*IO82</f>
        <v>0.24079329925395765</v>
      </c>
      <c r="IR82" s="110">
        <f>IQ82/'DT-Prelim Calcs'!$C$7*('DT-Prelim Calcs'!$C$8-'DT-Prelim Calcs'!$C$9)+'DT-Prelim Calcs'!$C$9</f>
        <v>17.686683500596001</v>
      </c>
      <c r="IS82" s="110">
        <f t="shared" si="144"/>
        <v>17.686683500596001</v>
      </c>
      <c r="IT82" s="2">
        <f t="shared" si="186"/>
        <v>2.7416077874931055E-5</v>
      </c>
      <c r="IU82" s="110">
        <f>IT82*'DT-Prelim Calcs'!$C$21/IO$2/'DT-Prelim Calcs'!$C$19/'DT-Prelim Calcs'!$C$18*3.39*'DT-Prelim Calcs'!$C$20</f>
        <v>1.018214856694835E-3</v>
      </c>
      <c r="IV82" s="88">
        <f t="shared" si="145"/>
        <v>1</v>
      </c>
      <c r="IW82" s="110">
        <f>IU81*'DT-Prelim Calcs'!$C$11+IW81</f>
        <v>12.303924586948106</v>
      </c>
      <c r="IX82" s="110">
        <f>IX81+0.5*IU82*'DT-Prelim Calcs'!$C$11^2+IW82*'DT-Prelim Calcs'!$C$11</f>
        <v>34.009082144386483</v>
      </c>
      <c r="IY82" s="110">
        <f>MIN('Drive Train'!$G$35-IS81*'DT-Prelim Calcs'!$C$21*'Drive Train'!$G$38,IY81+IS$2)</f>
        <v>11.108180168179313</v>
      </c>
      <c r="IZ82" s="110">
        <f>'Drive Train'!$G$35-IS82*'DT-Prelim Calcs'!$C$21*'Drive Train'!$G$38</f>
        <v>11.10819848494636</v>
      </c>
      <c r="JA82" s="1">
        <f>IF(IX82&gt;='Drive Train'!$G$30,1,0)</f>
        <v>1</v>
      </c>
      <c r="JB82" s="110">
        <f t="shared" si="187"/>
        <v>0</v>
      </c>
      <c r="JC82" s="119">
        <f>JC81+'DT-Prelim Calcs'!$C$11</f>
        <v>3.1200000000000019</v>
      </c>
      <c r="JD82" s="2">
        <f>JN82/'Drive Train'!$G$35</f>
        <v>0.87466045318048358</v>
      </c>
      <c r="JE82" s="88">
        <f>JL82*12*60/(PI() * 'Drive Train'!$G$17)/JD$2*JD82</f>
        <v>4110.6937268771426</v>
      </c>
      <c r="JF82" s="2">
        <f>('DT-Prelim Calcs'!$C$6*JD82-JE82)/('DT-Prelim Calcs'!$C$6*JD82)*'DT-Prelim Calcs'!$C$7*JD82</f>
        <v>0.24079210287202096</v>
      </c>
      <c r="JG82" s="110">
        <f>JF82/'DT-Prelim Calcs'!$C$7*('DT-Prelim Calcs'!$C$8-'DT-Prelim Calcs'!$C$9)+'DT-Prelim Calcs'!$C$9</f>
        <v>17.68661052978284</v>
      </c>
      <c r="JH82" s="110">
        <f t="shared" si="146"/>
        <v>17.68661052978284</v>
      </c>
      <c r="JI82" s="2">
        <f t="shared" si="188"/>
        <v>2.5889566177966783E-5</v>
      </c>
      <c r="JJ82" s="110">
        <f>JI82*'DT-Prelim Calcs'!$C$21/JD$2/'DT-Prelim Calcs'!$C$19/'DT-Prelim Calcs'!$C$18*3.39*'DT-Prelim Calcs'!$C$20</f>
        <v>9.615212298435369E-4</v>
      </c>
      <c r="JK82" s="88">
        <f t="shared" si="147"/>
        <v>1</v>
      </c>
      <c r="JL82" s="110">
        <f>JJ81*'DT-Prelim Calcs'!$C$11+JL81</f>
        <v>12.303941457659274</v>
      </c>
      <c r="JM82" s="110">
        <f>JM81+0.5*JJ82*'DT-Prelim Calcs'!$C$11^2+JL82*'DT-Prelim Calcs'!$C$11</f>
        <v>34.166710835144151</v>
      </c>
      <c r="JN82" s="110">
        <f>MIN('Drive Train'!$G$35-JH81*'DT-Prelim Calcs'!$C$21*'Drive Train'!$G$38,JN81+JH$2)</f>
        <v>11.108187755392141</v>
      </c>
      <c r="JO82" s="110">
        <f>'Drive Train'!$G$35-JH82*'DT-Prelim Calcs'!$C$21*'Drive Train'!$G$38</f>
        <v>11.108205052319544</v>
      </c>
      <c r="JP82" s="1">
        <f>IF(JM82&gt;='Drive Train'!$G$30,1,0)</f>
        <v>1</v>
      </c>
      <c r="JQ82" s="110">
        <f>MIN(JG82,'DT-Prelim Calcs'!$C$10)*'DT-Prelim Calcs'!$C$11*1000/60/60*(1-JP82)</f>
        <v>0</v>
      </c>
      <c r="JR82" s="119">
        <f>JR81+'DT-Prelim Calcs'!$C$11</f>
        <v>3.1200000000000019</v>
      </c>
      <c r="JS82" s="2">
        <f>KC82/'Drive Train'!$G$35</f>
        <v>0.87466067297805583</v>
      </c>
      <c r="JT82" s="88">
        <f>KA82*12*60/(PI() * 'Drive Train'!$G$17)/JS$2*JS82</f>
        <v>4110.6968335837155</v>
      </c>
      <c r="JU82" s="2">
        <f>('DT-Prelim Calcs'!$C$6*JS82-JT82)/('DT-Prelim Calcs'!$C$6*JS82)*'DT-Prelim Calcs'!$C$7*JS82</f>
        <v>0.24079166270846983</v>
      </c>
      <c r="JV82" s="110">
        <f>JU82/'DT-Prelim Calcs'!$C$7*('DT-Prelim Calcs'!$C$8-'DT-Prelim Calcs'!$C$9)+'DT-Prelim Calcs'!$C$9</f>
        <v>17.686583682927946</v>
      </c>
      <c r="JW82" s="110">
        <f t="shared" si="148"/>
        <v>17.686583682927946</v>
      </c>
      <c r="JX82" s="2">
        <f t="shared" si="189"/>
        <v>2.5327943958763921E-5</v>
      </c>
      <c r="JY82" s="110">
        <f>JX82*'DT-Prelim Calcs'!$C$21/JS$2/'DT-Prelim Calcs'!$C$19/'DT-Prelim Calcs'!$C$18*3.39*'DT-Prelim Calcs'!$C$20</f>
        <v>9.4066295500017702E-4</v>
      </c>
      <c r="JZ82" s="88">
        <f t="shared" si="149"/>
        <v>1</v>
      </c>
      <c r="KA82" s="110">
        <f>JY81*'DT-Prelim Calcs'!$C$11+KA81</f>
        <v>12.303947664594709</v>
      </c>
      <c r="KB82" s="110">
        <f>KB81+0.5*JY82*'DT-Prelim Calcs'!$C$11^2+KA82*'DT-Prelim Calcs'!$C$11</f>
        <v>34.228799427181528</v>
      </c>
      <c r="KC82" s="110">
        <f>MIN('Drive Train'!$G$35-JW81*'DT-Prelim Calcs'!$C$21*'Drive Train'!$G$38,KC81+JW$2)</f>
        <v>11.108190546821309</v>
      </c>
      <c r="KD82" s="110">
        <f>'Drive Train'!$G$35-JW82*'DT-Prelim Calcs'!$C$21*'Drive Train'!$G$38</f>
        <v>11.108207468536484</v>
      </c>
      <c r="KE82" s="1">
        <f>IF(KB82&gt;='Drive Train'!$G$30,1,0)</f>
        <v>1</v>
      </c>
      <c r="KF82" s="110">
        <f>MIN(JV82,'DT-Prelim Calcs'!$C$10)*'DT-Prelim Calcs'!$C$11*1000/60/60*(1-KE82)</f>
        <v>0</v>
      </c>
      <c r="KG82" s="119">
        <f>KG81+'DT-Prelim Calcs'!$C$11</f>
        <v>3.1200000000000019</v>
      </c>
      <c r="KH82" s="2">
        <f>KR82/'Drive Train'!$G$35</f>
        <v>0.87466065663345482</v>
      </c>
      <c r="KI82" s="88">
        <f>KP82*12*60/(PI() * 'Drive Train'!$G$17)/KH$2*KH82</f>
        <v>4110.6966025626134</v>
      </c>
      <c r="KJ82" s="2">
        <f>('DT-Prelim Calcs'!$C$6*KH82-KI82)/('DT-Prelim Calcs'!$C$6*KH82)*'DT-Prelim Calcs'!$C$7*KH82</f>
        <v>0.24079169543993767</v>
      </c>
      <c r="KK82" s="110">
        <f>KJ82/'DT-Prelim Calcs'!$C$7*('DT-Prelim Calcs'!$C$8-'DT-Prelim Calcs'!$C$9)+'DT-Prelim Calcs'!$C$9</f>
        <v>17.68658567931535</v>
      </c>
      <c r="KL82" s="110">
        <f t="shared" si="150"/>
        <v>17.68658567931535</v>
      </c>
      <c r="KM82" s="2">
        <f t="shared" si="190"/>
        <v>2.5369707341127423E-5</v>
      </c>
      <c r="KN82" s="110">
        <f>KM82*'DT-Prelim Calcs'!$C$21/KH$2/'DT-Prelim Calcs'!$C$19/'DT-Prelim Calcs'!$C$18*3.39*'DT-Prelim Calcs'!$C$20</f>
        <v>9.4221401918165206E-4</v>
      </c>
      <c r="KO82" s="88">
        <f t="shared" si="151"/>
        <v>1</v>
      </c>
      <c r="KP82" s="110">
        <f>KN81*'DT-Prelim Calcs'!$C$11+KP81</f>
        <v>12.303947203034321</v>
      </c>
      <c r="KQ82" s="110">
        <f>KQ81+0.5*KN82*'DT-Prelim Calcs'!$C$11^2+KP82*'DT-Prelim Calcs'!$C$11</f>
        <v>34.224244102118256</v>
      </c>
      <c r="KR82" s="110">
        <f>MIN('Drive Train'!$G$35-KL81*'DT-Prelim Calcs'!$C$21*'Drive Train'!$G$38,KR81+KL$2)</f>
        <v>11.108190339244876</v>
      </c>
      <c r="KS82" s="110">
        <f>'Drive Train'!$G$35-KL82*'DT-Prelim Calcs'!$C$21*'Drive Train'!$G$38</f>
        <v>11.108207288861617</v>
      </c>
      <c r="KT82" s="1">
        <f>IF(KQ82&gt;='Drive Train'!$G$30,1,0)</f>
        <v>1</v>
      </c>
      <c r="KU82" s="110">
        <f>MIN(KK82,'DT-Prelim Calcs'!$C$10)*'DT-Prelim Calcs'!$C$11*1000/60/60*(1-KT82)</f>
        <v>0</v>
      </c>
      <c r="KV82" s="119">
        <f>KV81+'DT-Prelim Calcs'!$C$11</f>
        <v>3.1200000000000019</v>
      </c>
      <c r="KW82" s="2">
        <f>LG82/'Drive Train'!$G$35</f>
        <v>0.87466067197841812</v>
      </c>
      <c r="KX82" s="88">
        <f>LE82*12*60/(PI() * 'Drive Train'!$G$17)/KW$2*KW82</f>
        <v>4110.6968194544397</v>
      </c>
      <c r="KY82" s="2">
        <f>('DT-Prelim Calcs'!$C$6*KW82-KX82)/('DT-Prelim Calcs'!$C$6*KW82)*'DT-Prelim Calcs'!$C$7*KW82</f>
        <v>0.24079166471032989</v>
      </c>
      <c r="KZ82" s="110">
        <f>KY82/'DT-Prelim Calcs'!$C$7*('DT-Prelim Calcs'!$C$8-'DT-Prelim Calcs'!$C$9)+'DT-Prelim Calcs'!$C$9</f>
        <v>17.686583805027215</v>
      </c>
      <c r="LA82" s="110">
        <f t="shared" si="152"/>
        <v>17.686583805027215</v>
      </c>
      <c r="LB82" s="2">
        <f t="shared" si="191"/>
        <v>2.533049821171196E-5</v>
      </c>
      <c r="LC82" s="110">
        <f>LB82*'DT-Prelim Calcs'!$C$21/KW$2/'DT-Prelim Calcs'!$C$19/'DT-Prelim Calcs'!$C$18*3.39*'DT-Prelim Calcs'!$C$20</f>
        <v>9.4075781825199998E-4</v>
      </c>
      <c r="LD82" s="88">
        <f t="shared" si="153"/>
        <v>1</v>
      </c>
      <c r="LE82" s="110">
        <f>LC81*'DT-Prelim Calcs'!$C$11+LE81</f>
        <v>12.303947636365628</v>
      </c>
      <c r="LF82" s="110">
        <f>LF81+0.5*LC82*'DT-Prelim Calcs'!$C$11^2+LE82*'DT-Prelim Calcs'!$C$11</f>
        <v>34.228584349488514</v>
      </c>
      <c r="LG82" s="110">
        <f>MIN('Drive Train'!$G$35-LA81*'DT-Prelim Calcs'!$C$21*'Drive Train'!$G$38,LG81+LA$2)</f>
        <v>11.10819053412591</v>
      </c>
      <c r="LH82" s="110">
        <f>'Drive Train'!$G$35-LA82*'DT-Prelim Calcs'!$C$21*'Drive Train'!$G$38</f>
        <v>11.10820745754755</v>
      </c>
      <c r="LI82" s="1">
        <f>IF(LF82&gt;='Drive Train'!$G$30,1,0)</f>
        <v>1</v>
      </c>
      <c r="LJ82" s="110">
        <f>MIN(KZ82,'DT-Prelim Calcs'!$C$10)*'DT-Prelim Calcs'!$C$11*1000/60/60*(1-LI82)</f>
        <v>0</v>
      </c>
      <c r="LK82" s="119">
        <f>LK81+'DT-Prelim Calcs'!$C$11</f>
        <v>3.1200000000000019</v>
      </c>
      <c r="LL82" s="2">
        <f>LV82/'Drive Train'!$G$35</f>
        <v>0.87466066041571366</v>
      </c>
      <c r="LM82" s="88">
        <f>LT82*12*60/(PI() * 'Drive Train'!$G$17)/LL$2*LL82</f>
        <v>4110.6966560225665</v>
      </c>
      <c r="LN82" s="2">
        <f>('DT-Prelim Calcs'!$C$6*LL82-LM82)/('DT-Prelim Calcs'!$C$6*LL82)*'DT-Prelim Calcs'!$C$7*LL82</f>
        <v>0.24079168786563934</v>
      </c>
      <c r="LO82" s="110">
        <f>LN82/'DT-Prelim Calcs'!$C$7*('DT-Prelim Calcs'!$C$8-'DT-Prelim Calcs'!$C$9)+'DT-Prelim Calcs'!$C$9</f>
        <v>17.686585217336869</v>
      </c>
      <c r="LP82" s="110">
        <f t="shared" si="154"/>
        <v>17.686585217336869</v>
      </c>
      <c r="LQ82" s="2">
        <f t="shared" si="192"/>
        <v>2.5360042992528253E-5</v>
      </c>
      <c r="LR82" s="110">
        <f>LQ82*'DT-Prelim Calcs'!$C$21/LL$2/'DT-Prelim Calcs'!$C$19/'DT-Prelim Calcs'!$C$18*3.39*'DT-Prelim Calcs'!$C$20</f>
        <v>9.4185509171694189E-4</v>
      </c>
      <c r="LS82" s="88">
        <f t="shared" si="155"/>
        <v>1</v>
      </c>
      <c r="LT82" s="110">
        <f>LR81*'DT-Prelim Calcs'!$C$11+LT81</f>
        <v>12.30394730984273</v>
      </c>
      <c r="LU82" s="110">
        <f>LU81+0.5*LR82*'DT-Prelim Calcs'!$C$11^2+LT82*'DT-Prelim Calcs'!$C$11</f>
        <v>34.22570884422133</v>
      </c>
      <c r="LV82" s="110">
        <f>MIN('Drive Train'!$G$35-LP81*'DT-Prelim Calcs'!$C$21*'Drive Train'!$G$38,LV81+LP$2)</f>
        <v>11.108190387279564</v>
      </c>
      <c r="LW82" s="110">
        <f>'Drive Train'!$G$35-LP82*'DT-Prelim Calcs'!$C$21*'Drive Train'!$G$38</f>
        <v>11.108207330439681</v>
      </c>
      <c r="LX82" s="1">
        <f>IF(LU82&gt;='Drive Train'!$G$30,1,0)</f>
        <v>1</v>
      </c>
      <c r="LY82" s="110">
        <f>MIN(LO82,'DT-Prelim Calcs'!$C$10)*'DT-Prelim Calcs'!$C$11*1000/60/60*(1-LX82)</f>
        <v>0</v>
      </c>
      <c r="LZ82" s="119">
        <f>LZ81+'DT-Prelim Calcs'!$C$11</f>
        <v>3.1200000000000019</v>
      </c>
    </row>
    <row r="83" spans="18:338" x14ac:dyDescent="0.2">
      <c r="R83" s="119">
        <f>R82+'DT-Prelim Calcs'!$C$11</f>
        <v>3.1600000000000019</v>
      </c>
      <c r="S83" s="2">
        <f>AG83/'Drive Train'!$G$35</f>
        <v>0</v>
      </c>
      <c r="T83" s="88">
        <f>AE83*12*60/(PI() * 'Drive Train'!$G$17)/S$2*ABS(S83)</f>
        <v>0</v>
      </c>
      <c r="U83" s="2">
        <f>IF(OR(AD82=1,AND($C$32=Motors!$C$28,'DT-Prelim Calcs'!AI82=1)),0,IF(AG83=0,-(V82+$C$9)/($C$8-$C$9)*$C$7,($C$6*S83-T83)/($C$6*S83)*$C$7*S83))</f>
        <v>0</v>
      </c>
      <c r="V83" s="110">
        <f>IF(AND(AD82=1,AI82=1),0,ABS(U83/$C$7*($C$8-$C$9)+$C$9) *'Drive Train'!$K$55 + V82*(1-'Drive Train'!$K$55))</f>
        <v>3.0000000000423395</v>
      </c>
      <c r="W83" s="110">
        <f t="shared" si="108"/>
        <v>3.0000000000423395</v>
      </c>
      <c r="X83" s="2">
        <f>MAX(MIN(IF(AND(AI82=1,AG83&lt;0),-1,1)*(W83-$C$9)/($C$8-$C$9)*$C$7-$C$29*AE83/T$2 -  AI82*$C$29/2,X$2),MAX(X$4:X82)*-1)</f>
        <v>-0.17263387508224667</v>
      </c>
      <c r="Y83" s="110">
        <f t="shared" si="109"/>
        <v>-6.4115070426712464</v>
      </c>
      <c r="Z83" s="110">
        <f t="shared" si="110"/>
        <v>6.4115070426712464</v>
      </c>
      <c r="AA83" s="110">
        <f t="shared" si="111"/>
        <v>0</v>
      </c>
      <c r="AB83" s="110" t="e">
        <f t="shared" si="112"/>
        <v>#N/A</v>
      </c>
      <c r="AC83" s="88">
        <f t="shared" si="156"/>
        <v>0</v>
      </c>
      <c r="AD83" s="1">
        <f t="shared" si="113"/>
        <v>0</v>
      </c>
      <c r="AE83" s="110">
        <f t="shared" si="114"/>
        <v>1.1776138734236805</v>
      </c>
      <c r="AF83" s="110" t="e">
        <f t="shared" si="115"/>
        <v>#N/A</v>
      </c>
      <c r="AG83" s="110">
        <f>IF(AI82=0,MIN('Drive Train'!$G$35-W82*$C$21*'Drive Train'!$G$38,AG82+W$2)-$C$3,IF(AE82-1&lt;=0,0,IF($C$32=Motors!$C$26,MAX(MAX(AG$4:AG82)*-1,AG82-W$2),MAX(0,MAX(AG$4:AG82)*-1,AG82-W$2))))</f>
        <v>0</v>
      </c>
      <c r="AH83" s="110">
        <f>'Drive Train'!$G$35-ABS(W83)*'DT-Prelim Calcs'!$C$21*'Drive Train'!$G$38</f>
        <v>12.429999999996189</v>
      </c>
      <c r="AI83" s="1">
        <f>IF(AJ83&gt;='Drive Train'!$G$30,1,0)</f>
        <v>1</v>
      </c>
      <c r="AJ83" s="110">
        <f>AJ82+0.5*Y83*'DT-Prelim Calcs'!$C$11^2+AE83*'DT-Prelim Calcs'!$C$11</f>
        <v>27.318155359921221</v>
      </c>
      <c r="AK83" s="110">
        <f t="shared" si="116"/>
        <v>0</v>
      </c>
      <c r="AL83" s="119">
        <f>AL82+'DT-Prelim Calcs'!$C$11</f>
        <v>3.1600000000000019</v>
      </c>
      <c r="AM83" s="2">
        <f>AW83/'Drive Train'!$G$35</f>
        <v>0.72784292680558704</v>
      </c>
      <c r="AN83" s="88">
        <f>AU83*12*60/(PI() * 'Drive Train'!$G$17)/AM$2*AM83</f>
        <v>1858.8353312696456</v>
      </c>
      <c r="AO83" s="2">
        <f>('DT-Prelim Calcs'!$C$6*AM83-AN83)/('DT-Prelim Calcs'!$C$6*AM83)*'DT-Prelim Calcs'!$C$7*AM83</f>
        <v>0.57746438003385714</v>
      </c>
      <c r="AP83" s="110">
        <f>AO83/'DT-Prelim Calcs'!$C$7*('DT-Prelim Calcs'!$C$8-'DT-Prelim Calcs'!$C$9)+'DT-Prelim Calcs'!$C$9</f>
        <v>38.22123169000831</v>
      </c>
      <c r="AQ83" s="110">
        <f t="shared" si="117"/>
        <v>38.22123169000831</v>
      </c>
      <c r="AR83" s="2">
        <f t="shared" si="157"/>
        <v>0.44662961292877068</v>
      </c>
      <c r="AS83" s="110">
        <f>AR83*'DT-Prelim Calcs'!$C$21/AM$2/'DT-Prelim Calcs'!$C$19/'DT-Prelim Calcs'!$C$18*3.39*'DT-Prelim Calcs'!$C$20</f>
        <v>4.976257830151952</v>
      </c>
      <c r="AT83" s="88">
        <f t="shared" si="118"/>
        <v>0</v>
      </c>
      <c r="AU83" s="110">
        <f>AS82*'DT-Prelim Calcs'!$C$11+AU82</f>
        <v>22.28694927725839</v>
      </c>
      <c r="AV83" s="110">
        <f>AV82+0.5*AS83*'DT-Prelim Calcs'!$C$11^2+AU83*'DT-Prelim Calcs'!$C$11</f>
        <v>39.429836341122908</v>
      </c>
      <c r="AW83" s="110">
        <f>MIN('Drive Train'!$G$35-AQ82*'DT-Prelim Calcs'!$C$21*'Drive Train'!$G$38,AW82+AQ$2)</f>
        <v>9.2436051704309552</v>
      </c>
      <c r="AX83" s="110">
        <f>'Drive Train'!$G$35-AQ83*'DT-Prelim Calcs'!$C$21*'Drive Train'!$G$38</f>
        <v>9.2600891478992509</v>
      </c>
      <c r="AY83" s="1">
        <f>IF(AV83&gt;='Drive Train'!$G$30,1,0)</f>
        <v>1</v>
      </c>
      <c r="AZ83" s="110">
        <f t="shared" si="158"/>
        <v>0</v>
      </c>
      <c r="BA83" s="119">
        <f>BA82+'DT-Prelim Calcs'!$C$11</f>
        <v>3.1600000000000019</v>
      </c>
      <c r="BB83" s="2">
        <f>BL83/'Drive Train'!$G$35</f>
        <v>0.82679392807454677</v>
      </c>
      <c r="BC83" s="88">
        <f>BJ83*12*60/(PI() * 'Drive Train'!$G$17)/BB$2*BB83</f>
        <v>3384.730957532131</v>
      </c>
      <c r="BD83" s="2">
        <f>('DT-Prelim Calcs'!$C$6*BB83-BC83)/('DT-Prelim Calcs'!$C$6*BB83)*'DT-Prelim Calcs'!$C$7*BB83</f>
        <v>0.3485755601398533</v>
      </c>
      <c r="BE83" s="110">
        <f>BD83/'DT-Prelim Calcs'!$C$7*('DT-Prelim Calcs'!$C$8-'DT-Prelim Calcs'!$C$9)+'DT-Prelim Calcs'!$C$9</f>
        <v>24.260637001437861</v>
      </c>
      <c r="BF83" s="110">
        <f t="shared" si="119"/>
        <v>24.260637001437861</v>
      </c>
      <c r="BG83" s="2">
        <f t="shared" si="159"/>
        <v>0.138852209312676</v>
      </c>
      <c r="BH83" s="110">
        <f>BG83*'DT-Prelim Calcs'!$C$21/BB$2/'DT-Prelim Calcs'!$C$19/'DT-Prelim Calcs'!$C$18*3.39*'DT-Prelim Calcs'!$C$20</f>
        <v>2.4065432976086294</v>
      </c>
      <c r="BI83" s="88">
        <f t="shared" si="120"/>
        <v>0</v>
      </c>
      <c r="BJ83" s="110">
        <f>BH82*'DT-Prelim Calcs'!$C$11+BJ82</f>
        <v>22.966177694457713</v>
      </c>
      <c r="BK83" s="110">
        <f>BK82+0.5*BH83*'DT-Prelim Calcs'!$C$11^2+BJ83*'DT-Prelim Calcs'!$C$11</f>
        <v>46.878428738841038</v>
      </c>
      <c r="BL83" s="110">
        <f>MIN('Drive Train'!$G$35-BF82*'DT-Prelim Calcs'!$C$21*'Drive Train'!$G$38,BL82+BF$2)</f>
        <v>10.500282886546744</v>
      </c>
      <c r="BM83" s="110">
        <f>'Drive Train'!$G$35-BF83*'DT-Prelim Calcs'!$C$21*'Drive Train'!$G$38</f>
        <v>10.516542669870592</v>
      </c>
      <c r="BN83" s="1">
        <f>IF(BK83&gt;='Drive Train'!$G$30,1,0)</f>
        <v>1</v>
      </c>
      <c r="BO83" s="110">
        <f t="shared" si="160"/>
        <v>0</v>
      </c>
      <c r="BP83" s="119">
        <f>BP82+'DT-Prelim Calcs'!$C$11</f>
        <v>3.1600000000000019</v>
      </c>
      <c r="BQ83" s="2">
        <f>CA83/'Drive Train'!$G$35</f>
        <v>0.86748111384620685</v>
      </c>
      <c r="BR83" s="88">
        <f>BY83*12*60/(PI() * 'Drive Train'!$G$17)/BQ$2*BQ83</f>
        <v>4003.6470185970074</v>
      </c>
      <c r="BS83" s="2">
        <f>('DT-Prelim Calcs'!$C$6*BQ83-BR83)/('DT-Prelim Calcs'!$C$6*BQ83)*'DT-Prelim Calcs'!$C$7*BQ83</f>
        <v>0.25651441569065497</v>
      </c>
      <c r="BT83" s="110">
        <f>BS83/'DT-Prelim Calcs'!$C$7*('DT-Prelim Calcs'!$C$8-'DT-Prelim Calcs'!$C$9)+'DT-Prelim Calcs'!$C$9</f>
        <v>18.645560105954843</v>
      </c>
      <c r="BU83" s="110">
        <f t="shared" si="121"/>
        <v>18.645560105954843</v>
      </c>
      <c r="BV83" s="2">
        <f t="shared" si="161"/>
        <v>2.007729307881051E-2</v>
      </c>
      <c r="BW83" s="110">
        <f>BV83*'DT-Prelim Calcs'!$C$21/BQ$2/'DT-Prelim Calcs'!$C$19/'DT-Prelim Calcs'!$C$18*3.39*'DT-Prelim Calcs'!$C$20</f>
        <v>0.47224961155771017</v>
      </c>
      <c r="BX83" s="88">
        <f t="shared" si="122"/>
        <v>0</v>
      </c>
      <c r="BY83" s="110">
        <f>BW82*'DT-Prelim Calcs'!$C$11+BY82</f>
        <v>19.077964350540437</v>
      </c>
      <c r="BZ83" s="110">
        <f>BZ82+0.5*BW83*'DT-Prelim Calcs'!$C$11^2+BY83*'DT-Prelim Calcs'!$C$11</f>
        <v>45.386185590958839</v>
      </c>
      <c r="CA83" s="110">
        <f>MIN('Drive Train'!$G$35-BU82*'DT-Prelim Calcs'!$C$21*'Drive Train'!$G$38,CA82+BU$2)</f>
        <v>11.017010145846827</v>
      </c>
      <c r="CB83" s="110">
        <f>'Drive Train'!$G$35-BU83*'DT-Prelim Calcs'!$C$21*'Drive Train'!$G$38</f>
        <v>11.021899590464063</v>
      </c>
      <c r="CC83" s="1">
        <f>IF(BZ83&gt;='Drive Train'!$G$30,1,0)</f>
        <v>1</v>
      </c>
      <c r="CD83" s="110">
        <f t="shared" si="162"/>
        <v>0</v>
      </c>
      <c r="CE83" s="119">
        <f>CE82+'DT-Prelim Calcs'!$C$11</f>
        <v>3.1600000000000019</v>
      </c>
      <c r="CF83" s="2">
        <f>CP83/'Drive Train'!$G$35</f>
        <v>0.87415148648426033</v>
      </c>
      <c r="CG83" s="88">
        <f>CN83*12*60/(PI() * 'Drive Train'!$G$17)/CF$2*CF83</f>
        <v>4103.2607814472776</v>
      </c>
      <c r="CH83" s="2">
        <f>('DT-Prelim Calcs'!$C$6*CF83-CG83)/('DT-Prelim Calcs'!$C$6*CF83)*'DT-Prelim Calcs'!$C$7*CF83</f>
        <v>0.24186905795639249</v>
      </c>
      <c r="CI83" s="110">
        <f>CH83/'DT-Prelim Calcs'!$C$7*('DT-Prelim Calcs'!$C$8-'DT-Prelim Calcs'!$C$9)+'DT-Prelim Calcs'!$C$9</f>
        <v>17.752297151950181</v>
      </c>
      <c r="CJ83" s="110">
        <f t="shared" si="123"/>
        <v>17.752297151950181</v>
      </c>
      <c r="CK83" s="2">
        <f t="shared" si="163"/>
        <v>1.3982670328928637E-3</v>
      </c>
      <c r="CL83" s="110">
        <f>CK83*'DT-Prelim Calcs'!$C$21/CF$2/'DT-Prelim Calcs'!$C$19/'DT-Prelim Calcs'!$C$18*3.39*'DT-Prelim Calcs'!$C$20</f>
        <v>4.1544564412547641E-2</v>
      </c>
      <c r="CM83" s="88">
        <f t="shared" si="124"/>
        <v>1</v>
      </c>
      <c r="CN83" s="110">
        <f>CL82*'DT-Prelim Calcs'!$C$11+CN82</f>
        <v>15.361055508862577</v>
      </c>
      <c r="CO83" s="110">
        <f>CO82+0.5*CL83*'DT-Prelim Calcs'!$C$11^2+CN83*'DT-Prelim Calcs'!$C$11</f>
        <v>40.580402375361373</v>
      </c>
      <c r="CP83" s="110">
        <f>MIN('Drive Train'!$G$35-CJ82*'DT-Prelim Calcs'!$C$21*'Drive Train'!$G$38,CP82+CJ$2)</f>
        <v>11.101723878350105</v>
      </c>
      <c r="CQ83" s="110">
        <f>'Drive Train'!$G$35-CJ83*'DT-Prelim Calcs'!$C$21*'Drive Train'!$G$38</f>
        <v>11.102293256324483</v>
      </c>
      <c r="CR83" s="1">
        <f>IF(CO83&gt;='Drive Train'!$G$30,1,0)</f>
        <v>1</v>
      </c>
      <c r="CS83" s="110">
        <f t="shared" si="164"/>
        <v>0</v>
      </c>
      <c r="CT83" s="119">
        <f>CT82+'DT-Prelim Calcs'!$C$11</f>
        <v>3.1600000000000019</v>
      </c>
      <c r="CU83" s="2">
        <f>DE83/'Drive Train'!$G$35</f>
        <v>0.87465215284627418</v>
      </c>
      <c r="CV83" s="88">
        <f>DC83*12*60/(PI() * 'Drive Train'!$G$17)/CU$2*CU83</f>
        <v>4110.5748709646023</v>
      </c>
      <c r="CW83" s="2">
        <f>('DT-Prelim Calcs'!$C$6*CU83-CV83)/('DT-Prelim Calcs'!$C$6*CU83)*'DT-Prelim Calcs'!$C$7*CU83</f>
        <v>0.24080909577692997</v>
      </c>
      <c r="CX83" s="110">
        <f>CW83/'DT-Prelim Calcs'!$C$7*('DT-Prelim Calcs'!$C$8-'DT-Prelim Calcs'!$C$9)+'DT-Prelim Calcs'!$C$9</f>
        <v>17.687646976465231</v>
      </c>
      <c r="CY83" s="110">
        <f t="shared" si="125"/>
        <v>17.687646976465231</v>
      </c>
      <c r="CZ83" s="2">
        <f t="shared" si="165"/>
        <v>4.7559171484662377E-5</v>
      </c>
      <c r="DA83" s="110">
        <f>CZ83*'DT-Prelim Calcs'!$C$21/CU$2/'DT-Prelim Calcs'!$C$19/'DT-Prelim Calcs'!$C$18*3.39*'DT-Prelim Calcs'!$C$20</f>
        <v>1.7074387284255412E-3</v>
      </c>
      <c r="DB83" s="88">
        <f t="shared" si="126"/>
        <v>1</v>
      </c>
      <c r="DC83" s="110">
        <f>DA82*'DT-Prelim Calcs'!$C$11+DC82</f>
        <v>12.727968065134625</v>
      </c>
      <c r="DD83" s="110">
        <f>DD82+0.5*DA83*'DT-Prelim Calcs'!$C$11^2+DC83*'DT-Prelim Calcs'!$C$11</f>
        <v>35.612805614468598</v>
      </c>
      <c r="DE83" s="110">
        <f>MIN('Drive Train'!$G$35-CY82*'DT-Prelim Calcs'!$C$21*'Drive Train'!$G$38,DE82+CY$2)</f>
        <v>11.108082341147682</v>
      </c>
      <c r="DF83" s="110">
        <f>'Drive Train'!$G$35-CY83*'DT-Prelim Calcs'!$C$21*'Drive Train'!$G$38</f>
        <v>11.108111772118129</v>
      </c>
      <c r="DG83" s="1">
        <f>IF(DD83&gt;='Drive Train'!$G$30,1,0)</f>
        <v>1</v>
      </c>
      <c r="DH83" s="110">
        <f t="shared" si="166"/>
        <v>0</v>
      </c>
      <c r="DI83" s="119">
        <f>DI82+'DT-Prelim Calcs'!$C$11</f>
        <v>3.1600000000000019</v>
      </c>
      <c r="DJ83" s="2">
        <f>DT83/'Drive Train'!$G$35</f>
        <v>0.87467027711318712</v>
      </c>
      <c r="DK83" s="88">
        <f>DR83*12*60/(PI() * 'Drive Train'!$G$17)/DJ$2*DJ83</f>
        <v>4110.8326927927737</v>
      </c>
      <c r="DL83" s="2">
        <f>('DT-Prelim Calcs'!$C$6*DJ83-DK83)/('DT-Prelim Calcs'!$C$6*DJ83)*'DT-Prelim Calcs'!$C$7*DJ83</f>
        <v>0.2407724029149001</v>
      </c>
      <c r="DM83" s="110">
        <f>DL83/'DT-Prelim Calcs'!$C$7*('DT-Prelim Calcs'!$C$8-'DT-Prelim Calcs'!$C$9)+'DT-Prelim Calcs'!$C$9</f>
        <v>17.685408972114473</v>
      </c>
      <c r="DN83" s="110">
        <f t="shared" si="127"/>
        <v>17.685408972114473</v>
      </c>
      <c r="DO83" s="2">
        <f t="shared" si="167"/>
        <v>7.5455532971835382E-7</v>
      </c>
      <c r="DP83" s="110">
        <f>DO83*'DT-Prelim Calcs'!$C$21/DJ$2/'DT-Prelim Calcs'!$C$19/'DT-Prelim Calcs'!$C$18*3.39*'DT-Prelim Calcs'!$C$20</f>
        <v>3.1760172886339726E-5</v>
      </c>
      <c r="DQ83" s="88">
        <f t="shared" si="128"/>
        <v>1</v>
      </c>
      <c r="DR83" s="110">
        <f>DP82*'DT-Prelim Calcs'!$C$11+DR82</f>
        <v>10.856664005904788</v>
      </c>
      <c r="DS83" s="110">
        <f>DS82+0.5*DP83*'DT-Prelim Calcs'!$C$11^2+DR83*'DT-Prelim Calcs'!$C$11</f>
        <v>31.34044440240838</v>
      </c>
      <c r="DT83" s="110">
        <f>MIN('Drive Train'!$G$35-DN82*'DT-Prelim Calcs'!$C$21*'Drive Train'!$G$38,DT82+DN$2)</f>
        <v>11.108312519337476</v>
      </c>
      <c r="DU83" s="110">
        <f>'Drive Train'!$G$35-DN83*'DT-Prelim Calcs'!$C$21*'Drive Train'!$G$38</f>
        <v>11.108313192509696</v>
      </c>
      <c r="DV83" s="1">
        <f>IF(DS83&gt;='Drive Train'!$G$30,1,0)</f>
        <v>1</v>
      </c>
      <c r="DW83" s="110">
        <f t="shared" si="168"/>
        <v>0</v>
      </c>
      <c r="DX83" s="119">
        <f>DX82+'DT-Prelim Calcs'!$C$11</f>
        <v>3.1600000000000019</v>
      </c>
      <c r="DY83" s="2">
        <f>EI83/'Drive Train'!$G$35</f>
        <v>0.87467058321217384</v>
      </c>
      <c r="DZ83" s="88">
        <f>EG83*12*60/(PI() * 'Drive Train'!$G$17)/DY$2*DY83</f>
        <v>4110.8369104318326</v>
      </c>
      <c r="EA83" s="2">
        <f>('DT-Prelim Calcs'!$C$6*DY83-DZ83)/('DT-Prelim Calcs'!$C$6*DY83)*'DT-Prelim Calcs'!$C$7*DY83</f>
        <v>0.24077181621463015</v>
      </c>
      <c r="EB83" s="110">
        <f>EA83/'DT-Prelim Calcs'!$C$7*('DT-Prelim Calcs'!$C$8-'DT-Prelim Calcs'!$C$9)+'DT-Prelim Calcs'!$C$9</f>
        <v>17.685373187559001</v>
      </c>
      <c r="EC83" s="110">
        <f t="shared" si="129"/>
        <v>17.685373187559001</v>
      </c>
      <c r="ED83" s="2">
        <f t="shared" si="169"/>
        <v>5.0880893109894743E-9</v>
      </c>
      <c r="EE83" s="110">
        <f>ED83*'DT-Prelim Calcs'!$C$21/DY$2/'DT-Prelim Calcs'!$C$19/'DT-Prelim Calcs'!$C$18*3.39*'DT-Prelim Calcs'!$C$20</f>
        <v>2.4565871887130775E-7</v>
      </c>
      <c r="EF83" s="88">
        <f t="shared" si="130"/>
        <v>1</v>
      </c>
      <c r="EG83" s="110">
        <f>EE82*'DT-Prelim Calcs'!$C$11+EG82</f>
        <v>9.4647904035515147</v>
      </c>
      <c r="EH83" s="110">
        <f>EH82+0.5*EE83*'DT-Prelim Calcs'!$C$11^2+EG83*'DT-Prelim Calcs'!$C$11</f>
        <v>27.832482672909702</v>
      </c>
      <c r="EI83" s="110">
        <f>MIN('Drive Train'!$G$35-EC82*'DT-Prelim Calcs'!$C$21*'Drive Train'!$G$38,EI82+EC$2)</f>
        <v>11.108316406794607</v>
      </c>
      <c r="EJ83" s="110">
        <f>'Drive Train'!$G$35-EC83*'DT-Prelim Calcs'!$C$21*'Drive Train'!$G$38</f>
        <v>11.10831641311969</v>
      </c>
      <c r="EK83" s="1">
        <f>IF(EH83&gt;='Drive Train'!$G$30,1,0)</f>
        <v>1</v>
      </c>
      <c r="EL83" s="110">
        <f t="shared" si="170"/>
        <v>0</v>
      </c>
      <c r="EM83" s="119">
        <f>EM82+'DT-Prelim Calcs'!$C$11</f>
        <v>3.1600000000000019</v>
      </c>
      <c r="EN83" s="2">
        <f>EX83/'Drive Train'!$G$35</f>
        <v>0.87467058542253073</v>
      </c>
      <c r="EO83" s="88">
        <f>EV83*12*60/(PI() * 'Drive Train'!$G$17)/EN$2*EN83</f>
        <v>4110.8369397650267</v>
      </c>
      <c r="EP83" s="2">
        <f>('DT-Prelim Calcs'!$C$6*EN83-EO83)/('DT-Prelim Calcs'!$C$6*EN83)*'DT-Prelim Calcs'!$C$7*EN83</f>
        <v>0.24077181224907529</v>
      </c>
      <c r="EQ83" s="110">
        <f>EP83/'DT-Prelim Calcs'!$C$7*('DT-Prelim Calcs'!$C$8-'DT-Prelim Calcs'!$C$9)+'DT-Prelim Calcs'!$C$9</f>
        <v>17.685372945688282</v>
      </c>
      <c r="ER83" s="110">
        <f t="shared" si="131"/>
        <v>17.685372945688282</v>
      </c>
      <c r="ES83" s="2">
        <f t="shared" si="171"/>
        <v>1.2936762772142174E-11</v>
      </c>
      <c r="ET83" s="110">
        <f>ES83*'DT-Prelim Calcs'!$C$21/EN$2/'DT-Prelim Calcs'!$C$19/'DT-Prelim Calcs'!$C$18*3.39*'DT-Prelim Calcs'!$C$20</f>
        <v>7.0467869369426538E-10</v>
      </c>
      <c r="EU83" s="88">
        <f t="shared" si="132"/>
        <v>1</v>
      </c>
      <c r="EV83" s="110">
        <f>ET82*'DT-Prelim Calcs'!$C$11+EV82</f>
        <v>8.389246078173441</v>
      </c>
      <c r="EW83" s="110">
        <f>EW82+0.5*ET83*'DT-Prelim Calcs'!$C$11^2+EV83*'DT-Prelim Calcs'!$C$11</f>
        <v>24.966573953909133</v>
      </c>
      <c r="EX83" s="110">
        <f>MIN('Drive Train'!$G$35-ER82*'DT-Prelim Calcs'!$C$21*'Drive Train'!$G$38,EX82+ER$2)</f>
        <v>11.10831643486614</v>
      </c>
      <c r="EY83" s="110">
        <f>'Drive Train'!$G$35-ER83*'DT-Prelim Calcs'!$C$21*'Drive Train'!$G$38</f>
        <v>11.108316434888055</v>
      </c>
      <c r="EZ83" s="1">
        <f>IF(EW83&gt;='Drive Train'!$G$30,1,0)</f>
        <v>1</v>
      </c>
      <c r="FA83" s="110">
        <f t="shared" si="172"/>
        <v>0</v>
      </c>
      <c r="FB83" s="119">
        <f>FB82+'DT-Prelim Calcs'!$C$11</f>
        <v>3.1600000000000019</v>
      </c>
      <c r="FC83" s="2">
        <f>FM83/'Drive Train'!$G$35</f>
        <v>0.87467058542860954</v>
      </c>
      <c r="FD83" s="88">
        <f>FK83*12*60/(PI() * 'Drive Train'!$G$17)/FC$2*FC83</f>
        <v>4110.8369398422601</v>
      </c>
      <c r="FE83" s="2">
        <f>('DT-Prelim Calcs'!$C$6*FC83-FD83)/('DT-Prelim Calcs'!$C$6*FC83)*'DT-Prelim Calcs'!$C$7*FC83</f>
        <v>0.24077181223899918</v>
      </c>
      <c r="FF83" s="110">
        <f>FE83/'DT-Prelim Calcs'!$C$7*('DT-Prelim Calcs'!$C$8-'DT-Prelim Calcs'!$C$9)+'DT-Prelim Calcs'!$C$9</f>
        <v>17.685372945073709</v>
      </c>
      <c r="FG83" s="110">
        <f t="shared" si="133"/>
        <v>17.685372945073709</v>
      </c>
      <c r="FH83" s="2">
        <f t="shared" si="173"/>
        <v>1.0352829704629585E-14</v>
      </c>
      <c r="FI83" s="110">
        <f>FH83*'DT-Prelim Calcs'!$C$21/FC$2/'DT-Prelim Calcs'!$C$19/'DT-Prelim Calcs'!$C$18*3.39*'DT-Prelim Calcs'!$C$20</f>
        <v>6.2801208357437909E-13</v>
      </c>
      <c r="FJ83" s="88">
        <f t="shared" si="134"/>
        <v>1</v>
      </c>
      <c r="FK83" s="110">
        <f>FI82*'DT-Prelim Calcs'!$C$11+FK82</f>
        <v>7.5332005600816538</v>
      </c>
      <c r="FL83" s="110">
        <f>FL82+0.5*FI83*'DT-Prelim Calcs'!$C$11^2+FK83*'DT-Prelim Calcs'!$C$11</f>
        <v>22.608992776179576</v>
      </c>
      <c r="FM83" s="110">
        <f>MIN('Drive Train'!$G$35-FG82*'DT-Prelim Calcs'!$C$21*'Drive Train'!$G$38,FM82+FG$2)</f>
        <v>11.10831643494334</v>
      </c>
      <c r="FN83" s="110">
        <f>'Drive Train'!$G$35-FG83*'DT-Prelim Calcs'!$C$21*'Drive Train'!$G$38</f>
        <v>11.108316434943365</v>
      </c>
      <c r="FO83" s="1">
        <f>IF(FL83&gt;='Drive Train'!$G$30,1,0)</f>
        <v>1</v>
      </c>
      <c r="FP83" s="110">
        <f t="shared" si="174"/>
        <v>0</v>
      </c>
      <c r="FQ83" s="119">
        <f>FQ82+'DT-Prelim Calcs'!$C$11</f>
        <v>3.1600000000000019</v>
      </c>
      <c r="FR83" s="2">
        <f>GB83/'Drive Train'!$G$35</f>
        <v>0.87467058542861498</v>
      </c>
      <c r="FS83" s="88">
        <f>FZ83*12*60/(PI() * 'Drive Train'!$G$17)/FR$2*FR83</f>
        <v>4110.8369398423247</v>
      </c>
      <c r="FT83" s="2">
        <f>('DT-Prelim Calcs'!$C$6*FR83-FS83)/('DT-Prelim Calcs'!$C$6*FR83)*'DT-Prelim Calcs'!$C$7*FR83</f>
        <v>0.24077181223899125</v>
      </c>
      <c r="FU83" s="110">
        <f>FT83/'DT-Prelim Calcs'!$C$7*('DT-Prelim Calcs'!$C$8-'DT-Prelim Calcs'!$C$9)+'DT-Prelim Calcs'!$C$9</f>
        <v>17.685372945073226</v>
      </c>
      <c r="FV83" s="110">
        <f t="shared" si="135"/>
        <v>17.685372945073226</v>
      </c>
      <c r="FW83" s="2">
        <f t="shared" si="175"/>
        <v>1.3877787807814457E-16</v>
      </c>
      <c r="FX83" s="110">
        <f>FW83*'DT-Prelim Calcs'!$C$21/FR$2/'DT-Prelim Calcs'!$C$19/'DT-Prelim Calcs'!$C$18*3.39*'DT-Prelim Calcs'!$C$20</f>
        <v>9.2774121882739154E-15</v>
      </c>
      <c r="FY83" s="88">
        <f t="shared" si="136"/>
        <v>1</v>
      </c>
      <c r="FZ83" s="110">
        <f>FX82*'DT-Prelim Calcs'!$C$11+FZ82</f>
        <v>6.8356819897037893</v>
      </c>
      <c r="GA83" s="110">
        <f>GA82+0.5*FX83*'DT-Prelim Calcs'!$C$11^2+FZ83*'DT-Prelim Calcs'!$C$11</f>
        <v>20.644207242758018</v>
      </c>
      <c r="GB83" s="110">
        <f>MIN('Drive Train'!$G$35-FV82*'DT-Prelim Calcs'!$C$21*'Drive Train'!$G$38,GB82+FV$2)</f>
        <v>11.10831643494341</v>
      </c>
      <c r="GC83" s="110">
        <f>'Drive Train'!$G$35-FV83*'DT-Prelim Calcs'!$C$21*'Drive Train'!$G$38</f>
        <v>11.10831643494341</v>
      </c>
      <c r="GD83" s="1">
        <f>IF(GA83&gt;='Drive Train'!$G$30,1,0)</f>
        <v>1</v>
      </c>
      <c r="GE83" s="110">
        <f t="shared" si="176"/>
        <v>0</v>
      </c>
      <c r="GF83" s="119">
        <f>GF82+'DT-Prelim Calcs'!$C$11</f>
        <v>3.1600000000000019</v>
      </c>
      <c r="GG83" s="2">
        <f>GQ83/'Drive Train'!$G$35</f>
        <v>0.87465033939368364</v>
      </c>
      <c r="GH83" s="88">
        <f>GO83*12*60/(PI() * 'Drive Train'!$G$17)/GG$2*GG83</f>
        <v>4110.5507742965592</v>
      </c>
      <c r="GI83" s="2">
        <f>('DT-Prelim Calcs'!$C$6*GG83-GH83)/('DT-Prelim Calcs'!$C$6*GG83)*'DT-Prelim Calcs'!$C$7*GG83</f>
        <v>0.24081235666869863</v>
      </c>
      <c r="GJ83" s="110">
        <f>GI83/'DT-Prelim Calcs'!$C$7*('DT-Prelim Calcs'!$C$8-'DT-Prelim Calcs'!$C$9)+'DT-Prelim Calcs'!$C$9</f>
        <v>17.687845867736229</v>
      </c>
      <c r="GK83" s="110">
        <f t="shared" si="177"/>
        <v>17.687845867736229</v>
      </c>
      <c r="GL83" s="2">
        <f t="shared" si="178"/>
        <v>5.1732256397069021E-5</v>
      </c>
      <c r="GM83" s="110">
        <f>GL83*'DT-Prelim Calcs'!$C$21/GG$2/'DT-Prelim Calcs'!$C$19/'DT-Prelim Calcs'!$C$18*3.39*'DT-Prelim Calcs'!$C$20</f>
        <v>1.9213015178223978E-3</v>
      </c>
      <c r="GN83" s="88">
        <f t="shared" si="137"/>
        <v>1</v>
      </c>
      <c r="GO83" s="110">
        <f>GM82*'DT-Prelim Calcs'!$C$11+GO82</f>
        <v>12.303655846908484</v>
      </c>
      <c r="GP83" s="110">
        <f>GP82+0.5*GM83*'DT-Prelim Calcs'!$C$11^2+GO83*'DT-Prelim Calcs'!$C$11</f>
        <v>32.803192874637105</v>
      </c>
      <c r="GQ83" s="110">
        <f>MIN('Drive Train'!$G$35-GK82*'DT-Prelim Calcs'!$C$21*'Drive Train'!$G$38,GQ82+GK$2)</f>
        <v>11.108059310299781</v>
      </c>
      <c r="GR83" s="110">
        <f>'Drive Train'!$G$35-GK83*'DT-Prelim Calcs'!$C$21*'Drive Train'!$G$38</f>
        <v>11.108093871903739</v>
      </c>
      <c r="GS83" s="1">
        <f>IF(GP83&gt;='Drive Train'!$G$30,1,0)</f>
        <v>1</v>
      </c>
      <c r="GT83" s="110">
        <f t="shared" si="179"/>
        <v>0</v>
      </c>
      <c r="GU83" s="119">
        <f>GU82+'DT-Prelim Calcs'!$C$11</f>
        <v>3.1600000000000019</v>
      </c>
      <c r="GV83" s="2">
        <f>HF83/'Drive Train'!$G$35</f>
        <v>0.8746561130320909</v>
      </c>
      <c r="GW83" s="88">
        <f>HD83*12*60/(PI() * 'Drive Train'!$G$17)/GV$2*GV83</f>
        <v>4110.6323814346752</v>
      </c>
      <c r="GX83" s="2">
        <f>('DT-Prelim Calcs'!$C$6*GV83-GW83)/('DT-Prelim Calcs'!$C$6*GV83)*'DT-Prelim Calcs'!$C$7*GV83</f>
        <v>0.24080079440557489</v>
      </c>
      <c r="GY83" s="110">
        <f>GX83/'DT-Prelim Calcs'!$C$7*('DT-Prelim Calcs'!$C$8-'DT-Prelim Calcs'!$C$9)+'DT-Prelim Calcs'!$C$9</f>
        <v>17.68714065168755</v>
      </c>
      <c r="GZ83" s="110">
        <f t="shared" si="138"/>
        <v>17.68714065168755</v>
      </c>
      <c r="HA83" s="2">
        <f t="shared" si="180"/>
        <v>3.6979452343849362E-5</v>
      </c>
      <c r="HB83" s="110">
        <f>HA83*'DT-Prelim Calcs'!$C$21/GV$2/'DT-Prelim Calcs'!$C$19/'DT-Prelim Calcs'!$C$18*3.39*'DT-Prelim Calcs'!$C$20</f>
        <v>1.3733922095171588E-3</v>
      </c>
      <c r="HC83" s="88">
        <f t="shared" si="139"/>
        <v>1</v>
      </c>
      <c r="HD83" s="110">
        <f>HB82*'DT-Prelim Calcs'!$C$11+HD82</f>
        <v>12.303818893991695</v>
      </c>
      <c r="HE83" s="110">
        <f>HE82+0.5*HB83*'DT-Prelim Calcs'!$C$11^2+HD83*'DT-Prelim Calcs'!$C$11</f>
        <v>33.470770724267005</v>
      </c>
      <c r="HF83" s="110">
        <f>MIN('Drive Train'!$G$35-GZ82*'DT-Prelim Calcs'!$C$21*'Drive Train'!$G$38,HF82+GZ$2)</f>
        <v>11.108132635507554</v>
      </c>
      <c r="HG83" s="110">
        <f>'Drive Train'!$G$35-GZ83*'DT-Prelim Calcs'!$C$21*'Drive Train'!$G$38</f>
        <v>11.10815734134812</v>
      </c>
      <c r="HH83" s="1">
        <f>IF(HE83&gt;='Drive Train'!$G$30,1,0)</f>
        <v>1</v>
      </c>
      <c r="HI83" s="110">
        <f t="shared" si="181"/>
        <v>0</v>
      </c>
      <c r="HJ83" s="119">
        <f>HJ82+'DT-Prelim Calcs'!$C$11</f>
        <v>3.1600000000000019</v>
      </c>
      <c r="HK83" s="2">
        <f>HU83/'Drive Train'!$G$35</f>
        <v>0.87465891051490319</v>
      </c>
      <c r="HL83" s="88">
        <f>HS83*12*60/(PI() * 'Drive Train'!$G$17)/HK$2*HK83</f>
        <v>4110.6719222190295</v>
      </c>
      <c r="HM83" s="2">
        <f>('DT-Prelim Calcs'!$C$6*HK83-HL83)/('DT-Prelim Calcs'!$C$6*HK83)*'DT-Prelim Calcs'!$C$7*HK83</f>
        <v>0.24079519219436429</v>
      </c>
      <c r="HN83" s="110">
        <f>HM83/'DT-Prelim Calcs'!$C$7*('DT-Prelim Calcs'!$C$8-'DT-Prelim Calcs'!$C$9)+'DT-Prelim Calcs'!$C$9</f>
        <v>17.686798956535696</v>
      </c>
      <c r="HO83" s="110">
        <f t="shared" si="140"/>
        <v>17.686798956535696</v>
      </c>
      <c r="HP83" s="2">
        <f t="shared" si="182"/>
        <v>2.9831357350407206E-5</v>
      </c>
      <c r="HQ83" s="110">
        <f>HP83*'DT-Prelim Calcs'!$C$21/HK$2/'DT-Prelim Calcs'!$C$19/'DT-Prelim Calcs'!$C$18*3.39*'DT-Prelim Calcs'!$C$20</f>
        <v>1.1079167263867303E-3</v>
      </c>
      <c r="HR83" s="88">
        <f t="shared" si="141"/>
        <v>1</v>
      </c>
      <c r="HS83" s="110">
        <f>HQ82*'DT-Prelim Calcs'!$C$11+HS82</f>
        <v>12.303897893712225</v>
      </c>
      <c r="HT83" s="110">
        <f>HT82+0.5*HQ83*'DT-Prelim Calcs'!$C$11^2+HS83*'DT-Prelim Calcs'!$C$11</f>
        <v>33.93947450831503</v>
      </c>
      <c r="HU83" s="110">
        <f>MIN('Drive Train'!$G$35-HO82*'DT-Prelim Calcs'!$C$21*'Drive Train'!$G$38,HU82+HO$2)</f>
        <v>11.10816816353927</v>
      </c>
      <c r="HV83" s="110">
        <f>'Drive Train'!$G$35-HO83*'DT-Prelim Calcs'!$C$21*'Drive Train'!$G$38</f>
        <v>11.108188093911787</v>
      </c>
      <c r="HW83" s="1">
        <f>IF(HT83&gt;='Drive Train'!$G$30,1,0)</f>
        <v>1</v>
      </c>
      <c r="HX83" s="110">
        <f t="shared" si="183"/>
        <v>0</v>
      </c>
      <c r="HY83" s="119">
        <f>HY82+'DT-Prelim Calcs'!$C$11</f>
        <v>3.1600000000000019</v>
      </c>
      <c r="HZ83" s="2">
        <f>IJ83/'Drive Train'!$G$35</f>
        <v>0.87466041488391533</v>
      </c>
      <c r="IA83" s="88">
        <f>IH83*12*60/(PI() * 'Drive Train'!$G$17)/HZ$2*HZ83</f>
        <v>4110.6931855781413</v>
      </c>
      <c r="IB83" s="2">
        <f>('DT-Prelim Calcs'!$C$6*HZ83-IA83)/('DT-Prelim Calcs'!$C$6*HZ83)*'DT-Prelim Calcs'!$C$7*HZ83</f>
        <v>0.24079217956420079</v>
      </c>
      <c r="IC83" s="110">
        <f>IB83/'DT-Prelim Calcs'!$C$7*('DT-Prelim Calcs'!$C$8-'DT-Prelim Calcs'!$C$9)+'DT-Prelim Calcs'!$C$9</f>
        <v>17.686615207461895</v>
      </c>
      <c r="ID83" s="110">
        <f t="shared" si="142"/>
        <v>17.686615207461895</v>
      </c>
      <c r="IE83" s="2">
        <f t="shared" si="184"/>
        <v>2.5987420793127658E-5</v>
      </c>
      <c r="IF83" s="110">
        <f>IE83*'DT-Prelim Calcs'!$C$21/HZ$2/'DT-Prelim Calcs'!$C$19/'DT-Prelim Calcs'!$C$18*3.39*'DT-Prelim Calcs'!$C$20</f>
        <v>9.6515548502064462E-4</v>
      </c>
      <c r="IG83" s="88">
        <f t="shared" si="143"/>
        <v>1</v>
      </c>
      <c r="IH83" s="110">
        <f>IF82*'DT-Prelim Calcs'!$C$11+IH82</f>
        <v>12.303940376189571</v>
      </c>
      <c r="II83" s="110">
        <f>II82+0.5*IF83*'DT-Prelim Calcs'!$C$11^2+IH83*'DT-Prelim Calcs'!$C$11</f>
        <v>34.268529672621675</v>
      </c>
      <c r="IJ83" s="110">
        <f>MIN('Drive Train'!$G$35-ID82*'DT-Prelim Calcs'!$C$21*'Drive Train'!$G$38,IJ82+ID$2)</f>
        <v>11.108187269025724</v>
      </c>
      <c r="IK83" s="110">
        <f>'Drive Train'!$G$35-ID83*'DT-Prelim Calcs'!$C$21*'Drive Train'!$G$38</f>
        <v>11.108204631328428</v>
      </c>
      <c r="IL83" s="1">
        <f>IF(II83&gt;='Drive Train'!$G$30,1,0)</f>
        <v>1</v>
      </c>
      <c r="IM83" s="110">
        <f t="shared" si="185"/>
        <v>0</v>
      </c>
      <c r="IN83" s="119">
        <f>IN82+'DT-Prelim Calcs'!$C$11</f>
        <v>3.1600000000000019</v>
      </c>
      <c r="IO83" s="2">
        <f>IY83/'Drive Train'!$G$35</f>
        <v>0.87466129802727255</v>
      </c>
      <c r="IP83" s="88">
        <f>IW83*12*60/(PI() * 'Drive Train'!$G$17)/IO$2*IO83</f>
        <v>4110.7056682772727</v>
      </c>
      <c r="IQ83" s="2">
        <f>('DT-Prelim Calcs'!$C$6*IO83-IP83)/('DT-Prelim Calcs'!$C$6*IO83)*'DT-Prelim Calcs'!$C$7*IO83</f>
        <v>0.24079041099397572</v>
      </c>
      <c r="IR83" s="110">
        <f>IQ83/'DT-Prelim Calcs'!$C$7*('DT-Prelim Calcs'!$C$8-'DT-Prelim Calcs'!$C$9)+'DT-Prelim Calcs'!$C$9</f>
        <v>17.686507337221215</v>
      </c>
      <c r="IS83" s="110">
        <f t="shared" si="144"/>
        <v>17.686507337221215</v>
      </c>
      <c r="IT83" s="2">
        <f t="shared" si="186"/>
        <v>2.3730831866269897E-5</v>
      </c>
      <c r="IU83" s="110">
        <f>IT83*'DT-Prelim Calcs'!$C$21/IO$2/'DT-Prelim Calcs'!$C$19/'DT-Prelim Calcs'!$C$18*3.39*'DT-Prelim Calcs'!$C$20</f>
        <v>8.8134727652118582E-4</v>
      </c>
      <c r="IV83" s="88">
        <f t="shared" si="145"/>
        <v>1</v>
      </c>
      <c r="IW83" s="110">
        <f>IU82*'DT-Prelim Calcs'!$C$11+IW82</f>
        <v>12.303965315542374</v>
      </c>
      <c r="IX83" s="110">
        <f>IX82+0.5*IU83*'DT-Prelim Calcs'!$C$11^2+IW83*'DT-Prelim Calcs'!$C$11</f>
        <v>34.501241462086</v>
      </c>
      <c r="IY83" s="110">
        <f>MIN('Drive Train'!$G$35-IS82*'DT-Prelim Calcs'!$C$21*'Drive Train'!$G$38,IY82+IS$2)</f>
        <v>11.10819848494636</v>
      </c>
      <c r="IZ83" s="110">
        <f>'Drive Train'!$G$35-IS83*'DT-Prelim Calcs'!$C$21*'Drive Train'!$G$38</f>
        <v>11.10821433965009</v>
      </c>
      <c r="JA83" s="1">
        <f>IF(IX83&gt;='Drive Train'!$G$30,1,0)</f>
        <v>1</v>
      </c>
      <c r="JB83" s="110">
        <f t="shared" si="187"/>
        <v>0</v>
      </c>
      <c r="JC83" s="119">
        <f>JC82+'DT-Prelim Calcs'!$C$11</f>
        <v>3.1600000000000019</v>
      </c>
      <c r="JD83" s="2">
        <f>JN83/'Drive Train'!$G$35</f>
        <v>0.87466181514327124</v>
      </c>
      <c r="JE83" s="88">
        <f>JL83*12*60/(PI() * 'Drive Train'!$G$17)/JD$2*JD83</f>
        <v>4110.7129773983143</v>
      </c>
      <c r="JF83" s="2">
        <f>('DT-Prelim Calcs'!$C$6*JD83-JE83)/('DT-Prelim Calcs'!$C$6*JD83)*'DT-Prelim Calcs'!$C$7*JD83</f>
        <v>0.24078937542536474</v>
      </c>
      <c r="JG83" s="110">
        <f>JF83/'DT-Prelim Calcs'!$C$7*('DT-Prelim Calcs'!$C$8-'DT-Prelim Calcs'!$C$9)+'DT-Prelim Calcs'!$C$9</f>
        <v>17.686444174880403</v>
      </c>
      <c r="JH83" s="110">
        <f t="shared" si="146"/>
        <v>17.686444174880403</v>
      </c>
      <c r="JI83" s="2">
        <f t="shared" si="188"/>
        <v>2.2409509225856938E-5</v>
      </c>
      <c r="JJ83" s="110">
        <f>JI83*'DT-Prelim Calcs'!$C$21/JD$2/'DT-Prelim Calcs'!$C$19/'DT-Prelim Calcs'!$C$18*3.39*'DT-Prelim Calcs'!$C$20</f>
        <v>8.3227423445100942E-4</v>
      </c>
      <c r="JK83" s="88">
        <f t="shared" si="147"/>
        <v>1</v>
      </c>
      <c r="JL83" s="110">
        <f>JJ82*'DT-Prelim Calcs'!$C$11+JL82</f>
        <v>12.303979918508468</v>
      </c>
      <c r="JM83" s="110">
        <f>JM82+0.5*JJ83*'DT-Prelim Calcs'!$C$11^2+JL83*'DT-Prelim Calcs'!$C$11</f>
        <v>34.658870697703875</v>
      </c>
      <c r="JN83" s="110">
        <f>MIN('Drive Train'!$G$35-JH82*'DT-Prelim Calcs'!$C$21*'Drive Train'!$G$38,JN82+JH$2)</f>
        <v>11.108205052319544</v>
      </c>
      <c r="JO83" s="110">
        <f>'Drive Train'!$G$35-JH83*'DT-Prelim Calcs'!$C$21*'Drive Train'!$G$38</f>
        <v>11.108220024260763</v>
      </c>
      <c r="JP83" s="1">
        <f>IF(JM83&gt;='Drive Train'!$G$30,1,0)</f>
        <v>1</v>
      </c>
      <c r="JQ83" s="110">
        <f>MIN(JG83,'DT-Prelim Calcs'!$C$10)*'DT-Prelim Calcs'!$C$11*1000/60/60*(1-JP83)</f>
        <v>0</v>
      </c>
      <c r="JR83" s="119">
        <f>JR82+'DT-Prelim Calcs'!$C$11</f>
        <v>3.1600000000000019</v>
      </c>
      <c r="JS83" s="2">
        <f>KC83/'Drive Train'!$G$35</f>
        <v>0.87466200539657357</v>
      </c>
      <c r="JT83" s="88">
        <f>KA83*12*60/(PI() * 'Drive Train'!$G$17)/JS$2*JS83</f>
        <v>4110.7156665130015</v>
      </c>
      <c r="JU83" s="2">
        <f>('DT-Prelim Calcs'!$C$6*JS83-JT83)/('DT-Prelim Calcs'!$C$6*JS83)*'DT-Prelim Calcs'!$C$7*JS83</f>
        <v>0.24078899442709123</v>
      </c>
      <c r="JV83" s="110">
        <f>JU83/'DT-Prelim Calcs'!$C$7*('DT-Prelim Calcs'!$C$8-'DT-Prelim Calcs'!$C$9)+'DT-Prelim Calcs'!$C$9</f>
        <v>17.686420936687835</v>
      </c>
      <c r="JW83" s="110">
        <f t="shared" si="148"/>
        <v>17.686420936687835</v>
      </c>
      <c r="JX83" s="2">
        <f t="shared" si="189"/>
        <v>2.1923378655391845E-5</v>
      </c>
      <c r="JY83" s="110">
        <f>JX83*'DT-Prelim Calcs'!$C$21/JS$2/'DT-Prelim Calcs'!$C$19/'DT-Prelim Calcs'!$C$18*3.39*'DT-Prelim Calcs'!$C$20</f>
        <v>8.1421966911897489E-4</v>
      </c>
      <c r="JZ83" s="88">
        <f t="shared" si="149"/>
        <v>1</v>
      </c>
      <c r="KA83" s="110">
        <f>JY82*'DT-Prelim Calcs'!$C$11+KA82</f>
        <v>12.303985291112909</v>
      </c>
      <c r="KB83" s="110">
        <f>KB82+0.5*JY83*'DT-Prelim Calcs'!$C$11^2+KA83*'DT-Prelim Calcs'!$C$11</f>
        <v>34.720959490201778</v>
      </c>
      <c r="KC83" s="110">
        <f>MIN('Drive Train'!$G$35-JW82*'DT-Prelim Calcs'!$C$21*'Drive Train'!$G$38,KC82+JW$2)</f>
        <v>11.108207468536484</v>
      </c>
      <c r="KD83" s="110">
        <f>'Drive Train'!$G$35-JW83*'DT-Prelim Calcs'!$C$21*'Drive Train'!$G$38</f>
        <v>11.108222115698094</v>
      </c>
      <c r="KE83" s="1">
        <f>IF(KB83&gt;='Drive Train'!$G$30,1,0)</f>
        <v>1</v>
      </c>
      <c r="KF83" s="110">
        <f>MIN(JV83,'DT-Prelim Calcs'!$C$10)*'DT-Prelim Calcs'!$C$11*1000/60/60*(1-KE83)</f>
        <v>0</v>
      </c>
      <c r="KG83" s="119">
        <f>KG82+'DT-Prelim Calcs'!$C$11</f>
        <v>3.1600000000000019</v>
      </c>
      <c r="KH83" s="2">
        <f>KR83/'Drive Train'!$G$35</f>
        <v>0.87466199124894628</v>
      </c>
      <c r="KI83" s="88">
        <f>KP83*12*60/(PI() * 'Drive Train'!$G$17)/KH$2*KH83</f>
        <v>4110.7154665449043</v>
      </c>
      <c r="KJ83" s="2">
        <f>('DT-Prelim Calcs'!$C$6*KH83-KI83)/('DT-Prelim Calcs'!$C$6*KH83)*'DT-Prelim Calcs'!$C$7*KH83</f>
        <v>0.24078902275890549</v>
      </c>
      <c r="KK83" s="110">
        <f>KJ83/'DT-Prelim Calcs'!$C$7*('DT-Prelim Calcs'!$C$8-'DT-Prelim Calcs'!$C$9)+'DT-Prelim Calcs'!$C$9</f>
        <v>17.686422664727569</v>
      </c>
      <c r="KL83" s="110">
        <f t="shared" si="150"/>
        <v>17.686422664727569</v>
      </c>
      <c r="KM83" s="2">
        <f t="shared" si="190"/>
        <v>2.1959528321652266E-5</v>
      </c>
      <c r="KN83" s="110">
        <f>KM83*'DT-Prelim Calcs'!$C$21/KH$2/'DT-Prelim Calcs'!$C$19/'DT-Prelim Calcs'!$C$18*3.39*'DT-Prelim Calcs'!$C$20</f>
        <v>8.1556224362648957E-4</v>
      </c>
      <c r="KO83" s="88">
        <f t="shared" si="151"/>
        <v>1</v>
      </c>
      <c r="KP83" s="110">
        <f>KN82*'DT-Prelim Calcs'!$C$11+KP82</f>
        <v>12.303984891595087</v>
      </c>
      <c r="KQ83" s="110">
        <f>KQ82+0.5*KN83*'DT-Prelim Calcs'!$C$11^2+KP83*'DT-Prelim Calcs'!$C$11</f>
        <v>34.716404150231853</v>
      </c>
      <c r="KR83" s="110">
        <f>MIN('Drive Train'!$G$35-KL82*'DT-Prelim Calcs'!$C$21*'Drive Train'!$G$38,KR82+KL$2)</f>
        <v>11.108207288861617</v>
      </c>
      <c r="KS83" s="110">
        <f>'Drive Train'!$G$35-KL83*'DT-Prelim Calcs'!$C$21*'Drive Train'!$G$38</f>
        <v>11.108221960174518</v>
      </c>
      <c r="KT83" s="1">
        <f>IF(KQ83&gt;='Drive Train'!$G$30,1,0)</f>
        <v>1</v>
      </c>
      <c r="KU83" s="110">
        <f>MIN(KK83,'DT-Prelim Calcs'!$C$10)*'DT-Prelim Calcs'!$C$11*1000/60/60*(1-KT83)</f>
        <v>0</v>
      </c>
      <c r="KV83" s="119">
        <f>KV82+'DT-Prelim Calcs'!$C$11</f>
        <v>3.1600000000000019</v>
      </c>
      <c r="KW83" s="2">
        <f>LG83/'Drive Train'!$G$35</f>
        <v>0.87466200453130327</v>
      </c>
      <c r="KX83" s="88">
        <f>LE83*12*60/(PI() * 'Drive Train'!$G$17)/KW$2*KW83</f>
        <v>4110.7156542829307</v>
      </c>
      <c r="KY83" s="2">
        <f>('DT-Prelim Calcs'!$C$6*KW83-KX83)/('DT-Prelim Calcs'!$C$6*KW83)*'DT-Prelim Calcs'!$C$7*KW83</f>
        <v>0.24078899615986837</v>
      </c>
      <c r="KZ83" s="110">
        <f>KY83/'DT-Prelim Calcs'!$C$7*('DT-Prelim Calcs'!$C$8-'DT-Prelim Calcs'!$C$9)+'DT-Prelim Calcs'!$C$9</f>
        <v>17.686421042374953</v>
      </c>
      <c r="LA83" s="110">
        <f t="shared" si="152"/>
        <v>17.686421042374953</v>
      </c>
      <c r="LB83" s="2">
        <f t="shared" si="191"/>
        <v>2.1925589573201787E-5</v>
      </c>
      <c r="LC83" s="110">
        <f>LB83*'DT-Prelim Calcs'!$C$21/KW$2/'DT-Prelim Calcs'!$C$19/'DT-Prelim Calcs'!$C$18*3.39*'DT-Prelim Calcs'!$C$20</f>
        <v>8.1430178113263635E-4</v>
      </c>
      <c r="LD83" s="88">
        <f t="shared" si="153"/>
        <v>1</v>
      </c>
      <c r="LE83" s="110">
        <f>LC82*'DT-Prelim Calcs'!$C$11+LE82</f>
        <v>12.303985266678358</v>
      </c>
      <c r="LF83" s="110">
        <f>LF82+0.5*LC83*'DT-Prelim Calcs'!$C$11^2+LE83*'DT-Prelim Calcs'!$C$11</f>
        <v>34.720744411597074</v>
      </c>
      <c r="LG83" s="110">
        <f>MIN('Drive Train'!$G$35-LA82*'DT-Prelim Calcs'!$C$21*'Drive Train'!$G$38,LG82+LA$2)</f>
        <v>11.10820745754755</v>
      </c>
      <c r="LH83" s="110">
        <f>'Drive Train'!$G$35-LA83*'DT-Prelim Calcs'!$C$21*'Drive Train'!$G$38</f>
        <v>11.108222106186254</v>
      </c>
      <c r="LI83" s="1">
        <f>IF(LF83&gt;='Drive Train'!$G$30,1,0)</f>
        <v>1</v>
      </c>
      <c r="LJ83" s="110">
        <f>MIN(KZ83,'DT-Prelim Calcs'!$C$10)*'DT-Prelim Calcs'!$C$11*1000/60/60*(1-LI83)</f>
        <v>0</v>
      </c>
      <c r="LK83" s="119">
        <f>LK82+'DT-Prelim Calcs'!$C$11</f>
        <v>3.1600000000000019</v>
      </c>
      <c r="LL83" s="2">
        <f>LV83/'Drive Train'!$G$35</f>
        <v>0.87466199452280957</v>
      </c>
      <c r="LM83" s="88">
        <f>LT83*12*60/(PI() * 'Drive Train'!$G$17)/LL$2*LL83</f>
        <v>4110.715512818967</v>
      </c>
      <c r="LN83" s="2">
        <f>('DT-Prelim Calcs'!$C$6*LL83-LM83)/('DT-Prelim Calcs'!$C$6*LL83)*'DT-Prelim Calcs'!$C$7*LL83</f>
        <v>0.2407890162027192</v>
      </c>
      <c r="LO83" s="110">
        <f>LN83/'DT-Prelim Calcs'!$C$7*('DT-Prelim Calcs'!$C$8-'DT-Prelim Calcs'!$C$9)+'DT-Prelim Calcs'!$C$9</f>
        <v>17.686422264846705</v>
      </c>
      <c r="LP83" s="110">
        <f t="shared" si="154"/>
        <v>17.686422264846705</v>
      </c>
      <c r="LQ83" s="2">
        <f t="shared" si="192"/>
        <v>2.1951163027944531E-5</v>
      </c>
      <c r="LR83" s="110">
        <f>LQ83*'DT-Prelim Calcs'!$C$21/LL$2/'DT-Prelim Calcs'!$C$19/'DT-Prelim Calcs'!$C$18*3.39*'DT-Prelim Calcs'!$C$20</f>
        <v>8.1525156219449594E-4</v>
      </c>
      <c r="LS83" s="88">
        <f t="shared" si="155"/>
        <v>1</v>
      </c>
      <c r="LT83" s="110">
        <f>LR82*'DT-Prelim Calcs'!$C$11+LT82</f>
        <v>12.303984984046398</v>
      </c>
      <c r="LU83" s="110">
        <f>LU82+0.5*LR83*'DT-Prelim Calcs'!$C$11^2+LT83*'DT-Prelim Calcs'!$C$11</f>
        <v>34.717868895784434</v>
      </c>
      <c r="LV83" s="110">
        <f>MIN('Drive Train'!$G$35-LP82*'DT-Prelim Calcs'!$C$21*'Drive Train'!$G$38,LV82+LP$2)</f>
        <v>11.108207330439681</v>
      </c>
      <c r="LW83" s="110">
        <f>'Drive Train'!$G$35-LP83*'DT-Prelim Calcs'!$C$21*'Drive Train'!$G$38</f>
        <v>11.108221996163795</v>
      </c>
      <c r="LX83" s="1">
        <f>IF(LU83&gt;='Drive Train'!$G$30,1,0)</f>
        <v>1</v>
      </c>
      <c r="LY83" s="110">
        <f>MIN(LO83,'DT-Prelim Calcs'!$C$10)*'DT-Prelim Calcs'!$C$11*1000/60/60*(1-LX83)</f>
        <v>0</v>
      </c>
      <c r="LZ83" s="119">
        <f>LZ82+'DT-Prelim Calcs'!$C$11</f>
        <v>3.1600000000000019</v>
      </c>
    </row>
    <row r="84" spans="18:338" x14ac:dyDescent="0.2">
      <c r="R84" s="119">
        <f>R83+'DT-Prelim Calcs'!$C$11</f>
        <v>3.200000000000002</v>
      </c>
      <c r="S84" s="2">
        <f>AG84/'Drive Train'!$G$35</f>
        <v>0</v>
      </c>
      <c r="T84" s="88">
        <f>AE84*12*60/(PI() * 'Drive Train'!$G$17)/S$2*ABS(S84)</f>
        <v>0</v>
      </c>
      <c r="U84" s="2">
        <f>IF(OR(AD83=1,AND($C$32=Motors!$C$28,'DT-Prelim Calcs'!AI83=1)),0,IF(AG84=0,-(V83+$C$9)/($C$8-$C$9)*$C$7,($C$6*S84-T84)/($C$6*S84)*$C$7*S84))</f>
        <v>0</v>
      </c>
      <c r="V84" s="110">
        <f>IF(AND(AD83=1,AI83=1),0,ABS(U84/$C$7*($C$8-$C$9)+$C$9) *'Drive Train'!$K$55 + V83*(1-'Drive Train'!$K$55))</f>
        <v>3.0000000000169358</v>
      </c>
      <c r="W84" s="110">
        <f t="shared" si="108"/>
        <v>3.0000000000169358</v>
      </c>
      <c r="X84" s="2">
        <f>MAX(MIN(IF(AND(AI83=1,AG84&lt;0),-1,1)*(W84-$C$9)/($C$8-$C$9)*$C$7-$C$29*AE84/T$2 -  AI83*$C$29/2,X$2),MAX(X$4:X83)*-1)</f>
        <v>-0.16761540428593569</v>
      </c>
      <c r="Y84" s="110">
        <f t="shared" si="109"/>
        <v>-6.2251243826130267</v>
      </c>
      <c r="Z84" s="110">
        <f t="shared" si="110"/>
        <v>6.2251243826130267</v>
      </c>
      <c r="AA84" s="110">
        <f t="shared" si="111"/>
        <v>0</v>
      </c>
      <c r="AB84" s="110" t="e">
        <f t="shared" si="112"/>
        <v>#N/A</v>
      </c>
      <c r="AC84" s="88">
        <f t="shared" si="156"/>
        <v>0</v>
      </c>
      <c r="AD84" s="1">
        <f t="shared" si="113"/>
        <v>0</v>
      </c>
      <c r="AE84" s="110">
        <f t="shared" si="114"/>
        <v>0.92115359171683064</v>
      </c>
      <c r="AF84" s="110" t="e">
        <f t="shared" si="115"/>
        <v>#N/A</v>
      </c>
      <c r="AG84" s="110">
        <f>IF(AI83=0,MIN('Drive Train'!$G$35-W83*$C$21*'Drive Train'!$G$38,AG83+W$2)-$C$3,IF(AE83-1&lt;=0,0,IF($C$32=Motors!$C$26,MAX(MAX(AG$4:AG83)*-1,AG83-W$2),MAX(0,MAX(AG$4:AG83)*-1,AG83-W$2))))</f>
        <v>0</v>
      </c>
      <c r="AH84" s="110">
        <f>'Drive Train'!$G$35-ABS(W84)*'DT-Prelim Calcs'!$C$21*'Drive Train'!$G$38</f>
        <v>12.429999999998476</v>
      </c>
      <c r="AI84" s="1">
        <f>IF(AJ84&gt;='Drive Train'!$G$30,1,0)</f>
        <v>1</v>
      </c>
      <c r="AJ84" s="110">
        <f>AJ83+0.5*Y84*'DT-Prelim Calcs'!$C$11^2+AE84*'DT-Prelim Calcs'!$C$11</f>
        <v>27.350021404083801</v>
      </c>
      <c r="AK84" s="110">
        <f t="shared" si="116"/>
        <v>0</v>
      </c>
      <c r="AL84" s="119">
        <f>AL83+'DT-Prelim Calcs'!$C$11</f>
        <v>3.200000000000002</v>
      </c>
      <c r="AM84" s="2">
        <f>AW84/'Drive Train'!$G$35</f>
        <v>0.7291408777873426</v>
      </c>
      <c r="AN84" s="88">
        <f>AU84*12*60/(PI() * 'Drive Train'!$G$17)/AM$2*AM84</f>
        <v>1878.7814918683732</v>
      </c>
      <c r="AO84" s="2">
        <f>('DT-Prelim Calcs'!$C$6*AM84-AN84)/('DT-Prelim Calcs'!$C$6*AM84)*'DT-Prelim Calcs'!$C$7*AM84</f>
        <v>0.57447872269138478</v>
      </c>
      <c r="AP84" s="110">
        <f>AO84/'DT-Prelim Calcs'!$C$7*('DT-Prelim Calcs'!$C$8-'DT-Prelim Calcs'!$C$9)+'DT-Prelim Calcs'!$C$9</f>
        <v>38.039127766992266</v>
      </c>
      <c r="AQ84" s="110">
        <f t="shared" si="117"/>
        <v>38.039127766992266</v>
      </c>
      <c r="AR84" s="2">
        <f t="shared" si="157"/>
        <v>0.44247543758742236</v>
      </c>
      <c r="AS84" s="110">
        <f>AR84*'DT-Prelim Calcs'!$C$21/AM$2/'DT-Prelim Calcs'!$C$19/'DT-Prelim Calcs'!$C$18*3.39*'DT-Prelim Calcs'!$C$20</f>
        <v>4.9299728392516604</v>
      </c>
      <c r="AT84" s="88">
        <f t="shared" si="118"/>
        <v>0</v>
      </c>
      <c r="AU84" s="110">
        <f>AS83*'DT-Prelim Calcs'!$C$11+AU83</f>
        <v>22.48599959046447</v>
      </c>
      <c r="AV84" s="110">
        <f>AV83+0.5*AS84*'DT-Prelim Calcs'!$C$11^2+AU84*'DT-Prelim Calcs'!$C$11</f>
        <v>40.333220303012887</v>
      </c>
      <c r="AW84" s="110">
        <f>MIN('Drive Train'!$G$35-AQ83*'DT-Prelim Calcs'!$C$21*'Drive Train'!$G$38,AW83+AQ$2)</f>
        <v>9.2600891478992509</v>
      </c>
      <c r="AX84" s="110">
        <f>'Drive Train'!$G$35-AQ84*'DT-Prelim Calcs'!$C$21*'Drive Train'!$G$38</f>
        <v>9.2764785009706952</v>
      </c>
      <c r="AY84" s="1">
        <f>IF(AV84&gt;='Drive Train'!$G$30,1,0)</f>
        <v>1</v>
      </c>
      <c r="AZ84" s="110">
        <f t="shared" si="158"/>
        <v>0</v>
      </c>
      <c r="BA84" s="119">
        <f>BA83+'DT-Prelim Calcs'!$C$11</f>
        <v>3.200000000000002</v>
      </c>
      <c r="BB84" s="2">
        <f>BL84/'Drive Train'!$G$35</f>
        <v>0.82807422597406244</v>
      </c>
      <c r="BC84" s="88">
        <f>BJ84*12*60/(PI() * 'Drive Train'!$G$17)/BB$2*BB84</f>
        <v>3404.1811649045057</v>
      </c>
      <c r="BD84" s="2">
        <f>('DT-Prelim Calcs'!$C$6*BB84-BC84)/('DT-Prelim Calcs'!$C$6*BB84)*'DT-Prelim Calcs'!$C$7*BB84</f>
        <v>0.34568475408312782</v>
      </c>
      <c r="BE84" s="110">
        <f>BD84/'DT-Prelim Calcs'!$C$7*('DT-Prelim Calcs'!$C$8-'DT-Prelim Calcs'!$C$9)+'DT-Prelim Calcs'!$C$9</f>
        <v>24.084318334148222</v>
      </c>
      <c r="BF84" s="110">
        <f t="shared" si="119"/>
        <v>24.084318334148222</v>
      </c>
      <c r="BG84" s="2">
        <f t="shared" si="159"/>
        <v>0.13508235698016213</v>
      </c>
      <c r="BH84" s="110">
        <f>BG84*'DT-Prelim Calcs'!$C$21/BB$2/'DT-Prelim Calcs'!$C$19/'DT-Prelim Calcs'!$C$18*3.39*'DT-Prelim Calcs'!$C$20</f>
        <v>2.341205389708612</v>
      </c>
      <c r="BI84" s="88">
        <f t="shared" si="120"/>
        <v>0</v>
      </c>
      <c r="BJ84" s="110">
        <f>BH83*'DT-Prelim Calcs'!$C$11+BJ83</f>
        <v>23.062439426362058</v>
      </c>
      <c r="BK84" s="110">
        <f>BK83+0.5*BH84*'DT-Prelim Calcs'!$C$11^2+BJ84*'DT-Prelim Calcs'!$C$11</f>
        <v>47.802799280207282</v>
      </c>
      <c r="BL84" s="110">
        <f>MIN('Drive Train'!$G$35-BF83*'DT-Prelim Calcs'!$C$21*'Drive Train'!$G$38,BL83+BF$2)</f>
        <v>10.516542669870592</v>
      </c>
      <c r="BM84" s="110">
        <f>'Drive Train'!$G$35-BF84*'DT-Prelim Calcs'!$C$21*'Drive Train'!$G$38</f>
        <v>10.53241134992666</v>
      </c>
      <c r="BN84" s="1">
        <f>IF(BK84&gt;='Drive Train'!$G$30,1,0)</f>
        <v>1</v>
      </c>
      <c r="BO84" s="110">
        <f t="shared" si="160"/>
        <v>0</v>
      </c>
      <c r="BP84" s="119">
        <f>BP83+'DT-Prelim Calcs'!$C$11</f>
        <v>3.200000000000002</v>
      </c>
      <c r="BQ84" s="2">
        <f>CA84/'Drive Train'!$G$35</f>
        <v>0.86786610948535936</v>
      </c>
      <c r="BR84" s="88">
        <f>BY84*12*60/(PI() * 'Drive Train'!$G$17)/BQ$2*BQ84</f>
        <v>4009.3898292969279</v>
      </c>
      <c r="BS84" s="2">
        <f>('DT-Prelim Calcs'!$C$6*BQ84-BR84)/('DT-Prelim Calcs'!$C$6*BQ84)*'DT-Prelim Calcs'!$C$7*BQ84</f>
        <v>0.25567072476670805</v>
      </c>
      <c r="BT84" s="110">
        <f>BS84/'DT-Prelim Calcs'!$C$7*('DT-Prelim Calcs'!$C$8-'DT-Prelim Calcs'!$C$9)+'DT-Prelim Calcs'!$C$9</f>
        <v>18.594100943217654</v>
      </c>
      <c r="BU84" s="110">
        <f t="shared" si="121"/>
        <v>18.594100943217654</v>
      </c>
      <c r="BV84" s="2">
        <f t="shared" si="161"/>
        <v>1.8999494705536885E-2</v>
      </c>
      <c r="BW84" s="110">
        <f>BV84*'DT-Prelim Calcs'!$C$21/BQ$2/'DT-Prelim Calcs'!$C$19/'DT-Prelim Calcs'!$C$18*3.39*'DT-Prelim Calcs'!$C$20</f>
        <v>0.44689809324704755</v>
      </c>
      <c r="BX84" s="88">
        <f t="shared" si="122"/>
        <v>0</v>
      </c>
      <c r="BY84" s="110">
        <f>BW83*'DT-Prelim Calcs'!$C$11+BY83</f>
        <v>19.096854335002746</v>
      </c>
      <c r="BZ84" s="110">
        <f>BZ83+0.5*BW84*'DT-Prelim Calcs'!$C$11^2+BY84*'DT-Prelim Calcs'!$C$11</f>
        <v>46.150417282833544</v>
      </c>
      <c r="CA84" s="110">
        <f>MIN('Drive Train'!$G$35-BU83*'DT-Prelim Calcs'!$C$21*'Drive Train'!$G$38,CA83+BU$2)</f>
        <v>11.021899590464063</v>
      </c>
      <c r="CB84" s="110">
        <f>'Drive Train'!$G$35-BU84*'DT-Prelim Calcs'!$C$21*'Drive Train'!$G$38</f>
        <v>11.02653091511041</v>
      </c>
      <c r="CC84" s="1">
        <f>IF(BZ84&gt;='Drive Train'!$G$30,1,0)</f>
        <v>1</v>
      </c>
      <c r="CD84" s="110">
        <f t="shared" si="162"/>
        <v>0</v>
      </c>
      <c r="CE84" s="119">
        <f>CE83+'DT-Prelim Calcs'!$C$11</f>
        <v>3.200000000000002</v>
      </c>
      <c r="CF84" s="2">
        <f>CP84/'Drive Train'!$G$35</f>
        <v>0.87419631939562858</v>
      </c>
      <c r="CG84" s="88">
        <f>CN84*12*60/(PI() * 'Drive Train'!$G$17)/CF$2*CF84</f>
        <v>4103.915146629769</v>
      </c>
      <c r="CH84" s="2">
        <f>('DT-Prelim Calcs'!$C$6*CF84-CG84)/('DT-Prelim Calcs'!$C$6*CF84)*'DT-Prelim Calcs'!$C$7*CF84</f>
        <v>0.24177428350742969</v>
      </c>
      <c r="CI84" s="110">
        <f>CH84/'DT-Prelim Calcs'!$C$7*('DT-Prelim Calcs'!$C$8-'DT-Prelim Calcs'!$C$9)+'DT-Prelim Calcs'!$C$9</f>
        <v>17.746516582722663</v>
      </c>
      <c r="CJ84" s="110">
        <f t="shared" si="123"/>
        <v>17.746516582722663</v>
      </c>
      <c r="CK84" s="2">
        <f t="shared" si="163"/>
        <v>1.2774780844522771E-3</v>
      </c>
      <c r="CL84" s="110">
        <f>CK84*'DT-Prelim Calcs'!$C$21/CF$2/'DT-Prelim Calcs'!$C$19/'DT-Prelim Calcs'!$C$18*3.39*'DT-Prelim Calcs'!$C$20</f>
        <v>3.7955747590890994E-2</v>
      </c>
      <c r="CM84" s="88">
        <f t="shared" si="124"/>
        <v>1</v>
      </c>
      <c r="CN84" s="110">
        <f>CL83*'DT-Prelim Calcs'!$C$11+CN83</f>
        <v>15.362717291439079</v>
      </c>
      <c r="CO84" s="110">
        <f>CO83+0.5*CL84*'DT-Prelim Calcs'!$C$11^2+CN84*'DT-Prelim Calcs'!$C$11</f>
        <v>41.194941431617011</v>
      </c>
      <c r="CP84" s="110">
        <f>MIN('Drive Train'!$G$35-CJ83*'DT-Prelim Calcs'!$C$21*'Drive Train'!$G$38,CP83+CJ$2)</f>
        <v>11.102293256324483</v>
      </c>
      <c r="CQ84" s="110">
        <f>'Drive Train'!$G$35-CJ84*'DT-Prelim Calcs'!$C$21*'Drive Train'!$G$38</f>
        <v>11.102813507554959</v>
      </c>
      <c r="CR84" s="1">
        <f>IF(CO84&gt;='Drive Train'!$G$30,1,0)</f>
        <v>1</v>
      </c>
      <c r="CS84" s="110">
        <f t="shared" si="164"/>
        <v>0</v>
      </c>
      <c r="CT84" s="119">
        <f>CT83+'DT-Prelim Calcs'!$C$11</f>
        <v>3.200000000000002</v>
      </c>
      <c r="CU84" s="2">
        <f>DE84/'Drive Train'!$G$35</f>
        <v>0.87465447024552201</v>
      </c>
      <c r="CV84" s="88">
        <f>DC84*12*60/(PI() * 'Drive Train'!$G$17)/CU$2*CU84</f>
        <v>4110.6078191403012</v>
      </c>
      <c r="CW84" s="2">
        <f>('DT-Prelim Calcs'!$C$6*CU84-CV84)/('DT-Prelim Calcs'!$C$6*CU84)*'DT-Prelim Calcs'!$C$7*CU84</f>
        <v>0.24080440835649006</v>
      </c>
      <c r="CX84" s="110">
        <f>CW84/'DT-Prelim Calcs'!$C$7*('DT-Prelim Calcs'!$C$8-'DT-Prelim Calcs'!$C$9)+'DT-Prelim Calcs'!$C$9</f>
        <v>17.687361077062516</v>
      </c>
      <c r="CY84" s="110">
        <f t="shared" si="125"/>
        <v>17.687361077062516</v>
      </c>
      <c r="CZ84" s="2">
        <f t="shared" si="165"/>
        <v>4.1579838400723768E-5</v>
      </c>
      <c r="DA84" s="110">
        <f>CZ84*'DT-Prelim Calcs'!$C$21/CU$2/'DT-Prelim Calcs'!$C$19/'DT-Prelim Calcs'!$C$18*3.39*'DT-Prelim Calcs'!$C$20</f>
        <v>1.4927725650133931E-3</v>
      </c>
      <c r="DB84" s="88">
        <f t="shared" si="126"/>
        <v>1</v>
      </c>
      <c r="DC84" s="110">
        <f>DA83*'DT-Prelim Calcs'!$C$11+DC83</f>
        <v>12.728036362683762</v>
      </c>
      <c r="DD84" s="110">
        <f>DD83+0.5*DA84*'DT-Prelim Calcs'!$C$11^2+DC84*'DT-Prelim Calcs'!$C$11</f>
        <v>36.121928263194</v>
      </c>
      <c r="DE84" s="110">
        <f>MIN('Drive Train'!$G$35-CY83*'DT-Prelim Calcs'!$C$21*'Drive Train'!$G$38,DE83+CY$2)</f>
        <v>11.108111772118129</v>
      </c>
      <c r="DF84" s="110">
        <f>'Drive Train'!$G$35-CY84*'DT-Prelim Calcs'!$C$21*'Drive Train'!$G$38</f>
        <v>11.108137503064373</v>
      </c>
      <c r="DG84" s="1">
        <f>IF(DD84&gt;='Drive Train'!$G$30,1,0)</f>
        <v>1</v>
      </c>
      <c r="DH84" s="110">
        <f t="shared" si="166"/>
        <v>0</v>
      </c>
      <c r="DI84" s="119">
        <f>DI83+'DT-Prelim Calcs'!$C$11</f>
        <v>3.200000000000002</v>
      </c>
      <c r="DJ84" s="2">
        <f>DT84/'Drive Train'!$G$35</f>
        <v>0.87467033011887374</v>
      </c>
      <c r="DK84" s="88">
        <f>DR84*12*60/(PI() * 'Drive Train'!$G$17)/DJ$2*DJ84</f>
        <v>4110.8334229469347</v>
      </c>
      <c r="DL84" s="2">
        <f>('DT-Prelim Calcs'!$C$6*DJ84-DK84)/('DT-Prelim Calcs'!$C$6*DJ84)*'DT-Prelim Calcs'!$C$7*DJ84</f>
        <v>0.24077230136569791</v>
      </c>
      <c r="DM84" s="110">
        <f>DL84/'DT-Prelim Calcs'!$C$7*('DT-Prelim Calcs'!$C$8-'DT-Prelim Calcs'!$C$9)+'DT-Prelim Calcs'!$C$9</f>
        <v>17.685402778333348</v>
      </c>
      <c r="DN84" s="110">
        <f t="shared" si="127"/>
        <v>17.685402778333348</v>
      </c>
      <c r="DO84" s="2">
        <f t="shared" si="167"/>
        <v>6.248319142365677E-7</v>
      </c>
      <c r="DP84" s="110">
        <f>DO84*'DT-Prelim Calcs'!$C$21/DJ$2/'DT-Prelim Calcs'!$C$19/'DT-Prelim Calcs'!$C$18*3.39*'DT-Prelim Calcs'!$C$20</f>
        <v>2.6299952885447471E-5</v>
      </c>
      <c r="DQ84" s="88">
        <f t="shared" si="128"/>
        <v>1</v>
      </c>
      <c r="DR84" s="110">
        <f>DP83*'DT-Prelim Calcs'!$C$11+DR83</f>
        <v>10.856665276311704</v>
      </c>
      <c r="DS84" s="110">
        <f>DS83+0.5*DP84*'DT-Prelim Calcs'!$C$11^2+DR84*'DT-Prelim Calcs'!$C$11</f>
        <v>31.774711034500811</v>
      </c>
      <c r="DT84" s="110">
        <f>MIN('Drive Train'!$G$35-DN83*'DT-Prelim Calcs'!$C$21*'Drive Train'!$G$38,DT83+DN$2)</f>
        <v>11.108313192509696</v>
      </c>
      <c r="DU84" s="110">
        <f>'Drive Train'!$G$35-DN84*'DT-Prelim Calcs'!$C$21*'Drive Train'!$G$38</f>
        <v>11.108313749949998</v>
      </c>
      <c r="DV84" s="1">
        <f>IF(DS84&gt;='Drive Train'!$G$30,1,0)</f>
        <v>1</v>
      </c>
      <c r="DW84" s="110">
        <f t="shared" si="168"/>
        <v>0</v>
      </c>
      <c r="DX84" s="119">
        <f>DX83+'DT-Prelim Calcs'!$C$11</f>
        <v>3.200000000000002</v>
      </c>
      <c r="DY84" s="2">
        <f>EI84/'Drive Train'!$G$35</f>
        <v>0.87467058371021189</v>
      </c>
      <c r="DZ84" s="88">
        <f>EG84*12*60/(PI() * 'Drive Train'!$G$17)/DY$2*DY84</f>
        <v>4110.8369170404185</v>
      </c>
      <c r="EA84" s="2">
        <f>('DT-Prelim Calcs'!$C$6*DY84-DZ84)/('DT-Prelim Calcs'!$C$6*DY84)*'DT-Prelim Calcs'!$C$7*DY84</f>
        <v>0.24077181532129768</v>
      </c>
      <c r="EB84" s="110">
        <f>EA84/'DT-Prelim Calcs'!$C$7*('DT-Prelim Calcs'!$C$8-'DT-Prelim Calcs'!$C$9)+'DT-Prelim Calcs'!$C$9</f>
        <v>17.685373133072058</v>
      </c>
      <c r="EC84" s="110">
        <f t="shared" si="129"/>
        <v>17.685373133072058</v>
      </c>
      <c r="ED84" s="2">
        <f t="shared" si="169"/>
        <v>3.9447874966569429E-9</v>
      </c>
      <c r="EE84" s="110">
        <f>ED84*'DT-Prelim Calcs'!$C$21/DY$2/'DT-Prelim Calcs'!$C$19/'DT-Prelim Calcs'!$C$18*3.39*'DT-Prelim Calcs'!$C$20</f>
        <v>1.9045881143541559E-7</v>
      </c>
      <c r="EF84" s="88">
        <f t="shared" si="130"/>
        <v>1</v>
      </c>
      <c r="EG84" s="110">
        <f>EE83*'DT-Prelim Calcs'!$C$11+EG83</f>
        <v>9.4647904133778642</v>
      </c>
      <c r="EH84" s="110">
        <f>EH83+0.5*EE84*'DT-Prelim Calcs'!$C$11^2+EG84*'DT-Prelim Calcs'!$C$11</f>
        <v>28.211074289597185</v>
      </c>
      <c r="EI84" s="110">
        <f>MIN('Drive Train'!$G$35-EC83*'DT-Prelim Calcs'!$C$21*'Drive Train'!$G$38,EI83+EC$2)</f>
        <v>11.10831641311969</v>
      </c>
      <c r="EJ84" s="110">
        <f>'Drive Train'!$G$35-EC84*'DT-Prelim Calcs'!$C$21*'Drive Train'!$G$38</f>
        <v>11.108316418023515</v>
      </c>
      <c r="EK84" s="1">
        <f>IF(EH84&gt;='Drive Train'!$G$30,1,0)</f>
        <v>1</v>
      </c>
      <c r="EL84" s="110">
        <f t="shared" si="170"/>
        <v>0</v>
      </c>
      <c r="EM84" s="119">
        <f>EM83+'DT-Prelim Calcs'!$C$11</f>
        <v>3.200000000000002</v>
      </c>
      <c r="EN84" s="2">
        <f>EX84/'Drive Train'!$G$35</f>
        <v>0.87467058542425635</v>
      </c>
      <c r="EO84" s="88">
        <f>EV84*12*60/(PI() * 'Drive Train'!$G$17)/EN$2*EN84</f>
        <v>4110.8369397869483</v>
      </c>
      <c r="EP84" s="2">
        <f>('DT-Prelim Calcs'!$C$6*EN84-EO84)/('DT-Prelim Calcs'!$C$6*EN84)*'DT-Prelim Calcs'!$C$7*EN84</f>
        <v>0.24077181224621566</v>
      </c>
      <c r="EQ84" s="110">
        <f>EP84/'DT-Prelim Calcs'!$C$7*('DT-Prelim Calcs'!$C$8-'DT-Prelim Calcs'!$C$9)+'DT-Prelim Calcs'!$C$9</f>
        <v>17.685372945513862</v>
      </c>
      <c r="ER84" s="110">
        <f t="shared" si="131"/>
        <v>17.685372945513862</v>
      </c>
      <c r="ES84" s="2">
        <f t="shared" si="171"/>
        <v>9.2680862984195755E-12</v>
      </c>
      <c r="ET84" s="110">
        <f>ES84*'DT-Prelim Calcs'!$C$21/EN$2/'DT-Prelim Calcs'!$C$19/'DT-Prelim Calcs'!$C$18*3.39*'DT-Prelim Calcs'!$C$20</f>
        <v>5.0484213561369696E-10</v>
      </c>
      <c r="EU84" s="88">
        <f t="shared" si="132"/>
        <v>1</v>
      </c>
      <c r="EV84" s="110">
        <f>ET83*'DT-Prelim Calcs'!$C$11+EV83</f>
        <v>8.3892460782016283</v>
      </c>
      <c r="EW84" s="110">
        <f>EW83+0.5*ET84*'DT-Prelim Calcs'!$C$11^2+EV84*'DT-Prelim Calcs'!$C$11</f>
        <v>25.302143797037605</v>
      </c>
      <c r="EX84" s="110">
        <f>MIN('Drive Train'!$G$35-ER83*'DT-Prelim Calcs'!$C$21*'Drive Train'!$G$38,EX83+ER$2)</f>
        <v>11.108316434888055</v>
      </c>
      <c r="EY84" s="110">
        <f>'Drive Train'!$G$35-ER84*'DT-Prelim Calcs'!$C$21*'Drive Train'!$G$38</f>
        <v>11.108316434903752</v>
      </c>
      <c r="EZ84" s="1">
        <f>IF(EW84&gt;='Drive Train'!$G$30,1,0)</f>
        <v>1</v>
      </c>
      <c r="FA84" s="110">
        <f t="shared" si="172"/>
        <v>0</v>
      </c>
      <c r="FB84" s="119">
        <f>FB83+'DT-Prelim Calcs'!$C$11</f>
        <v>3.200000000000002</v>
      </c>
      <c r="FC84" s="2">
        <f>FM84/'Drive Train'!$G$35</f>
        <v>0.87467058542861154</v>
      </c>
      <c r="FD84" s="88">
        <f>FK84*12*60/(PI() * 'Drive Train'!$G$17)/FC$2*FC84</f>
        <v>4110.8369398422828</v>
      </c>
      <c r="FE84" s="2">
        <f>('DT-Prelim Calcs'!$C$6*FC84-FD84)/('DT-Prelim Calcs'!$C$6*FC84)*'DT-Prelim Calcs'!$C$7*FC84</f>
        <v>0.24077181223899652</v>
      </c>
      <c r="FF84" s="110">
        <f>FE84/'DT-Prelim Calcs'!$C$7*('DT-Prelim Calcs'!$C$8-'DT-Prelim Calcs'!$C$9)+'DT-Prelim Calcs'!$C$9</f>
        <v>17.685372945073546</v>
      </c>
      <c r="FG84" s="110">
        <f t="shared" si="133"/>
        <v>17.685372945073546</v>
      </c>
      <c r="FH84" s="2">
        <f t="shared" si="173"/>
        <v>6.9388939039072284E-15</v>
      </c>
      <c r="FI84" s="110">
        <f>FH84*'DT-Prelim Calcs'!$C$21/FC$2/'DT-Prelim Calcs'!$C$19/'DT-Prelim Calcs'!$C$18*3.39*'DT-Prelim Calcs'!$C$20</f>
        <v>4.2091962706057584E-13</v>
      </c>
      <c r="FJ84" s="88">
        <f t="shared" si="134"/>
        <v>1</v>
      </c>
      <c r="FK84" s="110">
        <f>FI83*'DT-Prelim Calcs'!$C$11+FK83</f>
        <v>7.5332005600816787</v>
      </c>
      <c r="FL84" s="110">
        <f>FL83+0.5*FI84*'DT-Prelim Calcs'!$C$11^2+FK84*'DT-Prelim Calcs'!$C$11</f>
        <v>22.910320798582845</v>
      </c>
      <c r="FM84" s="110">
        <f>MIN('Drive Train'!$G$35-FG83*'DT-Prelim Calcs'!$C$21*'Drive Train'!$G$38,FM83+FG$2)</f>
        <v>11.108316434943365</v>
      </c>
      <c r="FN84" s="110">
        <f>'Drive Train'!$G$35-FG84*'DT-Prelim Calcs'!$C$21*'Drive Train'!$G$38</f>
        <v>11.108316434943379</v>
      </c>
      <c r="FO84" s="1">
        <f>IF(FL84&gt;='Drive Train'!$G$30,1,0)</f>
        <v>1</v>
      </c>
      <c r="FP84" s="110">
        <f t="shared" si="174"/>
        <v>0</v>
      </c>
      <c r="FQ84" s="119">
        <f>FQ83+'DT-Prelim Calcs'!$C$11</f>
        <v>3.200000000000002</v>
      </c>
      <c r="FR84" s="2">
        <f>GB84/'Drive Train'!$G$35</f>
        <v>0.87467058542861498</v>
      </c>
      <c r="FS84" s="88">
        <f>FZ84*12*60/(PI() * 'Drive Train'!$G$17)/FR$2*FR84</f>
        <v>4110.8369398423247</v>
      </c>
      <c r="FT84" s="2">
        <f>('DT-Prelim Calcs'!$C$6*FR84-FS84)/('DT-Prelim Calcs'!$C$6*FR84)*'DT-Prelim Calcs'!$C$7*FR84</f>
        <v>0.24077181223899125</v>
      </c>
      <c r="FU84" s="110">
        <f>FT84/'DT-Prelim Calcs'!$C$7*('DT-Prelim Calcs'!$C$8-'DT-Prelim Calcs'!$C$9)+'DT-Prelim Calcs'!$C$9</f>
        <v>17.685372945073226</v>
      </c>
      <c r="FV84" s="110">
        <f t="shared" si="135"/>
        <v>17.685372945073226</v>
      </c>
      <c r="FW84" s="2">
        <f t="shared" si="175"/>
        <v>1.3877787807814457E-16</v>
      </c>
      <c r="FX84" s="110">
        <f>FW84*'DT-Prelim Calcs'!$C$21/FR$2/'DT-Prelim Calcs'!$C$19/'DT-Prelim Calcs'!$C$18*3.39*'DT-Prelim Calcs'!$C$20</f>
        <v>9.2774121882739154E-15</v>
      </c>
      <c r="FY84" s="88">
        <f t="shared" si="136"/>
        <v>1</v>
      </c>
      <c r="FZ84" s="110">
        <f>FX83*'DT-Prelim Calcs'!$C$11+FZ83</f>
        <v>6.8356819897037893</v>
      </c>
      <c r="GA84" s="110">
        <f>GA83+0.5*FX84*'DT-Prelim Calcs'!$C$11^2+FZ84*'DT-Prelim Calcs'!$C$11</f>
        <v>20.917634522346169</v>
      </c>
      <c r="GB84" s="110">
        <f>MIN('Drive Train'!$G$35-FV83*'DT-Prelim Calcs'!$C$21*'Drive Train'!$G$38,GB83+FV$2)</f>
        <v>11.10831643494341</v>
      </c>
      <c r="GC84" s="110">
        <f>'Drive Train'!$G$35-FV84*'DT-Prelim Calcs'!$C$21*'Drive Train'!$G$38</f>
        <v>11.10831643494341</v>
      </c>
      <c r="GD84" s="1">
        <f>IF(GA84&gt;='Drive Train'!$G$30,1,0)</f>
        <v>1</v>
      </c>
      <c r="GE84" s="110">
        <f t="shared" si="176"/>
        <v>0</v>
      </c>
      <c r="GF84" s="119">
        <f>GF83+'DT-Prelim Calcs'!$C$11</f>
        <v>3.200000000000002</v>
      </c>
      <c r="GG84" s="2">
        <f>GQ84/'Drive Train'!$G$35</f>
        <v>0.87465306077982197</v>
      </c>
      <c r="GH84" s="88">
        <f>GO84*12*60/(PI() * 'Drive Train'!$G$17)/GG$2*GG84</f>
        <v>4110.5892395845976</v>
      </c>
      <c r="GI84" s="2">
        <f>('DT-Prelim Calcs'!$C$6*GG84-GH84)/('DT-Prelim Calcs'!$C$6*GG84)*'DT-Prelim Calcs'!$C$7*GG84</f>
        <v>0.24080690682724026</v>
      </c>
      <c r="GJ84" s="110">
        <f>GI84/'DT-Prelim Calcs'!$C$7*('DT-Prelim Calcs'!$C$8-'DT-Prelim Calcs'!$C$9)+'DT-Prelim Calcs'!$C$9</f>
        <v>17.687513466058626</v>
      </c>
      <c r="GK84" s="110">
        <f t="shared" si="177"/>
        <v>17.687513466058626</v>
      </c>
      <c r="GL84" s="2">
        <f t="shared" si="178"/>
        <v>4.4778557032165711E-5</v>
      </c>
      <c r="GM84" s="110">
        <f>GL84*'DT-Prelim Calcs'!$C$21/GG$2/'DT-Prelim Calcs'!$C$19/'DT-Prelim Calcs'!$C$18*3.39*'DT-Prelim Calcs'!$C$20</f>
        <v>1.6630457587516157E-3</v>
      </c>
      <c r="GN84" s="88">
        <f t="shared" si="137"/>
        <v>1</v>
      </c>
      <c r="GO84" s="110">
        <f>GM83*'DT-Prelim Calcs'!$C$11+GO83</f>
        <v>12.303732698969197</v>
      </c>
      <c r="GP84" s="110">
        <f>GP83+0.5*GM84*'DT-Prelim Calcs'!$C$11^2+GO84*'DT-Prelim Calcs'!$C$11</f>
        <v>33.295343513032478</v>
      </c>
      <c r="GQ84" s="110">
        <f>MIN('Drive Train'!$G$35-GK83*'DT-Prelim Calcs'!$C$21*'Drive Train'!$G$38,GQ83+GK$2)</f>
        <v>11.108093871903739</v>
      </c>
      <c r="GR84" s="110">
        <f>'Drive Train'!$G$35-GK84*'DT-Prelim Calcs'!$C$21*'Drive Train'!$G$38</f>
        <v>11.108123788054723</v>
      </c>
      <c r="GS84" s="1">
        <f>IF(GP84&gt;='Drive Train'!$G$30,1,0)</f>
        <v>1</v>
      </c>
      <c r="GT84" s="110">
        <f t="shared" si="179"/>
        <v>0</v>
      </c>
      <c r="GU84" s="119">
        <f>GU83+'DT-Prelim Calcs'!$C$11</f>
        <v>3.200000000000002</v>
      </c>
      <c r="GV84" s="2">
        <f>HF84/'Drive Train'!$G$35</f>
        <v>0.87465805837386779</v>
      </c>
      <c r="GW84" s="88">
        <f>HD84*12*60/(PI() * 'Drive Train'!$G$17)/GV$2*GV84</f>
        <v>4110.6598777080808</v>
      </c>
      <c r="GX84" s="2">
        <f>('DT-Prelim Calcs'!$C$6*GV84-GW84)/('DT-Prelim Calcs'!$C$6*GV84)*'DT-Prelim Calcs'!$C$7*GV84</f>
        <v>0.24079689868242848</v>
      </c>
      <c r="GY84" s="110">
        <f>GX84/'DT-Prelim Calcs'!$C$7*('DT-Prelim Calcs'!$C$8-'DT-Prelim Calcs'!$C$9)+'DT-Prelim Calcs'!$C$9</f>
        <v>17.686903040204861</v>
      </c>
      <c r="GZ84" s="110">
        <f t="shared" si="138"/>
        <v>17.686903040204861</v>
      </c>
      <c r="HA84" s="2">
        <f t="shared" si="180"/>
        <v>3.2008735650707054E-5</v>
      </c>
      <c r="HB84" s="110">
        <f>HA84*'DT-Prelim Calcs'!$C$21/GV$2/'DT-Prelim Calcs'!$C$19/'DT-Prelim Calcs'!$C$18*3.39*'DT-Prelim Calcs'!$C$20</f>
        <v>1.1887831050176976E-3</v>
      </c>
      <c r="HC84" s="88">
        <f t="shared" si="139"/>
        <v>1</v>
      </c>
      <c r="HD84" s="110">
        <f>HB83*'DT-Prelim Calcs'!$C$11+HD83</f>
        <v>12.303873829680075</v>
      </c>
      <c r="HE84" s="110">
        <f>HE83+0.5*HB84*'DT-Prelim Calcs'!$C$11^2+HD84*'DT-Prelim Calcs'!$C$11</f>
        <v>33.962926628480695</v>
      </c>
      <c r="HF84" s="110">
        <f>MIN('Drive Train'!$G$35-GZ83*'DT-Prelim Calcs'!$C$21*'Drive Train'!$G$38,HF83+GZ$2)</f>
        <v>11.10815734134812</v>
      </c>
      <c r="HG84" s="110">
        <f>'Drive Train'!$G$35-GZ84*'DT-Prelim Calcs'!$C$21*'Drive Train'!$G$38</f>
        <v>11.108178726381562</v>
      </c>
      <c r="HH84" s="1">
        <f>IF(HE84&gt;='Drive Train'!$G$30,1,0)</f>
        <v>1</v>
      </c>
      <c r="HI84" s="110">
        <f t="shared" si="181"/>
        <v>0</v>
      </c>
      <c r="HJ84" s="119">
        <f>HJ83+'DT-Prelim Calcs'!$C$11</f>
        <v>3.200000000000002</v>
      </c>
      <c r="HK84" s="2">
        <f>HU84/'Drive Train'!$G$35</f>
        <v>0.87466047983557382</v>
      </c>
      <c r="HL84" s="88">
        <f>HS84*12*60/(PI() * 'Drive Train'!$G$17)/HK$2*HK84</f>
        <v>4110.6941036308363</v>
      </c>
      <c r="HM84" s="2">
        <f>('DT-Prelim Calcs'!$C$6*HK84-HL84)/('DT-Prelim Calcs'!$C$6*HK84)*'DT-Prelim Calcs'!$C$7*HK84</f>
        <v>0.24079204949290581</v>
      </c>
      <c r="HN84" s="110">
        <f>HM84/'DT-Prelim Calcs'!$C$7*('DT-Prelim Calcs'!$C$8-'DT-Prelim Calcs'!$C$9)+'DT-Prelim Calcs'!$C$9</f>
        <v>17.686607274035392</v>
      </c>
      <c r="HO84" s="110">
        <f t="shared" si="140"/>
        <v>17.686607274035392</v>
      </c>
      <c r="HP84" s="2">
        <f t="shared" si="182"/>
        <v>2.5821457634217504E-5</v>
      </c>
      <c r="HQ84" s="110">
        <f>HP84*'DT-Prelim Calcs'!$C$21/HK$2/'DT-Prelim Calcs'!$C$19/'DT-Prelim Calcs'!$C$18*3.39*'DT-Prelim Calcs'!$C$20</f>
        <v>9.5899172392990015E-4</v>
      </c>
      <c r="HR84" s="88">
        <f t="shared" si="141"/>
        <v>1</v>
      </c>
      <c r="HS84" s="110">
        <f>HQ83*'DT-Prelim Calcs'!$C$11+HS83</f>
        <v>12.303942210381281</v>
      </c>
      <c r="HT84" s="110">
        <f>HT83+0.5*HQ84*'DT-Prelim Calcs'!$C$11^2+HS84*'DT-Prelim Calcs'!$C$11</f>
        <v>34.431632963923661</v>
      </c>
      <c r="HU84" s="110">
        <f>MIN('Drive Train'!$G$35-HO83*'DT-Prelim Calcs'!$C$21*'Drive Train'!$G$38,HU83+HO$2)</f>
        <v>11.108188093911787</v>
      </c>
      <c r="HV84" s="110">
        <f>'Drive Train'!$G$35-HO84*'DT-Prelim Calcs'!$C$21*'Drive Train'!$G$38</f>
        <v>11.108205345336813</v>
      </c>
      <c r="HW84" s="1">
        <f>IF(HT84&gt;='Drive Train'!$G$30,1,0)</f>
        <v>1</v>
      </c>
      <c r="HX84" s="110">
        <f t="shared" si="183"/>
        <v>0</v>
      </c>
      <c r="HY84" s="119">
        <f>HY83+'DT-Prelim Calcs'!$C$11</f>
        <v>3.200000000000002</v>
      </c>
      <c r="HZ84" s="2">
        <f>IJ84/'Drive Train'!$G$35</f>
        <v>0.87466178199436451</v>
      </c>
      <c r="IA84" s="88">
        <f>IH84*12*60/(PI() * 'Drive Train'!$G$17)/HZ$2*HZ84</f>
        <v>4110.7125088586645</v>
      </c>
      <c r="IB84" s="2">
        <f>('DT-Prelim Calcs'!$C$6*HZ84-IA84)/('DT-Prelim Calcs'!$C$6*HZ84)*'DT-Prelim Calcs'!$C$7*HZ84</f>
        <v>0.24078944180884906</v>
      </c>
      <c r="IC84" s="110">
        <f>IB84/'DT-Prelim Calcs'!$C$7*('DT-Prelim Calcs'!$C$8-'DT-Prelim Calcs'!$C$9)+'DT-Prelim Calcs'!$C$9</f>
        <v>17.686448223802145</v>
      </c>
      <c r="ID84" s="110">
        <f t="shared" si="142"/>
        <v>17.686448223802145</v>
      </c>
      <c r="IE84" s="2">
        <f t="shared" si="184"/>
        <v>2.2494210509621526E-5</v>
      </c>
      <c r="IF84" s="110">
        <f>IE84*'DT-Prelim Calcs'!$C$21/HZ$2/'DT-Prelim Calcs'!$C$19/'DT-Prelim Calcs'!$C$18*3.39*'DT-Prelim Calcs'!$C$20</f>
        <v>8.354199836680807E-4</v>
      </c>
      <c r="IG84" s="88">
        <f t="shared" si="143"/>
        <v>1</v>
      </c>
      <c r="IH84" s="110">
        <f>IF83*'DT-Prelim Calcs'!$C$11+IH83</f>
        <v>12.303978982408971</v>
      </c>
      <c r="II84" s="110">
        <f>II83+0.5*IF84*'DT-Prelim Calcs'!$C$11^2+IH84*'DT-Prelim Calcs'!$C$11</f>
        <v>34.760689500254017</v>
      </c>
      <c r="IJ84" s="110">
        <f>MIN('Drive Train'!$G$35-ID83*'DT-Prelim Calcs'!$C$21*'Drive Train'!$G$38,IJ83+ID$2)</f>
        <v>11.108204631328428</v>
      </c>
      <c r="IK84" s="110">
        <f>'Drive Train'!$G$35-ID84*'DT-Prelim Calcs'!$C$21*'Drive Train'!$G$38</f>
        <v>11.108219659857806</v>
      </c>
      <c r="IL84" s="1">
        <f>IF(II84&gt;='Drive Train'!$G$30,1,0)</f>
        <v>1</v>
      </c>
      <c r="IM84" s="110">
        <f t="shared" si="185"/>
        <v>0</v>
      </c>
      <c r="IN84" s="119">
        <f>IN83+'DT-Prelim Calcs'!$C$11</f>
        <v>3.200000000000002</v>
      </c>
      <c r="IO84" s="2">
        <f>IY84/'Drive Train'!$G$35</f>
        <v>0.87466254642914099</v>
      </c>
      <c r="IP84" s="88">
        <f>IW84*12*60/(PI() * 'Drive Train'!$G$17)/IO$2*IO84</f>
        <v>4110.7233136781288</v>
      </c>
      <c r="IQ84" s="2">
        <f>('DT-Prelim Calcs'!$C$6*IO84-IP84)/('DT-Prelim Calcs'!$C$6*IO84)*'DT-Prelim Calcs'!$C$7*IO84</f>
        <v>0.24078791096403374</v>
      </c>
      <c r="IR84" s="110">
        <f>IQ84/'DT-Prelim Calcs'!$C$7*('DT-Prelim Calcs'!$C$8-'DT-Prelim Calcs'!$C$9)+'DT-Prelim Calcs'!$C$9</f>
        <v>17.686354853125462</v>
      </c>
      <c r="IS84" s="110">
        <f t="shared" si="144"/>
        <v>17.686354853125462</v>
      </c>
      <c r="IT84" s="2">
        <f t="shared" si="186"/>
        <v>2.0540946085445544E-5</v>
      </c>
      <c r="IU84" s="110">
        <f>IT84*'DT-Prelim Calcs'!$C$21/IO$2/'DT-Prelim Calcs'!$C$19/'DT-Prelim Calcs'!$C$18*3.39*'DT-Prelim Calcs'!$C$20</f>
        <v>7.6287704500185946E-4</v>
      </c>
      <c r="IV84" s="88">
        <f t="shared" si="145"/>
        <v>1</v>
      </c>
      <c r="IW84" s="110">
        <f>IU83*'DT-Prelim Calcs'!$C$11+IW83</f>
        <v>12.304000569433436</v>
      </c>
      <c r="IX84" s="110">
        <f>IX83+0.5*IU84*'DT-Prelim Calcs'!$C$11^2+IW84*'DT-Prelim Calcs'!$C$11</f>
        <v>34.993402095164967</v>
      </c>
      <c r="IY84" s="110">
        <f>MIN('Drive Train'!$G$35-IS83*'DT-Prelim Calcs'!$C$21*'Drive Train'!$G$38,IY83+IS$2)</f>
        <v>11.10821433965009</v>
      </c>
      <c r="IZ84" s="110">
        <f>'Drive Train'!$G$35-IS84*'DT-Prelim Calcs'!$C$21*'Drive Train'!$G$38</f>
        <v>11.108228063218707</v>
      </c>
      <c r="JA84" s="1">
        <f>IF(IX84&gt;='Drive Train'!$G$30,1,0)</f>
        <v>1</v>
      </c>
      <c r="JB84" s="110">
        <f t="shared" si="187"/>
        <v>0</v>
      </c>
      <c r="JC84" s="119">
        <f>JC83+'DT-Prelim Calcs'!$C$11</f>
        <v>3.200000000000002</v>
      </c>
      <c r="JD84" s="2">
        <f>JN84/'Drive Train'!$G$35</f>
        <v>0.87466299403628067</v>
      </c>
      <c r="JE84" s="88">
        <f>JL84*12*60/(PI() * 'Drive Train'!$G$17)/JD$2*JD84</f>
        <v>4110.7296403306591</v>
      </c>
      <c r="JF84" s="2">
        <f>('DT-Prelim Calcs'!$C$6*JD84-JE84)/('DT-Prelim Calcs'!$C$6*JD84)*'DT-Prelim Calcs'!$C$7*JD84</f>
        <v>0.24078701459351382</v>
      </c>
      <c r="JG84" s="110">
        <f>JF84/'DT-Prelim Calcs'!$C$7*('DT-Prelim Calcs'!$C$8-'DT-Prelim Calcs'!$C$9)+'DT-Prelim Calcs'!$C$9</f>
        <v>17.686300180880984</v>
      </c>
      <c r="JH84" s="110">
        <f t="shared" si="146"/>
        <v>17.686300180880984</v>
      </c>
      <c r="JI84" s="2">
        <f t="shared" si="188"/>
        <v>1.9397232416257237E-5</v>
      </c>
      <c r="JJ84" s="110">
        <f>JI84*'DT-Prelim Calcs'!$C$21/JD$2/'DT-Prelim Calcs'!$C$19/'DT-Prelim Calcs'!$C$18*3.39*'DT-Prelim Calcs'!$C$20</f>
        <v>7.2040028172868026E-4</v>
      </c>
      <c r="JK84" s="88">
        <f t="shared" si="147"/>
        <v>1</v>
      </c>
      <c r="JL84" s="110">
        <f>JJ83*'DT-Prelim Calcs'!$C$11+JL83</f>
        <v>12.304013209477846</v>
      </c>
      <c r="JM84" s="110">
        <f>JM83+0.5*JJ84*'DT-Prelim Calcs'!$C$11^2+JL84*'DT-Prelim Calcs'!$C$11</f>
        <v>35.151031802403217</v>
      </c>
      <c r="JN84" s="110">
        <f>MIN('Drive Train'!$G$35-JH83*'DT-Prelim Calcs'!$C$21*'Drive Train'!$G$38,JN83+JH$2)</f>
        <v>11.108220024260763</v>
      </c>
      <c r="JO84" s="110">
        <f>'Drive Train'!$G$35-JH84*'DT-Prelim Calcs'!$C$21*'Drive Train'!$G$38</f>
        <v>11.108232983720711</v>
      </c>
      <c r="JP84" s="1">
        <f>IF(JM84&gt;='Drive Train'!$G$30,1,0)</f>
        <v>1</v>
      </c>
      <c r="JQ84" s="110">
        <f>MIN(JG84,'DT-Prelim Calcs'!$C$10)*'DT-Prelim Calcs'!$C$11*1000/60/60*(1-JP84)</f>
        <v>0</v>
      </c>
      <c r="JR84" s="119">
        <f>JR83+'DT-Prelim Calcs'!$C$11</f>
        <v>3.200000000000002</v>
      </c>
      <c r="JS84" s="2">
        <f>KC84/'Drive Train'!$G$35</f>
        <v>0.87466315871638545</v>
      </c>
      <c r="JT84" s="88">
        <f>KA84*12*60/(PI() * 'Drive Train'!$G$17)/JS$2*JS84</f>
        <v>4110.7319679827124</v>
      </c>
      <c r="JU84" s="2">
        <f>('DT-Prelim Calcs'!$C$6*JS84-JT84)/('DT-Prelim Calcs'!$C$6*JS84)*'DT-Prelim Calcs'!$C$7*JS84</f>
        <v>0.24078668480797602</v>
      </c>
      <c r="JV84" s="110">
        <f>JU84/'DT-Prelim Calcs'!$C$7*('DT-Prelim Calcs'!$C$8-'DT-Prelim Calcs'!$C$9)+'DT-Prelim Calcs'!$C$9</f>
        <v>17.686280066302082</v>
      </c>
      <c r="JW84" s="110">
        <f t="shared" si="148"/>
        <v>17.686280066302082</v>
      </c>
      <c r="JX84" s="2">
        <f t="shared" si="189"/>
        <v>1.8976446408580649E-5</v>
      </c>
      <c r="JY84" s="110">
        <f>JX84*'DT-Prelim Calcs'!$C$21/JS$2/'DT-Prelim Calcs'!$C$19/'DT-Prelim Calcs'!$C$18*3.39*'DT-Prelim Calcs'!$C$20</f>
        <v>7.0477256989987121E-4</v>
      </c>
      <c r="JZ84" s="88">
        <f t="shared" si="149"/>
        <v>1</v>
      </c>
      <c r="KA84" s="110">
        <f>JY83*'DT-Prelim Calcs'!$C$11+KA83</f>
        <v>12.304017859899673</v>
      </c>
      <c r="KB84" s="110">
        <f>KB83+0.5*JY84*'DT-Prelim Calcs'!$C$11^2+KA84*'DT-Prelim Calcs'!$C$11</f>
        <v>35.21312076841582</v>
      </c>
      <c r="KC84" s="110">
        <f>MIN('Drive Train'!$G$35-JW83*'DT-Prelim Calcs'!$C$21*'Drive Train'!$G$38,KC83+JW$2)</f>
        <v>11.108222115698094</v>
      </c>
      <c r="KD84" s="110">
        <f>'Drive Train'!$G$35-JW84*'DT-Prelim Calcs'!$C$21*'Drive Train'!$G$38</f>
        <v>11.108234794032812</v>
      </c>
      <c r="KE84" s="1">
        <f>IF(KB84&gt;='Drive Train'!$G$30,1,0)</f>
        <v>1</v>
      </c>
      <c r="KF84" s="110">
        <f>MIN(JV84,'DT-Prelim Calcs'!$C$10)*'DT-Prelim Calcs'!$C$11*1000/60/60*(1-KE84)</f>
        <v>0</v>
      </c>
      <c r="KG84" s="119">
        <f>KG83+'DT-Prelim Calcs'!$C$11</f>
        <v>3.200000000000002</v>
      </c>
      <c r="KH84" s="2">
        <f>KR84/'Drive Train'!$G$35</f>
        <v>0.87466314647043453</v>
      </c>
      <c r="KI84" s="88">
        <f>KP84*12*60/(PI() * 'Drive Train'!$G$17)/KH$2*KH84</f>
        <v>4110.7317948937298</v>
      </c>
      <c r="KJ84" s="2">
        <f>('DT-Prelim Calcs'!$C$6*KH84-KI84)/('DT-Prelim Calcs'!$C$6*KH84)*'DT-Prelim Calcs'!$C$7*KH84</f>
        <v>0.24078670933150473</v>
      </c>
      <c r="KK84" s="110">
        <f>KJ84/'DT-Prelim Calcs'!$C$7*('DT-Prelim Calcs'!$C$8-'DT-Prelim Calcs'!$C$9)+'DT-Prelim Calcs'!$C$9</f>
        <v>17.686281562063407</v>
      </c>
      <c r="KL84" s="110">
        <f t="shared" si="150"/>
        <v>17.686281562063407</v>
      </c>
      <c r="KM84" s="2">
        <f t="shared" si="190"/>
        <v>1.9007736917597828E-5</v>
      </c>
      <c r="KN84" s="110">
        <f>KM84*'DT-Prelim Calcs'!$C$21/KH$2/'DT-Prelim Calcs'!$C$19/'DT-Prelim Calcs'!$C$18*3.39*'DT-Prelim Calcs'!$C$20</f>
        <v>7.0593467854649012E-4</v>
      </c>
      <c r="KO84" s="88">
        <f t="shared" si="151"/>
        <v>1</v>
      </c>
      <c r="KP84" s="110">
        <f>KN83*'DT-Prelim Calcs'!$C$11+KP83</f>
        <v>12.304017514084832</v>
      </c>
      <c r="KQ84" s="110">
        <f>KQ83+0.5*KN84*'DT-Prelim Calcs'!$C$11^2+KP84*'DT-Prelim Calcs'!$C$11</f>
        <v>35.208565415542992</v>
      </c>
      <c r="KR84" s="110">
        <f>MIN('Drive Train'!$G$35-KL83*'DT-Prelim Calcs'!$C$21*'Drive Train'!$G$38,KR83+KL$2)</f>
        <v>11.108221960174518</v>
      </c>
      <c r="KS84" s="110">
        <f>'Drive Train'!$G$35-KL84*'DT-Prelim Calcs'!$C$21*'Drive Train'!$G$38</f>
        <v>11.108234659414293</v>
      </c>
      <c r="KT84" s="1">
        <f>IF(KQ84&gt;='Drive Train'!$G$30,1,0)</f>
        <v>1</v>
      </c>
      <c r="KU84" s="110">
        <f>MIN(KK84,'DT-Prelim Calcs'!$C$10)*'DT-Prelim Calcs'!$C$11*1000/60/60*(1-KT84)</f>
        <v>0</v>
      </c>
      <c r="KV84" s="119">
        <f>KV83+'DT-Prelim Calcs'!$C$11</f>
        <v>3.200000000000002</v>
      </c>
      <c r="KW84" s="2">
        <f>LG84/'Drive Train'!$G$35</f>
        <v>0.87466315796742167</v>
      </c>
      <c r="KX84" s="88">
        <f>LE84*12*60/(PI() * 'Drive Train'!$G$17)/KW$2*KW84</f>
        <v>4110.7319573965724</v>
      </c>
      <c r="KY84" s="2">
        <f>('DT-Prelim Calcs'!$C$6*KW84-KX84)/('DT-Prelim Calcs'!$C$6*KW84)*'DT-Prelim Calcs'!$C$7*KW84</f>
        <v>0.24078668630783723</v>
      </c>
      <c r="KZ84" s="110">
        <f>KY84/'DT-Prelim Calcs'!$C$7*('DT-Prelim Calcs'!$C$8-'DT-Prelim Calcs'!$C$9)+'DT-Prelim Calcs'!$C$9</f>
        <v>17.686280157782981</v>
      </c>
      <c r="LA84" s="110">
        <f t="shared" si="152"/>
        <v>17.686280157782981</v>
      </c>
      <c r="LB84" s="2">
        <f t="shared" si="191"/>
        <v>1.897836013900478E-5</v>
      </c>
      <c r="LC84" s="110">
        <f>LB84*'DT-Prelim Calcs'!$C$21/KW$2/'DT-Prelim Calcs'!$C$19/'DT-Prelim Calcs'!$C$18*3.39*'DT-Prelim Calcs'!$C$20</f>
        <v>7.048436445721291E-4</v>
      </c>
      <c r="LD84" s="88">
        <f t="shared" si="153"/>
        <v>1</v>
      </c>
      <c r="LE84" s="110">
        <f>LC83*'DT-Prelim Calcs'!$C$11+LE83</f>
        <v>12.304017838749603</v>
      </c>
      <c r="LF84" s="110">
        <f>LF83+0.5*LC84*'DT-Prelim Calcs'!$C$11^2+LE84*'DT-Prelim Calcs'!$C$11</f>
        <v>35.212905689021973</v>
      </c>
      <c r="LG84" s="110">
        <f>MIN('Drive Train'!$G$35-LA83*'DT-Prelim Calcs'!$C$21*'Drive Train'!$G$38,LG83+LA$2)</f>
        <v>11.108222106186254</v>
      </c>
      <c r="LH84" s="110">
        <f>'Drive Train'!$G$35-LA84*'DT-Prelim Calcs'!$C$21*'Drive Train'!$G$38</f>
        <v>11.108234785799532</v>
      </c>
      <c r="LI84" s="1">
        <f>IF(LF84&gt;='Drive Train'!$G$30,1,0)</f>
        <v>1</v>
      </c>
      <c r="LJ84" s="110">
        <f>MIN(KZ84,'DT-Prelim Calcs'!$C$10)*'DT-Prelim Calcs'!$C$11*1000/60/60*(1-LI84)</f>
        <v>0</v>
      </c>
      <c r="LK84" s="119">
        <f>LK83+'DT-Prelim Calcs'!$C$11</f>
        <v>3.200000000000002</v>
      </c>
      <c r="LL84" s="2">
        <f>LV84/'Drive Train'!$G$35</f>
        <v>0.87466314930423594</v>
      </c>
      <c r="LM84" s="88">
        <f>LT84*12*60/(PI() * 'Drive Train'!$G$17)/LL$2*LL84</f>
        <v>4110.7318349477719</v>
      </c>
      <c r="LN84" s="2">
        <f>('DT-Prelim Calcs'!$C$6*LL84-LM84)/('DT-Prelim Calcs'!$C$6*LL84)*'DT-Prelim Calcs'!$C$7*LL84</f>
        <v>0.24078670365658258</v>
      </c>
      <c r="LO84" s="110">
        <f>LN84/'DT-Prelim Calcs'!$C$7*('DT-Prelim Calcs'!$C$8-'DT-Prelim Calcs'!$C$9)+'DT-Prelim Calcs'!$C$9</f>
        <v>17.686281215933406</v>
      </c>
      <c r="LP84" s="110">
        <f t="shared" si="154"/>
        <v>17.686281215933406</v>
      </c>
      <c r="LQ84" s="2">
        <f t="shared" si="192"/>
        <v>1.9000496067317352E-5</v>
      </c>
      <c r="LR84" s="110">
        <f>LQ84*'DT-Prelim Calcs'!$C$21/LL$2/'DT-Prelim Calcs'!$C$19/'DT-Prelim Calcs'!$C$18*3.39*'DT-Prelim Calcs'!$C$20</f>
        <v>7.0566575819383005E-4</v>
      </c>
      <c r="LS84" s="88">
        <f t="shared" si="155"/>
        <v>1</v>
      </c>
      <c r="LT84" s="110">
        <f>LR83*'DT-Prelim Calcs'!$C$11+LT83</f>
        <v>12.304017594108887</v>
      </c>
      <c r="LU84" s="110">
        <f>LU83+0.5*LR84*'DT-Prelim Calcs'!$C$11^2+LT84*'DT-Prelim Calcs'!$C$11</f>
        <v>35.210030164081395</v>
      </c>
      <c r="LV84" s="110">
        <f>MIN('Drive Train'!$G$35-LP83*'DT-Prelim Calcs'!$C$21*'Drive Train'!$G$38,LV83+LP$2)</f>
        <v>11.108221996163795</v>
      </c>
      <c r="LW84" s="110">
        <f>'Drive Train'!$G$35-LP84*'DT-Prelim Calcs'!$C$21*'Drive Train'!$G$38</f>
        <v>11.108234690565993</v>
      </c>
      <c r="LX84" s="1">
        <f>IF(LU84&gt;='Drive Train'!$G$30,1,0)</f>
        <v>1</v>
      </c>
      <c r="LY84" s="110">
        <f>MIN(LO84,'DT-Prelim Calcs'!$C$10)*'DT-Prelim Calcs'!$C$11*1000/60/60*(1-LX84)</f>
        <v>0</v>
      </c>
      <c r="LZ84" s="119">
        <f>LZ83+'DT-Prelim Calcs'!$C$11</f>
        <v>3.200000000000002</v>
      </c>
    </row>
    <row r="85" spans="18:338" x14ac:dyDescent="0.2">
      <c r="R85" s="119">
        <f>R84+'DT-Prelim Calcs'!$C$11</f>
        <v>3.240000000000002</v>
      </c>
      <c r="S85" s="2">
        <f>AG85/'Drive Train'!$G$35</f>
        <v>0</v>
      </c>
      <c r="T85" s="88">
        <f>AE85*12*60/(PI() * 'Drive Train'!$G$17)/S$2*ABS(S85)</f>
        <v>0</v>
      </c>
      <c r="U85" s="2">
        <f>IF(OR(AD84=1,AND($C$32=Motors!$C$28,'DT-Prelim Calcs'!AI84=1)),0,IF(AG85=0,-(V84+$C$9)/($C$8-$C$9)*$C$7,($C$6*S85-T85)/($C$6*S85)*$C$7*S85))</f>
        <v>0</v>
      </c>
      <c r="V85" s="110">
        <f>IF(AND(AD84=1,AI84=1),0,ABS(U85/$C$7*($C$8-$C$9)+$C$9) *'Drive Train'!$K$55 + V84*(1-'Drive Train'!$K$55))</f>
        <v>3.0000000000067741</v>
      </c>
      <c r="W85" s="110">
        <f t="shared" si="108"/>
        <v>3.0000000000067741</v>
      </c>
      <c r="X85" s="2">
        <f>MAX(MIN(IF(AND(AI84=1,AG85&lt;0),-1,1)*(W85-$C$9)/($C$8-$C$9)*$C$7-$C$29*AE85/T$2 -  AI84*$C$29/2,X$2),MAX(X$4:X84)*-1)</f>
        <v>-0.16274282055310149</v>
      </c>
      <c r="Y85" s="110">
        <f t="shared" si="109"/>
        <v>-6.0441598708438962</v>
      </c>
      <c r="Z85" s="110">
        <f t="shared" si="110"/>
        <v>6.0441598708438962</v>
      </c>
      <c r="AA85" s="110">
        <f t="shared" si="111"/>
        <v>0</v>
      </c>
      <c r="AB85" s="110" t="e">
        <f t="shared" si="112"/>
        <v>#N/A</v>
      </c>
      <c r="AC85" s="88">
        <f t="shared" si="156"/>
        <v>0</v>
      </c>
      <c r="AD85" s="1">
        <f t="shared" si="113"/>
        <v>0</v>
      </c>
      <c r="AE85" s="110">
        <f t="shared" si="114"/>
        <v>0.67214861641230961</v>
      </c>
      <c r="AF85" s="110" t="e">
        <f t="shared" si="115"/>
        <v>#N/A</v>
      </c>
      <c r="AG85" s="110">
        <f>IF(AI84=0,MIN('Drive Train'!$G$35-W84*$C$21*'Drive Train'!$G$38,AG84+W$2)-$C$3,IF(AE84-1&lt;=0,0,IF($C$32=Motors!$C$26,MAX(MAX(AG$4:AG84)*-1,AG84-W$2),MAX(0,MAX(AG$4:AG84)*-1,AG84-W$2))))</f>
        <v>0</v>
      </c>
      <c r="AH85" s="110">
        <f>'Drive Train'!$G$35-ABS(W85)*'DT-Prelim Calcs'!$C$21*'Drive Train'!$G$38</f>
        <v>12.42999999999939</v>
      </c>
      <c r="AI85" s="1">
        <f>IF(AJ85&gt;='Drive Train'!$G$30,1,0)</f>
        <v>1</v>
      </c>
      <c r="AJ85" s="110">
        <f>AJ84+0.5*Y85*'DT-Prelim Calcs'!$C$11^2+AE85*'DT-Prelim Calcs'!$C$11</f>
        <v>27.372072020843618</v>
      </c>
      <c r="AK85" s="110">
        <f t="shared" si="116"/>
        <v>0</v>
      </c>
      <c r="AL85" s="119">
        <f>AL84+'DT-Prelim Calcs'!$C$11</f>
        <v>3.240000000000002</v>
      </c>
      <c r="AM85" s="2">
        <f>AW85/'Drive Train'!$G$35</f>
        <v>0.73043137802918867</v>
      </c>
      <c r="AN85" s="88">
        <f>AU85*12*60/(PI() * 'Drive Train'!$G$17)/AM$2*AM85</f>
        <v>1898.6125308424507</v>
      </c>
      <c r="AO85" s="2">
        <f>('DT-Prelim Calcs'!$C$6*AM85-AN85)/('DT-Prelim Calcs'!$C$6*AM85)*'DT-Prelim Calcs'!$C$7*AM85</f>
        <v>0.57151035458145472</v>
      </c>
      <c r="AP85" s="110">
        <f>AO85/'DT-Prelim Calcs'!$C$7*('DT-Prelim Calcs'!$C$8-'DT-Prelim Calcs'!$C$9)+'DT-Prelim Calcs'!$C$9</f>
        <v>37.858078364542628</v>
      </c>
      <c r="AQ85" s="110">
        <f t="shared" si="117"/>
        <v>37.858078364542628</v>
      </c>
      <c r="AR85" s="2">
        <f t="shared" si="157"/>
        <v>0.43834942005632882</v>
      </c>
      <c r="AS85" s="110">
        <f>AR85*'DT-Prelim Calcs'!$C$21/AM$2/'DT-Prelim Calcs'!$C$19/'DT-Prelim Calcs'!$C$18*3.39*'DT-Prelim Calcs'!$C$20</f>
        <v>4.8840015770422216</v>
      </c>
      <c r="AT85" s="88">
        <f t="shared" si="118"/>
        <v>0</v>
      </c>
      <c r="AU85" s="110">
        <f>AS84*'DT-Prelim Calcs'!$C$11+AU84</f>
        <v>22.683198504034536</v>
      </c>
      <c r="AV85" s="110">
        <f>AV84+0.5*AS85*'DT-Prelim Calcs'!$C$11^2+AU85*'DT-Prelim Calcs'!$C$11</f>
        <v>41.2444554444359</v>
      </c>
      <c r="AW85" s="110">
        <f>MIN('Drive Train'!$G$35-AQ84*'DT-Prelim Calcs'!$C$21*'Drive Train'!$G$38,AW84+AQ$2)</f>
        <v>9.2764785009706952</v>
      </c>
      <c r="AX85" s="110">
        <f>'Drive Train'!$G$35-AQ85*'DT-Prelim Calcs'!$C$21*'Drive Train'!$G$38</f>
        <v>9.2927729471911622</v>
      </c>
      <c r="AY85" s="1">
        <f>IF(AV85&gt;='Drive Train'!$G$30,1,0)</f>
        <v>1</v>
      </c>
      <c r="AZ85" s="110">
        <f t="shared" si="158"/>
        <v>0</v>
      </c>
      <c r="BA85" s="119">
        <f>BA84+'DT-Prelim Calcs'!$C$11</f>
        <v>3.240000000000002</v>
      </c>
      <c r="BB85" s="2">
        <f>BL85/'Drive Train'!$G$35</f>
        <v>0.82932372834068191</v>
      </c>
      <c r="BC85" s="88">
        <f>BJ85*12*60/(PI() * 'Drive Train'!$G$17)/BB$2*BB85</f>
        <v>3423.1618260358678</v>
      </c>
      <c r="BD85" s="2">
        <f>('DT-Prelim Calcs'!$C$6*BB85-BC85)/('DT-Prelim Calcs'!$C$6*BB85)*'DT-Prelim Calcs'!$C$7*BB85</f>
        <v>0.34286389279759194</v>
      </c>
      <c r="BE85" s="110">
        <f>BD85/'DT-Prelim Calcs'!$C$7*('DT-Prelim Calcs'!$C$8-'DT-Prelim Calcs'!$C$9)+'DT-Prelim Calcs'!$C$9</f>
        <v>23.912265801838942</v>
      </c>
      <c r="BF85" s="110">
        <f t="shared" si="119"/>
        <v>23.912265801838942</v>
      </c>
      <c r="BG85" s="2">
        <f t="shared" si="159"/>
        <v>0.13140631561923599</v>
      </c>
      <c r="BH85" s="110">
        <f>BG85*'DT-Prelim Calcs'!$C$21/BB$2/'DT-Prelim Calcs'!$C$19/'DT-Prelim Calcs'!$C$18*3.39*'DT-Prelim Calcs'!$C$20</f>
        <v>2.2774933843854006</v>
      </c>
      <c r="BI85" s="88">
        <f t="shared" si="120"/>
        <v>0</v>
      </c>
      <c r="BJ85" s="110">
        <f>BH84*'DT-Prelim Calcs'!$C$11+BJ84</f>
        <v>23.156087641950403</v>
      </c>
      <c r="BK85" s="110">
        <f>BK84+0.5*BH85*'DT-Prelim Calcs'!$C$11^2+BJ85*'DT-Prelim Calcs'!$C$11</f>
        <v>48.730864780592803</v>
      </c>
      <c r="BL85" s="110">
        <f>MIN('Drive Train'!$G$35-BF84*'DT-Prelim Calcs'!$C$21*'Drive Train'!$G$38,BL84+BF$2)</f>
        <v>10.53241134992666</v>
      </c>
      <c r="BM85" s="110">
        <f>'Drive Train'!$G$35-BF85*'DT-Prelim Calcs'!$C$21*'Drive Train'!$G$38</f>
        <v>10.547896077834494</v>
      </c>
      <c r="BN85" s="1">
        <f>IF(BK85&gt;='Drive Train'!$G$30,1,0)</f>
        <v>1</v>
      </c>
      <c r="BO85" s="110">
        <f t="shared" si="160"/>
        <v>0</v>
      </c>
      <c r="BP85" s="119">
        <f>BP84+'DT-Prelim Calcs'!$C$11</f>
        <v>3.240000000000002</v>
      </c>
      <c r="BQ85" s="2">
        <f>CA85/'Drive Train'!$G$35</f>
        <v>0.86823078071735516</v>
      </c>
      <c r="BR85" s="88">
        <f>BY85*12*60/(PI() * 'Drive Train'!$G$17)/BQ$2*BQ85</f>
        <v>4014.8291788086576</v>
      </c>
      <c r="BS85" s="2">
        <f>('DT-Prelim Calcs'!$C$6*BQ85-BR85)/('DT-Prelim Calcs'!$C$6*BQ85)*'DT-Prelim Calcs'!$C$7*BQ85</f>
        <v>0.25487164359910647</v>
      </c>
      <c r="BT85" s="110">
        <f>BS85/'DT-Prelim Calcs'!$C$7*('DT-Prelim Calcs'!$C$8-'DT-Prelim Calcs'!$C$9)+'DT-Prelim Calcs'!$C$9</f>
        <v>18.545362659236282</v>
      </c>
      <c r="BU85" s="110">
        <f t="shared" si="121"/>
        <v>18.545362659236282</v>
      </c>
      <c r="BV85" s="2">
        <f t="shared" si="161"/>
        <v>1.7978873551117852E-2</v>
      </c>
      <c r="BW85" s="110">
        <f>BV85*'DT-Prelim Calcs'!$C$21/BQ$2/'DT-Prelim Calcs'!$C$19/'DT-Prelim Calcs'!$C$18*3.39*'DT-Prelim Calcs'!$C$20</f>
        <v>0.42289147333917482</v>
      </c>
      <c r="BX85" s="88">
        <f t="shared" si="122"/>
        <v>0</v>
      </c>
      <c r="BY85" s="110">
        <f>BW84*'DT-Prelim Calcs'!$C$11+BY84</f>
        <v>19.114730258732628</v>
      </c>
      <c r="BZ85" s="110">
        <f>BZ84+0.5*BW85*'DT-Prelim Calcs'!$C$11^2+BY85*'DT-Prelim Calcs'!$C$11</f>
        <v>46.915344806361524</v>
      </c>
      <c r="CA85" s="110">
        <f>MIN('Drive Train'!$G$35-BU84*'DT-Prelim Calcs'!$C$21*'Drive Train'!$G$38,CA84+BU$2)</f>
        <v>11.02653091511041</v>
      </c>
      <c r="CB85" s="110">
        <f>'Drive Train'!$G$35-BU85*'DT-Prelim Calcs'!$C$21*'Drive Train'!$G$38</f>
        <v>11.030917360668735</v>
      </c>
      <c r="CC85" s="1">
        <f>IF(BZ85&gt;='Drive Train'!$G$30,1,0)</f>
        <v>1</v>
      </c>
      <c r="CD85" s="110">
        <f t="shared" si="162"/>
        <v>0</v>
      </c>
      <c r="CE85" s="119">
        <f>CE84+'DT-Prelim Calcs'!$C$11</f>
        <v>3.240000000000002</v>
      </c>
      <c r="CF85" s="2">
        <f>CP85/'Drive Train'!$G$35</f>
        <v>0.87423728405944567</v>
      </c>
      <c r="CG85" s="88">
        <f>CN85*12*60/(PI() * 'Drive Train'!$G$17)/CF$2*CF85</f>
        <v>4104.5130461903882</v>
      </c>
      <c r="CH85" s="2">
        <f>('DT-Prelim Calcs'!$C$6*CF85-CG85)/('DT-Prelim Calcs'!$C$6*CF85)*'DT-Prelim Calcs'!$C$7*CF85</f>
        <v>0.24168768779634445</v>
      </c>
      <c r="CI85" s="110">
        <f>CH85/'DT-Prelim Calcs'!$C$7*('DT-Prelim Calcs'!$C$8-'DT-Prelim Calcs'!$C$9)+'DT-Prelim Calcs'!$C$9</f>
        <v>17.741234858500441</v>
      </c>
      <c r="CJ85" s="110">
        <f t="shared" si="123"/>
        <v>17.741234858500441</v>
      </c>
      <c r="CK85" s="2">
        <f t="shared" si="163"/>
        <v>1.167115129929841E-3</v>
      </c>
      <c r="CL85" s="110">
        <f>CK85*'DT-Prelim Calcs'!$C$21/CF$2/'DT-Prelim Calcs'!$C$19/'DT-Prelim Calcs'!$C$18*3.39*'DT-Prelim Calcs'!$C$20</f>
        <v>3.4676702340549516E-2</v>
      </c>
      <c r="CM85" s="88">
        <f t="shared" si="124"/>
        <v>1</v>
      </c>
      <c r="CN85" s="110">
        <f>CL84*'DT-Prelim Calcs'!$C$11+CN84</f>
        <v>15.364235521342716</v>
      </c>
      <c r="CO85" s="110">
        <f>CO84+0.5*CL85*'DT-Prelim Calcs'!$C$11^2+CN85*'DT-Prelim Calcs'!$C$11</f>
        <v>41.809538593832585</v>
      </c>
      <c r="CP85" s="110">
        <f>MIN('Drive Train'!$G$35-CJ84*'DT-Prelim Calcs'!$C$21*'Drive Train'!$G$38,CP84+CJ$2)</f>
        <v>11.102813507554959</v>
      </c>
      <c r="CQ85" s="110">
        <f>'Drive Train'!$G$35-CJ85*'DT-Prelim Calcs'!$C$21*'Drive Train'!$G$38</f>
        <v>11.10328886273496</v>
      </c>
      <c r="CR85" s="1">
        <f>IF(CO85&gt;='Drive Train'!$G$30,1,0)</f>
        <v>1</v>
      </c>
      <c r="CS85" s="110">
        <f t="shared" si="164"/>
        <v>0</v>
      </c>
      <c r="CT85" s="119">
        <f>CT84+'DT-Prelim Calcs'!$C$11</f>
        <v>3.240000000000002</v>
      </c>
      <c r="CU85" s="2">
        <f>DE85/'Drive Train'!$G$35</f>
        <v>0.87465649630428144</v>
      </c>
      <c r="CV85" s="88">
        <f>DC85*12*60/(PI() * 'Drive Train'!$G$17)/CU$2*CU85</f>
        <v>4110.6366250909605</v>
      </c>
      <c r="CW85" s="2">
        <f>('DT-Prelim Calcs'!$C$6*CU85-CV85)/('DT-Prelim Calcs'!$C$6*CU85)*'DT-Prelim Calcs'!$C$7*CU85</f>
        <v>0.24080031023796591</v>
      </c>
      <c r="CX85" s="110">
        <f>CW85/'DT-Prelim Calcs'!$C$7*('DT-Prelim Calcs'!$C$8-'DT-Prelim Calcs'!$C$9)+'DT-Prelim Calcs'!$C$9</f>
        <v>17.687111120897214</v>
      </c>
      <c r="CY85" s="110">
        <f t="shared" si="125"/>
        <v>17.687111120897214</v>
      </c>
      <c r="CZ85" s="2">
        <f t="shared" si="165"/>
        <v>3.635223176126634E-5</v>
      </c>
      <c r="DA85" s="110">
        <f>CZ85*'DT-Prelim Calcs'!$C$21/CU$2/'DT-Prelim Calcs'!$C$19/'DT-Prelim Calcs'!$C$18*3.39*'DT-Prelim Calcs'!$C$20</f>
        <v>1.3050944000129231E-3</v>
      </c>
      <c r="DB85" s="88">
        <f t="shared" si="126"/>
        <v>1</v>
      </c>
      <c r="DC85" s="110">
        <f>DA84*'DT-Prelim Calcs'!$C$11+DC84</f>
        <v>12.728096073586363</v>
      </c>
      <c r="DD85" s="110">
        <f>DD84+0.5*DA85*'DT-Prelim Calcs'!$C$11^2+DC85*'DT-Prelim Calcs'!$C$11</f>
        <v>36.631053150212971</v>
      </c>
      <c r="DE85" s="110">
        <f>MIN('Drive Train'!$G$35-CY84*'DT-Prelim Calcs'!$C$21*'Drive Train'!$G$38,DE84+CY$2)</f>
        <v>11.108137503064373</v>
      </c>
      <c r="DF85" s="110">
        <f>'Drive Train'!$G$35-CY85*'DT-Prelim Calcs'!$C$21*'Drive Train'!$G$38</f>
        <v>11.10815999911925</v>
      </c>
      <c r="DG85" s="1">
        <f>IF(DD85&gt;='Drive Train'!$G$30,1,0)</f>
        <v>1</v>
      </c>
      <c r="DH85" s="110">
        <f t="shared" si="166"/>
        <v>0</v>
      </c>
      <c r="DI85" s="119">
        <f>DI84+'DT-Prelim Calcs'!$C$11</f>
        <v>3.240000000000002</v>
      </c>
      <c r="DJ85" s="2">
        <f>DT85/'Drive Train'!$G$35</f>
        <v>0.87467037401181091</v>
      </c>
      <c r="DK85" s="88">
        <f>DR85*12*60/(PI() * 'Drive Train'!$G$17)/DJ$2*DJ85</f>
        <v>4110.8340275728124</v>
      </c>
      <c r="DL85" s="2">
        <f>('DT-Prelim Calcs'!$C$6*DJ85-DK85)/('DT-Prelim Calcs'!$C$6*DJ85)*'DT-Prelim Calcs'!$C$7*DJ85</f>
        <v>0.24077221727486139</v>
      </c>
      <c r="DM85" s="110">
        <f>DL85/'DT-Prelim Calcs'!$C$7*('DT-Prelim Calcs'!$C$8-'DT-Prelim Calcs'!$C$9)+'DT-Prelim Calcs'!$C$9</f>
        <v>17.685397649388712</v>
      </c>
      <c r="DN85" s="110">
        <f t="shared" si="127"/>
        <v>17.685397649388712</v>
      </c>
      <c r="DO85" s="2">
        <f t="shared" si="167"/>
        <v>5.1741058507137616E-7</v>
      </c>
      <c r="DP85" s="110">
        <f>DO85*'DT-Prelim Calcs'!$C$21/DJ$2/'DT-Prelim Calcs'!$C$19/'DT-Prelim Calcs'!$C$18*3.39*'DT-Prelim Calcs'!$C$20</f>
        <v>2.1778455452992317E-5</v>
      </c>
      <c r="DQ85" s="88">
        <f t="shared" si="128"/>
        <v>1</v>
      </c>
      <c r="DR85" s="110">
        <f>DP84*'DT-Prelim Calcs'!$C$11+DR84</f>
        <v>10.856666328309819</v>
      </c>
      <c r="DS85" s="110">
        <f>DS84+0.5*DP85*'DT-Prelim Calcs'!$C$11^2+DR85*'DT-Prelim Calcs'!$C$11</f>
        <v>32.208977705055965</v>
      </c>
      <c r="DT85" s="110">
        <f>MIN('Drive Train'!$G$35-DN84*'DT-Prelim Calcs'!$C$21*'Drive Train'!$G$38,DT84+DN$2)</f>
        <v>11.108313749949998</v>
      </c>
      <c r="DU85" s="110">
        <f>'Drive Train'!$G$35-DN85*'DT-Prelim Calcs'!$C$21*'Drive Train'!$G$38</f>
        <v>11.108314211555015</v>
      </c>
      <c r="DV85" s="1">
        <f>IF(DS85&gt;='Drive Train'!$G$30,1,0)</f>
        <v>1</v>
      </c>
      <c r="DW85" s="110">
        <f t="shared" si="168"/>
        <v>0</v>
      </c>
      <c r="DX85" s="119">
        <f>DX84+'DT-Prelim Calcs'!$C$11</f>
        <v>3.240000000000002</v>
      </c>
      <c r="DY85" s="2">
        <f>EI85/'Drive Train'!$G$35</f>
        <v>0.8746705840963398</v>
      </c>
      <c r="DZ85" s="88">
        <f>EG85*12*60/(PI() * 'Drive Train'!$G$17)/DY$2*DY85</f>
        <v>4110.8369221640432</v>
      </c>
      <c r="EA85" s="2">
        <f>('DT-Prelim Calcs'!$C$6*DY85-DZ85)/('DT-Prelim Calcs'!$C$6*DY85)*'DT-Prelim Calcs'!$C$7*DY85</f>
        <v>0.24077181462869846</v>
      </c>
      <c r="EB85" s="110">
        <f>EA85/'DT-Prelim Calcs'!$C$7*('DT-Prelim Calcs'!$C$8-'DT-Prelim Calcs'!$C$9)+'DT-Prelim Calcs'!$C$9</f>
        <v>17.685373090828417</v>
      </c>
      <c r="EC85" s="110">
        <f t="shared" si="129"/>
        <v>17.685373090828417</v>
      </c>
      <c r="ED85" s="2">
        <f t="shared" si="169"/>
        <v>3.0583874044420867E-9</v>
      </c>
      <c r="EE85" s="110">
        <f>ED85*'DT-Prelim Calcs'!$C$21/DY$2/'DT-Prelim Calcs'!$C$19/'DT-Prelim Calcs'!$C$18*3.39*'DT-Prelim Calcs'!$C$20</f>
        <v>1.4766241032063942E-7</v>
      </c>
      <c r="EF85" s="88">
        <f t="shared" si="130"/>
        <v>1</v>
      </c>
      <c r="EG85" s="110">
        <f>EE84*'DT-Prelim Calcs'!$C$11+EG84</f>
        <v>9.4647904209962164</v>
      </c>
      <c r="EH85" s="110">
        <f>EH84+0.5*EE85*'DT-Prelim Calcs'!$C$11^2+EG85*'DT-Prelim Calcs'!$C$11</f>
        <v>28.589665906555165</v>
      </c>
      <c r="EI85" s="110">
        <f>MIN('Drive Train'!$G$35-EC84*'DT-Prelim Calcs'!$C$21*'Drive Train'!$G$38,EI84+EC$2)</f>
        <v>11.108316418023515</v>
      </c>
      <c r="EJ85" s="110">
        <f>'Drive Train'!$G$35-EC85*'DT-Prelim Calcs'!$C$21*'Drive Train'!$G$38</f>
        <v>11.108316421825442</v>
      </c>
      <c r="EK85" s="1">
        <f>IF(EH85&gt;='Drive Train'!$G$30,1,0)</f>
        <v>1</v>
      </c>
      <c r="EL85" s="110">
        <f t="shared" si="170"/>
        <v>0</v>
      </c>
      <c r="EM85" s="119">
        <f>EM84+'DT-Prelim Calcs'!$C$11</f>
        <v>3.240000000000002</v>
      </c>
      <c r="EN85" s="2">
        <f>EX85/'Drive Train'!$G$35</f>
        <v>0.87467058542549236</v>
      </c>
      <c r="EO85" s="88">
        <f>EV85*12*60/(PI() * 'Drive Train'!$G$17)/EN$2*EN85</f>
        <v>4110.8369398026525</v>
      </c>
      <c r="EP85" s="2">
        <f>('DT-Prelim Calcs'!$C$6*EN85-EO85)/('DT-Prelim Calcs'!$C$6*EN85)*'DT-Prelim Calcs'!$C$7*EN85</f>
        <v>0.24077181224416686</v>
      </c>
      <c r="EQ85" s="110">
        <f>EP85/'DT-Prelim Calcs'!$C$7*('DT-Prelim Calcs'!$C$8-'DT-Prelim Calcs'!$C$9)+'DT-Prelim Calcs'!$C$9</f>
        <v>17.685372945388902</v>
      </c>
      <c r="ER85" s="110">
        <f t="shared" si="131"/>
        <v>17.685372945388902</v>
      </c>
      <c r="ES85" s="2">
        <f t="shared" si="171"/>
        <v>6.6397720654975956E-12</v>
      </c>
      <c r="ET85" s="110">
        <f>ES85*'DT-Prelim Calcs'!$C$21/EN$2/'DT-Prelim Calcs'!$C$19/'DT-Prelim Calcs'!$C$18*3.39*'DT-Prelim Calcs'!$C$20</f>
        <v>3.616751723714068E-10</v>
      </c>
      <c r="EU85" s="88">
        <f t="shared" si="132"/>
        <v>1</v>
      </c>
      <c r="EV85" s="110">
        <f>ET84*'DT-Prelim Calcs'!$C$11+EV84</f>
        <v>8.3892460782218219</v>
      </c>
      <c r="EW85" s="110">
        <f>EW84+0.5*ET85*'DT-Prelim Calcs'!$C$11^2+EV85*'DT-Prelim Calcs'!$C$11</f>
        <v>25.637713640166766</v>
      </c>
      <c r="EX85" s="110">
        <f>MIN('Drive Train'!$G$35-ER84*'DT-Prelim Calcs'!$C$21*'Drive Train'!$G$38,EX84+ER$2)</f>
        <v>11.108316434903752</v>
      </c>
      <c r="EY85" s="110">
        <f>'Drive Train'!$G$35-ER85*'DT-Prelim Calcs'!$C$21*'Drive Train'!$G$38</f>
        <v>11.108316434914999</v>
      </c>
      <c r="EZ85" s="1">
        <f>IF(EW85&gt;='Drive Train'!$G$30,1,0)</f>
        <v>1</v>
      </c>
      <c r="FA85" s="110">
        <f t="shared" si="172"/>
        <v>0</v>
      </c>
      <c r="FB85" s="119">
        <f>FB84+'DT-Prelim Calcs'!$C$11</f>
        <v>3.240000000000002</v>
      </c>
      <c r="FC85" s="2">
        <f>FM85/'Drive Train'!$G$35</f>
        <v>0.87467058542861265</v>
      </c>
      <c r="FD85" s="88">
        <f>FK85*12*60/(PI() * 'Drive Train'!$G$17)/FC$2*FC85</f>
        <v>4110.8369398422965</v>
      </c>
      <c r="FE85" s="2">
        <f>('DT-Prelim Calcs'!$C$6*FC85-FD85)/('DT-Prelim Calcs'!$C$6*FC85)*'DT-Prelim Calcs'!$C$7*FC85</f>
        <v>0.2407718122389948</v>
      </c>
      <c r="FF85" s="110">
        <f>FE85/'DT-Prelim Calcs'!$C$7*('DT-Prelim Calcs'!$C$8-'DT-Prelim Calcs'!$C$9)+'DT-Prelim Calcs'!$C$9</f>
        <v>17.685372945073439</v>
      </c>
      <c r="FG85" s="110">
        <f t="shared" si="133"/>
        <v>17.685372945073439</v>
      </c>
      <c r="FH85" s="2">
        <f t="shared" si="173"/>
        <v>4.6074255521943996E-15</v>
      </c>
      <c r="FI85" s="110">
        <f>FH85*'DT-Prelim Calcs'!$C$21/FC$2/'DT-Prelim Calcs'!$C$19/'DT-Prelim Calcs'!$C$18*3.39*'DT-Prelim Calcs'!$C$20</f>
        <v>2.7949063236822234E-13</v>
      </c>
      <c r="FJ85" s="88">
        <f t="shared" si="134"/>
        <v>1</v>
      </c>
      <c r="FK85" s="110">
        <f>FI84*'DT-Prelim Calcs'!$C$11+FK84</f>
        <v>7.5332005600816956</v>
      </c>
      <c r="FL85" s="110">
        <f>FL84+0.5*FI85*'DT-Prelim Calcs'!$C$11^2+FK85*'DT-Prelim Calcs'!$C$11</f>
        <v>23.211648820986113</v>
      </c>
      <c r="FM85" s="110">
        <f>MIN('Drive Train'!$G$35-FG84*'DT-Prelim Calcs'!$C$21*'Drive Train'!$G$38,FM84+FG$2)</f>
        <v>11.108316434943379</v>
      </c>
      <c r="FN85" s="110">
        <f>'Drive Train'!$G$35-FG85*'DT-Prelim Calcs'!$C$21*'Drive Train'!$G$38</f>
        <v>11.10831643494339</v>
      </c>
      <c r="FO85" s="1">
        <f>IF(FL85&gt;='Drive Train'!$G$30,1,0)</f>
        <v>1</v>
      </c>
      <c r="FP85" s="110">
        <f t="shared" si="174"/>
        <v>0</v>
      </c>
      <c r="FQ85" s="119">
        <f>FQ84+'DT-Prelim Calcs'!$C$11</f>
        <v>3.240000000000002</v>
      </c>
      <c r="FR85" s="2">
        <f>GB85/'Drive Train'!$G$35</f>
        <v>0.87467058542861498</v>
      </c>
      <c r="FS85" s="88">
        <f>FZ85*12*60/(PI() * 'Drive Train'!$G$17)/FR$2*FR85</f>
        <v>4110.8369398423247</v>
      </c>
      <c r="FT85" s="2">
        <f>('DT-Prelim Calcs'!$C$6*FR85-FS85)/('DT-Prelim Calcs'!$C$6*FR85)*'DT-Prelim Calcs'!$C$7*FR85</f>
        <v>0.24077181223899125</v>
      </c>
      <c r="FU85" s="110">
        <f>FT85/'DT-Prelim Calcs'!$C$7*('DT-Prelim Calcs'!$C$8-'DT-Prelim Calcs'!$C$9)+'DT-Prelim Calcs'!$C$9</f>
        <v>17.685372945073226</v>
      </c>
      <c r="FV85" s="110">
        <f t="shared" si="135"/>
        <v>17.685372945073226</v>
      </c>
      <c r="FW85" s="2">
        <f t="shared" si="175"/>
        <v>1.3877787807814457E-16</v>
      </c>
      <c r="FX85" s="110">
        <f>FW85*'DT-Prelim Calcs'!$C$21/FR$2/'DT-Prelim Calcs'!$C$19/'DT-Prelim Calcs'!$C$18*3.39*'DT-Prelim Calcs'!$C$20</f>
        <v>9.2774121882739154E-15</v>
      </c>
      <c r="FY85" s="88">
        <f t="shared" si="136"/>
        <v>1</v>
      </c>
      <c r="FZ85" s="110">
        <f>FX84*'DT-Prelim Calcs'!$C$11+FZ84</f>
        <v>6.8356819897037893</v>
      </c>
      <c r="GA85" s="110">
        <f>GA84+0.5*FX85*'DT-Prelim Calcs'!$C$11^2+FZ85*'DT-Prelim Calcs'!$C$11</f>
        <v>21.191061801934321</v>
      </c>
      <c r="GB85" s="110">
        <f>MIN('Drive Train'!$G$35-FV84*'DT-Prelim Calcs'!$C$21*'Drive Train'!$G$38,GB84+FV$2)</f>
        <v>11.10831643494341</v>
      </c>
      <c r="GC85" s="110">
        <f>'Drive Train'!$G$35-FV85*'DT-Prelim Calcs'!$C$21*'Drive Train'!$G$38</f>
        <v>11.10831643494341</v>
      </c>
      <c r="GD85" s="1">
        <f>IF(GA85&gt;='Drive Train'!$G$30,1,0)</f>
        <v>1</v>
      </c>
      <c r="GE85" s="110">
        <f t="shared" si="176"/>
        <v>0</v>
      </c>
      <c r="GF85" s="119">
        <f>GF84+'DT-Prelim Calcs'!$C$11</f>
        <v>3.240000000000002</v>
      </c>
      <c r="GG85" s="2">
        <f>GQ85/'Drive Train'!$G$35</f>
        <v>0.87465541638226163</v>
      </c>
      <c r="GH85" s="88">
        <f>GO85*12*60/(PI() * 'Drive Train'!$G$17)/GG$2*GG85</f>
        <v>4110.6225346899528</v>
      </c>
      <c r="GI85" s="2">
        <f>('DT-Prelim Calcs'!$C$6*GG85-GH85)/('DT-Prelim Calcs'!$C$6*GG85)*'DT-Prelim Calcs'!$C$7*GG85</f>
        <v>0.24080218951117488</v>
      </c>
      <c r="GJ85" s="110">
        <f>GI85/'DT-Prelim Calcs'!$C$7*('DT-Prelim Calcs'!$C$8-'DT-Prelim Calcs'!$C$9)+'DT-Prelim Calcs'!$C$9</f>
        <v>17.68722574323478</v>
      </c>
      <c r="GK85" s="110">
        <f t="shared" si="177"/>
        <v>17.68722574323478</v>
      </c>
      <c r="GL85" s="2">
        <f t="shared" si="178"/>
        <v>3.8759527263870774E-5</v>
      </c>
      <c r="GM85" s="110">
        <f>GL85*'DT-Prelim Calcs'!$C$21/GG$2/'DT-Prelim Calcs'!$C$19/'DT-Prelim Calcs'!$C$18*3.39*'DT-Prelim Calcs'!$C$20</f>
        <v>1.4395030054473454E-3</v>
      </c>
      <c r="GN85" s="88">
        <f t="shared" si="137"/>
        <v>1</v>
      </c>
      <c r="GO85" s="110">
        <f>GM84*'DT-Prelim Calcs'!$C$11+GO84</f>
        <v>12.303799220799547</v>
      </c>
      <c r="GP85" s="110">
        <f>GP84+0.5*GM85*'DT-Prelim Calcs'!$C$11^2+GO85*'DT-Prelim Calcs'!$C$11</f>
        <v>33.787496633466866</v>
      </c>
      <c r="GQ85" s="110">
        <f>MIN('Drive Train'!$G$35-GK84*'DT-Prelim Calcs'!$C$21*'Drive Train'!$G$38,GQ84+GK$2)</f>
        <v>11.108123788054723</v>
      </c>
      <c r="GR85" s="110">
        <f>'Drive Train'!$G$35-GK85*'DT-Prelim Calcs'!$C$21*'Drive Train'!$G$38</f>
        <v>11.10814968310887</v>
      </c>
      <c r="GS85" s="1">
        <f>IF(GP85&gt;='Drive Train'!$G$30,1,0)</f>
        <v>1</v>
      </c>
      <c r="GT85" s="110">
        <f t="shared" si="179"/>
        <v>0</v>
      </c>
      <c r="GU85" s="119">
        <f>GU84+'DT-Prelim Calcs'!$C$11</f>
        <v>3.240000000000002</v>
      </c>
      <c r="GV85" s="2">
        <f>HF85/'Drive Train'!$G$35</f>
        <v>0.87465974223476872</v>
      </c>
      <c r="GW85" s="88">
        <f>HD85*12*60/(PI() * 'Drive Train'!$G$17)/GV$2*GV85</f>
        <v>4110.683678084989</v>
      </c>
      <c r="GX85" s="2">
        <f>('DT-Prelim Calcs'!$C$6*GV85-GW85)/('DT-Prelim Calcs'!$C$6*GV85)*'DT-Prelim Calcs'!$C$7*GV85</f>
        <v>0.24079352660242212</v>
      </c>
      <c r="GY85" s="110">
        <f>GX85/'DT-Prelim Calcs'!$C$7*('DT-Prelim Calcs'!$C$8-'DT-Prelim Calcs'!$C$9)+'DT-Prelim Calcs'!$C$9</f>
        <v>17.68669736723993</v>
      </c>
      <c r="GZ85" s="110">
        <f t="shared" si="138"/>
        <v>17.68669736723993</v>
      </c>
      <c r="HA85" s="2">
        <f t="shared" si="180"/>
        <v>2.7706160948298697E-5</v>
      </c>
      <c r="HB85" s="110">
        <f>HA85*'DT-Prelim Calcs'!$C$21/GV$2/'DT-Prelim Calcs'!$C$19/'DT-Prelim Calcs'!$C$18*3.39*'DT-Prelim Calcs'!$C$20</f>
        <v>1.0289883486700934E-3</v>
      </c>
      <c r="HC85" s="88">
        <f t="shared" si="139"/>
        <v>1</v>
      </c>
      <c r="HD85" s="110">
        <f>HB84*'DT-Prelim Calcs'!$C$11+HD84</f>
        <v>12.303921381004276</v>
      </c>
      <c r="HE85" s="110">
        <f>HE84+0.5*HB85*'DT-Prelim Calcs'!$C$11^2+HD85*'DT-Prelim Calcs'!$C$11</f>
        <v>34.455084306911544</v>
      </c>
      <c r="HF85" s="110">
        <f>MIN('Drive Train'!$G$35-GZ84*'DT-Prelim Calcs'!$C$21*'Drive Train'!$G$38,HF84+GZ$2)</f>
        <v>11.108178726381562</v>
      </c>
      <c r="HG85" s="110">
        <f>'Drive Train'!$G$35-GZ85*'DT-Prelim Calcs'!$C$21*'Drive Train'!$G$38</f>
        <v>11.108197236948406</v>
      </c>
      <c r="HH85" s="1">
        <f>IF(HE85&gt;='Drive Train'!$G$30,1,0)</f>
        <v>1</v>
      </c>
      <c r="HI85" s="110">
        <f t="shared" si="181"/>
        <v>0</v>
      </c>
      <c r="HJ85" s="119">
        <f>HJ84+'DT-Prelim Calcs'!$C$11</f>
        <v>3.240000000000002</v>
      </c>
      <c r="HK85" s="2">
        <f>HU85/'Drive Train'!$G$35</f>
        <v>0.87466183821549714</v>
      </c>
      <c r="HL85" s="88">
        <f>HS85*12*60/(PI() * 'Drive Train'!$G$17)/HK$2*HK85</f>
        <v>4110.7133035102033</v>
      </c>
      <c r="HM85" s="2">
        <f>('DT-Prelim Calcs'!$C$6*HK85-HL85)/('DT-Prelim Calcs'!$C$6*HK85)*'DT-Prelim Calcs'!$C$7*HK85</f>
        <v>0.24078932922128482</v>
      </c>
      <c r="HN85" s="110">
        <f>HM85/'DT-Prelim Calcs'!$C$7*('DT-Prelim Calcs'!$C$8-'DT-Prelim Calcs'!$C$9)+'DT-Prelim Calcs'!$C$9</f>
        <v>17.686441356759218</v>
      </c>
      <c r="HO85" s="110">
        <f t="shared" si="140"/>
        <v>17.686441356759218</v>
      </c>
      <c r="HP85" s="2">
        <f t="shared" si="182"/>
        <v>2.2350555634320646E-5</v>
      </c>
      <c r="HQ85" s="110">
        <f>HP85*'DT-Prelim Calcs'!$C$21/HK$2/'DT-Prelim Calcs'!$C$19/'DT-Prelim Calcs'!$C$18*3.39*'DT-Prelim Calcs'!$C$20</f>
        <v>8.3008473735986428E-4</v>
      </c>
      <c r="HR85" s="88">
        <f t="shared" si="141"/>
        <v>1</v>
      </c>
      <c r="HS85" s="110">
        <f>HQ84*'DT-Prelim Calcs'!$C$11+HS84</f>
        <v>12.303980570050239</v>
      </c>
      <c r="HT85" s="110">
        <f>HT84+0.5*HQ85*'DT-Prelim Calcs'!$C$11^2+HS85*'DT-Prelim Calcs'!$C$11</f>
        <v>34.923792850793461</v>
      </c>
      <c r="HU85" s="110">
        <f>MIN('Drive Train'!$G$35-HO84*'DT-Prelim Calcs'!$C$21*'Drive Train'!$G$38,HU84+HO$2)</f>
        <v>11.108205345336813</v>
      </c>
      <c r="HV85" s="110">
        <f>'Drive Train'!$G$35-HO85*'DT-Prelim Calcs'!$C$21*'Drive Train'!$G$38</f>
        <v>11.10822027789167</v>
      </c>
      <c r="HW85" s="1">
        <f>IF(HT85&gt;='Drive Train'!$G$30,1,0)</f>
        <v>1</v>
      </c>
      <c r="HX85" s="110">
        <f t="shared" si="183"/>
        <v>0</v>
      </c>
      <c r="HY85" s="119">
        <f>HY84+'DT-Prelim Calcs'!$C$11</f>
        <v>3.240000000000002</v>
      </c>
      <c r="HZ85" s="2">
        <f>IJ85/'Drive Train'!$G$35</f>
        <v>0.87466296534313437</v>
      </c>
      <c r="IA85" s="88">
        <f>IH85*12*60/(PI() * 'Drive Train'!$G$17)/HZ$2*HZ85</f>
        <v>4110.7292347706571</v>
      </c>
      <c r="IB85" s="2">
        <f>('DT-Prelim Calcs'!$C$6*HZ85-IA85)/('DT-Prelim Calcs'!$C$6*HZ85)*'DT-Prelim Calcs'!$C$7*HZ85</f>
        <v>0.24078707205391761</v>
      </c>
      <c r="IC85" s="110">
        <f>IB85/'DT-Prelim Calcs'!$C$7*('DT-Prelim Calcs'!$C$8-'DT-Prelim Calcs'!$C$9)+'DT-Prelim Calcs'!$C$9</f>
        <v>17.686303685558094</v>
      </c>
      <c r="ID85" s="110">
        <f t="shared" si="142"/>
        <v>17.686303685558094</v>
      </c>
      <c r="IE85" s="2">
        <f t="shared" si="184"/>
        <v>1.9470548351108175E-5</v>
      </c>
      <c r="IF85" s="110">
        <f>IE85*'DT-Prelim Calcs'!$C$21/HZ$2/'DT-Prelim Calcs'!$C$19/'DT-Prelim Calcs'!$C$18*3.39*'DT-Prelim Calcs'!$C$20</f>
        <v>7.2312318667658141E-4</v>
      </c>
      <c r="IG85" s="88">
        <f t="shared" si="143"/>
        <v>1</v>
      </c>
      <c r="IH85" s="110">
        <f>IF84*'DT-Prelim Calcs'!$C$11+IH84</f>
        <v>12.304012399208318</v>
      </c>
      <c r="II85" s="110">
        <f>II84+0.5*IF85*'DT-Prelim Calcs'!$C$11^2+IH85*'DT-Prelim Calcs'!$C$11</f>
        <v>35.252850574720902</v>
      </c>
      <c r="IJ85" s="110">
        <f>MIN('Drive Train'!$G$35-ID84*'DT-Prelim Calcs'!$C$21*'Drive Train'!$G$38,IJ84+ID$2)</f>
        <v>11.108219659857806</v>
      </c>
      <c r="IK85" s="110">
        <f>'Drive Train'!$G$35-ID85*'DT-Prelim Calcs'!$C$21*'Drive Train'!$G$38</f>
        <v>11.10823266829977</v>
      </c>
      <c r="IL85" s="1">
        <f>IF(II85&gt;='Drive Train'!$G$30,1,0)</f>
        <v>1</v>
      </c>
      <c r="IM85" s="110">
        <f t="shared" si="185"/>
        <v>0</v>
      </c>
      <c r="IN85" s="119">
        <f>IN84+'DT-Prelim Calcs'!$C$11</f>
        <v>3.240000000000002</v>
      </c>
      <c r="IO85" s="2">
        <f>IY85/'Drive Train'!$G$35</f>
        <v>0.87466362702509515</v>
      </c>
      <c r="IP85" s="88">
        <f>IW85*12*60/(PI() * 'Drive Train'!$G$17)/IO$2*IO85</f>
        <v>4110.7385872376653</v>
      </c>
      <c r="IQ85" s="2">
        <f>('DT-Prelim Calcs'!$C$6*IO85-IP85)/('DT-Prelim Calcs'!$C$6*IO85)*'DT-Prelim Calcs'!$C$7*IO85</f>
        <v>0.24078574698122174</v>
      </c>
      <c r="IR85" s="110">
        <f>IQ85/'DT-Prelim Calcs'!$C$7*('DT-Prelim Calcs'!$C$8-'DT-Prelim Calcs'!$C$9)+'DT-Prelim Calcs'!$C$9</f>
        <v>17.686222865521326</v>
      </c>
      <c r="IS85" s="110">
        <f t="shared" si="144"/>
        <v>17.686222865521326</v>
      </c>
      <c r="IT85" s="2">
        <f t="shared" si="186"/>
        <v>1.7779837489101391E-5</v>
      </c>
      <c r="IU85" s="110">
        <f>IT85*'DT-Prelim Calcs'!$C$21/IO$2/'DT-Prelim Calcs'!$C$19/'DT-Prelim Calcs'!$C$18*3.39*'DT-Prelim Calcs'!$C$20</f>
        <v>6.6033131229090332E-4</v>
      </c>
      <c r="IV85" s="88">
        <f t="shared" si="145"/>
        <v>1</v>
      </c>
      <c r="IW85" s="110">
        <f>IU84*'DT-Prelim Calcs'!$C$11+IW84</f>
        <v>12.304031084515236</v>
      </c>
      <c r="IX85" s="110">
        <f>IX84+0.5*IU85*'DT-Prelim Calcs'!$C$11^2+IW85*'DT-Prelim Calcs'!$C$11</f>
        <v>35.485563866810622</v>
      </c>
      <c r="IY85" s="110">
        <f>MIN('Drive Train'!$G$35-IS84*'DT-Prelim Calcs'!$C$21*'Drive Train'!$G$38,IY84+IS$2)</f>
        <v>11.108228063218707</v>
      </c>
      <c r="IZ85" s="110">
        <f>'Drive Train'!$G$35-IS85*'DT-Prelim Calcs'!$C$21*'Drive Train'!$G$38</f>
        <v>11.108239942103079</v>
      </c>
      <c r="JA85" s="1">
        <f>IF(IX85&gt;='Drive Train'!$G$30,1,0)</f>
        <v>1</v>
      </c>
      <c r="JB85" s="110">
        <f t="shared" si="187"/>
        <v>0</v>
      </c>
      <c r="JC85" s="119">
        <f>JC84+'DT-Prelim Calcs'!$C$11</f>
        <v>3.240000000000002</v>
      </c>
      <c r="JD85" s="2">
        <f>JN85/'Drive Train'!$G$35</f>
        <v>0.87466401446619779</v>
      </c>
      <c r="JE85" s="88">
        <f>JL85*12*60/(PI() * 'Drive Train'!$G$17)/JD$2*JD85</f>
        <v>4110.7440634779377</v>
      </c>
      <c r="JF85" s="2">
        <f>('DT-Prelim Calcs'!$C$6*JD85-JE85)/('DT-Prelim Calcs'!$C$6*JD85)*'DT-Prelim Calcs'!$C$7*JD85</f>
        <v>0.24078497109872712</v>
      </c>
      <c r="JG85" s="110">
        <f>JF85/'DT-Prelim Calcs'!$C$7*('DT-Prelim Calcs'!$C$8-'DT-Prelim Calcs'!$C$9)+'DT-Prelim Calcs'!$C$9</f>
        <v>17.686175542191869</v>
      </c>
      <c r="JH85" s="110">
        <f t="shared" si="146"/>
        <v>17.686175542191869</v>
      </c>
      <c r="JI85" s="2">
        <f t="shared" si="188"/>
        <v>1.6789859628385528E-5</v>
      </c>
      <c r="JJ85" s="110">
        <f>JI85*'DT-Prelim Calcs'!$C$21/JD$2/'DT-Prelim Calcs'!$C$19/'DT-Prelim Calcs'!$C$18*3.39*'DT-Prelim Calcs'!$C$20</f>
        <v>6.2356419446397396E-4</v>
      </c>
      <c r="JK85" s="88">
        <f t="shared" si="147"/>
        <v>1</v>
      </c>
      <c r="JL85" s="110">
        <f>JJ84*'DT-Prelim Calcs'!$C$11+JL84</f>
        <v>12.304042025489116</v>
      </c>
      <c r="JM85" s="110">
        <f>JM84+0.5*JJ85*'DT-Prelim Calcs'!$C$11^2+JL85*'DT-Prelim Calcs'!$C$11</f>
        <v>35.643193982274141</v>
      </c>
      <c r="JN85" s="110">
        <f>MIN('Drive Train'!$G$35-JH84*'DT-Prelim Calcs'!$C$21*'Drive Train'!$G$38,JN84+JH$2)</f>
        <v>11.108232983720711</v>
      </c>
      <c r="JO85" s="110">
        <f>'Drive Train'!$G$35-JH85*'DT-Prelim Calcs'!$C$21*'Drive Train'!$G$38</f>
        <v>11.108244201202732</v>
      </c>
      <c r="JP85" s="1">
        <f>IF(JM85&gt;='Drive Train'!$G$30,1,0)</f>
        <v>1</v>
      </c>
      <c r="JQ85" s="110">
        <f>MIN(JG85,'DT-Prelim Calcs'!$C$10)*'DT-Prelim Calcs'!$C$11*1000/60/60*(1-JP85)</f>
        <v>0</v>
      </c>
      <c r="JR85" s="119">
        <f>JR84+'DT-Prelim Calcs'!$C$11</f>
        <v>3.240000000000002</v>
      </c>
      <c r="JS85" s="2">
        <f>KC85/'Drive Train'!$G$35</f>
        <v>0.87466415701045774</v>
      </c>
      <c r="JT85" s="88">
        <f>KA85*12*60/(PI() * 'Drive Train'!$G$17)/JS$2*JS85</f>
        <v>4110.746078252655</v>
      </c>
      <c r="JU85" s="2">
        <f>('DT-Prelim Calcs'!$C$6*JS85-JT85)/('DT-Prelim Calcs'!$C$6*JS85)*'DT-Prelim Calcs'!$C$7*JS85</f>
        <v>0.24078468564223801</v>
      </c>
      <c r="JV85" s="110">
        <f>JU85/'DT-Prelim Calcs'!$C$7*('DT-Prelim Calcs'!$C$8-'DT-Prelim Calcs'!$C$9)+'DT-Prelim Calcs'!$C$9</f>
        <v>17.686158131370547</v>
      </c>
      <c r="JW85" s="110">
        <f t="shared" si="148"/>
        <v>17.686158131370547</v>
      </c>
      <c r="JX85" s="2">
        <f t="shared" si="189"/>
        <v>1.6425634928568522E-5</v>
      </c>
      <c r="JY85" s="110">
        <f>JX85*'DT-Prelim Calcs'!$C$21/JS$2/'DT-Prelim Calcs'!$C$19/'DT-Prelim Calcs'!$C$18*3.39*'DT-Prelim Calcs'!$C$20</f>
        <v>6.100371319052554E-4</v>
      </c>
      <c r="JZ85" s="88">
        <f t="shared" si="149"/>
        <v>1</v>
      </c>
      <c r="KA85" s="110">
        <f>JY84*'DT-Prelim Calcs'!$C$11+KA84</f>
        <v>12.304046050802469</v>
      </c>
      <c r="KB85" s="110">
        <f>KB84+0.5*JY85*'DT-Prelim Calcs'!$C$11^2+KA85*'DT-Prelim Calcs'!$C$11</f>
        <v>35.705283098477622</v>
      </c>
      <c r="KC85" s="110">
        <f>MIN('Drive Train'!$G$35-JW84*'DT-Prelim Calcs'!$C$21*'Drive Train'!$G$38,KC84+JW$2)</f>
        <v>11.108234794032812</v>
      </c>
      <c r="KD85" s="110">
        <f>'Drive Train'!$G$35-JW85*'DT-Prelim Calcs'!$C$21*'Drive Train'!$G$38</f>
        <v>11.10824576817665</v>
      </c>
      <c r="KE85" s="1">
        <f>IF(KB85&gt;='Drive Train'!$G$30,1,0)</f>
        <v>1</v>
      </c>
      <c r="KF85" s="110">
        <f>MIN(JV85,'DT-Prelim Calcs'!$C$10)*'DT-Prelim Calcs'!$C$11*1000/60/60*(1-KE85)</f>
        <v>0</v>
      </c>
      <c r="KG85" s="119">
        <f>KG84+'DT-Prelim Calcs'!$C$11</f>
        <v>3.240000000000002</v>
      </c>
      <c r="KH85" s="2">
        <f>KR85/'Drive Train'!$G$35</f>
        <v>0.87466414641057433</v>
      </c>
      <c r="KI85" s="88">
        <f>KP85*12*60/(PI() * 'Drive Train'!$G$17)/KH$2*KH85</f>
        <v>4110.7459284298793</v>
      </c>
      <c r="KJ85" s="2">
        <f>('DT-Prelim Calcs'!$C$6*KH85-KI85)/('DT-Prelim Calcs'!$C$6*KH85)*'DT-Prelim Calcs'!$C$7*KH85</f>
        <v>0.24078470686936707</v>
      </c>
      <c r="KK85" s="110">
        <f>KJ85/'DT-Prelim Calcs'!$C$7*('DT-Prelim Calcs'!$C$8-'DT-Prelim Calcs'!$C$9)+'DT-Prelim Calcs'!$C$9</f>
        <v>17.686159426074873</v>
      </c>
      <c r="KL85" s="110">
        <f t="shared" si="150"/>
        <v>17.686159426074873</v>
      </c>
      <c r="KM85" s="2">
        <f t="shared" si="190"/>
        <v>1.6452719422133111E-5</v>
      </c>
      <c r="KN85" s="110">
        <f>KM85*'DT-Prelim Calcs'!$C$21/KH$2/'DT-Prelim Calcs'!$C$19/'DT-Prelim Calcs'!$C$18*3.39*'DT-Prelim Calcs'!$C$20</f>
        <v>6.1104303194169855E-4</v>
      </c>
      <c r="KO85" s="88">
        <f t="shared" si="151"/>
        <v>1</v>
      </c>
      <c r="KP85" s="110">
        <f>KN84*'DT-Prelim Calcs'!$C$11+KP84</f>
        <v>12.304045751471973</v>
      </c>
      <c r="KQ85" s="110">
        <f>KQ84+0.5*KN85*'DT-Prelim Calcs'!$C$11^2+KP85*'DT-Prelim Calcs'!$C$11</f>
        <v>35.700727734436292</v>
      </c>
      <c r="KR85" s="110">
        <f>MIN('Drive Train'!$G$35-KL84*'DT-Prelim Calcs'!$C$21*'Drive Train'!$G$38,KR84+KL$2)</f>
        <v>11.108234659414293</v>
      </c>
      <c r="KS85" s="110">
        <f>'Drive Train'!$G$35-KL85*'DT-Prelim Calcs'!$C$21*'Drive Train'!$G$38</f>
        <v>11.108245651653261</v>
      </c>
      <c r="KT85" s="1">
        <f>IF(KQ85&gt;='Drive Train'!$G$30,1,0)</f>
        <v>1</v>
      </c>
      <c r="KU85" s="110">
        <f>MIN(KK85,'DT-Prelim Calcs'!$C$10)*'DT-Prelim Calcs'!$C$11*1000/60/60*(1-KT85)</f>
        <v>0</v>
      </c>
      <c r="KV85" s="119">
        <f>KV84+'DT-Prelim Calcs'!$C$11</f>
        <v>3.240000000000002</v>
      </c>
      <c r="KW85" s="2">
        <f>LG85/'Drive Train'!$G$35</f>
        <v>0.87466415636216788</v>
      </c>
      <c r="KX85" s="88">
        <f>LE85*12*60/(PI() * 'Drive Train'!$G$17)/KW$2*KW85</f>
        <v>4110.7460690894795</v>
      </c>
      <c r="KY85" s="2">
        <f>('DT-Prelim Calcs'!$C$6*KW85-KX85)/('DT-Prelim Calcs'!$C$6*KW85)*'DT-Prelim Calcs'!$C$7*KW85</f>
        <v>0.24078468694049129</v>
      </c>
      <c r="KZ85" s="110">
        <f>KY85/'DT-Prelim Calcs'!$C$7*('DT-Prelim Calcs'!$C$8-'DT-Prelim Calcs'!$C$9)+'DT-Prelim Calcs'!$C$9</f>
        <v>17.686158210554787</v>
      </c>
      <c r="LA85" s="110">
        <f t="shared" si="152"/>
        <v>17.686158210554787</v>
      </c>
      <c r="LB85" s="2">
        <f t="shared" si="191"/>
        <v>1.642729141879129E-5</v>
      </c>
      <c r="LC85" s="110">
        <f>LB85*'DT-Prelim Calcs'!$C$21/KW$2/'DT-Prelim Calcs'!$C$19/'DT-Prelim Calcs'!$C$18*3.39*'DT-Prelim Calcs'!$C$20</f>
        <v>6.1009865284791136E-4</v>
      </c>
      <c r="LD85" s="88">
        <f t="shared" si="153"/>
        <v>1</v>
      </c>
      <c r="LE85" s="110">
        <f>LC84*'DT-Prelim Calcs'!$C$11+LE84</f>
        <v>12.304046032495386</v>
      </c>
      <c r="LF85" s="110">
        <f>LF84+0.5*LC85*'DT-Prelim Calcs'!$C$11^2+LE85*'DT-Prelim Calcs'!$C$11</f>
        <v>35.705068018400716</v>
      </c>
      <c r="LG85" s="110">
        <f>MIN('Drive Train'!$G$35-LA84*'DT-Prelim Calcs'!$C$21*'Drive Train'!$G$38,LG84+LA$2)</f>
        <v>11.108234785799532</v>
      </c>
      <c r="LH85" s="110">
        <f>'Drive Train'!$G$35-LA85*'DT-Prelim Calcs'!$C$21*'Drive Train'!$G$38</f>
        <v>11.108245761050068</v>
      </c>
      <c r="LI85" s="1">
        <f>IF(LF85&gt;='Drive Train'!$G$30,1,0)</f>
        <v>1</v>
      </c>
      <c r="LJ85" s="110">
        <f>MIN(KZ85,'DT-Prelim Calcs'!$C$10)*'DT-Prelim Calcs'!$C$11*1000/60/60*(1-LI85)</f>
        <v>0</v>
      </c>
      <c r="LK85" s="119">
        <f>LK84+'DT-Prelim Calcs'!$C$11</f>
        <v>3.240000000000002</v>
      </c>
      <c r="LL85" s="2">
        <f>LV85/'Drive Train'!$G$35</f>
        <v>0.87466414886346411</v>
      </c>
      <c r="LM85" s="88">
        <f>LT85*12*60/(PI() * 'Drive Train'!$G$17)/LL$2*LL85</f>
        <v>4110.7459630999538</v>
      </c>
      <c r="LN85" s="2">
        <f>('DT-Prelim Calcs'!$C$6*LL85-LM85)/('DT-Prelim Calcs'!$C$6*LL85)*'DT-Prelim Calcs'!$C$7*LL85</f>
        <v>0.24078470195725588</v>
      </c>
      <c r="LO85" s="110">
        <f>LN85/'DT-Prelim Calcs'!$C$7*('DT-Prelim Calcs'!$C$8-'DT-Prelim Calcs'!$C$9)+'DT-Prelim Calcs'!$C$9</f>
        <v>17.686159126470926</v>
      </c>
      <c r="LP85" s="110">
        <f t="shared" si="154"/>
        <v>17.686159126470926</v>
      </c>
      <c r="LQ85" s="2">
        <f t="shared" si="192"/>
        <v>1.6446451874430057E-5</v>
      </c>
      <c r="LR85" s="110">
        <f>LQ85*'DT-Prelim Calcs'!$C$21/LL$2/'DT-Prelim Calcs'!$C$19/'DT-Prelim Calcs'!$C$18*3.39*'DT-Prelim Calcs'!$C$20</f>
        <v>6.1081025939795953E-4</v>
      </c>
      <c r="LS85" s="88">
        <f t="shared" si="155"/>
        <v>1</v>
      </c>
      <c r="LT85" s="110">
        <f>LR84*'DT-Prelim Calcs'!$C$11+LT84</f>
        <v>12.304045820739214</v>
      </c>
      <c r="LU85" s="110">
        <f>LU84+0.5*LR85*'DT-Prelim Calcs'!$C$11^2+LT85*'DT-Prelim Calcs'!$C$11</f>
        <v>35.702192485559166</v>
      </c>
      <c r="LV85" s="110">
        <f>MIN('Drive Train'!$G$35-LP84*'DT-Prelim Calcs'!$C$21*'Drive Train'!$G$38,LV84+LP$2)</f>
        <v>11.108234690565993</v>
      </c>
      <c r="LW85" s="110">
        <f>'Drive Train'!$G$35-LP85*'DT-Prelim Calcs'!$C$21*'Drive Train'!$G$38</f>
        <v>11.108245678617616</v>
      </c>
      <c r="LX85" s="1">
        <f>IF(LU85&gt;='Drive Train'!$G$30,1,0)</f>
        <v>1</v>
      </c>
      <c r="LY85" s="110">
        <f>MIN(LO85,'DT-Prelim Calcs'!$C$10)*'DT-Prelim Calcs'!$C$11*1000/60/60*(1-LX85)</f>
        <v>0</v>
      </c>
      <c r="LZ85" s="119">
        <f>LZ84+'DT-Prelim Calcs'!$C$11</f>
        <v>3.240000000000002</v>
      </c>
    </row>
    <row r="86" spans="18:338" x14ac:dyDescent="0.2">
      <c r="R86" s="119">
        <f>R85+'DT-Prelim Calcs'!$C$11</f>
        <v>3.280000000000002</v>
      </c>
      <c r="S86" s="2">
        <f>AG86/'Drive Train'!$G$35</f>
        <v>0</v>
      </c>
      <c r="T86" s="88">
        <f>AE86*12*60/(PI() * 'Drive Train'!$G$17)/S$2*ABS(S86)</f>
        <v>0</v>
      </c>
      <c r="U86" s="2">
        <f>IF(OR(AD85=1,AND($C$32=Motors!$C$28,'DT-Prelim Calcs'!AI85=1)),0,IF(AG86=0,-(V85+$C$9)/($C$8-$C$9)*$C$7,($C$6*S86-T86)/($C$6*S86)*$C$7*S86))</f>
        <v>0</v>
      </c>
      <c r="V86" s="110">
        <f>IF(AND(AD85=1,AI85=1),0,ABS(U86/$C$7*($C$8-$C$9)+$C$9) *'Drive Train'!$K$55 + V85*(1-'Drive Train'!$K$55))</f>
        <v>3.0000000000027098</v>
      </c>
      <c r="W86" s="110">
        <f t="shared" si="108"/>
        <v>3.0000000000027098</v>
      </c>
      <c r="X86" s="2">
        <f>MAX(MIN(IF(AND(AI85=1,AG86&lt;0),-1,1)*(W86-$C$9)/($C$8-$C$9)*$C$7-$C$29*AE86/T$2 -  AI85*$C$29/2,X$2),MAX(X$4:X85)*-1)</f>
        <v>-0.15801188294353791</v>
      </c>
      <c r="Y86" s="110">
        <f t="shared" si="109"/>
        <v>-5.8684560016716141</v>
      </c>
      <c r="Z86" s="110">
        <f t="shared" si="110"/>
        <v>5.8684560016716141</v>
      </c>
      <c r="AA86" s="110">
        <f t="shared" si="111"/>
        <v>0</v>
      </c>
      <c r="AB86" s="110" t="e">
        <f t="shared" si="112"/>
        <v>#N/A</v>
      </c>
      <c r="AC86" s="88">
        <f t="shared" si="156"/>
        <v>0</v>
      </c>
      <c r="AD86" s="1">
        <f t="shared" si="113"/>
        <v>0</v>
      </c>
      <c r="AE86" s="110">
        <f t="shared" si="114"/>
        <v>0.43038222157855377</v>
      </c>
      <c r="AF86" s="110" t="e">
        <f t="shared" si="115"/>
        <v>#N/A</v>
      </c>
      <c r="AG86" s="110">
        <f>IF(AI85=0,MIN('Drive Train'!$G$35-W85*$C$21*'Drive Train'!$G$38,AG85+W$2)-$C$3,IF(AE85-1&lt;=0,0,IF($C$32=Motors!$C$26,MAX(MAX(AG$4:AG85)*-1,AG85-W$2),MAX(0,MAX(AG$4:AG85)*-1,AG85-W$2))))</f>
        <v>0</v>
      </c>
      <c r="AH86" s="110">
        <f>'Drive Train'!$G$35-ABS(W86)*'DT-Prelim Calcs'!$C$21*'Drive Train'!$G$38</f>
        <v>12.429999999999755</v>
      </c>
      <c r="AI86" s="1">
        <f>IF(AJ86&gt;='Drive Train'!$G$30,1,0)</f>
        <v>1</v>
      </c>
      <c r="AJ86" s="110">
        <f>AJ85+0.5*Y86*'DT-Prelim Calcs'!$C$11^2+AE86*'DT-Prelim Calcs'!$C$11</f>
        <v>27.384592544905423</v>
      </c>
      <c r="AK86" s="110">
        <f t="shared" si="116"/>
        <v>0</v>
      </c>
      <c r="AL86" s="119">
        <f>AL85+'DT-Prelim Calcs'!$C$11</f>
        <v>3.280000000000002</v>
      </c>
      <c r="AM86" s="2">
        <f>AW86/'Drive Train'!$G$35</f>
        <v>0.73171440529064269</v>
      </c>
      <c r="AN86" s="88">
        <f>AU86*12*60/(PI() * 'Drive Train'!$G$17)/AM$2*AM86</f>
        <v>1918.3281156510379</v>
      </c>
      <c r="AO86" s="2">
        <f>('DT-Prelim Calcs'!$C$6*AM86-AN86)/('DT-Prelim Calcs'!$C$6*AM86)*'DT-Prelim Calcs'!$C$7*AM86</f>
        <v>0.5685593246331001</v>
      </c>
      <c r="AP86" s="110">
        <f>AO86/'DT-Prelim Calcs'!$C$7*('DT-Prelim Calcs'!$C$8-'DT-Prelim Calcs'!$C$9)+'DT-Prelim Calcs'!$C$9</f>
        <v>37.678086466983416</v>
      </c>
      <c r="AQ86" s="110">
        <f t="shared" si="117"/>
        <v>37.678086466983416</v>
      </c>
      <c r="AR86" s="2">
        <f t="shared" si="157"/>
        <v>0.43425153559518526</v>
      </c>
      <c r="AS86" s="110">
        <f>AR86*'DT-Prelim Calcs'!$C$21/AM$2/'DT-Prelim Calcs'!$C$19/'DT-Prelim Calcs'!$C$18*3.39*'DT-Prelim Calcs'!$C$20</f>
        <v>4.8383437678721082</v>
      </c>
      <c r="AT86" s="88">
        <f t="shared" si="118"/>
        <v>0</v>
      </c>
      <c r="AU86" s="110">
        <f>AS85*'DT-Prelim Calcs'!$C$11+AU85</f>
        <v>22.878558567116226</v>
      </c>
      <c r="AV86" s="110">
        <f>AV85+0.5*AS86*'DT-Prelim Calcs'!$C$11^2+AU86*'DT-Prelim Calcs'!$C$11</f>
        <v>42.163468462134844</v>
      </c>
      <c r="AW86" s="110">
        <f>MIN('Drive Train'!$G$35-AQ85*'DT-Prelim Calcs'!$C$21*'Drive Train'!$G$38,AW85+AQ$2)</f>
        <v>9.2927729471911622</v>
      </c>
      <c r="AX86" s="110">
        <f>'Drive Train'!$G$35-AQ86*'DT-Prelim Calcs'!$C$21*'Drive Train'!$G$38</f>
        <v>9.3089722179714922</v>
      </c>
      <c r="AY86" s="1">
        <f>IF(AV86&gt;='Drive Train'!$G$30,1,0)</f>
        <v>1</v>
      </c>
      <c r="AZ86" s="110">
        <f t="shared" si="158"/>
        <v>0</v>
      </c>
      <c r="BA86" s="119">
        <f>BA85+'DT-Prelim Calcs'!$C$11</f>
        <v>3.280000000000002</v>
      </c>
      <c r="BB86" s="2">
        <f>BL86/'Drive Train'!$G$35</f>
        <v>0.83054299825468458</v>
      </c>
      <c r="BC86" s="88">
        <f>BJ86*12*60/(PI() * 'Drive Train'!$G$17)/BB$2*BB86</f>
        <v>3441.6816141464287</v>
      </c>
      <c r="BD86" s="2">
        <f>('DT-Prelim Calcs'!$C$6*BB86-BC86)/('DT-Prelim Calcs'!$C$6*BB86)*'DT-Prelim Calcs'!$C$7*BB86</f>
        <v>0.34011167617840932</v>
      </c>
      <c r="BE86" s="110">
        <f>BD86/'DT-Prelim Calcs'!$C$7*('DT-Prelim Calcs'!$C$8-'DT-Prelim Calcs'!$C$9)+'DT-Prelim Calcs'!$C$9</f>
        <v>23.744400107335604</v>
      </c>
      <c r="BF86" s="110">
        <f t="shared" si="119"/>
        <v>23.744400107335604</v>
      </c>
      <c r="BG86" s="2">
        <f t="shared" si="159"/>
        <v>0.12782219122608313</v>
      </c>
      <c r="BH86" s="110">
        <f>BG86*'DT-Prelim Calcs'!$C$21/BB$2/'DT-Prelim Calcs'!$C$19/'DT-Prelim Calcs'!$C$18*3.39*'DT-Prelim Calcs'!$C$20</f>
        <v>2.2153744553540697</v>
      </c>
      <c r="BI86" s="88">
        <f t="shared" si="120"/>
        <v>0</v>
      </c>
      <c r="BJ86" s="110">
        <f>BH85*'DT-Prelim Calcs'!$C$11+BJ85</f>
        <v>23.247187377325819</v>
      </c>
      <c r="BK86" s="110">
        <f>BK85+0.5*BH86*'DT-Prelim Calcs'!$C$11^2+BJ86*'DT-Prelim Calcs'!$C$11</f>
        <v>49.662524575250117</v>
      </c>
      <c r="BL86" s="110">
        <f>MIN('Drive Train'!$G$35-BF85*'DT-Prelim Calcs'!$C$21*'Drive Train'!$G$38,BL85+BF$2)</f>
        <v>10.547896077834494</v>
      </c>
      <c r="BM86" s="110">
        <f>'Drive Train'!$G$35-BF86*'DT-Prelim Calcs'!$C$21*'Drive Train'!$G$38</f>
        <v>10.563003990339794</v>
      </c>
      <c r="BN86" s="1">
        <f>IF(BK86&gt;='Drive Train'!$G$30,1,0)</f>
        <v>1</v>
      </c>
      <c r="BO86" s="110">
        <f t="shared" si="160"/>
        <v>0</v>
      </c>
      <c r="BP86" s="119">
        <f>BP85+'DT-Prelim Calcs'!$C$11</f>
        <v>3.280000000000002</v>
      </c>
      <c r="BQ86" s="2">
        <f>CA86/'Drive Train'!$G$35</f>
        <v>0.86857617013139643</v>
      </c>
      <c r="BR86" s="88">
        <f>BY86*12*60/(PI() * 'Drive Train'!$G$17)/BQ$2*BQ86</f>
        <v>4019.9806641294567</v>
      </c>
      <c r="BS86" s="2">
        <f>('DT-Prelim Calcs'!$C$6*BQ86-BR86)/('DT-Prelim Calcs'!$C$6*BQ86)*'DT-Prelim Calcs'!$C$7*BQ86</f>
        <v>0.254114876525246</v>
      </c>
      <c r="BT86" s="110">
        <f>BS86/'DT-Prelim Calcs'!$C$7*('DT-Prelim Calcs'!$C$8-'DT-Prelim Calcs'!$C$9)+'DT-Prelim Calcs'!$C$9</f>
        <v>18.499205234873159</v>
      </c>
      <c r="BU86" s="110">
        <f t="shared" si="121"/>
        <v>18.499205234873159</v>
      </c>
      <c r="BV86" s="2">
        <f t="shared" si="161"/>
        <v>1.7012467248886387E-2</v>
      </c>
      <c r="BW86" s="110">
        <f>BV86*'DT-Prelim Calcs'!$C$21/BQ$2/'DT-Prelim Calcs'!$C$19/'DT-Prelim Calcs'!$C$18*3.39*'DT-Prelim Calcs'!$C$20</f>
        <v>0.40016007229600337</v>
      </c>
      <c r="BX86" s="88">
        <f t="shared" si="122"/>
        <v>0</v>
      </c>
      <c r="BY86" s="110">
        <f>BW85*'DT-Prelim Calcs'!$C$11+BY85</f>
        <v>19.131645917666194</v>
      </c>
      <c r="BZ86" s="110">
        <f>BZ85+0.5*BW86*'DT-Prelim Calcs'!$C$11^2+BY86*'DT-Prelim Calcs'!$C$11</f>
        <v>47.680930771126008</v>
      </c>
      <c r="CA86" s="110">
        <f>MIN('Drive Train'!$G$35-BU85*'DT-Prelim Calcs'!$C$21*'Drive Train'!$G$38,CA85+BU$2)</f>
        <v>11.030917360668735</v>
      </c>
      <c r="CB86" s="110">
        <f>'Drive Train'!$G$35-BU86*'DT-Prelim Calcs'!$C$21*'Drive Train'!$G$38</f>
        <v>11.035071528861415</v>
      </c>
      <c r="CC86" s="1">
        <f>IF(BZ86&gt;='Drive Train'!$G$30,1,0)</f>
        <v>1</v>
      </c>
      <c r="CD86" s="110">
        <f t="shared" si="162"/>
        <v>0</v>
      </c>
      <c r="CE86" s="119">
        <f>CE85+'DT-Prelim Calcs'!$C$11</f>
        <v>3.280000000000002</v>
      </c>
      <c r="CF86" s="2">
        <f>CP86/'Drive Train'!$G$35</f>
        <v>0.87427471360117803</v>
      </c>
      <c r="CG86" s="88">
        <f>CN86*12*60/(PI() * 'Drive Train'!$G$17)/CF$2*CF86</f>
        <v>4105.0593438330088</v>
      </c>
      <c r="CH86" s="2">
        <f>('DT-Prelim Calcs'!$C$6*CF86-CG86)/('DT-Prelim Calcs'!$C$6*CF86)*'DT-Prelim Calcs'!$C$7*CF86</f>
        <v>0.2416085662453763</v>
      </c>
      <c r="CI86" s="110">
        <f>CH86/'DT-Prelim Calcs'!$C$7*('DT-Prelim Calcs'!$C$8-'DT-Prelim Calcs'!$C$9)+'DT-Prelim Calcs'!$C$9</f>
        <v>17.736409005037139</v>
      </c>
      <c r="CJ86" s="110">
        <f t="shared" si="123"/>
        <v>17.736409005037139</v>
      </c>
      <c r="CK86" s="2">
        <f t="shared" si="163"/>
        <v>1.0662796178771139E-3</v>
      </c>
      <c r="CL86" s="110">
        <f>CK86*'DT-Prelim Calcs'!$C$21/CF$2/'DT-Prelim Calcs'!$C$19/'DT-Prelim Calcs'!$C$18*3.39*'DT-Prelim Calcs'!$C$20</f>
        <v>3.1680731380067231E-2</v>
      </c>
      <c r="CM86" s="88">
        <f t="shared" si="124"/>
        <v>1</v>
      </c>
      <c r="CN86" s="110">
        <f>CL85*'DT-Prelim Calcs'!$C$11+CN85</f>
        <v>15.365622589436338</v>
      </c>
      <c r="CO86" s="110">
        <f>CO85+0.5*CL86*'DT-Prelim Calcs'!$C$11^2+CN86*'DT-Prelim Calcs'!$C$11</f>
        <v>42.424188841995139</v>
      </c>
      <c r="CP86" s="110">
        <f>MIN('Drive Train'!$G$35-CJ85*'DT-Prelim Calcs'!$C$21*'Drive Train'!$G$38,CP85+CJ$2)</f>
        <v>11.10328886273496</v>
      </c>
      <c r="CQ86" s="110">
        <f>'Drive Train'!$G$35-CJ86*'DT-Prelim Calcs'!$C$21*'Drive Train'!$G$38</f>
        <v>11.103723189546656</v>
      </c>
      <c r="CR86" s="1">
        <f>IF(CO86&gt;='Drive Train'!$G$30,1,0)</f>
        <v>1</v>
      </c>
      <c r="CS86" s="110">
        <f t="shared" si="164"/>
        <v>0</v>
      </c>
      <c r="CT86" s="119">
        <f>CT85+'DT-Prelim Calcs'!$C$11</f>
        <v>3.280000000000002</v>
      </c>
      <c r="CU86" s="2">
        <f>DE86/'Drive Train'!$G$35</f>
        <v>0.87465826764718513</v>
      </c>
      <c r="CV86" s="88">
        <f>DC86*12*60/(PI() * 'Drive Train'!$G$17)/CU$2*CU86</f>
        <v>4110.6618095440617</v>
      </c>
      <c r="CW86" s="2">
        <f>('DT-Prelim Calcs'!$C$6*CU86-CV86)/('DT-Prelim Calcs'!$C$6*CU86)*'DT-Prelim Calcs'!$C$7*CU86</f>
        <v>0.24079672733850241</v>
      </c>
      <c r="CX86" s="110">
        <f>CW86/'DT-Prelim Calcs'!$C$7*('DT-Prelim Calcs'!$C$8-'DT-Prelim Calcs'!$C$9)+'DT-Prelim Calcs'!$C$9</f>
        <v>17.686892589440575</v>
      </c>
      <c r="CY86" s="110">
        <f t="shared" si="125"/>
        <v>17.686892589440575</v>
      </c>
      <c r="CZ86" s="2">
        <f t="shared" si="165"/>
        <v>3.1781848571971194E-5</v>
      </c>
      <c r="DA86" s="110">
        <f>CZ86*'DT-Prelim Calcs'!$C$21/CU$2/'DT-Prelim Calcs'!$C$19/'DT-Prelim Calcs'!$C$18*3.39*'DT-Prelim Calcs'!$C$20</f>
        <v>1.1410114478180094E-3</v>
      </c>
      <c r="DB86" s="88">
        <f t="shared" si="126"/>
        <v>1</v>
      </c>
      <c r="DC86" s="110">
        <f>DA85*'DT-Prelim Calcs'!$C$11+DC85</f>
        <v>12.728148277362363</v>
      </c>
      <c r="DD86" s="110">
        <f>DD85+0.5*DA86*'DT-Prelim Calcs'!$C$11^2+DC86*'DT-Prelim Calcs'!$C$11</f>
        <v>37.140179994116622</v>
      </c>
      <c r="DE86" s="110">
        <f>MIN('Drive Train'!$G$35-CY85*'DT-Prelim Calcs'!$C$21*'Drive Train'!$G$38,DE85+CY$2)</f>
        <v>11.10815999911925</v>
      </c>
      <c r="DF86" s="110">
        <f>'Drive Train'!$G$35-CY86*'DT-Prelim Calcs'!$C$21*'Drive Train'!$G$38</f>
        <v>11.108179666950347</v>
      </c>
      <c r="DG86" s="1">
        <f>IF(DD86&gt;='Drive Train'!$G$30,1,0)</f>
        <v>1</v>
      </c>
      <c r="DH86" s="110">
        <f t="shared" si="166"/>
        <v>0</v>
      </c>
      <c r="DI86" s="119">
        <f>DI85+'DT-Prelim Calcs'!$C$11</f>
        <v>3.280000000000002</v>
      </c>
      <c r="DJ86" s="2">
        <f>DT86/'Drive Train'!$G$35</f>
        <v>0.87467041035866266</v>
      </c>
      <c r="DK86" s="88">
        <f>DR86*12*60/(PI() * 'Drive Train'!$G$17)/DJ$2*DJ86</f>
        <v>4110.83452825124</v>
      </c>
      <c r="DL86" s="2">
        <f>('DT-Prelim Calcs'!$C$6*DJ86-DK86)/('DT-Prelim Calcs'!$C$6*DJ86)*'DT-Prelim Calcs'!$C$7*DJ86</f>
        <v>0.24077214764094582</v>
      </c>
      <c r="DM86" s="110">
        <f>DL86/'DT-Prelim Calcs'!$C$7*('DT-Prelim Calcs'!$C$8-'DT-Prelim Calcs'!$C$9)+'DT-Prelim Calcs'!$C$9</f>
        <v>17.685393402213716</v>
      </c>
      <c r="DN86" s="110">
        <f t="shared" si="127"/>
        <v>17.685393402213716</v>
      </c>
      <c r="DO86" s="2">
        <f t="shared" si="167"/>
        <v>4.2845716355377483E-7</v>
      </c>
      <c r="DP86" s="110">
        <f>DO86*'DT-Prelim Calcs'!$C$21/DJ$2/'DT-Prelim Calcs'!$C$19/'DT-Prelim Calcs'!$C$18*3.39*'DT-Prelim Calcs'!$C$20</f>
        <v>1.8034295237087409E-5</v>
      </c>
      <c r="DQ86" s="88">
        <f t="shared" si="128"/>
        <v>1</v>
      </c>
      <c r="DR86" s="110">
        <f>DP85*'DT-Prelim Calcs'!$C$11+DR85</f>
        <v>10.856667199448037</v>
      </c>
      <c r="DS86" s="110">
        <f>DS85+0.5*DP86*'DT-Prelim Calcs'!$C$11^2+DR86*'DT-Prelim Calcs'!$C$11</f>
        <v>32.643244407461324</v>
      </c>
      <c r="DT86" s="110">
        <f>MIN('Drive Train'!$G$35-DN85*'DT-Prelim Calcs'!$C$21*'Drive Train'!$G$38,DT85+DN$2)</f>
        <v>11.108314211555015</v>
      </c>
      <c r="DU86" s="110">
        <f>'Drive Train'!$G$35-DN86*'DT-Prelim Calcs'!$C$21*'Drive Train'!$G$38</f>
        <v>11.108314593800765</v>
      </c>
      <c r="DV86" s="1">
        <f>IF(DS86&gt;='Drive Train'!$G$30,1,0)</f>
        <v>1</v>
      </c>
      <c r="DW86" s="110">
        <f t="shared" si="168"/>
        <v>0</v>
      </c>
      <c r="DX86" s="119">
        <f>DX85+'DT-Prelim Calcs'!$C$11</f>
        <v>3.280000000000002</v>
      </c>
      <c r="DY86" s="2">
        <f>EI86/'Drive Train'!$G$35</f>
        <v>0.87467058439570422</v>
      </c>
      <c r="DZ86" s="88">
        <f>EG86*12*60/(PI() * 'Drive Train'!$G$17)/DY$2*DY86</f>
        <v>4110.8369261363823</v>
      </c>
      <c r="EA86" s="2">
        <f>('DT-Prelim Calcs'!$C$6*DY86-DZ86)/('DT-Prelim Calcs'!$C$6*DY86)*'DT-Prelim Calcs'!$C$7*DY86</f>
        <v>0.2407718140917274</v>
      </c>
      <c r="EB86" s="110">
        <f>EA86/'DT-Prelim Calcs'!$C$7*('DT-Prelim Calcs'!$C$8-'DT-Prelim Calcs'!$C$9)+'DT-Prelim Calcs'!$C$9</f>
        <v>17.685373058076991</v>
      </c>
      <c r="EC86" s="110">
        <f t="shared" si="129"/>
        <v>17.685373058076991</v>
      </c>
      <c r="ED86" s="2">
        <f t="shared" si="169"/>
        <v>2.3711628216460667E-9</v>
      </c>
      <c r="EE86" s="110">
        <f>ED86*'DT-Prelim Calcs'!$C$21/DY$2/'DT-Prelim Calcs'!$C$19/'DT-Prelim Calcs'!$C$18*3.39*'DT-Prelim Calcs'!$C$20</f>
        <v>1.1448242854989716E-7</v>
      </c>
      <c r="EF86" s="88">
        <f t="shared" si="130"/>
        <v>1</v>
      </c>
      <c r="EG86" s="110">
        <f>EE85*'DT-Prelim Calcs'!$C$11+EG85</f>
        <v>9.464790426902713</v>
      </c>
      <c r="EH86" s="110">
        <f>EH85+0.5*EE86*'DT-Prelim Calcs'!$C$11^2+EG86*'DT-Prelim Calcs'!$C$11</f>
        <v>28.968257523722858</v>
      </c>
      <c r="EI86" s="110">
        <f>MIN('Drive Train'!$G$35-EC85*'DT-Prelim Calcs'!$C$21*'Drive Train'!$G$38,EI85+EC$2)</f>
        <v>11.108316421825442</v>
      </c>
      <c r="EJ86" s="110">
        <f>'Drive Train'!$G$35-EC86*'DT-Prelim Calcs'!$C$21*'Drive Train'!$G$38</f>
        <v>11.10831642477307</v>
      </c>
      <c r="EK86" s="1">
        <f>IF(EH86&gt;='Drive Train'!$G$30,1,0)</f>
        <v>1</v>
      </c>
      <c r="EL86" s="110">
        <f t="shared" si="170"/>
        <v>0</v>
      </c>
      <c r="EM86" s="119">
        <f>EM85+'DT-Prelim Calcs'!$C$11</f>
        <v>3.280000000000002</v>
      </c>
      <c r="EN86" s="2">
        <f>EX86/'Drive Train'!$G$35</f>
        <v>0.87467058542637788</v>
      </c>
      <c r="EO86" s="88">
        <f>EV86*12*60/(PI() * 'Drive Train'!$G$17)/EN$2*EN86</f>
        <v>4110.8369398139039</v>
      </c>
      <c r="EP86" s="2">
        <f>('DT-Prelim Calcs'!$C$6*EN86-EO86)/('DT-Prelim Calcs'!$C$6*EN86)*'DT-Prelim Calcs'!$C$7*EN86</f>
        <v>0.24077181224269897</v>
      </c>
      <c r="EQ86" s="110">
        <f>EP86/'DT-Prelim Calcs'!$C$7*('DT-Prelim Calcs'!$C$8-'DT-Prelim Calcs'!$C$9)+'DT-Prelim Calcs'!$C$9</f>
        <v>17.68537294529937</v>
      </c>
      <c r="ER86" s="110">
        <f t="shared" si="131"/>
        <v>17.68537294529937</v>
      </c>
      <c r="ES86" s="2">
        <f t="shared" si="171"/>
        <v>4.7566950378552519E-12</v>
      </c>
      <c r="ET86" s="110">
        <f>ES86*'DT-Prelim Calcs'!$C$21/EN$2/'DT-Prelim Calcs'!$C$19/'DT-Prelim Calcs'!$C$18*3.39*'DT-Prelim Calcs'!$C$20</f>
        <v>2.5910204157069755E-10</v>
      </c>
      <c r="EU86" s="88">
        <f t="shared" si="132"/>
        <v>1</v>
      </c>
      <c r="EV86" s="110">
        <f>ET85*'DT-Prelim Calcs'!$C$11+EV85</f>
        <v>8.3892460782362885</v>
      </c>
      <c r="EW86" s="110">
        <f>EW85+0.5*ET86*'DT-Prelim Calcs'!$C$11^2+EV86*'DT-Prelim Calcs'!$C$11</f>
        <v>25.973283483296424</v>
      </c>
      <c r="EX86" s="110">
        <f>MIN('Drive Train'!$G$35-ER85*'DT-Prelim Calcs'!$C$21*'Drive Train'!$G$38,EX85+ER$2)</f>
        <v>11.108316434914999</v>
      </c>
      <c r="EY86" s="110">
        <f>'Drive Train'!$G$35-ER86*'DT-Prelim Calcs'!$C$21*'Drive Train'!$G$38</f>
        <v>11.108316434923056</v>
      </c>
      <c r="EZ86" s="1">
        <f>IF(EW86&gt;='Drive Train'!$G$30,1,0)</f>
        <v>1</v>
      </c>
      <c r="FA86" s="110">
        <f t="shared" si="172"/>
        <v>0</v>
      </c>
      <c r="FB86" s="119">
        <f>FB85+'DT-Prelim Calcs'!$C$11</f>
        <v>3.280000000000002</v>
      </c>
      <c r="FC86" s="2">
        <f>FM86/'Drive Train'!$G$35</f>
        <v>0.87467058542861342</v>
      </c>
      <c r="FD86" s="88">
        <f>FK86*12*60/(PI() * 'Drive Train'!$G$17)/FC$2*FC86</f>
        <v>4110.8369398423065</v>
      </c>
      <c r="FE86" s="2">
        <f>('DT-Prelim Calcs'!$C$6*FC86-FD86)/('DT-Prelim Calcs'!$C$6*FC86)*'DT-Prelim Calcs'!$C$7*FC86</f>
        <v>0.24077181223899344</v>
      </c>
      <c r="FF86" s="110">
        <f>FE86/'DT-Prelim Calcs'!$C$7*('DT-Prelim Calcs'!$C$8-'DT-Prelim Calcs'!$C$9)+'DT-Prelim Calcs'!$C$9</f>
        <v>17.685372945073361</v>
      </c>
      <c r="FG86" s="110">
        <f t="shared" si="133"/>
        <v>17.685372945073361</v>
      </c>
      <c r="FH86" s="2">
        <f t="shared" si="173"/>
        <v>2.9698465908722937E-15</v>
      </c>
      <c r="FI86" s="110">
        <f>FH86*'DT-Prelim Calcs'!$C$21/FC$2/'DT-Prelim Calcs'!$C$19/'DT-Prelim Calcs'!$C$18*3.39*'DT-Prelim Calcs'!$C$20</f>
        <v>1.8015360038192647E-13</v>
      </c>
      <c r="FJ86" s="88">
        <f t="shared" si="134"/>
        <v>1</v>
      </c>
      <c r="FK86" s="110">
        <f>FI85*'DT-Prelim Calcs'!$C$11+FK85</f>
        <v>7.5332005600817071</v>
      </c>
      <c r="FL86" s="110">
        <f>FL85+0.5*FI86*'DT-Prelim Calcs'!$C$11^2+FK86*'DT-Prelim Calcs'!$C$11</f>
        <v>23.512976843389382</v>
      </c>
      <c r="FM86" s="110">
        <f>MIN('Drive Train'!$G$35-FG85*'DT-Prelim Calcs'!$C$21*'Drive Train'!$G$38,FM85+FG$2)</f>
        <v>11.10831643494339</v>
      </c>
      <c r="FN86" s="110">
        <f>'Drive Train'!$G$35-FG86*'DT-Prelim Calcs'!$C$21*'Drive Train'!$G$38</f>
        <v>11.108316434943397</v>
      </c>
      <c r="FO86" s="1">
        <f>IF(FL86&gt;='Drive Train'!$G$30,1,0)</f>
        <v>1</v>
      </c>
      <c r="FP86" s="110">
        <f t="shared" si="174"/>
        <v>0</v>
      </c>
      <c r="FQ86" s="119">
        <f>FQ85+'DT-Prelim Calcs'!$C$11</f>
        <v>3.280000000000002</v>
      </c>
      <c r="FR86" s="2">
        <f>GB86/'Drive Train'!$G$35</f>
        <v>0.87467058542861498</v>
      </c>
      <c r="FS86" s="88">
        <f>FZ86*12*60/(PI() * 'Drive Train'!$G$17)/FR$2*FR86</f>
        <v>4110.8369398423247</v>
      </c>
      <c r="FT86" s="2">
        <f>('DT-Prelim Calcs'!$C$6*FR86-FS86)/('DT-Prelim Calcs'!$C$6*FR86)*'DT-Prelim Calcs'!$C$7*FR86</f>
        <v>0.24077181223899125</v>
      </c>
      <c r="FU86" s="110">
        <f>FT86/'DT-Prelim Calcs'!$C$7*('DT-Prelim Calcs'!$C$8-'DT-Prelim Calcs'!$C$9)+'DT-Prelim Calcs'!$C$9</f>
        <v>17.685372945073226</v>
      </c>
      <c r="FV86" s="110">
        <f t="shared" si="135"/>
        <v>17.685372945073226</v>
      </c>
      <c r="FW86" s="2">
        <f t="shared" si="175"/>
        <v>1.3877787807814457E-16</v>
      </c>
      <c r="FX86" s="110">
        <f>FW86*'DT-Prelim Calcs'!$C$21/FR$2/'DT-Prelim Calcs'!$C$19/'DT-Prelim Calcs'!$C$18*3.39*'DT-Prelim Calcs'!$C$20</f>
        <v>9.2774121882739154E-15</v>
      </c>
      <c r="FY86" s="88">
        <f t="shared" si="136"/>
        <v>1</v>
      </c>
      <c r="FZ86" s="110">
        <f>FX85*'DT-Prelim Calcs'!$C$11+FZ85</f>
        <v>6.8356819897037893</v>
      </c>
      <c r="GA86" s="110">
        <f>GA85+0.5*FX86*'DT-Prelim Calcs'!$C$11^2+FZ86*'DT-Prelim Calcs'!$C$11</f>
        <v>21.464489081522473</v>
      </c>
      <c r="GB86" s="110">
        <f>MIN('Drive Train'!$G$35-FV85*'DT-Prelim Calcs'!$C$21*'Drive Train'!$G$38,GB85+FV$2)</f>
        <v>11.10831643494341</v>
      </c>
      <c r="GC86" s="110">
        <f>'Drive Train'!$G$35-FV86*'DT-Prelim Calcs'!$C$21*'Drive Train'!$G$38</f>
        <v>11.10831643494341</v>
      </c>
      <c r="GD86" s="1">
        <f>IF(GA86&gt;='Drive Train'!$G$30,1,0)</f>
        <v>1</v>
      </c>
      <c r="GE86" s="110">
        <f t="shared" si="176"/>
        <v>0</v>
      </c>
      <c r="GF86" s="119">
        <f>GF85+'DT-Prelim Calcs'!$C$11</f>
        <v>3.280000000000002</v>
      </c>
      <c r="GG86" s="2">
        <f>GQ86/'Drive Train'!$G$35</f>
        <v>0.87465745536290318</v>
      </c>
      <c r="GH86" s="88">
        <f>GO86*12*60/(PI() * 'Drive Train'!$G$17)/GG$2*GG86</f>
        <v>4110.6513545013713</v>
      </c>
      <c r="GI86" s="2">
        <f>('DT-Prelim Calcs'!$C$6*GG86-GH86)/('DT-Prelim Calcs'!$C$6*GG86)*'DT-Prelim Calcs'!$C$7*GG86</f>
        <v>0.24079810626598575</v>
      </c>
      <c r="GJ86" s="110">
        <f>GI86/'DT-Prelim Calcs'!$C$7*('DT-Prelim Calcs'!$C$8-'DT-Prelim Calcs'!$C$9)+'DT-Prelim Calcs'!$C$9</f>
        <v>17.68697669423743</v>
      </c>
      <c r="GK86" s="110">
        <f t="shared" si="177"/>
        <v>17.68697669423743</v>
      </c>
      <c r="GL86" s="2">
        <f t="shared" si="178"/>
        <v>3.354954170828317E-5</v>
      </c>
      <c r="GM86" s="110">
        <f>GL86*'DT-Prelim Calcs'!$C$21/GG$2/'DT-Prelim Calcs'!$C$19/'DT-Prelim Calcs'!$C$18*3.39*'DT-Prelim Calcs'!$C$20</f>
        <v>1.2460076148934865E-3</v>
      </c>
      <c r="GN86" s="88">
        <f t="shared" si="137"/>
        <v>1</v>
      </c>
      <c r="GO86" s="110">
        <f>GM85*'DT-Prelim Calcs'!$C$11+GO85</f>
        <v>12.303856800919766</v>
      </c>
      <c r="GP86" s="110">
        <f>GP85+0.5*GM86*'DT-Prelim Calcs'!$C$11^2+GO86*'DT-Prelim Calcs'!$C$11</f>
        <v>34.279651902309752</v>
      </c>
      <c r="GQ86" s="110">
        <f>MIN('Drive Train'!$G$35-GK85*'DT-Prelim Calcs'!$C$21*'Drive Train'!$G$38,GQ85+GK$2)</f>
        <v>11.10814968310887</v>
      </c>
      <c r="GR86" s="110">
        <f>'Drive Train'!$G$35-GK86*'DT-Prelim Calcs'!$C$21*'Drive Train'!$G$38</f>
        <v>11.108172097518631</v>
      </c>
      <c r="GS86" s="1">
        <f>IF(GP86&gt;='Drive Train'!$G$30,1,0)</f>
        <v>1</v>
      </c>
      <c r="GT86" s="110">
        <f t="shared" si="179"/>
        <v>0</v>
      </c>
      <c r="GU86" s="119">
        <f>GU85+'DT-Prelim Calcs'!$C$11</f>
        <v>3.280000000000002</v>
      </c>
      <c r="GV86" s="2">
        <f>HF86/'Drive Train'!$G$35</f>
        <v>0.87466119975971712</v>
      </c>
      <c r="GW86" s="88">
        <f>HD86*12*60/(PI() * 'Drive Train'!$G$17)/GV$2*GV86</f>
        <v>4110.7042793248056</v>
      </c>
      <c r="GX86" s="2">
        <f>('DT-Prelim Calcs'!$C$6*GV86-GW86)/('DT-Prelim Calcs'!$C$6*GV86)*'DT-Prelim Calcs'!$C$7*GV86</f>
        <v>0.24079060778312314</v>
      </c>
      <c r="GY86" s="110">
        <f>GX86/'DT-Prelim Calcs'!$C$7*('DT-Prelim Calcs'!$C$8-'DT-Prelim Calcs'!$C$9)+'DT-Prelim Calcs'!$C$9</f>
        <v>17.686519339963539</v>
      </c>
      <c r="GZ86" s="110">
        <f t="shared" si="138"/>
        <v>17.686519339963539</v>
      </c>
      <c r="HA86" s="2">
        <f t="shared" si="180"/>
        <v>2.3981922900928598E-5</v>
      </c>
      <c r="HB86" s="110">
        <f>HA86*'DT-Prelim Calcs'!$C$21/GV$2/'DT-Prelim Calcs'!$C$19/'DT-Prelim Calcs'!$C$18*3.39*'DT-Prelim Calcs'!$C$20</f>
        <v>8.9067263017091937E-4</v>
      </c>
      <c r="HC86" s="88">
        <f t="shared" si="139"/>
        <v>1</v>
      </c>
      <c r="HD86" s="110">
        <f>HB85*'DT-Prelim Calcs'!$C$11+HD85</f>
        <v>12.303962540538222</v>
      </c>
      <c r="HE86" s="110">
        <f>HE85+0.5*HB86*'DT-Prelim Calcs'!$C$11^2+HD86*'DT-Prelim Calcs'!$C$11</f>
        <v>34.947243521071179</v>
      </c>
      <c r="HF86" s="110">
        <f>MIN('Drive Train'!$G$35-GZ85*'DT-Prelim Calcs'!$C$21*'Drive Train'!$G$38,HF85+GZ$2)</f>
        <v>11.108197236948406</v>
      </c>
      <c r="HG86" s="110">
        <f>'Drive Train'!$G$35-GZ86*'DT-Prelim Calcs'!$C$21*'Drive Train'!$G$38</f>
        <v>11.10821325940328</v>
      </c>
      <c r="HH86" s="1">
        <f>IF(HE86&gt;='Drive Train'!$G$30,1,0)</f>
        <v>1</v>
      </c>
      <c r="HI86" s="110">
        <f t="shared" si="181"/>
        <v>0</v>
      </c>
      <c r="HJ86" s="119">
        <f>HJ85+'DT-Prelim Calcs'!$C$11</f>
        <v>3.280000000000002</v>
      </c>
      <c r="HK86" s="2">
        <f>HU86/'Drive Train'!$G$35</f>
        <v>0.87466301400721813</v>
      </c>
      <c r="HL86" s="88">
        <f>HS86*12*60/(PI() * 'Drive Train'!$G$17)/HK$2*HK86</f>
        <v>4110.7299226075902</v>
      </c>
      <c r="HM86" s="2">
        <f>('DT-Prelim Calcs'!$C$6*HK86-HL86)/('DT-Prelim Calcs'!$C$6*HK86)*'DT-Prelim Calcs'!$C$7*HK86</f>
        <v>0.24078697460005735</v>
      </c>
      <c r="HN86" s="110">
        <f>HM86/'DT-Prelim Calcs'!$C$7*('DT-Prelim Calcs'!$C$8-'DT-Prelim Calcs'!$C$9)+'DT-Prelim Calcs'!$C$9</f>
        <v>17.686297741563784</v>
      </c>
      <c r="HO86" s="110">
        <f t="shared" si="140"/>
        <v>17.686297741563784</v>
      </c>
      <c r="HP86" s="2">
        <f t="shared" si="182"/>
        <v>1.9346203230463654E-5</v>
      </c>
      <c r="HQ86" s="110">
        <f>HP86*'DT-Prelim Calcs'!$C$21/HK$2/'DT-Prelim Calcs'!$C$19/'DT-Prelim Calcs'!$C$18*3.39*'DT-Prelim Calcs'!$C$20</f>
        <v>7.185050917844039E-4</v>
      </c>
      <c r="HR86" s="88">
        <f t="shared" si="141"/>
        <v>1</v>
      </c>
      <c r="HS86" s="110">
        <f>HQ85*'DT-Prelim Calcs'!$C$11+HS85</f>
        <v>12.304013773439733</v>
      </c>
      <c r="HT86" s="110">
        <f>HT85+0.5*HQ86*'DT-Prelim Calcs'!$C$11^2+HS86*'DT-Prelim Calcs'!$C$11</f>
        <v>35.415953976535128</v>
      </c>
      <c r="HU86" s="110">
        <f>MIN('Drive Train'!$G$35-HO85*'DT-Prelim Calcs'!$C$21*'Drive Train'!$G$38,HU85+HO$2)</f>
        <v>11.10822027789167</v>
      </c>
      <c r="HV86" s="110">
        <f>'Drive Train'!$G$35-HO86*'DT-Prelim Calcs'!$C$21*'Drive Train'!$G$38</f>
        <v>11.108233203259259</v>
      </c>
      <c r="HW86" s="1">
        <f>IF(HT86&gt;='Drive Train'!$G$30,1,0)</f>
        <v>1</v>
      </c>
      <c r="HX86" s="110">
        <f t="shared" si="183"/>
        <v>0</v>
      </c>
      <c r="HY86" s="119">
        <f>HY85+'DT-Prelim Calcs'!$C$11</f>
        <v>3.280000000000002</v>
      </c>
      <c r="HZ86" s="2">
        <f>IJ86/'Drive Train'!$G$35</f>
        <v>0.87466398962990322</v>
      </c>
      <c r="IA86" s="88">
        <f>IH86*12*60/(PI() * 'Drive Train'!$G$17)/HZ$2*HZ86</f>
        <v>4110.743712432306</v>
      </c>
      <c r="IB86" s="2">
        <f>('DT-Prelim Calcs'!$C$6*HZ86-IA86)/('DT-Prelim Calcs'!$C$6*HZ86)*'DT-Prelim Calcs'!$C$7*HZ86</f>
        <v>0.24078502083543216</v>
      </c>
      <c r="IC86" s="110">
        <f>IB86/'DT-Prelim Calcs'!$C$7*('DT-Prelim Calcs'!$C$8-'DT-Prelim Calcs'!$C$9)+'DT-Prelim Calcs'!$C$9</f>
        <v>17.686178575778133</v>
      </c>
      <c r="ID86" s="110">
        <f t="shared" si="142"/>
        <v>17.686178575778133</v>
      </c>
      <c r="IE86" s="2">
        <f t="shared" si="184"/>
        <v>1.6853320568582797E-5</v>
      </c>
      <c r="IF86" s="110">
        <f>IE86*'DT-Prelim Calcs'!$C$21/HZ$2/'DT-Prelim Calcs'!$C$19/'DT-Prelim Calcs'!$C$18*3.39*'DT-Prelim Calcs'!$C$20</f>
        <v>6.2592109147978554E-4</v>
      </c>
      <c r="IG86" s="88">
        <f t="shared" si="143"/>
        <v>1</v>
      </c>
      <c r="IH86" s="110">
        <f>IF85*'DT-Prelim Calcs'!$C$11+IH85</f>
        <v>12.304041324135785</v>
      </c>
      <c r="II86" s="110">
        <f>II85+0.5*IF86*'DT-Prelim Calcs'!$C$11^2+IH86*'DT-Prelim Calcs'!$C$11</f>
        <v>35.745012728423205</v>
      </c>
      <c r="IJ86" s="110">
        <f>MIN('Drive Train'!$G$35-ID85*'DT-Prelim Calcs'!$C$21*'Drive Train'!$G$38,IJ85+ID$2)</f>
        <v>11.10823266829977</v>
      </c>
      <c r="IK86" s="110">
        <f>'Drive Train'!$G$35-ID86*'DT-Prelim Calcs'!$C$21*'Drive Train'!$G$38</f>
        <v>11.108243928179967</v>
      </c>
      <c r="IL86" s="1">
        <f>IF(II86&gt;='Drive Train'!$G$30,1,0)</f>
        <v>1</v>
      </c>
      <c r="IM86" s="110">
        <f t="shared" si="185"/>
        <v>0</v>
      </c>
      <c r="IN86" s="119">
        <f>IN85+'DT-Prelim Calcs'!$C$11</f>
        <v>3.280000000000002</v>
      </c>
      <c r="IO86" s="2">
        <f>IY86/'Drive Train'!$G$35</f>
        <v>0.87466456237032131</v>
      </c>
      <c r="IP86" s="88">
        <f>IW86*12*60/(PI() * 'Drive Train'!$G$17)/IO$2*IO86</f>
        <v>4110.7518077623427</v>
      </c>
      <c r="IQ86" s="2">
        <f>('DT-Prelim Calcs'!$C$6*IO86-IP86)/('DT-Prelim Calcs'!$C$6*IO86)*'DT-Prelim Calcs'!$C$7*IO86</f>
        <v>0.24078387387624492</v>
      </c>
      <c r="IR86" s="110">
        <f>IQ86/'DT-Prelim Calcs'!$C$7*('DT-Prelim Calcs'!$C$8-'DT-Prelim Calcs'!$C$9)+'DT-Prelim Calcs'!$C$9</f>
        <v>17.686108619402173</v>
      </c>
      <c r="IS86" s="110">
        <f t="shared" si="144"/>
        <v>17.686108619402173</v>
      </c>
      <c r="IT86" s="2">
        <f t="shared" si="186"/>
        <v>1.5389872219551126E-5</v>
      </c>
      <c r="IU86" s="110">
        <f>IT86*'DT-Prelim Calcs'!$C$21/IO$2/'DT-Prelim Calcs'!$C$19/'DT-Prelim Calcs'!$C$18*3.39*'DT-Prelim Calcs'!$C$20</f>
        <v>5.7156959533262485E-4</v>
      </c>
      <c r="IV86" s="88">
        <f t="shared" si="145"/>
        <v>1</v>
      </c>
      <c r="IW86" s="110">
        <f>IU85*'DT-Prelim Calcs'!$C$11+IW85</f>
        <v>12.304057497767728</v>
      </c>
      <c r="IX86" s="110">
        <f>IX85+0.5*IU86*'DT-Prelim Calcs'!$C$11^2+IW86*'DT-Prelim Calcs'!$C$11</f>
        <v>35.977726623977006</v>
      </c>
      <c r="IY86" s="110">
        <f>MIN('Drive Train'!$G$35-IS85*'DT-Prelim Calcs'!$C$21*'Drive Train'!$G$38,IY85+IS$2)</f>
        <v>11.108239942103079</v>
      </c>
      <c r="IZ86" s="110">
        <f>'Drive Train'!$G$35-IS86*'DT-Prelim Calcs'!$C$21*'Drive Train'!$G$38</f>
        <v>11.108250224253805</v>
      </c>
      <c r="JA86" s="1">
        <f>IF(IX86&gt;='Drive Train'!$G$30,1,0)</f>
        <v>1</v>
      </c>
      <c r="JB86" s="110">
        <f t="shared" si="187"/>
        <v>0</v>
      </c>
      <c r="JC86" s="119">
        <f>JC85+'DT-Prelim Calcs'!$C$11</f>
        <v>3.280000000000002</v>
      </c>
      <c r="JD86" s="2">
        <f>JN86/'Drive Train'!$G$35</f>
        <v>0.87466489773249867</v>
      </c>
      <c r="JE86" s="88">
        <f>JL86*12*60/(PI() * 'Drive Train'!$G$17)/JD$2*JD86</f>
        <v>4110.7565478975739</v>
      </c>
      <c r="JF86" s="2">
        <f>('DT-Prelim Calcs'!$C$6*JD86-JE86)/('DT-Prelim Calcs'!$C$6*JD86)*'DT-Prelim Calcs'!$C$7*JD86</f>
        <v>0.2407832022864568</v>
      </c>
      <c r="JG86" s="110">
        <f>JF86/'DT-Prelim Calcs'!$C$7*('DT-Prelim Calcs'!$C$8-'DT-Prelim Calcs'!$C$9)+'DT-Prelim Calcs'!$C$9</f>
        <v>17.686067657188147</v>
      </c>
      <c r="JH86" s="110">
        <f t="shared" si="146"/>
        <v>17.686067657188147</v>
      </c>
      <c r="JI86" s="2">
        <f t="shared" si="188"/>
        <v>1.4532965744940007E-5</v>
      </c>
      <c r="JJ86" s="110">
        <f>JI86*'DT-Prelim Calcs'!$C$21/JD$2/'DT-Prelim Calcs'!$C$19/'DT-Prelim Calcs'!$C$18*3.39*'DT-Prelim Calcs'!$C$20</f>
        <v>5.3974466008012987E-4</v>
      </c>
      <c r="JK86" s="88">
        <f t="shared" si="147"/>
        <v>1</v>
      </c>
      <c r="JL86" s="110">
        <f>JJ85*'DT-Prelim Calcs'!$C$11+JL85</f>
        <v>12.304066968056894</v>
      </c>
      <c r="JM86" s="110">
        <f>JM85+0.5*JJ86*'DT-Prelim Calcs'!$C$11^2+JL86*'DT-Prelim Calcs'!$C$11</f>
        <v>36.135357092792141</v>
      </c>
      <c r="JN86" s="110">
        <f>MIN('Drive Train'!$G$35-JH85*'DT-Prelim Calcs'!$C$21*'Drive Train'!$G$38,JN85+JH$2)</f>
        <v>11.108244201202732</v>
      </c>
      <c r="JO86" s="110">
        <f>'Drive Train'!$G$35-JH86*'DT-Prelim Calcs'!$C$21*'Drive Train'!$G$38</f>
        <v>11.108253910853065</v>
      </c>
      <c r="JP86" s="1">
        <f>IF(JM86&gt;='Drive Train'!$G$30,1,0)</f>
        <v>1</v>
      </c>
      <c r="JQ86" s="110">
        <f>MIN(JG86,'DT-Prelim Calcs'!$C$10)*'DT-Prelim Calcs'!$C$11*1000/60/60*(1-JP86)</f>
        <v>0</v>
      </c>
      <c r="JR86" s="119">
        <f>JR85+'DT-Prelim Calcs'!$C$11</f>
        <v>3.280000000000002</v>
      </c>
      <c r="JS86" s="2">
        <f>KC86/'Drive Train'!$G$35</f>
        <v>0.87466502111627165</v>
      </c>
      <c r="JT86" s="88">
        <f>KA86*12*60/(PI() * 'Drive Train'!$G$17)/JS$2*JS86</f>
        <v>4110.7582918501075</v>
      </c>
      <c r="JU86" s="2">
        <f>('DT-Prelim Calcs'!$C$6*JS86-JT86)/('DT-Prelim Calcs'!$C$6*JS86)*'DT-Prelim Calcs'!$C$7*JS86</f>
        <v>0.24078295520054363</v>
      </c>
      <c r="JV86" s="110">
        <f>JU86/'DT-Prelim Calcs'!$C$7*('DT-Prelim Calcs'!$C$8-'DT-Prelim Calcs'!$C$9)+'DT-Prelim Calcs'!$C$9</f>
        <v>17.686052586699823</v>
      </c>
      <c r="JW86" s="110">
        <f t="shared" si="148"/>
        <v>17.686052586699823</v>
      </c>
      <c r="JX86" s="2">
        <f t="shared" si="189"/>
        <v>1.4217699641549952E-5</v>
      </c>
      <c r="JY86" s="110">
        <f>JX86*'DT-Prelim Calcs'!$C$21/JS$2/'DT-Prelim Calcs'!$C$19/'DT-Prelim Calcs'!$C$18*3.39*'DT-Prelim Calcs'!$C$20</f>
        <v>5.2803588715686766E-4</v>
      </c>
      <c r="JZ86" s="88">
        <f t="shared" si="149"/>
        <v>1</v>
      </c>
      <c r="KA86" s="110">
        <f>JY85*'DT-Prelim Calcs'!$C$11+KA85</f>
        <v>12.304070452287746</v>
      </c>
      <c r="KB86" s="110">
        <f>KB85+0.5*JY86*'DT-Prelim Calcs'!$C$11^2+KA86*'DT-Prelim Calcs'!$C$11</f>
        <v>36.197446338997842</v>
      </c>
      <c r="KC86" s="110">
        <f>MIN('Drive Train'!$G$35-JW85*'DT-Prelim Calcs'!$C$21*'Drive Train'!$G$38,KC85+JW$2)</f>
        <v>11.10824576817665</v>
      </c>
      <c r="KD86" s="110">
        <f>'Drive Train'!$G$35-JW86*'DT-Prelim Calcs'!$C$21*'Drive Train'!$G$38</f>
        <v>11.108255267197015</v>
      </c>
      <c r="KE86" s="1">
        <f>IF(KB86&gt;='Drive Train'!$G$30,1,0)</f>
        <v>1</v>
      </c>
      <c r="KF86" s="110">
        <f>MIN(JV86,'DT-Prelim Calcs'!$C$10)*'DT-Prelim Calcs'!$C$11*1000/60/60*(1-KE86)</f>
        <v>0</v>
      </c>
      <c r="KG86" s="119">
        <f>KG85+'DT-Prelim Calcs'!$C$11</f>
        <v>3.280000000000002</v>
      </c>
      <c r="KH86" s="2">
        <f>KR86/'Drive Train'!$G$35</f>
        <v>0.87466501194120172</v>
      </c>
      <c r="KI86" s="88">
        <f>KP86*12*60/(PI() * 'Drive Train'!$G$17)/KH$2*KH86</f>
        <v>4110.7581621662312</v>
      </c>
      <c r="KJ86" s="2">
        <f>('DT-Prelim Calcs'!$C$6*KH86-KI86)/('DT-Prelim Calcs'!$C$6*KH86)*'DT-Prelim Calcs'!$C$7*KH86</f>
        <v>0.24078297357435705</v>
      </c>
      <c r="KK86" s="110">
        <f>KJ86/'DT-Prelim Calcs'!$C$7*('DT-Prelim Calcs'!$C$8-'DT-Prelim Calcs'!$C$9)+'DT-Prelim Calcs'!$C$9</f>
        <v>17.686053707372132</v>
      </c>
      <c r="KL86" s="110">
        <f t="shared" si="150"/>
        <v>17.686053707372132</v>
      </c>
      <c r="KM86" s="2">
        <f t="shared" si="190"/>
        <v>1.4241143472648599E-5</v>
      </c>
      <c r="KN86" s="110">
        <f>KM86*'DT-Prelim Calcs'!$C$21/KH$2/'DT-Prelim Calcs'!$C$19/'DT-Prelim Calcs'!$C$18*3.39*'DT-Prelim Calcs'!$C$20</f>
        <v>5.2890657541619418E-4</v>
      </c>
      <c r="KO86" s="88">
        <f t="shared" si="151"/>
        <v>1</v>
      </c>
      <c r="KP86" s="110">
        <f>KN85*'DT-Prelim Calcs'!$C$11+KP85</f>
        <v>12.304070193193251</v>
      </c>
      <c r="KQ86" s="110">
        <f>KQ85+0.5*KN86*'DT-Prelim Calcs'!$C$11^2+KP86*'DT-Prelim Calcs'!$C$11</f>
        <v>36.19289096528928</v>
      </c>
      <c r="KR86" s="110">
        <f>MIN('Drive Train'!$G$35-KL85*'DT-Prelim Calcs'!$C$21*'Drive Train'!$G$38,KR85+KL$2)</f>
        <v>11.108245651653261</v>
      </c>
      <c r="KS86" s="110">
        <f>'Drive Train'!$G$35-KL86*'DT-Prelim Calcs'!$C$21*'Drive Train'!$G$38</f>
        <v>11.108255166336507</v>
      </c>
      <c r="KT86" s="1">
        <f>IF(KQ86&gt;='Drive Train'!$G$30,1,0)</f>
        <v>1</v>
      </c>
      <c r="KU86" s="110">
        <f>MIN(KK86,'DT-Prelim Calcs'!$C$10)*'DT-Prelim Calcs'!$C$11*1000/60/60*(1-KT86)</f>
        <v>0</v>
      </c>
      <c r="KV86" s="119">
        <f>KV85+'DT-Prelim Calcs'!$C$11</f>
        <v>3.280000000000002</v>
      </c>
      <c r="KW86" s="2">
        <f>LG86/'Drive Train'!$G$35</f>
        <v>0.87466502055512352</v>
      </c>
      <c r="KX86" s="88">
        <f>LE86*12*60/(PI() * 'Drive Train'!$G$17)/KW$2*KW86</f>
        <v>4110.7582839186298</v>
      </c>
      <c r="KY86" s="2">
        <f>('DT-Prelim Calcs'!$C$6*KW86-KX86)/('DT-Prelim Calcs'!$C$6*KW86)*'DT-Prelim Calcs'!$C$7*KW86</f>
        <v>0.24078295632428778</v>
      </c>
      <c r="KZ86" s="110">
        <f>KY86/'DT-Prelim Calcs'!$C$7*('DT-Prelim Calcs'!$C$8-'DT-Prelim Calcs'!$C$9)+'DT-Prelim Calcs'!$C$9</f>
        <v>17.686052655240246</v>
      </c>
      <c r="LA86" s="110">
        <f t="shared" si="152"/>
        <v>17.686052655240246</v>
      </c>
      <c r="LB86" s="2">
        <f t="shared" si="191"/>
        <v>1.4219133468551526E-5</v>
      </c>
      <c r="LC86" s="110">
        <f>LB86*'DT-Prelim Calcs'!$C$21/KW$2/'DT-Prelim Calcs'!$C$19/'DT-Prelim Calcs'!$C$18*3.39*'DT-Prelim Calcs'!$C$20</f>
        <v>5.2808913853591584E-4</v>
      </c>
      <c r="LD86" s="88">
        <f t="shared" si="153"/>
        <v>1</v>
      </c>
      <c r="LE86" s="110">
        <f>LC85*'DT-Prelim Calcs'!$C$11+LE85</f>
        <v>12.304070436441499</v>
      </c>
      <c r="LF86" s="110">
        <f>LF85+0.5*LC86*'DT-Prelim Calcs'!$C$11^2+LE86*'DT-Prelim Calcs'!$C$11</f>
        <v>36.197231258329687</v>
      </c>
      <c r="LG86" s="110">
        <f>MIN('Drive Train'!$G$35-LA85*'DT-Prelim Calcs'!$C$21*'Drive Train'!$G$38,LG85+LA$2)</f>
        <v>11.108245761050068</v>
      </c>
      <c r="LH86" s="110">
        <f>'Drive Train'!$G$35-LA86*'DT-Prelim Calcs'!$C$21*'Drive Train'!$G$38</f>
        <v>11.108255261028377</v>
      </c>
      <c r="LI86" s="1">
        <f>IF(LF86&gt;='Drive Train'!$G$30,1,0)</f>
        <v>1</v>
      </c>
      <c r="LJ86" s="110">
        <f>MIN(KZ86,'DT-Prelim Calcs'!$C$10)*'DT-Prelim Calcs'!$C$11*1000/60/60*(1-LI86)</f>
        <v>0</v>
      </c>
      <c r="LK86" s="119">
        <f>LK85+'DT-Prelim Calcs'!$C$11</f>
        <v>3.280000000000002</v>
      </c>
      <c r="LL86" s="2">
        <f>LV86/'Drive Train'!$G$35</f>
        <v>0.87466501406437924</v>
      </c>
      <c r="LM86" s="88">
        <f>LT86*12*60/(PI() * 'Drive Train'!$G$17)/LL$2*LL86</f>
        <v>4110.7581921760175</v>
      </c>
      <c r="LN86" s="2">
        <f>('DT-Prelim Calcs'!$C$6*LL86-LM86)/('DT-Prelim Calcs'!$C$6*LL86)*'DT-Prelim Calcs'!$C$7*LL86</f>
        <v>0.24078296932252383</v>
      </c>
      <c r="LO86" s="110">
        <f>LN86/'DT-Prelim Calcs'!$C$7*('DT-Prelim Calcs'!$C$8-'DT-Prelim Calcs'!$C$9)+'DT-Prelim Calcs'!$C$9</f>
        <v>17.686053448040461</v>
      </c>
      <c r="LP86" s="110">
        <f t="shared" si="154"/>
        <v>17.686053448040461</v>
      </c>
      <c r="LQ86" s="2">
        <f t="shared" si="192"/>
        <v>1.4235718400729125E-5</v>
      </c>
      <c r="LR86" s="110">
        <f>LQ86*'DT-Prelim Calcs'!$C$21/LL$2/'DT-Prelim Calcs'!$C$19/'DT-Prelim Calcs'!$C$18*3.39*'DT-Prelim Calcs'!$C$20</f>
        <v>5.2870509186146231E-4</v>
      </c>
      <c r="LS86" s="88">
        <f t="shared" si="155"/>
        <v>1</v>
      </c>
      <c r="LT86" s="110">
        <f>LR85*'DT-Prelim Calcs'!$C$11+LT85</f>
        <v>12.30407025314959</v>
      </c>
      <c r="LU86" s="110">
        <f>LU85+0.5*LR86*'DT-Prelim Calcs'!$C$11^2+LT86*'DT-Prelim Calcs'!$C$11</f>
        <v>36.19435571864922</v>
      </c>
      <c r="LV86" s="110">
        <f>MIN('Drive Train'!$G$35-LP85*'DT-Prelim Calcs'!$C$21*'Drive Train'!$G$38,LV85+LP$2)</f>
        <v>11.108245678617616</v>
      </c>
      <c r="LW86" s="110">
        <f>'Drive Train'!$G$35-LP86*'DT-Prelim Calcs'!$C$21*'Drive Train'!$G$38</f>
        <v>11.108255189676358</v>
      </c>
      <c r="LX86" s="1">
        <f>IF(LU86&gt;='Drive Train'!$G$30,1,0)</f>
        <v>1</v>
      </c>
      <c r="LY86" s="110">
        <f>MIN(LO86,'DT-Prelim Calcs'!$C$10)*'DT-Prelim Calcs'!$C$11*1000/60/60*(1-LX86)</f>
        <v>0</v>
      </c>
      <c r="LZ86" s="119">
        <f>LZ85+'DT-Prelim Calcs'!$C$11</f>
        <v>3.280000000000002</v>
      </c>
    </row>
    <row r="87" spans="18:338" x14ac:dyDescent="0.2">
      <c r="R87" s="119">
        <f>R86+'DT-Prelim Calcs'!$C$11</f>
        <v>3.3200000000000021</v>
      </c>
      <c r="S87" s="2">
        <f>AG87/'Drive Train'!$G$35</f>
        <v>0</v>
      </c>
      <c r="T87" s="88">
        <f>AE87*12*60/(PI() * 'Drive Train'!$G$17)/S$2*ABS(S87)</f>
        <v>0</v>
      </c>
      <c r="U87" s="2">
        <f>IF(OR(AD86=1,AND($C$32=Motors!$C$28,'DT-Prelim Calcs'!AI86=1)),0,IF(AG87=0,-(V86+$C$9)/($C$8-$C$9)*$C$7,($C$6*S87-T87)/($C$6*S87)*$C$7*S87))</f>
        <v>0</v>
      </c>
      <c r="V87" s="110">
        <f>IF(AND(AD86=1,AI86=1),0,ABS(U87/$C$7*($C$8-$C$9)+$C$9) *'Drive Train'!$K$55 + V86*(1-'Drive Train'!$K$55))</f>
        <v>3.0000000000010836</v>
      </c>
      <c r="W87" s="110">
        <f t="shared" si="108"/>
        <v>3.0000000000010836</v>
      </c>
      <c r="X87" s="2">
        <f>MAX(MIN(IF(AND(AI86=1,AG87&lt;0),-1,1)*(W87-$C$9)/($C$8-$C$9)*$C$7-$C$29*AE87/T$2 -  AI86*$C$29/2,X$2),MAX(X$4:X86)*-1)</f>
        <v>-0.15341847380117998</v>
      </c>
      <c r="Y87" s="110">
        <f t="shared" si="109"/>
        <v>-5.69785984809476</v>
      </c>
      <c r="Z87" s="110">
        <f t="shared" si="110"/>
        <v>5.69785984809476</v>
      </c>
      <c r="AA87" s="110">
        <f t="shared" si="111"/>
        <v>0</v>
      </c>
      <c r="AB87" s="110" t="e">
        <f t="shared" si="112"/>
        <v>#N/A</v>
      </c>
      <c r="AC87" s="88">
        <f t="shared" si="156"/>
        <v>0</v>
      </c>
      <c r="AD87" s="1">
        <f t="shared" si="113"/>
        <v>0</v>
      </c>
      <c r="AE87" s="110">
        <f t="shared" si="114"/>
        <v>0.19564398151168921</v>
      </c>
      <c r="AF87" s="110" t="e">
        <f t="shared" si="115"/>
        <v>#N/A</v>
      </c>
      <c r="AG87" s="110">
        <f>IF(AI86=0,MIN('Drive Train'!$G$35-W86*$C$21*'Drive Train'!$G$38,AG86+W$2)-$C$3,IF(AE86-1&lt;=0,0,IF($C$32=Motors!$C$26,MAX(MAX(AG$4:AG86)*-1,AG86-W$2),MAX(0,MAX(AG$4:AG86)*-1,AG86-W$2))))</f>
        <v>0</v>
      </c>
      <c r="AH87" s="110">
        <f>'Drive Train'!$G$35-ABS(W87)*'DT-Prelim Calcs'!$C$21*'Drive Train'!$G$38</f>
        <v>12.429999999999902</v>
      </c>
      <c r="AI87" s="1">
        <f>IF(AJ87&gt;='Drive Train'!$G$30,1,0)</f>
        <v>1</v>
      </c>
      <c r="AJ87" s="110">
        <f>AJ86+0.5*Y87*'DT-Prelim Calcs'!$C$11^2+AE87*'DT-Prelim Calcs'!$C$11</f>
        <v>27.387860016287416</v>
      </c>
      <c r="AK87" s="110">
        <f t="shared" si="116"/>
        <v>0</v>
      </c>
      <c r="AL87" s="119">
        <f>AL86+'DT-Prelim Calcs'!$C$11</f>
        <v>3.3200000000000021</v>
      </c>
      <c r="AM87" s="2">
        <f>AW87/'Drive Train'!$G$35</f>
        <v>0.73298993842295224</v>
      </c>
      <c r="AN87" s="88">
        <f>AU87*12*60/(PI() * 'Drive Train'!$G$17)/AM$2*AM87</f>
        <v>1937.9279305622547</v>
      </c>
      <c r="AO87" s="2">
        <f>('DT-Prelim Calcs'!$C$6*AM87-AN87)/('DT-Prelim Calcs'!$C$6*AM87)*'DT-Prelim Calcs'!$C$7*AM87</f>
        <v>0.5656256792563662</v>
      </c>
      <c r="AP87" s="110">
        <f>AO87/'DT-Prelim Calcs'!$C$7*('DT-Prelim Calcs'!$C$8-'DT-Prelim Calcs'!$C$9)+'DT-Prelim Calcs'!$C$9</f>
        <v>37.499154904998228</v>
      </c>
      <c r="AQ87" s="110">
        <f t="shared" si="117"/>
        <v>37.499154904998228</v>
      </c>
      <c r="AR87" s="2">
        <f t="shared" si="157"/>
        <v>0.43018175700942601</v>
      </c>
      <c r="AS87" s="110">
        <f>AR87*'DT-Prelim Calcs'!$C$21/AM$2/'DT-Prelim Calcs'!$C$19/'DT-Prelim Calcs'!$C$18*3.39*'DT-Prelim Calcs'!$C$20</f>
        <v>4.7929991087449073</v>
      </c>
      <c r="AT87" s="88">
        <f t="shared" si="118"/>
        <v>0</v>
      </c>
      <c r="AU87" s="110">
        <f>AS86*'DT-Prelim Calcs'!$C$11+AU86</f>
        <v>23.07209231783111</v>
      </c>
      <c r="AV87" s="110">
        <f>AV86+0.5*AS87*'DT-Prelim Calcs'!$C$11^2+AU87*'DT-Prelim Calcs'!$C$11</f>
        <v>43.09018655413508</v>
      </c>
      <c r="AW87" s="110">
        <f>MIN('Drive Train'!$G$35-AQ86*'DT-Prelim Calcs'!$C$21*'Drive Train'!$G$38,AW86+AQ$2)</f>
        <v>9.3089722179714922</v>
      </c>
      <c r="AX87" s="110">
        <f>'Drive Train'!$G$35-AQ87*'DT-Prelim Calcs'!$C$21*'Drive Train'!$G$38</f>
        <v>9.3250760585501595</v>
      </c>
      <c r="AY87" s="1">
        <f>IF(AV87&gt;='Drive Train'!$G$30,1,0)</f>
        <v>1</v>
      </c>
      <c r="AZ87" s="110">
        <f t="shared" si="158"/>
        <v>0</v>
      </c>
      <c r="BA87" s="119">
        <f>BA86+'DT-Prelim Calcs'!$C$11</f>
        <v>3.3200000000000021</v>
      </c>
      <c r="BB87" s="2">
        <f>BL87/'Drive Train'!$G$35</f>
        <v>0.83173259766455077</v>
      </c>
      <c r="BC87" s="88">
        <f>BJ87*12*60/(PI() * 'Drive Train'!$G$17)/BB$2*BB87</f>
        <v>3459.7491798198962</v>
      </c>
      <c r="BD87" s="2">
        <f>('DT-Prelim Calcs'!$C$6*BB87-BC87)/('DT-Prelim Calcs'!$C$6*BB87)*'DT-Prelim Calcs'!$C$7*BB87</f>
        <v>0.33742680799022662</v>
      </c>
      <c r="BE87" s="110">
        <f>BD87/'DT-Prelim Calcs'!$C$7*('DT-Prelim Calcs'!$C$8-'DT-Prelim Calcs'!$C$9)+'DT-Prelim Calcs'!$C$9</f>
        <v>23.580642189474815</v>
      </c>
      <c r="BF87" s="110">
        <f t="shared" si="119"/>
        <v>23.580642189474815</v>
      </c>
      <c r="BG87" s="2">
        <f t="shared" si="159"/>
        <v>0.1243281056569413</v>
      </c>
      <c r="BH87" s="110">
        <f>BG87*'DT-Prelim Calcs'!$C$21/BB$2/'DT-Prelim Calcs'!$C$19/'DT-Prelim Calcs'!$C$18*3.39*'DT-Prelim Calcs'!$C$20</f>
        <v>2.1548160512111862</v>
      </c>
      <c r="BI87" s="88">
        <f t="shared" si="120"/>
        <v>0</v>
      </c>
      <c r="BJ87" s="110">
        <f>BH86*'DT-Prelim Calcs'!$C$11+BJ86</f>
        <v>23.335802355539982</v>
      </c>
      <c r="BK87" s="110">
        <f>BK86+0.5*BH87*'DT-Prelim Calcs'!$C$11^2+BJ87*'DT-Prelim Calcs'!$C$11</f>
        <v>50.597680522312686</v>
      </c>
      <c r="BL87" s="110">
        <f>MIN('Drive Train'!$G$35-BF86*'DT-Prelim Calcs'!$C$21*'Drive Train'!$G$38,BL86+BF$2)</f>
        <v>10.563003990339794</v>
      </c>
      <c r="BM87" s="110">
        <f>'Drive Train'!$G$35-BF87*'DT-Prelim Calcs'!$C$21*'Drive Train'!$G$38</f>
        <v>10.577742202947267</v>
      </c>
      <c r="BN87" s="1">
        <f>IF(BK87&gt;='Drive Train'!$G$30,1,0)</f>
        <v>1</v>
      </c>
      <c r="BO87" s="110">
        <f t="shared" si="160"/>
        <v>0</v>
      </c>
      <c r="BP87" s="119">
        <f>BP86+'DT-Prelim Calcs'!$C$11</f>
        <v>3.3200000000000021</v>
      </c>
      <c r="BQ87" s="2">
        <f>CA87/'Drive Train'!$G$35</f>
        <v>0.86890326998908785</v>
      </c>
      <c r="BR87" s="88">
        <f>BY87*12*60/(PI() * 'Drive Train'!$G$17)/BQ$2*BQ87</f>
        <v>4024.8591261987212</v>
      </c>
      <c r="BS87" s="2">
        <f>('DT-Prelim Calcs'!$C$6*BQ87-BR87)/('DT-Prelim Calcs'!$C$6*BQ87)*'DT-Prelim Calcs'!$C$7*BQ87</f>
        <v>0.25339823946197743</v>
      </c>
      <c r="BT87" s="110">
        <f>BS87/'DT-Prelim Calcs'!$C$7*('DT-Prelim Calcs'!$C$8-'DT-Prelim Calcs'!$C$9)+'DT-Prelim Calcs'!$C$9</f>
        <v>18.455495456546142</v>
      </c>
      <c r="BU87" s="110">
        <f t="shared" si="121"/>
        <v>18.455495456546142</v>
      </c>
      <c r="BV87" s="2">
        <f t="shared" si="161"/>
        <v>1.6097459553742505E-2</v>
      </c>
      <c r="BW87" s="110">
        <f>BV87*'DT-Prelim Calcs'!$C$21/BQ$2/'DT-Prelim Calcs'!$C$19/'DT-Prelim Calcs'!$C$18*3.39*'DT-Prelim Calcs'!$C$20</f>
        <v>0.37863764758925528</v>
      </c>
      <c r="BX87" s="88">
        <f t="shared" si="122"/>
        <v>0</v>
      </c>
      <c r="BY87" s="110">
        <f>BW86*'DT-Prelim Calcs'!$C$11+BY86</f>
        <v>19.147652320558034</v>
      </c>
      <c r="BZ87" s="110">
        <f>BZ86+0.5*BW87*'DT-Prelim Calcs'!$C$11^2+BY87*'DT-Prelim Calcs'!$C$11</f>
        <v>48.4471397740664</v>
      </c>
      <c r="CA87" s="110">
        <f>MIN('Drive Train'!$G$35-BU86*'DT-Prelim Calcs'!$C$21*'Drive Train'!$G$38,CA86+BU$2)</f>
        <v>11.035071528861415</v>
      </c>
      <c r="CB87" s="110">
        <f>'Drive Train'!$G$35-BU87*'DT-Prelim Calcs'!$C$21*'Drive Train'!$G$38</f>
        <v>11.039005408910846</v>
      </c>
      <c r="CC87" s="1">
        <f>IF(BZ87&gt;='Drive Train'!$G$30,1,0)</f>
        <v>1</v>
      </c>
      <c r="CD87" s="110">
        <f t="shared" si="162"/>
        <v>0</v>
      </c>
      <c r="CE87" s="119">
        <f>CE86+'DT-Prelim Calcs'!$C$11</f>
        <v>3.3200000000000021</v>
      </c>
      <c r="CF87" s="2">
        <f>CP87/'Drive Train'!$G$35</f>
        <v>0.87430891256272891</v>
      </c>
      <c r="CG87" s="88">
        <f>CN87*12*60/(PI() * 'Drive Train'!$G$17)/CF$2*CF87</f>
        <v>4105.5584857697286</v>
      </c>
      <c r="CH87" s="2">
        <f>('DT-Prelim Calcs'!$C$6*CF87-CG87)/('DT-Prelim Calcs'!$C$6*CF87)*'DT-Prelim Calcs'!$C$7*CF87</f>
        <v>0.24153627477246867</v>
      </c>
      <c r="CI87" s="110">
        <f>CH87/'DT-Prelim Calcs'!$C$7*('DT-Prelim Calcs'!$C$8-'DT-Prelim Calcs'!$C$9)+'DT-Prelim Calcs'!$C$9</f>
        <v>17.731999737895251</v>
      </c>
      <c r="CJ87" s="110">
        <f t="shared" si="123"/>
        <v>17.731999737895251</v>
      </c>
      <c r="CK87" s="2">
        <f t="shared" si="163"/>
        <v>9.7415020993271706E-4</v>
      </c>
      <c r="CL87" s="110">
        <f>CK87*'DT-Prelim Calcs'!$C$21/CF$2/'DT-Prelim Calcs'!$C$19/'DT-Prelim Calcs'!$C$18*3.39*'DT-Prelim Calcs'!$C$20</f>
        <v>2.8943431542054716E-2</v>
      </c>
      <c r="CM87" s="88">
        <f t="shared" si="124"/>
        <v>1</v>
      </c>
      <c r="CN87" s="110">
        <f>CL86*'DT-Prelim Calcs'!$C$11+CN86</f>
        <v>15.36688981869154</v>
      </c>
      <c r="CO87" s="110">
        <f>CO86+0.5*CL87*'DT-Prelim Calcs'!$C$11^2+CN87*'DT-Prelim Calcs'!$C$11</f>
        <v>43.038887589488034</v>
      </c>
      <c r="CP87" s="110">
        <f>MIN('Drive Train'!$G$35-CJ86*'DT-Prelim Calcs'!$C$21*'Drive Train'!$G$38,CP86+CJ$2)</f>
        <v>11.103723189546656</v>
      </c>
      <c r="CQ87" s="110">
        <f>'Drive Train'!$G$35-CJ87*'DT-Prelim Calcs'!$C$21*'Drive Train'!$G$38</f>
        <v>11.104120023589427</v>
      </c>
      <c r="CR87" s="1">
        <f>IF(CO87&gt;='Drive Train'!$G$30,1,0)</f>
        <v>1</v>
      </c>
      <c r="CS87" s="110">
        <f t="shared" si="164"/>
        <v>0</v>
      </c>
      <c r="CT87" s="119">
        <f>CT86+'DT-Prelim Calcs'!$C$11</f>
        <v>3.3200000000000021</v>
      </c>
      <c r="CU87" s="2">
        <f>DE87/'Drive Train'!$G$35</f>
        <v>0.87465981629530298</v>
      </c>
      <c r="CV87" s="88">
        <f>DC87*12*60/(PI() * 'Drive Train'!$G$17)/CU$2*CU87</f>
        <v>4110.683827772591</v>
      </c>
      <c r="CW87" s="2">
        <f>('DT-Prelim Calcs'!$C$6*CU87-CV87)/('DT-Prelim Calcs'!$C$6*CU87)*'DT-Prelim Calcs'!$C$7*CU87</f>
        <v>0.24079359488744675</v>
      </c>
      <c r="CX87" s="110">
        <f>CW87/'DT-Prelim Calcs'!$C$7*('DT-Prelim Calcs'!$C$8-'DT-Prelim Calcs'!$C$9)+'DT-Prelim Calcs'!$C$9</f>
        <v>17.686701532142145</v>
      </c>
      <c r="CY87" s="110">
        <f t="shared" si="125"/>
        <v>17.686701532142145</v>
      </c>
      <c r="CZ87" s="2">
        <f t="shared" si="165"/>
        <v>2.7786065150747774E-5</v>
      </c>
      <c r="DA87" s="110">
        <f>CZ87*'DT-Prelim Calcs'!$C$21/CU$2/'DT-Prelim Calcs'!$C$19/'DT-Prelim Calcs'!$C$18*3.39*'DT-Prelim Calcs'!$C$20</f>
        <v>9.9755740623535009E-4</v>
      </c>
      <c r="DB87" s="88">
        <f t="shared" si="126"/>
        <v>1</v>
      </c>
      <c r="DC87" s="110">
        <f>DA86*'DT-Prelim Calcs'!$C$11+DC86</f>
        <v>12.728193917820276</v>
      </c>
      <c r="DD87" s="110">
        <f>DD86+0.5*DA87*'DT-Prelim Calcs'!$C$11^2+DC87*'DT-Prelim Calcs'!$C$11</f>
        <v>37.649308548875361</v>
      </c>
      <c r="DE87" s="110">
        <f>MIN('Drive Train'!$G$35-CY86*'DT-Prelim Calcs'!$C$21*'Drive Train'!$G$38,DE86+CY$2)</f>
        <v>11.108179666950347</v>
      </c>
      <c r="DF87" s="110">
        <f>'Drive Train'!$G$35-CY87*'DT-Prelim Calcs'!$C$21*'Drive Train'!$G$38</f>
        <v>11.108196862107206</v>
      </c>
      <c r="DG87" s="1">
        <f>IF(DD87&gt;='Drive Train'!$G$30,1,0)</f>
        <v>1</v>
      </c>
      <c r="DH87" s="110">
        <f t="shared" si="166"/>
        <v>0</v>
      </c>
      <c r="DI87" s="119">
        <f>DI86+'DT-Prelim Calcs'!$C$11</f>
        <v>3.3200000000000021</v>
      </c>
      <c r="DJ87" s="2">
        <f>DT87/'Drive Train'!$G$35</f>
        <v>0.87467044045675324</v>
      </c>
      <c r="DK87" s="88">
        <f>DR87*12*60/(PI() * 'Drive Train'!$G$17)/DJ$2*DJ87</f>
        <v>4110.8349428528818</v>
      </c>
      <c r="DL87" s="2">
        <f>('DT-Prelim Calcs'!$C$6*DJ87-DK87)/('DT-Prelim Calcs'!$C$6*DJ87)*'DT-Prelim Calcs'!$C$7*DJ87</f>
        <v>0.24077208997851463</v>
      </c>
      <c r="DM87" s="110">
        <f>DL87/'DT-Prelim Calcs'!$C$7*('DT-Prelim Calcs'!$C$8-'DT-Prelim Calcs'!$C$9)+'DT-Prelim Calcs'!$C$9</f>
        <v>17.68538988521437</v>
      </c>
      <c r="DN87" s="110">
        <f t="shared" si="127"/>
        <v>17.68538988521437</v>
      </c>
      <c r="DO87" s="2">
        <f t="shared" si="167"/>
        <v>3.5479664312054737E-7</v>
      </c>
      <c r="DP87" s="110">
        <f>DO87*'DT-Prelim Calcs'!$C$21/DJ$2/'DT-Prelim Calcs'!$C$19/'DT-Prelim Calcs'!$C$18*3.39*'DT-Prelim Calcs'!$C$20</f>
        <v>1.4933832260130767E-5</v>
      </c>
      <c r="DQ87" s="88">
        <f t="shared" si="128"/>
        <v>1</v>
      </c>
      <c r="DR87" s="110">
        <f>DP86*'DT-Prelim Calcs'!$C$11+DR86</f>
        <v>10.856667920819847</v>
      </c>
      <c r="DS87" s="110">
        <f>DS86+0.5*DP87*'DT-Prelim Calcs'!$C$11^2+DR87*'DT-Prelim Calcs'!$C$11</f>
        <v>33.077511136241185</v>
      </c>
      <c r="DT87" s="110">
        <f>MIN('Drive Train'!$G$35-DN86*'DT-Prelim Calcs'!$C$21*'Drive Train'!$G$38,DT86+DN$2)</f>
        <v>11.108314593800765</v>
      </c>
      <c r="DU87" s="110">
        <f>'Drive Train'!$G$35-DN87*'DT-Prelim Calcs'!$C$21*'Drive Train'!$G$38</f>
        <v>11.108314910330705</v>
      </c>
      <c r="DV87" s="1">
        <f>IF(DS87&gt;='Drive Train'!$G$30,1,0)</f>
        <v>1</v>
      </c>
      <c r="DW87" s="110">
        <f t="shared" si="168"/>
        <v>0</v>
      </c>
      <c r="DX87" s="119">
        <f>DX86+'DT-Prelim Calcs'!$C$11</f>
        <v>3.3200000000000021</v>
      </c>
      <c r="DY87" s="2">
        <f>EI87/'Drive Train'!$G$35</f>
        <v>0.8746705846278009</v>
      </c>
      <c r="DZ87" s="88">
        <f>EG87*12*60/(PI() * 'Drive Train'!$G$17)/DY$2*DY87</f>
        <v>4110.8369292161296</v>
      </c>
      <c r="EA87" s="2">
        <f>('DT-Prelim Calcs'!$C$6*DY87-DZ87)/('DT-Prelim Calcs'!$C$6*DY87)*'DT-Prelim Calcs'!$C$7*DY87</f>
        <v>0.24077181367541456</v>
      </c>
      <c r="EB87" s="110">
        <f>EA87/'DT-Prelim Calcs'!$C$7*('DT-Prelim Calcs'!$C$8-'DT-Prelim Calcs'!$C$9)+'DT-Prelim Calcs'!$C$9</f>
        <v>17.685373032684858</v>
      </c>
      <c r="EC87" s="110">
        <f t="shared" si="129"/>
        <v>17.685373032684858</v>
      </c>
      <c r="ED87" s="2">
        <f t="shared" si="169"/>
        <v>1.8383586597447987E-9</v>
      </c>
      <c r="EE87" s="110">
        <f>ED87*'DT-Prelim Calcs'!$C$21/DY$2/'DT-Prelim Calcs'!$C$19/'DT-Prelim Calcs'!$C$18*3.39*'DT-Prelim Calcs'!$C$20</f>
        <v>8.8758039722981573E-8</v>
      </c>
      <c r="EF87" s="88">
        <f t="shared" si="130"/>
        <v>1</v>
      </c>
      <c r="EG87" s="110">
        <f>EE86*'DT-Prelim Calcs'!$C$11+EG86</f>
        <v>9.4647904314820099</v>
      </c>
      <c r="EH87" s="110">
        <f>EH86+0.5*EE87*'DT-Prelim Calcs'!$C$11^2+EG87*'DT-Prelim Calcs'!$C$11</f>
        <v>29.346849141053148</v>
      </c>
      <c r="EI87" s="110">
        <f>MIN('Drive Train'!$G$35-EC86*'DT-Prelim Calcs'!$C$21*'Drive Train'!$G$38,EI86+EC$2)</f>
        <v>11.10831642477307</v>
      </c>
      <c r="EJ87" s="110">
        <f>'Drive Train'!$G$35-EC87*'DT-Prelim Calcs'!$C$21*'Drive Train'!$G$38</f>
        <v>11.108316427058362</v>
      </c>
      <c r="EK87" s="1">
        <f>IF(EH87&gt;='Drive Train'!$G$30,1,0)</f>
        <v>1</v>
      </c>
      <c r="EL87" s="110">
        <f t="shared" si="170"/>
        <v>0</v>
      </c>
      <c r="EM87" s="119">
        <f>EM86+'DT-Prelim Calcs'!$C$11</f>
        <v>3.3200000000000021</v>
      </c>
      <c r="EN87" s="2">
        <f>EX87/'Drive Train'!$G$35</f>
        <v>0.87467058542701237</v>
      </c>
      <c r="EO87" s="88">
        <f>EV87*12*60/(PI() * 'Drive Train'!$G$17)/EN$2*EN87</f>
        <v>4110.8369398219638</v>
      </c>
      <c r="EP87" s="2">
        <f>('DT-Prelim Calcs'!$C$6*EN87-EO87)/('DT-Prelim Calcs'!$C$6*EN87)*'DT-Prelim Calcs'!$C$7*EN87</f>
        <v>0.24077181224164759</v>
      </c>
      <c r="EQ87" s="110">
        <f>EP87/'DT-Prelim Calcs'!$C$7*('DT-Prelim Calcs'!$C$8-'DT-Prelim Calcs'!$C$9)+'DT-Prelim Calcs'!$C$9</f>
        <v>17.685372945235244</v>
      </c>
      <c r="ER87" s="110">
        <f t="shared" si="131"/>
        <v>17.685372945235244</v>
      </c>
      <c r="ES87" s="2">
        <f t="shared" si="171"/>
        <v>3.4078850852381493E-12</v>
      </c>
      <c r="ET87" s="110">
        <f>ES87*'DT-Prelim Calcs'!$C$21/EN$2/'DT-Prelim Calcs'!$C$19/'DT-Prelim Calcs'!$C$18*3.39*'DT-Prelim Calcs'!$C$20</f>
        <v>1.8563098453788335E-10</v>
      </c>
      <c r="EU87" s="88">
        <f t="shared" si="132"/>
        <v>1</v>
      </c>
      <c r="EV87" s="110">
        <f>ET86*'DT-Prelim Calcs'!$C$11+EV86</f>
        <v>8.3892460782466518</v>
      </c>
      <c r="EW87" s="110">
        <f>EW86+0.5*ET87*'DT-Prelim Calcs'!$C$11^2+EV87*'DT-Prelim Calcs'!$C$11</f>
        <v>26.308853326426441</v>
      </c>
      <c r="EX87" s="110">
        <f>MIN('Drive Train'!$G$35-ER86*'DT-Prelim Calcs'!$C$21*'Drive Train'!$G$38,EX86+ER$2)</f>
        <v>11.108316434923056</v>
      </c>
      <c r="EY87" s="110">
        <f>'Drive Train'!$G$35-ER87*'DT-Prelim Calcs'!$C$21*'Drive Train'!$G$38</f>
        <v>11.108316434928827</v>
      </c>
      <c r="EZ87" s="1">
        <f>IF(EW87&gt;='Drive Train'!$G$30,1,0)</f>
        <v>1</v>
      </c>
      <c r="FA87" s="110">
        <f t="shared" si="172"/>
        <v>0</v>
      </c>
      <c r="FB87" s="119">
        <f>FB86+'DT-Prelim Calcs'!$C$11</f>
        <v>3.3200000000000021</v>
      </c>
      <c r="FC87" s="2">
        <f>FM87/'Drive Train'!$G$35</f>
        <v>0.87467058542861398</v>
      </c>
      <c r="FD87" s="88">
        <f>FK87*12*60/(PI() * 'Drive Train'!$G$17)/FC$2*FC87</f>
        <v>4110.8369398423129</v>
      </c>
      <c r="FE87" s="2">
        <f>('DT-Prelim Calcs'!$C$6*FC87-FD87)/('DT-Prelim Calcs'!$C$6*FC87)*'DT-Prelim Calcs'!$C$7*FC87</f>
        <v>0.24077181223899277</v>
      </c>
      <c r="FF87" s="110">
        <f>FE87/'DT-Prelim Calcs'!$C$7*('DT-Prelim Calcs'!$C$8-'DT-Prelim Calcs'!$C$9)+'DT-Prelim Calcs'!$C$9</f>
        <v>17.685372945073318</v>
      </c>
      <c r="FG87" s="110">
        <f t="shared" si="133"/>
        <v>17.685372945073318</v>
      </c>
      <c r="FH87" s="2">
        <f t="shared" si="173"/>
        <v>2.0539125955565396E-15</v>
      </c>
      <c r="FI87" s="110">
        <f>FH87*'DT-Prelim Calcs'!$C$21/FC$2/'DT-Prelim Calcs'!$C$19/'DT-Prelim Calcs'!$C$18*3.39*'DT-Prelim Calcs'!$C$20</f>
        <v>1.2459220960993044E-13</v>
      </c>
      <c r="FJ87" s="88">
        <f t="shared" si="134"/>
        <v>1</v>
      </c>
      <c r="FK87" s="110">
        <f>FI86*'DT-Prelim Calcs'!$C$11+FK86</f>
        <v>7.5332005600817142</v>
      </c>
      <c r="FL87" s="110">
        <f>FL86+0.5*FI87*'DT-Prelim Calcs'!$C$11^2+FK87*'DT-Prelim Calcs'!$C$11</f>
        <v>23.81430486579265</v>
      </c>
      <c r="FM87" s="110">
        <f>MIN('Drive Train'!$G$35-FG86*'DT-Prelim Calcs'!$C$21*'Drive Train'!$G$38,FM86+FG$2)</f>
        <v>11.108316434943397</v>
      </c>
      <c r="FN87" s="110">
        <f>'Drive Train'!$G$35-FG87*'DT-Prelim Calcs'!$C$21*'Drive Train'!$G$38</f>
        <v>11.108316434943401</v>
      </c>
      <c r="FO87" s="1">
        <f>IF(FL87&gt;='Drive Train'!$G$30,1,0)</f>
        <v>1</v>
      </c>
      <c r="FP87" s="110">
        <f t="shared" si="174"/>
        <v>0</v>
      </c>
      <c r="FQ87" s="119">
        <f>FQ86+'DT-Prelim Calcs'!$C$11</f>
        <v>3.3200000000000021</v>
      </c>
      <c r="FR87" s="2">
        <f>GB87/'Drive Train'!$G$35</f>
        <v>0.87467058542861498</v>
      </c>
      <c r="FS87" s="88">
        <f>FZ87*12*60/(PI() * 'Drive Train'!$G$17)/FR$2*FR87</f>
        <v>4110.8369398423247</v>
      </c>
      <c r="FT87" s="2">
        <f>('DT-Prelim Calcs'!$C$6*FR87-FS87)/('DT-Prelim Calcs'!$C$6*FR87)*'DT-Prelim Calcs'!$C$7*FR87</f>
        <v>0.24077181223899125</v>
      </c>
      <c r="FU87" s="110">
        <f>FT87/'DT-Prelim Calcs'!$C$7*('DT-Prelim Calcs'!$C$8-'DT-Prelim Calcs'!$C$9)+'DT-Prelim Calcs'!$C$9</f>
        <v>17.685372945073226</v>
      </c>
      <c r="FV87" s="110">
        <f t="shared" si="135"/>
        <v>17.685372945073226</v>
      </c>
      <c r="FW87" s="2">
        <f t="shared" si="175"/>
        <v>1.3877787807814457E-16</v>
      </c>
      <c r="FX87" s="110">
        <f>FW87*'DT-Prelim Calcs'!$C$21/FR$2/'DT-Prelim Calcs'!$C$19/'DT-Prelim Calcs'!$C$18*3.39*'DT-Prelim Calcs'!$C$20</f>
        <v>9.2774121882739154E-15</v>
      </c>
      <c r="FY87" s="88">
        <f t="shared" si="136"/>
        <v>1</v>
      </c>
      <c r="FZ87" s="110">
        <f>FX86*'DT-Prelim Calcs'!$C$11+FZ86</f>
        <v>6.8356819897037893</v>
      </c>
      <c r="GA87" s="110">
        <f>GA86+0.5*FX87*'DT-Prelim Calcs'!$C$11^2+FZ87*'DT-Prelim Calcs'!$C$11</f>
        <v>21.737916361110624</v>
      </c>
      <c r="GB87" s="110">
        <f>MIN('Drive Train'!$G$35-FV86*'DT-Prelim Calcs'!$C$21*'Drive Train'!$G$38,GB86+FV$2)</f>
        <v>11.10831643494341</v>
      </c>
      <c r="GC87" s="110">
        <f>'Drive Train'!$G$35-FV87*'DT-Prelim Calcs'!$C$21*'Drive Train'!$G$38</f>
        <v>11.10831643494341</v>
      </c>
      <c r="GD87" s="1">
        <f>IF(GA87&gt;='Drive Train'!$G$30,1,0)</f>
        <v>1</v>
      </c>
      <c r="GE87" s="110">
        <f t="shared" si="176"/>
        <v>0</v>
      </c>
      <c r="GF87" s="119">
        <f>GF86+'DT-Prelim Calcs'!$C$11</f>
        <v>3.3200000000000021</v>
      </c>
      <c r="GG87" s="2">
        <f>GQ87/'Drive Train'!$G$35</f>
        <v>0.87465922027705767</v>
      </c>
      <c r="GH87" s="88">
        <f>GO87*12*60/(PI() * 'Drive Train'!$G$17)/GG$2*GG87</f>
        <v>4110.6763005234106</v>
      </c>
      <c r="GI87" s="2">
        <f>('DT-Prelim Calcs'!$C$6*GG87-GH87)/('DT-Prelim Calcs'!$C$6*GG87)*'DT-Prelim Calcs'!$C$7*GG87</f>
        <v>0.24079457186838943</v>
      </c>
      <c r="GJ87" s="110">
        <f>GI87/'DT-Prelim Calcs'!$C$7*('DT-Prelim Calcs'!$C$8-'DT-Prelim Calcs'!$C$9)+'DT-Prelim Calcs'!$C$9</f>
        <v>17.686761121050701</v>
      </c>
      <c r="GK87" s="110">
        <f t="shared" si="177"/>
        <v>17.686761121050701</v>
      </c>
      <c r="GL87" s="2">
        <f t="shared" si="178"/>
        <v>2.9039858147728026E-5</v>
      </c>
      <c r="GM87" s="110">
        <f>GL87*'DT-Prelim Calcs'!$C$21/GG$2/'DT-Prelim Calcs'!$C$19/'DT-Prelim Calcs'!$C$18*3.39*'DT-Prelim Calcs'!$C$20</f>
        <v>1.0785209736132466E-3</v>
      </c>
      <c r="GN87" s="88">
        <f t="shared" si="137"/>
        <v>1</v>
      </c>
      <c r="GO87" s="110">
        <f>GM86*'DT-Prelim Calcs'!$C$11+GO86</f>
        <v>12.303906641224362</v>
      </c>
      <c r="GP87" s="110">
        <f>GP86+0.5*GM87*'DT-Prelim Calcs'!$C$11^2+GO87*'DT-Prelim Calcs'!$C$11</f>
        <v>34.771809030775501</v>
      </c>
      <c r="GQ87" s="110">
        <f>MIN('Drive Train'!$G$35-GK86*'DT-Prelim Calcs'!$C$21*'Drive Train'!$G$38,GQ86+GK$2)</f>
        <v>11.108172097518631</v>
      </c>
      <c r="GR87" s="110">
        <f>'Drive Train'!$G$35-GK87*'DT-Prelim Calcs'!$C$21*'Drive Train'!$G$38</f>
        <v>11.108191499105436</v>
      </c>
      <c r="GS87" s="1">
        <f>IF(GP87&gt;='Drive Train'!$G$30,1,0)</f>
        <v>1</v>
      </c>
      <c r="GT87" s="110">
        <f t="shared" si="179"/>
        <v>0</v>
      </c>
      <c r="GU87" s="119">
        <f>GU86+'DT-Prelim Calcs'!$C$11</f>
        <v>3.3200000000000021</v>
      </c>
      <c r="GV87" s="2">
        <f>HF87/'Drive Train'!$G$35</f>
        <v>0.8746624613703371</v>
      </c>
      <c r="GW87" s="88">
        <f>HD87*12*60/(PI() * 'Drive Train'!$G$17)/GV$2*GV87</f>
        <v>4110.7221114239555</v>
      </c>
      <c r="GX87" s="2">
        <f>('DT-Prelim Calcs'!$C$6*GV87-GW87)/('DT-Prelim Calcs'!$C$6*GV87)*'DT-Prelim Calcs'!$C$7*GV87</f>
        <v>0.24078808130139143</v>
      </c>
      <c r="GY87" s="110">
        <f>GX87/'DT-Prelim Calcs'!$C$7*('DT-Prelim Calcs'!$C$8-'DT-Prelim Calcs'!$C$9)+'DT-Prelim Calcs'!$C$9</f>
        <v>17.686365242496215</v>
      </c>
      <c r="GZ87" s="110">
        <f t="shared" si="138"/>
        <v>17.686365242496215</v>
      </c>
      <c r="HA87" s="2">
        <f t="shared" si="180"/>
        <v>2.0758286108146784E-5</v>
      </c>
      <c r="HB87" s="110">
        <f>HA87*'DT-Prelim Calcs'!$C$21/GV$2/'DT-Prelim Calcs'!$C$19/'DT-Prelim Calcs'!$C$18*3.39*'DT-Prelim Calcs'!$C$20</f>
        <v>7.7094890856594528E-4</v>
      </c>
      <c r="HC87" s="88">
        <f t="shared" si="139"/>
        <v>1</v>
      </c>
      <c r="HD87" s="110">
        <f>HB86*'DT-Prelim Calcs'!$C$11+HD86</f>
        <v>12.30399816744343</v>
      </c>
      <c r="HE87" s="110">
        <f>HE86+0.5*HB87*'DT-Prelim Calcs'!$C$11^2+HD87*'DT-Prelim Calcs'!$C$11</f>
        <v>35.439404064528041</v>
      </c>
      <c r="HF87" s="110">
        <f>MIN('Drive Train'!$G$35-GZ86*'DT-Prelim Calcs'!$C$21*'Drive Train'!$G$38,HF86+GZ$2)</f>
        <v>11.10821325940328</v>
      </c>
      <c r="HG87" s="110">
        <f>'Drive Train'!$G$35-GZ87*'DT-Prelim Calcs'!$C$21*'Drive Train'!$G$38</f>
        <v>11.10822712817534</v>
      </c>
      <c r="HH87" s="1">
        <f>IF(HE87&gt;='Drive Train'!$G$30,1,0)</f>
        <v>1</v>
      </c>
      <c r="HI87" s="110">
        <f t="shared" si="181"/>
        <v>0</v>
      </c>
      <c r="HJ87" s="119">
        <f>HJ86+'DT-Prelim Calcs'!$C$11</f>
        <v>3.3200000000000021</v>
      </c>
      <c r="HK87" s="2">
        <f>HU87/'Drive Train'!$G$35</f>
        <v>0.87466403175269758</v>
      </c>
      <c r="HL87" s="88">
        <f>HS87*12*60/(PI() * 'Drive Train'!$G$17)/HK$2*HK87</f>
        <v>4110.7443078118995</v>
      </c>
      <c r="HM87" s="2">
        <f>('DT-Prelim Calcs'!$C$6*HK87-HL87)/('DT-Prelim Calcs'!$C$6*HK87)*'DT-Prelim Calcs'!$C$7*HK87</f>
        <v>0.24078493648110175</v>
      </c>
      <c r="HN87" s="110">
        <f>HM87/'DT-Prelim Calcs'!$C$7*('DT-Prelim Calcs'!$C$8-'DT-Prelim Calcs'!$C$9)+'DT-Prelim Calcs'!$C$9</f>
        <v>17.686173430762235</v>
      </c>
      <c r="HO87" s="110">
        <f t="shared" si="140"/>
        <v>17.686173430762235</v>
      </c>
      <c r="HP87" s="2">
        <f t="shared" si="182"/>
        <v>1.6745689693287158E-5</v>
      </c>
      <c r="HQ87" s="110">
        <f>HP87*'DT-Prelim Calcs'!$C$21/HK$2/'DT-Prelim Calcs'!$C$19/'DT-Prelim Calcs'!$C$18*3.39*'DT-Prelim Calcs'!$C$20</f>
        <v>6.2192375251813572E-4</v>
      </c>
      <c r="HR87" s="88">
        <f t="shared" si="141"/>
        <v>1</v>
      </c>
      <c r="HS87" s="110">
        <f>HQ86*'DT-Prelim Calcs'!$C$11+HS86</f>
        <v>12.304042513643404</v>
      </c>
      <c r="HT87" s="110">
        <f>HT86+0.5*HQ87*'DT-Prelim Calcs'!$C$11^2+HS87*'DT-Prelim Calcs'!$C$11</f>
        <v>35.90811617461987</v>
      </c>
      <c r="HU87" s="110">
        <f>MIN('Drive Train'!$G$35-HO86*'DT-Prelim Calcs'!$C$21*'Drive Train'!$G$38,HU86+HO$2)</f>
        <v>11.108233203259259</v>
      </c>
      <c r="HV87" s="110">
        <f>'Drive Train'!$G$35-HO87*'DT-Prelim Calcs'!$C$21*'Drive Train'!$G$38</f>
        <v>11.108244391231398</v>
      </c>
      <c r="HW87" s="1">
        <f>IF(HT87&gt;='Drive Train'!$G$30,1,0)</f>
        <v>1</v>
      </c>
      <c r="HX87" s="110">
        <f t="shared" si="183"/>
        <v>0</v>
      </c>
      <c r="HY87" s="119">
        <f>HY86+'DT-Prelim Calcs'!$C$11</f>
        <v>3.3200000000000021</v>
      </c>
      <c r="HZ87" s="2">
        <f>IJ87/'Drive Train'!$G$35</f>
        <v>0.87466487623464306</v>
      </c>
      <c r="IA87" s="88">
        <f>IH87*12*60/(PI() * 'Drive Train'!$G$17)/HZ$2*HZ87</f>
        <v>4110.7562440388128</v>
      </c>
      <c r="IB87" s="2">
        <f>('DT-Prelim Calcs'!$C$6*HZ87-IA87)/('DT-Prelim Calcs'!$C$6*HZ87)*'DT-Prelim Calcs'!$C$7*HZ87</f>
        <v>0.24078324533764009</v>
      </c>
      <c r="IC87" s="110">
        <f>IB87/'DT-Prelim Calcs'!$C$7*('DT-Prelim Calcs'!$C$8-'DT-Prelim Calcs'!$C$9)+'DT-Prelim Calcs'!$C$9</f>
        <v>17.686070283005002</v>
      </c>
      <c r="ID87" s="110">
        <f t="shared" si="142"/>
        <v>17.686070283005002</v>
      </c>
      <c r="IE87" s="2">
        <f t="shared" si="184"/>
        <v>1.4587896352391549E-5</v>
      </c>
      <c r="IF87" s="110">
        <f>IE87*'DT-Prelim Calcs'!$C$21/HZ$2/'DT-Prelim Calcs'!$C$19/'DT-Prelim Calcs'!$C$18*3.39*'DT-Prelim Calcs'!$C$20</f>
        <v>5.4178474622409208E-4</v>
      </c>
      <c r="IG87" s="88">
        <f t="shared" si="143"/>
        <v>1</v>
      </c>
      <c r="IH87" s="110">
        <f>IF86*'DT-Prelim Calcs'!$C$11+IH86</f>
        <v>12.304066360979444</v>
      </c>
      <c r="II87" s="110">
        <f>II86+0.5*IF87*'DT-Prelim Calcs'!$C$11^2+IH87*'DT-Prelim Calcs'!$C$11</f>
        <v>36.237175816290183</v>
      </c>
      <c r="IJ87" s="110">
        <f>MIN('Drive Train'!$G$35-ID86*'DT-Prelim Calcs'!$C$21*'Drive Train'!$G$38,IJ86+ID$2)</f>
        <v>11.108243928179967</v>
      </c>
      <c r="IK87" s="110">
        <f>'Drive Train'!$G$35-ID87*'DT-Prelim Calcs'!$C$21*'Drive Train'!$G$38</f>
        <v>11.10825367452955</v>
      </c>
      <c r="IL87" s="1">
        <f>IF(II87&gt;='Drive Train'!$G$30,1,0)</f>
        <v>1</v>
      </c>
      <c r="IM87" s="110">
        <f t="shared" si="185"/>
        <v>0</v>
      </c>
      <c r="IN87" s="119">
        <f>IN86+'DT-Prelim Calcs'!$C$11</f>
        <v>3.3200000000000021</v>
      </c>
      <c r="IO87" s="2">
        <f>IY87/'Drive Train'!$G$35</f>
        <v>0.87466537198848859</v>
      </c>
      <c r="IP87" s="88">
        <f>IW87*12*60/(PI() * 'Drive Train'!$G$17)/IO$2*IO87</f>
        <v>4110.7632512091895</v>
      </c>
      <c r="IQ87" s="2">
        <f>('DT-Prelim Calcs'!$C$6*IO87-IP87)/('DT-Prelim Calcs'!$C$6*IO87)*'DT-Prelim Calcs'!$C$7*IO87</f>
        <v>0.24078225255086536</v>
      </c>
      <c r="IR87" s="110">
        <f>IQ87/'DT-Prelim Calcs'!$C$7*('DT-Prelim Calcs'!$C$8-'DT-Prelim Calcs'!$C$9)+'DT-Prelim Calcs'!$C$9</f>
        <v>17.686009730052781</v>
      </c>
      <c r="IS87" s="110">
        <f t="shared" si="144"/>
        <v>17.686009730052781</v>
      </c>
      <c r="IT87" s="2">
        <f t="shared" si="186"/>
        <v>1.3321162893681349E-5</v>
      </c>
      <c r="IU87" s="110">
        <f>IT87*'DT-Prelim Calcs'!$C$21/IO$2/'DT-Prelim Calcs'!$C$19/'DT-Prelim Calcs'!$C$18*3.39*'DT-Prelim Calcs'!$C$20</f>
        <v>4.9473910997316264E-4</v>
      </c>
      <c r="IV87" s="88">
        <f t="shared" si="145"/>
        <v>1</v>
      </c>
      <c r="IW87" s="110">
        <f>IU86*'DT-Prelim Calcs'!$C$11+IW86</f>
        <v>12.304080360551541</v>
      </c>
      <c r="IX87" s="110">
        <f>IX86+0.5*IU87*'DT-Prelim Calcs'!$C$11^2+IW87*'DT-Prelim Calcs'!$C$11</f>
        <v>36.469890234190359</v>
      </c>
      <c r="IY87" s="110">
        <f>MIN('Drive Train'!$G$35-IS86*'DT-Prelim Calcs'!$C$21*'Drive Train'!$G$38,IY86+IS$2)</f>
        <v>11.108250224253805</v>
      </c>
      <c r="IZ87" s="110">
        <f>'Drive Train'!$G$35-IS87*'DT-Prelim Calcs'!$C$21*'Drive Train'!$G$38</f>
        <v>11.108259124295248</v>
      </c>
      <c r="JA87" s="1">
        <f>IF(IX87&gt;='Drive Train'!$G$30,1,0)</f>
        <v>1</v>
      </c>
      <c r="JB87" s="110">
        <f t="shared" si="187"/>
        <v>0</v>
      </c>
      <c r="JC87" s="119">
        <f>JC86+'DT-Prelim Calcs'!$C$11</f>
        <v>3.3200000000000021</v>
      </c>
      <c r="JD87" s="2">
        <f>JN87/'Drive Train'!$G$35</f>
        <v>0.87466566227189491</v>
      </c>
      <c r="JE87" s="88">
        <f>JL87*12*60/(PI() * 'Drive Train'!$G$17)/JD$2*JD87</f>
        <v>4110.7673541828726</v>
      </c>
      <c r="JF87" s="2">
        <f>('DT-Prelim Calcs'!$C$6*JD87-JE87)/('DT-Prelim Calcs'!$C$6*JD87)*'DT-Prelim Calcs'!$C$7*JD87</f>
        <v>0.24078167123524669</v>
      </c>
      <c r="JG87" s="110">
        <f>JF87/'DT-Prelim Calcs'!$C$7*('DT-Prelim Calcs'!$C$8-'DT-Prelim Calcs'!$C$9)+'DT-Prelim Calcs'!$C$9</f>
        <v>17.685974273922849</v>
      </c>
      <c r="JH87" s="110">
        <f t="shared" si="146"/>
        <v>17.685974273922849</v>
      </c>
      <c r="JI87" s="2">
        <f t="shared" si="188"/>
        <v>1.257944087987295E-5</v>
      </c>
      <c r="JJ87" s="110">
        <f>JI87*'DT-Prelim Calcs'!$C$21/JD$2/'DT-Prelim Calcs'!$C$19/'DT-Prelim Calcs'!$C$18*3.39*'DT-Prelim Calcs'!$C$20</f>
        <v>4.6719204881282423E-4</v>
      </c>
      <c r="JK87" s="88">
        <f t="shared" si="147"/>
        <v>1</v>
      </c>
      <c r="JL87" s="110">
        <f>JJ86*'DT-Prelim Calcs'!$C$11+JL86</f>
        <v>12.304088557843297</v>
      </c>
      <c r="JM87" s="110">
        <f>JM86+0.5*JJ87*'DT-Prelim Calcs'!$C$11^2+JL87*'DT-Prelim Calcs'!$C$11</f>
        <v>36.62752100885951</v>
      </c>
      <c r="JN87" s="110">
        <f>MIN('Drive Train'!$G$35-JH86*'DT-Prelim Calcs'!$C$21*'Drive Train'!$G$38,JN86+JH$2)</f>
        <v>11.108253910853065</v>
      </c>
      <c r="JO87" s="110">
        <f>'Drive Train'!$G$35-JH87*'DT-Prelim Calcs'!$C$21*'Drive Train'!$G$38</f>
        <v>11.108262315346943</v>
      </c>
      <c r="JP87" s="1">
        <f>IF(JM87&gt;='Drive Train'!$G$30,1,0)</f>
        <v>1</v>
      </c>
      <c r="JQ87" s="110">
        <f>MIN(JG87,'DT-Prelim Calcs'!$C$10)*'DT-Prelim Calcs'!$C$11*1000/60/60*(1-JP87)</f>
        <v>0</v>
      </c>
      <c r="JR87" s="119">
        <f>JR86+'DT-Prelim Calcs'!$C$11</f>
        <v>3.3200000000000021</v>
      </c>
      <c r="JS87" s="2">
        <f>KC87/'Drive Train'!$G$35</f>
        <v>0.87466576907063109</v>
      </c>
      <c r="JT87" s="88">
        <f>KA87*12*60/(PI() * 'Drive Train'!$G$17)/JS$2*JS87</f>
        <v>4110.7688637158326</v>
      </c>
      <c r="JU87" s="2">
        <f>('DT-Prelim Calcs'!$C$6*JS87-JT87)/('DT-Prelim Calcs'!$C$6*JS87)*'DT-Prelim Calcs'!$C$7*JS87</f>
        <v>0.24078145736230844</v>
      </c>
      <c r="JV87" s="110">
        <f>JU87/'DT-Prelim Calcs'!$C$7*('DT-Prelim Calcs'!$C$8-'DT-Prelim Calcs'!$C$9)+'DT-Prelim Calcs'!$C$9</f>
        <v>17.685961229190447</v>
      </c>
      <c r="JW87" s="110">
        <f t="shared" si="148"/>
        <v>17.685961229190447</v>
      </c>
      <c r="JX87" s="2">
        <f t="shared" si="189"/>
        <v>1.2306552544472105E-5</v>
      </c>
      <c r="JY87" s="110">
        <f>JX87*'DT-Prelim Calcs'!$C$21/JS$2/'DT-Prelim Calcs'!$C$19/'DT-Prelim Calcs'!$C$18*3.39*'DT-Prelim Calcs'!$C$20</f>
        <v>4.5705715794362619E-4</v>
      </c>
      <c r="JZ87" s="88">
        <f t="shared" si="149"/>
        <v>1</v>
      </c>
      <c r="KA87" s="110">
        <f>JY86*'DT-Prelim Calcs'!$C$11+KA86</f>
        <v>12.304091573723232</v>
      </c>
      <c r="KB87" s="110">
        <f>KB86+0.5*JY87*'DT-Prelim Calcs'!$C$11^2+KA87*'DT-Prelim Calcs'!$C$11</f>
        <v>36.6896103675925</v>
      </c>
      <c r="KC87" s="110">
        <f>MIN('Drive Train'!$G$35-JW86*'DT-Prelim Calcs'!$C$21*'Drive Train'!$G$38,KC86+JW$2)</f>
        <v>11.108255267197015</v>
      </c>
      <c r="KD87" s="110">
        <f>'Drive Train'!$G$35-JW87*'DT-Prelim Calcs'!$C$21*'Drive Train'!$G$38</f>
        <v>11.10826348937286</v>
      </c>
      <c r="KE87" s="1">
        <f>IF(KB87&gt;='Drive Train'!$G$30,1,0)</f>
        <v>1</v>
      </c>
      <c r="KF87" s="110">
        <f>MIN(JV87,'DT-Prelim Calcs'!$C$10)*'DT-Prelim Calcs'!$C$11*1000/60/60*(1-KE87)</f>
        <v>0</v>
      </c>
      <c r="KG87" s="119">
        <f>KG86+'DT-Prelim Calcs'!$C$11</f>
        <v>3.3200000000000021</v>
      </c>
      <c r="KH87" s="2">
        <f>KR87/'Drive Train'!$G$35</f>
        <v>0.87466576112885885</v>
      </c>
      <c r="KI87" s="88">
        <f>KP87*12*60/(PI() * 'Drive Train'!$G$17)/KH$2*KH87</f>
        <v>4110.7687514638792</v>
      </c>
      <c r="KJ87" s="2">
        <f>('DT-Prelim Calcs'!$C$6*KH87-KI87)/('DT-Prelim Calcs'!$C$6*KH87)*'DT-Prelim Calcs'!$C$7*KH87</f>
        <v>0.24078147326633648</v>
      </c>
      <c r="KK87" s="110">
        <f>KJ87/'DT-Prelim Calcs'!$C$7*('DT-Prelim Calcs'!$C$8-'DT-Prelim Calcs'!$C$9)+'DT-Prelim Calcs'!$C$9</f>
        <v>17.685962199223361</v>
      </c>
      <c r="KL87" s="110">
        <f t="shared" si="150"/>
        <v>17.685962199223361</v>
      </c>
      <c r="KM87" s="2">
        <f t="shared" si="190"/>
        <v>1.2326845077403892E-5</v>
      </c>
      <c r="KN87" s="110">
        <f>KM87*'DT-Prelim Calcs'!$C$21/KH$2/'DT-Prelim Calcs'!$C$19/'DT-Prelim Calcs'!$C$18*3.39*'DT-Prelim Calcs'!$C$20</f>
        <v>4.5781080908969358E-4</v>
      </c>
      <c r="KO87" s="88">
        <f t="shared" si="151"/>
        <v>1</v>
      </c>
      <c r="KP87" s="110">
        <f>KN86*'DT-Prelim Calcs'!$C$11+KP86</f>
        <v>12.304091349456268</v>
      </c>
      <c r="KQ87" s="110">
        <f>KQ86+0.5*KN87*'DT-Prelim Calcs'!$C$11^2+KP87*'DT-Prelim Calcs'!$C$11</f>
        <v>36.685054985516182</v>
      </c>
      <c r="KR87" s="110">
        <f>MIN('Drive Train'!$G$35-KL86*'DT-Prelim Calcs'!$C$21*'Drive Train'!$G$38,KR86+KL$2)</f>
        <v>11.108255166336507</v>
      </c>
      <c r="KS87" s="110">
        <f>'Drive Train'!$G$35-KL87*'DT-Prelim Calcs'!$C$21*'Drive Train'!$G$38</f>
        <v>11.108263402069896</v>
      </c>
      <c r="KT87" s="1">
        <f>IF(KQ87&gt;='Drive Train'!$G$30,1,0)</f>
        <v>1</v>
      </c>
      <c r="KU87" s="110">
        <f>MIN(KK87,'DT-Prelim Calcs'!$C$10)*'DT-Prelim Calcs'!$C$11*1000/60/60*(1-KT87)</f>
        <v>0</v>
      </c>
      <c r="KV87" s="119">
        <f>KV86+'DT-Prelim Calcs'!$C$11</f>
        <v>3.3200000000000021</v>
      </c>
      <c r="KW87" s="2">
        <f>LG87/'Drive Train'!$G$35</f>
        <v>0.87466576858491163</v>
      </c>
      <c r="KX87" s="88">
        <f>LE87*12*60/(PI() * 'Drive Train'!$G$17)/KW$2*KW87</f>
        <v>4110.7688568504936</v>
      </c>
      <c r="KY87" s="2">
        <f>('DT-Prelim Calcs'!$C$6*KW87-KX87)/('DT-Prelim Calcs'!$C$6*KW87)*'DT-Prelim Calcs'!$C$7*KW87</f>
        <v>0.24078145833500003</v>
      </c>
      <c r="KZ87" s="110">
        <f>KY87/'DT-Prelim Calcs'!$C$7*('DT-Prelim Calcs'!$C$8-'DT-Prelim Calcs'!$C$9)+'DT-Prelim Calcs'!$C$9</f>
        <v>17.685961288517735</v>
      </c>
      <c r="LA87" s="110">
        <f t="shared" si="152"/>
        <v>17.685961288517735</v>
      </c>
      <c r="LB87" s="2">
        <f t="shared" si="191"/>
        <v>1.2307793637478248E-5</v>
      </c>
      <c r="LC87" s="110">
        <f>LB87*'DT-Prelim Calcs'!$C$21/KW$2/'DT-Prelim Calcs'!$C$19/'DT-Prelim Calcs'!$C$18*3.39*'DT-Prelim Calcs'!$C$20</f>
        <v>4.5710325131056079E-4</v>
      </c>
      <c r="LD87" s="88">
        <f t="shared" si="153"/>
        <v>1</v>
      </c>
      <c r="LE87" s="110">
        <f>LC86*'DT-Prelim Calcs'!$C$11+LE86</f>
        <v>12.304091560007041</v>
      </c>
      <c r="LF87" s="110">
        <f>LF86+0.5*LC87*'DT-Prelim Calcs'!$C$11^2+LE87*'DT-Prelim Calcs'!$C$11</f>
        <v>36.689395286412569</v>
      </c>
      <c r="LG87" s="110">
        <f>MIN('Drive Train'!$G$35-LA86*'DT-Prelim Calcs'!$C$21*'Drive Train'!$G$38,LG86+LA$2)</f>
        <v>11.108255261028377</v>
      </c>
      <c r="LH87" s="110">
        <f>'Drive Train'!$G$35-LA87*'DT-Prelim Calcs'!$C$21*'Drive Train'!$G$38</f>
        <v>11.108263484033403</v>
      </c>
      <c r="LI87" s="1">
        <f>IF(LF87&gt;='Drive Train'!$G$30,1,0)</f>
        <v>1</v>
      </c>
      <c r="LJ87" s="110">
        <f>MIN(KZ87,'DT-Prelim Calcs'!$C$10)*'DT-Prelim Calcs'!$C$11*1000/60/60*(1-LI87)</f>
        <v>0</v>
      </c>
      <c r="LK87" s="119">
        <f>LK86+'DT-Prelim Calcs'!$C$11</f>
        <v>3.3200000000000021</v>
      </c>
      <c r="LL87" s="2">
        <f>LV87/'Drive Train'!$G$35</f>
        <v>0.87466576296664245</v>
      </c>
      <c r="LM87" s="88">
        <f>LT87*12*60/(PI() * 'Drive Train'!$G$17)/LL$2*LL87</f>
        <v>4110.7687774397928</v>
      </c>
      <c r="LN87" s="2">
        <f>('DT-Prelim Calcs'!$C$6*LL87-LM87)/('DT-Prelim Calcs'!$C$6*LL87)*'DT-Prelim Calcs'!$C$7*LL87</f>
        <v>0.24078146958602964</v>
      </c>
      <c r="LO87" s="110">
        <f>LN87/'DT-Prelim Calcs'!$C$7*('DT-Prelim Calcs'!$C$8-'DT-Prelim Calcs'!$C$9)+'DT-Prelim Calcs'!$C$9</f>
        <v>17.685961974750747</v>
      </c>
      <c r="LP87" s="110">
        <f t="shared" si="154"/>
        <v>17.685961974750747</v>
      </c>
      <c r="LQ87" s="2">
        <f t="shared" si="192"/>
        <v>1.2322149238852553E-5</v>
      </c>
      <c r="LR87" s="110">
        <f>LQ87*'DT-Prelim Calcs'!$C$21/LL$2/'DT-Prelim Calcs'!$C$19/'DT-Prelim Calcs'!$C$18*3.39*'DT-Prelim Calcs'!$C$20</f>
        <v>4.5763640877614676E-4</v>
      </c>
      <c r="LS87" s="88">
        <f t="shared" si="155"/>
        <v>1</v>
      </c>
      <c r="LT87" s="110">
        <f>LR86*'DT-Prelim Calcs'!$C$11+LT86</f>
        <v>12.304091401353263</v>
      </c>
      <c r="LU87" s="110">
        <f>LU86+0.5*LR87*'DT-Prelim Calcs'!$C$11^2+LT87*'DT-Prelim Calcs'!$C$11</f>
        <v>36.686519740812479</v>
      </c>
      <c r="LV87" s="110">
        <f>MIN('Drive Train'!$G$35-LP86*'DT-Prelim Calcs'!$C$21*'Drive Train'!$G$38,LV86+LP$2)</f>
        <v>11.108255189676358</v>
      </c>
      <c r="LW87" s="110">
        <f>'Drive Train'!$G$35-LP87*'DT-Prelim Calcs'!$C$21*'Drive Train'!$G$38</f>
        <v>11.108263422272433</v>
      </c>
      <c r="LX87" s="1">
        <f>IF(LU87&gt;='Drive Train'!$G$30,1,0)</f>
        <v>1</v>
      </c>
      <c r="LY87" s="110">
        <f>MIN(LO87,'DT-Prelim Calcs'!$C$10)*'DT-Prelim Calcs'!$C$11*1000/60/60*(1-LX87)</f>
        <v>0</v>
      </c>
      <c r="LZ87" s="119">
        <f>LZ86+'DT-Prelim Calcs'!$C$11</f>
        <v>3.3200000000000021</v>
      </c>
    </row>
    <row r="88" spans="18:338" x14ac:dyDescent="0.2">
      <c r="R88" s="119">
        <f>R87+'DT-Prelim Calcs'!$C$11</f>
        <v>3.3600000000000021</v>
      </c>
      <c r="S88" s="2">
        <f>AG88/'Drive Train'!$G$35</f>
        <v>0</v>
      </c>
      <c r="T88" s="88">
        <f>AE88*12*60/(PI() * 'Drive Train'!$G$17)/S$2*ABS(S88)</f>
        <v>0</v>
      </c>
      <c r="U88" s="2">
        <f>IF(OR(AD87=1,AND($C$32=Motors!$C$28,'DT-Prelim Calcs'!AI87=1)),0,IF(AG88=0,-(V87+$C$9)/($C$8-$C$9)*$C$7,($C$6*S88-T88)/($C$6*S88)*$C$7*S88))</f>
        <v>0</v>
      </c>
      <c r="V88" s="110">
        <f>IF(AND(AD87=1,AI87=1),0,ABS(U88/$C$7*($C$8-$C$9)+$C$9) *'Drive Train'!$K$55 + V87*(1-'Drive Train'!$K$55))</f>
        <v>3.0000000000004334</v>
      </c>
      <c r="W88" s="110">
        <f t="shared" si="108"/>
        <v>3.0000000000004334</v>
      </c>
      <c r="X88" s="2">
        <f>MAX(MIN(IF(AND(AI87=1,AG88&lt;0),-1,1)*(W88-$C$9)/($C$8-$C$9)*$C$7-$C$29*AE88/T$2 -  AI87*$C$29/2,X$2),MAX(X$4:X87)*-1)</f>
        <v>-0.14959006964738797</v>
      </c>
      <c r="Y88" s="110">
        <f t="shared" si="109"/>
        <v>-5.5556754698402884</v>
      </c>
      <c r="Z88" s="110">
        <f t="shared" si="110"/>
        <v>5.5556754698402884</v>
      </c>
      <c r="AA88" s="110">
        <f t="shared" si="111"/>
        <v>0</v>
      </c>
      <c r="AB88" s="110" t="e">
        <f t="shared" si="112"/>
        <v>#N/A</v>
      </c>
      <c r="AC88" s="88">
        <f t="shared" si="156"/>
        <v>0</v>
      </c>
      <c r="AD88" s="1">
        <f t="shared" si="113"/>
        <v>1</v>
      </c>
      <c r="AE88" s="110">
        <f t="shared" si="114"/>
        <v>0</v>
      </c>
      <c r="AF88" s="110" t="e">
        <f t="shared" si="115"/>
        <v>#N/A</v>
      </c>
      <c r="AG88" s="110">
        <f>IF(AI87=0,MIN('Drive Train'!$G$35-W87*$C$21*'Drive Train'!$G$38,AG87+W$2)-$C$3,IF(AE87-1&lt;=0,0,IF($C$32=Motors!$C$26,MAX(MAX(AG$4:AG87)*-1,AG87-W$2),MAX(0,MAX(AG$4:AG87)*-1,AG87-W$2))))</f>
        <v>0</v>
      </c>
      <c r="AH88" s="110">
        <f>'Drive Train'!$G$35-ABS(W88)*'DT-Prelim Calcs'!$C$21*'Drive Train'!$G$38</f>
        <v>12.429999999999961</v>
      </c>
      <c r="AI88" s="1">
        <f>IF(AJ88&gt;='Drive Train'!$G$30,1,0)</f>
        <v>1</v>
      </c>
      <c r="AJ88" s="110">
        <f>AJ87+0.5*Y88*'DT-Prelim Calcs'!$C$11^2+AE88*'DT-Prelim Calcs'!$C$11</f>
        <v>27.383415475911544</v>
      </c>
      <c r="AK88" s="110">
        <f t="shared" si="116"/>
        <v>0</v>
      </c>
      <c r="AL88" s="119">
        <f>AL87+'DT-Prelim Calcs'!$C$11</f>
        <v>3.3600000000000021</v>
      </c>
      <c r="AM88" s="2">
        <f>AW88/'Drive Train'!$G$35</f>
        <v>0.73425795736615429</v>
      </c>
      <c r="AN88" s="88">
        <f>AU88*12*60/(PI() * 'Drive Train'!$G$17)/AM$2*AM88</f>
        <v>1957.4116766043069</v>
      </c>
      <c r="AO88" s="2">
        <f>('DT-Prelim Calcs'!$C$6*AM88-AN88)/('DT-Prelim Calcs'!$C$6*AM88)*'DT-Prelim Calcs'!$C$7*AM88</f>
        <v>0.56270946234996366</v>
      </c>
      <c r="AP88" s="110">
        <f>AO88/'DT-Prelim Calcs'!$C$7*('DT-Prelim Calcs'!$C$8-'DT-Prelim Calcs'!$C$9)+'DT-Prelim Calcs'!$C$9</f>
        <v>37.321286356097076</v>
      </c>
      <c r="AQ88" s="110">
        <f t="shared" si="117"/>
        <v>37.321286356097076</v>
      </c>
      <c r="AR88" s="2">
        <f t="shared" si="157"/>
        <v>0.42614005466430088</v>
      </c>
      <c r="AS88" s="110">
        <f>AR88*'DT-Prelim Calcs'!$C$21/AM$2/'DT-Prelim Calcs'!$C$19/'DT-Prelim Calcs'!$C$18*3.39*'DT-Prelim Calcs'!$C$20</f>
        <v>4.747967269476157</v>
      </c>
      <c r="AT88" s="88">
        <f t="shared" si="118"/>
        <v>0</v>
      </c>
      <c r="AU88" s="110">
        <f>AS87*'DT-Prelim Calcs'!$C$11+AU87</f>
        <v>23.263812282180908</v>
      </c>
      <c r="AV88" s="110">
        <f>AV87+0.5*AS88*'DT-Prelim Calcs'!$C$11^2+AU88*'DT-Prelim Calcs'!$C$11</f>
        <v>44.024537419237902</v>
      </c>
      <c r="AW88" s="110">
        <f>MIN('Drive Train'!$G$35-AQ87*'DT-Prelim Calcs'!$C$21*'Drive Train'!$G$38,AW87+AQ$2)</f>
        <v>9.3250760585501595</v>
      </c>
      <c r="AX88" s="110">
        <f>'Drive Train'!$G$35-AQ88*'DT-Prelim Calcs'!$C$21*'Drive Train'!$G$38</f>
        <v>9.3410842279512636</v>
      </c>
      <c r="AY88" s="1">
        <f>IF(AV88&gt;='Drive Train'!$G$30,1,0)</f>
        <v>1</v>
      </c>
      <c r="AZ88" s="110">
        <f t="shared" si="158"/>
        <v>0</v>
      </c>
      <c r="BA88" s="119">
        <f>BA87+'DT-Prelim Calcs'!$C$11</f>
        <v>3.3600000000000021</v>
      </c>
      <c r="BB88" s="2">
        <f>BL88/'Drive Train'!$G$35</f>
        <v>0.83289308684624153</v>
      </c>
      <c r="BC88" s="88">
        <f>BJ88*12*60/(PI() * 'Drive Train'!$G$17)/BB$2*BB88</f>
        <v>3477.373142935829</v>
      </c>
      <c r="BD88" s="2">
        <f>('DT-Prelim Calcs'!$C$6*BB88-BC88)/('DT-Prelim Calcs'!$C$6*BB88)*'DT-Prelim Calcs'!$C$7*BB88</f>
        <v>0.33480799705259801</v>
      </c>
      <c r="BE88" s="110">
        <f>BD88/'DT-Prelim Calcs'!$C$7*('DT-Prelim Calcs'!$C$8-'DT-Prelim Calcs'!$C$9)+'DT-Prelim Calcs'!$C$9</f>
        <v>23.420913295406688</v>
      </c>
      <c r="BF88" s="110">
        <f t="shared" si="119"/>
        <v>23.420913295406688</v>
      </c>
      <c r="BG88" s="2">
        <f t="shared" si="159"/>
        <v>0.12092219771311777</v>
      </c>
      <c r="BH88" s="110">
        <f>BG88*'DT-Prelim Calcs'!$C$21/BB$2/'DT-Prelim Calcs'!$C$19/'DT-Prelim Calcs'!$C$18*3.39*'DT-Prelim Calcs'!$C$20</f>
        <v>2.0957859142399897</v>
      </c>
      <c r="BI88" s="88">
        <f t="shared" si="120"/>
        <v>0</v>
      </c>
      <c r="BJ88" s="110">
        <f>BH87*'DT-Prelim Calcs'!$C$11+BJ87</f>
        <v>23.421994997588431</v>
      </c>
      <c r="BK88" s="110">
        <f>BK87+0.5*BH88*'DT-Prelim Calcs'!$C$11^2+BJ88*'DT-Prelim Calcs'!$C$11</f>
        <v>51.536236950947611</v>
      </c>
      <c r="BL88" s="110">
        <f>MIN('Drive Train'!$G$35-BF87*'DT-Prelim Calcs'!$C$21*'Drive Train'!$G$38,BL87+BF$2)</f>
        <v>10.577742202947267</v>
      </c>
      <c r="BM88" s="110">
        <f>'Drive Train'!$G$35-BF88*'DT-Prelim Calcs'!$C$21*'Drive Train'!$G$38</f>
        <v>10.592117803413398</v>
      </c>
      <c r="BN88" s="1">
        <f>IF(BK88&gt;='Drive Train'!$G$30,1,0)</f>
        <v>1</v>
      </c>
      <c r="BO88" s="110">
        <f t="shared" si="160"/>
        <v>0</v>
      </c>
      <c r="BP88" s="119">
        <f>BP87+'DT-Prelim Calcs'!$C$11</f>
        <v>3.3600000000000021</v>
      </c>
      <c r="BQ88" s="2">
        <f>CA88/'Drive Train'!$G$35</f>
        <v>0.86921302432368874</v>
      </c>
      <c r="BR88" s="88">
        <f>BY88*12*60/(PI() * 'Drive Train'!$G$17)/BQ$2*BQ88</f>
        <v>4029.4786817759464</v>
      </c>
      <c r="BS88" s="2">
        <f>('DT-Prelim Calcs'!$C$6*BQ88-BR88)/('DT-Prelim Calcs'!$C$6*BQ88)*'DT-Prelim Calcs'!$C$7*BQ88</f>
        <v>0.25271965516898937</v>
      </c>
      <c r="BT88" s="110">
        <f>BS88/'DT-Prelim Calcs'!$C$7*('DT-Prelim Calcs'!$C$8-'DT-Prelim Calcs'!$C$9)+'DT-Prelim Calcs'!$C$9</f>
        <v>18.41410662732843</v>
      </c>
      <c r="BU88" s="110">
        <f t="shared" si="121"/>
        <v>18.41410662732843</v>
      </c>
      <c r="BV88" s="2">
        <f t="shared" si="161"/>
        <v>1.5231173901712969E-2</v>
      </c>
      <c r="BW88" s="110">
        <f>BV88*'DT-Prelim Calcs'!$C$21/BQ$2/'DT-Prelim Calcs'!$C$19/'DT-Prelim Calcs'!$C$18*3.39*'DT-Prelim Calcs'!$C$20</f>
        <v>0.35826124221114519</v>
      </c>
      <c r="BX88" s="88">
        <f t="shared" si="122"/>
        <v>0</v>
      </c>
      <c r="BY88" s="110">
        <f>BW87*'DT-Prelim Calcs'!$C$11+BY87</f>
        <v>19.162797826461606</v>
      </c>
      <c r="BZ88" s="110">
        <f>BZ87+0.5*BW88*'DT-Prelim Calcs'!$C$11^2+BY88*'DT-Prelim Calcs'!$C$11</f>
        <v>49.213938296118634</v>
      </c>
      <c r="CA88" s="110">
        <f>MIN('Drive Train'!$G$35-BU87*'DT-Prelim Calcs'!$C$21*'Drive Train'!$G$38,CA87+BU$2)</f>
        <v>11.039005408910846</v>
      </c>
      <c r="CB88" s="110">
        <f>'Drive Train'!$G$35-BU88*'DT-Prelim Calcs'!$C$21*'Drive Train'!$G$38</f>
        <v>11.042730403540441</v>
      </c>
      <c r="CC88" s="1">
        <f>IF(BZ88&gt;='Drive Train'!$G$30,1,0)</f>
        <v>1</v>
      </c>
      <c r="CD88" s="110">
        <f t="shared" si="162"/>
        <v>0</v>
      </c>
      <c r="CE88" s="119">
        <f>CE87+'DT-Prelim Calcs'!$C$11</f>
        <v>3.3600000000000021</v>
      </c>
      <c r="CF88" s="2">
        <f>CP88/'Drive Train'!$G$35</f>
        <v>0.87434015933775022</v>
      </c>
      <c r="CG88" s="88">
        <f>CN88*12*60/(PI() * 'Drive Train'!$G$17)/CF$2*CF88</f>
        <v>4106.0145363184602</v>
      </c>
      <c r="CH88" s="2">
        <f>('DT-Prelim Calcs'!$C$6*CF88-CG88)/('DT-Prelim Calcs'!$C$6*CF88)*'DT-Prelim Calcs'!$C$7*CF88</f>
        <v>0.2414702246304351</v>
      </c>
      <c r="CI88" s="110">
        <f>CH88/'DT-Prelim Calcs'!$C$7*('DT-Prelim Calcs'!$C$8-'DT-Prelim Calcs'!$C$9)+'DT-Prelim Calcs'!$C$9</f>
        <v>17.72797114767193</v>
      </c>
      <c r="CJ88" s="110">
        <f t="shared" si="123"/>
        <v>17.72797114767193</v>
      </c>
      <c r="CK88" s="2">
        <f t="shared" si="163"/>
        <v>8.8997618345404428E-4</v>
      </c>
      <c r="CL88" s="110">
        <f>CK88*'DT-Prelim Calcs'!$C$21/CF$2/'DT-Prelim Calcs'!$C$19/'DT-Prelim Calcs'!$C$18*3.39*'DT-Prelim Calcs'!$C$20</f>
        <v>2.6442497755700723E-2</v>
      </c>
      <c r="CM88" s="88">
        <f t="shared" si="124"/>
        <v>1</v>
      </c>
      <c r="CN88" s="110">
        <f>CL87*'DT-Prelim Calcs'!$C$11+CN87</f>
        <v>15.368047555953222</v>
      </c>
      <c r="CO88" s="110">
        <f>CO87+0.5*CL88*'DT-Prelim Calcs'!$C$11^2+CN88*'DT-Prelim Calcs'!$C$11</f>
        <v>43.65363064572437</v>
      </c>
      <c r="CP88" s="110">
        <f>MIN('Drive Train'!$G$35-CJ87*'DT-Prelim Calcs'!$C$21*'Drive Train'!$G$38,CP87+CJ$2)</f>
        <v>11.104120023589427</v>
      </c>
      <c r="CQ88" s="110">
        <f>'Drive Train'!$G$35-CJ88*'DT-Prelim Calcs'!$C$21*'Drive Train'!$G$38</f>
        <v>11.104482596709525</v>
      </c>
      <c r="CR88" s="1">
        <f>IF(CO88&gt;='Drive Train'!$G$30,1,0)</f>
        <v>1</v>
      </c>
      <c r="CS88" s="110">
        <f t="shared" si="164"/>
        <v>0</v>
      </c>
      <c r="CT88" s="119">
        <f>CT87+'DT-Prelim Calcs'!$C$11</f>
        <v>3.3600000000000021</v>
      </c>
      <c r="CU88" s="2">
        <f>DE88/'Drive Train'!$G$35</f>
        <v>0.87466117024466195</v>
      </c>
      <c r="CV88" s="88">
        <f>DC88*12*60/(PI() * 'Drive Train'!$G$17)/CU$2*CU88</f>
        <v>4110.7030778208491</v>
      </c>
      <c r="CW88" s="2">
        <f>('DT-Prelim Calcs'!$C$6*CU88-CV88)/('DT-Prelim Calcs'!$C$6*CU88)*'DT-Prelim Calcs'!$C$7*CU88</f>
        <v>0.24079085625603547</v>
      </c>
      <c r="CX88" s="110">
        <f>CW88/'DT-Prelim Calcs'!$C$7*('DT-Prelim Calcs'!$C$8-'DT-Prelim Calcs'!$C$9)+'DT-Prelim Calcs'!$C$9</f>
        <v>17.686534495048974</v>
      </c>
      <c r="CY88" s="110">
        <f t="shared" si="125"/>
        <v>17.686534495048974</v>
      </c>
      <c r="CZ88" s="2">
        <f t="shared" si="165"/>
        <v>2.4292644121071127E-5</v>
      </c>
      <c r="DA88" s="110">
        <f>CZ88*'DT-Prelim Calcs'!$C$21/CU$2/'DT-Prelim Calcs'!$C$19/'DT-Prelim Calcs'!$C$18*3.39*'DT-Prelim Calcs'!$C$20</f>
        <v>8.7213885552132517E-4</v>
      </c>
      <c r="DB88" s="88">
        <f t="shared" si="126"/>
        <v>1</v>
      </c>
      <c r="DC88" s="110">
        <f>DA87*'DT-Prelim Calcs'!$C$11+DC87</f>
        <v>12.728233820116525</v>
      </c>
      <c r="DD88" s="110">
        <f>DD87+0.5*DA88*'DT-Prelim Calcs'!$C$11^2+DC88*'DT-Prelim Calcs'!$C$11</f>
        <v>38.158438599391111</v>
      </c>
      <c r="DE88" s="110">
        <f>MIN('Drive Train'!$G$35-CY87*'DT-Prelim Calcs'!$C$21*'Drive Train'!$G$38,DE87+CY$2)</f>
        <v>11.108196862107206</v>
      </c>
      <c r="DF88" s="110">
        <f>'Drive Train'!$G$35-CY88*'DT-Prelim Calcs'!$C$21*'Drive Train'!$G$38</f>
        <v>11.108211895445592</v>
      </c>
      <c r="DG88" s="1">
        <f>IF(DD88&gt;='Drive Train'!$G$30,1,0)</f>
        <v>1</v>
      </c>
      <c r="DH88" s="110">
        <f t="shared" si="166"/>
        <v>0</v>
      </c>
      <c r="DI88" s="119">
        <f>DI87+'DT-Prelim Calcs'!$C$11</f>
        <v>3.3600000000000021</v>
      </c>
      <c r="DJ88" s="2">
        <f>DT88/'Drive Train'!$G$35</f>
        <v>0.87467046538037052</v>
      </c>
      <c r="DK88" s="88">
        <f>DR88*12*60/(PI() * 'Drive Train'!$G$17)/DJ$2*DJ88</f>
        <v>4110.8352861760723</v>
      </c>
      <c r="DL88" s="2">
        <f>('DT-Prelim Calcs'!$C$6*DJ88-DK88)/('DT-Prelim Calcs'!$C$6*DJ88)*'DT-Prelim Calcs'!$C$7*DJ88</f>
        <v>0.24077204222942827</v>
      </c>
      <c r="DM88" s="110">
        <f>DL88/'DT-Prelim Calcs'!$C$7*('DT-Prelim Calcs'!$C$8-'DT-Prelim Calcs'!$C$9)+'DT-Prelim Calcs'!$C$9</f>
        <v>17.685386972858744</v>
      </c>
      <c r="DN88" s="110">
        <f t="shared" si="127"/>
        <v>17.685386972858744</v>
      </c>
      <c r="DO88" s="2">
        <f t="shared" si="167"/>
        <v>2.9379986515865042E-7</v>
      </c>
      <c r="DP88" s="110">
        <f>DO88*'DT-Prelim Calcs'!$C$21/DJ$2/'DT-Prelim Calcs'!$C$19/'DT-Prelim Calcs'!$C$18*3.39*'DT-Prelim Calcs'!$C$20</f>
        <v>1.2366401964061386E-5</v>
      </c>
      <c r="DQ88" s="88">
        <f t="shared" si="128"/>
        <v>1</v>
      </c>
      <c r="DR88" s="110">
        <f>DP87*'DT-Prelim Calcs'!$C$11+DR87</f>
        <v>10.856668518173137</v>
      </c>
      <c r="DS88" s="110">
        <f>DS87+0.5*DP88*'DT-Prelim Calcs'!$C$11^2+DR88*'DT-Prelim Calcs'!$C$11</f>
        <v>33.511777886861232</v>
      </c>
      <c r="DT88" s="110">
        <f>MIN('Drive Train'!$G$35-DN87*'DT-Prelim Calcs'!$C$21*'Drive Train'!$G$38,DT87+DN$2)</f>
        <v>11.108314910330705</v>
      </c>
      <c r="DU88" s="110">
        <f>'Drive Train'!$G$35-DN88*'DT-Prelim Calcs'!$C$21*'Drive Train'!$G$38</f>
        <v>11.108315172442712</v>
      </c>
      <c r="DV88" s="1">
        <f>IF(DS88&gt;='Drive Train'!$G$30,1,0)</f>
        <v>1</v>
      </c>
      <c r="DW88" s="110">
        <f t="shared" si="168"/>
        <v>0</v>
      </c>
      <c r="DX88" s="119">
        <f>DX87+'DT-Prelim Calcs'!$C$11</f>
        <v>3.3600000000000021</v>
      </c>
      <c r="DY88" s="2">
        <f>EI88/'Drive Train'!$G$35</f>
        <v>0.87467058480774507</v>
      </c>
      <c r="DZ88" s="88">
        <f>EG88*12*60/(PI() * 'Drive Train'!$G$17)/DY$2*DY88</f>
        <v>4110.8369316038525</v>
      </c>
      <c r="EA88" s="2">
        <f>('DT-Prelim Calcs'!$C$6*DY88-DZ88)/('DT-Prelim Calcs'!$C$6*DY88)*'DT-Prelim Calcs'!$C$7*DY88</f>
        <v>0.24077181335264797</v>
      </c>
      <c r="EB88" s="110">
        <f>EA88/'DT-Prelim Calcs'!$C$7*('DT-Prelim Calcs'!$C$8-'DT-Prelim Calcs'!$C$9)+'DT-Prelim Calcs'!$C$9</f>
        <v>17.685373012998387</v>
      </c>
      <c r="EC88" s="110">
        <f t="shared" si="129"/>
        <v>17.685373012998387</v>
      </c>
      <c r="ED88" s="2">
        <f t="shared" si="169"/>
        <v>1.4252766467048872E-9</v>
      </c>
      <c r="EE88" s="110">
        <f>ED88*'DT-Prelim Calcs'!$C$21/DY$2/'DT-Prelim Calcs'!$C$19/'DT-Prelim Calcs'!$C$18*3.39*'DT-Prelim Calcs'!$C$20</f>
        <v>6.8813971938441948E-8</v>
      </c>
      <c r="EF88" s="88">
        <f t="shared" si="130"/>
        <v>1</v>
      </c>
      <c r="EG88" s="110">
        <f>EE87*'DT-Prelim Calcs'!$C$11+EG87</f>
        <v>9.4647904350323309</v>
      </c>
      <c r="EH88" s="110">
        <f>EH87+0.5*EE88*'DT-Prelim Calcs'!$C$11^2+EG88*'DT-Prelim Calcs'!$C$11</f>
        <v>29.725440758509496</v>
      </c>
      <c r="EI88" s="110">
        <f>MIN('Drive Train'!$G$35-EC87*'DT-Prelim Calcs'!$C$21*'Drive Train'!$G$38,EI87+EC$2)</f>
        <v>11.108316427058362</v>
      </c>
      <c r="EJ88" s="110">
        <f>'Drive Train'!$G$35-EC88*'DT-Prelim Calcs'!$C$21*'Drive Train'!$G$38</f>
        <v>11.108316428830145</v>
      </c>
      <c r="EK88" s="1">
        <f>IF(EH88&gt;='Drive Train'!$G$30,1,0)</f>
        <v>1</v>
      </c>
      <c r="EL88" s="110">
        <f t="shared" si="170"/>
        <v>0</v>
      </c>
      <c r="EM88" s="119">
        <f>EM87+'DT-Prelim Calcs'!$C$11</f>
        <v>3.3600000000000021</v>
      </c>
      <c r="EN88" s="2">
        <f>EX88/'Drive Train'!$G$35</f>
        <v>0.87467058542746678</v>
      </c>
      <c r="EO88" s="88">
        <f>EV88*12*60/(PI() * 'Drive Train'!$G$17)/EN$2*EN88</f>
        <v>4110.8369398277391</v>
      </c>
      <c r="EP88" s="2">
        <f>('DT-Prelim Calcs'!$C$6*EN88-EO88)/('DT-Prelim Calcs'!$C$6*EN88)*'DT-Prelim Calcs'!$C$7*EN88</f>
        <v>0.24077181224089395</v>
      </c>
      <c r="EQ88" s="110">
        <f>EP88/'DT-Prelim Calcs'!$C$7*('DT-Prelim Calcs'!$C$8-'DT-Prelim Calcs'!$C$9)+'DT-Prelim Calcs'!$C$9</f>
        <v>17.685372945189279</v>
      </c>
      <c r="ER88" s="110">
        <f t="shared" si="131"/>
        <v>17.685372945189279</v>
      </c>
      <c r="ES88" s="2">
        <f t="shared" si="171"/>
        <v>2.4411583865457942E-12</v>
      </c>
      <c r="ET88" s="110">
        <f>ES88*'DT-Prelim Calcs'!$C$21/EN$2/'DT-Prelim Calcs'!$C$19/'DT-Prelim Calcs'!$C$18*3.39*'DT-Prelim Calcs'!$C$20</f>
        <v>1.3297239295724062E-10</v>
      </c>
      <c r="EU88" s="88">
        <f t="shared" si="132"/>
        <v>1</v>
      </c>
      <c r="EV88" s="110">
        <f>ET87*'DT-Prelim Calcs'!$C$11+EV87</f>
        <v>8.389246078254077</v>
      </c>
      <c r="EW88" s="110">
        <f>EW87+0.5*ET88*'DT-Prelim Calcs'!$C$11^2+EV88*'DT-Prelim Calcs'!$C$11</f>
        <v>26.64442316955671</v>
      </c>
      <c r="EX88" s="110">
        <f>MIN('Drive Train'!$G$35-ER87*'DT-Prelim Calcs'!$C$21*'Drive Train'!$G$38,EX87+ER$2)</f>
        <v>11.108316434928827</v>
      </c>
      <c r="EY88" s="110">
        <f>'Drive Train'!$G$35-ER88*'DT-Prelim Calcs'!$C$21*'Drive Train'!$G$38</f>
        <v>11.108316434932965</v>
      </c>
      <c r="EZ88" s="1">
        <f>IF(EW88&gt;='Drive Train'!$G$30,1,0)</f>
        <v>1</v>
      </c>
      <c r="FA88" s="110">
        <f t="shared" si="172"/>
        <v>0</v>
      </c>
      <c r="FB88" s="119">
        <f>FB87+'DT-Prelim Calcs'!$C$11</f>
        <v>3.3600000000000021</v>
      </c>
      <c r="FC88" s="2">
        <f>FM88/'Drive Train'!$G$35</f>
        <v>0.87467058542861431</v>
      </c>
      <c r="FD88" s="88">
        <f>FK88*12*60/(PI() * 'Drive Train'!$G$17)/FC$2*FC88</f>
        <v>4110.8369398423183</v>
      </c>
      <c r="FE88" s="2">
        <f>('DT-Prelim Calcs'!$C$6*FC88-FD88)/('DT-Prelim Calcs'!$C$6*FC88)*'DT-Prelim Calcs'!$C$7*FC88</f>
        <v>0.24077181223899188</v>
      </c>
      <c r="FF88" s="110">
        <f>FE88/'DT-Prelim Calcs'!$C$7*('DT-Prelim Calcs'!$C$8-'DT-Prelim Calcs'!$C$9)+'DT-Prelim Calcs'!$C$9</f>
        <v>17.685372945073265</v>
      </c>
      <c r="FG88" s="110">
        <f t="shared" si="133"/>
        <v>17.685372945073265</v>
      </c>
      <c r="FH88" s="2">
        <f t="shared" si="173"/>
        <v>9.9920072216264089E-16</v>
      </c>
      <c r="FI88" s="110">
        <f>FH88*'DT-Prelim Calcs'!$C$21/FC$2/'DT-Prelim Calcs'!$C$19/'DT-Prelim Calcs'!$C$18*3.39*'DT-Prelim Calcs'!$C$20</f>
        <v>6.0612426296722922E-14</v>
      </c>
      <c r="FJ88" s="88">
        <f t="shared" si="134"/>
        <v>1</v>
      </c>
      <c r="FK88" s="110">
        <f>FI87*'DT-Prelim Calcs'!$C$11+FK87</f>
        <v>7.5332005600817196</v>
      </c>
      <c r="FL88" s="110">
        <f>FL87+0.5*FI88*'DT-Prelim Calcs'!$C$11^2+FK88*'DT-Prelim Calcs'!$C$11</f>
        <v>24.115632888195918</v>
      </c>
      <c r="FM88" s="110">
        <f>MIN('Drive Train'!$G$35-FG87*'DT-Prelim Calcs'!$C$21*'Drive Train'!$G$38,FM87+FG$2)</f>
        <v>11.108316434943401</v>
      </c>
      <c r="FN88" s="110">
        <f>'Drive Train'!$G$35-FG88*'DT-Prelim Calcs'!$C$21*'Drive Train'!$G$38</f>
        <v>11.108316434943406</v>
      </c>
      <c r="FO88" s="1">
        <f>IF(FL88&gt;='Drive Train'!$G$30,1,0)</f>
        <v>1</v>
      </c>
      <c r="FP88" s="110">
        <f t="shared" si="174"/>
        <v>0</v>
      </c>
      <c r="FQ88" s="119">
        <f>FQ87+'DT-Prelim Calcs'!$C$11</f>
        <v>3.3600000000000021</v>
      </c>
      <c r="FR88" s="2">
        <f>GB88/'Drive Train'!$G$35</f>
        <v>0.87467058542861498</v>
      </c>
      <c r="FS88" s="88">
        <f>FZ88*12*60/(PI() * 'Drive Train'!$G$17)/FR$2*FR88</f>
        <v>4110.8369398423247</v>
      </c>
      <c r="FT88" s="2">
        <f>('DT-Prelim Calcs'!$C$6*FR88-FS88)/('DT-Prelim Calcs'!$C$6*FR88)*'DT-Prelim Calcs'!$C$7*FR88</f>
        <v>0.24077181223899125</v>
      </c>
      <c r="FU88" s="110">
        <f>FT88/'DT-Prelim Calcs'!$C$7*('DT-Prelim Calcs'!$C$8-'DT-Prelim Calcs'!$C$9)+'DT-Prelim Calcs'!$C$9</f>
        <v>17.685372945073226</v>
      </c>
      <c r="FV88" s="110">
        <f t="shared" si="135"/>
        <v>17.685372945073226</v>
      </c>
      <c r="FW88" s="2">
        <f t="shared" si="175"/>
        <v>1.3877787807814457E-16</v>
      </c>
      <c r="FX88" s="110">
        <f>FW88*'DT-Prelim Calcs'!$C$21/FR$2/'DT-Prelim Calcs'!$C$19/'DT-Prelim Calcs'!$C$18*3.39*'DT-Prelim Calcs'!$C$20</f>
        <v>9.2774121882739154E-15</v>
      </c>
      <c r="FY88" s="88">
        <f t="shared" si="136"/>
        <v>1</v>
      </c>
      <c r="FZ88" s="110">
        <f>FX87*'DT-Prelim Calcs'!$C$11+FZ87</f>
        <v>6.8356819897037893</v>
      </c>
      <c r="GA88" s="110">
        <f>GA87+0.5*FX88*'DT-Prelim Calcs'!$C$11^2+FZ88*'DT-Prelim Calcs'!$C$11</f>
        <v>22.011343640698776</v>
      </c>
      <c r="GB88" s="110">
        <f>MIN('Drive Train'!$G$35-FV87*'DT-Prelim Calcs'!$C$21*'Drive Train'!$G$38,GB87+FV$2)</f>
        <v>11.10831643494341</v>
      </c>
      <c r="GC88" s="110">
        <f>'Drive Train'!$G$35-FV88*'DT-Prelim Calcs'!$C$21*'Drive Train'!$G$38</f>
        <v>11.10831643494341</v>
      </c>
      <c r="GD88" s="1">
        <f>IF(GA88&gt;='Drive Train'!$G$30,1,0)</f>
        <v>1</v>
      </c>
      <c r="GE88" s="110">
        <f t="shared" si="176"/>
        <v>0</v>
      </c>
      <c r="GF88" s="119">
        <f>GF87+'DT-Prelim Calcs'!$C$11</f>
        <v>3.3600000000000021</v>
      </c>
      <c r="GG88" s="2">
        <f>GQ88/'Drive Train'!$G$35</f>
        <v>0.87466074796105797</v>
      </c>
      <c r="GH88" s="88">
        <f>GO88*12*60/(PI() * 'Drive Train'!$G$17)/GG$2*GG88</f>
        <v>4110.6978934233211</v>
      </c>
      <c r="GI88" s="2">
        <f>('DT-Prelim Calcs'!$C$6*GG88-GH88)/('DT-Prelim Calcs'!$C$6*GG88)*'DT-Prelim Calcs'!$C$7*GG88</f>
        <v>0.24079151254857065</v>
      </c>
      <c r="GJ88" s="110">
        <f>GI88/'DT-Prelim Calcs'!$C$7*('DT-Prelim Calcs'!$C$8-'DT-Prelim Calcs'!$C$9)+'DT-Prelim Calcs'!$C$9</f>
        <v>17.686574524239063</v>
      </c>
      <c r="GK88" s="110">
        <f t="shared" si="177"/>
        <v>17.686574524239063</v>
      </c>
      <c r="GL88" s="2">
        <f t="shared" si="178"/>
        <v>2.5136348971749323E-5</v>
      </c>
      <c r="GM88" s="110">
        <f>GL88*'DT-Prelim Calcs'!$C$21/GG$2/'DT-Prelim Calcs'!$C$19/'DT-Prelim Calcs'!$C$18*3.39*'DT-Prelim Calcs'!$C$20</f>
        <v>9.3354724489983095E-4</v>
      </c>
      <c r="GN88" s="88">
        <f t="shared" si="137"/>
        <v>1</v>
      </c>
      <c r="GO88" s="110">
        <f>GM87*'DT-Prelim Calcs'!$C$11+GO87</f>
        <v>12.303949782063306</v>
      </c>
      <c r="GP88" s="110">
        <f>GP87+0.5*GM88*'DT-Prelim Calcs'!$C$11^2+GO88*'DT-Prelim Calcs'!$C$11</f>
        <v>35.263967768895832</v>
      </c>
      <c r="GQ88" s="110">
        <f>MIN('Drive Train'!$G$35-GK87*'DT-Prelim Calcs'!$C$21*'Drive Train'!$G$38,GQ87+GK$2)</f>
        <v>11.108191499105436</v>
      </c>
      <c r="GR88" s="110">
        <f>'Drive Train'!$G$35-GK88*'DT-Prelim Calcs'!$C$21*'Drive Train'!$G$38</f>
        <v>11.108208292818484</v>
      </c>
      <c r="GS88" s="1">
        <f>IF(GP88&gt;='Drive Train'!$G$30,1,0)</f>
        <v>1</v>
      </c>
      <c r="GT88" s="110">
        <f t="shared" si="179"/>
        <v>0</v>
      </c>
      <c r="GU88" s="119">
        <f>GU87+'DT-Prelim Calcs'!$C$11</f>
        <v>3.3600000000000021</v>
      </c>
      <c r="GV88" s="2">
        <f>HF88/'Drive Train'!$G$35</f>
        <v>0.87466355339963309</v>
      </c>
      <c r="GW88" s="88">
        <f>HD88*12*60/(PI() * 'Drive Train'!$G$17)/GV$2*GV88</f>
        <v>4110.7375465872219</v>
      </c>
      <c r="GX88" s="2">
        <f>('DT-Prelim Calcs'!$C$6*GV88-GW88)/('DT-Prelim Calcs'!$C$6*GV88)*'DT-Prelim Calcs'!$C$7*GV88</f>
        <v>0.24078589442225273</v>
      </c>
      <c r="GY88" s="110">
        <f>GX88/'DT-Prelim Calcs'!$C$7*('DT-Prelim Calcs'!$C$8-'DT-Prelim Calcs'!$C$9)+'DT-Prelim Calcs'!$C$9</f>
        <v>17.686231858378534</v>
      </c>
      <c r="GZ88" s="110">
        <f t="shared" si="138"/>
        <v>17.686231858378534</v>
      </c>
      <c r="HA88" s="2">
        <f t="shared" si="180"/>
        <v>1.7967963105436358E-5</v>
      </c>
      <c r="HB88" s="110">
        <f>HA88*'DT-Prelim Calcs'!$C$21/GV$2/'DT-Prelim Calcs'!$C$19/'DT-Prelim Calcs'!$C$18*3.39*'DT-Prelim Calcs'!$C$20</f>
        <v>6.6731817227689313E-4</v>
      </c>
      <c r="HC88" s="88">
        <f t="shared" si="139"/>
        <v>1</v>
      </c>
      <c r="HD88" s="110">
        <f>HB87*'DT-Prelim Calcs'!$C$11+HD87</f>
        <v>12.304029005399773</v>
      </c>
      <c r="HE88" s="110">
        <f>HE87+0.5*HB88*'DT-Prelim Calcs'!$C$11^2+HD88*'DT-Prelim Calcs'!$C$11</f>
        <v>35.931565758598573</v>
      </c>
      <c r="HF88" s="110">
        <f>MIN('Drive Train'!$G$35-GZ87*'DT-Prelim Calcs'!$C$21*'Drive Train'!$G$38,HF87+GZ$2)</f>
        <v>11.10822712817534</v>
      </c>
      <c r="HG88" s="110">
        <f>'Drive Train'!$G$35-GZ88*'DT-Prelim Calcs'!$C$21*'Drive Train'!$G$38</f>
        <v>11.108239132745931</v>
      </c>
      <c r="HH88" s="1">
        <f>IF(HE88&gt;='Drive Train'!$G$30,1,0)</f>
        <v>1</v>
      </c>
      <c r="HI88" s="110">
        <f t="shared" si="181"/>
        <v>0</v>
      </c>
      <c r="HJ88" s="119">
        <f>HJ87+'DT-Prelim Calcs'!$C$11</f>
        <v>3.3600000000000021</v>
      </c>
      <c r="HK88" s="2">
        <f>HU88/'Drive Train'!$G$35</f>
        <v>0.87466491269538571</v>
      </c>
      <c r="HL88" s="88">
        <f>HS88*12*60/(PI() * 'Drive Train'!$G$17)/HK$2*HK88</f>
        <v>4110.7567593886388</v>
      </c>
      <c r="HM88" s="2">
        <f>('DT-Prelim Calcs'!$C$6*HK88-HL88)/('DT-Prelim Calcs'!$C$6*HK88)*'DT-Prelim Calcs'!$C$7*HK88</f>
        <v>0.24078317232207253</v>
      </c>
      <c r="HN88" s="110">
        <f>HM88/'DT-Prelim Calcs'!$C$7*('DT-Prelim Calcs'!$C$8-'DT-Prelim Calcs'!$C$9)+'DT-Prelim Calcs'!$C$9</f>
        <v>17.686065829573216</v>
      </c>
      <c r="HO88" s="110">
        <f t="shared" si="140"/>
        <v>17.686065829573216</v>
      </c>
      <c r="HP88" s="2">
        <f t="shared" si="182"/>
        <v>1.4494733071968025E-5</v>
      </c>
      <c r="HQ88" s="110">
        <f>HP88*'DT-Prelim Calcs'!$C$21/HK$2/'DT-Prelim Calcs'!$C$19/'DT-Prelim Calcs'!$C$18*3.39*'DT-Prelim Calcs'!$C$20</f>
        <v>5.383247240918818E-4</v>
      </c>
      <c r="HR88" s="88">
        <f t="shared" si="141"/>
        <v>1</v>
      </c>
      <c r="HS88" s="110">
        <f>HQ87*'DT-Prelim Calcs'!$C$11+HS87</f>
        <v>12.304067390593504</v>
      </c>
      <c r="HT88" s="110">
        <f>HT87+0.5*HQ88*'DT-Prelim Calcs'!$C$11^2+HS88*'DT-Prelim Calcs'!$C$11</f>
        <v>36.400279300903392</v>
      </c>
      <c r="HU88" s="110">
        <f>MIN('Drive Train'!$G$35-HO87*'DT-Prelim Calcs'!$C$21*'Drive Train'!$G$38,HU87+HO$2)</f>
        <v>11.108244391231398</v>
      </c>
      <c r="HV88" s="110">
        <f>'Drive Train'!$G$35-HO88*'DT-Prelim Calcs'!$C$21*'Drive Train'!$G$38</f>
        <v>11.10825407533841</v>
      </c>
      <c r="HW88" s="1">
        <f>IF(HT88&gt;='Drive Train'!$G$30,1,0)</f>
        <v>1</v>
      </c>
      <c r="HX88" s="110">
        <f t="shared" si="183"/>
        <v>0</v>
      </c>
      <c r="HY88" s="119">
        <f>HY87+'DT-Prelim Calcs'!$C$11</f>
        <v>3.3600000000000021</v>
      </c>
      <c r="HZ88" s="2">
        <f>IJ88/'Drive Train'!$G$35</f>
        <v>0.87466564366374411</v>
      </c>
      <c r="IA88" s="88">
        <f>IH88*12*60/(PI() * 'Drive Train'!$G$17)/HZ$2*HZ88</f>
        <v>4110.7670911683563</v>
      </c>
      <c r="IB88" s="2">
        <f>('DT-Prelim Calcs'!$C$6*HZ88-IA88)/('DT-Prelim Calcs'!$C$6*HZ88)*'DT-Prelim Calcs'!$C$7*HZ88</f>
        <v>0.24078170849954664</v>
      </c>
      <c r="IC88" s="110">
        <f>IB88/'DT-Prelim Calcs'!$C$7*('DT-Prelim Calcs'!$C$8-'DT-Prelim Calcs'!$C$9)+'DT-Prelim Calcs'!$C$9</f>
        <v>17.685976546780857</v>
      </c>
      <c r="ID88" s="110">
        <f t="shared" si="142"/>
        <v>17.685976546780857</v>
      </c>
      <c r="IE88" s="2">
        <f t="shared" si="184"/>
        <v>1.2626987769825959E-5</v>
      </c>
      <c r="IF88" s="110">
        <f>IE88*'DT-Prelim Calcs'!$C$21/HZ$2/'DT-Prelim Calcs'!$C$19/'DT-Prelim Calcs'!$C$18*3.39*'DT-Prelim Calcs'!$C$20</f>
        <v>4.6895790861088308E-4</v>
      </c>
      <c r="IG88" s="88">
        <f t="shared" si="143"/>
        <v>1</v>
      </c>
      <c r="IH88" s="110">
        <f>IF87*'DT-Prelim Calcs'!$C$11+IH87</f>
        <v>12.304088032369293</v>
      </c>
      <c r="II88" s="110">
        <f>II87+0.5*IF88*'DT-Prelim Calcs'!$C$11^2+IH88*'DT-Prelim Calcs'!$C$11</f>
        <v>36.729339712751283</v>
      </c>
      <c r="IJ88" s="110">
        <f>MIN('Drive Train'!$G$35-ID87*'DT-Prelim Calcs'!$C$21*'Drive Train'!$G$38,IJ87+ID$2)</f>
        <v>11.10825367452955</v>
      </c>
      <c r="IK88" s="110">
        <f>'Drive Train'!$G$35-ID88*'DT-Prelim Calcs'!$C$21*'Drive Train'!$G$38</f>
        <v>11.108262110789722</v>
      </c>
      <c r="IL88" s="1">
        <f>IF(II88&gt;='Drive Train'!$G$30,1,0)</f>
        <v>1</v>
      </c>
      <c r="IM88" s="110">
        <f t="shared" si="185"/>
        <v>0</v>
      </c>
      <c r="IN88" s="119">
        <f>IN87+'DT-Prelim Calcs'!$C$11</f>
        <v>3.3600000000000021</v>
      </c>
      <c r="IO88" s="2">
        <f>IY88/'Drive Train'!$G$35</f>
        <v>0.87466607277915343</v>
      </c>
      <c r="IP88" s="88">
        <f>IW88*12*60/(PI() * 'Drive Train'!$G$17)/IO$2*IO88</f>
        <v>4110.7731564444348</v>
      </c>
      <c r="IQ88" s="2">
        <f>('DT-Prelim Calcs'!$C$6*IO88-IP88)/('DT-Prelim Calcs'!$C$6*IO88)*'DT-Prelim Calcs'!$C$7*IO88</f>
        <v>0.24078084916198764</v>
      </c>
      <c r="IR88" s="110">
        <f>IQ88/'DT-Prelim Calcs'!$C$7*('DT-Prelim Calcs'!$C$8-'DT-Prelim Calcs'!$C$9)+'DT-Prelim Calcs'!$C$9</f>
        <v>17.685924133284352</v>
      </c>
      <c r="IS88" s="110">
        <f t="shared" si="144"/>
        <v>17.685924133284352</v>
      </c>
      <c r="IT88" s="2">
        <f t="shared" si="186"/>
        <v>1.1530527498249121E-5</v>
      </c>
      <c r="IU88" s="110">
        <f>IT88*'DT-Prelim Calcs'!$C$21/IO$2/'DT-Prelim Calcs'!$C$19/'DT-Prelim Calcs'!$C$18*3.39*'DT-Prelim Calcs'!$C$20</f>
        <v>4.2823610502583988E-4</v>
      </c>
      <c r="IV88" s="88">
        <f t="shared" si="145"/>
        <v>1</v>
      </c>
      <c r="IW88" s="110">
        <f>IU87*'DT-Prelim Calcs'!$C$11+IW87</f>
        <v>12.304100150115941</v>
      </c>
      <c r="IX88" s="110">
        <f>IX87+0.5*IU88*'DT-Prelim Calcs'!$C$11^2+IW88*'DT-Prelim Calcs'!$C$11</f>
        <v>36.962054582783878</v>
      </c>
      <c r="IY88" s="110">
        <f>MIN('Drive Train'!$G$35-IS87*'DT-Prelim Calcs'!$C$21*'Drive Train'!$G$38,IY87+IS$2)</f>
        <v>11.108259124295248</v>
      </c>
      <c r="IZ88" s="110">
        <f>'Drive Train'!$G$35-IS88*'DT-Prelim Calcs'!$C$21*'Drive Train'!$G$38</f>
        <v>11.108266828004407</v>
      </c>
      <c r="JA88" s="1">
        <f>IF(IX88&gt;='Drive Train'!$G$30,1,0)</f>
        <v>1</v>
      </c>
      <c r="JB88" s="110">
        <f t="shared" si="187"/>
        <v>0</v>
      </c>
      <c r="JC88" s="119">
        <f>JC87+'DT-Prelim Calcs'!$C$11</f>
        <v>3.3600000000000021</v>
      </c>
      <c r="JD88" s="2">
        <f>JN88/'Drive Train'!$G$35</f>
        <v>0.87466632404306643</v>
      </c>
      <c r="JE88" s="88">
        <f>JL88*12*60/(PI() * 'Drive Train'!$G$17)/JD$2*JD88</f>
        <v>4110.7767079011464</v>
      </c>
      <c r="JF88" s="2">
        <f>('DT-Prelim Calcs'!$C$6*JD88-JE88)/('DT-Prelim Calcs'!$C$6*JD88)*'DT-Prelim Calcs'!$C$7*JD88</f>
        <v>0.24078034598623457</v>
      </c>
      <c r="JG88" s="110">
        <f>JF88/'DT-Prelim Calcs'!$C$7*('DT-Prelim Calcs'!$C$8-'DT-Prelim Calcs'!$C$9)+'DT-Prelim Calcs'!$C$9</f>
        <v>17.685893443132038</v>
      </c>
      <c r="JH88" s="110">
        <f t="shared" si="146"/>
        <v>17.685893443132038</v>
      </c>
      <c r="JI88" s="2">
        <f t="shared" si="188"/>
        <v>1.0888507226358701E-5</v>
      </c>
      <c r="JJ88" s="110">
        <f>JI88*'DT-Prelim Calcs'!$C$21/JD$2/'DT-Prelim Calcs'!$C$19/'DT-Prelim Calcs'!$C$18*3.39*'DT-Prelim Calcs'!$C$20</f>
        <v>4.0439190009907203E-4</v>
      </c>
      <c r="JK88" s="88">
        <f t="shared" si="147"/>
        <v>1</v>
      </c>
      <c r="JL88" s="110">
        <f>JJ87*'DT-Prelim Calcs'!$C$11+JL87</f>
        <v>12.30410724552525</v>
      </c>
      <c r="JM88" s="110">
        <f>JM87+0.5*JJ88*'DT-Prelim Calcs'!$C$11^2+JL88*'DT-Prelim Calcs'!$C$11</f>
        <v>37.119685622194041</v>
      </c>
      <c r="JN88" s="110">
        <f>MIN('Drive Train'!$G$35-JH87*'DT-Prelim Calcs'!$C$21*'Drive Train'!$G$38,JN87+JH$2)</f>
        <v>11.108262315346943</v>
      </c>
      <c r="JO88" s="110">
        <f>'Drive Train'!$G$35-JH88*'DT-Prelim Calcs'!$C$21*'Drive Train'!$G$38</f>
        <v>11.108269590118116</v>
      </c>
      <c r="JP88" s="1">
        <f>IF(JM88&gt;='Drive Train'!$G$30,1,0)</f>
        <v>1</v>
      </c>
      <c r="JQ88" s="110">
        <f>MIN(JG88,'DT-Prelim Calcs'!$C$10)*'DT-Prelim Calcs'!$C$11*1000/60/60*(1-JP88)</f>
        <v>0</v>
      </c>
      <c r="JR88" s="119">
        <f>JR87+'DT-Prelim Calcs'!$C$11</f>
        <v>3.3600000000000021</v>
      </c>
      <c r="JS88" s="2">
        <f>KC88/'Drive Train'!$G$35</f>
        <v>0.87466641648605203</v>
      </c>
      <c r="JT88" s="88">
        <f>KA88*12*60/(PI() * 'Drive Train'!$G$17)/JS$2*JS88</f>
        <v>4110.7780145242768</v>
      </c>
      <c r="JU88" s="2">
        <f>('DT-Prelim Calcs'!$C$6*JS88-JT88)/('DT-Prelim Calcs'!$C$6*JS88)*'DT-Prelim Calcs'!$C$7*JS88</f>
        <v>0.24078016086190349</v>
      </c>
      <c r="JV88" s="110">
        <f>JU88/'DT-Prelim Calcs'!$C$7*('DT-Prelim Calcs'!$C$8-'DT-Prelim Calcs'!$C$9)+'DT-Prelim Calcs'!$C$9</f>
        <v>17.685882151860781</v>
      </c>
      <c r="JW88" s="110">
        <f t="shared" si="148"/>
        <v>17.685882151860781</v>
      </c>
      <c r="JX88" s="2">
        <f t="shared" si="189"/>
        <v>1.0652300368452217E-5</v>
      </c>
      <c r="JY88" s="110">
        <f>JX88*'DT-Prelim Calcs'!$C$21/JS$2/'DT-Prelim Calcs'!$C$19/'DT-Prelim Calcs'!$C$18*3.39*'DT-Prelim Calcs'!$C$20</f>
        <v>3.9561933485211137E-4</v>
      </c>
      <c r="JZ88" s="88">
        <f t="shared" si="149"/>
        <v>1</v>
      </c>
      <c r="KA88" s="110">
        <f>JY87*'DT-Prelim Calcs'!$C$11+KA87</f>
        <v>12.30410985600955</v>
      </c>
      <c r="KB88" s="110">
        <f>KB87+0.5*JY88*'DT-Prelim Calcs'!$C$11^2+KA88*'DT-Prelim Calcs'!$C$11</f>
        <v>37.18177507832835</v>
      </c>
      <c r="KC88" s="110">
        <f>MIN('Drive Train'!$G$35-JW87*'DT-Prelim Calcs'!$C$21*'Drive Train'!$G$38,KC87+JW$2)</f>
        <v>11.10826348937286</v>
      </c>
      <c r="KD88" s="110">
        <f>'Drive Train'!$G$35-JW88*'DT-Prelim Calcs'!$C$21*'Drive Train'!$G$38</f>
        <v>11.108270606332528</v>
      </c>
      <c r="KE88" s="1">
        <f>IF(KB88&gt;='Drive Train'!$G$30,1,0)</f>
        <v>1</v>
      </c>
      <c r="KF88" s="110">
        <f>MIN(JV88,'DT-Prelim Calcs'!$C$10)*'DT-Prelim Calcs'!$C$11*1000/60/60*(1-KE88)</f>
        <v>0</v>
      </c>
      <c r="KG88" s="119">
        <f>KG87+'DT-Prelim Calcs'!$C$11</f>
        <v>3.3600000000000021</v>
      </c>
      <c r="KH88" s="2">
        <f>KR88/'Drive Train'!$G$35</f>
        <v>0.87466640961180298</v>
      </c>
      <c r="KI88" s="88">
        <f>KP88*12*60/(PI() * 'Drive Train'!$G$17)/KH$2*KH88</f>
        <v>4110.7779173611152</v>
      </c>
      <c r="KJ88" s="2">
        <f>('DT-Prelim Calcs'!$C$6*KH88-KI88)/('DT-Prelim Calcs'!$C$6*KH88)*'DT-Prelim Calcs'!$C$7*KH88</f>
        <v>0.24078017462812629</v>
      </c>
      <c r="KK88" s="110">
        <f>KJ88/'DT-Prelim Calcs'!$C$7*('DT-Prelim Calcs'!$C$8-'DT-Prelim Calcs'!$C$9)+'DT-Prelim Calcs'!$C$9</f>
        <v>17.685882991502737</v>
      </c>
      <c r="KL88" s="110">
        <f t="shared" si="150"/>
        <v>17.685882991502737</v>
      </c>
      <c r="KM88" s="2">
        <f t="shared" si="190"/>
        <v>1.0669865191714756E-5</v>
      </c>
      <c r="KN88" s="110">
        <f>KM88*'DT-Prelim Calcs'!$C$21/KH$2/'DT-Prelim Calcs'!$C$19/'DT-Prelim Calcs'!$C$18*3.39*'DT-Prelim Calcs'!$C$20</f>
        <v>3.9627168067935643E-4</v>
      </c>
      <c r="KO88" s="88">
        <f t="shared" si="151"/>
        <v>1</v>
      </c>
      <c r="KP88" s="110">
        <f>KN87*'DT-Prelim Calcs'!$C$11+KP87</f>
        <v>12.304109661888631</v>
      </c>
      <c r="KQ88" s="110">
        <f>KQ87+0.5*KN88*'DT-Prelim Calcs'!$C$11^2+KP88*'DT-Prelim Calcs'!$C$11</f>
        <v>37.177219689009071</v>
      </c>
      <c r="KR88" s="110">
        <f>MIN('Drive Train'!$G$35-KL87*'DT-Prelim Calcs'!$C$21*'Drive Train'!$G$38,KR87+KL$2)</f>
        <v>11.108263402069896</v>
      </c>
      <c r="KS88" s="110">
        <f>'Drive Train'!$G$35-KL88*'DT-Prelim Calcs'!$C$21*'Drive Train'!$G$38</f>
        <v>11.108270530764752</v>
      </c>
      <c r="KT88" s="1">
        <f>IF(KQ88&gt;='Drive Train'!$G$30,1,0)</f>
        <v>1</v>
      </c>
      <c r="KU88" s="110">
        <f>MIN(KK88,'DT-Prelim Calcs'!$C$10)*'DT-Prelim Calcs'!$C$11*1000/60/60*(1-KT88)</f>
        <v>0</v>
      </c>
      <c r="KV88" s="119">
        <f>KV87+'DT-Prelim Calcs'!$C$11</f>
        <v>3.3600000000000021</v>
      </c>
      <c r="KW88" s="2">
        <f>LG88/'Drive Train'!$G$35</f>
        <v>0.87466641606562234</v>
      </c>
      <c r="KX88" s="88">
        <f>LE88*12*60/(PI() * 'Drive Train'!$G$17)/KW$2*KW88</f>
        <v>4110.7780085817676</v>
      </c>
      <c r="KY88" s="2">
        <f>('DT-Prelim Calcs'!$C$6*KW88-KX88)/('DT-Prelim Calcs'!$C$6*KW88)*'DT-Prelim Calcs'!$C$7*KW88</f>
        <v>0.24078016170384731</v>
      </c>
      <c r="KZ88" s="110">
        <f>KY88/'DT-Prelim Calcs'!$C$7*('DT-Prelim Calcs'!$C$8-'DT-Prelim Calcs'!$C$9)+'DT-Prelim Calcs'!$C$9</f>
        <v>17.685882203213382</v>
      </c>
      <c r="LA88" s="110">
        <f t="shared" si="152"/>
        <v>17.685882203213382</v>
      </c>
      <c r="LB88" s="2">
        <f t="shared" si="191"/>
        <v>1.0653374635100077E-5</v>
      </c>
      <c r="LC88" s="110">
        <f>LB88*'DT-Prelim Calcs'!$C$21/KW$2/'DT-Prelim Calcs'!$C$19/'DT-Prelim Calcs'!$C$18*3.39*'DT-Prelim Calcs'!$C$20</f>
        <v>3.9565923239930583E-4</v>
      </c>
      <c r="LD88" s="88">
        <f t="shared" si="153"/>
        <v>1</v>
      </c>
      <c r="LE88" s="110">
        <f>LC87*'DT-Prelim Calcs'!$C$11+LE87</f>
        <v>12.304109844137093</v>
      </c>
      <c r="LF88" s="110">
        <f>LF87+0.5*LC88*'DT-Prelim Calcs'!$C$11^2+LE88*'DT-Prelim Calcs'!$C$11</f>
        <v>37.181559996705438</v>
      </c>
      <c r="LG88" s="110">
        <f>MIN('Drive Train'!$G$35-LA87*'DT-Prelim Calcs'!$C$21*'Drive Train'!$G$38,LG87+LA$2)</f>
        <v>11.108263484033403</v>
      </c>
      <c r="LH88" s="110">
        <f>'Drive Train'!$G$35-LA88*'DT-Prelim Calcs'!$C$21*'Drive Train'!$G$38</f>
        <v>11.108270601710796</v>
      </c>
      <c r="LI88" s="1">
        <f>IF(LF88&gt;='Drive Train'!$G$30,1,0)</f>
        <v>1</v>
      </c>
      <c r="LJ88" s="110">
        <f>MIN(KZ88,'DT-Prelim Calcs'!$C$10)*'DT-Prelim Calcs'!$C$11*1000/60/60*(1-LI88)</f>
        <v>0</v>
      </c>
      <c r="LK88" s="119">
        <f>LK87+'DT-Prelim Calcs'!$C$11</f>
        <v>3.3600000000000021</v>
      </c>
      <c r="LL88" s="2">
        <f>LV88/'Drive Train'!$G$35</f>
        <v>0.87466641120255384</v>
      </c>
      <c r="LM88" s="88">
        <f>LT88*12*60/(PI() * 'Drive Train'!$G$17)/LL$2*LL88</f>
        <v>4110.7779398453731</v>
      </c>
      <c r="LN88" s="2">
        <f>('DT-Prelim Calcs'!$C$6*LL88-LM88)/('DT-Prelim Calcs'!$C$6*LL88)*'DT-Prelim Calcs'!$C$7*LL88</f>
        <v>0.24078017144252281</v>
      </c>
      <c r="LO88" s="110">
        <f>LN88/'DT-Prelim Calcs'!$C$7*('DT-Prelim Calcs'!$C$8-'DT-Prelim Calcs'!$C$9)+'DT-Prelim Calcs'!$C$9</f>
        <v>17.685882797203519</v>
      </c>
      <c r="LP88" s="110">
        <f t="shared" si="154"/>
        <v>17.685882797203519</v>
      </c>
      <c r="LQ88" s="2">
        <f t="shared" si="192"/>
        <v>1.0665800564690908E-5</v>
      </c>
      <c r="LR88" s="110">
        <f>LQ88*'DT-Prelim Calcs'!$C$21/LL$2/'DT-Prelim Calcs'!$C$19/'DT-Prelim Calcs'!$C$18*3.39*'DT-Prelim Calcs'!$C$20</f>
        <v>3.9612072314117446E-4</v>
      </c>
      <c r="LS88" s="88">
        <f t="shared" si="155"/>
        <v>1</v>
      </c>
      <c r="LT88" s="110">
        <f>LR87*'DT-Prelim Calcs'!$C$11+LT87</f>
        <v>12.304109706809614</v>
      </c>
      <c r="LU88" s="110">
        <f>LU87+0.5*LR88*'DT-Prelim Calcs'!$C$11^2+LT88*'DT-Prelim Calcs'!$C$11</f>
        <v>37.178684445981446</v>
      </c>
      <c r="LV88" s="110">
        <f>MIN('Drive Train'!$G$35-LP87*'DT-Prelim Calcs'!$C$21*'Drive Train'!$G$38,LV87+LP$2)</f>
        <v>11.108263422272433</v>
      </c>
      <c r="LW88" s="110">
        <f>'Drive Train'!$G$35-LP88*'DT-Prelim Calcs'!$C$21*'Drive Train'!$G$38</f>
        <v>11.108270548251683</v>
      </c>
      <c r="LX88" s="1">
        <f>IF(LU88&gt;='Drive Train'!$G$30,1,0)</f>
        <v>1</v>
      </c>
      <c r="LY88" s="110">
        <f>MIN(LO88,'DT-Prelim Calcs'!$C$10)*'DT-Prelim Calcs'!$C$11*1000/60/60*(1-LX88)</f>
        <v>0</v>
      </c>
      <c r="LZ88" s="119">
        <f>LZ87+'DT-Prelim Calcs'!$C$11</f>
        <v>3.3600000000000021</v>
      </c>
    </row>
    <row r="89" spans="18:338" x14ac:dyDescent="0.2">
      <c r="R89" s="119">
        <f>R88+'DT-Prelim Calcs'!$C$11</f>
        <v>3.4000000000000021</v>
      </c>
      <c r="S89" s="2">
        <f>AG89/'Drive Train'!$G$35</f>
        <v>0</v>
      </c>
      <c r="T89" s="88">
        <f>AE89*12*60/(PI() * 'Drive Train'!$G$17)/S$2*ABS(S89)</f>
        <v>0</v>
      </c>
      <c r="U89" s="2">
        <f>IF(OR(AD88=1,AND($C$32=Motors!$C$28,'DT-Prelim Calcs'!AI88=1)),0,IF(AG89=0,-(V88+$C$9)/($C$8-$C$9)*$C$7,($C$6*S89-T89)/($C$6*S89)*$C$7*S89))</f>
        <v>0</v>
      </c>
      <c r="V89" s="110">
        <f>IF(AND(AD88=1,AI88=1),0,ABS(U89/$C$7*($C$8-$C$9)+$C$9) *'Drive Train'!$K$55 + V88*(1-'Drive Train'!$K$55))</f>
        <v>0</v>
      </c>
      <c r="W89" s="110">
        <f t="shared" si="108"/>
        <v>0</v>
      </c>
      <c r="X89" s="2">
        <f>MAX(MIN(IF(AND(AI88=1,AG89&lt;0),-1,1)*(W89-$C$9)/($C$8-$C$9)*$C$7-$C$29*AE89/T$2 -  AI88*$C$29/2,X$2),MAX(X$4:X88)*-1)</f>
        <v>-0.19877611615902296</v>
      </c>
      <c r="Y89" s="110">
        <f t="shared" si="109"/>
        <v>0</v>
      </c>
      <c r="Z89" s="110">
        <f t="shared" si="110"/>
        <v>0</v>
      </c>
      <c r="AA89" s="110">
        <f t="shared" si="111"/>
        <v>0</v>
      </c>
      <c r="AB89" s="110" t="e">
        <f t="shared" si="112"/>
        <v>#N/A</v>
      </c>
      <c r="AC89" s="88">
        <f t="shared" si="156"/>
        <v>0</v>
      </c>
      <c r="AD89" s="1">
        <f t="shared" si="113"/>
        <v>1</v>
      </c>
      <c r="AE89" s="110">
        <f t="shared" si="114"/>
        <v>0</v>
      </c>
      <c r="AF89" s="110" t="e">
        <f t="shared" si="115"/>
        <v>#N/A</v>
      </c>
      <c r="AG89" s="110">
        <f>IF(AI88=0,MIN('Drive Train'!$G$35-W88*$C$21*'Drive Train'!$G$38,AG88+W$2)-$C$3,IF(AE88-1&lt;=0,0,IF($C$32=Motors!$C$26,MAX(MAX(AG$4:AG88)*-1,AG88-W$2),MAX(0,MAX(AG$4:AG88)*-1,AG88-W$2))))</f>
        <v>0</v>
      </c>
      <c r="AH89" s="110">
        <f>'Drive Train'!$G$35-ABS(W89)*'DT-Prelim Calcs'!$C$21*'Drive Train'!$G$38</f>
        <v>12.7</v>
      </c>
      <c r="AI89" s="1">
        <f>IF(AJ89&gt;='Drive Train'!$G$30,1,0)</f>
        <v>1</v>
      </c>
      <c r="AJ89" s="110">
        <f>AJ88+0.5*Y89*'DT-Prelim Calcs'!$C$11^2+AE89*'DT-Prelim Calcs'!$C$11</f>
        <v>27.383415475911544</v>
      </c>
      <c r="AK89" s="110">
        <f t="shared" si="116"/>
        <v>0</v>
      </c>
      <c r="AL89" s="119">
        <f>AL88+'DT-Prelim Calcs'!$C$11</f>
        <v>3.4000000000000021</v>
      </c>
      <c r="AM89" s="2">
        <f>AW89/'Drive Train'!$G$35</f>
        <v>0.73551844314576886</v>
      </c>
      <c r="AN89" s="88">
        <f>AU89*12*60/(PI() * 'Drive Train'!$G$17)/AM$2*AM89</f>
        <v>1976.7790715109436</v>
      </c>
      <c r="AO89" s="2">
        <f>('DT-Prelim Calcs'!$C$6*AM89-AN89)/('DT-Prelim Calcs'!$C$6*AM89)*'DT-Prelim Calcs'!$C$7*AM89</f>
        <v>0.55981071530977544</v>
      </c>
      <c r="AP89" s="110">
        <f>AO89/'DT-Prelim Calcs'!$C$7*('DT-Prelim Calcs'!$C$8-'DT-Prelim Calcs'!$C$9)+'DT-Prelim Calcs'!$C$9</f>
        <v>37.144483345135242</v>
      </c>
      <c r="AQ89" s="110">
        <f t="shared" si="117"/>
        <v>37.144483345135242</v>
      </c>
      <c r="AR89" s="2">
        <f t="shared" si="157"/>
        <v>0.42212639649976536</v>
      </c>
      <c r="AS89" s="110">
        <f>AR89*'DT-Prelim Calcs'!$C$21/AM$2/'DT-Prelim Calcs'!$C$19/'DT-Prelim Calcs'!$C$18*3.39*'DT-Prelim Calcs'!$C$20</f>
        <v>4.7032478928592525</v>
      </c>
      <c r="AT89" s="88">
        <f t="shared" si="118"/>
        <v>0</v>
      </c>
      <c r="AU89" s="110">
        <f>AS88*'DT-Prelim Calcs'!$C$11+AU88</f>
        <v>23.453730972959953</v>
      </c>
      <c r="AV89" s="110">
        <f>AV88+0.5*AS89*'DT-Prelim Calcs'!$C$11^2+AU89*'DT-Prelim Calcs'!$C$11</f>
        <v>44.96644925647059</v>
      </c>
      <c r="AW89" s="110">
        <f>MIN('Drive Train'!$G$35-AQ88*'DT-Prelim Calcs'!$C$21*'Drive Train'!$G$38,AW88+AQ$2)</f>
        <v>9.3410842279512636</v>
      </c>
      <c r="AX89" s="110">
        <f>'Drive Train'!$G$35-AQ89*'DT-Prelim Calcs'!$C$21*'Drive Train'!$G$38</f>
        <v>9.3569964989378285</v>
      </c>
      <c r="AY89" s="1">
        <f>IF(AV89&gt;='Drive Train'!$G$30,1,0)</f>
        <v>1</v>
      </c>
      <c r="AZ89" s="110">
        <f t="shared" si="158"/>
        <v>0</v>
      </c>
      <c r="BA89" s="119">
        <f>BA88+'DT-Prelim Calcs'!$C$11</f>
        <v>3.4000000000000021</v>
      </c>
      <c r="BB89" s="2">
        <f>BL89/'Drive Train'!$G$35</f>
        <v>0.83402502389081878</v>
      </c>
      <c r="BC89" s="88">
        <f>BJ89*12*60/(PI() * 'Drive Train'!$G$17)/BB$2*BB89</f>
        <v>3494.5620850353139</v>
      </c>
      <c r="BD89" s="2">
        <f>('DT-Prelim Calcs'!$C$6*BB89-BC89)/('DT-Prelim Calcs'!$C$6*BB89)*'DT-Prelim Calcs'!$C$7*BB89</f>
        <v>0.3322539583607475</v>
      </c>
      <c r="BE89" s="110">
        <f>BD89/'DT-Prelim Calcs'!$C$7*('DT-Prelim Calcs'!$C$8-'DT-Prelim Calcs'!$C$9)+'DT-Prelim Calcs'!$C$9</f>
        <v>23.265135048953393</v>
      </c>
      <c r="BF89" s="110">
        <f t="shared" si="119"/>
        <v>23.265135048953393</v>
      </c>
      <c r="BG89" s="2">
        <f t="shared" si="159"/>
        <v>0.11760262415447587</v>
      </c>
      <c r="BH89" s="110">
        <f>BG89*'DT-Prelim Calcs'!$C$21/BB$2/'DT-Prelim Calcs'!$C$19/'DT-Prelim Calcs'!$C$18*3.39*'DT-Prelim Calcs'!$C$20</f>
        <v>2.0382520979758274</v>
      </c>
      <c r="BI89" s="88">
        <f t="shared" si="120"/>
        <v>0</v>
      </c>
      <c r="BJ89" s="110">
        <f>BH88*'DT-Prelim Calcs'!$C$11+BJ88</f>
        <v>23.505826434158031</v>
      </c>
      <c r="BK89" s="110">
        <f>BK88+0.5*BH89*'DT-Prelim Calcs'!$C$11^2+BJ89*'DT-Prelim Calcs'!$C$11</f>
        <v>52.47810060999231</v>
      </c>
      <c r="BL89" s="110">
        <f>MIN('Drive Train'!$G$35-BF88*'DT-Prelim Calcs'!$C$21*'Drive Train'!$G$38,BL88+BF$2)</f>
        <v>10.592117803413398</v>
      </c>
      <c r="BM89" s="110">
        <f>'Drive Train'!$G$35-BF89*'DT-Prelim Calcs'!$C$21*'Drive Train'!$G$38</f>
        <v>10.606137845594194</v>
      </c>
      <c r="BN89" s="1">
        <f>IF(BK89&gt;='Drive Train'!$G$30,1,0)</f>
        <v>1</v>
      </c>
      <c r="BO89" s="110">
        <f t="shared" si="160"/>
        <v>0</v>
      </c>
      <c r="BP89" s="119">
        <f>BP88+'DT-Prelim Calcs'!$C$11</f>
        <v>3.4000000000000021</v>
      </c>
      <c r="BQ89" s="2">
        <f>CA89/'Drive Train'!$G$35</f>
        <v>0.86950633098743635</v>
      </c>
      <c r="BR89" s="88">
        <f>BY89*12*60/(PI() * 'Drive Train'!$G$17)/BQ$2*BQ89</f>
        <v>4033.8527544890326</v>
      </c>
      <c r="BS89" s="2">
        <f>('DT-Prelim Calcs'!$C$6*BQ89-BR89)/('DT-Prelim Calcs'!$C$6*BQ89)*'DT-Prelim Calcs'!$C$7*BQ89</f>
        <v>0.25207714863928249</v>
      </c>
      <c r="BT89" s="110">
        <f>BS89/'DT-Prelim Calcs'!$C$7*('DT-Prelim Calcs'!$C$8-'DT-Prelim Calcs'!$C$9)+'DT-Prelim Calcs'!$C$9</f>
        <v>18.374918285800209</v>
      </c>
      <c r="BU89" s="110">
        <f t="shared" si="121"/>
        <v>18.374918285800209</v>
      </c>
      <c r="BV89" s="2">
        <f t="shared" si="161"/>
        <v>1.4411067171700959E-2</v>
      </c>
      <c r="BW89" s="110">
        <f>BV89*'DT-Prelim Calcs'!$C$21/BQ$2/'DT-Prelim Calcs'!$C$19/'DT-Prelim Calcs'!$C$18*3.39*'DT-Prelim Calcs'!$C$20</f>
        <v>0.33897103794089006</v>
      </c>
      <c r="BX89" s="88">
        <f t="shared" si="122"/>
        <v>0</v>
      </c>
      <c r="BY89" s="110">
        <f>BW88*'DT-Prelim Calcs'!$C$11+BY88</f>
        <v>19.177128276150054</v>
      </c>
      <c r="BZ89" s="110">
        <f>BZ88+0.5*BW89*'DT-Prelim Calcs'!$C$11^2+BY89*'DT-Prelim Calcs'!$C$11</f>
        <v>49.981294603994989</v>
      </c>
      <c r="CA89" s="110">
        <f>MIN('Drive Train'!$G$35-BU88*'DT-Prelim Calcs'!$C$21*'Drive Train'!$G$38,CA88+BU$2)</f>
        <v>11.042730403540441</v>
      </c>
      <c r="CB89" s="110">
        <f>'Drive Train'!$G$35-BU89*'DT-Prelim Calcs'!$C$21*'Drive Train'!$G$38</f>
        <v>11.04625735427798</v>
      </c>
      <c r="CC89" s="1">
        <f>IF(BZ89&gt;='Drive Train'!$G$30,1,0)</f>
        <v>1</v>
      </c>
      <c r="CD89" s="110">
        <f t="shared" si="162"/>
        <v>0</v>
      </c>
      <c r="CE89" s="119">
        <f>CE88+'DT-Prelim Calcs'!$C$11</f>
        <v>3.4000000000000021</v>
      </c>
      <c r="CF89" s="2">
        <f>CP89/'Drive Train'!$G$35</f>
        <v>0.87436870840232483</v>
      </c>
      <c r="CG89" s="88">
        <f>CN89*12*60/(PI() * 'Drive Train'!$G$17)/CF$2*CF89</f>
        <v>4106.4312105048766</v>
      </c>
      <c r="CH89" s="2">
        <f>('DT-Prelim Calcs'!$C$6*CF89-CG89)/('DT-Prelim Calcs'!$C$6*CF89)*'DT-Prelim Calcs'!$C$7*CF89</f>
        <v>0.24140987768086086</v>
      </c>
      <c r="CI89" s="110">
        <f>CH89/'DT-Prelim Calcs'!$C$7*('DT-Prelim Calcs'!$C$8-'DT-Prelim Calcs'!$C$9)+'DT-Prelim Calcs'!$C$9</f>
        <v>17.724290411740448</v>
      </c>
      <c r="CJ89" s="110">
        <f t="shared" si="123"/>
        <v>17.724290411740448</v>
      </c>
      <c r="CK89" s="2">
        <f t="shared" si="163"/>
        <v>8.1307139162561937E-4</v>
      </c>
      <c r="CL89" s="110">
        <f>CK89*'DT-Prelim Calcs'!$C$21/CF$2/'DT-Prelim Calcs'!$C$19/'DT-Prelim Calcs'!$C$18*3.39*'DT-Prelim Calcs'!$C$20</f>
        <v>2.4157543592732648E-2</v>
      </c>
      <c r="CM89" s="88">
        <f t="shared" si="124"/>
        <v>1</v>
      </c>
      <c r="CN89" s="110">
        <f>CL88*'DT-Prelim Calcs'!$C$11+CN88</f>
        <v>15.369105255863451</v>
      </c>
      <c r="CO89" s="110">
        <f>CO88+0.5*CL89*'DT-Prelim Calcs'!$C$11^2+CN89*'DT-Prelim Calcs'!$C$11</f>
        <v>44.268414181993784</v>
      </c>
      <c r="CP89" s="110">
        <f>MIN('Drive Train'!$G$35-CJ88*'DT-Prelim Calcs'!$C$21*'Drive Train'!$G$38,CP88+CJ$2)</f>
        <v>11.104482596709525</v>
      </c>
      <c r="CQ89" s="110">
        <f>'Drive Train'!$G$35-CJ89*'DT-Prelim Calcs'!$C$21*'Drive Train'!$G$38</f>
        <v>11.104813862943359</v>
      </c>
      <c r="CR89" s="1">
        <f>IF(CO89&gt;='Drive Train'!$G$30,1,0)</f>
        <v>1</v>
      </c>
      <c r="CS89" s="110">
        <f t="shared" si="164"/>
        <v>0</v>
      </c>
      <c r="CT89" s="119">
        <f>CT88+'DT-Prelim Calcs'!$C$11</f>
        <v>3.4000000000000021</v>
      </c>
      <c r="CU89" s="2">
        <f>DE89/'Drive Train'!$G$35</f>
        <v>0.87466235397209391</v>
      </c>
      <c r="CV89" s="88">
        <f>DC89*12*60/(PI() * 'Drive Train'!$G$17)/CU$2*CU89</f>
        <v>4110.7199076969091</v>
      </c>
      <c r="CW89" s="2">
        <f>('DT-Prelim Calcs'!$C$6*CU89-CV89)/('DT-Prelim Calcs'!$C$6*CU89)*'DT-Prelim Calcs'!$C$7*CU89</f>
        <v>0.24078846193410414</v>
      </c>
      <c r="CX89" s="110">
        <f>CW89/'DT-Prelim Calcs'!$C$7*('DT-Prelim Calcs'!$C$8-'DT-Prelim Calcs'!$C$9)+'DT-Prelim Calcs'!$C$9</f>
        <v>17.68638845839217</v>
      </c>
      <c r="CY89" s="110">
        <f t="shared" si="125"/>
        <v>17.68638845839217</v>
      </c>
      <c r="CZ89" s="2">
        <f t="shared" si="165"/>
        <v>2.1238428984715618E-5</v>
      </c>
      <c r="DA89" s="110">
        <f>CZ89*'DT-Prelim Calcs'!$C$21/CU$2/'DT-Prelim Calcs'!$C$19/'DT-Prelim Calcs'!$C$18*3.39*'DT-Prelim Calcs'!$C$20</f>
        <v>7.6248839177347203E-4</v>
      </c>
      <c r="DB89" s="88">
        <f t="shared" si="126"/>
        <v>1</v>
      </c>
      <c r="DC89" s="110">
        <f>DA88*'DT-Prelim Calcs'!$C$11+DC88</f>
        <v>12.728268705670747</v>
      </c>
      <c r="DD89" s="110">
        <f>DD88+0.5*DA89*'DT-Prelim Calcs'!$C$11^2+DC89*'DT-Prelim Calcs'!$C$11</f>
        <v>38.667569957608656</v>
      </c>
      <c r="DE89" s="110">
        <f>MIN('Drive Train'!$G$35-CY88*'DT-Prelim Calcs'!$C$21*'Drive Train'!$G$38,DE88+CY$2)</f>
        <v>11.108211895445592</v>
      </c>
      <c r="DF89" s="110">
        <f>'Drive Train'!$G$35-CY89*'DT-Prelim Calcs'!$C$21*'Drive Train'!$G$38</f>
        <v>11.108225038744704</v>
      </c>
      <c r="DG89" s="1">
        <f>IF(DD89&gt;='Drive Train'!$G$30,1,0)</f>
        <v>1</v>
      </c>
      <c r="DH89" s="110">
        <f t="shared" si="166"/>
        <v>0</v>
      </c>
      <c r="DI89" s="119">
        <f>DI88+'DT-Prelim Calcs'!$C$11</f>
        <v>3.4000000000000021</v>
      </c>
      <c r="DJ89" s="2">
        <f>DT89/'Drive Train'!$G$35</f>
        <v>0.87467048601911124</v>
      </c>
      <c r="DK89" s="88">
        <f>DR89*12*60/(PI() * 'Drive Train'!$G$17)/DJ$2*DJ89</f>
        <v>4110.8355704750229</v>
      </c>
      <c r="DL89" s="2">
        <f>('DT-Prelim Calcs'!$C$6*DJ89-DK89)/('DT-Prelim Calcs'!$C$6*DJ89)*'DT-Prelim Calcs'!$C$7*DJ89</f>
        <v>0.24077200268938145</v>
      </c>
      <c r="DM89" s="110">
        <f>DL89/'DT-Prelim Calcs'!$C$7*('DT-Prelim Calcs'!$C$8-'DT-Prelim Calcs'!$C$9)+'DT-Prelim Calcs'!$C$9</f>
        <v>17.685384561196315</v>
      </c>
      <c r="DN89" s="110">
        <f t="shared" si="127"/>
        <v>17.685384561196315</v>
      </c>
      <c r="DO89" s="2">
        <f t="shared" si="167"/>
        <v>2.4328967507258881E-7</v>
      </c>
      <c r="DP89" s="110">
        <f>DO89*'DT-Prelim Calcs'!$C$21/DJ$2/'DT-Prelim Calcs'!$C$19/'DT-Prelim Calcs'!$C$18*3.39*'DT-Prelim Calcs'!$C$20</f>
        <v>1.0240365202444461E-5</v>
      </c>
      <c r="DQ89" s="88">
        <f t="shared" si="128"/>
        <v>1</v>
      </c>
      <c r="DR89" s="110">
        <f>DP88*'DT-Prelim Calcs'!$C$11+DR88</f>
        <v>10.856669012829215</v>
      </c>
      <c r="DS89" s="110">
        <f>DS88+0.5*DP89*'DT-Prelim Calcs'!$C$11^2+DR89*'DT-Prelim Calcs'!$C$11</f>
        <v>33.946044655566695</v>
      </c>
      <c r="DT89" s="110">
        <f>MIN('Drive Train'!$G$35-DN88*'DT-Prelim Calcs'!$C$21*'Drive Train'!$G$38,DT88+DN$2)</f>
        <v>11.108315172442712</v>
      </c>
      <c r="DU89" s="110">
        <f>'Drive Train'!$G$35-DN89*'DT-Prelim Calcs'!$C$21*'Drive Train'!$G$38</f>
        <v>11.108315389492331</v>
      </c>
      <c r="DV89" s="1">
        <f>IF(DS89&gt;='Drive Train'!$G$30,1,0)</f>
        <v>1</v>
      </c>
      <c r="DW89" s="110">
        <f t="shared" si="168"/>
        <v>0</v>
      </c>
      <c r="DX89" s="119">
        <f>DX88+'DT-Prelim Calcs'!$C$11</f>
        <v>3.4000000000000021</v>
      </c>
      <c r="DY89" s="2">
        <f>EI89/'Drive Train'!$G$35</f>
        <v>0.87467058494725558</v>
      </c>
      <c r="DZ89" s="88">
        <f>EG89*12*60/(PI() * 'Drive Train'!$G$17)/DY$2*DY89</f>
        <v>4110.8369334550507</v>
      </c>
      <c r="EA89" s="2">
        <f>('DT-Prelim Calcs'!$C$6*DY89-DZ89)/('DT-Prelim Calcs'!$C$6*DY89)*'DT-Prelim Calcs'!$C$7*DY89</f>
        <v>0.24077181310240756</v>
      </c>
      <c r="EB89" s="110">
        <f>EA89/'DT-Prelim Calcs'!$C$7*('DT-Prelim Calcs'!$C$8-'DT-Prelim Calcs'!$C$9)+'DT-Prelim Calcs'!$C$9</f>
        <v>17.685372997735499</v>
      </c>
      <c r="EC89" s="110">
        <f t="shared" si="129"/>
        <v>17.685372997735499</v>
      </c>
      <c r="ED89" s="2">
        <f t="shared" si="169"/>
        <v>1.1050147741276106E-9</v>
      </c>
      <c r="EE89" s="110">
        <f>ED89*'DT-Prelim Calcs'!$C$21/DY$2/'DT-Prelim Calcs'!$C$19/'DT-Prelim Calcs'!$C$18*3.39*'DT-Prelim Calcs'!$C$20</f>
        <v>5.3351365739542527E-8</v>
      </c>
      <c r="EF89" s="88">
        <f t="shared" si="130"/>
        <v>1</v>
      </c>
      <c r="EG89" s="110">
        <f>EE88*'DT-Prelim Calcs'!$C$11+EG88</f>
        <v>9.4647904377848899</v>
      </c>
      <c r="EH89" s="110">
        <f>EH88+0.5*EE89*'DT-Prelim Calcs'!$C$11^2+EG89*'DT-Prelim Calcs'!$C$11</f>
        <v>30.104032376063575</v>
      </c>
      <c r="EI89" s="110">
        <f>MIN('Drive Train'!$G$35-EC88*'DT-Prelim Calcs'!$C$21*'Drive Train'!$G$38,EI88+EC$2)</f>
        <v>11.108316428830145</v>
      </c>
      <c r="EJ89" s="110">
        <f>'Drive Train'!$G$35-EC89*'DT-Prelim Calcs'!$C$21*'Drive Train'!$G$38</f>
        <v>11.108316430203804</v>
      </c>
      <c r="EK89" s="1">
        <f>IF(EH89&gt;='Drive Train'!$G$30,1,0)</f>
        <v>1</v>
      </c>
      <c r="EL89" s="110">
        <f t="shared" si="170"/>
        <v>0</v>
      </c>
      <c r="EM89" s="119">
        <f>EM88+'DT-Prelim Calcs'!$C$11</f>
        <v>3.4000000000000021</v>
      </c>
      <c r="EN89" s="2">
        <f>EX89/'Drive Train'!$G$35</f>
        <v>0.87467058542779252</v>
      </c>
      <c r="EO89" s="88">
        <f>EV89*12*60/(PI() * 'Drive Train'!$G$17)/EN$2*EN89</f>
        <v>4110.8369398318755</v>
      </c>
      <c r="EP89" s="2">
        <f>('DT-Prelim Calcs'!$C$6*EN89-EO89)/('DT-Prelim Calcs'!$C$6*EN89)*'DT-Prelim Calcs'!$C$7*EN89</f>
        <v>0.24077181224035446</v>
      </c>
      <c r="EQ89" s="110">
        <f>EP89/'DT-Prelim Calcs'!$C$7*('DT-Prelim Calcs'!$C$8-'DT-Prelim Calcs'!$C$9)+'DT-Prelim Calcs'!$C$9</f>
        <v>17.685372945156374</v>
      </c>
      <c r="ER89" s="110">
        <f t="shared" si="131"/>
        <v>17.685372945156374</v>
      </c>
      <c r="ES89" s="2">
        <f t="shared" si="171"/>
        <v>1.749017597418856E-12</v>
      </c>
      <c r="ET89" s="110">
        <f>ES89*'DT-Prelim Calcs'!$C$21/EN$2/'DT-Prelim Calcs'!$C$19/'DT-Prelim Calcs'!$C$18*3.39*'DT-Prelim Calcs'!$C$20</f>
        <v>9.5270776584961301E-11</v>
      </c>
      <c r="EU89" s="88">
        <f t="shared" si="132"/>
        <v>1</v>
      </c>
      <c r="EV89" s="110">
        <f>ET88*'DT-Prelim Calcs'!$C$11+EV88</f>
        <v>8.3892460782593954</v>
      </c>
      <c r="EW89" s="110">
        <f>EW88+0.5*ET89*'DT-Prelim Calcs'!$C$11^2+EV89*'DT-Prelim Calcs'!$C$11</f>
        <v>26.97999301268716</v>
      </c>
      <c r="EX89" s="110">
        <f>MIN('Drive Train'!$G$35-ER88*'DT-Prelim Calcs'!$C$21*'Drive Train'!$G$38,EX88+ER$2)</f>
        <v>11.108316434932965</v>
      </c>
      <c r="EY89" s="110">
        <f>'Drive Train'!$G$35-ER89*'DT-Prelim Calcs'!$C$21*'Drive Train'!$G$38</f>
        <v>11.108316434935926</v>
      </c>
      <c r="EZ89" s="1">
        <f>IF(EW89&gt;='Drive Train'!$G$30,1,0)</f>
        <v>1</v>
      </c>
      <c r="FA89" s="110">
        <f t="shared" si="172"/>
        <v>0</v>
      </c>
      <c r="FB89" s="119">
        <f>FB88+'DT-Prelim Calcs'!$C$11</f>
        <v>3.4000000000000021</v>
      </c>
      <c r="FC89" s="2">
        <f>FM89/'Drive Train'!$G$35</f>
        <v>0.87467058542861464</v>
      </c>
      <c r="FD89" s="88">
        <f>FK89*12*60/(PI() * 'Drive Train'!$G$17)/FC$2*FC89</f>
        <v>4110.8369398423201</v>
      </c>
      <c r="FE89" s="2">
        <f>('DT-Prelim Calcs'!$C$6*FC89-FD89)/('DT-Prelim Calcs'!$C$6*FC89)*'DT-Prelim Calcs'!$C$7*FC89</f>
        <v>0.24077181223899188</v>
      </c>
      <c r="FF89" s="110">
        <f>FE89/'DT-Prelim Calcs'!$C$7*('DT-Prelim Calcs'!$C$8-'DT-Prelim Calcs'!$C$9)+'DT-Prelim Calcs'!$C$9</f>
        <v>17.685372945073265</v>
      </c>
      <c r="FG89" s="110">
        <f t="shared" si="133"/>
        <v>17.685372945073265</v>
      </c>
      <c r="FH89" s="2">
        <f t="shared" si="173"/>
        <v>9.1593399531575415E-16</v>
      </c>
      <c r="FI89" s="110">
        <f>FH89*'DT-Prelim Calcs'!$C$21/FC$2/'DT-Prelim Calcs'!$C$19/'DT-Prelim Calcs'!$C$18*3.39*'DT-Prelim Calcs'!$C$20</f>
        <v>5.5561390771996013E-14</v>
      </c>
      <c r="FJ89" s="88">
        <f t="shared" si="134"/>
        <v>1</v>
      </c>
      <c r="FK89" s="110">
        <f>FI88*'DT-Prelim Calcs'!$C$11+FK88</f>
        <v>7.5332005600817222</v>
      </c>
      <c r="FL89" s="110">
        <f>FL88+0.5*FI89*'DT-Prelim Calcs'!$C$11^2+FK89*'DT-Prelim Calcs'!$C$11</f>
        <v>24.416960910599187</v>
      </c>
      <c r="FM89" s="110">
        <f>MIN('Drive Train'!$G$35-FG88*'DT-Prelim Calcs'!$C$21*'Drive Train'!$G$38,FM88+FG$2)</f>
        <v>11.108316434943406</v>
      </c>
      <c r="FN89" s="110">
        <f>'Drive Train'!$G$35-FG89*'DT-Prelim Calcs'!$C$21*'Drive Train'!$G$38</f>
        <v>11.108316434943406</v>
      </c>
      <c r="FO89" s="1">
        <f>IF(FL89&gt;='Drive Train'!$G$30,1,0)</f>
        <v>1</v>
      </c>
      <c r="FP89" s="110">
        <f t="shared" si="174"/>
        <v>0</v>
      </c>
      <c r="FQ89" s="119">
        <f>FQ88+'DT-Prelim Calcs'!$C$11</f>
        <v>3.4000000000000021</v>
      </c>
      <c r="FR89" s="2">
        <f>GB89/'Drive Train'!$G$35</f>
        <v>0.87467058542861498</v>
      </c>
      <c r="FS89" s="88">
        <f>FZ89*12*60/(PI() * 'Drive Train'!$G$17)/FR$2*FR89</f>
        <v>4110.8369398423247</v>
      </c>
      <c r="FT89" s="2">
        <f>('DT-Prelim Calcs'!$C$6*FR89-FS89)/('DT-Prelim Calcs'!$C$6*FR89)*'DT-Prelim Calcs'!$C$7*FR89</f>
        <v>0.24077181223899125</v>
      </c>
      <c r="FU89" s="110">
        <f>FT89/'DT-Prelim Calcs'!$C$7*('DT-Prelim Calcs'!$C$8-'DT-Prelim Calcs'!$C$9)+'DT-Prelim Calcs'!$C$9</f>
        <v>17.685372945073226</v>
      </c>
      <c r="FV89" s="110">
        <f t="shared" si="135"/>
        <v>17.685372945073226</v>
      </c>
      <c r="FW89" s="2">
        <f t="shared" si="175"/>
        <v>1.3877787807814457E-16</v>
      </c>
      <c r="FX89" s="110">
        <f>FW89*'DT-Prelim Calcs'!$C$21/FR$2/'DT-Prelim Calcs'!$C$19/'DT-Prelim Calcs'!$C$18*3.39*'DT-Prelim Calcs'!$C$20</f>
        <v>9.2774121882739154E-15</v>
      </c>
      <c r="FY89" s="88">
        <f t="shared" si="136"/>
        <v>1</v>
      </c>
      <c r="FZ89" s="110">
        <f>FX88*'DT-Prelim Calcs'!$C$11+FZ88</f>
        <v>6.8356819897037893</v>
      </c>
      <c r="GA89" s="110">
        <f>GA88+0.5*FX89*'DT-Prelim Calcs'!$C$11^2+FZ89*'DT-Prelim Calcs'!$C$11</f>
        <v>22.284770920286928</v>
      </c>
      <c r="GB89" s="110">
        <f>MIN('Drive Train'!$G$35-FV88*'DT-Prelim Calcs'!$C$21*'Drive Train'!$G$38,GB88+FV$2)</f>
        <v>11.10831643494341</v>
      </c>
      <c r="GC89" s="110">
        <f>'Drive Train'!$G$35-FV89*'DT-Prelim Calcs'!$C$21*'Drive Train'!$G$38</f>
        <v>11.10831643494341</v>
      </c>
      <c r="GD89" s="1">
        <f>IF(GA89&gt;='Drive Train'!$G$30,1,0)</f>
        <v>1</v>
      </c>
      <c r="GE89" s="110">
        <f t="shared" si="176"/>
        <v>0</v>
      </c>
      <c r="GF89" s="119">
        <f>GF88+'DT-Prelim Calcs'!$C$11</f>
        <v>3.4000000000000021</v>
      </c>
      <c r="GG89" s="2">
        <f>GQ89/'Drive Train'!$G$35</f>
        <v>0.874662070300668</v>
      </c>
      <c r="GH89" s="88">
        <f>GO89*12*60/(PI() * 'Drive Train'!$G$17)/GG$2*GG89</f>
        <v>4110.7165838928468</v>
      </c>
      <c r="GI89" s="2">
        <f>('DT-Prelim Calcs'!$C$6*GG89-GH89)/('DT-Prelim Calcs'!$C$6*GG89)*'DT-Prelim Calcs'!$C$7*GG89</f>
        <v>0.24078886445118269</v>
      </c>
      <c r="GJ89" s="110">
        <f>GI89/'DT-Prelim Calcs'!$C$7*('DT-Prelim Calcs'!$C$8-'DT-Prelim Calcs'!$C$9)+'DT-Prelim Calcs'!$C$9</f>
        <v>17.686413009079232</v>
      </c>
      <c r="GK89" s="110">
        <f t="shared" si="177"/>
        <v>17.686413009079232</v>
      </c>
      <c r="GL89" s="2">
        <f t="shared" si="178"/>
        <v>2.1757537329802901E-5</v>
      </c>
      <c r="GM89" s="110">
        <f>GL89*'DT-Prelim Calcs'!$C$21/GG$2/'DT-Prelim Calcs'!$C$19/'DT-Prelim Calcs'!$C$18*3.39*'DT-Prelim Calcs'!$C$20</f>
        <v>8.0806043283656584E-4</v>
      </c>
      <c r="GN89" s="88">
        <f t="shared" si="137"/>
        <v>1</v>
      </c>
      <c r="GO89" s="110">
        <f>GM88*'DT-Prelim Calcs'!$C$11+GO88</f>
        <v>12.303987123953101</v>
      </c>
      <c r="GP89" s="110">
        <f>GP88+0.5*GM89*'DT-Prelim Calcs'!$C$11^2+GO89*'DT-Prelim Calcs'!$C$11</f>
        <v>35.756127900302303</v>
      </c>
      <c r="GQ89" s="110">
        <f>MIN('Drive Train'!$G$35-GK88*'DT-Prelim Calcs'!$C$21*'Drive Train'!$G$38,GQ88+GK$2)</f>
        <v>11.108208292818484</v>
      </c>
      <c r="GR89" s="110">
        <f>'Drive Train'!$G$35-GK89*'DT-Prelim Calcs'!$C$21*'Drive Train'!$G$38</f>
        <v>11.108222829182868</v>
      </c>
      <c r="GS89" s="1">
        <f>IF(GP89&gt;='Drive Train'!$G$30,1,0)</f>
        <v>1</v>
      </c>
      <c r="GT89" s="110">
        <f t="shared" si="179"/>
        <v>0</v>
      </c>
      <c r="GU89" s="119">
        <f>GU88+'DT-Prelim Calcs'!$C$11</f>
        <v>3.4000000000000021</v>
      </c>
      <c r="GV89" s="2">
        <f>HF89/'Drive Train'!$G$35</f>
        <v>0.87466449864141194</v>
      </c>
      <c r="GW89" s="88">
        <f>HD89*12*60/(PI() * 'Drive Train'!$G$17)/GV$2*GV89</f>
        <v>4110.7509069938833</v>
      </c>
      <c r="GX89" s="2">
        <f>('DT-Prelim Calcs'!$C$6*GV89-GW89)/('DT-Prelim Calcs'!$C$6*GV89)*'DT-Prelim Calcs'!$C$7*GV89</f>
        <v>0.24078400149853882</v>
      </c>
      <c r="GY89" s="110">
        <f>GX89/'DT-Prelim Calcs'!$C$7*('DT-Prelim Calcs'!$C$8-'DT-Prelim Calcs'!$C$9)+'DT-Prelim Calcs'!$C$9</f>
        <v>17.686116403456978</v>
      </c>
      <c r="GZ89" s="110">
        <f t="shared" si="138"/>
        <v>17.686116403456978</v>
      </c>
      <c r="HA89" s="2">
        <f t="shared" si="180"/>
        <v>1.5552710282779048E-5</v>
      </c>
      <c r="HB89" s="110">
        <f>HA89*'DT-Prelim Calcs'!$C$21/GV$2/'DT-Prelim Calcs'!$C$19/'DT-Prelim Calcs'!$C$18*3.39*'DT-Prelim Calcs'!$C$20</f>
        <v>5.7761729245292266E-4</v>
      </c>
      <c r="HC89" s="88">
        <f t="shared" si="139"/>
        <v>1</v>
      </c>
      <c r="HD89" s="110">
        <f>HB88*'DT-Prelim Calcs'!$C$11+HD88</f>
        <v>12.304055698126664</v>
      </c>
      <c r="HE89" s="110">
        <f>HE88+0.5*HB89*'DT-Prelim Calcs'!$C$11^2+HD89*'DT-Prelim Calcs'!$C$11</f>
        <v>36.423728448617474</v>
      </c>
      <c r="HF89" s="110">
        <f>MIN('Drive Train'!$G$35-GZ88*'DT-Prelim Calcs'!$C$21*'Drive Train'!$G$38,HF88+GZ$2)</f>
        <v>11.108239132745931</v>
      </c>
      <c r="HG89" s="110">
        <f>'Drive Train'!$G$35-GZ89*'DT-Prelim Calcs'!$C$21*'Drive Train'!$G$38</f>
        <v>11.108249523688871</v>
      </c>
      <c r="HH89" s="1">
        <f>IF(HE89&gt;='Drive Train'!$G$30,1,0)</f>
        <v>1</v>
      </c>
      <c r="HI89" s="110">
        <f t="shared" si="181"/>
        <v>0</v>
      </c>
      <c r="HJ89" s="119">
        <f>HJ88+'DT-Prelim Calcs'!$C$11</f>
        <v>3.4000000000000021</v>
      </c>
      <c r="HK89" s="2">
        <f>HU89/'Drive Train'!$G$35</f>
        <v>0.87466567522349692</v>
      </c>
      <c r="HL89" s="88">
        <f>HS89*12*60/(PI() * 'Drive Train'!$G$17)/HK$2*HK89</f>
        <v>4110.7675372456215</v>
      </c>
      <c r="HM89" s="2">
        <f>('DT-Prelim Calcs'!$C$6*HK89-HL89)/('DT-Prelim Calcs'!$C$6*HK89)*'DT-Prelim Calcs'!$C$7*HK89</f>
        <v>0.24078164529863633</v>
      </c>
      <c r="HN89" s="110">
        <f>HM89/'DT-Prelim Calcs'!$C$7*('DT-Prelim Calcs'!$C$8-'DT-Prelim Calcs'!$C$9)+'DT-Prelim Calcs'!$C$9</f>
        <v>17.685972691973564</v>
      </c>
      <c r="HO89" s="110">
        <f t="shared" si="140"/>
        <v>17.685972691973564</v>
      </c>
      <c r="HP89" s="2">
        <f t="shared" si="182"/>
        <v>1.2546347405550939E-5</v>
      </c>
      <c r="HQ89" s="110">
        <f>HP89*'DT-Prelim Calcs'!$C$21/HK$2/'DT-Prelim Calcs'!$C$19/'DT-Prelim Calcs'!$C$18*3.39*'DT-Prelim Calcs'!$C$20</f>
        <v>4.6596297923664218E-4</v>
      </c>
      <c r="HR89" s="88">
        <f t="shared" si="141"/>
        <v>1</v>
      </c>
      <c r="HS89" s="110">
        <f>HQ88*'DT-Prelim Calcs'!$C$11+HS88</f>
        <v>12.304088923582468</v>
      </c>
      <c r="HT89" s="110">
        <f>HT88+0.5*HQ89*'DT-Prelim Calcs'!$C$11^2+HS89*'DT-Prelim Calcs'!$C$11</f>
        <v>36.892443230617069</v>
      </c>
      <c r="HU89" s="110">
        <f>MIN('Drive Train'!$G$35-HO88*'DT-Prelim Calcs'!$C$21*'Drive Train'!$G$38,HU88+HO$2)</f>
        <v>11.10825407533841</v>
      </c>
      <c r="HV89" s="110">
        <f>'Drive Train'!$G$35-HO89*'DT-Prelim Calcs'!$C$21*'Drive Train'!$G$38</f>
        <v>11.108262457722379</v>
      </c>
      <c r="HW89" s="1">
        <f>IF(HT89&gt;='Drive Train'!$G$30,1,0)</f>
        <v>1</v>
      </c>
      <c r="HX89" s="110">
        <f t="shared" si="183"/>
        <v>0</v>
      </c>
      <c r="HY89" s="119">
        <f>HY88+'DT-Prelim Calcs'!$C$11</f>
        <v>3.4000000000000021</v>
      </c>
      <c r="HZ89" s="2">
        <f>IJ89/'Drive Train'!$G$35</f>
        <v>0.87466630793619859</v>
      </c>
      <c r="IA89" s="88">
        <f>IH89*12*60/(PI() * 'Drive Train'!$G$17)/HZ$2*HZ89</f>
        <v>4110.7764802407537</v>
      </c>
      <c r="IB89" s="2">
        <f>('DT-Prelim Calcs'!$C$6*HZ89-IA89)/('DT-Prelim Calcs'!$C$6*HZ89)*'DT-Prelim Calcs'!$C$7*HZ89</f>
        <v>0.24078037824150184</v>
      </c>
      <c r="IC89" s="110">
        <f>IB89/'DT-Prelim Calcs'!$C$7*('DT-Prelim Calcs'!$C$8-'DT-Prelim Calcs'!$C$9)+'DT-Prelim Calcs'!$C$9</f>
        <v>17.685895410474579</v>
      </c>
      <c r="ID89" s="110">
        <f t="shared" si="142"/>
        <v>17.685895410474579</v>
      </c>
      <c r="IE89" s="2">
        <f t="shared" si="184"/>
        <v>1.0929662894482162E-5</v>
      </c>
      <c r="IF89" s="110">
        <f>IE89*'DT-Prelim Calcs'!$C$21/HZ$2/'DT-Prelim Calcs'!$C$19/'DT-Prelim Calcs'!$C$18*3.39*'DT-Prelim Calcs'!$C$20</f>
        <v>4.0592039417877511E-4</v>
      </c>
      <c r="IG89" s="88">
        <f t="shared" si="143"/>
        <v>1</v>
      </c>
      <c r="IH89" s="110">
        <f>IF88*'DT-Prelim Calcs'!$C$11+IH88</f>
        <v>12.304106790685637</v>
      </c>
      <c r="II89" s="110">
        <f>II88+0.5*IF89*'DT-Prelim Calcs'!$C$11^2+IH89*'DT-Prelim Calcs'!$C$11</f>
        <v>37.221504309115019</v>
      </c>
      <c r="IJ89" s="110">
        <f>MIN('Drive Train'!$G$35-ID88*'DT-Prelim Calcs'!$C$21*'Drive Train'!$G$38,IJ88+ID$2)</f>
        <v>11.108262110789722</v>
      </c>
      <c r="IK89" s="110">
        <f>'Drive Train'!$G$35-ID89*'DT-Prelim Calcs'!$C$21*'Drive Train'!$G$38</f>
        <v>11.108269413057288</v>
      </c>
      <c r="IL89" s="1">
        <f>IF(II89&gt;='Drive Train'!$G$30,1,0)</f>
        <v>1</v>
      </c>
      <c r="IM89" s="110">
        <f t="shared" si="185"/>
        <v>0</v>
      </c>
      <c r="IN89" s="119">
        <f>IN88+'DT-Prelim Calcs'!$C$11</f>
        <v>3.4000000000000021</v>
      </c>
      <c r="IO89" s="2">
        <f>IY89/'Drive Train'!$G$35</f>
        <v>0.87466667937042575</v>
      </c>
      <c r="IP89" s="88">
        <f>IW89*12*60/(PI() * 'Drive Train'!$G$17)/IO$2*IO89</f>
        <v>4110.7817302283656</v>
      </c>
      <c r="IQ89" s="2">
        <f>('DT-Prelim Calcs'!$C$6*IO89-IP89)/('DT-Prelim Calcs'!$C$6*IO89)*'DT-Prelim Calcs'!$C$7*IO89</f>
        <v>0.24077963441538325</v>
      </c>
      <c r="IR89" s="110">
        <f>IQ89/'DT-Prelim Calcs'!$C$7*('DT-Prelim Calcs'!$C$8-'DT-Prelim Calcs'!$C$9)+'DT-Prelim Calcs'!$C$9</f>
        <v>17.685850042356712</v>
      </c>
      <c r="IS89" s="110">
        <f t="shared" si="144"/>
        <v>17.685850042356712</v>
      </c>
      <c r="IT89" s="2">
        <f t="shared" si="186"/>
        <v>9.9805881891568138E-6</v>
      </c>
      <c r="IU89" s="110">
        <f>IT89*'DT-Prelim Calcs'!$C$21/IO$2/'DT-Prelim Calcs'!$C$19/'DT-Prelim Calcs'!$C$18*3.39*'DT-Prelim Calcs'!$C$20</f>
        <v>3.7067239227697241E-4</v>
      </c>
      <c r="IV89" s="88">
        <f t="shared" si="145"/>
        <v>1</v>
      </c>
      <c r="IW89" s="110">
        <f>IU88*'DT-Prelim Calcs'!$C$11+IW88</f>
        <v>12.304117279560142</v>
      </c>
      <c r="IX89" s="110">
        <f>IX88+0.5*IU89*'DT-Prelim Calcs'!$C$11^2+IW89*'DT-Prelim Calcs'!$C$11</f>
        <v>37.454219570504193</v>
      </c>
      <c r="IY89" s="110">
        <f>MIN('Drive Train'!$G$35-IS88*'DT-Prelim Calcs'!$C$21*'Drive Train'!$G$38,IY88+IS$2)</f>
        <v>11.108266828004407</v>
      </c>
      <c r="IZ89" s="110">
        <f>'Drive Train'!$G$35-IS89*'DT-Prelim Calcs'!$C$21*'Drive Train'!$G$38</f>
        <v>11.108273496187895</v>
      </c>
      <c r="JA89" s="1">
        <f>IF(IX89&gt;='Drive Train'!$G$30,1,0)</f>
        <v>1</v>
      </c>
      <c r="JB89" s="110">
        <f t="shared" si="187"/>
        <v>0</v>
      </c>
      <c r="JC89" s="119">
        <f>JC88+'DT-Prelim Calcs'!$C$11</f>
        <v>3.4000000000000021</v>
      </c>
      <c r="JD89" s="2">
        <f>JN89/'Drive Train'!$G$35</f>
        <v>0.87466689685969423</v>
      </c>
      <c r="JE89" s="88">
        <f>JL89*12*60/(PI() * 'Drive Train'!$G$17)/JD$2*JD89</f>
        <v>4110.7848043011163</v>
      </c>
      <c r="JF89" s="2">
        <f>('DT-Prelim Calcs'!$C$6*JD89-JE89)/('DT-Prelim Calcs'!$C$6*JD89)*'DT-Prelim Calcs'!$C$7*JD89</f>
        <v>0.24077919887618016</v>
      </c>
      <c r="JG89" s="110">
        <f>JF89/'DT-Prelim Calcs'!$C$7*('DT-Prelim Calcs'!$C$8-'DT-Prelim Calcs'!$C$9)+'DT-Prelim Calcs'!$C$9</f>
        <v>17.685823477554251</v>
      </c>
      <c r="JH89" s="110">
        <f t="shared" si="146"/>
        <v>17.685823477554251</v>
      </c>
      <c r="JI89" s="2">
        <f t="shared" si="188"/>
        <v>9.4248680115593952E-6</v>
      </c>
      <c r="JJ89" s="110">
        <f>JI89*'DT-Prelim Calcs'!$C$21/JD$2/'DT-Prelim Calcs'!$C$19/'DT-Prelim Calcs'!$C$18*3.39*'DT-Prelim Calcs'!$C$20</f>
        <v>3.5003331532453263E-4</v>
      </c>
      <c r="JK89" s="88">
        <f t="shared" si="147"/>
        <v>1</v>
      </c>
      <c r="JL89" s="110">
        <f>JJ88*'DT-Prelim Calcs'!$C$11+JL88</f>
        <v>12.304123421201254</v>
      </c>
      <c r="JM89" s="110">
        <f>JM88+0.5*JJ89*'DT-Prelim Calcs'!$C$11^2+JL89*'DT-Prelim Calcs'!$C$11</f>
        <v>37.611850839068744</v>
      </c>
      <c r="JN89" s="110">
        <f>MIN('Drive Train'!$G$35-JH88*'DT-Prelim Calcs'!$C$21*'Drive Train'!$G$38,JN88+JH$2)</f>
        <v>11.108269590118116</v>
      </c>
      <c r="JO89" s="110">
        <f>'Drive Train'!$G$35-JH89*'DT-Prelim Calcs'!$C$21*'Drive Train'!$G$38</f>
        <v>11.108275887020117</v>
      </c>
      <c r="JP89" s="1">
        <f>IF(JM89&gt;='Drive Train'!$G$30,1,0)</f>
        <v>1</v>
      </c>
      <c r="JQ89" s="110">
        <f>MIN(JG89,'DT-Prelim Calcs'!$C$10)*'DT-Prelim Calcs'!$C$11*1000/60/60*(1-JP89)</f>
        <v>0</v>
      </c>
      <c r="JR89" s="119">
        <f>JR88+'DT-Prelim Calcs'!$C$11</f>
        <v>3.4000000000000021</v>
      </c>
      <c r="JS89" s="2">
        <f>KC89/'Drive Train'!$G$35</f>
        <v>0.87466697687657713</v>
      </c>
      <c r="JT89" s="88">
        <f>KA89*12*60/(PI() * 'Drive Train'!$G$17)/JS$2*JS89</f>
        <v>4110.7859352888981</v>
      </c>
      <c r="JU89" s="2">
        <f>('DT-Prelim Calcs'!$C$6*JS89-JT89)/('DT-Prelim Calcs'!$C$6*JS89)*'DT-Prelim Calcs'!$C$7*JS89</f>
        <v>0.24077903863615413</v>
      </c>
      <c r="JV89" s="110">
        <f>JU89/'DT-Prelim Calcs'!$C$7*('DT-Prelim Calcs'!$C$8-'DT-Prelim Calcs'!$C$9)+'DT-Prelim Calcs'!$C$9</f>
        <v>17.685813704049117</v>
      </c>
      <c r="JW89" s="110">
        <f t="shared" si="148"/>
        <v>17.685813704049117</v>
      </c>
      <c r="JX89" s="2">
        <f t="shared" si="189"/>
        <v>9.2204119975791698E-6</v>
      </c>
      <c r="JY89" s="110">
        <f>JX89*'DT-Prelim Calcs'!$C$21/JS$2/'DT-Prelim Calcs'!$C$19/'DT-Prelim Calcs'!$C$18*3.39*'DT-Prelim Calcs'!$C$20</f>
        <v>3.4243995525585444E-4</v>
      </c>
      <c r="JZ89" s="88">
        <f t="shared" si="149"/>
        <v>1</v>
      </c>
      <c r="KA89" s="110">
        <f>JY88*'DT-Prelim Calcs'!$C$11+KA88</f>
        <v>12.304125680782944</v>
      </c>
      <c r="KB89" s="110">
        <f>KB88+0.5*JY89*'DT-Prelim Calcs'!$C$11^2+KA89*'DT-Prelim Calcs'!$C$11</f>
        <v>37.673940379511627</v>
      </c>
      <c r="KC89" s="110">
        <f>MIN('Drive Train'!$G$35-JW88*'DT-Prelim Calcs'!$C$21*'Drive Train'!$G$38,KC88+JW$2)</f>
        <v>11.108270606332528</v>
      </c>
      <c r="KD89" s="110">
        <f>'Drive Train'!$G$35-JW89*'DT-Prelim Calcs'!$C$21*'Drive Train'!$G$38</f>
        <v>11.108276766635578</v>
      </c>
      <c r="KE89" s="1">
        <f>IF(KB89&gt;='Drive Train'!$G$30,1,0)</f>
        <v>1</v>
      </c>
      <c r="KF89" s="110">
        <f>MIN(JV89,'DT-Prelim Calcs'!$C$10)*'DT-Prelim Calcs'!$C$11*1000/60/60*(1-KE89)</f>
        <v>0</v>
      </c>
      <c r="KG89" s="119">
        <f>KG88+'DT-Prelim Calcs'!$C$11</f>
        <v>3.4000000000000021</v>
      </c>
      <c r="KH89" s="2">
        <f>KR89/'Drive Train'!$G$35</f>
        <v>0.87466697092635848</v>
      </c>
      <c r="KI89" s="88">
        <f>KP89*12*60/(PI() * 'Drive Train'!$G$17)/KH$2*KH89</f>
        <v>4110.7858511863406</v>
      </c>
      <c r="KJ89" s="2">
        <f>('DT-Prelim Calcs'!$C$6*KH89-KI89)/('DT-Prelim Calcs'!$C$6*KH89)*'DT-Prelim Calcs'!$C$7*KH89</f>
        <v>0.24077905055192908</v>
      </c>
      <c r="KK89" s="110">
        <f>KJ89/'DT-Prelim Calcs'!$C$7*('DT-Prelim Calcs'!$C$8-'DT-Prelim Calcs'!$C$9)+'DT-Prelim Calcs'!$C$9</f>
        <v>17.685814430826881</v>
      </c>
      <c r="KL89" s="110">
        <f t="shared" si="150"/>
        <v>17.685814430826881</v>
      </c>
      <c r="KM89" s="2">
        <f t="shared" si="190"/>
        <v>9.2356157632422775E-6</v>
      </c>
      <c r="KN89" s="110">
        <f>KM89*'DT-Prelim Calcs'!$C$21/KH$2/'DT-Prelim Calcs'!$C$19/'DT-Prelim Calcs'!$C$18*3.39*'DT-Prelim Calcs'!$C$20</f>
        <v>3.4300461297773953E-4</v>
      </c>
      <c r="KO89" s="88">
        <f t="shared" si="151"/>
        <v>1</v>
      </c>
      <c r="KP89" s="110">
        <f>KN88*'DT-Prelim Calcs'!$C$11+KP88</f>
        <v>12.304125512755858</v>
      </c>
      <c r="KQ89" s="110">
        <f>KQ88+0.5*KN89*'DT-Prelim Calcs'!$C$11^2+KP89*'DT-Prelim Calcs'!$C$11</f>
        <v>37.669384983922996</v>
      </c>
      <c r="KR89" s="110">
        <f>MIN('Drive Train'!$G$35-KL88*'DT-Prelim Calcs'!$C$21*'Drive Train'!$G$38,KR88+KL$2)</f>
        <v>11.108270530764752</v>
      </c>
      <c r="KS89" s="110">
        <f>'Drive Train'!$G$35-KL89*'DT-Prelim Calcs'!$C$21*'Drive Train'!$G$38</f>
        <v>11.108276701225581</v>
      </c>
      <c r="KT89" s="1">
        <f>IF(KQ89&gt;='Drive Train'!$G$30,1,0)</f>
        <v>1</v>
      </c>
      <c r="KU89" s="110">
        <f>MIN(KK89,'DT-Prelim Calcs'!$C$10)*'DT-Prelim Calcs'!$C$11*1000/60/60*(1-KT89)</f>
        <v>0</v>
      </c>
      <c r="KV89" s="119">
        <f>KV88+'DT-Prelim Calcs'!$C$11</f>
        <v>3.4000000000000021</v>
      </c>
      <c r="KW89" s="2">
        <f>LG89/'Drive Train'!$G$35</f>
        <v>0.87466697651266112</v>
      </c>
      <c r="KX89" s="88">
        <f>LE89*12*60/(PI() * 'Drive Train'!$G$17)/KW$2*KW89</f>
        <v>4110.7859301451763</v>
      </c>
      <c r="KY89" s="2">
        <f>('DT-Prelim Calcs'!$C$6*KW89-KX89)/('DT-Prelim Calcs'!$C$6*KW89)*'DT-Prelim Calcs'!$C$7*KW89</f>
        <v>0.2407790393649244</v>
      </c>
      <c r="KZ89" s="110">
        <f>KY89/'DT-Prelim Calcs'!$C$7*('DT-Prelim Calcs'!$C$8-'DT-Prelim Calcs'!$C$9)+'DT-Prelim Calcs'!$C$9</f>
        <v>17.685813748498937</v>
      </c>
      <c r="LA89" s="110">
        <f t="shared" si="152"/>
        <v>17.685813748498937</v>
      </c>
      <c r="LB89" s="2">
        <f t="shared" si="191"/>
        <v>9.2213418617648202E-6</v>
      </c>
      <c r="LC89" s="110">
        <f>LB89*'DT-Prelim Calcs'!$C$21/KW$2/'DT-Prelim Calcs'!$C$19/'DT-Prelim Calcs'!$C$18*3.39*'DT-Prelim Calcs'!$C$20</f>
        <v>3.4247448979186126E-4</v>
      </c>
      <c r="LD89" s="88">
        <f t="shared" si="153"/>
        <v>1</v>
      </c>
      <c r="LE89" s="110">
        <f>LC88*'DT-Prelim Calcs'!$C$11+LE88</f>
        <v>12.304125670506389</v>
      </c>
      <c r="LF89" s="110">
        <f>LF88+0.5*LC89*'DT-Prelim Calcs'!$C$11^2+LE89*'DT-Prelim Calcs'!$C$11</f>
        <v>37.673725297505285</v>
      </c>
      <c r="LG89" s="110">
        <f>MIN('Drive Train'!$G$35-LA88*'DT-Prelim Calcs'!$C$21*'Drive Train'!$G$38,LG88+LA$2)</f>
        <v>11.108270601710796</v>
      </c>
      <c r="LH89" s="110">
        <f>'Drive Train'!$G$35-LA89*'DT-Prelim Calcs'!$C$21*'Drive Train'!$G$38</f>
        <v>11.108276762635095</v>
      </c>
      <c r="LI89" s="1">
        <f>IF(LF89&gt;='Drive Train'!$G$30,1,0)</f>
        <v>1</v>
      </c>
      <c r="LJ89" s="110">
        <f>MIN(KZ89,'DT-Prelim Calcs'!$C$10)*'DT-Prelim Calcs'!$C$11*1000/60/60*(1-LI89)</f>
        <v>0</v>
      </c>
      <c r="LK89" s="119">
        <f>LK88+'DT-Prelim Calcs'!$C$11</f>
        <v>3.4000000000000021</v>
      </c>
      <c r="LL89" s="2">
        <f>LV89/'Drive Train'!$G$35</f>
        <v>0.87466697230328216</v>
      </c>
      <c r="LM89" s="88">
        <f>LT89*12*60/(PI() * 'Drive Train'!$G$17)/LL$2*LL89</f>
        <v>4110.7858706482803</v>
      </c>
      <c r="LN89" s="2">
        <f>('DT-Prelim Calcs'!$C$6*LL89-LM89)/('DT-Prelim Calcs'!$C$6*LL89)*'DT-Prelim Calcs'!$C$7*LL89</f>
        <v>0.24077904779453282</v>
      </c>
      <c r="LO89" s="110">
        <f>LN89/'DT-Prelim Calcs'!$C$7*('DT-Prelim Calcs'!$C$8-'DT-Prelim Calcs'!$C$9)+'DT-Prelim Calcs'!$C$9</f>
        <v>17.685814262645266</v>
      </c>
      <c r="LP89" s="110">
        <f t="shared" si="154"/>
        <v>17.685814262645266</v>
      </c>
      <c r="LQ89" s="2">
        <f t="shared" si="192"/>
        <v>9.2320975021986662E-6</v>
      </c>
      <c r="LR89" s="110">
        <f>LQ89*'DT-Prelim Calcs'!$C$21/LL$2/'DT-Prelim Calcs'!$C$19/'DT-Prelim Calcs'!$C$18*3.39*'DT-Prelim Calcs'!$C$20</f>
        <v>3.4287394710785557E-4</v>
      </c>
      <c r="LS89" s="88">
        <f t="shared" si="155"/>
        <v>1</v>
      </c>
      <c r="LT89" s="110">
        <f>LR88*'DT-Prelim Calcs'!$C$11+LT88</f>
        <v>12.30412555163854</v>
      </c>
      <c r="LU89" s="110">
        <f>LU88+0.5*LR89*'DT-Prelim Calcs'!$C$11^2+LT89*'DT-Prelim Calcs'!$C$11</f>
        <v>37.670849742346149</v>
      </c>
      <c r="LV89" s="110">
        <f>MIN('Drive Train'!$G$35-LP88*'DT-Prelim Calcs'!$C$21*'Drive Train'!$G$38,LV88+LP$2)</f>
        <v>11.108270548251683</v>
      </c>
      <c r="LW89" s="110">
        <f>'Drive Train'!$G$35-LP89*'DT-Prelim Calcs'!$C$21*'Drive Train'!$G$38</f>
        <v>11.108276716361924</v>
      </c>
      <c r="LX89" s="1">
        <f>IF(LU89&gt;='Drive Train'!$G$30,1,0)</f>
        <v>1</v>
      </c>
      <c r="LY89" s="110">
        <f>MIN(LO89,'DT-Prelim Calcs'!$C$10)*'DT-Prelim Calcs'!$C$11*1000/60/60*(1-LX89)</f>
        <v>0</v>
      </c>
      <c r="LZ89" s="119">
        <f>LZ88+'DT-Prelim Calcs'!$C$11</f>
        <v>3.4000000000000021</v>
      </c>
    </row>
    <row r="90" spans="18:338" x14ac:dyDescent="0.2">
      <c r="R90" s="119">
        <f>R89+'DT-Prelim Calcs'!$C$11</f>
        <v>3.4400000000000022</v>
      </c>
      <c r="S90" s="2">
        <f>AG90/'Drive Train'!$G$35</f>
        <v>0</v>
      </c>
      <c r="T90" s="88">
        <f>AE90*12*60/(PI() * 'Drive Train'!$G$17)/S$2*ABS(S90)</f>
        <v>0</v>
      </c>
      <c r="U90" s="2">
        <f>IF(OR(AD89=1,AND($C$32=Motors!$C$28,'DT-Prelim Calcs'!AI89=1)),0,IF(AG90=0,-(V89+$C$9)/($C$8-$C$9)*$C$7,($C$6*S90-T90)/($C$6*S90)*$C$7*S90))</f>
        <v>0</v>
      </c>
      <c r="V90" s="110">
        <f>IF(AND(AD89=1,AI89=1),0,ABS(U90/$C$7*($C$8-$C$9)+$C$9) *'Drive Train'!$K$55 + V89*(1-'Drive Train'!$K$55))</f>
        <v>0</v>
      </c>
      <c r="W90" s="110">
        <f t="shared" si="108"/>
        <v>0</v>
      </c>
      <c r="X90" s="2">
        <f>MAX(MIN(IF(AND(AI89=1,AG90&lt;0),-1,1)*(W90-$C$9)/($C$8-$C$9)*$C$7-$C$29*AE90/T$2 -  AI89*$C$29/2,X$2),MAX(X$4:X89)*-1)</f>
        <v>-0.19877611615902296</v>
      </c>
      <c r="Y90" s="110">
        <f t="shared" si="109"/>
        <v>0</v>
      </c>
      <c r="Z90" s="110">
        <f t="shared" si="110"/>
        <v>0</v>
      </c>
      <c r="AA90" s="110">
        <f t="shared" si="111"/>
        <v>0</v>
      </c>
      <c r="AB90" s="110" t="e">
        <f t="shared" si="112"/>
        <v>#N/A</v>
      </c>
      <c r="AC90" s="88">
        <f t="shared" si="156"/>
        <v>0</v>
      </c>
      <c r="AD90" s="1">
        <f t="shared" si="113"/>
        <v>1</v>
      </c>
      <c r="AE90" s="110">
        <f t="shared" si="114"/>
        <v>0</v>
      </c>
      <c r="AF90" s="110" t="e">
        <f t="shared" si="115"/>
        <v>#N/A</v>
      </c>
      <c r="AG90" s="110">
        <f>IF(AI89=0,MIN('Drive Train'!$G$35-W89*$C$21*'Drive Train'!$G$38,AG89+W$2)-$C$3,IF(AE89-1&lt;=0,0,IF($C$32=Motors!$C$26,MAX(MAX(AG$4:AG89)*-1,AG89-W$2),MAX(0,MAX(AG$4:AG89)*-1,AG89-W$2))))</f>
        <v>0</v>
      </c>
      <c r="AH90" s="110">
        <f>'Drive Train'!$G$35-ABS(W90)*'DT-Prelim Calcs'!$C$21*'Drive Train'!$G$38</f>
        <v>12.7</v>
      </c>
      <c r="AI90" s="1">
        <f>IF(AJ90&gt;='Drive Train'!$G$30,1,0)</f>
        <v>1</v>
      </c>
      <c r="AJ90" s="110">
        <f>AJ89+0.5*Y90*'DT-Prelim Calcs'!$C$11^2+AE90*'DT-Prelim Calcs'!$C$11</f>
        <v>27.383415475911544</v>
      </c>
      <c r="AK90" s="110">
        <f t="shared" si="116"/>
        <v>0</v>
      </c>
      <c r="AL90" s="119">
        <f>AL89+'DT-Prelim Calcs'!$C$11</f>
        <v>3.4400000000000022</v>
      </c>
      <c r="AM90" s="2">
        <f>AW90/'Drive Train'!$G$35</f>
        <v>0.73677137786912039</v>
      </c>
      <c r="AN90" s="88">
        <f>AU90*12*60/(PI() * 'Drive Train'!$G$17)/AM$2*AM90</f>
        <v>1996.0298496613104</v>
      </c>
      <c r="AO90" s="2">
        <f>('DT-Prelim Calcs'!$C$6*AM90-AN90)/('DT-Prelim Calcs'!$C$6*AM90)*'DT-Prelim Calcs'!$C$7*AM90</f>
        <v>0.55692947703819129</v>
      </c>
      <c r="AP90" s="110">
        <f>AO90/'DT-Prelim Calcs'!$C$7*('DT-Prelim Calcs'!$C$8-'DT-Prelim Calcs'!$C$9)+'DT-Prelim Calcs'!$C$9</f>
        <v>36.96874824488259</v>
      </c>
      <c r="AQ90" s="110">
        <f t="shared" si="117"/>
        <v>36.96874824488259</v>
      </c>
      <c r="AR90" s="2">
        <f t="shared" si="157"/>
        <v>0.41814074804616019</v>
      </c>
      <c r="AS90" s="110">
        <f>AR90*'DT-Prelim Calcs'!$C$21/AM$2/'DT-Prelim Calcs'!$C$19/'DT-Prelim Calcs'!$C$18*3.39*'DT-Prelim Calcs'!$C$20</f>
        <v>4.6588405948401475</v>
      </c>
      <c r="AT90" s="88">
        <f t="shared" si="118"/>
        <v>0</v>
      </c>
      <c r="AU90" s="110">
        <f>AS89*'DT-Prelim Calcs'!$C$11+AU89</f>
        <v>23.641860888674323</v>
      </c>
      <c r="AV90" s="110">
        <f>AV89+0.5*AS90*'DT-Prelim Calcs'!$C$11^2+AU90*'DT-Prelim Calcs'!$C$11</f>
        <v>45.915850764493435</v>
      </c>
      <c r="AW90" s="110">
        <f>MIN('Drive Train'!$G$35-AQ89*'DT-Prelim Calcs'!$C$21*'Drive Train'!$G$38,AW89+AQ$2)</f>
        <v>9.3569964989378285</v>
      </c>
      <c r="AX90" s="110">
        <f>'Drive Train'!$G$35-AQ90*'DT-Prelim Calcs'!$C$21*'Drive Train'!$G$38</f>
        <v>9.3728126579605657</v>
      </c>
      <c r="AY90" s="1">
        <f>IF(AV90&gt;='Drive Train'!$G$30,1,0)</f>
        <v>1</v>
      </c>
      <c r="AZ90" s="110">
        <f t="shared" si="158"/>
        <v>0</v>
      </c>
      <c r="BA90" s="119">
        <f>BA89+'DT-Prelim Calcs'!$C$11</f>
        <v>3.4400000000000022</v>
      </c>
      <c r="BB90" s="2">
        <f>BL90/'Drive Train'!$G$35</f>
        <v>0.83512896422001537</v>
      </c>
      <c r="BC90" s="88">
        <f>BJ90*12*60/(PI() * 'Drive Train'!$G$17)/BB$2*BB90</f>
        <v>3511.3245421133233</v>
      </c>
      <c r="BD90" s="2">
        <f>('DT-Prelim Calcs'!$C$6*BB90-BC90)/('DT-Prelim Calcs'!$C$6*BB90)*'DT-Prelim Calcs'!$C$7*BB90</f>
        <v>0.32976341414272403</v>
      </c>
      <c r="BE90" s="110">
        <f>BD90/'DT-Prelim Calcs'!$C$7*('DT-Prelim Calcs'!$C$8-'DT-Prelim Calcs'!$C$9)+'DT-Prelim Calcs'!$C$9</f>
        <v>23.113229515088136</v>
      </c>
      <c r="BF90" s="110">
        <f t="shared" si="119"/>
        <v>23.113229515088136</v>
      </c>
      <c r="BG90" s="2">
        <f t="shared" si="159"/>
        <v>0.11436756064289819</v>
      </c>
      <c r="BH90" s="110">
        <f>BG90*'DT-Prelim Calcs'!$C$21/BB$2/'DT-Prelim Calcs'!$C$19/'DT-Prelim Calcs'!$C$18*3.39*'DT-Prelim Calcs'!$C$20</f>
        <v>1.9821829835579641</v>
      </c>
      <c r="BI90" s="88">
        <f t="shared" si="120"/>
        <v>0</v>
      </c>
      <c r="BJ90" s="110">
        <f>BH89*'DT-Prelim Calcs'!$C$11+BJ89</f>
        <v>23.587356518077065</v>
      </c>
      <c r="BK90" s="110">
        <f>BK89+0.5*BH90*'DT-Prelim Calcs'!$C$11^2+BJ90*'DT-Prelim Calcs'!$C$11</f>
        <v>53.42318061710224</v>
      </c>
      <c r="BL90" s="110">
        <f>MIN('Drive Train'!$G$35-BF89*'DT-Prelim Calcs'!$C$21*'Drive Train'!$G$38,BL89+BF$2)</f>
        <v>10.606137845594194</v>
      </c>
      <c r="BM90" s="110">
        <f>'Drive Train'!$G$35-BF90*'DT-Prelim Calcs'!$C$21*'Drive Train'!$G$38</f>
        <v>10.619809343642068</v>
      </c>
      <c r="BN90" s="1">
        <f>IF(BK90&gt;='Drive Train'!$G$30,1,0)</f>
        <v>1</v>
      </c>
      <c r="BO90" s="110">
        <f t="shared" si="160"/>
        <v>0</v>
      </c>
      <c r="BP90" s="119">
        <f>BP89+'DT-Prelim Calcs'!$C$11</f>
        <v>3.4400000000000022</v>
      </c>
      <c r="BQ90" s="2">
        <f>CA90/'Drive Train'!$G$35</f>
        <v>0.86978404364393547</v>
      </c>
      <c r="BR90" s="88">
        <f>BY90*12*60/(PI() * 'Drive Train'!$G$17)/BQ$2*BQ90</f>
        <v>4037.9941050130988</v>
      </c>
      <c r="BS90" s="2">
        <f>('DT-Prelim Calcs'!$C$6*BQ90-BR90)/('DT-Prelim Calcs'!$C$6*BQ90)*'DT-Prelim Calcs'!$C$7*BQ90</f>
        <v>0.25146884262211522</v>
      </c>
      <c r="BT90" s="110">
        <f>BS90/'DT-Prelim Calcs'!$C$7*('DT-Prelim Calcs'!$C$8-'DT-Prelim Calcs'!$C$9)+'DT-Prelim Calcs'!$C$9</f>
        <v>18.337815932980078</v>
      </c>
      <c r="BU90" s="110">
        <f t="shared" si="121"/>
        <v>18.337815932980078</v>
      </c>
      <c r="BV90" s="2">
        <f t="shared" si="161"/>
        <v>1.363472365244614E-2</v>
      </c>
      <c r="BW90" s="110">
        <f>BV90*'DT-Prelim Calcs'!$C$21/BQ$2/'DT-Prelim Calcs'!$C$19/'DT-Prelim Calcs'!$C$18*3.39*'DT-Prelim Calcs'!$C$20</f>
        <v>0.32071021343809031</v>
      </c>
      <c r="BX90" s="88">
        <f t="shared" si="122"/>
        <v>0</v>
      </c>
      <c r="BY90" s="110">
        <f>BW89*'DT-Prelim Calcs'!$C$11+BY89</f>
        <v>19.190687117667689</v>
      </c>
      <c r="BZ90" s="110">
        <f>BZ89+0.5*BW90*'DT-Prelim Calcs'!$C$11^2+BY90*'DT-Prelim Calcs'!$C$11</f>
        <v>50.749178656872445</v>
      </c>
      <c r="CA90" s="110">
        <f>MIN('Drive Train'!$G$35-BU89*'DT-Prelim Calcs'!$C$21*'Drive Train'!$G$38,CA89+BU$2)</f>
        <v>11.04625735427798</v>
      </c>
      <c r="CB90" s="110">
        <f>'Drive Train'!$G$35-BU90*'DT-Prelim Calcs'!$C$21*'Drive Train'!$G$38</f>
        <v>11.049596566031791</v>
      </c>
      <c r="CC90" s="1">
        <f>IF(BZ90&gt;='Drive Train'!$G$30,1,0)</f>
        <v>1</v>
      </c>
      <c r="CD90" s="110">
        <f t="shared" si="162"/>
        <v>0</v>
      </c>
      <c r="CE90" s="119">
        <f>CE89+'DT-Prelim Calcs'!$C$11</f>
        <v>3.4400000000000022</v>
      </c>
      <c r="CF90" s="2">
        <f>CP90/'Drive Train'!$G$35</f>
        <v>0.87439479235774487</v>
      </c>
      <c r="CG90" s="88">
        <f>CN90*12*60/(PI() * 'Drive Train'!$G$17)/CF$2*CF90</f>
        <v>4106.8119039142402</v>
      </c>
      <c r="CH90" s="2">
        <f>('DT-Prelim Calcs'!$C$6*CF90-CG90)/('DT-Prelim Calcs'!$C$6*CF90)*'DT-Prelim Calcs'!$C$7*CF90</f>
        <v>0.24135474206704374</v>
      </c>
      <c r="CI90" s="110">
        <f>CH90/'DT-Prelim Calcs'!$C$7*('DT-Prelim Calcs'!$C$8-'DT-Prelim Calcs'!$C$9)+'DT-Prelim Calcs'!$C$9</f>
        <v>17.720927530330329</v>
      </c>
      <c r="CJ90" s="110">
        <f t="shared" si="123"/>
        <v>17.720927530330329</v>
      </c>
      <c r="CK90" s="2">
        <f t="shared" si="163"/>
        <v>7.4280873497958866E-4</v>
      </c>
      <c r="CL90" s="110">
        <f>CK90*'DT-Prelim Calcs'!$C$21/CF$2/'DT-Prelim Calcs'!$C$19/'DT-Prelim Calcs'!$C$18*3.39*'DT-Prelim Calcs'!$C$20</f>
        <v>2.2069937008181648E-2</v>
      </c>
      <c r="CM90" s="88">
        <f t="shared" si="124"/>
        <v>1</v>
      </c>
      <c r="CN90" s="110">
        <f>CL89*'DT-Prelim Calcs'!$C$11+CN89</f>
        <v>15.37007155760716</v>
      </c>
      <c r="CO90" s="110">
        <f>CO89+0.5*CL90*'DT-Prelim Calcs'!$C$11^2+CN90*'DT-Prelim Calcs'!$C$11</f>
        <v>44.883234700247677</v>
      </c>
      <c r="CP90" s="110">
        <f>MIN('Drive Train'!$G$35-CJ89*'DT-Prelim Calcs'!$C$21*'Drive Train'!$G$38,CP89+CJ$2)</f>
        <v>11.104813862943359</v>
      </c>
      <c r="CQ90" s="110">
        <f>'Drive Train'!$G$35-CJ90*'DT-Prelim Calcs'!$C$21*'Drive Train'!$G$38</f>
        <v>11.10511652227027</v>
      </c>
      <c r="CR90" s="1">
        <f>IF(CO90&gt;='Drive Train'!$G$30,1,0)</f>
        <v>1</v>
      </c>
      <c r="CS90" s="110">
        <f t="shared" si="164"/>
        <v>0</v>
      </c>
      <c r="CT90" s="119">
        <f>CT89+'DT-Prelim Calcs'!$C$11</f>
        <v>3.4400000000000022</v>
      </c>
      <c r="CU90" s="2">
        <f>DE90/'Drive Train'!$G$35</f>
        <v>0.87466338887753581</v>
      </c>
      <c r="CV90" s="88">
        <f>DC90*12*60/(PI() * 'Drive Train'!$G$17)/CU$2*CU90</f>
        <v>4110.734621661436</v>
      </c>
      <c r="CW90" s="2">
        <f>('DT-Prelim Calcs'!$C$6*CU90-CV90)/('DT-Prelim Calcs'!$C$6*CU90)*'DT-Prelim Calcs'!$C$7*CU90</f>
        <v>0.24078636863536912</v>
      </c>
      <c r="CX90" s="110">
        <f>CW90/'DT-Prelim Calcs'!$C$7*('DT-Prelim Calcs'!$C$8-'DT-Prelim Calcs'!$C$9)+'DT-Prelim Calcs'!$C$9</f>
        <v>17.686260782015424</v>
      </c>
      <c r="CY90" s="110">
        <f t="shared" si="125"/>
        <v>17.686260782015424</v>
      </c>
      <c r="CZ90" s="2">
        <f t="shared" si="165"/>
        <v>1.8568202727831107E-5</v>
      </c>
      <c r="DA90" s="110">
        <f>CZ90*'DT-Prelim Calcs'!$C$21/CU$2/'DT-Prelim Calcs'!$C$19/'DT-Prelim Calcs'!$C$18*3.39*'DT-Prelim Calcs'!$C$20</f>
        <v>6.6662364934132689E-4</v>
      </c>
      <c r="DB90" s="88">
        <f t="shared" si="126"/>
        <v>1</v>
      </c>
      <c r="DC90" s="110">
        <f>DA89*'DT-Prelim Calcs'!$C$11+DC89</f>
        <v>12.728299205206417</v>
      </c>
      <c r="DD90" s="110">
        <f>DD89+0.5*DA90*'DT-Prelim Calcs'!$C$11^2+DC90*'DT-Prelim Calcs'!$C$11</f>
        <v>39.17670245911583</v>
      </c>
      <c r="DE90" s="110">
        <f>MIN('Drive Train'!$G$35-CY89*'DT-Prelim Calcs'!$C$21*'Drive Train'!$G$38,DE89+CY$2)</f>
        <v>11.108225038744704</v>
      </c>
      <c r="DF90" s="110">
        <f>'Drive Train'!$G$35-CY90*'DT-Prelim Calcs'!$C$21*'Drive Train'!$G$38</f>
        <v>11.108236529618612</v>
      </c>
      <c r="DG90" s="1">
        <f>IF(DD90&gt;='Drive Train'!$G$30,1,0)</f>
        <v>1</v>
      </c>
      <c r="DH90" s="110">
        <f t="shared" si="166"/>
        <v>0</v>
      </c>
      <c r="DI90" s="119">
        <f>DI89+'DT-Prelim Calcs'!$C$11</f>
        <v>3.4400000000000022</v>
      </c>
      <c r="DJ90" s="2">
        <f>DT90/'Drive Train'!$G$35</f>
        <v>0.87467050310963246</v>
      </c>
      <c r="DK90" s="88">
        <f>DR90*12*60/(PI() * 'Drive Train'!$G$17)/DJ$2*DJ90</f>
        <v>4110.8358058971953</v>
      </c>
      <c r="DL90" s="2">
        <f>('DT-Prelim Calcs'!$C$6*DJ90-DK90)/('DT-Prelim Calcs'!$C$6*DJ90)*'DT-Prelim Calcs'!$C$7*DJ90</f>
        <v>0.24077196994707395</v>
      </c>
      <c r="DM90" s="110">
        <f>DL90/'DT-Prelim Calcs'!$C$7*('DT-Prelim Calcs'!$C$8-'DT-Prelim Calcs'!$C$9)+'DT-Prelim Calcs'!$C$9</f>
        <v>17.685382564147773</v>
      </c>
      <c r="DN90" s="110">
        <f t="shared" si="127"/>
        <v>17.685382564147773</v>
      </c>
      <c r="DO90" s="2">
        <f t="shared" si="167"/>
        <v>2.0146321572100945E-7</v>
      </c>
      <c r="DP90" s="110">
        <f>DO90*'DT-Prelim Calcs'!$C$21/DJ$2/'DT-Prelim Calcs'!$C$19/'DT-Prelim Calcs'!$C$18*3.39*'DT-Prelim Calcs'!$C$20</f>
        <v>8.4798374745103584E-6</v>
      </c>
      <c r="DQ90" s="88">
        <f t="shared" si="128"/>
        <v>1</v>
      </c>
      <c r="DR90" s="110">
        <f>DP89*'DT-Prelim Calcs'!$C$11+DR89</f>
        <v>10.856669422443824</v>
      </c>
      <c r="DS90" s="110">
        <f>DS89+0.5*DP90*'DT-Prelim Calcs'!$C$11^2+DR90*'DT-Prelim Calcs'!$C$11</f>
        <v>34.380311439248317</v>
      </c>
      <c r="DT90" s="110">
        <f>MIN('Drive Train'!$G$35-DN89*'DT-Prelim Calcs'!$C$21*'Drive Train'!$G$38,DT89+DN$2)</f>
        <v>11.108315389492331</v>
      </c>
      <c r="DU90" s="110">
        <f>'Drive Train'!$G$35-DN90*'DT-Prelim Calcs'!$C$21*'Drive Train'!$G$38</f>
        <v>11.108315569226701</v>
      </c>
      <c r="DV90" s="1">
        <f>IF(DS90&gt;='Drive Train'!$G$30,1,0)</f>
        <v>1</v>
      </c>
      <c r="DW90" s="110">
        <f t="shared" si="168"/>
        <v>0</v>
      </c>
      <c r="DX90" s="119">
        <f>DX89+'DT-Prelim Calcs'!$C$11</f>
        <v>3.4400000000000022</v>
      </c>
      <c r="DY90" s="2">
        <f>EI90/'Drive Train'!$G$35</f>
        <v>0.87467058505541762</v>
      </c>
      <c r="DZ90" s="88">
        <f>EG90*12*60/(PI() * 'Drive Train'!$G$17)/DY$2*DY90</f>
        <v>4110.8369348902806</v>
      </c>
      <c r="EA90" s="2">
        <f>('DT-Prelim Calcs'!$C$6*DY90-DZ90)/('DT-Prelim Calcs'!$C$6*DY90)*'DT-Prelim Calcs'!$C$7*DY90</f>
        <v>0.24077181290839642</v>
      </c>
      <c r="EB90" s="110">
        <f>EA90/'DT-Prelim Calcs'!$C$7*('DT-Prelim Calcs'!$C$8-'DT-Prelim Calcs'!$C$9)+'DT-Prelim Calcs'!$C$9</f>
        <v>17.685372985902191</v>
      </c>
      <c r="EC90" s="110">
        <f t="shared" si="129"/>
        <v>17.685372985902191</v>
      </c>
      <c r="ED90" s="2">
        <f t="shared" si="169"/>
        <v>8.5671600369430223E-10</v>
      </c>
      <c r="EE90" s="110">
        <f>ED90*'DT-Prelim Calcs'!$C$21/DY$2/'DT-Prelim Calcs'!$C$19/'DT-Prelim Calcs'!$C$18*3.39*'DT-Prelim Calcs'!$C$20</f>
        <v>4.1363219676496017E-8</v>
      </c>
      <c r="EF90" s="88">
        <f t="shared" si="130"/>
        <v>1</v>
      </c>
      <c r="EG90" s="110">
        <f>EE89*'DT-Prelim Calcs'!$C$11+EG89</f>
        <v>9.4647904399189446</v>
      </c>
      <c r="EH90" s="110">
        <f>EH89+0.5*EE90*'DT-Prelim Calcs'!$C$11^2+EG90*'DT-Prelim Calcs'!$C$11</f>
        <v>30.482623993693423</v>
      </c>
      <c r="EI90" s="110">
        <f>MIN('Drive Train'!$G$35-EC89*'DT-Prelim Calcs'!$C$21*'Drive Train'!$G$38,EI89+EC$2)</f>
        <v>11.108316430203804</v>
      </c>
      <c r="EJ90" s="110">
        <f>'Drive Train'!$G$35-EC90*'DT-Prelim Calcs'!$C$21*'Drive Train'!$G$38</f>
        <v>11.108316431268802</v>
      </c>
      <c r="EK90" s="1">
        <f>IF(EH90&gt;='Drive Train'!$G$30,1,0)</f>
        <v>1</v>
      </c>
      <c r="EL90" s="110">
        <f t="shared" si="170"/>
        <v>0</v>
      </c>
      <c r="EM90" s="119">
        <f>EM89+'DT-Prelim Calcs'!$C$11</f>
        <v>3.4400000000000022</v>
      </c>
      <c r="EN90" s="2">
        <f>EX90/'Drive Train'!$G$35</f>
        <v>0.87467058542802567</v>
      </c>
      <c r="EO90" s="88">
        <f>EV90*12*60/(PI() * 'Drive Train'!$G$17)/EN$2*EN90</f>
        <v>4110.8369398348377</v>
      </c>
      <c r="EP90" s="2">
        <f>('DT-Prelim Calcs'!$C$6*EN90-EO90)/('DT-Prelim Calcs'!$C$6*EN90)*'DT-Prelim Calcs'!$C$7*EN90</f>
        <v>0.24077181223996796</v>
      </c>
      <c r="EQ90" s="110">
        <f>EP90/'DT-Prelim Calcs'!$C$7*('DT-Prelim Calcs'!$C$8-'DT-Prelim Calcs'!$C$9)+'DT-Prelim Calcs'!$C$9</f>
        <v>17.685372945132798</v>
      </c>
      <c r="ER90" s="110">
        <f t="shared" si="131"/>
        <v>17.685372945132798</v>
      </c>
      <c r="ES90" s="2">
        <f t="shared" si="171"/>
        <v>1.2531364834700298E-12</v>
      </c>
      <c r="ET90" s="110">
        <f>ES90*'DT-Prelim Calcs'!$C$21/EN$2/'DT-Prelim Calcs'!$C$19/'DT-Prelim Calcs'!$C$18*3.39*'DT-Prelim Calcs'!$C$20</f>
        <v>6.8259625359587693E-11</v>
      </c>
      <c r="EU90" s="88">
        <f t="shared" si="132"/>
        <v>1</v>
      </c>
      <c r="EV90" s="110">
        <f>ET89*'DT-Prelim Calcs'!$C$11+EV89</f>
        <v>8.3892460782632057</v>
      </c>
      <c r="EW90" s="110">
        <f>EW89+0.5*ET90*'DT-Prelim Calcs'!$C$11^2+EV90*'DT-Prelim Calcs'!$C$11</f>
        <v>27.315562855817742</v>
      </c>
      <c r="EX90" s="110">
        <f>MIN('Drive Train'!$G$35-ER89*'DT-Prelim Calcs'!$C$21*'Drive Train'!$G$38,EX89+ER$2)</f>
        <v>11.108316434935926</v>
      </c>
      <c r="EY90" s="110">
        <f>'Drive Train'!$G$35-ER90*'DT-Prelim Calcs'!$C$21*'Drive Train'!$G$38</f>
        <v>11.108316434938047</v>
      </c>
      <c r="EZ90" s="1">
        <f>IF(EW90&gt;='Drive Train'!$G$30,1,0)</f>
        <v>1</v>
      </c>
      <c r="FA90" s="110">
        <f t="shared" si="172"/>
        <v>0</v>
      </c>
      <c r="FB90" s="119">
        <f>FB89+'DT-Prelim Calcs'!$C$11</f>
        <v>3.4400000000000022</v>
      </c>
      <c r="FC90" s="2">
        <f>FM90/'Drive Train'!$G$35</f>
        <v>0.87467058542861464</v>
      </c>
      <c r="FD90" s="88">
        <f>FK90*12*60/(PI() * 'Drive Train'!$G$17)/FC$2*FC90</f>
        <v>4110.836939842322</v>
      </c>
      <c r="FE90" s="2">
        <f>('DT-Prelim Calcs'!$C$6*FC90-FD90)/('DT-Prelim Calcs'!$C$6*FC90)*'DT-Prelim Calcs'!$C$7*FC90</f>
        <v>0.24077181223899144</v>
      </c>
      <c r="FF90" s="110">
        <f>FE90/'DT-Prelim Calcs'!$C$7*('DT-Prelim Calcs'!$C$8-'DT-Prelim Calcs'!$C$9)+'DT-Prelim Calcs'!$C$9</f>
        <v>17.68537294507324</v>
      </c>
      <c r="FG90" s="110">
        <f t="shared" si="133"/>
        <v>17.68537294507324</v>
      </c>
      <c r="FH90" s="2">
        <f t="shared" si="173"/>
        <v>4.7184478546569153E-16</v>
      </c>
      <c r="FI90" s="110">
        <f>FH90*'DT-Prelim Calcs'!$C$21/FC$2/'DT-Prelim Calcs'!$C$19/'DT-Prelim Calcs'!$C$18*3.39*'DT-Prelim Calcs'!$C$20</f>
        <v>2.8622534640119156E-14</v>
      </c>
      <c r="FJ90" s="88">
        <f t="shared" si="134"/>
        <v>1</v>
      </c>
      <c r="FK90" s="110">
        <f>FI89*'DT-Prelim Calcs'!$C$11+FK89</f>
        <v>7.5332005600817249</v>
      </c>
      <c r="FL90" s="110">
        <f>FL89+0.5*FI90*'DT-Prelim Calcs'!$C$11^2+FK90*'DT-Prelim Calcs'!$C$11</f>
        <v>24.718288933002455</v>
      </c>
      <c r="FM90" s="110">
        <f>MIN('Drive Train'!$G$35-FG89*'DT-Prelim Calcs'!$C$21*'Drive Train'!$G$38,FM89+FG$2)</f>
        <v>11.108316434943406</v>
      </c>
      <c r="FN90" s="110">
        <f>'Drive Train'!$G$35-FG90*'DT-Prelim Calcs'!$C$21*'Drive Train'!$G$38</f>
        <v>11.108316434943408</v>
      </c>
      <c r="FO90" s="1">
        <f>IF(FL90&gt;='Drive Train'!$G$30,1,0)</f>
        <v>1</v>
      </c>
      <c r="FP90" s="110">
        <f t="shared" si="174"/>
        <v>0</v>
      </c>
      <c r="FQ90" s="119">
        <f>FQ89+'DT-Prelim Calcs'!$C$11</f>
        <v>3.4400000000000022</v>
      </c>
      <c r="FR90" s="2">
        <f>GB90/'Drive Train'!$G$35</f>
        <v>0.87467058542861498</v>
      </c>
      <c r="FS90" s="88">
        <f>FZ90*12*60/(PI() * 'Drive Train'!$G$17)/FR$2*FR90</f>
        <v>4110.8369398423247</v>
      </c>
      <c r="FT90" s="2">
        <f>('DT-Prelim Calcs'!$C$6*FR90-FS90)/('DT-Prelim Calcs'!$C$6*FR90)*'DT-Prelim Calcs'!$C$7*FR90</f>
        <v>0.24077181223899125</v>
      </c>
      <c r="FU90" s="110">
        <f>FT90/'DT-Prelim Calcs'!$C$7*('DT-Prelim Calcs'!$C$8-'DT-Prelim Calcs'!$C$9)+'DT-Prelim Calcs'!$C$9</f>
        <v>17.685372945073226</v>
      </c>
      <c r="FV90" s="110">
        <f t="shared" si="135"/>
        <v>17.685372945073226</v>
      </c>
      <c r="FW90" s="2">
        <f t="shared" si="175"/>
        <v>1.3877787807814457E-16</v>
      </c>
      <c r="FX90" s="110">
        <f>FW90*'DT-Prelim Calcs'!$C$21/FR$2/'DT-Prelim Calcs'!$C$19/'DT-Prelim Calcs'!$C$18*3.39*'DT-Prelim Calcs'!$C$20</f>
        <v>9.2774121882739154E-15</v>
      </c>
      <c r="FY90" s="88">
        <f t="shared" si="136"/>
        <v>1</v>
      </c>
      <c r="FZ90" s="110">
        <f>FX89*'DT-Prelim Calcs'!$C$11+FZ89</f>
        <v>6.8356819897037893</v>
      </c>
      <c r="GA90" s="110">
        <f>GA89+0.5*FX90*'DT-Prelim Calcs'!$C$11^2+FZ90*'DT-Prelim Calcs'!$C$11</f>
        <v>22.558198199875079</v>
      </c>
      <c r="GB90" s="110">
        <f>MIN('Drive Train'!$G$35-FV89*'DT-Prelim Calcs'!$C$21*'Drive Train'!$G$38,GB89+FV$2)</f>
        <v>11.10831643494341</v>
      </c>
      <c r="GC90" s="110">
        <f>'Drive Train'!$G$35-FV90*'DT-Prelim Calcs'!$C$21*'Drive Train'!$G$38</f>
        <v>11.10831643494341</v>
      </c>
      <c r="GD90" s="1">
        <f>IF(GA90&gt;='Drive Train'!$G$30,1,0)</f>
        <v>1</v>
      </c>
      <c r="GE90" s="110">
        <f t="shared" si="176"/>
        <v>0</v>
      </c>
      <c r="GF90" s="119">
        <f>GF89+'DT-Prelim Calcs'!$C$11</f>
        <v>3.4400000000000022</v>
      </c>
      <c r="GG90" s="2">
        <f>GQ90/'Drive Train'!$G$35</f>
        <v>0.87466321489628884</v>
      </c>
      <c r="GH90" s="88">
        <f>GO90*12*60/(PI() * 'Drive Train'!$G$17)/GG$2*GG90</f>
        <v>4110.7327620510832</v>
      </c>
      <c r="GI90" s="2">
        <f>('DT-Prelim Calcs'!$C$6*GG90-GH90)/('DT-Prelim Calcs'!$C$6*GG90)*'DT-Prelim Calcs'!$C$7*GG90</f>
        <v>0.24078657230307771</v>
      </c>
      <c r="GJ90" s="110">
        <f>GI90/'DT-Prelim Calcs'!$C$7*('DT-Prelim Calcs'!$C$8-'DT-Prelim Calcs'!$C$9)+'DT-Prelim Calcs'!$C$9</f>
        <v>17.686273204301195</v>
      </c>
      <c r="GK90" s="110">
        <f t="shared" si="177"/>
        <v>17.686273204301195</v>
      </c>
      <c r="GL90" s="2">
        <f t="shared" si="178"/>
        <v>1.8832897104387181E-5</v>
      </c>
      <c r="GM90" s="110">
        <f>GL90*'DT-Prelim Calcs'!$C$21/GG$2/'DT-Prelim Calcs'!$C$19/'DT-Prelim Calcs'!$C$18*3.39*'DT-Prelim Calcs'!$C$20</f>
        <v>6.9944124443221023E-4</v>
      </c>
      <c r="GN90" s="88">
        <f t="shared" si="137"/>
        <v>1</v>
      </c>
      <c r="GO90" s="110">
        <f>GM89*'DT-Prelim Calcs'!$C$11+GO89</f>
        <v>12.304019446370415</v>
      </c>
      <c r="GP90" s="110">
        <f>GP89+0.5*GM90*'DT-Prelim Calcs'!$C$11^2+GO90*'DT-Prelim Calcs'!$C$11</f>
        <v>36.248289237710111</v>
      </c>
      <c r="GQ90" s="110">
        <f>MIN('Drive Train'!$G$35-GK89*'DT-Prelim Calcs'!$C$21*'Drive Train'!$G$38,GQ89+GK$2)</f>
        <v>11.108222829182868</v>
      </c>
      <c r="GR90" s="110">
        <f>'Drive Train'!$G$35-GK90*'DT-Prelim Calcs'!$C$21*'Drive Train'!$G$38</f>
        <v>11.108235411612892</v>
      </c>
      <c r="GS90" s="1">
        <f>IF(GP90&gt;='Drive Train'!$G$30,1,0)</f>
        <v>1</v>
      </c>
      <c r="GT90" s="110">
        <f t="shared" si="179"/>
        <v>0</v>
      </c>
      <c r="GU90" s="119">
        <f>GU89+'DT-Prelim Calcs'!$C$11</f>
        <v>3.4400000000000022</v>
      </c>
      <c r="GV90" s="2">
        <f>HF90/'Drive Train'!$G$35</f>
        <v>0.87466531682589543</v>
      </c>
      <c r="GW90" s="88">
        <f>HD90*12*60/(PI() * 'Drive Train'!$G$17)/GV$2*GV90</f>
        <v>4110.7624715205202</v>
      </c>
      <c r="GX90" s="2">
        <f>('DT-Prelim Calcs'!$C$6*GV90-GW90)/('DT-Prelim Calcs'!$C$6*GV90)*'DT-Prelim Calcs'!$C$7*GV90</f>
        <v>0.24078236301835954</v>
      </c>
      <c r="GY90" s="110">
        <f>GX90/'DT-Prelim Calcs'!$C$7*('DT-Prelim Calcs'!$C$8-'DT-Prelim Calcs'!$C$9)+'DT-Prelim Calcs'!$C$9</f>
        <v>17.686016467786466</v>
      </c>
      <c r="GZ90" s="110">
        <f t="shared" si="138"/>
        <v>17.686016467786466</v>
      </c>
      <c r="HA90" s="2">
        <f t="shared" si="180"/>
        <v>1.3462112450818298E-5</v>
      </c>
      <c r="HB90" s="110">
        <f>HA90*'DT-Prelim Calcs'!$C$21/GV$2/'DT-Prelim Calcs'!$C$19/'DT-Prelim Calcs'!$C$18*3.39*'DT-Prelim Calcs'!$C$20</f>
        <v>4.9997388256813806E-4</v>
      </c>
      <c r="HC90" s="88">
        <f t="shared" si="139"/>
        <v>1</v>
      </c>
      <c r="HD90" s="110">
        <f>HB89*'DT-Prelim Calcs'!$C$11+HD89</f>
        <v>12.304078802818362</v>
      </c>
      <c r="HE90" s="110">
        <f>HE89+0.5*HB90*'DT-Prelim Calcs'!$C$11^2+HD90*'DT-Prelim Calcs'!$C$11</f>
        <v>36.915892000709313</v>
      </c>
      <c r="HF90" s="110">
        <f>MIN('Drive Train'!$G$35-GZ89*'DT-Prelim Calcs'!$C$21*'Drive Train'!$G$38,HF89+GZ$2)</f>
        <v>11.108249523688871</v>
      </c>
      <c r="HG90" s="110">
        <f>'Drive Train'!$G$35-GZ90*'DT-Prelim Calcs'!$C$21*'Drive Train'!$G$38</f>
        <v>11.108258517899218</v>
      </c>
      <c r="HH90" s="1">
        <f>IF(HE90&gt;='Drive Train'!$G$30,1,0)</f>
        <v>1</v>
      </c>
      <c r="HI90" s="110">
        <f t="shared" si="181"/>
        <v>0</v>
      </c>
      <c r="HJ90" s="119">
        <f>HJ89+'DT-Prelim Calcs'!$C$11</f>
        <v>3.4400000000000022</v>
      </c>
      <c r="HK90" s="2">
        <f>HU90/'Drive Train'!$G$35</f>
        <v>0.87466633525373072</v>
      </c>
      <c r="HL90" s="88">
        <f>HS90*12*60/(PI() * 'Drive Train'!$G$17)/HK$2*HK90</f>
        <v>4110.7768663567967</v>
      </c>
      <c r="HM90" s="2">
        <f>('DT-Prelim Calcs'!$C$6*HK90-HL90)/('DT-Prelim Calcs'!$C$6*HK90)*'DT-Prelim Calcs'!$C$7*HK90</f>
        <v>0.24078032353599935</v>
      </c>
      <c r="HN90" s="110">
        <f>HM90/'DT-Prelim Calcs'!$C$7*('DT-Prelim Calcs'!$C$8-'DT-Prelim Calcs'!$C$9)+'DT-Prelim Calcs'!$C$9</f>
        <v>17.685892073826913</v>
      </c>
      <c r="HO90" s="110">
        <f t="shared" si="140"/>
        <v>17.685892073826913</v>
      </c>
      <c r="HP90" s="2">
        <f t="shared" si="182"/>
        <v>1.0859862155349065E-5</v>
      </c>
      <c r="HQ90" s="110">
        <f>HP90*'DT-Prelim Calcs'!$C$21/HK$2/'DT-Prelim Calcs'!$C$19/'DT-Prelim Calcs'!$C$18*3.39*'DT-Prelim Calcs'!$C$20</f>
        <v>4.0332804125660203E-4</v>
      </c>
      <c r="HR90" s="88">
        <f t="shared" si="141"/>
        <v>1</v>
      </c>
      <c r="HS90" s="110">
        <f>HQ89*'DT-Prelim Calcs'!$C$11+HS89</f>
        <v>12.304107562101636</v>
      </c>
      <c r="HT90" s="110">
        <f>HT89+0.5*HQ90*'DT-Prelim Calcs'!$C$11^2+HS90*'DT-Prelim Calcs'!$C$11</f>
        <v>37.384607855763562</v>
      </c>
      <c r="HU90" s="110">
        <f>MIN('Drive Train'!$G$35-HO89*'DT-Prelim Calcs'!$C$21*'Drive Train'!$G$38,HU89+HO$2)</f>
        <v>11.108262457722379</v>
      </c>
      <c r="HV90" s="110">
        <f>'Drive Train'!$G$35-HO90*'DT-Prelim Calcs'!$C$21*'Drive Train'!$G$38</f>
        <v>11.108269713355577</v>
      </c>
      <c r="HW90" s="1">
        <f>IF(HT90&gt;='Drive Train'!$G$30,1,0)</f>
        <v>1</v>
      </c>
      <c r="HX90" s="110">
        <f t="shared" si="183"/>
        <v>0</v>
      </c>
      <c r="HY90" s="119">
        <f>HY89+'DT-Prelim Calcs'!$C$11</f>
        <v>3.4400000000000022</v>
      </c>
      <c r="HZ90" s="2">
        <f>IJ90/'Drive Train'!$G$35</f>
        <v>0.87466688291789674</v>
      </c>
      <c r="IA90" s="88">
        <f>IH90*12*60/(PI() * 'Drive Train'!$G$17)/HZ$2*HZ90</f>
        <v>4110.7846072426655</v>
      </c>
      <c r="IB90" s="2">
        <f>('DT-Prelim Calcs'!$C$6*HZ90-IA90)/('DT-Prelim Calcs'!$C$6*HZ90)*'DT-Prelim Calcs'!$C$7*HZ90</f>
        <v>0.24077922679571406</v>
      </c>
      <c r="IC90" s="110">
        <f>IB90/'DT-Prelim Calcs'!$C$7*('DT-Prelim Calcs'!$C$8-'DT-Prelim Calcs'!$C$9)+'DT-Prelim Calcs'!$C$9</f>
        <v>17.685825180447807</v>
      </c>
      <c r="ID90" s="110">
        <f t="shared" si="142"/>
        <v>17.685825180447807</v>
      </c>
      <c r="IE90" s="2">
        <f t="shared" si="184"/>
        <v>9.4604915500950959E-6</v>
      </c>
      <c r="IF90" s="110">
        <f>IE90*'DT-Prelim Calcs'!$C$21/HZ$2/'DT-Prelim Calcs'!$C$19/'DT-Prelim Calcs'!$C$18*3.39*'DT-Prelim Calcs'!$C$20</f>
        <v>3.5135634979906833E-4</v>
      </c>
      <c r="IG90" s="88">
        <f t="shared" si="143"/>
        <v>1</v>
      </c>
      <c r="IH90" s="110">
        <f>IF89*'DT-Prelim Calcs'!$C$11+IH89</f>
        <v>12.304123027501404</v>
      </c>
      <c r="II90" s="110">
        <f>II89+0.5*IF90*'DT-Prelim Calcs'!$C$11^2+IH90*'DT-Prelim Calcs'!$C$11</f>
        <v>37.713669511300154</v>
      </c>
      <c r="IJ90" s="110">
        <f>MIN('Drive Train'!$G$35-ID89*'DT-Prelim Calcs'!$C$21*'Drive Train'!$G$38,IJ89+ID$2)</f>
        <v>11.108269413057288</v>
      </c>
      <c r="IK90" s="110">
        <f>'Drive Train'!$G$35-ID90*'DT-Prelim Calcs'!$C$21*'Drive Train'!$G$38</f>
        <v>11.108275733759697</v>
      </c>
      <c r="IL90" s="1">
        <f>IF(II90&gt;='Drive Train'!$G$30,1,0)</f>
        <v>1</v>
      </c>
      <c r="IM90" s="110">
        <f t="shared" si="185"/>
        <v>0</v>
      </c>
      <c r="IN90" s="119">
        <f>IN89+'DT-Prelim Calcs'!$C$11</f>
        <v>3.4400000000000022</v>
      </c>
      <c r="IO90" s="2">
        <f>IY90/'Drive Train'!$G$35</f>
        <v>0.87466720442424373</v>
      </c>
      <c r="IP90" s="88">
        <f>IW90*12*60/(PI() * 'Drive Train'!$G$17)/IO$2*IO90</f>
        <v>4110.78915153035</v>
      </c>
      <c r="IQ90" s="2">
        <f>('DT-Prelim Calcs'!$C$6*IO90-IP90)/('DT-Prelim Calcs'!$C$6*IO90)*'DT-Prelim Calcs'!$C$7*IO90</f>
        <v>0.2407785829543149</v>
      </c>
      <c r="IR90" s="110">
        <f>IQ90/'DT-Prelim Calcs'!$C$7*('DT-Prelim Calcs'!$C$8-'DT-Prelim Calcs'!$C$9)+'DT-Prelim Calcs'!$C$9</f>
        <v>17.685785910688708</v>
      </c>
      <c r="IS90" s="110">
        <f t="shared" si="144"/>
        <v>17.685785910688708</v>
      </c>
      <c r="IT90" s="2">
        <f t="shared" si="186"/>
        <v>8.6389911879980463E-6</v>
      </c>
      <c r="IU90" s="110">
        <f>IT90*'DT-Prelim Calcs'!$C$21/IO$2/'DT-Prelim Calcs'!$C$19/'DT-Prelim Calcs'!$C$18*3.39*'DT-Prelim Calcs'!$C$20</f>
        <v>3.2084637396360228E-4</v>
      </c>
      <c r="IV90" s="88">
        <f t="shared" si="145"/>
        <v>1</v>
      </c>
      <c r="IW90" s="110">
        <f>IU89*'DT-Prelim Calcs'!$C$11+IW89</f>
        <v>12.304132106455834</v>
      </c>
      <c r="IX90" s="110">
        <f>IX89+0.5*IU90*'DT-Prelim Calcs'!$C$11^2+IW90*'DT-Prelim Calcs'!$C$11</f>
        <v>37.946385111439525</v>
      </c>
      <c r="IY90" s="110">
        <f>MIN('Drive Train'!$G$35-IS89*'DT-Prelim Calcs'!$C$21*'Drive Train'!$G$38,IY89+IS$2)</f>
        <v>11.108273496187895</v>
      </c>
      <c r="IZ90" s="110">
        <f>'Drive Train'!$G$35-IS90*'DT-Prelim Calcs'!$C$21*'Drive Train'!$G$38</f>
        <v>11.108279268038016</v>
      </c>
      <c r="JA90" s="1">
        <f>IF(IX90&gt;='Drive Train'!$G$30,1,0)</f>
        <v>1</v>
      </c>
      <c r="JB90" s="110">
        <f t="shared" si="187"/>
        <v>0</v>
      </c>
      <c r="JC90" s="119">
        <f>JC89+'DT-Prelim Calcs'!$C$11</f>
        <v>3.4400000000000022</v>
      </c>
      <c r="JD90" s="2">
        <f>JN90/'Drive Train'!$G$35</f>
        <v>0.87466739267874938</v>
      </c>
      <c r="JE90" s="88">
        <f>JL90*12*60/(PI() * 'Drive Train'!$G$17)/JD$2*JD90</f>
        <v>4110.7918123877635</v>
      </c>
      <c r="JF90" s="2">
        <f>('DT-Prelim Calcs'!$C$6*JD90-JE90)/('DT-Prelim Calcs'!$C$6*JD90)*'DT-Prelim Calcs'!$C$7*JD90</f>
        <v>0.24077820596012797</v>
      </c>
      <c r="JG90" s="110">
        <f>JF90/'DT-Prelim Calcs'!$C$7*('DT-Prelim Calcs'!$C$8-'DT-Prelim Calcs'!$C$9)+'DT-Prelim Calcs'!$C$9</f>
        <v>17.685762916717024</v>
      </c>
      <c r="JH90" s="110">
        <f t="shared" si="146"/>
        <v>17.685762916717024</v>
      </c>
      <c r="JI90" s="2">
        <f t="shared" si="188"/>
        <v>8.1579708252621508E-6</v>
      </c>
      <c r="JJ90" s="110">
        <f>JI90*'DT-Prelim Calcs'!$C$21/JD$2/'DT-Prelim Calcs'!$C$19/'DT-Prelim Calcs'!$C$18*3.39*'DT-Prelim Calcs'!$C$20</f>
        <v>3.0298159834016134E-4</v>
      </c>
      <c r="JK90" s="88">
        <f t="shared" si="147"/>
        <v>1</v>
      </c>
      <c r="JL90" s="110">
        <f>JJ89*'DT-Prelim Calcs'!$C$11+JL89</f>
        <v>12.304137422533866</v>
      </c>
      <c r="JM90" s="110">
        <f>JM89+0.5*JJ90*'DT-Prelim Calcs'!$C$11^2+JL90*'DT-Prelim Calcs'!$C$11</f>
        <v>38.104016578355377</v>
      </c>
      <c r="JN90" s="110">
        <f>MIN('Drive Train'!$G$35-JH89*'DT-Prelim Calcs'!$C$21*'Drive Train'!$G$38,JN89+JH$2)</f>
        <v>11.108275887020117</v>
      </c>
      <c r="JO90" s="110">
        <f>'Drive Train'!$G$35-JH90*'DT-Prelim Calcs'!$C$21*'Drive Train'!$G$38</f>
        <v>11.108281337495468</v>
      </c>
      <c r="JP90" s="1">
        <f>IF(JM90&gt;='Drive Train'!$G$30,1,0)</f>
        <v>1</v>
      </c>
      <c r="JQ90" s="110">
        <f>MIN(JG90,'DT-Prelim Calcs'!$C$10)*'DT-Prelim Calcs'!$C$11*1000/60/60*(1-JP90)</f>
        <v>0</v>
      </c>
      <c r="JR90" s="119">
        <f>JR89+'DT-Prelim Calcs'!$C$11</f>
        <v>3.4400000000000022</v>
      </c>
      <c r="JS90" s="2">
        <f>KC90/'Drive Train'!$G$35</f>
        <v>0.87466746193980938</v>
      </c>
      <c r="JT90" s="88">
        <f>KA90*12*60/(PI() * 'Drive Train'!$G$17)/JS$2*JS90</f>
        <v>4110.7927913486419</v>
      </c>
      <c r="JU90" s="2">
        <f>('DT-Prelim Calcs'!$C$6*JS90-JT90)/('DT-Prelim Calcs'!$C$6*JS90)*'DT-Prelim Calcs'!$C$7*JS90</f>
        <v>0.24077806725951728</v>
      </c>
      <c r="JV90" s="110">
        <f>JU90/'DT-Prelim Calcs'!$C$7*('DT-Prelim Calcs'!$C$8-'DT-Prelim Calcs'!$C$9)+'DT-Prelim Calcs'!$C$9</f>
        <v>17.685754456963465</v>
      </c>
      <c r="JW90" s="110">
        <f t="shared" si="148"/>
        <v>17.685754456963465</v>
      </c>
      <c r="JX90" s="2">
        <f t="shared" si="189"/>
        <v>7.9809977678035882E-6</v>
      </c>
      <c r="JY90" s="110">
        <f>JX90*'DT-Prelim Calcs'!$C$21/JS$2/'DT-Prelim Calcs'!$C$19/'DT-Prelim Calcs'!$C$18*3.39*'DT-Prelim Calcs'!$C$20</f>
        <v>2.964089369565363E-4</v>
      </c>
      <c r="JZ90" s="88">
        <f t="shared" si="149"/>
        <v>1</v>
      </c>
      <c r="KA90" s="110">
        <f>JY89*'DT-Prelim Calcs'!$C$11+KA89</f>
        <v>12.304139378381153</v>
      </c>
      <c r="KB90" s="110">
        <f>KB89+0.5*JY90*'DT-Prelim Calcs'!$C$11^2+KA90*'DT-Prelim Calcs'!$C$11</f>
        <v>38.16610619177402</v>
      </c>
      <c r="KC90" s="110">
        <f>MIN('Drive Train'!$G$35-JW89*'DT-Prelim Calcs'!$C$21*'Drive Train'!$G$38,KC89+JW$2)</f>
        <v>11.108276766635578</v>
      </c>
      <c r="KD90" s="110">
        <f>'Drive Train'!$G$35-JW90*'DT-Prelim Calcs'!$C$21*'Drive Train'!$G$38</f>
        <v>11.108282098873287</v>
      </c>
      <c r="KE90" s="1">
        <f>IF(KB90&gt;='Drive Train'!$G$30,1,0)</f>
        <v>1</v>
      </c>
      <c r="KF90" s="110">
        <f>MIN(JV90,'DT-Prelim Calcs'!$C$10)*'DT-Prelim Calcs'!$C$11*1000/60/60*(1-KE90)</f>
        <v>0</v>
      </c>
      <c r="KG90" s="119">
        <f>KG89+'DT-Prelim Calcs'!$C$11</f>
        <v>3.4400000000000022</v>
      </c>
      <c r="KH90" s="2">
        <f>KR90/'Drive Train'!$G$35</f>
        <v>0.87466745678941582</v>
      </c>
      <c r="KI90" s="88">
        <f>KP90*12*60/(PI() * 'Drive Train'!$G$17)/KH$2*KH90</f>
        <v>4110.7927185511153</v>
      </c>
      <c r="KJ90" s="2">
        <f>('DT-Prelim Calcs'!$C$6*KH90-KI90)/('DT-Prelim Calcs'!$C$6*KH90)*'DT-Prelim Calcs'!$C$7*KH90</f>
        <v>0.24077807757357747</v>
      </c>
      <c r="KK90" s="110">
        <f>KJ90/'DT-Prelim Calcs'!$C$7*('DT-Prelim Calcs'!$C$8-'DT-Prelim Calcs'!$C$9)+'DT-Prelim Calcs'!$C$9</f>
        <v>17.68575508604799</v>
      </c>
      <c r="KL90" s="110">
        <f t="shared" si="150"/>
        <v>17.68575508604799</v>
      </c>
      <c r="KM90" s="2">
        <f t="shared" si="190"/>
        <v>7.9941578448594619E-6</v>
      </c>
      <c r="KN90" s="110">
        <f>KM90*'DT-Prelim Calcs'!$C$21/KH$2/'DT-Prelim Calcs'!$C$19/'DT-Prelim Calcs'!$C$18*3.39*'DT-Prelim Calcs'!$C$20</f>
        <v>2.9689769344587322E-4</v>
      </c>
      <c r="KO90" s="88">
        <f t="shared" si="151"/>
        <v>1</v>
      </c>
      <c r="KP90" s="110">
        <f>KN89*'DT-Prelim Calcs'!$C$11+KP89</f>
        <v>12.304139232940377</v>
      </c>
      <c r="KQ90" s="110">
        <f>KQ89+0.5*KN90*'DT-Prelim Calcs'!$C$11^2+KP90*'DT-Prelim Calcs'!$C$11</f>
        <v>38.161550790758767</v>
      </c>
      <c r="KR90" s="110">
        <f>MIN('Drive Train'!$G$35-KL89*'DT-Prelim Calcs'!$C$21*'Drive Train'!$G$38,KR89+KL$2)</f>
        <v>11.108276701225581</v>
      </c>
      <c r="KS90" s="110">
        <f>'Drive Train'!$G$35-KL90*'DT-Prelim Calcs'!$C$21*'Drive Train'!$G$38</f>
        <v>11.108282042255681</v>
      </c>
      <c r="KT90" s="1">
        <f>IF(KQ90&gt;='Drive Train'!$G$30,1,0)</f>
        <v>1</v>
      </c>
      <c r="KU90" s="110">
        <f>MIN(KK90,'DT-Prelim Calcs'!$C$10)*'DT-Prelim Calcs'!$C$11*1000/60/60*(1-KT90)</f>
        <v>0</v>
      </c>
      <c r="KV90" s="119">
        <f>KV89+'DT-Prelim Calcs'!$C$11</f>
        <v>3.4400000000000022</v>
      </c>
      <c r="KW90" s="2">
        <f>LG90/'Drive Train'!$G$35</f>
        <v>0.87466746162481068</v>
      </c>
      <c r="KX90" s="88">
        <f>LE90*12*60/(PI() * 'Drive Train'!$G$17)/KW$2*KW90</f>
        <v>4110.7927868963361</v>
      </c>
      <c r="KY90" s="2">
        <f>('DT-Prelim Calcs'!$C$6*KW90-KX90)/('DT-Prelim Calcs'!$C$6*KW90)*'DT-Prelim Calcs'!$C$7*KW90</f>
        <v>0.24077806789032655</v>
      </c>
      <c r="KZ90" s="110">
        <f>KY90/'DT-Prelim Calcs'!$C$7*('DT-Prelim Calcs'!$C$8-'DT-Prelim Calcs'!$C$9)+'DT-Prelim Calcs'!$C$9</f>
        <v>17.68575449543836</v>
      </c>
      <c r="LA90" s="110">
        <f t="shared" si="152"/>
        <v>17.68575449543836</v>
      </c>
      <c r="LB90" s="2">
        <f t="shared" si="191"/>
        <v>7.9818026397504571E-6</v>
      </c>
      <c r="LC90" s="110">
        <f>LB90*'DT-Prelim Calcs'!$C$21/KW$2/'DT-Prelim Calcs'!$C$19/'DT-Prelim Calcs'!$C$18*3.39*'DT-Prelim Calcs'!$C$20</f>
        <v>2.9643882936411465E-4</v>
      </c>
      <c r="LD90" s="88">
        <f t="shared" si="153"/>
        <v>1</v>
      </c>
      <c r="LE90" s="110">
        <f>LC89*'DT-Prelim Calcs'!$C$11+LE89</f>
        <v>12.304139369485981</v>
      </c>
      <c r="LF90" s="110">
        <f>LF89+0.5*LC90*'DT-Prelim Calcs'!$C$11^2+LE90*'DT-Prelim Calcs'!$C$11</f>
        <v>38.16589110943579</v>
      </c>
      <c r="LG90" s="110">
        <f>MIN('Drive Train'!$G$35-LA89*'DT-Prelim Calcs'!$C$21*'Drive Train'!$G$38,LG89+LA$2)</f>
        <v>11.108276762635095</v>
      </c>
      <c r="LH90" s="110">
        <f>'Drive Train'!$G$35-LA90*'DT-Prelim Calcs'!$C$21*'Drive Train'!$G$38</f>
        <v>11.108282095410548</v>
      </c>
      <c r="LI90" s="1">
        <f>IF(LF90&gt;='Drive Train'!$G$30,1,0)</f>
        <v>1</v>
      </c>
      <c r="LJ90" s="110">
        <f>MIN(KZ90,'DT-Prelim Calcs'!$C$10)*'DT-Prelim Calcs'!$C$11*1000/60/60*(1-LI90)</f>
        <v>0</v>
      </c>
      <c r="LK90" s="119">
        <f>LK89+'DT-Prelim Calcs'!$C$11</f>
        <v>3.4400000000000022</v>
      </c>
      <c r="LL90" s="2">
        <f>LV90/'Drive Train'!$G$35</f>
        <v>0.87466745798125389</v>
      </c>
      <c r="LM90" s="88">
        <f>LT90*12*60/(PI() * 'Drive Train'!$G$17)/LL$2*LL90</f>
        <v>4110.792735396989</v>
      </c>
      <c r="LN90" s="2">
        <f>('DT-Prelim Calcs'!$C$6*LL90-LM90)/('DT-Prelim Calcs'!$C$6*LL90)*'DT-Prelim Calcs'!$C$7*LL90</f>
        <v>0.2407780751868292</v>
      </c>
      <c r="LO90" s="110">
        <f>LN90/'DT-Prelim Calcs'!$C$7*('DT-Prelim Calcs'!$C$8-'DT-Prelim Calcs'!$C$9)+'DT-Prelim Calcs'!$C$9</f>
        <v>17.68575494047327</v>
      </c>
      <c r="LP90" s="110">
        <f t="shared" si="154"/>
        <v>17.68575494047327</v>
      </c>
      <c r="LQ90" s="2">
        <f t="shared" si="192"/>
        <v>7.9911125077103407E-6</v>
      </c>
      <c r="LR90" s="110">
        <f>LQ90*'DT-Prelim Calcs'!$C$21/LL$2/'DT-Prelim Calcs'!$C$19/'DT-Prelim Calcs'!$C$18*3.39*'DT-Prelim Calcs'!$C$20</f>
        <v>2.9678459165417907E-4</v>
      </c>
      <c r="LS90" s="88">
        <f t="shared" si="155"/>
        <v>1</v>
      </c>
      <c r="LT90" s="110">
        <f>LR89*'DT-Prelim Calcs'!$C$11+LT89</f>
        <v>12.304139266596424</v>
      </c>
      <c r="LU90" s="110">
        <f>LU89+0.5*LR90*'DT-Prelim Calcs'!$C$11^2+LT90*'DT-Prelim Calcs'!$C$11</f>
        <v>38.163015550437677</v>
      </c>
      <c r="LV90" s="110">
        <f>MIN('Drive Train'!$G$35-LP89*'DT-Prelim Calcs'!$C$21*'Drive Train'!$G$38,LV89+LP$2)</f>
        <v>11.108276716361924</v>
      </c>
      <c r="LW90" s="110">
        <f>'Drive Train'!$G$35-LP90*'DT-Prelim Calcs'!$C$21*'Drive Train'!$G$38</f>
        <v>11.108282055357405</v>
      </c>
      <c r="LX90" s="1">
        <f>IF(LU90&gt;='Drive Train'!$G$30,1,0)</f>
        <v>1</v>
      </c>
      <c r="LY90" s="110">
        <f>MIN(LO90,'DT-Prelim Calcs'!$C$10)*'DT-Prelim Calcs'!$C$11*1000/60/60*(1-LX90)</f>
        <v>0</v>
      </c>
      <c r="LZ90" s="119">
        <f>LZ89+'DT-Prelim Calcs'!$C$11</f>
        <v>3.4400000000000022</v>
      </c>
    </row>
    <row r="91" spans="18:338" x14ac:dyDescent="0.2">
      <c r="R91" s="119">
        <f>R90+'DT-Prelim Calcs'!$C$11</f>
        <v>3.4800000000000022</v>
      </c>
      <c r="S91" s="2">
        <f>AG91/'Drive Train'!$G$35</f>
        <v>0</v>
      </c>
      <c r="T91" s="88">
        <f>AE91*12*60/(PI() * 'Drive Train'!$G$17)/S$2*ABS(S91)</f>
        <v>0</v>
      </c>
      <c r="U91" s="2">
        <f>IF(OR(AD90=1,AND($C$32=Motors!$C$28,'DT-Prelim Calcs'!AI90=1)),0,IF(AG91=0,-(V90+$C$9)/($C$8-$C$9)*$C$7,($C$6*S91-T91)/($C$6*S91)*$C$7*S91))</f>
        <v>0</v>
      </c>
      <c r="V91" s="110">
        <f>IF(AND(AD90=1,AI90=1),0,ABS(U91/$C$7*($C$8-$C$9)+$C$9) *'Drive Train'!$K$55 + V90*(1-'Drive Train'!$K$55))</f>
        <v>0</v>
      </c>
      <c r="W91" s="110">
        <f t="shared" si="108"/>
        <v>0</v>
      </c>
      <c r="X91" s="2">
        <f>MAX(MIN(IF(AND(AI90=1,AG91&lt;0),-1,1)*(W91-$C$9)/($C$8-$C$9)*$C$7-$C$29*AE91/T$2 -  AI90*$C$29/2,X$2),MAX(X$4:X90)*-1)</f>
        <v>-0.19877611615902296</v>
      </c>
      <c r="Y91" s="110">
        <f t="shared" si="109"/>
        <v>0</v>
      </c>
      <c r="Z91" s="110">
        <f t="shared" si="110"/>
        <v>0</v>
      </c>
      <c r="AA91" s="110">
        <f t="shared" si="111"/>
        <v>0</v>
      </c>
      <c r="AB91" s="110" t="e">
        <f t="shared" si="112"/>
        <v>#N/A</v>
      </c>
      <c r="AC91" s="88">
        <f t="shared" si="156"/>
        <v>0</v>
      </c>
      <c r="AD91" s="1">
        <f t="shared" si="113"/>
        <v>1</v>
      </c>
      <c r="AE91" s="110">
        <f t="shared" si="114"/>
        <v>0</v>
      </c>
      <c r="AF91" s="110" t="e">
        <f t="shared" si="115"/>
        <v>#N/A</v>
      </c>
      <c r="AG91" s="110">
        <f>IF(AI90=0,MIN('Drive Train'!$G$35-W90*$C$21*'Drive Train'!$G$38,AG90+W$2)-$C$3,IF(AE90-1&lt;=0,0,IF($C$32=Motors!$C$26,MAX(MAX(AG$4:AG90)*-1,AG90-W$2),MAX(0,MAX(AG$4:AG90)*-1,AG90-W$2))))</f>
        <v>0</v>
      </c>
      <c r="AH91" s="110">
        <f>'Drive Train'!$G$35-ABS(W91)*'DT-Prelim Calcs'!$C$21*'Drive Train'!$G$38</f>
        <v>12.7</v>
      </c>
      <c r="AI91" s="1">
        <f>IF(AJ91&gt;='Drive Train'!$G$30,1,0)</f>
        <v>1</v>
      </c>
      <c r="AJ91" s="110">
        <f>AJ90+0.5*Y91*'DT-Prelim Calcs'!$C$11^2+AE91*'DT-Prelim Calcs'!$C$11</f>
        <v>27.383415475911544</v>
      </c>
      <c r="AK91" s="110">
        <f t="shared" si="116"/>
        <v>0</v>
      </c>
      <c r="AL91" s="119">
        <f>AL90+'DT-Prelim Calcs'!$C$11</f>
        <v>3.4800000000000022</v>
      </c>
      <c r="AM91" s="2">
        <f>AW91/'Drive Train'!$G$35</f>
        <v>0.73801674472130441</v>
      </c>
      <c r="AN91" s="88">
        <f>AU91*12*60/(PI() * 'Drive Train'!$G$17)/AM$2*AM91</f>
        <v>2015.1637620143047</v>
      </c>
      <c r="AO91" s="2">
        <f>('DT-Prelim Calcs'!$C$6*AM91-AN91)/('DT-Prelim Calcs'!$C$6*AM91)*'DT-Prelim Calcs'!$C$7*AM91</f>
        <v>0.55406578395427042</v>
      </c>
      <c r="AP91" s="110">
        <f>AO91/'DT-Prelim Calcs'!$C$7*('DT-Prelim Calcs'!$C$8-'DT-Prelim Calcs'!$C$9)+'DT-Prelim Calcs'!$C$9</f>
        <v>36.794083276643441</v>
      </c>
      <c r="AQ91" s="110">
        <f t="shared" si="117"/>
        <v>36.794083276643441</v>
      </c>
      <c r="AR91" s="2">
        <f t="shared" si="157"/>
        <v>0.41418307244067876</v>
      </c>
      <c r="AS91" s="110">
        <f>AR91*'DT-Prelim Calcs'!$C$21/AM$2/'DT-Prelim Calcs'!$C$19/'DT-Prelim Calcs'!$C$18*3.39*'DT-Prelim Calcs'!$C$20</f>
        <v>4.6147449647008196</v>
      </c>
      <c r="AT91" s="88">
        <f t="shared" si="118"/>
        <v>0</v>
      </c>
      <c r="AU91" s="110">
        <f>AS90*'DT-Prelim Calcs'!$C$11+AU90</f>
        <v>23.82821451246793</v>
      </c>
      <c r="AV91" s="110">
        <f>AV90+0.5*AS91*'DT-Prelim Calcs'!$C$11^2+AU91*'DT-Prelim Calcs'!$C$11</f>
        <v>46.872671140963917</v>
      </c>
      <c r="AW91" s="110">
        <f>MIN('Drive Train'!$G$35-AQ90*'DT-Prelim Calcs'!$C$21*'Drive Train'!$G$38,AW90+AQ$2)</f>
        <v>9.3728126579605657</v>
      </c>
      <c r="AX91" s="110">
        <f>'Drive Train'!$G$35-AQ91*'DT-Prelim Calcs'!$C$21*'Drive Train'!$G$38</f>
        <v>9.3885325051020896</v>
      </c>
      <c r="AY91" s="1">
        <f>IF(AV91&gt;='Drive Train'!$G$30,1,0)</f>
        <v>1</v>
      </c>
      <c r="AZ91" s="110">
        <f t="shared" si="158"/>
        <v>0</v>
      </c>
      <c r="BA91" s="119">
        <f>BA90+'DT-Prelim Calcs'!$C$11</f>
        <v>3.4800000000000022</v>
      </c>
      <c r="BB91" s="2">
        <f>BL91/'Drive Train'!$G$35</f>
        <v>0.83620546012929675</v>
      </c>
      <c r="BC91" s="88">
        <f>BJ91*12*60/(PI() * 'Drive Train'!$G$17)/BB$2*BB91</f>
        <v>3527.6689978302111</v>
      </c>
      <c r="BD91" s="2">
        <f>('DT-Prelim Calcs'!$C$6*BB91-BC91)/('DT-Prelim Calcs'!$C$6*BB91)*'DT-Prelim Calcs'!$C$7*BB91</f>
        <v>0.32733509485412388</v>
      </c>
      <c r="BE91" s="110">
        <f>BD91/'DT-Prelim Calcs'!$C$7*('DT-Prelim Calcs'!$C$8-'DT-Prelim Calcs'!$C$9)+'DT-Prelim Calcs'!$C$9</f>
        <v>22.965119260606137</v>
      </c>
      <c r="BF91" s="110">
        <f t="shared" si="119"/>
        <v>22.965119260606137</v>
      </c>
      <c r="BG91" s="2">
        <f t="shared" si="159"/>
        <v>0.11121520261734311</v>
      </c>
      <c r="BH91" s="110">
        <f>BG91*'DT-Prelim Calcs'!$C$21/BB$2/'DT-Prelim Calcs'!$C$19/'DT-Prelim Calcs'!$C$18*3.39*'DT-Prelim Calcs'!$C$20</f>
        <v>1.9275472948957906</v>
      </c>
      <c r="BI91" s="88">
        <f t="shared" si="120"/>
        <v>0</v>
      </c>
      <c r="BJ91" s="110">
        <f>BH90*'DT-Prelim Calcs'!$C$11+BJ90</f>
        <v>23.666643837419382</v>
      </c>
      <c r="BK91" s="110">
        <f>BK90+0.5*BH91*'DT-Prelim Calcs'!$C$11^2+BJ91*'DT-Prelim Calcs'!$C$11</f>
        <v>54.371388408434932</v>
      </c>
      <c r="BL91" s="110">
        <f>MIN('Drive Train'!$G$35-BF90*'DT-Prelim Calcs'!$C$21*'Drive Train'!$G$38,BL90+BF$2)</f>
        <v>10.619809343642068</v>
      </c>
      <c r="BM91" s="110">
        <f>'Drive Train'!$G$35-BF91*'DT-Prelim Calcs'!$C$21*'Drive Train'!$G$38</f>
        <v>10.633139266545447</v>
      </c>
      <c r="BN91" s="1">
        <f>IF(BK91&gt;='Drive Train'!$G$30,1,0)</f>
        <v>1</v>
      </c>
      <c r="BO91" s="110">
        <f t="shared" si="160"/>
        <v>0</v>
      </c>
      <c r="BP91" s="119">
        <f>BP90+'DT-Prelim Calcs'!$C$11</f>
        <v>3.4800000000000022</v>
      </c>
      <c r="BQ91" s="2">
        <f>CA91/'Drive Train'!$G$35</f>
        <v>0.87004697370329076</v>
      </c>
      <c r="BR91" s="88">
        <f>BY91*12*60/(PI() * 'Drive Train'!$G$17)/BQ$2*BQ91</f>
        <v>4041.9148603495764</v>
      </c>
      <c r="BS91" s="2">
        <f>('DT-Prelim Calcs'!$C$6*BQ91-BR91)/('DT-Prelim Calcs'!$C$6*BQ91)*'DT-Prelim Calcs'!$C$7*BQ91</f>
        <v>0.25089295328244421</v>
      </c>
      <c r="BT91" s="110">
        <f>BS91/'DT-Prelim Calcs'!$C$7*('DT-Prelim Calcs'!$C$8-'DT-Prelim Calcs'!$C$9)+'DT-Prelim Calcs'!$C$9</f>
        <v>18.302690767581705</v>
      </c>
      <c r="BU91" s="110">
        <f t="shared" si="121"/>
        <v>18.302690767581705</v>
      </c>
      <c r="BV91" s="2">
        <f t="shared" si="161"/>
        <v>1.2899849216327197E-2</v>
      </c>
      <c r="BW91" s="110">
        <f>BV91*'DT-Prelim Calcs'!$C$21/BQ$2/'DT-Prelim Calcs'!$C$19/'DT-Prelim Calcs'!$C$18*3.39*'DT-Prelim Calcs'!$C$20</f>
        <v>0.30342480720137355</v>
      </c>
      <c r="BX91" s="88">
        <f t="shared" si="122"/>
        <v>0</v>
      </c>
      <c r="BY91" s="110">
        <f>BW90*'DT-Prelim Calcs'!$C$11+BY90</f>
        <v>19.203515526205212</v>
      </c>
      <c r="BZ91" s="110">
        <f>BZ90+0.5*BW91*'DT-Prelim Calcs'!$C$11^2+BY91*'DT-Prelim Calcs'!$C$11</f>
        <v>51.517562017766416</v>
      </c>
      <c r="CA91" s="110">
        <f>MIN('Drive Train'!$G$35-BU90*'DT-Prelim Calcs'!$C$21*'Drive Train'!$G$38,CA90+BU$2)</f>
        <v>11.049596566031791</v>
      </c>
      <c r="CB91" s="110">
        <f>'Drive Train'!$G$35-BU91*'DT-Prelim Calcs'!$C$21*'Drive Train'!$G$38</f>
        <v>11.052757830917646</v>
      </c>
      <c r="CC91" s="1">
        <f>IF(BZ91&gt;='Drive Train'!$G$30,1,0)</f>
        <v>1</v>
      </c>
      <c r="CD91" s="110">
        <f t="shared" si="162"/>
        <v>0</v>
      </c>
      <c r="CE91" s="119">
        <f>CE90+'DT-Prelim Calcs'!$C$11</f>
        <v>3.4800000000000022</v>
      </c>
      <c r="CF91" s="2">
        <f>CP91/'Drive Train'!$G$35</f>
        <v>0.8744186238008087</v>
      </c>
      <c r="CG91" s="88">
        <f>CN91*12*60/(PI() * 'Drive Train'!$G$17)/CF$2*CF91</f>
        <v>4107.1597200195802</v>
      </c>
      <c r="CH91" s="2">
        <f>('DT-Prelim Calcs'!$C$6*CF91-CG91)/('DT-Prelim Calcs'!$C$6*CF91)*'DT-Prelim Calcs'!$C$7*CF91</f>
        <v>0.24130436825304288</v>
      </c>
      <c r="CI91" s="110">
        <f>CH91/'DT-Prelim Calcs'!$C$7*('DT-Prelim Calcs'!$C$8-'DT-Prelim Calcs'!$C$9)+'DT-Prelim Calcs'!$C$9</f>
        <v>17.717855084937369</v>
      </c>
      <c r="CJ91" s="110">
        <f t="shared" si="123"/>
        <v>17.717855084937369</v>
      </c>
      <c r="CK91" s="2">
        <f t="shared" si="163"/>
        <v>6.7861510187861018E-4</v>
      </c>
      <c r="CL91" s="110">
        <f>CK91*'DT-Prelim Calcs'!$C$21/CF$2/'DT-Prelim Calcs'!$C$19/'DT-Prelim Calcs'!$C$18*3.39*'DT-Prelim Calcs'!$C$20</f>
        <v>2.016265001470835E-2</v>
      </c>
      <c r="CM91" s="88">
        <f t="shared" si="124"/>
        <v>1</v>
      </c>
      <c r="CN91" s="110">
        <f>CL90*'DT-Prelim Calcs'!$C$11+CN90</f>
        <v>15.370954355087488</v>
      </c>
      <c r="CO91" s="110">
        <f>CO90+0.5*CL91*'DT-Prelim Calcs'!$C$11^2+CN91*'DT-Prelim Calcs'!$C$11</f>
        <v>45.498089004571185</v>
      </c>
      <c r="CP91" s="110">
        <f>MIN('Drive Train'!$G$35-CJ90*'DT-Prelim Calcs'!$C$21*'Drive Train'!$G$38,CP90+CJ$2)</f>
        <v>11.10511652227027</v>
      </c>
      <c r="CQ91" s="110">
        <f>'Drive Train'!$G$35-CJ91*'DT-Prelim Calcs'!$C$21*'Drive Train'!$G$38</f>
        <v>11.105393042355637</v>
      </c>
      <c r="CR91" s="1">
        <f>IF(CO91&gt;='Drive Train'!$G$30,1,0)</f>
        <v>1</v>
      </c>
      <c r="CS91" s="110">
        <f t="shared" si="164"/>
        <v>0</v>
      </c>
      <c r="CT91" s="119">
        <f>CT90+'DT-Prelim Calcs'!$C$11</f>
        <v>3.4800000000000022</v>
      </c>
      <c r="CU91" s="2">
        <f>DE91/'Drive Train'!$G$35</f>
        <v>0.87466429367075693</v>
      </c>
      <c r="CV91" s="88">
        <f>DC91*12*60/(PI() * 'Drive Train'!$G$17)/CU$2*CU91</f>
        <v>4110.7474857263305</v>
      </c>
      <c r="CW91" s="2">
        <f>('DT-Prelim Calcs'!$C$6*CU91-CV91)/('DT-Prelim Calcs'!$C$6*CU91)*'DT-Prelim Calcs'!$C$7*CU91</f>
        <v>0.24078453851512929</v>
      </c>
      <c r="CX91" s="110">
        <f>CW91/'DT-Prelim Calcs'!$C$7*('DT-Prelim Calcs'!$C$8-'DT-Prelim Calcs'!$C$9)+'DT-Prelim Calcs'!$C$9</f>
        <v>17.686149157660367</v>
      </c>
      <c r="CY91" s="110">
        <f t="shared" si="125"/>
        <v>17.686149157660367</v>
      </c>
      <c r="CZ91" s="2">
        <f t="shared" si="165"/>
        <v>1.6233689851735678E-5</v>
      </c>
      <c r="DA91" s="110">
        <f>CZ91*'DT-Prelim Calcs'!$C$21/CU$2/'DT-Prelim Calcs'!$C$19/'DT-Prelim Calcs'!$C$18*3.39*'DT-Prelim Calcs'!$C$20</f>
        <v>5.828114723790156E-4</v>
      </c>
      <c r="DB91" s="88">
        <f t="shared" si="126"/>
        <v>1</v>
      </c>
      <c r="DC91" s="110">
        <f>DA90*'DT-Prelim Calcs'!$C$11+DC90</f>
        <v>12.728325870152391</v>
      </c>
      <c r="DD91" s="110">
        <f>DD90+0.5*DA91*'DT-Prelim Calcs'!$C$11^2+DC91*'DT-Prelim Calcs'!$C$11</f>
        <v>39.685835960171104</v>
      </c>
      <c r="DE91" s="110">
        <f>MIN('Drive Train'!$G$35-CY90*'DT-Prelim Calcs'!$C$21*'Drive Train'!$G$38,DE90+CY$2)</f>
        <v>11.108236529618612</v>
      </c>
      <c r="DF91" s="110">
        <f>'Drive Train'!$G$35-CY91*'DT-Prelim Calcs'!$C$21*'Drive Train'!$G$38</f>
        <v>11.108246575810567</v>
      </c>
      <c r="DG91" s="1">
        <f>IF(DD91&gt;='Drive Train'!$G$30,1,0)</f>
        <v>1</v>
      </c>
      <c r="DH91" s="110">
        <f t="shared" si="166"/>
        <v>0</v>
      </c>
      <c r="DI91" s="119">
        <f>DI90+'DT-Prelim Calcs'!$C$11</f>
        <v>3.4800000000000022</v>
      </c>
      <c r="DJ91" s="2">
        <f>DT91/'Drive Train'!$G$35</f>
        <v>0.874670517261945</v>
      </c>
      <c r="DK91" s="88">
        <f>DR91*12*60/(PI() * 'Drive Train'!$G$17)/DJ$2*DJ91</f>
        <v>4110.8360008455011</v>
      </c>
      <c r="DL91" s="2">
        <f>('DT-Prelim Calcs'!$C$6*DJ91-DK91)/('DT-Prelim Calcs'!$C$6*DJ91)*'DT-Prelim Calcs'!$C$7*DJ91</f>
        <v>0.24077194283383616</v>
      </c>
      <c r="DM91" s="110">
        <f>DL91/'DT-Prelim Calcs'!$C$7*('DT-Prelim Calcs'!$C$8-'DT-Prelim Calcs'!$C$9)+'DT-Prelim Calcs'!$C$9</f>
        <v>17.685380910432563</v>
      </c>
      <c r="DN91" s="110">
        <f t="shared" si="127"/>
        <v>17.685380910432563</v>
      </c>
      <c r="DO91" s="2">
        <f t="shared" si="167"/>
        <v>1.6682757722485952E-7</v>
      </c>
      <c r="DP91" s="110">
        <f>DO91*'DT-Prelim Calcs'!$C$21/DJ$2/'DT-Prelim Calcs'!$C$19/'DT-Prelim Calcs'!$C$18*3.39*'DT-Prelim Calcs'!$C$20</f>
        <v>7.0219803454949341E-6</v>
      </c>
      <c r="DQ91" s="88">
        <f t="shared" si="128"/>
        <v>1</v>
      </c>
      <c r="DR91" s="110">
        <f>DP90*'DT-Prelim Calcs'!$C$11+DR90</f>
        <v>10.856669761637322</v>
      </c>
      <c r="DS91" s="110">
        <f>DS90+0.5*DP91*'DT-Prelim Calcs'!$C$11^2+DR91*'DT-Prelim Calcs'!$C$11</f>
        <v>34.814578235331396</v>
      </c>
      <c r="DT91" s="110">
        <f>MIN('Drive Train'!$G$35-DN90*'DT-Prelim Calcs'!$C$21*'Drive Train'!$G$38,DT90+DN$2)</f>
        <v>11.108315569226701</v>
      </c>
      <c r="DU91" s="110">
        <f>'Drive Train'!$G$35-DN91*'DT-Prelim Calcs'!$C$21*'Drive Train'!$G$38</f>
        <v>11.108315718061068</v>
      </c>
      <c r="DV91" s="1">
        <f>IF(DS91&gt;='Drive Train'!$G$30,1,0)</f>
        <v>1</v>
      </c>
      <c r="DW91" s="110">
        <f t="shared" si="168"/>
        <v>0</v>
      </c>
      <c r="DX91" s="119">
        <f>DX90+'DT-Prelim Calcs'!$C$11</f>
        <v>3.4800000000000022</v>
      </c>
      <c r="DY91" s="2">
        <f>EI91/'Drive Train'!$G$35</f>
        <v>0.87467058513927587</v>
      </c>
      <c r="DZ91" s="88">
        <f>EG91*12*60/(PI() * 'Drive Train'!$G$17)/DY$2*DY91</f>
        <v>4110.8369360030147</v>
      </c>
      <c r="EA91" s="2">
        <f>('DT-Prelim Calcs'!$C$6*DY91-DZ91)/('DT-Prelim Calcs'!$C$6*DY91)*'DT-Prelim Calcs'!$C$7*DY91</f>
        <v>0.24077181275797982</v>
      </c>
      <c r="EB91" s="110">
        <f>EA91/'DT-Prelim Calcs'!$C$7*('DT-Prelim Calcs'!$C$8-'DT-Prelim Calcs'!$C$9)+'DT-Prelim Calcs'!$C$9</f>
        <v>17.685372976727848</v>
      </c>
      <c r="EC91" s="110">
        <f t="shared" si="129"/>
        <v>17.685372976727848</v>
      </c>
      <c r="ED91" s="2">
        <f t="shared" si="169"/>
        <v>6.6421040889608207E-10</v>
      </c>
      <c r="EE91" s="110">
        <f>ED91*'DT-Prelim Calcs'!$C$21/DY$2/'DT-Prelim Calcs'!$C$19/'DT-Prelim Calcs'!$C$18*3.39*'DT-Prelim Calcs'!$C$20</f>
        <v>3.2068831370152925E-8</v>
      </c>
      <c r="EF91" s="88">
        <f t="shared" si="130"/>
        <v>1</v>
      </c>
      <c r="EG91" s="110">
        <f>EE90*'DT-Prelim Calcs'!$C$11+EG90</f>
        <v>9.4647904415734736</v>
      </c>
      <c r="EH91" s="110">
        <f>EH90+0.5*EE91*'DT-Prelim Calcs'!$C$11^2+EG91*'DT-Prelim Calcs'!$C$11</f>
        <v>30.861215611382015</v>
      </c>
      <c r="EI91" s="110">
        <f>MIN('Drive Train'!$G$35-EC90*'DT-Prelim Calcs'!$C$21*'Drive Train'!$G$38,EI90+EC$2)</f>
        <v>11.108316431268802</v>
      </c>
      <c r="EJ91" s="110">
        <f>'Drive Train'!$G$35-EC91*'DT-Prelim Calcs'!$C$21*'Drive Train'!$G$38</f>
        <v>11.108316432094494</v>
      </c>
      <c r="EK91" s="1">
        <f>IF(EH91&gt;='Drive Train'!$G$30,1,0)</f>
        <v>1</v>
      </c>
      <c r="EL91" s="110">
        <f t="shared" si="170"/>
        <v>0</v>
      </c>
      <c r="EM91" s="119">
        <f>EM90+'DT-Prelim Calcs'!$C$11</f>
        <v>3.4800000000000022</v>
      </c>
      <c r="EN91" s="2">
        <f>EX91/'Drive Train'!$G$35</f>
        <v>0.87467058542819276</v>
      </c>
      <c r="EO91" s="88">
        <f>EV91*12*60/(PI() * 'Drive Train'!$G$17)/EN$2*EN91</f>
        <v>4110.8369398369614</v>
      </c>
      <c r="EP91" s="2">
        <f>('DT-Prelim Calcs'!$C$6*EN91-EO91)/('DT-Prelim Calcs'!$C$6*EN91)*'DT-Prelim Calcs'!$C$7*EN91</f>
        <v>0.24077181223969082</v>
      </c>
      <c r="EQ91" s="110">
        <f>EP91/'DT-Prelim Calcs'!$C$7*('DT-Prelim Calcs'!$C$8-'DT-Prelim Calcs'!$C$9)+'DT-Prelim Calcs'!$C$9</f>
        <v>17.685372945115894</v>
      </c>
      <c r="ER91" s="110">
        <f t="shared" si="131"/>
        <v>17.685372945115894</v>
      </c>
      <c r="ES91" s="2">
        <f t="shared" si="171"/>
        <v>8.9758755983382343E-13</v>
      </c>
      <c r="ET91" s="110">
        <f>ES91*'DT-Prelim Calcs'!$C$21/EN$2/'DT-Prelim Calcs'!$C$19/'DT-Prelim Calcs'!$C$18*3.39*'DT-Prelim Calcs'!$C$20</f>
        <v>4.8892512004777661E-11</v>
      </c>
      <c r="EU91" s="88">
        <f t="shared" si="132"/>
        <v>1</v>
      </c>
      <c r="EV91" s="110">
        <f>ET90*'DT-Prelim Calcs'!$C$11+EV90</f>
        <v>8.3892460782659359</v>
      </c>
      <c r="EW91" s="110">
        <f>EW90+0.5*ET91*'DT-Prelim Calcs'!$C$11^2+EV91*'DT-Prelim Calcs'!$C$11</f>
        <v>27.65113269894842</v>
      </c>
      <c r="EX91" s="110">
        <f>MIN('Drive Train'!$G$35-ER90*'DT-Prelim Calcs'!$C$21*'Drive Train'!$G$38,EX90+ER$2)</f>
        <v>11.108316434938047</v>
      </c>
      <c r="EY91" s="110">
        <f>'Drive Train'!$G$35-ER91*'DT-Prelim Calcs'!$C$21*'Drive Train'!$G$38</f>
        <v>11.108316434939569</v>
      </c>
      <c r="EZ91" s="1">
        <f>IF(EW91&gt;='Drive Train'!$G$30,1,0)</f>
        <v>1</v>
      </c>
      <c r="FA91" s="110">
        <f t="shared" si="172"/>
        <v>0</v>
      </c>
      <c r="FB91" s="119">
        <f>FB90+'DT-Prelim Calcs'!$C$11</f>
        <v>3.4800000000000022</v>
      </c>
      <c r="FC91" s="2">
        <f>FM91/'Drive Train'!$G$35</f>
        <v>0.87467058542861487</v>
      </c>
      <c r="FD91" s="88">
        <f>FK91*12*60/(PI() * 'Drive Train'!$G$17)/FC$2*FC91</f>
        <v>4110.8369398423238</v>
      </c>
      <c r="FE91" s="2">
        <f>('DT-Prelim Calcs'!$C$6*FC91-FD91)/('DT-Prelim Calcs'!$C$6*FC91)*'DT-Prelim Calcs'!$C$7*FC91</f>
        <v>0.24077181223899147</v>
      </c>
      <c r="FF91" s="110">
        <f>FE91/'DT-Prelim Calcs'!$C$7*('DT-Prelim Calcs'!$C$8-'DT-Prelim Calcs'!$C$9)+'DT-Prelim Calcs'!$C$9</f>
        <v>17.68537294507324</v>
      </c>
      <c r="FG91" s="110">
        <f t="shared" si="133"/>
        <v>17.68537294507324</v>
      </c>
      <c r="FH91" s="2">
        <f t="shared" si="173"/>
        <v>4.163336342344337E-16</v>
      </c>
      <c r="FI91" s="110">
        <f>FH91*'DT-Prelim Calcs'!$C$21/FC$2/'DT-Prelim Calcs'!$C$19/'DT-Prelim Calcs'!$C$18*3.39*'DT-Prelim Calcs'!$C$20</f>
        <v>2.5255177623634552E-14</v>
      </c>
      <c r="FJ91" s="88">
        <f t="shared" si="134"/>
        <v>1</v>
      </c>
      <c r="FK91" s="110">
        <f>FI90*'DT-Prelim Calcs'!$C$11+FK90</f>
        <v>7.5332005600817258</v>
      </c>
      <c r="FL91" s="110">
        <f>FL90+0.5*FI91*'DT-Prelim Calcs'!$C$11^2+FK91*'DT-Prelim Calcs'!$C$11</f>
        <v>25.019616955405724</v>
      </c>
      <c r="FM91" s="110">
        <f>MIN('Drive Train'!$G$35-FG90*'DT-Prelim Calcs'!$C$21*'Drive Train'!$G$38,FM90+FG$2)</f>
        <v>11.108316434943408</v>
      </c>
      <c r="FN91" s="110">
        <f>'Drive Train'!$G$35-FG91*'DT-Prelim Calcs'!$C$21*'Drive Train'!$G$38</f>
        <v>11.108316434943408</v>
      </c>
      <c r="FO91" s="1">
        <f>IF(FL91&gt;='Drive Train'!$G$30,1,0)</f>
        <v>1</v>
      </c>
      <c r="FP91" s="110">
        <f t="shared" si="174"/>
        <v>0</v>
      </c>
      <c r="FQ91" s="119">
        <f>FQ90+'DT-Prelim Calcs'!$C$11</f>
        <v>3.4800000000000022</v>
      </c>
      <c r="FR91" s="2">
        <f>GB91/'Drive Train'!$G$35</f>
        <v>0.87467058542861498</v>
      </c>
      <c r="FS91" s="88">
        <f>FZ91*12*60/(PI() * 'Drive Train'!$G$17)/FR$2*FR91</f>
        <v>4110.8369398423247</v>
      </c>
      <c r="FT91" s="2">
        <f>('DT-Prelim Calcs'!$C$6*FR91-FS91)/('DT-Prelim Calcs'!$C$6*FR91)*'DT-Prelim Calcs'!$C$7*FR91</f>
        <v>0.24077181223899125</v>
      </c>
      <c r="FU91" s="110">
        <f>FT91/'DT-Prelim Calcs'!$C$7*('DT-Prelim Calcs'!$C$8-'DT-Prelim Calcs'!$C$9)+'DT-Prelim Calcs'!$C$9</f>
        <v>17.685372945073226</v>
      </c>
      <c r="FV91" s="110">
        <f t="shared" si="135"/>
        <v>17.685372945073226</v>
      </c>
      <c r="FW91" s="2">
        <f t="shared" si="175"/>
        <v>1.3877787807814457E-16</v>
      </c>
      <c r="FX91" s="110">
        <f>FW91*'DT-Prelim Calcs'!$C$21/FR$2/'DT-Prelim Calcs'!$C$19/'DT-Prelim Calcs'!$C$18*3.39*'DT-Prelim Calcs'!$C$20</f>
        <v>9.2774121882739154E-15</v>
      </c>
      <c r="FY91" s="88">
        <f t="shared" si="136"/>
        <v>1</v>
      </c>
      <c r="FZ91" s="110">
        <f>FX90*'DT-Prelim Calcs'!$C$11+FZ90</f>
        <v>6.8356819897037893</v>
      </c>
      <c r="GA91" s="110">
        <f>GA90+0.5*FX91*'DT-Prelim Calcs'!$C$11^2+FZ91*'DT-Prelim Calcs'!$C$11</f>
        <v>22.831625479463231</v>
      </c>
      <c r="GB91" s="110">
        <f>MIN('Drive Train'!$G$35-FV90*'DT-Prelim Calcs'!$C$21*'Drive Train'!$G$38,GB90+FV$2)</f>
        <v>11.10831643494341</v>
      </c>
      <c r="GC91" s="110">
        <f>'Drive Train'!$G$35-FV91*'DT-Prelim Calcs'!$C$21*'Drive Train'!$G$38</f>
        <v>11.10831643494341</v>
      </c>
      <c r="GD91" s="1">
        <f>IF(GA91&gt;='Drive Train'!$G$30,1,0)</f>
        <v>1</v>
      </c>
      <c r="GE91" s="110">
        <f t="shared" si="176"/>
        <v>0</v>
      </c>
      <c r="GF91" s="119">
        <f>GF90+'DT-Prelim Calcs'!$C$11</f>
        <v>3.4800000000000022</v>
      </c>
      <c r="GG91" s="2">
        <f>GQ91/'Drive Train'!$G$35</f>
        <v>0.87466420563881042</v>
      </c>
      <c r="GH91" s="88">
        <f>GO91*12*60/(PI() * 'Drive Train'!$G$17)/GG$2*GG91</f>
        <v>4110.7467655842393</v>
      </c>
      <c r="GI91" s="2">
        <f>('DT-Prelim Calcs'!$C$6*GG91-GH91)/('DT-Prelim Calcs'!$C$6*GG91)*'DT-Prelim Calcs'!$C$7*GG91</f>
        <v>0.24078458826000743</v>
      </c>
      <c r="GJ91" s="110">
        <f>GI91/'DT-Prelim Calcs'!$C$7*('DT-Prelim Calcs'!$C$8-'DT-Prelim Calcs'!$C$9)+'DT-Prelim Calcs'!$C$9</f>
        <v>17.686152191745137</v>
      </c>
      <c r="GK91" s="110">
        <f t="shared" si="177"/>
        <v>17.686152191745137</v>
      </c>
      <c r="GL91" s="2">
        <f t="shared" si="178"/>
        <v>1.6301381273731153E-5</v>
      </c>
      <c r="GM91" s="110">
        <f>GL91*'DT-Prelim Calcs'!$C$21/GG$2/'DT-Prelim Calcs'!$C$19/'DT-Prelim Calcs'!$C$18*3.39*'DT-Prelim Calcs'!$C$20</f>
        <v>6.054224339921843E-4</v>
      </c>
      <c r="GN91" s="88">
        <f t="shared" si="137"/>
        <v>1</v>
      </c>
      <c r="GO91" s="110">
        <f>GM90*'DT-Prelim Calcs'!$C$11+GO90</f>
        <v>12.304047424020192</v>
      </c>
      <c r="GP91" s="110">
        <f>GP90+0.5*GM91*'DT-Prelim Calcs'!$C$11^2+GO91*'DT-Prelim Calcs'!$C$11</f>
        <v>36.740451619008866</v>
      </c>
      <c r="GQ91" s="110">
        <f>MIN('Drive Train'!$G$35-GK90*'DT-Prelim Calcs'!$C$21*'Drive Train'!$G$38,GQ90+GK$2)</f>
        <v>11.108235411612892</v>
      </c>
      <c r="GR91" s="110">
        <f>'Drive Train'!$G$35-GK91*'DT-Prelim Calcs'!$C$21*'Drive Train'!$G$38</f>
        <v>11.108246302742938</v>
      </c>
      <c r="GS91" s="1">
        <f>IF(GP91&gt;='Drive Train'!$G$30,1,0)</f>
        <v>1</v>
      </c>
      <c r="GT91" s="110">
        <f t="shared" si="179"/>
        <v>0</v>
      </c>
      <c r="GU91" s="119">
        <f>GU90+'DT-Prelim Calcs'!$C$11</f>
        <v>3.4800000000000022</v>
      </c>
      <c r="GV91" s="2">
        <f>HF91/'Drive Train'!$G$35</f>
        <v>0.87466602503143454</v>
      </c>
      <c r="GW91" s="88">
        <f>HD91*12*60/(PI() * 'Drive Train'!$G$17)/GV$2*GV91</f>
        <v>4110.7724815605452</v>
      </c>
      <c r="GX91" s="2">
        <f>('DT-Prelim Calcs'!$C$6*GV91-GW91)/('DT-Prelim Calcs'!$C$6*GV91)*'DT-Prelim Calcs'!$C$7*GV91</f>
        <v>0.240780944780561</v>
      </c>
      <c r="GY91" s="110">
        <f>GX91/'DT-Prelim Calcs'!$C$7*('DT-Prelim Calcs'!$C$8-'DT-Prelim Calcs'!$C$9)+'DT-Prelim Calcs'!$C$9</f>
        <v>17.685929965339184</v>
      </c>
      <c r="GZ91" s="110">
        <f t="shared" si="138"/>
        <v>17.685929965339184</v>
      </c>
      <c r="HA91" s="2">
        <f t="shared" si="180"/>
        <v>1.1652530727768173E-5</v>
      </c>
      <c r="HB91" s="110">
        <f>HA91*'DT-Prelim Calcs'!$C$21/GV$2/'DT-Prelim Calcs'!$C$19/'DT-Prelim Calcs'!$C$18*3.39*'DT-Prelim Calcs'!$C$20</f>
        <v>4.3276722364272421E-4</v>
      </c>
      <c r="HC91" s="88">
        <f t="shared" si="139"/>
        <v>1</v>
      </c>
      <c r="HD91" s="110">
        <f>HB90*'DT-Prelim Calcs'!$C$11+HD90</f>
        <v>12.304098801773664</v>
      </c>
      <c r="HE91" s="110">
        <f>HE90+0.5*HB91*'DT-Prelim Calcs'!$C$11^2+HD91*'DT-Prelim Calcs'!$C$11</f>
        <v>37.40805629899404</v>
      </c>
      <c r="HF91" s="110">
        <f>MIN('Drive Train'!$G$35-GZ90*'DT-Prelim Calcs'!$C$21*'Drive Train'!$G$38,HF90+GZ$2)</f>
        <v>11.108258517899218</v>
      </c>
      <c r="HG91" s="110">
        <f>'Drive Train'!$G$35-GZ91*'DT-Prelim Calcs'!$C$21*'Drive Train'!$G$38</f>
        <v>11.108266303119473</v>
      </c>
      <c r="HH91" s="1">
        <f>IF(HE91&gt;='Drive Train'!$G$30,1,0)</f>
        <v>1</v>
      </c>
      <c r="HI91" s="110">
        <f t="shared" si="181"/>
        <v>0</v>
      </c>
      <c r="HJ91" s="119">
        <f>HJ90+'DT-Prelim Calcs'!$C$11</f>
        <v>3.4800000000000022</v>
      </c>
      <c r="HK91" s="2">
        <f>HU91/'Drive Train'!$G$35</f>
        <v>0.87466690656343138</v>
      </c>
      <c r="HL91" s="88">
        <f>HS91*12*60/(PI() * 'Drive Train'!$G$17)/HK$2*HK91</f>
        <v>4110.7849414572747</v>
      </c>
      <c r="HM91" s="2">
        <f>('DT-Prelim Calcs'!$C$6*HK91-HL91)/('DT-Prelim Calcs'!$C$6*HK91)*'DT-Prelim Calcs'!$C$7*HK91</f>
        <v>0.24077917944369198</v>
      </c>
      <c r="HN91" s="110">
        <f>HM91/'DT-Prelim Calcs'!$C$7*('DT-Prelim Calcs'!$C$8-'DT-Prelim Calcs'!$C$9)+'DT-Prelim Calcs'!$C$9</f>
        <v>17.685822292310291</v>
      </c>
      <c r="HO91" s="110">
        <f t="shared" si="140"/>
        <v>17.685822292310291</v>
      </c>
      <c r="HP91" s="2">
        <f t="shared" si="182"/>
        <v>9.4000734003896191E-6</v>
      </c>
      <c r="HQ91" s="110">
        <f>HP91*'DT-Prelim Calcs'!$C$21/HK$2/'DT-Prelim Calcs'!$C$19/'DT-Prelim Calcs'!$C$18*3.39*'DT-Prelim Calcs'!$C$20</f>
        <v>3.4911245999379539E-4</v>
      </c>
      <c r="HR91" s="88">
        <f t="shared" si="141"/>
        <v>1</v>
      </c>
      <c r="HS91" s="110">
        <f>HQ90*'DT-Prelim Calcs'!$C$11+HS90</f>
        <v>12.304123695223288</v>
      </c>
      <c r="HT91" s="110">
        <f>HT90+0.5*HQ91*'DT-Prelim Calcs'!$C$11^2+HS91*'DT-Prelim Calcs'!$C$11</f>
        <v>37.876773082862464</v>
      </c>
      <c r="HU91" s="110">
        <f>MIN('Drive Train'!$G$35-HO90*'DT-Prelim Calcs'!$C$21*'Drive Train'!$G$38,HU90+HO$2)</f>
        <v>11.108269713355577</v>
      </c>
      <c r="HV91" s="110">
        <f>'Drive Train'!$G$35-HO91*'DT-Prelim Calcs'!$C$21*'Drive Train'!$G$38</f>
        <v>11.108275993692073</v>
      </c>
      <c r="HW91" s="1">
        <f>IF(HT91&gt;='Drive Train'!$G$30,1,0)</f>
        <v>1</v>
      </c>
      <c r="HX91" s="110">
        <f t="shared" si="183"/>
        <v>0</v>
      </c>
      <c r="HY91" s="119">
        <f>HY90+'DT-Prelim Calcs'!$C$11</f>
        <v>3.4800000000000022</v>
      </c>
      <c r="HZ91" s="2">
        <f>IJ91/'Drive Train'!$G$35</f>
        <v>0.8746673806109998</v>
      </c>
      <c r="IA91" s="88">
        <f>IH91*12*60/(PI() * 'Drive Train'!$G$17)/HZ$2*HZ91</f>
        <v>4110.7916418178229</v>
      </c>
      <c r="IB91" s="2">
        <f>('DT-Prelim Calcs'!$C$6*HZ91-IA91)/('DT-Prelim Calcs'!$C$6*HZ91)*'DT-Prelim Calcs'!$C$7*HZ91</f>
        <v>0.24077823012672717</v>
      </c>
      <c r="IC91" s="110">
        <f>IB91/'DT-Prelim Calcs'!$C$7*('DT-Prelim Calcs'!$C$8-'DT-Prelim Calcs'!$C$9)+'DT-Prelim Calcs'!$C$9</f>
        <v>17.685764390708183</v>
      </c>
      <c r="ID91" s="110">
        <f t="shared" si="142"/>
        <v>17.685764390708183</v>
      </c>
      <c r="IE91" s="2">
        <f t="shared" si="184"/>
        <v>8.1888058520163121E-6</v>
      </c>
      <c r="IF91" s="110">
        <f>IE91*'DT-Prelim Calcs'!$C$21/HZ$2/'DT-Prelim Calcs'!$C$19/'DT-Prelim Calcs'!$C$18*3.39*'DT-Prelim Calcs'!$C$20</f>
        <v>3.0412679067915664E-4</v>
      </c>
      <c r="IG91" s="88">
        <f t="shared" si="143"/>
        <v>1</v>
      </c>
      <c r="IH91" s="110">
        <f>IF90*'DT-Prelim Calcs'!$C$11+IH90</f>
        <v>12.304137081755396</v>
      </c>
      <c r="II91" s="110">
        <f>II90+0.5*IF91*'DT-Prelim Calcs'!$C$11^2+IH91*'DT-Prelim Calcs'!$C$11</f>
        <v>38.205835237871803</v>
      </c>
      <c r="IJ91" s="110">
        <f>MIN('Drive Train'!$G$35-ID90*'DT-Prelim Calcs'!$C$21*'Drive Train'!$G$38,IJ90+ID$2)</f>
        <v>11.108275733759697</v>
      </c>
      <c r="IK91" s="110">
        <f>'Drive Train'!$G$35-ID91*'DT-Prelim Calcs'!$C$21*'Drive Train'!$G$38</f>
        <v>11.108281204836263</v>
      </c>
      <c r="IL91" s="1">
        <f>IF(II91&gt;='Drive Train'!$G$30,1,0)</f>
        <v>1</v>
      </c>
      <c r="IM91" s="110">
        <f t="shared" si="185"/>
        <v>0</v>
      </c>
      <c r="IN91" s="119">
        <f>IN90+'DT-Prelim Calcs'!$C$11</f>
        <v>3.4800000000000022</v>
      </c>
      <c r="IO91" s="2">
        <f>IY91/'Drive Train'!$G$35</f>
        <v>0.87466765890063125</v>
      </c>
      <c r="IP91" s="88">
        <f>IW91*12*60/(PI() * 'Drive Train'!$G$17)/IO$2*IO91</f>
        <v>4110.7955752640046</v>
      </c>
      <c r="IQ91" s="2">
        <f>('DT-Prelim Calcs'!$C$6*IO91-IP91)/('DT-Prelim Calcs'!$C$6*IO91)*'DT-Prelim Calcs'!$C$7*IO91</f>
        <v>0.24077767283032725</v>
      </c>
      <c r="IR91" s="110">
        <f>IQ91/'DT-Prelim Calcs'!$C$7*('DT-Prelim Calcs'!$C$8-'DT-Prelim Calcs'!$C$9)+'DT-Prelim Calcs'!$C$9</f>
        <v>17.685730399580244</v>
      </c>
      <c r="IS91" s="110">
        <f t="shared" si="144"/>
        <v>17.685730399580244</v>
      </c>
      <c r="IT91" s="2">
        <f t="shared" si="186"/>
        <v>7.4777315239860087E-6</v>
      </c>
      <c r="IU91" s="110">
        <f>IT91*'DT-Prelim Calcs'!$C$21/IO$2/'DT-Prelim Calcs'!$C$19/'DT-Prelim Calcs'!$C$18*3.39*'DT-Prelim Calcs'!$C$20</f>
        <v>2.777179641388442E-4</v>
      </c>
      <c r="IV91" s="88">
        <f t="shared" si="145"/>
        <v>1</v>
      </c>
      <c r="IW91" s="110">
        <f>IU90*'DT-Prelim Calcs'!$C$11+IW90</f>
        <v>12.304144940310792</v>
      </c>
      <c r="IX91" s="110">
        <f>IX90+0.5*IU91*'DT-Prelim Calcs'!$C$11^2+IW91*'DT-Prelim Calcs'!$C$11</f>
        <v>38.438551131226326</v>
      </c>
      <c r="IY91" s="110">
        <f>MIN('Drive Train'!$G$35-IS90*'DT-Prelim Calcs'!$C$21*'Drive Train'!$G$38,IY90+IS$2)</f>
        <v>11.108279268038016</v>
      </c>
      <c r="IZ91" s="110">
        <f>'Drive Train'!$G$35-IS91*'DT-Prelim Calcs'!$C$21*'Drive Train'!$G$38</f>
        <v>11.108284264037778</v>
      </c>
      <c r="JA91" s="1">
        <f>IF(IX91&gt;='Drive Train'!$G$30,1,0)</f>
        <v>1</v>
      </c>
      <c r="JB91" s="110">
        <f t="shared" si="187"/>
        <v>0</v>
      </c>
      <c r="JC91" s="119">
        <f>JC90+'DT-Prelim Calcs'!$C$11</f>
        <v>3.4800000000000022</v>
      </c>
      <c r="JD91" s="2">
        <f>JN91/'Drive Train'!$G$35</f>
        <v>0.87466782185003689</v>
      </c>
      <c r="JE91" s="88">
        <f>JL91*12*60/(PI() * 'Drive Train'!$G$17)/JD$2*JD91</f>
        <v>4110.7978784495754</v>
      </c>
      <c r="JF91" s="2">
        <f>('DT-Prelim Calcs'!$C$6*JD91-JE91)/('DT-Prelim Calcs'!$C$6*JD91)*'DT-Prelim Calcs'!$C$7*JD91</f>
        <v>0.24077734651165109</v>
      </c>
      <c r="JG91" s="110">
        <f>JF91/'DT-Prelim Calcs'!$C$7*('DT-Prelim Calcs'!$C$8-'DT-Prelim Calcs'!$C$9)+'DT-Prelim Calcs'!$C$9</f>
        <v>17.685710496455314</v>
      </c>
      <c r="JH91" s="110">
        <f t="shared" si="146"/>
        <v>17.685710496455314</v>
      </c>
      <c r="JI91" s="2">
        <f t="shared" si="188"/>
        <v>7.0613699452160006E-6</v>
      </c>
      <c r="JJ91" s="110">
        <f>JI91*'DT-Prelim Calcs'!$C$21/JD$2/'DT-Prelim Calcs'!$C$19/'DT-Prelim Calcs'!$C$18*3.39*'DT-Prelim Calcs'!$C$20</f>
        <v>2.6225457265029764E-4</v>
      </c>
      <c r="JK91" s="88">
        <f t="shared" si="147"/>
        <v>1</v>
      </c>
      <c r="JL91" s="110">
        <f>JJ90*'DT-Prelim Calcs'!$C$11+JL90</f>
        <v>12.3041495417978</v>
      </c>
      <c r="JM91" s="110">
        <f>JM90+0.5*JJ91*'DT-Prelim Calcs'!$C$11^2+JL91*'DT-Prelim Calcs'!$C$11</f>
        <v>38.596182769830946</v>
      </c>
      <c r="JN91" s="110">
        <f>MIN('Drive Train'!$G$35-JH90*'DT-Prelim Calcs'!$C$21*'Drive Train'!$G$38,JN90+JH$2)</f>
        <v>11.108281337495468</v>
      </c>
      <c r="JO91" s="110">
        <f>'Drive Train'!$G$35-JH91*'DT-Prelim Calcs'!$C$21*'Drive Train'!$G$38</f>
        <v>11.10828605531902</v>
      </c>
      <c r="JP91" s="1">
        <f>IF(JM91&gt;='Drive Train'!$G$30,1,0)</f>
        <v>1</v>
      </c>
      <c r="JQ91" s="110">
        <f>MIN(JG91,'DT-Prelim Calcs'!$C$10)*'DT-Prelim Calcs'!$C$11*1000/60/60*(1-JP91)</f>
        <v>0</v>
      </c>
      <c r="JR91" s="119">
        <f>JR90+'DT-Prelim Calcs'!$C$11</f>
        <v>3.4800000000000022</v>
      </c>
      <c r="JS91" s="2">
        <f>KC91/'Drive Train'!$G$35</f>
        <v>0.87466788180104627</v>
      </c>
      <c r="JT91" s="88">
        <f>KA91*12*60/(PI() * 'Drive Train'!$G$17)/JS$2*JS91</f>
        <v>4110.7987258186904</v>
      </c>
      <c r="JU91" s="2">
        <f>('DT-Prelim Calcs'!$C$6*JS91-JT91)/('DT-Prelim Calcs'!$C$6*JS91)*'DT-Prelim Calcs'!$C$7*JS91</f>
        <v>0.24077722645516803</v>
      </c>
      <c r="JV91" s="110">
        <f>JU91/'DT-Prelim Calcs'!$C$7*('DT-Prelim Calcs'!$C$8-'DT-Prelim Calcs'!$C$9)+'DT-Prelim Calcs'!$C$9</f>
        <v>17.685703173861313</v>
      </c>
      <c r="JW91" s="110">
        <f t="shared" si="148"/>
        <v>17.685703173861313</v>
      </c>
      <c r="JX91" s="2">
        <f t="shared" si="189"/>
        <v>6.9081856262642738E-6</v>
      </c>
      <c r="JY91" s="110">
        <f>JX91*'DT-Prelim Calcs'!$C$21/JS$2/'DT-Prelim Calcs'!$C$19/'DT-Prelim Calcs'!$C$18*3.39*'DT-Prelim Calcs'!$C$20</f>
        <v>2.5656540915722372E-4</v>
      </c>
      <c r="JZ91" s="88">
        <f t="shared" si="149"/>
        <v>1</v>
      </c>
      <c r="KA91" s="110">
        <f>JY90*'DT-Prelim Calcs'!$C$11+KA90</f>
        <v>12.304151234738631</v>
      </c>
      <c r="KB91" s="110">
        <f>KB90+0.5*JY91*'DT-Prelim Calcs'!$C$11^2+KA91*'DT-Prelim Calcs'!$C$11</f>
        <v>38.658272446415893</v>
      </c>
      <c r="KC91" s="110">
        <f>MIN('Drive Train'!$G$35-JW90*'DT-Prelim Calcs'!$C$21*'Drive Train'!$G$38,KC90+JW$2)</f>
        <v>11.108282098873287</v>
      </c>
      <c r="KD91" s="110">
        <f>'Drive Train'!$G$35-JW91*'DT-Prelim Calcs'!$C$21*'Drive Train'!$G$38</f>
        <v>11.108286714352481</v>
      </c>
      <c r="KE91" s="1">
        <f>IF(KB91&gt;='Drive Train'!$G$30,1,0)</f>
        <v>1</v>
      </c>
      <c r="KF91" s="110">
        <f>MIN(JV91,'DT-Prelim Calcs'!$C$10)*'DT-Prelim Calcs'!$C$11*1000/60/60*(1-KE91)</f>
        <v>0</v>
      </c>
      <c r="KG91" s="119">
        <f>KG90+'DT-Prelim Calcs'!$C$11</f>
        <v>3.4800000000000022</v>
      </c>
      <c r="KH91" s="2">
        <f>KR91/'Drive Train'!$G$35</f>
        <v>0.87466787734296703</v>
      </c>
      <c r="KI91" s="88">
        <f>KP91*12*60/(PI() * 'Drive Train'!$G$17)/KH$2*KH91</f>
        <v>4110.7986628065983</v>
      </c>
      <c r="KJ91" s="2">
        <f>('DT-Prelim Calcs'!$C$6*KH91-KI91)/('DT-Prelim Calcs'!$C$6*KH91)*'DT-Prelim Calcs'!$C$7*KH91</f>
        <v>0.24077723538281232</v>
      </c>
      <c r="KK91" s="110">
        <f>KJ91/'DT-Prelim Calcs'!$C$7*('DT-Prelim Calcs'!$C$8-'DT-Prelim Calcs'!$C$9)+'DT-Prelim Calcs'!$C$9</f>
        <v>17.6857037183843</v>
      </c>
      <c r="KL91" s="110">
        <f t="shared" si="150"/>
        <v>17.6857037183843</v>
      </c>
      <c r="KM91" s="2">
        <f t="shared" si="190"/>
        <v>6.9195767236907013E-6</v>
      </c>
      <c r="KN91" s="110">
        <f>KM91*'DT-Prelim Calcs'!$C$21/KH$2/'DT-Prelim Calcs'!$C$19/'DT-Prelim Calcs'!$C$18*3.39*'DT-Prelim Calcs'!$C$20</f>
        <v>2.5698846692232636E-4</v>
      </c>
      <c r="KO91" s="88">
        <f t="shared" si="151"/>
        <v>1</v>
      </c>
      <c r="KP91" s="110">
        <f>KN90*'DT-Prelim Calcs'!$C$11+KP90</f>
        <v>12.304151108848115</v>
      </c>
      <c r="KQ91" s="110">
        <f>KQ90+0.5*KN91*'DT-Prelim Calcs'!$C$11^2+KP91*'DT-Prelim Calcs'!$C$11</f>
        <v>38.653717040703462</v>
      </c>
      <c r="KR91" s="110">
        <f>MIN('Drive Train'!$G$35-KL90*'DT-Prelim Calcs'!$C$21*'Drive Train'!$G$38,KR90+KL$2)</f>
        <v>11.108282042255681</v>
      </c>
      <c r="KS91" s="110">
        <f>'Drive Train'!$G$35-KL91*'DT-Prelim Calcs'!$C$21*'Drive Train'!$G$38</f>
        <v>11.108286665345412</v>
      </c>
      <c r="KT91" s="1">
        <f>IF(KQ91&gt;='Drive Train'!$G$30,1,0)</f>
        <v>1</v>
      </c>
      <c r="KU91" s="110">
        <f>MIN(KK91,'DT-Prelim Calcs'!$C$10)*'DT-Prelim Calcs'!$C$11*1000/60/60*(1-KT91)</f>
        <v>0</v>
      </c>
      <c r="KV91" s="119">
        <f>KV90+'DT-Prelim Calcs'!$C$11</f>
        <v>3.4800000000000022</v>
      </c>
      <c r="KW91" s="2">
        <f>LG91/'Drive Train'!$G$35</f>
        <v>0.8746678815283897</v>
      </c>
      <c r="KX91" s="88">
        <f>LE91*12*60/(PI() * 'Drive Train'!$G$17)/KW$2*KW91</f>
        <v>4110.7987219648649</v>
      </c>
      <c r="KY91" s="2">
        <f>('DT-Prelim Calcs'!$C$6*KW91-KX91)/('DT-Prelim Calcs'!$C$6*KW91)*'DT-Prelim Calcs'!$C$7*KW91</f>
        <v>0.24077722700118362</v>
      </c>
      <c r="KZ91" s="110">
        <f>KY91/'DT-Prelim Calcs'!$C$7*('DT-Prelim Calcs'!$C$8-'DT-Prelim Calcs'!$C$9)+'DT-Prelim Calcs'!$C$9</f>
        <v>17.685703207164394</v>
      </c>
      <c r="LA91" s="110">
        <f t="shared" si="152"/>
        <v>17.685703207164394</v>
      </c>
      <c r="LB91" s="2">
        <f t="shared" si="191"/>
        <v>6.908882306977393E-6</v>
      </c>
      <c r="LC91" s="110">
        <f>LB91*'DT-Prelim Calcs'!$C$21/KW$2/'DT-Prelim Calcs'!$C$19/'DT-Prelim Calcs'!$C$18*3.39*'DT-Prelim Calcs'!$C$20</f>
        <v>2.5659128341450109E-4</v>
      </c>
      <c r="LD91" s="88">
        <f t="shared" si="153"/>
        <v>1</v>
      </c>
      <c r="LE91" s="110">
        <f>LC90*'DT-Prelim Calcs'!$C$11+LE90</f>
        <v>12.304151227039155</v>
      </c>
      <c r="LF91" s="110">
        <f>LF90+0.5*LC91*'DT-Prelim Calcs'!$C$11^2+LE91*'DT-Prelim Calcs'!$C$11</f>
        <v>38.658057363790384</v>
      </c>
      <c r="LG91" s="110">
        <f>MIN('Drive Train'!$G$35-LA90*'DT-Prelim Calcs'!$C$21*'Drive Train'!$G$38,LG90+LA$2)</f>
        <v>11.108282095410548</v>
      </c>
      <c r="LH91" s="110">
        <f>'Drive Train'!$G$35-LA91*'DT-Prelim Calcs'!$C$21*'Drive Train'!$G$38</f>
        <v>11.108286711355204</v>
      </c>
      <c r="LI91" s="1">
        <f>IF(LF91&gt;='Drive Train'!$G$30,1,0)</f>
        <v>1</v>
      </c>
      <c r="LJ91" s="110">
        <f>MIN(KZ91,'DT-Prelim Calcs'!$C$10)*'DT-Prelim Calcs'!$C$11*1000/60/60*(1-LI91)</f>
        <v>0</v>
      </c>
      <c r="LK91" s="119">
        <f>LK90+'DT-Prelim Calcs'!$C$11</f>
        <v>3.4800000000000022</v>
      </c>
      <c r="LL91" s="2">
        <f>LV91/'Drive Train'!$G$35</f>
        <v>0.87466787837459881</v>
      </c>
      <c r="LM91" s="88">
        <f>LT91*12*60/(PI() * 'Drive Train'!$G$17)/LL$2*LL91</f>
        <v>4110.7986773880521</v>
      </c>
      <c r="LN91" s="2">
        <f>('DT-Prelim Calcs'!$C$6*LL91-LM91)/('DT-Prelim Calcs'!$C$6*LL91)*'DT-Prelim Calcs'!$C$7*LL91</f>
        <v>0.24077723331689083</v>
      </c>
      <c r="LO91" s="110">
        <f>LN91/'DT-Prelim Calcs'!$C$7*('DT-Prelim Calcs'!$C$8-'DT-Prelim Calcs'!$C$9)+'DT-Prelim Calcs'!$C$9</f>
        <v>17.685703592377742</v>
      </c>
      <c r="LP91" s="110">
        <f t="shared" si="154"/>
        <v>17.685703592377742</v>
      </c>
      <c r="LQ91" s="2">
        <f t="shared" si="192"/>
        <v>6.9169407413971484E-6</v>
      </c>
      <c r="LR91" s="110">
        <f>LQ91*'DT-Prelim Calcs'!$C$21/LL$2/'DT-Prelim Calcs'!$C$19/'DT-Prelim Calcs'!$C$18*3.39*'DT-Prelim Calcs'!$C$20</f>
        <v>2.5689056829709175E-4</v>
      </c>
      <c r="LS91" s="88">
        <f t="shared" si="155"/>
        <v>1</v>
      </c>
      <c r="LT91" s="110">
        <f>LR90*'DT-Prelim Calcs'!$C$11+LT90</f>
        <v>12.304151137980091</v>
      </c>
      <c r="LU91" s="110">
        <f>LU90+0.5*LR91*'DT-Prelim Calcs'!$C$11^2+LT91*'DT-Prelim Calcs'!$C$11</f>
        <v>38.65518180146934</v>
      </c>
      <c r="LV91" s="110">
        <f>MIN('Drive Train'!$G$35-LP90*'DT-Prelim Calcs'!$C$21*'Drive Train'!$G$38,LV90+LP$2)</f>
        <v>11.108282055357405</v>
      </c>
      <c r="LW91" s="110">
        <f>'Drive Train'!$G$35-LP91*'DT-Prelim Calcs'!$C$21*'Drive Train'!$G$38</f>
        <v>11.108286676686003</v>
      </c>
      <c r="LX91" s="1">
        <f>IF(LU91&gt;='Drive Train'!$G$30,1,0)</f>
        <v>1</v>
      </c>
      <c r="LY91" s="110">
        <f>MIN(LO91,'DT-Prelim Calcs'!$C$10)*'DT-Prelim Calcs'!$C$11*1000/60/60*(1-LX91)</f>
        <v>0</v>
      </c>
      <c r="LZ91" s="119">
        <f>LZ90+'DT-Prelim Calcs'!$C$11</f>
        <v>3.4800000000000022</v>
      </c>
    </row>
    <row r="92" spans="18:338" x14ac:dyDescent="0.2">
      <c r="R92" s="119">
        <f>R91+'DT-Prelim Calcs'!$C$11</f>
        <v>3.5200000000000022</v>
      </c>
      <c r="S92" s="2">
        <f>AG92/'Drive Train'!$G$35</f>
        <v>0</v>
      </c>
      <c r="T92" s="88">
        <f>AE92*12*60/(PI() * 'Drive Train'!$G$17)/S$2*ABS(S92)</f>
        <v>0</v>
      </c>
      <c r="U92" s="2">
        <f>IF(OR(AD91=1,AND($C$32=Motors!$C$28,'DT-Prelim Calcs'!AI91=1)),0,IF(AG92=0,-(V91+$C$9)/($C$8-$C$9)*$C$7,($C$6*S92-T92)/($C$6*S92)*$C$7*S92))</f>
        <v>0</v>
      </c>
      <c r="V92" s="110">
        <f>IF(AND(AD91=1,AI91=1),0,ABS(U92/$C$7*($C$8-$C$9)+$C$9) *'Drive Train'!$K$55 + V91*(1-'Drive Train'!$K$55))</f>
        <v>0</v>
      </c>
      <c r="W92" s="110">
        <f t="shared" si="108"/>
        <v>0</v>
      </c>
      <c r="X92" s="2">
        <f>MAX(MIN(IF(AND(AI91=1,AG92&lt;0),-1,1)*(W92-$C$9)/($C$8-$C$9)*$C$7-$C$29*AE92/T$2 -  AI91*$C$29/2,X$2),MAX(X$4:X91)*-1)</f>
        <v>-0.19877611615902296</v>
      </c>
      <c r="Y92" s="110">
        <f t="shared" si="109"/>
        <v>0</v>
      </c>
      <c r="Z92" s="110">
        <f t="shared" si="110"/>
        <v>0</v>
      </c>
      <c r="AA92" s="110">
        <f t="shared" si="111"/>
        <v>0</v>
      </c>
      <c r="AB92" s="110" t="e">
        <f t="shared" si="112"/>
        <v>#N/A</v>
      </c>
      <c r="AC92" s="88">
        <f t="shared" si="156"/>
        <v>0</v>
      </c>
      <c r="AD92" s="1">
        <f t="shared" si="113"/>
        <v>1</v>
      </c>
      <c r="AE92" s="110">
        <f t="shared" si="114"/>
        <v>0</v>
      </c>
      <c r="AF92" s="110" t="e">
        <f t="shared" si="115"/>
        <v>#N/A</v>
      </c>
      <c r="AG92" s="110">
        <f>IF(AI91=0,MIN('Drive Train'!$G$35-W91*$C$21*'Drive Train'!$G$38,AG91+W$2)-$C$3,IF(AE91-1&lt;=0,0,IF($C$32=Motors!$C$26,MAX(MAX(AG$4:AG91)*-1,AG91-W$2),MAX(0,MAX(AG$4:AG91)*-1,AG91-W$2))))</f>
        <v>0</v>
      </c>
      <c r="AH92" s="110">
        <f>'Drive Train'!$G$35-ABS(W92)*'DT-Prelim Calcs'!$C$21*'Drive Train'!$G$38</f>
        <v>12.7</v>
      </c>
      <c r="AI92" s="1">
        <f>IF(AJ92&gt;='Drive Train'!$G$30,1,0)</f>
        <v>1</v>
      </c>
      <c r="AJ92" s="110">
        <f>AJ91+0.5*Y92*'DT-Prelim Calcs'!$C$11^2+AE92*'DT-Prelim Calcs'!$C$11</f>
        <v>27.383415475911544</v>
      </c>
      <c r="AK92" s="110">
        <f t="shared" si="116"/>
        <v>0</v>
      </c>
      <c r="AL92" s="119">
        <f>AL91+'DT-Prelim Calcs'!$C$11</f>
        <v>3.5200000000000022</v>
      </c>
      <c r="AM92" s="2">
        <f>AW92/'Drive Train'!$G$35</f>
        <v>0.73925452796079449</v>
      </c>
      <c r="AN92" s="88">
        <f>AU92*12*60/(PI() * 'Drive Train'!$G$17)/AM$2*AM92</f>
        <v>2034.1805760374987</v>
      </c>
      <c r="AO92" s="2">
        <f>('DT-Prelim Calcs'!$C$6*AM92-AN92)/('DT-Prelim Calcs'!$C$6*AM92)*'DT-Prelim Calcs'!$C$7*AM92</f>
        <v>0.55121967000470762</v>
      </c>
      <c r="AP92" s="110">
        <f>AO92/'DT-Prelim Calcs'!$C$7*('DT-Prelim Calcs'!$C$8-'DT-Prelim Calcs'!$C$9)+'DT-Prelim Calcs'!$C$9</f>
        <v>36.620490510925436</v>
      </c>
      <c r="AQ92" s="110">
        <f t="shared" si="117"/>
        <v>36.620490510925436</v>
      </c>
      <c r="AR92" s="2">
        <f t="shared" si="157"/>
        <v>0.41025333044459467</v>
      </c>
      <c r="AS92" s="110">
        <f>AR92*'DT-Prelim Calcs'!$C$21/AM$2/'DT-Prelim Calcs'!$C$19/'DT-Prelim Calcs'!$C$18*3.39*'DT-Prelim Calcs'!$C$20</f>
        <v>4.5709605652512266</v>
      </c>
      <c r="AT92" s="88">
        <f t="shared" si="118"/>
        <v>0</v>
      </c>
      <c r="AU92" s="110">
        <f>AS91*'DT-Prelim Calcs'!$C$11+AU91</f>
        <v>24.012804311055962</v>
      </c>
      <c r="AV92" s="110">
        <f>AV91+0.5*AS92*'DT-Prelim Calcs'!$C$11^2+AU92*'DT-Prelim Calcs'!$C$11</f>
        <v>47.836840081858355</v>
      </c>
      <c r="AW92" s="110">
        <f>MIN('Drive Train'!$G$35-AQ91*'DT-Prelim Calcs'!$C$21*'Drive Train'!$G$38,AW91+AQ$2)</f>
        <v>9.3885325051020896</v>
      </c>
      <c r="AX92" s="110">
        <f>'Drive Train'!$G$35-AQ92*'DT-Prelim Calcs'!$C$21*'Drive Train'!$G$38</f>
        <v>9.4041558540167109</v>
      </c>
      <c r="AY92" s="1">
        <f>IF(AV92&gt;='Drive Train'!$G$30,1,0)</f>
        <v>1</v>
      </c>
      <c r="AZ92" s="110">
        <f t="shared" si="158"/>
        <v>0</v>
      </c>
      <c r="BA92" s="119">
        <f>BA91+'DT-Prelim Calcs'!$C$11</f>
        <v>3.5200000000000022</v>
      </c>
      <c r="BB92" s="2">
        <f>BL92/'Drive Train'!$G$35</f>
        <v>0.83725506035790931</v>
      </c>
      <c r="BC92" s="88">
        <f>BJ92*12*60/(PI() * 'Drive Train'!$G$17)/BB$2*BB92</f>
        <v>3543.6038771340641</v>
      </c>
      <c r="BD92" s="2">
        <f>('DT-Prelim Calcs'!$C$6*BB92-BC92)/('DT-Prelim Calcs'!$C$6*BB92)*'DT-Prelim Calcs'!$C$7*BB92</f>
        <v>0.32496774011166751</v>
      </c>
      <c r="BE92" s="110">
        <f>BD92/'DT-Prelim Calcs'!$C$7*('DT-Prelim Calcs'!$C$8-'DT-Prelim Calcs'!$C$9)+'DT-Prelim Calcs'!$C$9</f>
        <v>22.820727411066247</v>
      </c>
      <c r="BF92" s="110">
        <f t="shared" si="119"/>
        <v>22.820727411066247</v>
      </c>
      <c r="BG92" s="2">
        <f t="shared" si="159"/>
        <v>0.10814376610221821</v>
      </c>
      <c r="BH92" s="110">
        <f>BG92*'DT-Prelim Calcs'!$C$21/BB$2/'DT-Prelim Calcs'!$C$19/'DT-Prelim Calcs'!$C$18*3.39*'DT-Prelim Calcs'!$C$20</f>
        <v>1.8743141126792979</v>
      </c>
      <c r="BI92" s="88">
        <f t="shared" si="120"/>
        <v>0</v>
      </c>
      <c r="BJ92" s="110">
        <f>BH91*'DT-Prelim Calcs'!$C$11+BJ91</f>
        <v>23.743745729215213</v>
      </c>
      <c r="BK92" s="110">
        <f>BK91+0.5*BH92*'DT-Prelim Calcs'!$C$11^2+BJ92*'DT-Prelim Calcs'!$C$11</f>
        <v>55.322637688893685</v>
      </c>
      <c r="BL92" s="110">
        <f>MIN('Drive Train'!$G$35-BF91*'DT-Prelim Calcs'!$C$21*'Drive Train'!$G$38,BL91+BF$2)</f>
        <v>10.633139266545447</v>
      </c>
      <c r="BM92" s="110">
        <f>'Drive Train'!$G$35-BF92*'DT-Prelim Calcs'!$C$21*'Drive Train'!$G$38</f>
        <v>10.646134533004037</v>
      </c>
      <c r="BN92" s="1">
        <f>IF(BK92&gt;='Drive Train'!$G$30,1,0)</f>
        <v>1</v>
      </c>
      <c r="BO92" s="110">
        <f t="shared" si="160"/>
        <v>0</v>
      </c>
      <c r="BP92" s="119">
        <f>BP91+'DT-Prelim Calcs'!$C$11</f>
        <v>3.5200000000000022</v>
      </c>
      <c r="BQ92" s="2">
        <f>CA92/'Drive Train'!$G$35</f>
        <v>0.87029589219823988</v>
      </c>
      <c r="BR92" s="88">
        <f>BY92*12*60/(PI() * 'Drive Train'!$G$17)/BQ$2*BQ92</f>
        <v>4045.6265421838384</v>
      </c>
      <c r="BS92" s="2">
        <f>('DT-Prelim Calcs'!$C$6*BQ92-BR92)/('DT-Prelim Calcs'!$C$6*BQ92)*'DT-Prelim Calcs'!$C$7*BQ92</f>
        <v>0.25034778599965307</v>
      </c>
      <c r="BT92" s="110">
        <f>BS92/'DT-Prelim Calcs'!$C$7*('DT-Prelim Calcs'!$C$8-'DT-Prelim Calcs'!$C$9)+'DT-Prelim Calcs'!$C$9</f>
        <v>18.269439429766074</v>
      </c>
      <c r="BU92" s="110">
        <f t="shared" si="121"/>
        <v>18.269439429766074</v>
      </c>
      <c r="BV92" s="2">
        <f t="shared" si="161"/>
        <v>1.2204265700387462E-2</v>
      </c>
      <c r="BW92" s="110">
        <f>BV92*'DT-Prelim Calcs'!$C$21/BQ$2/'DT-Prelim Calcs'!$C$19/'DT-Prelim Calcs'!$C$18*3.39*'DT-Prelim Calcs'!$C$20</f>
        <v>0.28706358540125088</v>
      </c>
      <c r="BX92" s="88">
        <f t="shared" si="122"/>
        <v>0</v>
      </c>
      <c r="BY92" s="110">
        <f>BW91*'DT-Prelim Calcs'!$C$11+BY91</f>
        <v>19.215652518493268</v>
      </c>
      <c r="BZ92" s="110">
        <f>BZ91+0.5*BW92*'DT-Prelim Calcs'!$C$11^2+BY92*'DT-Prelim Calcs'!$C$11</f>
        <v>52.286417769374467</v>
      </c>
      <c r="CA92" s="110">
        <f>MIN('Drive Train'!$G$35-BU91*'DT-Prelim Calcs'!$C$21*'Drive Train'!$G$38,CA91+BU$2)</f>
        <v>11.052757830917646</v>
      </c>
      <c r="CB92" s="110">
        <f>'Drive Train'!$G$35-BU92*'DT-Prelim Calcs'!$C$21*'Drive Train'!$G$38</f>
        <v>11.055750451321053</v>
      </c>
      <c r="CC92" s="1">
        <f>IF(BZ92&gt;='Drive Train'!$G$30,1,0)</f>
        <v>1</v>
      </c>
      <c r="CD92" s="110">
        <f t="shared" si="162"/>
        <v>0</v>
      </c>
      <c r="CE92" s="119">
        <f>CE91+'DT-Prelim Calcs'!$C$11</f>
        <v>3.5200000000000022</v>
      </c>
      <c r="CF92" s="2">
        <f>CP92/'Drive Train'!$G$35</f>
        <v>0.87444039703587695</v>
      </c>
      <c r="CG92" s="88">
        <f>CN92*12*60/(PI() * 'Drive Train'!$G$17)/CF$2*CF92</f>
        <v>4107.477495194993</v>
      </c>
      <c r="CH92" s="2">
        <f>('DT-Prelim Calcs'!$C$6*CF92-CG92)/('DT-Prelim Calcs'!$C$6*CF92)*'DT-Prelim Calcs'!$C$7*CF92</f>
        <v>0.24125834539850763</v>
      </c>
      <c r="CI92" s="110">
        <f>CH92/'DT-Prelim Calcs'!$C$7*('DT-Prelim Calcs'!$C$8-'DT-Prelim Calcs'!$C$9)+'DT-Prelim Calcs'!$C$9</f>
        <v>17.715048017213942</v>
      </c>
      <c r="CJ92" s="110">
        <f t="shared" si="123"/>
        <v>17.715048017213942</v>
      </c>
      <c r="CK92" s="2">
        <f t="shared" si="163"/>
        <v>6.1996673891173693E-4</v>
      </c>
      <c r="CL92" s="110">
        <f>CK92*'DT-Prelim Calcs'!$C$21/CF$2/'DT-Prelim Calcs'!$C$19/'DT-Prelim Calcs'!$C$18*3.39*'DT-Prelim Calcs'!$C$20</f>
        <v>1.8420121130274282E-2</v>
      </c>
      <c r="CM92" s="88">
        <f t="shared" si="124"/>
        <v>1</v>
      </c>
      <c r="CN92" s="110">
        <f>CL91*'DT-Prelim Calcs'!$C$11+CN91</f>
        <v>15.371760861088076</v>
      </c>
      <c r="CO92" s="110">
        <f>CO91+0.5*CL92*'DT-Prelim Calcs'!$C$11^2+CN92*'DT-Prelim Calcs'!$C$11</f>
        <v>46.11297417511161</v>
      </c>
      <c r="CP92" s="110">
        <f>MIN('Drive Train'!$G$35-CJ91*'DT-Prelim Calcs'!$C$21*'Drive Train'!$G$38,CP91+CJ$2)</f>
        <v>11.105393042355637</v>
      </c>
      <c r="CQ92" s="110">
        <f>'Drive Train'!$G$35-CJ92*'DT-Prelim Calcs'!$C$21*'Drive Train'!$G$38</f>
        <v>11.105645678450745</v>
      </c>
      <c r="CR92" s="1">
        <f>IF(CO92&gt;='Drive Train'!$G$30,1,0)</f>
        <v>1</v>
      </c>
      <c r="CS92" s="110">
        <f t="shared" si="164"/>
        <v>0</v>
      </c>
      <c r="CT92" s="119">
        <f>CT91+'DT-Prelim Calcs'!$C$11</f>
        <v>3.5200000000000022</v>
      </c>
      <c r="CU92" s="2">
        <f>DE92/'Drive Train'!$G$35</f>
        <v>0.87466508470949345</v>
      </c>
      <c r="CV92" s="88">
        <f>DC92*12*60/(PI() * 'Drive Train'!$G$17)/CU$2*CU92</f>
        <v>4110.7587324624201</v>
      </c>
      <c r="CW92" s="2">
        <f>('DT-Prelim Calcs'!$C$6*CU92-CV92)/('DT-Prelim Calcs'!$C$6*CU92)*'DT-Prelim Calcs'!$C$7*CU92</f>
        <v>0.24078293848627416</v>
      </c>
      <c r="CX92" s="110">
        <f>CW92/'DT-Prelim Calcs'!$C$7*('DT-Prelim Calcs'!$C$8-'DT-Prelim Calcs'!$C$9)+'DT-Prelim Calcs'!$C$9</f>
        <v>17.686051567247929</v>
      </c>
      <c r="CY92" s="110">
        <f t="shared" si="125"/>
        <v>17.686051567247929</v>
      </c>
      <c r="CZ92" s="2">
        <f t="shared" si="165"/>
        <v>1.4192683819719276E-5</v>
      </c>
      <c r="DA92" s="110">
        <f>CZ92*'DT-Prelim Calcs'!$C$21/CU$2/'DT-Prelim Calcs'!$C$19/'DT-Prelim Calcs'!$C$18*3.39*'DT-Prelim Calcs'!$C$20</f>
        <v>5.0953658900265578E-4</v>
      </c>
      <c r="DB92" s="88">
        <f t="shared" si="126"/>
        <v>1</v>
      </c>
      <c r="DC92" s="110">
        <f>DA91*'DT-Prelim Calcs'!$C$11+DC91</f>
        <v>12.728349182611286</v>
      </c>
      <c r="DD92" s="110">
        <f>DD91+0.5*DA92*'DT-Prelim Calcs'!$C$11^2+DC92*'DT-Prelim Calcs'!$C$11</f>
        <v>40.194970335104827</v>
      </c>
      <c r="DE92" s="110">
        <f>MIN('Drive Train'!$G$35-CY91*'DT-Prelim Calcs'!$C$21*'Drive Train'!$G$38,DE91+CY$2)</f>
        <v>11.108246575810567</v>
      </c>
      <c r="DF92" s="110">
        <f>'Drive Train'!$G$35-CY92*'DT-Prelim Calcs'!$C$21*'Drive Train'!$G$38</f>
        <v>11.108255358947686</v>
      </c>
      <c r="DG92" s="1">
        <f>IF(DD92&gt;='Drive Train'!$G$30,1,0)</f>
        <v>1</v>
      </c>
      <c r="DH92" s="110">
        <f t="shared" si="166"/>
        <v>0</v>
      </c>
      <c r="DI92" s="119">
        <f>DI91+'DT-Prelim Calcs'!$C$11</f>
        <v>3.5200000000000022</v>
      </c>
      <c r="DJ92" s="2">
        <f>DT92/'Drive Train'!$G$35</f>
        <v>0.87467052898118647</v>
      </c>
      <c r="DK92" s="88">
        <f>DR92*12*60/(PI() * 'Drive Train'!$G$17)/DJ$2*DJ92</f>
        <v>4110.8361622782186</v>
      </c>
      <c r="DL92" s="2">
        <f>('DT-Prelim Calcs'!$C$6*DJ92-DK92)/('DT-Prelim Calcs'!$C$6*DJ92)*'DT-Prelim Calcs'!$C$7*DJ92</f>
        <v>0.24077192038191669</v>
      </c>
      <c r="DM92" s="110">
        <f>DL92/'DT-Prelim Calcs'!$C$7*('DT-Prelim Calcs'!$C$8-'DT-Prelim Calcs'!$C$9)+'DT-Prelim Calcs'!$C$9</f>
        <v>17.685379541024709</v>
      </c>
      <c r="DN92" s="110">
        <f t="shared" si="127"/>
        <v>17.685379541024709</v>
      </c>
      <c r="DO92" s="2">
        <f t="shared" si="167"/>
        <v>1.3814651117494137E-7</v>
      </c>
      <c r="DP92" s="110">
        <f>DO92*'DT-Prelim Calcs'!$C$21/DJ$2/'DT-Prelim Calcs'!$C$19/'DT-Prelim Calcs'!$C$18*3.39*'DT-Prelim Calcs'!$C$20</f>
        <v>5.8147585813203464E-6</v>
      </c>
      <c r="DQ92" s="88">
        <f t="shared" si="128"/>
        <v>1</v>
      </c>
      <c r="DR92" s="110">
        <f>DP91*'DT-Prelim Calcs'!$C$11+DR91</f>
        <v>10.856670042516535</v>
      </c>
      <c r="DS92" s="110">
        <f>DS91+0.5*DP92*'DT-Prelim Calcs'!$C$11^2+DR92*'DT-Prelim Calcs'!$C$11</f>
        <v>35.248845041683865</v>
      </c>
      <c r="DT92" s="110">
        <f>MIN('Drive Train'!$G$35-DN91*'DT-Prelim Calcs'!$C$21*'Drive Train'!$G$38,DT91+DN$2)</f>
        <v>11.108315718061068</v>
      </c>
      <c r="DU92" s="110">
        <f>'Drive Train'!$G$35-DN92*'DT-Prelim Calcs'!$C$21*'Drive Train'!$G$38</f>
        <v>11.108315841307775</v>
      </c>
      <c r="DV92" s="1">
        <f>IF(DS92&gt;='Drive Train'!$G$30,1,0)</f>
        <v>1</v>
      </c>
      <c r="DW92" s="110">
        <f t="shared" si="168"/>
        <v>0</v>
      </c>
      <c r="DX92" s="119">
        <f>DX91+'DT-Prelim Calcs'!$C$11</f>
        <v>3.5200000000000022</v>
      </c>
      <c r="DY92" s="2">
        <f>EI92/'Drive Train'!$G$35</f>
        <v>0.87467058520429086</v>
      </c>
      <c r="DZ92" s="88">
        <f>EG92*12*60/(PI() * 'Drive Train'!$G$17)/DY$2*DY92</f>
        <v>4110.8369368657141</v>
      </c>
      <c r="EA92" s="2">
        <f>('DT-Prelim Calcs'!$C$6*DY92-DZ92)/('DT-Prelim Calcs'!$C$6*DY92)*'DT-Prelim Calcs'!$C$7*DY92</f>
        <v>0.24077181264136227</v>
      </c>
      <c r="EB92" s="110">
        <f>EA92/'DT-Prelim Calcs'!$C$7*('DT-Prelim Calcs'!$C$8-'DT-Prelim Calcs'!$C$9)+'DT-Prelim Calcs'!$C$9</f>
        <v>17.685372969615003</v>
      </c>
      <c r="EC92" s="110">
        <f t="shared" si="129"/>
        <v>17.685372969615003</v>
      </c>
      <c r="ED92" s="2">
        <f t="shared" si="169"/>
        <v>5.1496124031658042E-10</v>
      </c>
      <c r="EE92" s="110">
        <f>ED92*'DT-Prelim Calcs'!$C$21/DY$2/'DT-Prelim Calcs'!$C$19/'DT-Prelim Calcs'!$C$18*3.39*'DT-Prelim Calcs'!$C$20</f>
        <v>2.486291234930182E-8</v>
      </c>
      <c r="EF92" s="88">
        <f t="shared" si="130"/>
        <v>1</v>
      </c>
      <c r="EG92" s="110">
        <f>EE91*'DT-Prelim Calcs'!$C$11+EG91</f>
        <v>9.4647904428562271</v>
      </c>
      <c r="EH92" s="110">
        <f>EH91+0.5*EE92*'DT-Prelim Calcs'!$C$11^2+EG92*'DT-Prelim Calcs'!$C$11</f>
        <v>31.239807229116156</v>
      </c>
      <c r="EI92" s="110">
        <f>MIN('Drive Train'!$G$35-EC91*'DT-Prelim Calcs'!$C$21*'Drive Train'!$G$38,EI91+EC$2)</f>
        <v>11.108316432094494</v>
      </c>
      <c r="EJ92" s="110">
        <f>'Drive Train'!$G$35-EC92*'DT-Prelim Calcs'!$C$21*'Drive Train'!$G$38</f>
        <v>11.108316432734648</v>
      </c>
      <c r="EK92" s="1">
        <f>IF(EH92&gt;='Drive Train'!$G$30,1,0)</f>
        <v>1</v>
      </c>
      <c r="EL92" s="110">
        <f t="shared" si="170"/>
        <v>0</v>
      </c>
      <c r="EM92" s="119">
        <f>EM91+'DT-Prelim Calcs'!$C$11</f>
        <v>3.5200000000000022</v>
      </c>
      <c r="EN92" s="2">
        <f>EX92/'Drive Train'!$G$35</f>
        <v>0.87467058542831255</v>
      </c>
      <c r="EO92" s="88">
        <f>EV92*12*60/(PI() * 'Drive Train'!$G$17)/EN$2*EN92</f>
        <v>4110.836939838483</v>
      </c>
      <c r="EP92" s="2">
        <f>('DT-Prelim Calcs'!$C$6*EN92-EO92)/('DT-Prelim Calcs'!$C$6*EN92)*'DT-Prelim Calcs'!$C$7*EN92</f>
        <v>0.24077181223949234</v>
      </c>
      <c r="EQ92" s="110">
        <f>EP92/'DT-Prelim Calcs'!$C$7*('DT-Prelim Calcs'!$C$8-'DT-Prelim Calcs'!$C$9)+'DT-Prelim Calcs'!$C$9</f>
        <v>17.68537294510379</v>
      </c>
      <c r="ER92" s="110">
        <f t="shared" si="131"/>
        <v>17.68537294510379</v>
      </c>
      <c r="ES92" s="2">
        <f t="shared" si="171"/>
        <v>6.4304117586289067E-13</v>
      </c>
      <c r="ET92" s="110">
        <f>ES92*'DT-Prelim Calcs'!$C$21/EN$2/'DT-Prelim Calcs'!$C$19/'DT-Prelim Calcs'!$C$18*3.39*'DT-Prelim Calcs'!$C$20</f>
        <v>3.5027110242329346E-11</v>
      </c>
      <c r="EU92" s="88">
        <f t="shared" si="132"/>
        <v>1</v>
      </c>
      <c r="EV92" s="110">
        <f>ET91*'DT-Prelim Calcs'!$C$11+EV91</f>
        <v>8.3892460782678917</v>
      </c>
      <c r="EW92" s="110">
        <f>EW91+0.5*ET92*'DT-Prelim Calcs'!$C$11^2+EV92*'DT-Prelim Calcs'!$C$11</f>
        <v>27.986702542079165</v>
      </c>
      <c r="EX92" s="110">
        <f>MIN('Drive Train'!$G$35-ER91*'DT-Prelim Calcs'!$C$21*'Drive Train'!$G$38,EX91+ER$2)</f>
        <v>11.108316434939569</v>
      </c>
      <c r="EY92" s="110">
        <f>'Drive Train'!$G$35-ER92*'DT-Prelim Calcs'!$C$21*'Drive Train'!$G$38</f>
        <v>11.108316434940658</v>
      </c>
      <c r="EZ92" s="1">
        <f>IF(EW92&gt;='Drive Train'!$G$30,1,0)</f>
        <v>1</v>
      </c>
      <c r="FA92" s="110">
        <f t="shared" si="172"/>
        <v>0</v>
      </c>
      <c r="FB92" s="119">
        <f>FB91+'DT-Prelim Calcs'!$C$11</f>
        <v>3.5200000000000022</v>
      </c>
      <c r="FC92" s="2">
        <f>FM92/'Drive Train'!$G$35</f>
        <v>0.87467058542861487</v>
      </c>
      <c r="FD92" s="88">
        <f>FK92*12*60/(PI() * 'Drive Train'!$G$17)/FC$2*FC92</f>
        <v>4110.8369398423238</v>
      </c>
      <c r="FE92" s="2">
        <f>('DT-Prelim Calcs'!$C$6*FC92-FD92)/('DT-Prelim Calcs'!$C$6*FC92)*'DT-Prelim Calcs'!$C$7*FC92</f>
        <v>0.24077181223899147</v>
      </c>
      <c r="FF92" s="110">
        <f>FE92/'DT-Prelim Calcs'!$C$7*('DT-Prelim Calcs'!$C$8-'DT-Prelim Calcs'!$C$9)+'DT-Prelim Calcs'!$C$9</f>
        <v>17.68537294507324</v>
      </c>
      <c r="FG92" s="110">
        <f t="shared" si="133"/>
        <v>17.68537294507324</v>
      </c>
      <c r="FH92" s="2">
        <f t="shared" si="173"/>
        <v>3.6082248300317588E-16</v>
      </c>
      <c r="FI92" s="110">
        <f>FH92*'DT-Prelim Calcs'!$C$21/FC$2/'DT-Prelim Calcs'!$C$19/'DT-Prelim Calcs'!$C$18*3.39*'DT-Prelim Calcs'!$C$20</f>
        <v>2.1887820607149942E-14</v>
      </c>
      <c r="FJ92" s="88">
        <f t="shared" si="134"/>
        <v>1</v>
      </c>
      <c r="FK92" s="110">
        <f>FI91*'DT-Prelim Calcs'!$C$11+FK91</f>
        <v>7.5332005600817267</v>
      </c>
      <c r="FL92" s="110">
        <f>FL91+0.5*FI92*'DT-Prelim Calcs'!$C$11^2+FK92*'DT-Prelim Calcs'!$C$11</f>
        <v>25.320944977808992</v>
      </c>
      <c r="FM92" s="110">
        <f>MIN('Drive Train'!$G$35-FG91*'DT-Prelim Calcs'!$C$21*'Drive Train'!$G$38,FM91+FG$2)</f>
        <v>11.108316434943408</v>
      </c>
      <c r="FN92" s="110">
        <f>'Drive Train'!$G$35-FG92*'DT-Prelim Calcs'!$C$21*'Drive Train'!$G$38</f>
        <v>11.108316434943408</v>
      </c>
      <c r="FO92" s="1">
        <f>IF(FL92&gt;='Drive Train'!$G$30,1,0)</f>
        <v>1</v>
      </c>
      <c r="FP92" s="110">
        <f t="shared" si="174"/>
        <v>0</v>
      </c>
      <c r="FQ92" s="119">
        <f>FQ91+'DT-Prelim Calcs'!$C$11</f>
        <v>3.5200000000000022</v>
      </c>
      <c r="FR92" s="2">
        <f>GB92/'Drive Train'!$G$35</f>
        <v>0.87467058542861498</v>
      </c>
      <c r="FS92" s="88">
        <f>FZ92*12*60/(PI() * 'Drive Train'!$G$17)/FR$2*FR92</f>
        <v>4110.8369398423247</v>
      </c>
      <c r="FT92" s="2">
        <f>('DT-Prelim Calcs'!$C$6*FR92-FS92)/('DT-Prelim Calcs'!$C$6*FR92)*'DT-Prelim Calcs'!$C$7*FR92</f>
        <v>0.24077181223899125</v>
      </c>
      <c r="FU92" s="110">
        <f>FT92/'DT-Prelim Calcs'!$C$7*('DT-Prelim Calcs'!$C$8-'DT-Prelim Calcs'!$C$9)+'DT-Prelim Calcs'!$C$9</f>
        <v>17.685372945073226</v>
      </c>
      <c r="FV92" s="110">
        <f t="shared" si="135"/>
        <v>17.685372945073226</v>
      </c>
      <c r="FW92" s="2">
        <f t="shared" si="175"/>
        <v>1.3877787807814457E-16</v>
      </c>
      <c r="FX92" s="110">
        <f>FW92*'DT-Prelim Calcs'!$C$21/FR$2/'DT-Prelim Calcs'!$C$19/'DT-Prelim Calcs'!$C$18*3.39*'DT-Prelim Calcs'!$C$20</f>
        <v>9.2774121882739154E-15</v>
      </c>
      <c r="FY92" s="88">
        <f t="shared" si="136"/>
        <v>1</v>
      </c>
      <c r="FZ92" s="110">
        <f>FX91*'DT-Prelim Calcs'!$C$11+FZ91</f>
        <v>6.8356819897037893</v>
      </c>
      <c r="GA92" s="110">
        <f>GA91+0.5*FX92*'DT-Prelim Calcs'!$C$11^2+FZ92*'DT-Prelim Calcs'!$C$11</f>
        <v>23.105052759051382</v>
      </c>
      <c r="GB92" s="110">
        <f>MIN('Drive Train'!$G$35-FV91*'DT-Prelim Calcs'!$C$21*'Drive Train'!$G$38,GB91+FV$2)</f>
        <v>11.10831643494341</v>
      </c>
      <c r="GC92" s="110">
        <f>'Drive Train'!$G$35-FV92*'DT-Prelim Calcs'!$C$21*'Drive Train'!$G$38</f>
        <v>11.10831643494341</v>
      </c>
      <c r="GD92" s="1">
        <f>IF(GA92&gt;='Drive Train'!$G$30,1,0)</f>
        <v>1</v>
      </c>
      <c r="GE92" s="110">
        <f t="shared" si="176"/>
        <v>0</v>
      </c>
      <c r="GF92" s="119">
        <f>GF91+'DT-Prelim Calcs'!$C$11</f>
        <v>3.5200000000000022</v>
      </c>
      <c r="GG92" s="2">
        <f>GQ92/'Drive Train'!$G$35</f>
        <v>0.87466506320810533</v>
      </c>
      <c r="GH92" s="88">
        <f>GO92*12*60/(PI() * 'Drive Train'!$G$17)/GG$2*GG92</f>
        <v>4110.7588867918548</v>
      </c>
      <c r="GI92" s="2">
        <f>('DT-Prelim Calcs'!$C$6*GG92-GH92)/('DT-Prelim Calcs'!$C$6*GG92)*'DT-Prelim Calcs'!$C$7*GG92</f>
        <v>0.24078287090827172</v>
      </c>
      <c r="GJ92" s="110">
        <f>GI92/'DT-Prelim Calcs'!$C$7*('DT-Prelim Calcs'!$C$8-'DT-Prelim Calcs'!$C$9)+'DT-Prelim Calcs'!$C$9</f>
        <v>17.686047445469057</v>
      </c>
      <c r="GK92" s="110">
        <f t="shared" si="177"/>
        <v>17.686047445469057</v>
      </c>
      <c r="GL92" s="2">
        <f t="shared" si="178"/>
        <v>1.4110148002094425E-5</v>
      </c>
      <c r="GM92" s="110">
        <f>GL92*'DT-Prelim Calcs'!$C$21/GG$2/'DT-Prelim Calcs'!$C$19/'DT-Prelim Calcs'!$C$18*3.39*'DT-Prelim Calcs'!$C$20</f>
        <v>5.2404149096150088E-4</v>
      </c>
      <c r="GN92" s="88">
        <f t="shared" si="137"/>
        <v>1</v>
      </c>
      <c r="GO92" s="110">
        <f>GM91*'DT-Prelim Calcs'!$C$11+GO91</f>
        <v>12.304071640917552</v>
      </c>
      <c r="GP92" s="110">
        <f>GP91+0.5*GM92*'DT-Prelim Calcs'!$C$11^2+GO92*'DT-Prelim Calcs'!$C$11</f>
        <v>37.232614903878762</v>
      </c>
      <c r="GQ92" s="110">
        <f>MIN('Drive Train'!$G$35-GK91*'DT-Prelim Calcs'!$C$21*'Drive Train'!$G$38,GQ91+GK$2)</f>
        <v>11.108246302742938</v>
      </c>
      <c r="GR92" s="110">
        <f>'Drive Train'!$G$35-GK92*'DT-Prelim Calcs'!$C$21*'Drive Train'!$G$38</f>
        <v>11.108255729907784</v>
      </c>
      <c r="GS92" s="1">
        <f>IF(GP92&gt;='Drive Train'!$G$30,1,0)</f>
        <v>1</v>
      </c>
      <c r="GT92" s="110">
        <f t="shared" si="179"/>
        <v>0</v>
      </c>
      <c r="GU92" s="119">
        <f>GU91+'DT-Prelim Calcs'!$C$11</f>
        <v>3.5200000000000022</v>
      </c>
      <c r="GV92" s="2">
        <f>HF92/'Drive Train'!$G$35</f>
        <v>0.87466663804090339</v>
      </c>
      <c r="GW92" s="88">
        <f>HD92*12*60/(PI() * 'Drive Train'!$G$17)/GV$2*GV92</f>
        <v>4110.7811460617731</v>
      </c>
      <c r="GX92" s="2">
        <f>('DT-Prelim Calcs'!$C$6*GV92-GW92)/('DT-Prelim Calcs'!$C$6*GV92)*'DT-Prelim Calcs'!$C$7*GV92</f>
        <v>0.24077971718097849</v>
      </c>
      <c r="GY92" s="110">
        <f>GX92/'DT-Prelim Calcs'!$C$7*('DT-Prelim Calcs'!$C$8-'DT-Prelim Calcs'!$C$9)+'DT-Prelim Calcs'!$C$9</f>
        <v>17.68585509047103</v>
      </c>
      <c r="GZ92" s="110">
        <f t="shared" si="138"/>
        <v>17.68585509047103</v>
      </c>
      <c r="HA92" s="2">
        <f t="shared" si="180"/>
        <v>1.0086191803732047E-5</v>
      </c>
      <c r="HB92" s="110">
        <f>HA92*'DT-Prelim Calcs'!$C$21/GV$2/'DT-Prelim Calcs'!$C$19/'DT-Prelim Calcs'!$C$18*3.39*'DT-Prelim Calcs'!$C$20</f>
        <v>3.745944401268401E-4</v>
      </c>
      <c r="HC92" s="88">
        <f t="shared" si="139"/>
        <v>1</v>
      </c>
      <c r="HD92" s="110">
        <f>HB91*'DT-Prelim Calcs'!$C$11+HD91</f>
        <v>12.30411611246261</v>
      </c>
      <c r="HE92" s="110">
        <f>HE91+0.5*HB92*'DT-Prelim Calcs'!$C$11^2+HD92*'DT-Prelim Calcs'!$C$11</f>
        <v>37.900221243168097</v>
      </c>
      <c r="HF92" s="110">
        <f>MIN('Drive Train'!$G$35-GZ91*'DT-Prelim Calcs'!$C$21*'Drive Train'!$G$38,HF91+GZ$2)</f>
        <v>11.108266303119473</v>
      </c>
      <c r="HG92" s="110">
        <f>'Drive Train'!$G$35-GZ92*'DT-Prelim Calcs'!$C$21*'Drive Train'!$G$38</f>
        <v>11.108273041857606</v>
      </c>
      <c r="HH92" s="1">
        <f>IF(HE92&gt;='Drive Train'!$G$30,1,0)</f>
        <v>1</v>
      </c>
      <c r="HI92" s="110">
        <f t="shared" si="181"/>
        <v>0</v>
      </c>
      <c r="HJ92" s="119">
        <f>HJ91+'DT-Prelim Calcs'!$C$11</f>
        <v>3.5200000000000022</v>
      </c>
      <c r="HK92" s="2">
        <f>HU92/'Drive Train'!$G$35</f>
        <v>0.87466740107811602</v>
      </c>
      <c r="HL92" s="88">
        <f>HS92*12*60/(PI() * 'Drive Train'!$G$17)/HK$2*HK92</f>
        <v>4110.7919311074511</v>
      </c>
      <c r="HM92" s="2">
        <f>('DT-Prelim Calcs'!$C$6*HK92-HL92)/('DT-Prelim Calcs'!$C$6*HK92)*'DT-Prelim Calcs'!$C$7*HK92</f>
        <v>0.24077818913974861</v>
      </c>
      <c r="HN92" s="110">
        <f>HM92/'DT-Prelim Calcs'!$C$7*('DT-Prelim Calcs'!$C$8-'DT-Prelim Calcs'!$C$9)+'DT-Prelim Calcs'!$C$9</f>
        <v>17.685761890793177</v>
      </c>
      <c r="HO92" s="110">
        <f t="shared" si="140"/>
        <v>17.685761890793177</v>
      </c>
      <c r="HP92" s="2">
        <f t="shared" si="182"/>
        <v>8.1365091028073877E-6</v>
      </c>
      <c r="HQ92" s="110">
        <f>HP92*'DT-Prelim Calcs'!$C$21/HK$2/'DT-Prelim Calcs'!$C$19/'DT-Prelim Calcs'!$C$18*3.39*'DT-Prelim Calcs'!$C$20</f>
        <v>3.0218452427459329E-4</v>
      </c>
      <c r="HR92" s="88">
        <f t="shared" si="141"/>
        <v>1</v>
      </c>
      <c r="HS92" s="110">
        <f>HQ91*'DT-Prelim Calcs'!$C$11+HS91</f>
        <v>12.304137659721688</v>
      </c>
      <c r="HT92" s="110">
        <f>HT91+0.5*HQ92*'DT-Prelim Calcs'!$C$11^2+HS92*'DT-Prelim Calcs'!$C$11</f>
        <v>38.36893883099895</v>
      </c>
      <c r="HU92" s="110">
        <f>MIN('Drive Train'!$G$35-HO91*'DT-Prelim Calcs'!$C$21*'Drive Train'!$G$38,HU91+HO$2)</f>
        <v>11.108275993692073</v>
      </c>
      <c r="HV92" s="110">
        <f>'Drive Train'!$G$35-HO92*'DT-Prelim Calcs'!$C$21*'Drive Train'!$G$38</f>
        <v>11.108281429828613</v>
      </c>
      <c r="HW92" s="1">
        <f>IF(HT92&gt;='Drive Train'!$G$30,1,0)</f>
        <v>1</v>
      </c>
      <c r="HX92" s="110">
        <f t="shared" si="183"/>
        <v>0</v>
      </c>
      <c r="HY92" s="119">
        <f>HY91+'DT-Prelim Calcs'!$C$11</f>
        <v>3.5200000000000022</v>
      </c>
      <c r="HZ92" s="2">
        <f>IJ92/'Drive Train'!$G$35</f>
        <v>0.87466781140443028</v>
      </c>
      <c r="IA92" s="88">
        <f>IH92*12*60/(PI() * 'Drive Train'!$G$17)/HZ$2*HZ92</f>
        <v>4110.7977308076152</v>
      </c>
      <c r="IB92" s="2">
        <f>('DT-Prelim Calcs'!$C$6*HZ92-IA92)/('DT-Prelim Calcs'!$C$6*HZ92)*'DT-Prelim Calcs'!$C$7*HZ92</f>
        <v>0.24077736742977793</v>
      </c>
      <c r="IC92" s="110">
        <f>IB92/'DT-Prelim Calcs'!$C$7*('DT-Prelim Calcs'!$C$8-'DT-Prelim Calcs'!$C$9)+'DT-Prelim Calcs'!$C$9</f>
        <v>17.685711772312697</v>
      </c>
      <c r="ID92" s="110">
        <f t="shared" si="142"/>
        <v>17.685711772312697</v>
      </c>
      <c r="IE92" s="2">
        <f t="shared" si="184"/>
        <v>7.0880601246436914E-6</v>
      </c>
      <c r="IF92" s="110">
        <f>IE92*'DT-Prelim Calcs'!$C$21/HZ$2/'DT-Prelim Calcs'!$C$19/'DT-Prelim Calcs'!$C$18*3.39*'DT-Prelim Calcs'!$C$20</f>
        <v>2.6324582812254651E-4</v>
      </c>
      <c r="IG92" s="88">
        <f t="shared" si="143"/>
        <v>1</v>
      </c>
      <c r="IH92" s="110">
        <f>IF91*'DT-Prelim Calcs'!$C$11+IH91</f>
        <v>12.304149246827023</v>
      </c>
      <c r="II92" s="110">
        <f>II91+0.5*IF92*'DT-Prelim Calcs'!$C$11^2+IH92*'DT-Prelim Calcs'!$C$11</f>
        <v>38.698001418341541</v>
      </c>
      <c r="IJ92" s="110">
        <f>MIN('Drive Train'!$G$35-ID91*'DT-Prelim Calcs'!$C$21*'Drive Train'!$G$38,IJ91+ID$2)</f>
        <v>11.108281204836263</v>
      </c>
      <c r="IK92" s="110">
        <f>'Drive Train'!$G$35-ID92*'DT-Prelim Calcs'!$C$21*'Drive Train'!$G$38</f>
        <v>11.108285940491857</v>
      </c>
      <c r="IL92" s="1">
        <f>IF(II92&gt;='Drive Train'!$G$30,1,0)</f>
        <v>1</v>
      </c>
      <c r="IM92" s="110">
        <f t="shared" si="185"/>
        <v>0</v>
      </c>
      <c r="IN92" s="119">
        <f>IN91+'DT-Prelim Calcs'!$C$11</f>
        <v>3.5200000000000022</v>
      </c>
      <c r="IO92" s="2">
        <f>IY92/'Drive Train'!$G$35</f>
        <v>0.87466805228643929</v>
      </c>
      <c r="IP92" s="88">
        <f>IW92*12*60/(PI() * 'Drive Train'!$G$17)/IO$2*IO92</f>
        <v>4110.8011355204108</v>
      </c>
      <c r="IQ92" s="2">
        <f>('DT-Prelim Calcs'!$C$6*IO92-IP92)/('DT-Prelim Calcs'!$C$6*IO92)*'DT-Prelim Calcs'!$C$7*IO92</f>
        <v>0.24077688504515007</v>
      </c>
      <c r="IR92" s="110">
        <f>IQ92/'DT-Prelim Calcs'!$C$7*('DT-Prelim Calcs'!$C$8-'DT-Prelim Calcs'!$C$9)+'DT-Prelim Calcs'!$C$9</f>
        <v>17.685682350271566</v>
      </c>
      <c r="IS92" s="110">
        <f t="shared" si="144"/>
        <v>17.685682350271566</v>
      </c>
      <c r="IT92" s="2">
        <f t="shared" si="186"/>
        <v>6.4725685160749169E-6</v>
      </c>
      <c r="IU92" s="110">
        <f>IT92*'DT-Prelim Calcs'!$C$21/IO$2/'DT-Prelim Calcs'!$C$19/'DT-Prelim Calcs'!$C$18*3.39*'DT-Prelim Calcs'!$C$20</f>
        <v>2.4038688006751567E-4</v>
      </c>
      <c r="IV92" s="88">
        <f t="shared" si="145"/>
        <v>1</v>
      </c>
      <c r="IW92" s="110">
        <f>IU91*'DT-Prelim Calcs'!$C$11+IW91</f>
        <v>12.304156049029357</v>
      </c>
      <c r="IX92" s="110">
        <f>IX91+0.5*IU92*'DT-Prelim Calcs'!$C$11^2+IW92*'DT-Prelim Calcs'!$C$11</f>
        <v>38.930717565497005</v>
      </c>
      <c r="IY92" s="110">
        <f>MIN('Drive Train'!$G$35-IS91*'DT-Prelim Calcs'!$C$21*'Drive Train'!$G$38,IY91+IS$2)</f>
        <v>11.108284264037778</v>
      </c>
      <c r="IZ92" s="110">
        <f>'Drive Train'!$G$35-IS92*'DT-Prelim Calcs'!$C$21*'Drive Train'!$G$38</f>
        <v>11.108288588475558</v>
      </c>
      <c r="JA92" s="1">
        <f>IF(IX92&gt;='Drive Train'!$G$30,1,0)</f>
        <v>1</v>
      </c>
      <c r="JB92" s="110">
        <f t="shared" si="187"/>
        <v>0</v>
      </c>
      <c r="JC92" s="119">
        <f>JC91+'DT-Prelim Calcs'!$C$11</f>
        <v>3.5200000000000022</v>
      </c>
      <c r="JD92" s="2">
        <f>JN92/'Drive Train'!$G$35</f>
        <v>0.87466819333220636</v>
      </c>
      <c r="JE92" s="88">
        <f>JL92*12*60/(PI() * 'Drive Train'!$G$17)/JD$2*JD92</f>
        <v>4110.8031291117759</v>
      </c>
      <c r="JF92" s="2">
        <f>('DT-Prelim Calcs'!$C$6*JD92-JE92)/('DT-Prelim Calcs'!$C$6*JD92)*'DT-Prelim Calcs'!$C$7*JD92</f>
        <v>0.24077660259025965</v>
      </c>
      <c r="JG92" s="110">
        <f>JF92/'DT-Prelim Calcs'!$C$7*('DT-Prelim Calcs'!$C$8-'DT-Prelim Calcs'!$C$9)+'DT-Prelim Calcs'!$C$9</f>
        <v>17.685665122526476</v>
      </c>
      <c r="JH92" s="110">
        <f t="shared" si="146"/>
        <v>17.685665122526476</v>
      </c>
      <c r="JI92" s="2">
        <f t="shared" si="188"/>
        <v>6.1121743639147574E-6</v>
      </c>
      <c r="JJ92" s="110">
        <f>JI92*'DT-Prelim Calcs'!$C$21/JD$2/'DT-Prelim Calcs'!$C$19/'DT-Prelim Calcs'!$C$18*3.39*'DT-Prelim Calcs'!$C$20</f>
        <v>2.2700208149532616E-4</v>
      </c>
      <c r="JK92" s="88">
        <f t="shared" si="147"/>
        <v>1</v>
      </c>
      <c r="JL92" s="110">
        <f>JJ91*'DT-Prelim Calcs'!$C$11+JL91</f>
        <v>12.304160031980706</v>
      </c>
      <c r="JM92" s="110">
        <f>JM91+0.5*JJ92*'DT-Prelim Calcs'!$C$11^2+JL92*'DT-Prelim Calcs'!$C$11</f>
        <v>39.088349352711838</v>
      </c>
      <c r="JN92" s="110">
        <f>MIN('Drive Train'!$G$35-JH91*'DT-Prelim Calcs'!$C$21*'Drive Train'!$G$38,JN91+JH$2)</f>
        <v>11.10828605531902</v>
      </c>
      <c r="JO92" s="110">
        <f>'Drive Train'!$G$35-JH92*'DT-Prelim Calcs'!$C$21*'Drive Train'!$G$38</f>
        <v>11.108290138972617</v>
      </c>
      <c r="JP92" s="1">
        <f>IF(JM92&gt;='Drive Train'!$G$30,1,0)</f>
        <v>1</v>
      </c>
      <c r="JQ92" s="110">
        <f>MIN(JG92,'DT-Prelim Calcs'!$C$10)*'DT-Prelim Calcs'!$C$11*1000/60/60*(1-JP92)</f>
        <v>0</v>
      </c>
      <c r="JR92" s="119">
        <f>JR91+'DT-Prelim Calcs'!$C$11</f>
        <v>3.5200000000000022</v>
      </c>
      <c r="JS92" s="2">
        <f>KC92/'Drive Train'!$G$35</f>
        <v>0.87466824522460485</v>
      </c>
      <c r="JT92" s="88">
        <f>KA92*12*60/(PI() * 'Drive Train'!$G$17)/JS$2*JS92</f>
        <v>4110.8038625774843</v>
      </c>
      <c r="JU92" s="2">
        <f>('DT-Prelim Calcs'!$C$6*JS92-JT92)/('DT-Prelim Calcs'!$C$6*JS92)*'DT-Prelim Calcs'!$C$7*JS92</f>
        <v>0.24077649867178658</v>
      </c>
      <c r="JV92" s="110">
        <f>JU92/'DT-Prelim Calcs'!$C$7*('DT-Prelim Calcs'!$C$8-'DT-Prelim Calcs'!$C$9)+'DT-Prelim Calcs'!$C$9</f>
        <v>17.68565878423663</v>
      </c>
      <c r="JW92" s="110">
        <f t="shared" si="148"/>
        <v>17.68565878423663</v>
      </c>
      <c r="JX92" s="2">
        <f t="shared" si="189"/>
        <v>5.9795811267471244E-6</v>
      </c>
      <c r="JY92" s="110">
        <f>JX92*'DT-Prelim Calcs'!$C$21/JS$2/'DT-Prelim Calcs'!$C$19/'DT-Prelim Calcs'!$C$18*3.39*'DT-Prelim Calcs'!$C$20</f>
        <v>2.2207765705368145E-4</v>
      </c>
      <c r="JZ92" s="88">
        <f t="shared" si="149"/>
        <v>1</v>
      </c>
      <c r="KA92" s="110">
        <f>JY91*'DT-Prelim Calcs'!$C$11+KA91</f>
        <v>12.304161497354997</v>
      </c>
      <c r="KB92" s="110">
        <f>KB91+0.5*JY92*'DT-Prelim Calcs'!$C$11^2+KA92*'DT-Prelim Calcs'!$C$11</f>
        <v>39.150439083972216</v>
      </c>
      <c r="KC92" s="110">
        <f>MIN('Drive Train'!$G$35-JW91*'DT-Prelim Calcs'!$C$21*'Drive Train'!$G$38,KC91+JW$2)</f>
        <v>11.108286714352481</v>
      </c>
      <c r="KD92" s="110">
        <f>'Drive Train'!$G$35-JW92*'DT-Prelim Calcs'!$C$21*'Drive Train'!$G$38</f>
        <v>11.108290709418704</v>
      </c>
      <c r="KE92" s="1">
        <f>IF(KB92&gt;='Drive Train'!$G$30,1,0)</f>
        <v>1</v>
      </c>
      <c r="KF92" s="110">
        <f>MIN(JV92,'DT-Prelim Calcs'!$C$10)*'DT-Prelim Calcs'!$C$11*1000/60/60*(1-KE92)</f>
        <v>0</v>
      </c>
      <c r="KG92" s="119">
        <f>KG91+'DT-Prelim Calcs'!$C$11</f>
        <v>3.5200000000000022</v>
      </c>
      <c r="KH92" s="2">
        <f>KR92/'Drive Train'!$G$35</f>
        <v>0.87466824136578059</v>
      </c>
      <c r="KI92" s="88">
        <f>KP92*12*60/(PI() * 'Drive Train'!$G$17)/KH$2*KH92</f>
        <v>4110.8038080354836</v>
      </c>
      <c r="KJ92" s="2">
        <f>('DT-Prelim Calcs'!$C$6*KH92-KI92)/('DT-Prelim Calcs'!$C$6*KH92)*'DT-Prelim Calcs'!$C$7*KH92</f>
        <v>0.24077650639937526</v>
      </c>
      <c r="KK92" s="110">
        <f>KJ92/'DT-Prelim Calcs'!$C$7*('DT-Prelim Calcs'!$C$8-'DT-Prelim Calcs'!$C$9)+'DT-Prelim Calcs'!$C$9</f>
        <v>17.685659255564733</v>
      </c>
      <c r="KL92" s="110">
        <f t="shared" si="150"/>
        <v>17.685659255564733</v>
      </c>
      <c r="KM92" s="2">
        <f t="shared" si="190"/>
        <v>5.989441029030651E-6</v>
      </c>
      <c r="KN92" s="110">
        <f>KM92*'DT-Prelim Calcs'!$C$21/KH$2/'DT-Prelim Calcs'!$C$19/'DT-Prelim Calcs'!$C$18*3.39*'DT-Prelim Calcs'!$C$20</f>
        <v>2.2244384725187265E-4</v>
      </c>
      <c r="KO92" s="88">
        <f t="shared" si="151"/>
        <v>1</v>
      </c>
      <c r="KP92" s="110">
        <f>KN91*'DT-Prelim Calcs'!$C$11+KP91</f>
        <v>12.304161388386792</v>
      </c>
      <c r="KQ92" s="110">
        <f>KQ91+0.5*KN92*'DT-Prelim Calcs'!$C$11^2+KP92*'DT-Prelim Calcs'!$C$11</f>
        <v>39.14588367419401</v>
      </c>
      <c r="KR92" s="110">
        <f>MIN('Drive Train'!$G$35-KL91*'DT-Prelim Calcs'!$C$21*'Drive Train'!$G$38,KR91+KL$2)</f>
        <v>11.108286665345412</v>
      </c>
      <c r="KS92" s="110">
        <f>'Drive Train'!$G$35-KL92*'DT-Prelim Calcs'!$C$21*'Drive Train'!$G$38</f>
        <v>11.108290666999173</v>
      </c>
      <c r="KT92" s="1">
        <f>IF(KQ92&gt;='Drive Train'!$G$30,1,0)</f>
        <v>1</v>
      </c>
      <c r="KU92" s="110">
        <f>MIN(KK92,'DT-Prelim Calcs'!$C$10)*'DT-Prelim Calcs'!$C$11*1000/60/60*(1-KT92)</f>
        <v>0</v>
      </c>
      <c r="KV92" s="119">
        <f>KV91+'DT-Prelim Calcs'!$C$11</f>
        <v>3.5200000000000022</v>
      </c>
      <c r="KW92" s="2">
        <f>LG92/'Drive Train'!$G$35</f>
        <v>0.87466824498859874</v>
      </c>
      <c r="KX92" s="88">
        <f>LE92*12*60/(PI() * 'Drive Train'!$G$17)/KW$2*KW92</f>
        <v>4110.8038592416906</v>
      </c>
      <c r="KY92" s="2">
        <f>('DT-Prelim Calcs'!$C$6*KW92-KX92)/('DT-Prelim Calcs'!$C$6*KW92)*'DT-Prelim Calcs'!$C$7*KW92</f>
        <v>0.24077649914440655</v>
      </c>
      <c r="KZ92" s="110">
        <f>KY92/'DT-Prelim Calcs'!$C$7*('DT-Prelim Calcs'!$C$8-'DT-Prelim Calcs'!$C$9)+'DT-Prelim Calcs'!$C$9</f>
        <v>17.685658813063096</v>
      </c>
      <c r="LA92" s="110">
        <f t="shared" si="152"/>
        <v>17.685658813063096</v>
      </c>
      <c r="LB92" s="2">
        <f t="shared" si="191"/>
        <v>5.9801841592044269E-6</v>
      </c>
      <c r="LC92" s="110">
        <f>LB92*'DT-Prelim Calcs'!$C$21/KW$2/'DT-Prelim Calcs'!$C$19/'DT-Prelim Calcs'!$C$18*3.39*'DT-Prelim Calcs'!$C$20</f>
        <v>2.2210005327716372E-4</v>
      </c>
      <c r="LD92" s="88">
        <f t="shared" si="153"/>
        <v>1</v>
      </c>
      <c r="LE92" s="110">
        <f>LC91*'DT-Prelim Calcs'!$C$11+LE91</f>
        <v>12.304161490690491</v>
      </c>
      <c r="LF92" s="110">
        <f>LF91+0.5*LC92*'DT-Prelim Calcs'!$C$11^2+LE92*'DT-Prelim Calcs'!$C$11</f>
        <v>39.150224001098046</v>
      </c>
      <c r="LG92" s="110">
        <f>MIN('Drive Train'!$G$35-LA91*'DT-Prelim Calcs'!$C$21*'Drive Train'!$G$38,LG91+LA$2)</f>
        <v>11.108286711355204</v>
      </c>
      <c r="LH92" s="110">
        <f>'Drive Train'!$G$35-LA92*'DT-Prelim Calcs'!$C$21*'Drive Train'!$G$38</f>
        <v>11.10829070682432</v>
      </c>
      <c r="LI92" s="1">
        <f>IF(LF92&gt;='Drive Train'!$G$30,1,0)</f>
        <v>1</v>
      </c>
      <c r="LJ92" s="110">
        <f>MIN(KZ92,'DT-Prelim Calcs'!$C$10)*'DT-Prelim Calcs'!$C$11*1000/60/60*(1-LI92)</f>
        <v>0</v>
      </c>
      <c r="LK92" s="119">
        <f>LK91+'DT-Prelim Calcs'!$C$11</f>
        <v>3.5200000000000022</v>
      </c>
      <c r="LL92" s="2">
        <f>LV92/'Drive Train'!$G$35</f>
        <v>0.8746682422587404</v>
      </c>
      <c r="LM92" s="88">
        <f>LT92*12*60/(PI() * 'Drive Train'!$G$17)/LL$2*LL92</f>
        <v>4110.8038206568963</v>
      </c>
      <c r="LN92" s="2">
        <f>('DT-Prelim Calcs'!$C$6*LL92-LM92)/('DT-Prelim Calcs'!$C$6*LL92)*'DT-Prelim Calcs'!$C$7*LL92</f>
        <v>0.24077650461115543</v>
      </c>
      <c r="LO92" s="110">
        <f>LN92/'DT-Prelim Calcs'!$C$7*('DT-Prelim Calcs'!$C$8-'DT-Prelim Calcs'!$C$9)+'DT-Prelim Calcs'!$C$9</f>
        <v>17.685659146496008</v>
      </c>
      <c r="LP92" s="110">
        <f t="shared" si="154"/>
        <v>17.685659146496008</v>
      </c>
      <c r="LQ92" s="2">
        <f t="shared" si="192"/>
        <v>5.9871593763860531E-6</v>
      </c>
      <c r="LR92" s="110">
        <f>LQ92*'DT-Prelim Calcs'!$C$21/LL$2/'DT-Prelim Calcs'!$C$19/'DT-Prelim Calcs'!$C$18*3.39*'DT-Prelim Calcs'!$C$20</f>
        <v>2.2235910819360381E-4</v>
      </c>
      <c r="LS92" s="88">
        <f t="shared" si="155"/>
        <v>1</v>
      </c>
      <c r="LT92" s="110">
        <f>LR91*'DT-Prelim Calcs'!$C$11+LT91</f>
        <v>12.304161413602822</v>
      </c>
      <c r="LU92" s="110">
        <f>LU91+0.5*LR92*'DT-Prelim Calcs'!$C$11^2+LT92*'DT-Prelim Calcs'!$C$11</f>
        <v>39.147348435900739</v>
      </c>
      <c r="LV92" s="110">
        <f>MIN('Drive Train'!$G$35-LP91*'DT-Prelim Calcs'!$C$21*'Drive Train'!$G$38,LV91+LP$2)</f>
        <v>11.108286676686003</v>
      </c>
      <c r="LW92" s="110">
        <f>'Drive Train'!$G$35-LP92*'DT-Prelim Calcs'!$C$21*'Drive Train'!$G$38</f>
        <v>11.108290676815358</v>
      </c>
      <c r="LX92" s="1">
        <f>IF(LU92&gt;='Drive Train'!$G$30,1,0)</f>
        <v>1</v>
      </c>
      <c r="LY92" s="110">
        <f>MIN(LO92,'DT-Prelim Calcs'!$C$10)*'DT-Prelim Calcs'!$C$11*1000/60/60*(1-LX92)</f>
        <v>0</v>
      </c>
      <c r="LZ92" s="119">
        <f>LZ91+'DT-Prelim Calcs'!$C$11</f>
        <v>3.5200000000000022</v>
      </c>
    </row>
    <row r="93" spans="18:338" x14ac:dyDescent="0.2">
      <c r="R93" s="119">
        <f>R92+'DT-Prelim Calcs'!$C$11</f>
        <v>3.5600000000000023</v>
      </c>
      <c r="S93" s="2">
        <f>AG93/'Drive Train'!$G$35</f>
        <v>0</v>
      </c>
      <c r="T93" s="88">
        <f>AE93*12*60/(PI() * 'Drive Train'!$G$17)/S$2*ABS(S93)</f>
        <v>0</v>
      </c>
      <c r="U93" s="2">
        <f>IF(OR(AD92=1,AND($C$32=Motors!$C$28,'DT-Prelim Calcs'!AI92=1)),0,IF(AG93=0,-(V92+$C$9)/($C$8-$C$9)*$C$7,($C$6*S93-T93)/($C$6*S93)*$C$7*S93))</f>
        <v>0</v>
      </c>
      <c r="V93" s="110">
        <f>IF(AND(AD92=1,AI92=1),0,ABS(U93/$C$7*($C$8-$C$9)+$C$9) *'Drive Train'!$K$55 + V92*(1-'Drive Train'!$K$55))</f>
        <v>0</v>
      </c>
      <c r="W93" s="110">
        <f t="shared" si="108"/>
        <v>0</v>
      </c>
      <c r="X93" s="2">
        <f>MAX(MIN(IF(AND(AI92=1,AG93&lt;0),-1,1)*(W93-$C$9)/($C$8-$C$9)*$C$7-$C$29*AE93/T$2 -  AI92*$C$29/2,X$2),MAX(X$4:X92)*-1)</f>
        <v>-0.19877611615902296</v>
      </c>
      <c r="Y93" s="110">
        <f t="shared" si="109"/>
        <v>0</v>
      </c>
      <c r="Z93" s="110">
        <f t="shared" si="110"/>
        <v>0</v>
      </c>
      <c r="AA93" s="110">
        <f t="shared" si="111"/>
        <v>0</v>
      </c>
      <c r="AB93" s="110" t="e">
        <f t="shared" si="112"/>
        <v>#N/A</v>
      </c>
      <c r="AC93" s="88">
        <f t="shared" si="156"/>
        <v>0</v>
      </c>
      <c r="AD93" s="1">
        <f t="shared" si="113"/>
        <v>1</v>
      </c>
      <c r="AE93" s="110">
        <f t="shared" si="114"/>
        <v>0</v>
      </c>
      <c r="AF93" s="110" t="e">
        <f t="shared" si="115"/>
        <v>#N/A</v>
      </c>
      <c r="AG93" s="110">
        <f>IF(AI92=0,MIN('Drive Train'!$G$35-W92*$C$21*'Drive Train'!$G$38,AG92+W$2)-$C$3,IF(AE92-1&lt;=0,0,IF($C$32=Motors!$C$26,MAX(MAX(AG$4:AG92)*-1,AG92-W$2),MAX(0,MAX(AG$4:AG92)*-1,AG92-W$2))))</f>
        <v>0</v>
      </c>
      <c r="AH93" s="110">
        <f>'Drive Train'!$G$35-ABS(W93)*'DT-Prelim Calcs'!$C$21*'Drive Train'!$G$38</f>
        <v>12.7</v>
      </c>
      <c r="AI93" s="1">
        <f>IF(AJ93&gt;='Drive Train'!$G$30,1,0)</f>
        <v>1</v>
      </c>
      <c r="AJ93" s="110">
        <f>AJ92+0.5*Y93*'DT-Prelim Calcs'!$C$11^2+AE93*'DT-Prelim Calcs'!$C$11</f>
        <v>27.383415475911544</v>
      </c>
      <c r="AK93" s="110">
        <f t="shared" si="116"/>
        <v>0</v>
      </c>
      <c r="AL93" s="119">
        <f>AL92+'DT-Prelim Calcs'!$C$11</f>
        <v>3.5600000000000023</v>
      </c>
      <c r="AM93" s="2">
        <f>AW93/'Drive Train'!$G$35</f>
        <v>0.74048471291470164</v>
      </c>
      <c r="AN93" s="88">
        <f>AU93*12*60/(PI() * 'Drive Train'!$G$17)/AM$2*AM93</f>
        <v>2053.0800756307467</v>
      </c>
      <c r="AO93" s="2">
        <f>('DT-Prelim Calcs'!$C$6*AM93-AN93)/('DT-Prelim Calcs'!$C$6*AM93)*'DT-Prelim Calcs'!$C$7*AM93</f>
        <v>0.54839116667559351</v>
      </c>
      <c r="AP93" s="110">
        <f>AO93/'DT-Prelim Calcs'!$C$7*('DT-Prelim Calcs'!$C$8-'DT-Prelim Calcs'!$C$9)+'DT-Prelim Calcs'!$C$9</f>
        <v>36.44797186815677</v>
      </c>
      <c r="AQ93" s="110">
        <f t="shared" si="117"/>
        <v>36.44797186815677</v>
      </c>
      <c r="AR93" s="2">
        <f t="shared" si="157"/>
        <v>0.40635148046123659</v>
      </c>
      <c r="AS93" s="110">
        <f>AR93*'DT-Prelim Calcs'!$C$21/AM$2/'DT-Prelim Calcs'!$C$19/'DT-Prelim Calcs'!$C$18*3.39*'DT-Prelim Calcs'!$C$20</f>
        <v>4.5274869330295759</v>
      </c>
      <c r="AT93" s="88">
        <f t="shared" si="118"/>
        <v>0</v>
      </c>
      <c r="AU93" s="110">
        <f>AS92*'DT-Prelim Calcs'!$C$11+AU92</f>
        <v>24.195642733666013</v>
      </c>
      <c r="AV93" s="110">
        <f>AV92+0.5*AS93*'DT-Prelim Calcs'!$C$11^2+AU93*'DT-Prelim Calcs'!$C$11</f>
        <v>48.808287780751421</v>
      </c>
      <c r="AW93" s="110">
        <f>MIN('Drive Train'!$G$35-AQ92*'DT-Prelim Calcs'!$C$21*'Drive Train'!$G$38,AW92+AQ$2)</f>
        <v>9.4041558540167109</v>
      </c>
      <c r="AX93" s="110">
        <f>'Drive Train'!$G$35-AQ93*'DT-Prelim Calcs'!$C$21*'Drive Train'!$G$38</f>
        <v>9.4196825318658899</v>
      </c>
      <c r="AY93" s="1">
        <f>IF(AV93&gt;='Drive Train'!$G$30,1,0)</f>
        <v>1</v>
      </c>
      <c r="AZ93" s="110">
        <f t="shared" si="158"/>
        <v>0</v>
      </c>
      <c r="BA93" s="119">
        <f>BA92+'DT-Prelim Calcs'!$C$11</f>
        <v>3.5600000000000023</v>
      </c>
      <c r="BB93" s="2">
        <f>BL93/'Drive Train'!$G$35</f>
        <v>0.83827830968535733</v>
      </c>
      <c r="BC93" s="88">
        <f>BJ93*12*60/(PI() * 'Drive Train'!$G$17)/BB$2*BB93</f>
        <v>3559.1375402848871</v>
      </c>
      <c r="BD93" s="2">
        <f>('DT-Prelim Calcs'!$C$6*BB93-BC93)/('DT-Prelim Calcs'!$C$6*BB93)*'DT-Prelim Calcs'!$C$7*BB93</f>
        <v>0.3226600995670233</v>
      </c>
      <c r="BE93" s="110">
        <f>BD93/'DT-Prelim Calcs'!$C$7*('DT-Prelim Calcs'!$C$8-'DT-Prelim Calcs'!$C$9)+'DT-Prelim Calcs'!$C$9</f>
        <v>22.679977704087946</v>
      </c>
      <c r="BF93" s="110">
        <f t="shared" si="119"/>
        <v>22.679977704087946</v>
      </c>
      <c r="BG93" s="2">
        <f t="shared" si="159"/>
        <v>0.10515148845088013</v>
      </c>
      <c r="BH93" s="110">
        <f>BG93*'DT-Prelim Calcs'!$C$21/BB$2/'DT-Prelim Calcs'!$C$19/'DT-Prelim Calcs'!$C$18*3.39*'DT-Prelim Calcs'!$C$20</f>
        <v>1.8224528872651891</v>
      </c>
      <c r="BI93" s="88">
        <f t="shared" si="120"/>
        <v>0</v>
      </c>
      <c r="BJ93" s="110">
        <f>BH92*'DT-Prelim Calcs'!$C$11+BJ92</f>
        <v>23.818718293722384</v>
      </c>
      <c r="BK93" s="110">
        <f>BK92+0.5*BH93*'DT-Prelim Calcs'!$C$11^2+BJ93*'DT-Prelim Calcs'!$C$11</f>
        <v>56.276844382952397</v>
      </c>
      <c r="BL93" s="110">
        <f>MIN('Drive Train'!$G$35-BF92*'DT-Prelim Calcs'!$C$21*'Drive Train'!$G$38,BL92+BF$2)</f>
        <v>10.646134533004037</v>
      </c>
      <c r="BM93" s="110">
        <f>'Drive Train'!$G$35-BF93*'DT-Prelim Calcs'!$C$21*'Drive Train'!$G$38</f>
        <v>10.658802006632085</v>
      </c>
      <c r="BN93" s="1">
        <f>IF(BK93&gt;='Drive Train'!$G$30,1,0)</f>
        <v>1</v>
      </c>
      <c r="BO93" s="110">
        <f t="shared" si="160"/>
        <v>0</v>
      </c>
      <c r="BP93" s="119">
        <f>BP92+'DT-Prelim Calcs'!$C$11</f>
        <v>3.5600000000000023</v>
      </c>
      <c r="BQ93" s="2">
        <f>CA93/'Drive Train'!$G$35</f>
        <v>0.87053153160008301</v>
      </c>
      <c r="BR93" s="88">
        <f>BY93*12*60/(PI() * 'Drive Train'!$G$17)/BQ$2*BQ93</f>
        <v>4049.1400943072181</v>
      </c>
      <c r="BS93" s="2">
        <f>('DT-Prelim Calcs'!$C$6*BQ93-BR93)/('DT-Prelim Calcs'!$C$6*BQ93)*'DT-Prelim Calcs'!$C$7*BQ93</f>
        <v>0.24983173130728523</v>
      </c>
      <c r="BT93" s="110">
        <f>BS93/'DT-Prelim Calcs'!$C$7*('DT-Prelim Calcs'!$C$8-'DT-Prelim Calcs'!$C$9)+'DT-Prelim Calcs'!$C$9</f>
        <v>18.237963753493993</v>
      </c>
      <c r="BU93" s="110">
        <f t="shared" si="121"/>
        <v>18.237963753493993</v>
      </c>
      <c r="BV93" s="2">
        <f t="shared" si="161"/>
        <v>1.1545905493884456E-2</v>
      </c>
      <c r="BW93" s="110">
        <f>BV93*'DT-Prelim Calcs'!$C$21/BQ$2/'DT-Prelim Calcs'!$C$19/'DT-Prelim Calcs'!$C$18*3.39*'DT-Prelim Calcs'!$C$20</f>
        <v>0.27157791457074282</v>
      </c>
      <c r="BX93" s="88">
        <f t="shared" si="122"/>
        <v>0</v>
      </c>
      <c r="BY93" s="110">
        <f>BW92*'DT-Prelim Calcs'!$C$11+BY92</f>
        <v>19.227135061909319</v>
      </c>
      <c r="BZ93" s="110">
        <f>BZ92+0.5*BW93*'DT-Prelim Calcs'!$C$11^2+BY93*'DT-Prelim Calcs'!$C$11</f>
        <v>53.055720434182497</v>
      </c>
      <c r="CA93" s="110">
        <f>MIN('Drive Train'!$G$35-BU92*'DT-Prelim Calcs'!$C$21*'Drive Train'!$G$38,CA92+BU$2)</f>
        <v>11.055750451321053</v>
      </c>
      <c r="CB93" s="110">
        <f>'Drive Train'!$G$35-BU93*'DT-Prelim Calcs'!$C$21*'Drive Train'!$G$38</f>
        <v>11.05858326218554</v>
      </c>
      <c r="CC93" s="1">
        <f>IF(BZ93&gt;='Drive Train'!$G$30,1,0)</f>
        <v>1</v>
      </c>
      <c r="CD93" s="110">
        <f t="shared" si="162"/>
        <v>0</v>
      </c>
      <c r="CE93" s="119">
        <f>CE92+'DT-Prelim Calcs'!$C$11</f>
        <v>3.5600000000000023</v>
      </c>
      <c r="CF93" s="2">
        <f>CP93/'Drive Train'!$G$35</f>
        <v>0.87446028964179101</v>
      </c>
      <c r="CG93" s="88">
        <f>CN93*12*60/(PI() * 'Drive Train'!$G$17)/CF$2*CF93</f>
        <v>4107.7678216063277</v>
      </c>
      <c r="CH93" s="2">
        <f>('DT-Prelim Calcs'!$C$6*CF93-CG93)/('DT-Prelim Calcs'!$C$6*CF93)*'DT-Prelim Calcs'!$C$7*CF93</f>
        <v>0.24121629804134284</v>
      </c>
      <c r="CI93" s="110">
        <f>CH93/'DT-Prelim Calcs'!$C$7*('DT-Prelim Calcs'!$C$8-'DT-Prelim Calcs'!$C$9)+'DT-Prelim Calcs'!$C$9</f>
        <v>17.712483426635096</v>
      </c>
      <c r="CJ93" s="110">
        <f t="shared" si="123"/>
        <v>17.712483426635096</v>
      </c>
      <c r="CK93" s="2">
        <f t="shared" si="163"/>
        <v>5.6638501525876905E-4</v>
      </c>
      <c r="CL93" s="110">
        <f>CK93*'DT-Prelim Calcs'!$C$21/CF$2/'DT-Prelim Calcs'!$C$19/'DT-Prelim Calcs'!$C$18*3.39*'DT-Prelim Calcs'!$C$20</f>
        <v>1.6828129531194214E-2</v>
      </c>
      <c r="CM93" s="88">
        <f t="shared" si="124"/>
        <v>1</v>
      </c>
      <c r="CN93" s="110">
        <f>CL92*'DT-Prelim Calcs'!$C$11+CN92</f>
        <v>15.372497665933286</v>
      </c>
      <c r="CO93" s="110">
        <f>CO92+0.5*CL93*'DT-Prelim Calcs'!$C$11^2+CN93*'DT-Prelim Calcs'!$C$11</f>
        <v>46.727887544252567</v>
      </c>
      <c r="CP93" s="110">
        <f>MIN('Drive Train'!$G$35-CJ92*'DT-Prelim Calcs'!$C$21*'Drive Train'!$G$38,CP92+CJ$2)</f>
        <v>11.105645678450745</v>
      </c>
      <c r="CQ93" s="110">
        <f>'Drive Train'!$G$35-CJ93*'DT-Prelim Calcs'!$C$21*'Drive Train'!$G$38</f>
        <v>11.105876491602841</v>
      </c>
      <c r="CR93" s="1">
        <f>IF(CO93&gt;='Drive Train'!$G$30,1,0)</f>
        <v>1</v>
      </c>
      <c r="CS93" s="110">
        <f t="shared" si="164"/>
        <v>0</v>
      </c>
      <c r="CT93" s="119">
        <f>CT92+'DT-Prelim Calcs'!$C$11</f>
        <v>3.5600000000000023</v>
      </c>
      <c r="CU93" s="2">
        <f>DE93/'Drive Train'!$G$35</f>
        <v>0.87466577629509346</v>
      </c>
      <c r="CV93" s="88">
        <f>DC93*12*60/(PI() * 'Drive Train'!$G$17)/CU$2*CU93</f>
        <v>4110.7685652029822</v>
      </c>
      <c r="CW93" s="2">
        <f>('DT-Prelim Calcs'!$C$6*CU93-CV93)/('DT-Prelim Calcs'!$C$6*CU93)*'DT-Prelim Calcs'!$C$7*CU93</f>
        <v>0.24078153962125212</v>
      </c>
      <c r="CX93" s="110">
        <f>CW93/'DT-Prelim Calcs'!$C$7*('DT-Prelim Calcs'!$C$8-'DT-Prelim Calcs'!$C$9)+'DT-Prelim Calcs'!$C$9</f>
        <v>17.685966246402614</v>
      </c>
      <c r="CY93" s="110">
        <f t="shared" si="125"/>
        <v>17.685966246402614</v>
      </c>
      <c r="CZ93" s="2">
        <f t="shared" si="165"/>
        <v>1.2408284165627004E-5</v>
      </c>
      <c r="DA93" s="110">
        <f>CZ93*'DT-Prelim Calcs'!$C$21/CU$2/'DT-Prelim Calcs'!$C$19/'DT-Prelim Calcs'!$C$18*3.39*'DT-Prelim Calcs'!$C$20</f>
        <v>4.4547422245430537E-4</v>
      </c>
      <c r="DB93" s="88">
        <f t="shared" si="126"/>
        <v>1</v>
      </c>
      <c r="DC93" s="110">
        <f>DA92*'DT-Prelim Calcs'!$C$11+DC92</f>
        <v>12.728369564074846</v>
      </c>
      <c r="DD93" s="110">
        <f>DD92+0.5*DA93*'DT-Prelim Calcs'!$C$11^2+DC93*'DT-Prelim Calcs'!$C$11</f>
        <v>40.704105474047203</v>
      </c>
      <c r="DE93" s="110">
        <f>MIN('Drive Train'!$G$35-CY92*'DT-Prelim Calcs'!$C$21*'Drive Train'!$G$38,DE92+CY$2)</f>
        <v>11.108255358947686</v>
      </c>
      <c r="DF93" s="110">
        <f>'Drive Train'!$G$35-CY93*'DT-Prelim Calcs'!$C$21*'Drive Train'!$G$38</f>
        <v>11.108263037823765</v>
      </c>
      <c r="DG93" s="1">
        <f>IF(DD93&gt;='Drive Train'!$G$30,1,0)</f>
        <v>1</v>
      </c>
      <c r="DH93" s="110">
        <f t="shared" si="166"/>
        <v>0</v>
      </c>
      <c r="DI93" s="119">
        <f>DI92+'DT-Prelim Calcs'!$C$11</f>
        <v>3.5600000000000023</v>
      </c>
      <c r="DJ93" s="2">
        <f>DT93/'Drive Train'!$G$35</f>
        <v>0.87467053868565159</v>
      </c>
      <c r="DK93" s="88">
        <f>DR93*12*60/(PI() * 'Drive Train'!$G$17)/DJ$2*DJ93</f>
        <v>4110.8362959573597</v>
      </c>
      <c r="DL93" s="2">
        <f>('DT-Prelim Calcs'!$C$6*DJ93-DK93)/('DT-Prelim Calcs'!$C$6*DJ93)*'DT-Prelim Calcs'!$C$7*DJ93</f>
        <v>0.24077190178994046</v>
      </c>
      <c r="DM93" s="110">
        <f>DL93/'DT-Prelim Calcs'!$C$7*('DT-Prelim Calcs'!$C$8-'DT-Prelim Calcs'!$C$9)+'DT-Prelim Calcs'!$C$9</f>
        <v>17.685378407046016</v>
      </c>
      <c r="DN93" s="110">
        <f t="shared" si="127"/>
        <v>17.685378407046016</v>
      </c>
      <c r="DO93" s="2">
        <f t="shared" si="167"/>
        <v>1.1439630584475502E-7</v>
      </c>
      <c r="DP93" s="110">
        <f>DO93*'DT-Prelim Calcs'!$C$21/DJ$2/'DT-Prelim Calcs'!$C$19/'DT-Prelim Calcs'!$C$18*3.39*'DT-Prelim Calcs'!$C$20</f>
        <v>4.815082881389447E-6</v>
      </c>
      <c r="DQ93" s="88">
        <f t="shared" si="128"/>
        <v>1</v>
      </c>
      <c r="DR93" s="110">
        <f>DP92*'DT-Prelim Calcs'!$C$11+DR92</f>
        <v>10.856670275106879</v>
      </c>
      <c r="DS93" s="110">
        <f>DS92+0.5*DP93*'DT-Prelim Calcs'!$C$11^2+DR93*'DT-Prelim Calcs'!$C$11</f>
        <v>35.683111856540208</v>
      </c>
      <c r="DT93" s="110">
        <f>MIN('Drive Train'!$G$35-DN92*'DT-Prelim Calcs'!$C$21*'Drive Train'!$G$38,DT92+DN$2)</f>
        <v>11.108315841307775</v>
      </c>
      <c r="DU93" s="110">
        <f>'Drive Train'!$G$35-DN93*'DT-Prelim Calcs'!$C$21*'Drive Train'!$G$38</f>
        <v>11.108315943365858</v>
      </c>
      <c r="DV93" s="1">
        <f>IF(DS93&gt;='Drive Train'!$G$30,1,0)</f>
        <v>1</v>
      </c>
      <c r="DW93" s="110">
        <f t="shared" si="168"/>
        <v>0</v>
      </c>
      <c r="DX93" s="119">
        <f>DX92+'DT-Prelim Calcs'!$C$11</f>
        <v>3.5600000000000023</v>
      </c>
      <c r="DY93" s="2">
        <f>EI93/'Drive Train'!$G$35</f>
        <v>0.87467058525469676</v>
      </c>
      <c r="DZ93" s="88">
        <f>EG93*12*60/(PI() * 'Drive Train'!$G$17)/DY$2*DY93</f>
        <v>4110.8369375345628</v>
      </c>
      <c r="EA93" s="2">
        <f>('DT-Prelim Calcs'!$C$6*DY93-DZ93)/('DT-Prelim Calcs'!$C$6*DY93)*'DT-Prelim Calcs'!$C$7*DY93</f>
        <v>0.2407718125509489</v>
      </c>
      <c r="EB93" s="110">
        <f>EA93/'DT-Prelim Calcs'!$C$7*('DT-Prelim Calcs'!$C$8-'DT-Prelim Calcs'!$C$9)+'DT-Prelim Calcs'!$C$9</f>
        <v>17.685372964100431</v>
      </c>
      <c r="EC93" s="110">
        <f t="shared" si="129"/>
        <v>17.685372964100431</v>
      </c>
      <c r="ED93" s="2">
        <f t="shared" si="169"/>
        <v>3.9924874517538456E-10</v>
      </c>
      <c r="EE93" s="110">
        <f>ED93*'DT-Prelim Calcs'!$C$21/DY$2/'DT-Prelim Calcs'!$C$19/'DT-Prelim Calcs'!$C$18*3.39*'DT-Prelim Calcs'!$C$20</f>
        <v>1.9276181933152608E-8</v>
      </c>
      <c r="EF93" s="88">
        <f t="shared" si="130"/>
        <v>1</v>
      </c>
      <c r="EG93" s="110">
        <f>EE92*'DT-Prelim Calcs'!$C$11+EG92</f>
        <v>9.4647904438507435</v>
      </c>
      <c r="EH93" s="110">
        <f>EH92+0.5*EE93*'DT-Prelim Calcs'!$C$11^2+EG93*'DT-Prelim Calcs'!$C$11</f>
        <v>31.618398846885608</v>
      </c>
      <c r="EI93" s="110">
        <f>MIN('Drive Train'!$G$35-EC92*'DT-Prelim Calcs'!$C$21*'Drive Train'!$G$38,EI92+EC$2)</f>
        <v>11.108316432734648</v>
      </c>
      <c r="EJ93" s="110">
        <f>'Drive Train'!$G$35-EC93*'DT-Prelim Calcs'!$C$21*'Drive Train'!$G$38</f>
        <v>11.108316433230961</v>
      </c>
      <c r="EK93" s="1">
        <f>IF(EH93&gt;='Drive Train'!$G$30,1,0)</f>
        <v>1</v>
      </c>
      <c r="EL93" s="110">
        <f t="shared" si="170"/>
        <v>0</v>
      </c>
      <c r="EM93" s="119">
        <f>EM92+'DT-Prelim Calcs'!$C$11</f>
        <v>3.5600000000000023</v>
      </c>
      <c r="EN93" s="2">
        <f>EX93/'Drive Train'!$G$35</f>
        <v>0.87467058542839837</v>
      </c>
      <c r="EO93" s="88">
        <f>EV93*12*60/(PI() * 'Drive Train'!$G$17)/EN$2*EN93</f>
        <v>4110.8369398395726</v>
      </c>
      <c r="EP93" s="2">
        <f>('DT-Prelim Calcs'!$C$6*EN93-EO93)/('DT-Prelim Calcs'!$C$6*EN93)*'DT-Prelim Calcs'!$C$7*EN93</f>
        <v>0.24077181223935046</v>
      </c>
      <c r="EQ93" s="110">
        <f>EP93/'DT-Prelim Calcs'!$C$7*('DT-Prelim Calcs'!$C$8-'DT-Prelim Calcs'!$C$9)+'DT-Prelim Calcs'!$C$9</f>
        <v>17.685372945095132</v>
      </c>
      <c r="ER93" s="110">
        <f t="shared" si="131"/>
        <v>17.685372945095132</v>
      </c>
      <c r="ES93" s="2">
        <f t="shared" si="171"/>
        <v>4.6088133309751811E-13</v>
      </c>
      <c r="ET93" s="110">
        <f>ES93*'DT-Prelim Calcs'!$C$21/EN$2/'DT-Prelim Calcs'!$C$19/'DT-Prelim Calcs'!$C$18*3.39*'DT-Prelim Calcs'!$C$20</f>
        <v>2.510467738146922E-11</v>
      </c>
      <c r="EU93" s="88">
        <f t="shared" si="132"/>
        <v>1</v>
      </c>
      <c r="EV93" s="110">
        <f>ET92*'DT-Prelim Calcs'!$C$11+EV92</f>
        <v>8.3892460782692932</v>
      </c>
      <c r="EW93" s="110">
        <f>EW92+0.5*ET93*'DT-Prelim Calcs'!$C$11^2+EV93*'DT-Prelim Calcs'!$C$11</f>
        <v>28.322272385209956</v>
      </c>
      <c r="EX93" s="110">
        <f>MIN('Drive Train'!$G$35-ER92*'DT-Prelim Calcs'!$C$21*'Drive Train'!$G$38,EX92+ER$2)</f>
        <v>11.108316434940658</v>
      </c>
      <c r="EY93" s="110">
        <f>'Drive Train'!$G$35-ER93*'DT-Prelim Calcs'!$C$21*'Drive Train'!$G$38</f>
        <v>11.108316434941438</v>
      </c>
      <c r="EZ93" s="1">
        <f>IF(EW93&gt;='Drive Train'!$G$30,1,0)</f>
        <v>1</v>
      </c>
      <c r="FA93" s="110">
        <f t="shared" si="172"/>
        <v>0</v>
      </c>
      <c r="FB93" s="119">
        <f>FB92+'DT-Prelim Calcs'!$C$11</f>
        <v>3.5600000000000023</v>
      </c>
      <c r="FC93" s="2">
        <f>FM93/'Drive Train'!$G$35</f>
        <v>0.87467058542861487</v>
      </c>
      <c r="FD93" s="88">
        <f>FK93*12*60/(PI() * 'Drive Train'!$G$17)/FC$2*FC93</f>
        <v>4110.8369398423247</v>
      </c>
      <c r="FE93" s="2">
        <f>('DT-Prelim Calcs'!$C$6*FC93-FD93)/('DT-Prelim Calcs'!$C$6*FC93)*'DT-Prelim Calcs'!$C$7*FC93</f>
        <v>0.24077181223899122</v>
      </c>
      <c r="FF93" s="110">
        <f>FE93/'DT-Prelim Calcs'!$C$7*('DT-Prelim Calcs'!$C$8-'DT-Prelim Calcs'!$C$9)+'DT-Prelim Calcs'!$C$9</f>
        <v>17.685372945073226</v>
      </c>
      <c r="FG93" s="110">
        <f t="shared" si="133"/>
        <v>17.685372945073226</v>
      </c>
      <c r="FH93" s="2">
        <f t="shared" si="173"/>
        <v>1.1102230246251565E-16</v>
      </c>
      <c r="FI93" s="110">
        <f>FH93*'DT-Prelim Calcs'!$C$21/FC$2/'DT-Prelim Calcs'!$C$19/'DT-Prelim Calcs'!$C$18*3.39*'DT-Prelim Calcs'!$C$20</f>
        <v>6.7347140329692135E-15</v>
      </c>
      <c r="FJ93" s="88">
        <f t="shared" si="134"/>
        <v>1</v>
      </c>
      <c r="FK93" s="110">
        <f>FI92*'DT-Prelim Calcs'!$C$11+FK92</f>
        <v>7.5332005600817276</v>
      </c>
      <c r="FL93" s="110">
        <f>FL92+0.5*FI93*'DT-Prelim Calcs'!$C$11^2+FK93*'DT-Prelim Calcs'!$C$11</f>
        <v>25.62227300021226</v>
      </c>
      <c r="FM93" s="110">
        <f>MIN('Drive Train'!$G$35-FG92*'DT-Prelim Calcs'!$C$21*'Drive Train'!$G$38,FM92+FG$2)</f>
        <v>11.108316434943408</v>
      </c>
      <c r="FN93" s="110">
        <f>'Drive Train'!$G$35-FG93*'DT-Prelim Calcs'!$C$21*'Drive Train'!$G$38</f>
        <v>11.10831643494341</v>
      </c>
      <c r="FO93" s="1">
        <f>IF(FL93&gt;='Drive Train'!$G$30,1,0)</f>
        <v>1</v>
      </c>
      <c r="FP93" s="110">
        <f t="shared" si="174"/>
        <v>0</v>
      </c>
      <c r="FQ93" s="119">
        <f>FQ92+'DT-Prelim Calcs'!$C$11</f>
        <v>3.5600000000000023</v>
      </c>
      <c r="FR93" s="2">
        <f>GB93/'Drive Train'!$G$35</f>
        <v>0.87467058542861498</v>
      </c>
      <c r="FS93" s="88">
        <f>FZ93*12*60/(PI() * 'Drive Train'!$G$17)/FR$2*FR93</f>
        <v>4110.8369398423247</v>
      </c>
      <c r="FT93" s="2">
        <f>('DT-Prelim Calcs'!$C$6*FR93-FS93)/('DT-Prelim Calcs'!$C$6*FR93)*'DT-Prelim Calcs'!$C$7*FR93</f>
        <v>0.24077181223899125</v>
      </c>
      <c r="FU93" s="110">
        <f>FT93/'DT-Prelim Calcs'!$C$7*('DT-Prelim Calcs'!$C$8-'DT-Prelim Calcs'!$C$9)+'DT-Prelim Calcs'!$C$9</f>
        <v>17.685372945073226</v>
      </c>
      <c r="FV93" s="110">
        <f t="shared" si="135"/>
        <v>17.685372945073226</v>
      </c>
      <c r="FW93" s="2">
        <f t="shared" si="175"/>
        <v>1.3877787807814457E-16</v>
      </c>
      <c r="FX93" s="110">
        <f>FW93*'DT-Prelim Calcs'!$C$21/FR$2/'DT-Prelim Calcs'!$C$19/'DT-Prelim Calcs'!$C$18*3.39*'DT-Prelim Calcs'!$C$20</f>
        <v>9.2774121882739154E-15</v>
      </c>
      <c r="FY93" s="88">
        <f t="shared" si="136"/>
        <v>1</v>
      </c>
      <c r="FZ93" s="110">
        <f>FX92*'DT-Prelim Calcs'!$C$11+FZ92</f>
        <v>6.8356819897037893</v>
      </c>
      <c r="GA93" s="110">
        <f>GA92+0.5*FX93*'DT-Prelim Calcs'!$C$11^2+FZ93*'DT-Prelim Calcs'!$C$11</f>
        <v>23.378480038639534</v>
      </c>
      <c r="GB93" s="110">
        <f>MIN('Drive Train'!$G$35-FV92*'DT-Prelim Calcs'!$C$21*'Drive Train'!$G$38,GB92+FV$2)</f>
        <v>11.10831643494341</v>
      </c>
      <c r="GC93" s="110">
        <f>'Drive Train'!$G$35-FV93*'DT-Prelim Calcs'!$C$21*'Drive Train'!$G$38</f>
        <v>11.10831643494341</v>
      </c>
      <c r="GD93" s="1">
        <f>IF(GA93&gt;='Drive Train'!$G$30,1,0)</f>
        <v>1</v>
      </c>
      <c r="GE93" s="110">
        <f t="shared" si="176"/>
        <v>0</v>
      </c>
      <c r="GF93" s="119">
        <f>GF92+'DT-Prelim Calcs'!$C$11</f>
        <v>3.5600000000000023</v>
      </c>
      <c r="GG93" s="2">
        <f>GQ93/'Drive Train'!$G$35</f>
        <v>0.87466580550454998</v>
      </c>
      <c r="GH93" s="88">
        <f>GO93*12*60/(PI() * 'Drive Train'!$G$17)/GG$2*GG93</f>
        <v>4110.7693786863456</v>
      </c>
      <c r="GI93" s="2">
        <f>('DT-Prelim Calcs'!$C$6*GG93-GH93)/('DT-Prelim Calcs'!$C$6*GG93)*'DT-Prelim Calcs'!$C$7*GG93</f>
        <v>0.24078138440049993</v>
      </c>
      <c r="GJ93" s="110">
        <f>GI93/'DT-Prelim Calcs'!$C$7*('DT-Prelim Calcs'!$C$8-'DT-Prelim Calcs'!$C$9)+'DT-Prelim Calcs'!$C$9</f>
        <v>17.685956779037586</v>
      </c>
      <c r="GK93" s="110">
        <f t="shared" si="177"/>
        <v>17.685956779037586</v>
      </c>
      <c r="GL93" s="2">
        <f t="shared" si="178"/>
        <v>1.2213457897009006E-5</v>
      </c>
      <c r="GM93" s="110">
        <f>GL93*'DT-Prelim Calcs'!$C$21/GG$2/'DT-Prelim Calcs'!$C$19/'DT-Prelim Calcs'!$C$18*3.39*'DT-Prelim Calcs'!$C$20</f>
        <v>4.5359968479381546E-4</v>
      </c>
      <c r="GN93" s="88">
        <f t="shared" si="137"/>
        <v>1</v>
      </c>
      <c r="GO93" s="110">
        <f>GM92*'DT-Prelim Calcs'!$C$11+GO92</f>
        <v>12.304092602577191</v>
      </c>
      <c r="GP93" s="110">
        <f>GP92+0.5*GM93*'DT-Prelim Calcs'!$C$11^2+GO93*'DT-Prelim Calcs'!$C$11</f>
        <v>37.724778970861593</v>
      </c>
      <c r="GQ93" s="110">
        <f>MIN('Drive Train'!$G$35-GK92*'DT-Prelim Calcs'!$C$21*'Drive Train'!$G$38,GQ92+GK$2)</f>
        <v>11.108255729907784</v>
      </c>
      <c r="GR93" s="110">
        <f>'Drive Train'!$G$35-GK93*'DT-Prelim Calcs'!$C$21*'Drive Train'!$G$38</f>
        <v>11.108263889886617</v>
      </c>
      <c r="GS93" s="1">
        <f>IF(GP93&gt;='Drive Train'!$G$30,1,0)</f>
        <v>1</v>
      </c>
      <c r="GT93" s="110">
        <f t="shared" si="179"/>
        <v>0</v>
      </c>
      <c r="GU93" s="119">
        <f>GU92+'DT-Prelim Calcs'!$C$11</f>
        <v>3.5600000000000023</v>
      </c>
      <c r="GV93" s="2">
        <f>HF93/'Drive Train'!$G$35</f>
        <v>0.87466716865020522</v>
      </c>
      <c r="GW93" s="88">
        <f>HD93*12*60/(PI() * 'Drive Train'!$G$17)/GV$2*GV93</f>
        <v>4110.7886458871026</v>
      </c>
      <c r="GX93" s="2">
        <f>('DT-Prelim Calcs'!$C$6*GV93-GW93)/('DT-Prelim Calcs'!$C$6*GV93)*'DT-Prelim Calcs'!$C$7*GV93</f>
        <v>0.24077865459459516</v>
      </c>
      <c r="GY93" s="110">
        <f>GX93/'DT-Prelim Calcs'!$C$7*('DT-Prelim Calcs'!$C$8-'DT-Prelim Calcs'!$C$9)+'DT-Prelim Calcs'!$C$9</f>
        <v>17.685790280237718</v>
      </c>
      <c r="GZ93" s="110">
        <f t="shared" si="138"/>
        <v>17.685790280237718</v>
      </c>
      <c r="HA93" s="2">
        <f t="shared" si="180"/>
        <v>8.7303995881249374E-6</v>
      </c>
      <c r="HB93" s="110">
        <f>HA93*'DT-Prelim Calcs'!$C$21/GV$2/'DT-Prelim Calcs'!$C$19/'DT-Prelim Calcs'!$C$18*3.39*'DT-Prelim Calcs'!$C$20</f>
        <v>3.2424122101140017E-4</v>
      </c>
      <c r="HC93" s="88">
        <f t="shared" si="139"/>
        <v>1</v>
      </c>
      <c r="HD93" s="110">
        <f>HB92*'DT-Prelim Calcs'!$C$11+HD92</f>
        <v>12.304131096240216</v>
      </c>
      <c r="HE93" s="110">
        <f>HE92+0.5*HB93*'DT-Prelim Calcs'!$C$11^2+HD93*'DT-Prelim Calcs'!$C$11</f>
        <v>38.392386746410679</v>
      </c>
      <c r="HF93" s="110">
        <f>MIN('Drive Train'!$G$35-GZ92*'DT-Prelim Calcs'!$C$21*'Drive Train'!$G$38,HF92+GZ$2)</f>
        <v>11.108273041857606</v>
      </c>
      <c r="HG93" s="110">
        <f>'Drive Train'!$G$35-GZ93*'DT-Prelim Calcs'!$C$21*'Drive Train'!$G$38</f>
        <v>11.108278874778605</v>
      </c>
      <c r="HH93" s="1">
        <f>IF(HE93&gt;='Drive Train'!$G$30,1,0)</f>
        <v>1</v>
      </c>
      <c r="HI93" s="110">
        <f t="shared" si="181"/>
        <v>0</v>
      </c>
      <c r="HJ93" s="119">
        <f>HJ92+'DT-Prelim Calcs'!$C$11</f>
        <v>3.5600000000000023</v>
      </c>
      <c r="HK93" s="2">
        <f>HU93/'Drive Train'!$G$35</f>
        <v>0.87466782912036334</v>
      </c>
      <c r="HL93" s="88">
        <f>HS93*12*60/(PI() * 'Drive Train'!$G$17)/HK$2*HK93</f>
        <v>4110.7979812109852</v>
      </c>
      <c r="HM93" s="2">
        <f>('DT-Prelim Calcs'!$C$6*HK93-HL93)/('DT-Prelim Calcs'!$C$6*HK93)*'DT-Prelim Calcs'!$C$7*HK93</f>
        <v>0.24077733195226561</v>
      </c>
      <c r="HN93" s="110">
        <f>HM93/'DT-Prelim Calcs'!$C$7*('DT-Prelim Calcs'!$C$8-'DT-Prelim Calcs'!$C$9)+'DT-Prelim Calcs'!$C$9</f>
        <v>17.68570960843606</v>
      </c>
      <c r="HO93" s="110">
        <f t="shared" si="140"/>
        <v>17.68570960843606</v>
      </c>
      <c r="HP93" s="2">
        <f t="shared" si="182"/>
        <v>7.0427931094241281E-6</v>
      </c>
      <c r="HQ93" s="110">
        <f>HP93*'DT-Prelim Calcs'!$C$21/HK$2/'DT-Prelim Calcs'!$C$19/'DT-Prelim Calcs'!$C$18*3.39*'DT-Prelim Calcs'!$C$20</f>
        <v>2.6156464135232156E-4</v>
      </c>
      <c r="HR93" s="88">
        <f t="shared" si="141"/>
        <v>1</v>
      </c>
      <c r="HS93" s="110">
        <f>HQ92*'DT-Prelim Calcs'!$C$11+HS92</f>
        <v>12.30414974710266</v>
      </c>
      <c r="HT93" s="110">
        <f>HT92+0.5*HQ93*'DT-Prelim Calcs'!$C$11^2+HS93*'DT-Prelim Calcs'!$C$11</f>
        <v>38.861105030134773</v>
      </c>
      <c r="HU93" s="110">
        <f>MIN('Drive Train'!$G$35-HO92*'DT-Prelim Calcs'!$C$21*'Drive Train'!$G$38,HU92+HO$2)</f>
        <v>11.108281429828613</v>
      </c>
      <c r="HV93" s="110">
        <f>'Drive Train'!$G$35-HO93*'DT-Prelim Calcs'!$C$21*'Drive Train'!$G$38</f>
        <v>11.108286135240753</v>
      </c>
      <c r="HW93" s="1">
        <f>IF(HT93&gt;='Drive Train'!$G$30,1,0)</f>
        <v>1</v>
      </c>
      <c r="HX93" s="110">
        <f t="shared" si="183"/>
        <v>0</v>
      </c>
      <c r="HY93" s="119">
        <f>HY92+'DT-Prelim Calcs'!$C$11</f>
        <v>3.5600000000000023</v>
      </c>
      <c r="HZ93" s="2">
        <f>IJ93/'Drive Train'!$G$35</f>
        <v>0.87466818429069748</v>
      </c>
      <c r="IA93" s="88">
        <f>IH93*12*60/(PI() * 'Drive Train'!$G$17)/HZ$2*HZ93</f>
        <v>4110.8030013158532</v>
      </c>
      <c r="IB93" s="2">
        <f>('DT-Prelim Calcs'!$C$6*HZ93-IA93)/('DT-Prelim Calcs'!$C$6*HZ93)*'DT-Prelim Calcs'!$C$7*HZ93</f>
        <v>0.24077662069656958</v>
      </c>
      <c r="IC93" s="110">
        <f>IB93/'DT-Prelim Calcs'!$C$7*('DT-Prelim Calcs'!$C$8-'DT-Prelim Calcs'!$C$9)+'DT-Prelim Calcs'!$C$9</f>
        <v>17.685666226882969</v>
      </c>
      <c r="ID93" s="110">
        <f t="shared" si="142"/>
        <v>17.685666226882969</v>
      </c>
      <c r="IE93" s="2">
        <f t="shared" si="184"/>
        <v>6.1352768422617832E-6</v>
      </c>
      <c r="IF93" s="110">
        <f>IE93*'DT-Prelim Calcs'!$C$21/HZ$2/'DT-Prelim Calcs'!$C$19/'DT-Prelim Calcs'!$C$18*3.39*'DT-Prelim Calcs'!$C$20</f>
        <v>2.278600921410036E-4</v>
      </c>
      <c r="IG93" s="88">
        <f t="shared" si="143"/>
        <v>1</v>
      </c>
      <c r="IH93" s="110">
        <f>IF92*'DT-Prelim Calcs'!$C$11+IH92</f>
        <v>12.304159776660148</v>
      </c>
      <c r="II93" s="110">
        <f>II92+0.5*IF93*'DT-Prelim Calcs'!$C$11^2+IH93*'DT-Prelim Calcs'!$C$11</f>
        <v>39.190167991696022</v>
      </c>
      <c r="IJ93" s="110">
        <f>MIN('Drive Train'!$G$35-ID92*'DT-Prelim Calcs'!$C$21*'Drive Train'!$G$38,IJ92+ID$2)</f>
        <v>11.108285940491857</v>
      </c>
      <c r="IK93" s="110">
        <f>'Drive Train'!$G$35-ID93*'DT-Prelim Calcs'!$C$21*'Drive Train'!$G$38</f>
        <v>11.108290039580533</v>
      </c>
      <c r="IL93" s="1">
        <f>IF(II93&gt;='Drive Train'!$G$30,1,0)</f>
        <v>1</v>
      </c>
      <c r="IM93" s="110">
        <f t="shared" si="185"/>
        <v>0</v>
      </c>
      <c r="IN93" s="119">
        <f>IN92+'DT-Prelim Calcs'!$C$11</f>
        <v>3.5600000000000023</v>
      </c>
      <c r="IO93" s="2">
        <f>IY93/'Drive Train'!$G$35</f>
        <v>0.87466839279335107</v>
      </c>
      <c r="IP93" s="88">
        <f>IW93*12*60/(PI() * 'Drive Train'!$G$17)/IO$2*IO93</f>
        <v>4110.8059483668148</v>
      </c>
      <c r="IQ93" s="2">
        <f>('DT-Prelim Calcs'!$C$6*IO93-IP93)/('DT-Prelim Calcs'!$C$6*IO93)*'DT-Prelim Calcs'!$C$7*IO93</f>
        <v>0.24077620315417136</v>
      </c>
      <c r="IR93" s="110">
        <f>IQ93/'DT-Prelim Calcs'!$C$7*('DT-Prelim Calcs'!$C$8-'DT-Prelim Calcs'!$C$9)+'DT-Prelim Calcs'!$C$9</f>
        <v>17.68564075975797</v>
      </c>
      <c r="IS93" s="110">
        <f t="shared" si="144"/>
        <v>17.68564075975797</v>
      </c>
      <c r="IT93" s="2">
        <f t="shared" si="186"/>
        <v>5.6025198188203174E-6</v>
      </c>
      <c r="IU93" s="110">
        <f>IT93*'DT-Prelim Calcs'!$C$21/IO$2/'DT-Prelim Calcs'!$C$19/'DT-Prelim Calcs'!$C$18*3.39*'DT-Prelim Calcs'!$C$20</f>
        <v>2.0807385142665842E-4</v>
      </c>
      <c r="IV93" s="88">
        <f t="shared" si="145"/>
        <v>1</v>
      </c>
      <c r="IW93" s="110">
        <f>IU92*'DT-Prelim Calcs'!$C$11+IW92</f>
        <v>12.304165664504559</v>
      </c>
      <c r="IX93" s="110">
        <f>IX92+0.5*IU93*'DT-Prelim Calcs'!$C$11^2+IW93*'DT-Prelim Calcs'!$C$11</f>
        <v>39.422884358536265</v>
      </c>
      <c r="IY93" s="110">
        <f>MIN('Drive Train'!$G$35-IS92*'DT-Prelim Calcs'!$C$21*'Drive Train'!$G$38,IY92+IS$2)</f>
        <v>11.108288588475558</v>
      </c>
      <c r="IZ93" s="110">
        <f>'Drive Train'!$G$35-IS93*'DT-Prelim Calcs'!$C$21*'Drive Train'!$G$38</f>
        <v>11.108292331621783</v>
      </c>
      <c r="JA93" s="1">
        <f>IF(IX93&gt;='Drive Train'!$G$30,1,0)</f>
        <v>1</v>
      </c>
      <c r="JB93" s="110">
        <f t="shared" si="187"/>
        <v>0</v>
      </c>
      <c r="JC93" s="119">
        <f>JC92+'DT-Prelim Calcs'!$C$11</f>
        <v>3.5600000000000023</v>
      </c>
      <c r="JD93" s="2">
        <f>JN93/'Drive Train'!$G$35</f>
        <v>0.87466851487973363</v>
      </c>
      <c r="JE93" s="88">
        <f>JL93*12*60/(PI() * 'Drive Train'!$G$17)/JD$2*JD93</f>
        <v>4110.8076739792305</v>
      </c>
      <c r="JF93" s="2">
        <f>('DT-Prelim Calcs'!$C$6*JD93-JE93)/('DT-Prelim Calcs'!$C$6*JD93)*'DT-Prelim Calcs'!$C$7*JD93</f>
        <v>0.24077595866694579</v>
      </c>
      <c r="JG93" s="110">
        <f>JF93/'DT-Prelim Calcs'!$C$7*('DT-Prelim Calcs'!$C$8-'DT-Prelim Calcs'!$C$9)+'DT-Prelim Calcs'!$C$9</f>
        <v>17.685625847771163</v>
      </c>
      <c r="JH93" s="110">
        <f t="shared" si="146"/>
        <v>17.685625847771163</v>
      </c>
      <c r="JI93" s="2">
        <f t="shared" si="188"/>
        <v>5.2905699979843845E-6</v>
      </c>
      <c r="JJ93" s="110">
        <f>JI93*'DT-Prelim Calcs'!$C$21/JD$2/'DT-Prelim Calcs'!$C$19/'DT-Prelim Calcs'!$C$18*3.39*'DT-Prelim Calcs'!$C$20</f>
        <v>1.9648824302681951E-4</v>
      </c>
      <c r="JK93" s="88">
        <f t="shared" si="147"/>
        <v>1</v>
      </c>
      <c r="JL93" s="110">
        <f>JJ92*'DT-Prelim Calcs'!$C$11+JL92</f>
        <v>12.304169112063965</v>
      </c>
      <c r="JM93" s="110">
        <f>JM92+0.5*JJ93*'DT-Prelim Calcs'!$C$11^2+JL93*'DT-Prelim Calcs'!$C$11</f>
        <v>39.580516274384991</v>
      </c>
      <c r="JN93" s="110">
        <f>MIN('Drive Train'!$G$35-JH92*'DT-Prelim Calcs'!$C$21*'Drive Train'!$G$38,JN92+JH$2)</f>
        <v>11.108290138972617</v>
      </c>
      <c r="JO93" s="110">
        <f>'Drive Train'!$G$35-JH93*'DT-Prelim Calcs'!$C$21*'Drive Train'!$G$38</f>
        <v>11.108293673700594</v>
      </c>
      <c r="JP93" s="1">
        <f>IF(JM93&gt;='Drive Train'!$G$30,1,0)</f>
        <v>1</v>
      </c>
      <c r="JQ93" s="110">
        <f>MIN(JG93,'DT-Prelim Calcs'!$C$10)*'DT-Prelim Calcs'!$C$11*1000/60/60*(1-JP93)</f>
        <v>0</v>
      </c>
      <c r="JR93" s="119">
        <f>JR92+'DT-Prelim Calcs'!$C$11</f>
        <v>3.5600000000000023</v>
      </c>
      <c r="JS93" s="2">
        <f>KC93/'Drive Train'!$G$35</f>
        <v>0.8746685597967484</v>
      </c>
      <c r="JT93" s="88">
        <f>KA93*12*60/(PI() * 'Drive Train'!$G$17)/JS$2*JS93</f>
        <v>4110.8083088522962</v>
      </c>
      <c r="JU93" s="2">
        <f>('DT-Prelim Calcs'!$C$6*JS93-JT93)/('DT-Prelim Calcs'!$C$6*JS93)*'DT-Prelim Calcs'!$C$7*JS93</f>
        <v>0.24077586871722736</v>
      </c>
      <c r="JV93" s="110">
        <f>JU93/'DT-Prelim Calcs'!$C$7*('DT-Prelim Calcs'!$C$8-'DT-Prelim Calcs'!$C$9)+'DT-Prelim Calcs'!$C$9</f>
        <v>17.685620361476282</v>
      </c>
      <c r="JW93" s="110">
        <f t="shared" si="148"/>
        <v>17.685620361476282</v>
      </c>
      <c r="JX93" s="2">
        <f t="shared" si="189"/>
        <v>5.1758000039481278E-6</v>
      </c>
      <c r="JY93" s="110">
        <f>JX93*'DT-Prelim Calcs'!$C$21/JS$2/'DT-Prelim Calcs'!$C$19/'DT-Prelim Calcs'!$C$18*3.39*'DT-Prelim Calcs'!$C$20</f>
        <v>1.9222576195408557E-4</v>
      </c>
      <c r="JZ93" s="88">
        <f t="shared" si="149"/>
        <v>1</v>
      </c>
      <c r="KA93" s="110">
        <f>JY92*'DT-Prelim Calcs'!$C$11+KA92</f>
        <v>12.304170380461279</v>
      </c>
      <c r="KB93" s="110">
        <f>KB92+0.5*JY93*'DT-Prelim Calcs'!$C$11^2+KA93*'DT-Prelim Calcs'!$C$11</f>
        <v>39.642606052971281</v>
      </c>
      <c r="KC93" s="110">
        <f>MIN('Drive Train'!$G$35-JW92*'DT-Prelim Calcs'!$C$21*'Drive Train'!$G$38,KC92+JW$2)</f>
        <v>11.108290709418704</v>
      </c>
      <c r="KD93" s="110">
        <f>'Drive Train'!$G$35-JW93*'DT-Prelim Calcs'!$C$21*'Drive Train'!$G$38</f>
        <v>11.108294167467134</v>
      </c>
      <c r="KE93" s="1">
        <f>IF(KB93&gt;='Drive Train'!$G$30,1,0)</f>
        <v>1</v>
      </c>
      <c r="KF93" s="110">
        <f>MIN(JV93,'DT-Prelim Calcs'!$C$10)*'DT-Prelim Calcs'!$C$11*1000/60/60*(1-KE93)</f>
        <v>0</v>
      </c>
      <c r="KG93" s="119">
        <f>KG92+'DT-Prelim Calcs'!$C$11</f>
        <v>3.5600000000000023</v>
      </c>
      <c r="KH93" s="2">
        <f>KR93/'Drive Train'!$G$35</f>
        <v>0.87466855645662778</v>
      </c>
      <c r="KI93" s="88">
        <f>KP93*12*60/(PI() * 'Drive Train'!$G$17)/KH$2*KH93</f>
        <v>4110.8082616418442</v>
      </c>
      <c r="KJ93" s="2">
        <f>('DT-Prelim Calcs'!$C$6*KH93-KI93)/('DT-Prelim Calcs'!$C$6*KH93)*'DT-Prelim Calcs'!$C$7*KH93</f>
        <v>0.24077587540607112</v>
      </c>
      <c r="KK93" s="110">
        <f>KJ93/'DT-Prelim Calcs'!$C$7*('DT-Prelim Calcs'!$C$8-'DT-Prelim Calcs'!$C$9)+'DT-Prelim Calcs'!$C$9</f>
        <v>17.68562076944831</v>
      </c>
      <c r="KL93" s="110">
        <f t="shared" si="150"/>
        <v>17.68562076944831</v>
      </c>
      <c r="KM93" s="2">
        <f t="shared" si="190"/>
        <v>5.1843345337254654E-6</v>
      </c>
      <c r="KN93" s="110">
        <f>KM93*'DT-Prelim Calcs'!$C$21/KH$2/'DT-Prelim Calcs'!$C$19/'DT-Prelim Calcs'!$C$18*3.39*'DT-Prelim Calcs'!$C$20</f>
        <v>1.925427287008913E-4</v>
      </c>
      <c r="KO93" s="88">
        <f t="shared" si="151"/>
        <v>1</v>
      </c>
      <c r="KP93" s="110">
        <f>KN92*'DT-Prelim Calcs'!$C$11+KP92</f>
        <v>12.304170286140682</v>
      </c>
      <c r="KQ93" s="110">
        <f>KQ92+0.5*KN93*'DT-Prelim Calcs'!$C$11^2+KP93*'DT-Prelim Calcs'!$C$11</f>
        <v>39.638050639673821</v>
      </c>
      <c r="KR93" s="110">
        <f>MIN('Drive Train'!$G$35-KL92*'DT-Prelim Calcs'!$C$21*'Drive Train'!$G$38,KR92+KL$2)</f>
        <v>11.108290666999173</v>
      </c>
      <c r="KS93" s="110">
        <f>'Drive Train'!$G$35-KL93*'DT-Prelim Calcs'!$C$21*'Drive Train'!$G$38</f>
        <v>11.108294130749652</v>
      </c>
      <c r="KT93" s="1">
        <f>IF(KQ93&gt;='Drive Train'!$G$30,1,0)</f>
        <v>1</v>
      </c>
      <c r="KU93" s="110">
        <f>MIN(KK93,'DT-Prelim Calcs'!$C$10)*'DT-Prelim Calcs'!$C$11*1000/60/60*(1-KT93)</f>
        <v>0</v>
      </c>
      <c r="KV93" s="119">
        <f>KV92+'DT-Prelim Calcs'!$C$11</f>
        <v>3.5600000000000023</v>
      </c>
      <c r="KW93" s="2">
        <f>LG93/'Drive Train'!$G$35</f>
        <v>0.87466855959246625</v>
      </c>
      <c r="KX93" s="88">
        <f>LE93*12*60/(PI() * 'Drive Train'!$G$17)/KW$2*KW93</f>
        <v>4110.8083059648998</v>
      </c>
      <c r="KY93" s="2">
        <f>('DT-Prelim Calcs'!$C$6*KW93-KX93)/('DT-Prelim Calcs'!$C$6*KW93)*'DT-Prelim Calcs'!$C$7*KW93</f>
        <v>0.24077586912631774</v>
      </c>
      <c r="KZ93" s="110">
        <f>KY93/'DT-Prelim Calcs'!$C$7*('DT-Prelim Calcs'!$C$8-'DT-Prelim Calcs'!$C$9)+'DT-Prelim Calcs'!$C$9</f>
        <v>17.685620386427892</v>
      </c>
      <c r="LA93" s="110">
        <f t="shared" si="152"/>
        <v>17.685620386427892</v>
      </c>
      <c r="LB93" s="2">
        <f t="shared" si="191"/>
        <v>5.1763219766354229E-6</v>
      </c>
      <c r="LC93" s="110">
        <f>LB93*'DT-Prelim Calcs'!$C$21/KW$2/'DT-Prelim Calcs'!$C$19/'DT-Prelim Calcs'!$C$18*3.39*'DT-Prelim Calcs'!$C$20</f>
        <v>1.9224514767174426E-4</v>
      </c>
      <c r="LD93" s="88">
        <f t="shared" si="153"/>
        <v>1</v>
      </c>
      <c r="LE93" s="110">
        <f>LC92*'DT-Prelim Calcs'!$C$11+LE92</f>
        <v>12.304170374692623</v>
      </c>
      <c r="LF93" s="110">
        <f>LF92+0.5*LC93*'DT-Prelim Calcs'!$C$11^2+LE93*'DT-Prelim Calcs'!$C$11</f>
        <v>39.642390969881866</v>
      </c>
      <c r="LG93" s="110">
        <f>MIN('Drive Train'!$G$35-LA92*'DT-Prelim Calcs'!$C$21*'Drive Train'!$G$38,LG92+LA$2)</f>
        <v>11.10829070682432</v>
      </c>
      <c r="LH93" s="110">
        <f>'Drive Train'!$G$35-LA93*'DT-Prelim Calcs'!$C$21*'Drive Train'!$G$38</f>
        <v>11.108294165221489</v>
      </c>
      <c r="LI93" s="1">
        <f>IF(LF93&gt;='Drive Train'!$G$30,1,0)</f>
        <v>1</v>
      </c>
      <c r="LJ93" s="110">
        <f>MIN(KZ93,'DT-Prelim Calcs'!$C$10)*'DT-Prelim Calcs'!$C$11*1000/60/60*(1-LI93)</f>
        <v>0</v>
      </c>
      <c r="LK93" s="119">
        <f>LK92+'DT-Prelim Calcs'!$C$11</f>
        <v>3.5600000000000023</v>
      </c>
      <c r="LL93" s="2">
        <f>LV93/'Drive Train'!$G$35</f>
        <v>0.87466855722955583</v>
      </c>
      <c r="LM93" s="88">
        <f>LT93*12*60/(PI() * 'Drive Train'!$G$17)/LL$2*LL93</f>
        <v>4110.8082725666836</v>
      </c>
      <c r="LN93" s="2">
        <f>('DT-Prelim Calcs'!$C$6*LL93-LM93)/('DT-Prelim Calcs'!$C$6*LL93)*'DT-Prelim Calcs'!$C$7*LL93</f>
        <v>0.24077587385822433</v>
      </c>
      <c r="LO93" s="110">
        <f>LN93/'DT-Prelim Calcs'!$C$7*('DT-Prelim Calcs'!$C$8-'DT-Prelim Calcs'!$C$9)+'DT-Prelim Calcs'!$C$9</f>
        <v>17.685620675040632</v>
      </c>
      <c r="LP93" s="110">
        <f t="shared" si="154"/>
        <v>17.685620675040632</v>
      </c>
      <c r="LQ93" s="2">
        <f t="shared" si="192"/>
        <v>5.1823595818012436E-6</v>
      </c>
      <c r="LR93" s="110">
        <f>LQ93*'DT-Prelim Calcs'!$C$21/LL$2/'DT-Prelim Calcs'!$C$19/'DT-Prelim Calcs'!$C$18*3.39*'DT-Prelim Calcs'!$C$20</f>
        <v>1.9246938030293028E-4</v>
      </c>
      <c r="LS93" s="88">
        <f t="shared" si="155"/>
        <v>1</v>
      </c>
      <c r="LT93" s="110">
        <f>LR92*'DT-Prelim Calcs'!$C$11+LT92</f>
        <v>12.30417030796715</v>
      </c>
      <c r="LU93" s="110">
        <f>LU92+0.5*LR93*'DT-Prelim Calcs'!$C$11^2+LT93*'DT-Prelim Calcs'!$C$11</f>
        <v>39.639515402194931</v>
      </c>
      <c r="LV93" s="110">
        <f>MIN('Drive Train'!$G$35-LP92*'DT-Prelim Calcs'!$C$21*'Drive Train'!$G$38,LV92+LP$2)</f>
        <v>11.108290676815358</v>
      </c>
      <c r="LW93" s="110">
        <f>'Drive Train'!$G$35-LP93*'DT-Prelim Calcs'!$C$21*'Drive Train'!$G$38</f>
        <v>11.108294139246343</v>
      </c>
      <c r="LX93" s="1">
        <f>IF(LU93&gt;='Drive Train'!$G$30,1,0)</f>
        <v>1</v>
      </c>
      <c r="LY93" s="110">
        <f>MIN(LO93,'DT-Prelim Calcs'!$C$10)*'DT-Prelim Calcs'!$C$11*1000/60/60*(1-LX93)</f>
        <v>0</v>
      </c>
      <c r="LZ93" s="119">
        <f>LZ92+'DT-Prelim Calcs'!$C$11</f>
        <v>3.5600000000000023</v>
      </c>
    </row>
    <row r="94" spans="18:338" x14ac:dyDescent="0.2">
      <c r="R94" s="119">
        <f>R93+'DT-Prelim Calcs'!$C$11</f>
        <v>3.6000000000000023</v>
      </c>
      <c r="S94" s="2">
        <f>AG94/'Drive Train'!$G$35</f>
        <v>0</v>
      </c>
      <c r="T94" s="88">
        <f>AE94*12*60/(PI() * 'Drive Train'!$G$17)/S$2*ABS(S94)</f>
        <v>0</v>
      </c>
      <c r="U94" s="2">
        <f>IF(OR(AD93=1,AND($C$32=Motors!$C$28,'DT-Prelim Calcs'!AI93=1)),0,IF(AG94=0,-(V93+$C$9)/($C$8-$C$9)*$C$7,($C$6*S94-T94)/($C$6*S94)*$C$7*S94))</f>
        <v>0</v>
      </c>
      <c r="V94" s="110">
        <f>IF(AND(AD93=1,AI93=1),0,ABS(U94/$C$7*($C$8-$C$9)+$C$9) *'Drive Train'!$K$55 + V93*(1-'Drive Train'!$K$55))</f>
        <v>0</v>
      </c>
      <c r="W94" s="110">
        <f t="shared" si="108"/>
        <v>0</v>
      </c>
      <c r="X94" s="2">
        <f>MAX(MIN(IF(AND(AI93=1,AG94&lt;0),-1,1)*(W94-$C$9)/($C$8-$C$9)*$C$7-$C$29*AE94/T$2 -  AI93*$C$29/2,X$2),MAX(X$4:X93)*-1)</f>
        <v>-0.19877611615902296</v>
      </c>
      <c r="Y94" s="110">
        <f t="shared" si="109"/>
        <v>0</v>
      </c>
      <c r="Z94" s="110">
        <f t="shared" si="110"/>
        <v>0</v>
      </c>
      <c r="AA94" s="110">
        <f t="shared" si="111"/>
        <v>0</v>
      </c>
      <c r="AB94" s="110" t="e">
        <f t="shared" si="112"/>
        <v>#N/A</v>
      </c>
      <c r="AC94" s="88">
        <f t="shared" si="156"/>
        <v>0</v>
      </c>
      <c r="AD94" s="1">
        <f t="shared" si="113"/>
        <v>1</v>
      </c>
      <c r="AE94" s="110">
        <f t="shared" si="114"/>
        <v>0</v>
      </c>
      <c r="AF94" s="110" t="e">
        <f t="shared" si="115"/>
        <v>#N/A</v>
      </c>
      <c r="AG94" s="110">
        <f>IF(AI93=0,MIN('Drive Train'!$G$35-W93*$C$21*'Drive Train'!$G$38,AG93+W$2)-$C$3,IF(AE93-1&lt;=0,0,IF($C$32=Motors!$C$26,MAX(MAX(AG$4:AG93)*-1,AG93-W$2),MAX(0,MAX(AG$4:AG93)*-1,AG93-W$2))))</f>
        <v>0</v>
      </c>
      <c r="AH94" s="110">
        <f>'Drive Train'!$G$35-ABS(W94)*'DT-Prelim Calcs'!$C$21*'Drive Train'!$G$38</f>
        <v>12.7</v>
      </c>
      <c r="AI94" s="1">
        <f>IF(AJ94&gt;='Drive Train'!$G$30,1,0)</f>
        <v>1</v>
      </c>
      <c r="AJ94" s="110">
        <f>AJ93+0.5*Y94*'DT-Prelim Calcs'!$C$11^2+AE94*'DT-Prelim Calcs'!$C$11</f>
        <v>27.383415475911544</v>
      </c>
      <c r="AK94" s="110">
        <f t="shared" si="116"/>
        <v>0</v>
      </c>
      <c r="AL94" s="119">
        <f>AL93+'DT-Prelim Calcs'!$C$11</f>
        <v>3.6000000000000023</v>
      </c>
      <c r="AM94" s="2">
        <f>AW94/'Drive Train'!$G$35</f>
        <v>0.74170728597369218</v>
      </c>
      <c r="AN94" s="88">
        <f>AU94*12*60/(PI() * 'Drive Train'!$G$17)/AM$2*AM94</f>
        <v>2071.8620610445591</v>
      </c>
      <c r="AO94" s="2">
        <f>('DT-Prelim Calcs'!$C$6*AM94-AN94)/('DT-Prelim Calcs'!$C$6*AM94)*'DT-Prelim Calcs'!$C$7*AM94</f>
        <v>0.54558030300495586</v>
      </c>
      <c r="AP94" s="110">
        <f>AO94/'DT-Prelim Calcs'!$C$7*('DT-Prelim Calcs'!$C$8-'DT-Prelim Calcs'!$C$9)+'DT-Prelim Calcs'!$C$9</f>
        <v>36.276529119451212</v>
      </c>
      <c r="AQ94" s="110">
        <f t="shared" si="117"/>
        <v>36.276529119451212</v>
      </c>
      <c r="AR94" s="2">
        <f t="shared" si="157"/>
        <v>0.40247747855470106</v>
      </c>
      <c r="AS94" s="110">
        <f>AR94*'DT-Prelim Calcs'!$C$21/AM$2/'DT-Prelim Calcs'!$C$19/'DT-Prelim Calcs'!$C$18*3.39*'DT-Prelim Calcs'!$C$20</f>
        <v>4.484323578510816</v>
      </c>
      <c r="AT94" s="88">
        <f t="shared" si="118"/>
        <v>0</v>
      </c>
      <c r="AU94" s="110">
        <f>AS93*'DT-Prelim Calcs'!$C$11+AU93</f>
        <v>24.376742210987196</v>
      </c>
      <c r="AV94" s="110">
        <f>AV93+0.5*AS94*'DT-Prelim Calcs'!$C$11^2+AU94*'DT-Prelim Calcs'!$C$11</f>
        <v>49.786944928053721</v>
      </c>
      <c r="AW94" s="110">
        <f>MIN('Drive Train'!$G$35-AQ93*'DT-Prelim Calcs'!$C$21*'Drive Train'!$G$38,AW93+AQ$2)</f>
        <v>9.4196825318658899</v>
      </c>
      <c r="AX94" s="110">
        <f>'Drive Train'!$G$35-AQ94*'DT-Prelim Calcs'!$C$21*'Drive Train'!$G$38</f>
        <v>9.4351123792493894</v>
      </c>
      <c r="AY94" s="1">
        <f>IF(AV94&gt;='Drive Train'!$G$30,1,0)</f>
        <v>1</v>
      </c>
      <c r="AZ94" s="110">
        <f t="shared" si="158"/>
        <v>0</v>
      </c>
      <c r="BA94" s="119">
        <f>BA93+'DT-Prelim Calcs'!$C$11</f>
        <v>3.6000000000000023</v>
      </c>
      <c r="BB94" s="2">
        <f>BL94/'Drive Train'!$G$35</f>
        <v>0.83927574855370746</v>
      </c>
      <c r="BC94" s="88">
        <f>BJ94*12*60/(PI() * 'Drive Train'!$G$17)/BB$2*BB94</f>
        <v>3574.2782772709993</v>
      </c>
      <c r="BD94" s="2">
        <f>('DT-Prelim Calcs'!$C$6*BB94-BC94)/('DT-Prelim Calcs'!$C$6*BB94)*'DT-Prelim Calcs'!$C$7*BB94</f>
        <v>0.32041093372235263</v>
      </c>
      <c r="BE94" s="110">
        <f>BD94/'DT-Prelim Calcs'!$C$7*('DT-Prelim Calcs'!$C$8-'DT-Prelim Calcs'!$C$9)+'DT-Prelim Calcs'!$C$9</f>
        <v>22.542794539093851</v>
      </c>
      <c r="BF94" s="110">
        <f t="shared" si="119"/>
        <v>22.542794539093851</v>
      </c>
      <c r="BG94" s="2">
        <f t="shared" si="159"/>
        <v>0.1022366290261513</v>
      </c>
      <c r="BH94" s="110">
        <f>BG94*'DT-Prelim Calcs'!$C$21/BB$2/'DT-Prelim Calcs'!$C$19/'DT-Prelim Calcs'!$C$18*3.39*'DT-Prelim Calcs'!$C$20</f>
        <v>1.77193345047138</v>
      </c>
      <c r="BI94" s="88">
        <f t="shared" si="120"/>
        <v>0</v>
      </c>
      <c r="BJ94" s="110">
        <f>BH93*'DT-Prelim Calcs'!$C$11+BJ93</f>
        <v>23.89161640921299</v>
      </c>
      <c r="BK94" s="110">
        <f>BK93+0.5*BH94*'DT-Prelim Calcs'!$C$11^2+BJ94*'DT-Prelim Calcs'!$C$11</f>
        <v>57.233926586081296</v>
      </c>
      <c r="BL94" s="110">
        <f>MIN('Drive Train'!$G$35-BF93*'DT-Prelim Calcs'!$C$21*'Drive Train'!$G$38,BL93+BF$2)</f>
        <v>10.658802006632085</v>
      </c>
      <c r="BM94" s="110">
        <f>'Drive Train'!$G$35-BF94*'DT-Prelim Calcs'!$C$21*'Drive Train'!$G$38</f>
        <v>10.671148491481553</v>
      </c>
      <c r="BN94" s="1">
        <f>IF(BK94&gt;='Drive Train'!$G$30,1,0)</f>
        <v>1</v>
      </c>
      <c r="BO94" s="110">
        <f t="shared" si="160"/>
        <v>0</v>
      </c>
      <c r="BP94" s="119">
        <f>BP93+'DT-Prelim Calcs'!$C$11</f>
        <v>3.6000000000000023</v>
      </c>
      <c r="BQ94" s="2">
        <f>CA94/'Drive Train'!$G$35</f>
        <v>0.87075458757366453</v>
      </c>
      <c r="BR94" s="88">
        <f>BY94*12*60/(PI() * 'Drive Train'!$G$17)/BQ$2*BQ94</f>
        <v>4052.4659090957971</v>
      </c>
      <c r="BS94" s="2">
        <f>('DT-Prelim Calcs'!$C$6*BQ94-BR94)/('DT-Prelim Calcs'!$C$6*BQ94)*'DT-Prelim Calcs'!$C$7*BQ94</f>
        <v>0.24934326097457349</v>
      </c>
      <c r="BT94" s="110">
        <f>BS94/'DT-Prelim Calcs'!$C$7*('DT-Prelim Calcs'!$C$8-'DT-Prelim Calcs'!$C$9)+'DT-Prelim Calcs'!$C$9</f>
        <v>18.20817052752718</v>
      </c>
      <c r="BU94" s="110">
        <f t="shared" si="121"/>
        <v>18.20817052752718</v>
      </c>
      <c r="BV94" s="2">
        <f t="shared" si="161"/>
        <v>1.0922806330745771E-2</v>
      </c>
      <c r="BW94" s="110">
        <f>BV94*'DT-Prelim Calcs'!$C$21/BQ$2/'DT-Prelim Calcs'!$C$19/'DT-Prelim Calcs'!$C$18*3.39*'DT-Prelim Calcs'!$C$20</f>
        <v>0.25692163911572452</v>
      </c>
      <c r="BX94" s="88">
        <f t="shared" si="122"/>
        <v>1</v>
      </c>
      <c r="BY94" s="110">
        <f>BW93*'DT-Prelim Calcs'!$C$11+BY93</f>
        <v>19.237998178492148</v>
      </c>
      <c r="BZ94" s="110">
        <f>BZ93+0.5*BW94*'DT-Prelim Calcs'!$C$11^2+BY94*'DT-Prelim Calcs'!$C$11</f>
        <v>53.825445898633475</v>
      </c>
      <c r="CA94" s="110">
        <f>MIN('Drive Train'!$G$35-BU93*'DT-Prelim Calcs'!$C$21*'Drive Train'!$G$38,CA93+BU$2)</f>
        <v>11.05858326218554</v>
      </c>
      <c r="CB94" s="110">
        <f>'Drive Train'!$G$35-BU94*'DT-Prelim Calcs'!$C$21*'Drive Train'!$G$38</f>
        <v>11.061264652522553</v>
      </c>
      <c r="CC94" s="1">
        <f>IF(BZ94&gt;='Drive Train'!$G$30,1,0)</f>
        <v>1</v>
      </c>
      <c r="CD94" s="110">
        <f t="shared" si="162"/>
        <v>0</v>
      </c>
      <c r="CE94" s="119">
        <f>CE93+'DT-Prelim Calcs'!$C$11</f>
        <v>3.6000000000000023</v>
      </c>
      <c r="CF94" s="2">
        <f>CP94/'Drive Train'!$G$35</f>
        <v>0.87447846390573547</v>
      </c>
      <c r="CG94" s="88">
        <f>CN94*12*60/(PI() * 'Drive Train'!$G$17)/CF$2*CF94</f>
        <v>4108.0330681561773</v>
      </c>
      <c r="CH94" s="2">
        <f>('DT-Prelim Calcs'!$C$6*CF94-CG94)/('DT-Prelim Calcs'!$C$6*CF94)*'DT-Prelim Calcs'!$C$7*CF94</f>
        <v>0.24117788306253041</v>
      </c>
      <c r="CI94" s="110">
        <f>CH94/'DT-Prelim Calcs'!$C$7*('DT-Prelim Calcs'!$C$8-'DT-Prelim Calcs'!$C$9)+'DT-Prelim Calcs'!$C$9</f>
        <v>17.710140385374196</v>
      </c>
      <c r="CJ94" s="110">
        <f t="shared" si="123"/>
        <v>17.710140385374196</v>
      </c>
      <c r="CK94" s="2">
        <f t="shared" si="163"/>
        <v>5.1743254801447924E-4</v>
      </c>
      <c r="CL94" s="110">
        <f>CK94*'DT-Prelim Calcs'!$C$21/CF$2/'DT-Prelim Calcs'!$C$19/'DT-Prelim Calcs'!$C$18*3.39*'DT-Prelim Calcs'!$C$20</f>
        <v>1.5373679929835883E-2</v>
      </c>
      <c r="CM94" s="88">
        <f t="shared" si="124"/>
        <v>1</v>
      </c>
      <c r="CN94" s="110">
        <f>CL93*'DT-Prelim Calcs'!$C$11+CN93</f>
        <v>15.373170791114534</v>
      </c>
      <c r="CO94" s="110">
        <f>CO93+0.5*CL94*'DT-Prelim Calcs'!$C$11^2+CN94*'DT-Prelim Calcs'!$C$11</f>
        <v>47.342826674841092</v>
      </c>
      <c r="CP94" s="110">
        <f>MIN('Drive Train'!$G$35-CJ93*'DT-Prelim Calcs'!$C$21*'Drive Train'!$G$38,CP93+CJ$2)</f>
        <v>11.105876491602841</v>
      </c>
      <c r="CQ94" s="110">
        <f>'Drive Train'!$G$35-CJ94*'DT-Prelim Calcs'!$C$21*'Drive Train'!$G$38</f>
        <v>11.106087365316322</v>
      </c>
      <c r="CR94" s="1">
        <f>IF(CO94&gt;='Drive Train'!$G$30,1,0)</f>
        <v>1</v>
      </c>
      <c r="CS94" s="110">
        <f t="shared" si="164"/>
        <v>0</v>
      </c>
      <c r="CT94" s="119">
        <f>CT93+'DT-Prelim Calcs'!$C$11</f>
        <v>3.6000000000000023</v>
      </c>
      <c r="CU94" s="2">
        <f>DE94/'Drive Train'!$G$35</f>
        <v>0.87466638093100513</v>
      </c>
      <c r="CV94" s="88">
        <f>DC94*12*60/(PI() * 'Drive Train'!$G$17)/CU$2*CU94</f>
        <v>4110.7771617189956</v>
      </c>
      <c r="CW94" s="2">
        <f>('DT-Prelim Calcs'!$C$6*CU94-CV94)/('DT-Prelim Calcs'!$C$6*CU94)*'DT-Prelim Calcs'!$C$7*CU94</f>
        <v>0.24078031662919255</v>
      </c>
      <c r="CX94" s="110">
        <f>CW94/'DT-Prelim Calcs'!$C$7*('DT-Prelim Calcs'!$C$8-'DT-Prelim Calcs'!$C$9)+'DT-Prelim Calcs'!$C$9</f>
        <v>17.685891652560681</v>
      </c>
      <c r="CY94" s="110">
        <f t="shared" si="125"/>
        <v>17.685891652560681</v>
      </c>
      <c r="CZ94" s="2">
        <f t="shared" si="165"/>
        <v>1.0848229480608929E-5</v>
      </c>
      <c r="DA94" s="110">
        <f>CZ94*'DT-Prelim Calcs'!$C$21/CU$2/'DT-Prelim Calcs'!$C$19/'DT-Prelim Calcs'!$C$18*3.39*'DT-Prelim Calcs'!$C$20</f>
        <v>3.8946614442206717E-4</v>
      </c>
      <c r="DB94" s="88">
        <f t="shared" si="126"/>
        <v>1</v>
      </c>
      <c r="DC94" s="110">
        <f>DA93*'DT-Prelim Calcs'!$C$11+DC93</f>
        <v>12.728387383043744</v>
      </c>
      <c r="DD94" s="110">
        <f>DD93+0.5*DA94*'DT-Prelim Calcs'!$C$11^2+DC94*'DT-Prelim Calcs'!$C$11</f>
        <v>41.213241280941872</v>
      </c>
      <c r="DE94" s="110">
        <f>MIN('Drive Train'!$G$35-CY93*'DT-Prelim Calcs'!$C$21*'Drive Train'!$G$38,DE93+CY$2)</f>
        <v>11.108263037823765</v>
      </c>
      <c r="DF94" s="110">
        <f>'Drive Train'!$G$35-CY94*'DT-Prelim Calcs'!$C$21*'Drive Train'!$G$38</f>
        <v>11.108269751269539</v>
      </c>
      <c r="DG94" s="1">
        <f>IF(DD94&gt;='Drive Train'!$G$30,1,0)</f>
        <v>1</v>
      </c>
      <c r="DH94" s="110">
        <f t="shared" si="166"/>
        <v>0</v>
      </c>
      <c r="DI94" s="119">
        <f>DI93+'DT-Prelim Calcs'!$C$11</f>
        <v>3.6000000000000023</v>
      </c>
      <c r="DJ94" s="2">
        <f>DT94/'Drive Train'!$G$35</f>
        <v>0.87467054672172106</v>
      </c>
      <c r="DK94" s="88">
        <f>DR94*12*60/(PI() * 'Drive Train'!$G$17)/DJ$2*DJ94</f>
        <v>4110.836406654329</v>
      </c>
      <c r="DL94" s="2">
        <f>('DT-Prelim Calcs'!$C$6*DJ94-DK94)/('DT-Prelim Calcs'!$C$6*DJ94)*'DT-Prelim Calcs'!$C$7*DJ94</f>
        <v>0.24077188639430414</v>
      </c>
      <c r="DM94" s="110">
        <f>DL94/'DT-Prelim Calcs'!$C$7*('DT-Prelim Calcs'!$C$8-'DT-Prelim Calcs'!$C$9)+'DT-Prelim Calcs'!$C$9</f>
        <v>17.685377468021386</v>
      </c>
      <c r="DN94" s="110">
        <f t="shared" si="127"/>
        <v>17.685377468021386</v>
      </c>
      <c r="DO94" s="2">
        <f t="shared" si="167"/>
        <v>9.4729245198044154E-8</v>
      </c>
      <c r="DP94" s="110">
        <f>DO94*'DT-Prelim Calcs'!$C$21/DJ$2/'DT-Prelim Calcs'!$C$19/'DT-Prelim Calcs'!$C$18*3.39*'DT-Prelim Calcs'!$C$20</f>
        <v>3.98727182273744E-6</v>
      </c>
      <c r="DQ94" s="88">
        <f t="shared" si="128"/>
        <v>1</v>
      </c>
      <c r="DR94" s="110">
        <f>DP93*'DT-Prelim Calcs'!$C$11+DR93</f>
        <v>10.856670467710194</v>
      </c>
      <c r="DS94" s="110">
        <f>DS93+0.5*DP94*'DT-Prelim Calcs'!$C$11^2+DR94*'DT-Prelim Calcs'!$C$11</f>
        <v>36.117378678438435</v>
      </c>
      <c r="DT94" s="110">
        <f>MIN('Drive Train'!$G$35-DN93*'DT-Prelim Calcs'!$C$21*'Drive Train'!$G$38,DT93+DN$2)</f>
        <v>11.108315943365858</v>
      </c>
      <c r="DU94" s="110">
        <f>'Drive Train'!$G$35-DN94*'DT-Prelim Calcs'!$C$21*'Drive Train'!$G$38</f>
        <v>11.108316027878075</v>
      </c>
      <c r="DV94" s="1">
        <f>IF(DS94&gt;='Drive Train'!$G$30,1,0)</f>
        <v>1</v>
      </c>
      <c r="DW94" s="110">
        <f t="shared" si="168"/>
        <v>0</v>
      </c>
      <c r="DX94" s="119">
        <f>DX93+'DT-Prelim Calcs'!$C$11</f>
        <v>3.6000000000000023</v>
      </c>
      <c r="DY94" s="2">
        <f>EI94/'Drive Train'!$G$35</f>
        <v>0.8746705852937765</v>
      </c>
      <c r="DZ94" s="88">
        <f>EG94*12*60/(PI() * 'Drive Train'!$G$17)/DY$2*DY94</f>
        <v>4110.8369380531212</v>
      </c>
      <c r="EA94" s="2">
        <f>('DT-Prelim Calcs'!$C$6*DY94-DZ94)/('DT-Prelim Calcs'!$C$6*DY94)*'DT-Prelim Calcs'!$C$7*DY94</f>
        <v>0.24077181248085144</v>
      </c>
      <c r="EB94" s="110">
        <f>EA94/'DT-Prelim Calcs'!$C$7*('DT-Prelim Calcs'!$C$8-'DT-Prelim Calcs'!$C$9)+'DT-Prelim Calcs'!$C$9</f>
        <v>17.685372959824981</v>
      </c>
      <c r="EC94" s="110">
        <f t="shared" si="129"/>
        <v>17.685372959824981</v>
      </c>
      <c r="ED94" s="2">
        <f t="shared" si="169"/>
        <v>3.0953686835921701E-10</v>
      </c>
      <c r="EE94" s="110">
        <f>ED94*'DT-Prelim Calcs'!$C$21/DY$2/'DT-Prelim Calcs'!$C$19/'DT-Prelim Calcs'!$C$18*3.39*'DT-Prelim Calcs'!$C$20</f>
        <v>1.4944790839328724E-8</v>
      </c>
      <c r="EF94" s="88">
        <f t="shared" si="130"/>
        <v>1</v>
      </c>
      <c r="EG94" s="110">
        <f>EE93*'DT-Prelim Calcs'!$C$11+EG93</f>
        <v>9.4647904446217908</v>
      </c>
      <c r="EH94" s="110">
        <f>EH93+0.5*EE94*'DT-Prelim Calcs'!$C$11^2+EG94*'DT-Prelim Calcs'!$C$11</f>
        <v>31.996990464682433</v>
      </c>
      <c r="EI94" s="110">
        <f>MIN('Drive Train'!$G$35-EC93*'DT-Prelim Calcs'!$C$21*'Drive Train'!$G$38,EI93+EC$2)</f>
        <v>11.108316433230961</v>
      </c>
      <c r="EJ94" s="110">
        <f>'Drive Train'!$G$35-EC94*'DT-Prelim Calcs'!$C$21*'Drive Train'!$G$38</f>
        <v>11.108316433615752</v>
      </c>
      <c r="EK94" s="1">
        <f>IF(EH94&gt;='Drive Train'!$G$30,1,0)</f>
        <v>1</v>
      </c>
      <c r="EL94" s="110">
        <f t="shared" si="170"/>
        <v>0</v>
      </c>
      <c r="EM94" s="119">
        <f>EM93+'DT-Prelim Calcs'!$C$11</f>
        <v>3.6000000000000023</v>
      </c>
      <c r="EN94" s="2">
        <f>EX94/'Drive Train'!$G$35</f>
        <v>0.87467058542845977</v>
      </c>
      <c r="EO94" s="88">
        <f>EV94*12*60/(PI() * 'Drive Train'!$G$17)/EN$2*EN94</f>
        <v>4110.8369398403529</v>
      </c>
      <c r="EP94" s="2">
        <f>('DT-Prelim Calcs'!$C$6*EN94-EO94)/('DT-Prelim Calcs'!$C$6*EN94)*'DT-Prelim Calcs'!$C$7*EN94</f>
        <v>0.24077181223924859</v>
      </c>
      <c r="EQ94" s="110">
        <f>EP94/'DT-Prelim Calcs'!$C$7*('DT-Prelim Calcs'!$C$8-'DT-Prelim Calcs'!$C$9)+'DT-Prelim Calcs'!$C$9</f>
        <v>17.685372945088922</v>
      </c>
      <c r="ER94" s="110">
        <f t="shared" si="131"/>
        <v>17.685372945088922</v>
      </c>
      <c r="ES94" s="2">
        <f t="shared" si="171"/>
        <v>3.3020808309913718E-13</v>
      </c>
      <c r="ET94" s="110">
        <f>ES94*'DT-Prelim Calcs'!$C$21/EN$2/'DT-Prelim Calcs'!$C$19/'DT-Prelim Calcs'!$C$18*3.39*'DT-Prelim Calcs'!$C$20</f>
        <v>1.7986771864338407E-11</v>
      </c>
      <c r="EU94" s="88">
        <f t="shared" si="132"/>
        <v>1</v>
      </c>
      <c r="EV94" s="110">
        <f>ET93*'DT-Prelim Calcs'!$C$11+EV93</f>
        <v>8.3892460782702969</v>
      </c>
      <c r="EW94" s="110">
        <f>EW93+0.5*ET94*'DT-Prelim Calcs'!$C$11^2+EV94*'DT-Prelim Calcs'!$C$11</f>
        <v>28.657842228340783</v>
      </c>
      <c r="EX94" s="110">
        <f>MIN('Drive Train'!$G$35-ER93*'DT-Prelim Calcs'!$C$21*'Drive Train'!$G$38,EX93+ER$2)</f>
        <v>11.108316434941438</v>
      </c>
      <c r="EY94" s="110">
        <f>'Drive Train'!$G$35-ER94*'DT-Prelim Calcs'!$C$21*'Drive Train'!$G$38</f>
        <v>11.108316434941996</v>
      </c>
      <c r="EZ94" s="1">
        <f>IF(EW94&gt;='Drive Train'!$G$30,1,0)</f>
        <v>1</v>
      </c>
      <c r="FA94" s="110">
        <f t="shared" si="172"/>
        <v>0</v>
      </c>
      <c r="FB94" s="119">
        <f>FB93+'DT-Prelim Calcs'!$C$11</f>
        <v>3.6000000000000023</v>
      </c>
      <c r="FC94" s="2">
        <f>FM94/'Drive Train'!$G$35</f>
        <v>0.87467058542861498</v>
      </c>
      <c r="FD94" s="88">
        <f>FK94*12*60/(PI() * 'Drive Train'!$G$17)/FC$2*FC94</f>
        <v>4110.8369398423247</v>
      </c>
      <c r="FE94" s="2">
        <f>('DT-Prelim Calcs'!$C$6*FC94-FD94)/('DT-Prelim Calcs'!$C$6*FC94)*'DT-Prelim Calcs'!$C$7*FC94</f>
        <v>0.24077181223899125</v>
      </c>
      <c r="FF94" s="110">
        <f>FE94/'DT-Prelim Calcs'!$C$7*('DT-Prelim Calcs'!$C$8-'DT-Prelim Calcs'!$C$9)+'DT-Prelim Calcs'!$C$9</f>
        <v>17.685372945073226</v>
      </c>
      <c r="FG94" s="110">
        <f t="shared" si="133"/>
        <v>17.685372945073226</v>
      </c>
      <c r="FH94" s="2">
        <f t="shared" si="173"/>
        <v>1.1102230246251565E-16</v>
      </c>
      <c r="FI94" s="110">
        <f>FH94*'DT-Prelim Calcs'!$C$21/FC$2/'DT-Prelim Calcs'!$C$19/'DT-Prelim Calcs'!$C$18*3.39*'DT-Prelim Calcs'!$C$20</f>
        <v>6.7347140329692135E-15</v>
      </c>
      <c r="FJ94" s="88">
        <f t="shared" si="134"/>
        <v>1</v>
      </c>
      <c r="FK94" s="110">
        <f>FI93*'DT-Prelim Calcs'!$C$11+FK93</f>
        <v>7.5332005600817276</v>
      </c>
      <c r="FL94" s="110">
        <f>FL93+0.5*FI94*'DT-Prelim Calcs'!$C$11^2+FK94*'DT-Prelim Calcs'!$C$11</f>
        <v>25.923601022615529</v>
      </c>
      <c r="FM94" s="110">
        <f>MIN('Drive Train'!$G$35-FG93*'DT-Prelim Calcs'!$C$21*'Drive Train'!$G$38,FM93+FG$2)</f>
        <v>11.10831643494341</v>
      </c>
      <c r="FN94" s="110">
        <f>'Drive Train'!$G$35-FG94*'DT-Prelim Calcs'!$C$21*'Drive Train'!$G$38</f>
        <v>11.10831643494341</v>
      </c>
      <c r="FO94" s="1">
        <f>IF(FL94&gt;='Drive Train'!$G$30,1,0)</f>
        <v>1</v>
      </c>
      <c r="FP94" s="110">
        <f t="shared" si="174"/>
        <v>0</v>
      </c>
      <c r="FQ94" s="119">
        <f>FQ93+'DT-Prelim Calcs'!$C$11</f>
        <v>3.6000000000000023</v>
      </c>
      <c r="FR94" s="2">
        <f>GB94/'Drive Train'!$G$35</f>
        <v>0.87467058542861498</v>
      </c>
      <c r="FS94" s="88">
        <f>FZ94*12*60/(PI() * 'Drive Train'!$G$17)/FR$2*FR94</f>
        <v>4110.8369398423247</v>
      </c>
      <c r="FT94" s="2">
        <f>('DT-Prelim Calcs'!$C$6*FR94-FS94)/('DT-Prelim Calcs'!$C$6*FR94)*'DT-Prelim Calcs'!$C$7*FR94</f>
        <v>0.24077181223899125</v>
      </c>
      <c r="FU94" s="110">
        <f>FT94/'DT-Prelim Calcs'!$C$7*('DT-Prelim Calcs'!$C$8-'DT-Prelim Calcs'!$C$9)+'DT-Prelim Calcs'!$C$9</f>
        <v>17.685372945073226</v>
      </c>
      <c r="FV94" s="110">
        <f t="shared" si="135"/>
        <v>17.685372945073226</v>
      </c>
      <c r="FW94" s="2">
        <f t="shared" si="175"/>
        <v>1.3877787807814457E-16</v>
      </c>
      <c r="FX94" s="110">
        <f>FW94*'DT-Prelim Calcs'!$C$21/FR$2/'DT-Prelim Calcs'!$C$19/'DT-Prelim Calcs'!$C$18*3.39*'DT-Prelim Calcs'!$C$20</f>
        <v>9.2774121882739154E-15</v>
      </c>
      <c r="FY94" s="88">
        <f t="shared" si="136"/>
        <v>1</v>
      </c>
      <c r="FZ94" s="110">
        <f>FX93*'DT-Prelim Calcs'!$C$11+FZ93</f>
        <v>6.8356819897037893</v>
      </c>
      <c r="GA94" s="110">
        <f>GA93+0.5*FX94*'DT-Prelim Calcs'!$C$11^2+FZ94*'DT-Prelim Calcs'!$C$11</f>
        <v>23.651907318227686</v>
      </c>
      <c r="GB94" s="110">
        <f>MIN('Drive Train'!$G$35-FV93*'DT-Prelim Calcs'!$C$21*'Drive Train'!$G$38,GB93+FV$2)</f>
        <v>11.10831643494341</v>
      </c>
      <c r="GC94" s="110">
        <f>'Drive Train'!$G$35-FV94*'DT-Prelim Calcs'!$C$21*'Drive Train'!$G$38</f>
        <v>11.10831643494341</v>
      </c>
      <c r="GD94" s="1">
        <f>IF(GA94&gt;='Drive Train'!$G$30,1,0)</f>
        <v>1</v>
      </c>
      <c r="GE94" s="110">
        <f t="shared" si="176"/>
        <v>0</v>
      </c>
      <c r="GF94" s="119">
        <f>GF93+'DT-Prelim Calcs'!$C$11</f>
        <v>3.6000000000000023</v>
      </c>
      <c r="GG94" s="2">
        <f>GQ94/'Drive Train'!$G$35</f>
        <v>0.87466644802256832</v>
      </c>
      <c r="GH94" s="88">
        <f>GO94*12*60/(PI() * 'Drive Train'!$G$17)/GG$2*GG94</f>
        <v>4110.7784602729771</v>
      </c>
      <c r="GI94" s="2">
        <f>('DT-Prelim Calcs'!$C$6*GG94-GH94)/('DT-Prelim Calcs'!$C$6*GG94)*'DT-Prelim Calcs'!$C$7*GG94</f>
        <v>0.24078009770755807</v>
      </c>
      <c r="GJ94" s="110">
        <f>GI94/'DT-Prelim Calcs'!$C$7*('DT-Prelim Calcs'!$C$8-'DT-Prelim Calcs'!$C$9)+'DT-Prelim Calcs'!$C$9</f>
        <v>17.685878299893613</v>
      </c>
      <c r="GK94" s="110">
        <f t="shared" si="177"/>
        <v>17.685878299893613</v>
      </c>
      <c r="GL94" s="2">
        <f t="shared" si="178"/>
        <v>1.057171944768287E-5</v>
      </c>
      <c r="GM94" s="110">
        <f>GL94*'DT-Prelim Calcs'!$C$21/GG$2/'DT-Prelim Calcs'!$C$19/'DT-Prelim Calcs'!$C$18*3.39*'DT-Prelim Calcs'!$C$20</f>
        <v>3.9262661317004602E-4</v>
      </c>
      <c r="GN94" s="88">
        <f t="shared" si="137"/>
        <v>1</v>
      </c>
      <c r="GO94" s="110">
        <f>GM93*'DT-Prelim Calcs'!$C$11+GO93</f>
        <v>12.304110746564582</v>
      </c>
      <c r="GP94" s="110">
        <f>GP93+0.5*GM94*'DT-Prelim Calcs'!$C$11^2+GO94*'DT-Prelim Calcs'!$C$11</f>
        <v>38.216943714825469</v>
      </c>
      <c r="GQ94" s="110">
        <f>MIN('Drive Train'!$G$35-GK93*'DT-Prelim Calcs'!$C$21*'Drive Train'!$G$38,GQ93+GK$2)</f>
        <v>11.108263889886617</v>
      </c>
      <c r="GR94" s="110">
        <f>'Drive Train'!$G$35-GK94*'DT-Prelim Calcs'!$C$21*'Drive Train'!$G$38</f>
        <v>11.108270953009574</v>
      </c>
      <c r="GS94" s="1">
        <f>IF(GP94&gt;='Drive Train'!$G$30,1,0)</f>
        <v>1</v>
      </c>
      <c r="GT94" s="110">
        <f t="shared" si="179"/>
        <v>0</v>
      </c>
      <c r="GU94" s="119">
        <f>GU93+'DT-Prelim Calcs'!$C$11</f>
        <v>3.6000000000000023</v>
      </c>
      <c r="GV94" s="2">
        <f>HF94/'Drive Train'!$G$35</f>
        <v>0.87466762793532327</v>
      </c>
      <c r="GW94" s="88">
        <f>HD94*12*60/(PI() * 'Drive Train'!$G$17)/GV$2*GV94</f>
        <v>4110.7951375891771</v>
      </c>
      <c r="GX94" s="2">
        <f>('DT-Prelim Calcs'!$C$6*GV94-GW94)/('DT-Prelim Calcs'!$C$6*GV94)*'DT-Prelim Calcs'!$C$7*GV94</f>
        <v>0.240777734840734</v>
      </c>
      <c r="GY94" s="110">
        <f>GX94/'DT-Prelim Calcs'!$C$7*('DT-Prelim Calcs'!$C$8-'DT-Prelim Calcs'!$C$9)+'DT-Prelim Calcs'!$C$9</f>
        <v>17.685734181775267</v>
      </c>
      <c r="GZ94" s="110">
        <f t="shared" si="138"/>
        <v>17.685734181775267</v>
      </c>
      <c r="HA94" s="2">
        <f t="shared" si="180"/>
        <v>7.5568528062064377E-6</v>
      </c>
      <c r="HB94" s="110">
        <f>HA94*'DT-Prelim Calcs'!$C$21/GV$2/'DT-Prelim Calcs'!$C$19/'DT-Prelim Calcs'!$C$18*3.39*'DT-Prelim Calcs'!$C$20</f>
        <v>2.8065647581819903E-4</v>
      </c>
      <c r="HC94" s="88">
        <f t="shared" si="139"/>
        <v>1</v>
      </c>
      <c r="HD94" s="110">
        <f>HB93*'DT-Prelim Calcs'!$C$11+HD93</f>
        <v>12.304144065889057</v>
      </c>
      <c r="HE94" s="110">
        <f>HE93+0.5*HB94*'DT-Prelim Calcs'!$C$11^2+HD94*'DT-Prelim Calcs'!$C$11</f>
        <v>38.884552733571425</v>
      </c>
      <c r="HF94" s="110">
        <f>MIN('Drive Train'!$G$35-GZ93*'DT-Prelim Calcs'!$C$21*'Drive Train'!$G$38,HF93+GZ$2)</f>
        <v>11.108278874778605</v>
      </c>
      <c r="HG94" s="110">
        <f>'Drive Train'!$G$35-GZ94*'DT-Prelim Calcs'!$C$21*'Drive Train'!$G$38</f>
        <v>11.108283923640226</v>
      </c>
      <c r="HH94" s="1">
        <f>IF(HE94&gt;='Drive Train'!$G$30,1,0)</f>
        <v>1</v>
      </c>
      <c r="HI94" s="110">
        <f t="shared" si="181"/>
        <v>0</v>
      </c>
      <c r="HJ94" s="119">
        <f>HJ93+'DT-Prelim Calcs'!$C$11</f>
        <v>3.6000000000000023</v>
      </c>
      <c r="HK94" s="2">
        <f>HU94/'Drive Train'!$G$35</f>
        <v>0.87466819962525622</v>
      </c>
      <c r="HL94" s="88">
        <f>HS94*12*60/(PI() * 'Drive Train'!$G$17)/HK$2*HK94</f>
        <v>4110.803218059993</v>
      </c>
      <c r="HM94" s="2">
        <f>('DT-Prelim Calcs'!$C$6*HK94-HL94)/('DT-Prelim Calcs'!$C$6*HK94)*'DT-Prelim Calcs'!$C$7*HK94</f>
        <v>0.2407765899879486</v>
      </c>
      <c r="HN94" s="110">
        <f>HM94/'DT-Prelim Calcs'!$C$7*('DT-Prelim Calcs'!$C$8-'DT-Prelim Calcs'!$C$9)+'DT-Prelim Calcs'!$C$9</f>
        <v>17.685664353874877</v>
      </c>
      <c r="HO94" s="110">
        <f t="shared" si="140"/>
        <v>17.685664353874877</v>
      </c>
      <c r="HP94" s="2">
        <f t="shared" si="182"/>
        <v>6.0960946315080644E-6</v>
      </c>
      <c r="HQ94" s="110">
        <f>HP94*'DT-Prelim Calcs'!$C$21/HK$2/'DT-Prelim Calcs'!$C$19/'DT-Prelim Calcs'!$C$18*3.39*'DT-Prelim Calcs'!$C$20</f>
        <v>2.2640489095250444E-4</v>
      </c>
      <c r="HR94" s="88">
        <f t="shared" si="141"/>
        <v>1</v>
      </c>
      <c r="HS94" s="110">
        <f>HQ93*'DT-Prelim Calcs'!$C$11+HS93</f>
        <v>12.304160209688314</v>
      </c>
      <c r="HT94" s="110">
        <f>HT93+0.5*HQ94*'DT-Prelim Calcs'!$C$11^2+HS94*'DT-Prelim Calcs'!$C$11</f>
        <v>39.353271619646222</v>
      </c>
      <c r="HU94" s="110">
        <f>MIN('Drive Train'!$G$35-HO93*'DT-Prelim Calcs'!$C$21*'Drive Train'!$G$38,HU93+HO$2)</f>
        <v>11.108286135240753</v>
      </c>
      <c r="HV94" s="110">
        <f>'Drive Train'!$G$35-HO94*'DT-Prelim Calcs'!$C$21*'Drive Train'!$G$38</f>
        <v>11.10829020815126</v>
      </c>
      <c r="HW94" s="1">
        <f>IF(HT94&gt;='Drive Train'!$G$30,1,0)</f>
        <v>1</v>
      </c>
      <c r="HX94" s="110">
        <f t="shared" si="183"/>
        <v>0</v>
      </c>
      <c r="HY94" s="119">
        <f>HY93+'DT-Prelim Calcs'!$C$11</f>
        <v>3.6000000000000023</v>
      </c>
      <c r="HZ94" s="2">
        <f>IJ94/'Drive Train'!$G$35</f>
        <v>0.87466850705358534</v>
      </c>
      <c r="IA94" s="88">
        <f>IH94*12*60/(PI() * 'Drive Train'!$G$17)/HZ$2*HZ94</f>
        <v>4110.8075633616663</v>
      </c>
      <c r="IB94" s="2">
        <f>('DT-Prelim Calcs'!$C$6*HZ94-IA94)/('DT-Prelim Calcs'!$C$6*HZ94)*'DT-Prelim Calcs'!$C$7*HZ94</f>
        <v>0.24077597433939965</v>
      </c>
      <c r="IC94" s="110">
        <f>IB94/'DT-Prelim Calcs'!$C$7*('DT-Prelim Calcs'!$C$8-'DT-Prelim Calcs'!$C$9)+'DT-Prelim Calcs'!$C$9</f>
        <v>17.685626803679696</v>
      </c>
      <c r="ID94" s="110">
        <f t="shared" si="142"/>
        <v>17.685626803679696</v>
      </c>
      <c r="IE94" s="2">
        <f t="shared" si="184"/>
        <v>5.3105670306807795E-6</v>
      </c>
      <c r="IF94" s="110">
        <f>IE94*'DT-Prelim Calcs'!$C$21/HZ$2/'DT-Prelim Calcs'!$C$19/'DT-Prelim Calcs'!$C$18*3.39*'DT-Prelim Calcs'!$C$20</f>
        <v>1.9723091949112515E-4</v>
      </c>
      <c r="IG94" s="88">
        <f t="shared" si="143"/>
        <v>1</v>
      </c>
      <c r="IH94" s="110">
        <f>IF93*'DT-Prelim Calcs'!$C$11+IH93</f>
        <v>12.304168891063833</v>
      </c>
      <c r="II94" s="110">
        <f>II93+0.5*IF94*'DT-Prelim Calcs'!$C$11^2+IH94*'DT-Prelim Calcs'!$C$11</f>
        <v>39.682334905123305</v>
      </c>
      <c r="IJ94" s="110">
        <f>MIN('Drive Train'!$G$35-ID93*'DT-Prelim Calcs'!$C$21*'Drive Train'!$G$38,IJ93+ID$2)</f>
        <v>11.108290039580533</v>
      </c>
      <c r="IK94" s="110">
        <f>'Drive Train'!$G$35-ID94*'DT-Prelim Calcs'!$C$21*'Drive Train'!$G$38</f>
        <v>11.108293587668827</v>
      </c>
      <c r="IL94" s="1">
        <f>IF(II94&gt;='Drive Train'!$G$30,1,0)</f>
        <v>1</v>
      </c>
      <c r="IM94" s="110">
        <f t="shared" si="185"/>
        <v>0</v>
      </c>
      <c r="IN94" s="119">
        <f>IN93+'DT-Prelim Calcs'!$C$11</f>
        <v>3.6000000000000023</v>
      </c>
      <c r="IO94" s="2">
        <f>IY94/'Drive Train'!$G$35</f>
        <v>0.87466868752927429</v>
      </c>
      <c r="IP94" s="88">
        <f>IW94*12*60/(PI() * 'Drive Train'!$G$17)/IO$2*IO94</f>
        <v>4110.8101142691949</v>
      </c>
      <c r="IQ94" s="2">
        <f>('DT-Prelim Calcs'!$C$6*IO94-IP94)/('DT-Prelim Calcs'!$C$6*IO94)*'DT-Prelim Calcs'!$C$7*IO94</f>
        <v>0.24077561292320063</v>
      </c>
      <c r="IR94" s="110">
        <f>IQ94/'DT-Prelim Calcs'!$C$7*('DT-Prelim Calcs'!$C$8-'DT-Prelim Calcs'!$C$9)+'DT-Prelim Calcs'!$C$9</f>
        <v>17.68560475985479</v>
      </c>
      <c r="IS94" s="110">
        <f t="shared" si="144"/>
        <v>17.68560475985479</v>
      </c>
      <c r="IT94" s="2">
        <f t="shared" si="186"/>
        <v>4.8494234656248913E-6</v>
      </c>
      <c r="IU94" s="110">
        <f>IT94*'DT-Prelim Calcs'!$C$21/IO$2/'DT-Prelim Calcs'!$C$19/'DT-Prelim Calcs'!$C$18*3.39*'DT-Prelim Calcs'!$C$20</f>
        <v>1.8010435488362997E-4</v>
      </c>
      <c r="IV94" s="88">
        <f t="shared" si="145"/>
        <v>1</v>
      </c>
      <c r="IW94" s="110">
        <f>IU93*'DT-Prelim Calcs'!$C$11+IW93</f>
        <v>12.304173987458617</v>
      </c>
      <c r="IX94" s="110">
        <f>IX93+0.5*IU94*'DT-Prelim Calcs'!$C$11^2+IW94*'DT-Prelim Calcs'!$C$11</f>
        <v>39.915051462118093</v>
      </c>
      <c r="IY94" s="110">
        <f>MIN('Drive Train'!$G$35-IS93*'DT-Prelim Calcs'!$C$21*'Drive Train'!$G$38,IY93+IS$2)</f>
        <v>11.108292331621783</v>
      </c>
      <c r="IZ94" s="110">
        <f>'Drive Train'!$G$35-IS94*'DT-Prelim Calcs'!$C$21*'Drive Train'!$G$38</f>
        <v>11.108295571613068</v>
      </c>
      <c r="JA94" s="1">
        <f>IF(IX94&gt;='Drive Train'!$G$30,1,0)</f>
        <v>1</v>
      </c>
      <c r="JB94" s="110">
        <f t="shared" si="187"/>
        <v>0</v>
      </c>
      <c r="JC94" s="119">
        <f>JC93+'DT-Prelim Calcs'!$C$11</f>
        <v>3.6000000000000023</v>
      </c>
      <c r="JD94" s="2">
        <f>JN94/'Drive Train'!$G$35</f>
        <v>0.8746687932047712</v>
      </c>
      <c r="JE94" s="88">
        <f>JL94*12*60/(PI() * 'Drive Train'!$G$17)/JD$2*JD94</f>
        <v>4110.8116079241463</v>
      </c>
      <c r="JF94" s="2">
        <f>('DT-Prelim Calcs'!$C$6*JD94-JE94)/('DT-Prelim Calcs'!$C$6*JD94)*'DT-Prelim Calcs'!$C$7*JD94</f>
        <v>0.24077540130005501</v>
      </c>
      <c r="JG94" s="110">
        <f>JF94/'DT-Prelim Calcs'!$C$7*('DT-Prelim Calcs'!$C$8-'DT-Prelim Calcs'!$C$9)+'DT-Prelim Calcs'!$C$9</f>
        <v>17.685591852343784</v>
      </c>
      <c r="JH94" s="110">
        <f t="shared" si="146"/>
        <v>17.685591852343784</v>
      </c>
      <c r="JI94" s="2">
        <f t="shared" si="188"/>
        <v>4.5794061133141994E-6</v>
      </c>
      <c r="JJ94" s="110">
        <f>JI94*'DT-Prelim Calcs'!$C$21/JD$2/'DT-Prelim Calcs'!$C$19/'DT-Prelim Calcs'!$C$18*3.39*'DT-Prelim Calcs'!$C$20</f>
        <v>1.7007609041260041E-4</v>
      </c>
      <c r="JK94" s="88">
        <f t="shared" si="147"/>
        <v>1</v>
      </c>
      <c r="JL94" s="110">
        <f>JJ93*'DT-Prelim Calcs'!$C$11+JL93</f>
        <v>12.304176971593686</v>
      </c>
      <c r="JM94" s="110">
        <f>JM93+0.5*JJ94*'DT-Prelim Calcs'!$C$11^2+JL94*'DT-Prelim Calcs'!$C$11</f>
        <v>40.072683489309604</v>
      </c>
      <c r="JN94" s="110">
        <f>MIN('Drive Train'!$G$35-JH93*'DT-Prelim Calcs'!$C$21*'Drive Train'!$G$38,JN93+JH$2)</f>
        <v>11.108293673700594</v>
      </c>
      <c r="JO94" s="110">
        <f>'Drive Train'!$G$35-JH94*'DT-Prelim Calcs'!$C$21*'Drive Train'!$G$38</f>
        <v>11.108296733289059</v>
      </c>
      <c r="JP94" s="1">
        <f>IF(JM94&gt;='Drive Train'!$G$30,1,0)</f>
        <v>1</v>
      </c>
      <c r="JQ94" s="110">
        <f>MIN(JG94,'DT-Prelim Calcs'!$C$10)*'DT-Prelim Calcs'!$C$11*1000/60/60*(1-JP94)</f>
        <v>0</v>
      </c>
      <c r="JR94" s="119">
        <f>JR93+'DT-Prelim Calcs'!$C$11</f>
        <v>3.6000000000000023</v>
      </c>
      <c r="JS94" s="2">
        <f>KC94/'Drive Train'!$G$35</f>
        <v>0.87466883208402635</v>
      </c>
      <c r="JT94" s="88">
        <f>KA94*12*60/(PI() * 'Drive Train'!$G$17)/JS$2*JS94</f>
        <v>4110.8121574573115</v>
      </c>
      <c r="JU94" s="2">
        <f>('DT-Prelim Calcs'!$C$6*JS94-JT94)/('DT-Prelim Calcs'!$C$6*JS94)*'DT-Prelim Calcs'!$C$7*JS94</f>
        <v>0.24077532344142072</v>
      </c>
      <c r="JV94" s="110">
        <f>JU94/'DT-Prelim Calcs'!$C$7*('DT-Prelim Calcs'!$C$8-'DT-Prelim Calcs'!$C$9)+'DT-Prelim Calcs'!$C$9</f>
        <v>17.685587103519278</v>
      </c>
      <c r="JW94" s="110">
        <f t="shared" si="148"/>
        <v>17.685587103519278</v>
      </c>
      <c r="JX94" s="2">
        <f t="shared" si="189"/>
        <v>4.4800635697617164E-6</v>
      </c>
      <c r="JY94" s="110">
        <f>JX94*'DT-Prelim Calcs'!$C$21/JS$2/'DT-Prelim Calcs'!$C$19/'DT-Prelim Calcs'!$C$18*3.39*'DT-Prelim Calcs'!$C$20</f>
        <v>1.663865745668826E-4</v>
      </c>
      <c r="JZ94" s="88">
        <f t="shared" si="149"/>
        <v>1</v>
      </c>
      <c r="KA94" s="110">
        <f>JY93*'DT-Prelim Calcs'!$C$11+KA93</f>
        <v>12.304178069491758</v>
      </c>
      <c r="KB94" s="110">
        <f>KB93+0.5*JY94*'DT-Prelim Calcs'!$C$11^2+KA94*'DT-Prelim Calcs'!$C$11</f>
        <v>40.134773308860211</v>
      </c>
      <c r="KC94" s="110">
        <f>MIN('Drive Train'!$G$35-JW93*'DT-Prelim Calcs'!$C$21*'Drive Train'!$G$38,KC93+JW$2)</f>
        <v>11.108294167467134</v>
      </c>
      <c r="KD94" s="110">
        <f>'Drive Train'!$G$35-JW94*'DT-Prelim Calcs'!$C$21*'Drive Train'!$G$38</f>
        <v>11.108297160683264</v>
      </c>
      <c r="KE94" s="1">
        <f>IF(KB94&gt;='Drive Train'!$G$30,1,0)</f>
        <v>1</v>
      </c>
      <c r="KF94" s="110">
        <f>MIN(JV94,'DT-Prelim Calcs'!$C$10)*'DT-Prelim Calcs'!$C$11*1000/60/60*(1-KE94)</f>
        <v>0</v>
      </c>
      <c r="KG94" s="119">
        <f>KG93+'DT-Prelim Calcs'!$C$11</f>
        <v>3.6000000000000023</v>
      </c>
      <c r="KH94" s="2">
        <f>KR94/'Drive Train'!$G$35</f>
        <v>0.87466882919288602</v>
      </c>
      <c r="KI94" s="88">
        <f>KP94*12*60/(PI() * 'Drive Train'!$G$17)/KH$2*KH94</f>
        <v>4110.8121165929088</v>
      </c>
      <c r="KJ94" s="2">
        <f>('DT-Prelim Calcs'!$C$6*KH94-KI94)/('DT-Prelim Calcs'!$C$6*KH94)*'DT-Prelim Calcs'!$C$7*KH94</f>
        <v>0.24077532923114719</v>
      </c>
      <c r="KK94" s="110">
        <f>KJ94/'DT-Prelim Calcs'!$C$7*('DT-Prelim Calcs'!$C$8-'DT-Prelim Calcs'!$C$9)+'DT-Prelim Calcs'!$C$9</f>
        <v>17.685587456651533</v>
      </c>
      <c r="KL94" s="110">
        <f t="shared" si="150"/>
        <v>17.685587456651533</v>
      </c>
      <c r="KM94" s="2">
        <f t="shared" si="190"/>
        <v>4.4874508833281368E-6</v>
      </c>
      <c r="KN94" s="110">
        <f>KM94*'DT-Prelim Calcs'!$C$21/KH$2/'DT-Prelim Calcs'!$C$19/'DT-Prelim Calcs'!$C$18*3.39*'DT-Prelim Calcs'!$C$20</f>
        <v>1.6666093446835015E-4</v>
      </c>
      <c r="KO94" s="88">
        <f t="shared" si="151"/>
        <v>1</v>
      </c>
      <c r="KP94" s="110">
        <f>KN93*'DT-Prelim Calcs'!$C$11+KP93</f>
        <v>12.30417798784983</v>
      </c>
      <c r="KQ94" s="110">
        <f>KQ93+0.5*KN94*'DT-Prelim Calcs'!$C$11^2+KP94*'DT-Prelim Calcs'!$C$11</f>
        <v>40.130217892516562</v>
      </c>
      <c r="KR94" s="110">
        <f>MIN('Drive Train'!$G$35-KL93*'DT-Prelim Calcs'!$C$21*'Drive Train'!$G$38,KR93+KL$2)</f>
        <v>11.108294130749652</v>
      </c>
      <c r="KS94" s="110">
        <f>'Drive Train'!$G$35-KL94*'DT-Prelim Calcs'!$C$21*'Drive Train'!$G$38</f>
        <v>11.108297128901361</v>
      </c>
      <c r="KT94" s="1">
        <f>IF(KQ94&gt;='Drive Train'!$G$30,1,0)</f>
        <v>1</v>
      </c>
      <c r="KU94" s="110">
        <f>MIN(KK94,'DT-Prelim Calcs'!$C$10)*'DT-Prelim Calcs'!$C$11*1000/60/60*(1-KT94)</f>
        <v>0</v>
      </c>
      <c r="KV94" s="119">
        <f>KV93+'DT-Prelim Calcs'!$C$11</f>
        <v>3.6000000000000023</v>
      </c>
      <c r="KW94" s="2">
        <f>LG94/'Drive Train'!$G$35</f>
        <v>0.8746688319072039</v>
      </c>
      <c r="KX94" s="88">
        <f>LE94*12*60/(PI() * 'Drive Train'!$G$17)/KW$2*KW94</f>
        <v>4110.8121549580392</v>
      </c>
      <c r="KY94" s="2">
        <f>('DT-Prelim Calcs'!$C$6*KW94-KX94)/('DT-Prelim Calcs'!$C$6*KW94)*'DT-Prelim Calcs'!$C$7*KW94</f>
        <v>0.2407753237955213</v>
      </c>
      <c r="KZ94" s="110">
        <f>KY94/'DT-Prelim Calcs'!$C$7*('DT-Prelim Calcs'!$C$8-'DT-Prelim Calcs'!$C$9)+'DT-Prelim Calcs'!$C$9</f>
        <v>17.685587125116903</v>
      </c>
      <c r="LA94" s="110">
        <f t="shared" si="152"/>
        <v>17.685587125116903</v>
      </c>
      <c r="LB94" s="2">
        <f t="shared" si="191"/>
        <v>4.4805153789628793E-6</v>
      </c>
      <c r="LC94" s="110">
        <f>LB94*'DT-Prelim Calcs'!$C$21/KW$2/'DT-Prelim Calcs'!$C$19/'DT-Prelim Calcs'!$C$18*3.39*'DT-Prelim Calcs'!$C$20</f>
        <v>1.6640335445943744E-4</v>
      </c>
      <c r="LD94" s="88">
        <f t="shared" si="153"/>
        <v>1</v>
      </c>
      <c r="LE94" s="110">
        <f>LC93*'DT-Prelim Calcs'!$C$11+LE93</f>
        <v>12.304178064498529</v>
      </c>
      <c r="LF94" s="110">
        <f>LF93+0.5*LC94*'DT-Prelim Calcs'!$C$11^2+LE94*'DT-Prelim Calcs'!$C$11</f>
        <v>40.134558225584492</v>
      </c>
      <c r="LG94" s="110">
        <f>MIN('Drive Train'!$G$35-LA93*'DT-Prelim Calcs'!$C$21*'Drive Train'!$G$38,LG93+LA$2)</f>
        <v>11.108294165221489</v>
      </c>
      <c r="LH94" s="110">
        <f>'Drive Train'!$G$35-LA94*'DT-Prelim Calcs'!$C$21*'Drive Train'!$G$38</f>
        <v>11.108297158739479</v>
      </c>
      <c r="LI94" s="1">
        <f>IF(LF94&gt;='Drive Train'!$G$30,1,0)</f>
        <v>1</v>
      </c>
      <c r="LJ94" s="110">
        <f>MIN(KZ94,'DT-Prelim Calcs'!$C$10)*'DT-Prelim Calcs'!$C$11*1000/60/60*(1-LI94)</f>
        <v>0</v>
      </c>
      <c r="LK94" s="119">
        <f>LK93+'DT-Prelim Calcs'!$C$11</f>
        <v>3.6000000000000023</v>
      </c>
      <c r="LL94" s="2">
        <f>LV94/'Drive Train'!$G$35</f>
        <v>0.87466882986191685</v>
      </c>
      <c r="LM94" s="88">
        <f>LT94*12*60/(PI() * 'Drive Train'!$G$17)/LL$2*LL94</f>
        <v>4110.8121260492262</v>
      </c>
      <c r="LN94" s="2">
        <f>('DT-Prelim Calcs'!$C$6*LL94-LM94)/('DT-Prelim Calcs'!$C$6*LL94)*'DT-Prelim Calcs'!$C$7*LL94</f>
        <v>0.24077532789136294</v>
      </c>
      <c r="LO94" s="110">
        <f>LN94/'DT-Prelim Calcs'!$C$7*('DT-Prelim Calcs'!$C$8-'DT-Prelim Calcs'!$C$9)+'DT-Prelim Calcs'!$C$9</f>
        <v>17.685587374934194</v>
      </c>
      <c r="LP94" s="110">
        <f t="shared" si="154"/>
        <v>17.685587374934194</v>
      </c>
      <c r="LQ94" s="2">
        <f t="shared" si="192"/>
        <v>4.4857414058796508E-6</v>
      </c>
      <c r="LR94" s="110">
        <f>LQ94*'DT-Prelim Calcs'!$C$21/LL$2/'DT-Prelim Calcs'!$C$19/'DT-Prelim Calcs'!$C$18*3.39*'DT-Prelim Calcs'!$C$20</f>
        <v>1.6659744561545246E-4</v>
      </c>
      <c r="LS94" s="88">
        <f t="shared" si="155"/>
        <v>1</v>
      </c>
      <c r="LT94" s="110">
        <f>LR93*'DT-Prelim Calcs'!$C$11+LT93</f>
        <v>12.304178006742362</v>
      </c>
      <c r="LU94" s="110">
        <f>LU93+0.5*LR94*'DT-Prelim Calcs'!$C$11^2+LT94*'DT-Prelim Calcs'!$C$11</f>
        <v>40.13168265574258</v>
      </c>
      <c r="LV94" s="110">
        <f>MIN('Drive Train'!$G$35-LP93*'DT-Prelim Calcs'!$C$21*'Drive Train'!$G$38,LV93+LP$2)</f>
        <v>11.108294139246343</v>
      </c>
      <c r="LW94" s="110">
        <f>'Drive Train'!$G$35-LP94*'DT-Prelim Calcs'!$C$21*'Drive Train'!$G$38</f>
        <v>11.108297136255922</v>
      </c>
      <c r="LX94" s="1">
        <f>IF(LU94&gt;='Drive Train'!$G$30,1,0)</f>
        <v>1</v>
      </c>
      <c r="LY94" s="110">
        <f>MIN(LO94,'DT-Prelim Calcs'!$C$10)*'DT-Prelim Calcs'!$C$11*1000/60/60*(1-LX94)</f>
        <v>0</v>
      </c>
      <c r="LZ94" s="119">
        <f>LZ93+'DT-Prelim Calcs'!$C$11</f>
        <v>3.6000000000000023</v>
      </c>
    </row>
    <row r="95" spans="18:338" x14ac:dyDescent="0.2">
      <c r="R95" s="119">
        <f>R94+'DT-Prelim Calcs'!$C$11</f>
        <v>3.6400000000000023</v>
      </c>
      <c r="S95" s="2">
        <f>AG95/'Drive Train'!$G$35</f>
        <v>0</v>
      </c>
      <c r="T95" s="88">
        <f>AE95*12*60/(PI() * 'Drive Train'!$G$17)/S$2*ABS(S95)</f>
        <v>0</v>
      </c>
      <c r="U95" s="2">
        <f>IF(OR(AD94=1,AND($C$32=Motors!$C$28,'DT-Prelim Calcs'!AI94=1)),0,IF(AG95=0,-(V94+$C$9)/($C$8-$C$9)*$C$7,($C$6*S95-T95)/($C$6*S95)*$C$7*S95))</f>
        <v>0</v>
      </c>
      <c r="V95" s="110">
        <f>IF(AND(AD94=1,AI94=1),0,ABS(U95/$C$7*($C$8-$C$9)+$C$9) *'Drive Train'!$K$55 + V94*(1-'Drive Train'!$K$55))</f>
        <v>0</v>
      </c>
      <c r="W95" s="110">
        <f t="shared" si="108"/>
        <v>0</v>
      </c>
      <c r="X95" s="2">
        <f>MAX(MIN(IF(AND(AI94=1,AG95&lt;0),-1,1)*(W95-$C$9)/($C$8-$C$9)*$C$7-$C$29*AE95/T$2 -  AI94*$C$29/2,X$2),MAX(X$4:X94)*-1)</f>
        <v>-0.19877611615902296</v>
      </c>
      <c r="Y95" s="110">
        <f t="shared" si="109"/>
        <v>0</v>
      </c>
      <c r="Z95" s="110">
        <f t="shared" si="110"/>
        <v>0</v>
      </c>
      <c r="AA95" s="110">
        <f t="shared" si="111"/>
        <v>0</v>
      </c>
      <c r="AB95" s="110" t="e">
        <f t="shared" si="112"/>
        <v>#N/A</v>
      </c>
      <c r="AC95" s="88">
        <f t="shared" si="156"/>
        <v>0</v>
      </c>
      <c r="AD95" s="1">
        <f t="shared" si="113"/>
        <v>1</v>
      </c>
      <c r="AE95" s="110">
        <f t="shared" si="114"/>
        <v>0</v>
      </c>
      <c r="AF95" s="110" t="e">
        <f t="shared" si="115"/>
        <v>#N/A</v>
      </c>
      <c r="AG95" s="110">
        <f>IF(AI94=0,MIN('Drive Train'!$G$35-W94*$C$21*'Drive Train'!$G$38,AG94+W$2)-$C$3,IF(AE94-1&lt;=0,0,IF($C$32=Motors!$C$26,MAX(MAX(AG$4:AG94)*-1,AG94-W$2),MAX(0,MAX(AG$4:AG94)*-1,AG94-W$2))))</f>
        <v>0</v>
      </c>
      <c r="AH95" s="110">
        <f>'Drive Train'!$G$35-ABS(W95)*'DT-Prelim Calcs'!$C$21*'Drive Train'!$G$38</f>
        <v>12.7</v>
      </c>
      <c r="AI95" s="1">
        <f>IF(AJ95&gt;='Drive Train'!$G$30,1,0)</f>
        <v>1</v>
      </c>
      <c r="AJ95" s="110">
        <f>AJ94+0.5*Y95*'DT-Prelim Calcs'!$C$11^2+AE95*'DT-Prelim Calcs'!$C$11</f>
        <v>27.383415475911544</v>
      </c>
      <c r="AK95" s="110">
        <f t="shared" si="116"/>
        <v>0</v>
      </c>
      <c r="AL95" s="119">
        <f>AL94+'DT-Prelim Calcs'!$C$11</f>
        <v>3.6400000000000023</v>
      </c>
      <c r="AM95" s="2">
        <f>AW95/'Drive Train'!$G$35</f>
        <v>0.74292223458656614</v>
      </c>
      <c r="AN95" s="88">
        <f>AU95*12*60/(PI() * 'Drive Train'!$G$17)/AM$2*AM95</f>
        <v>2090.5263487933348</v>
      </c>
      <c r="AO95" s="2">
        <f>('DT-Prelim Calcs'!$C$6*AM95-AN95)/('DT-Prelim Calcs'!$C$6*AM95)*'DT-Prelim Calcs'!$C$7*AM95</f>
        <v>0.54278710559606469</v>
      </c>
      <c r="AP95" s="110">
        <f>AO95/'DT-Prelim Calcs'!$C$7*('DT-Prelim Calcs'!$C$8-'DT-Prelim Calcs'!$C$9)+'DT-Prelim Calcs'!$C$9</f>
        <v>36.106163887419548</v>
      </c>
      <c r="AQ95" s="110">
        <f t="shared" si="117"/>
        <v>36.106163887419548</v>
      </c>
      <c r="AR95" s="2">
        <f t="shared" si="157"/>
        <v>0.39863127846927582</v>
      </c>
      <c r="AS95" s="110">
        <f>AR95*'DT-Prelim Calcs'!$C$21/AM$2/'DT-Prelim Calcs'!$C$19/'DT-Prelim Calcs'!$C$18*3.39*'DT-Prelim Calcs'!$C$20</f>
        <v>4.4414699863230522</v>
      </c>
      <c r="AT95" s="88">
        <f t="shared" si="118"/>
        <v>0</v>
      </c>
      <c r="AU95" s="110">
        <f>AS94*'DT-Prelim Calcs'!$C$11+AU94</f>
        <v>24.556115154127628</v>
      </c>
      <c r="AV95" s="110">
        <f>AV94+0.5*AS95*'DT-Prelim Calcs'!$C$11^2+AU95*'DT-Prelim Calcs'!$C$11</f>
        <v>50.772742710207886</v>
      </c>
      <c r="AW95" s="110">
        <f>MIN('Drive Train'!$G$35-AQ94*'DT-Prelim Calcs'!$C$21*'Drive Train'!$G$38,AW94+AQ$2)</f>
        <v>9.4351123792493894</v>
      </c>
      <c r="AX95" s="110">
        <f>'Drive Train'!$G$35-AQ95*'DT-Prelim Calcs'!$C$21*'Drive Train'!$G$38</f>
        <v>9.4504452501322405</v>
      </c>
      <c r="AY95" s="1">
        <f>IF(AV95&gt;='Drive Train'!$G$30,1,0)</f>
        <v>1</v>
      </c>
      <c r="AZ95" s="110">
        <f t="shared" si="158"/>
        <v>0</v>
      </c>
      <c r="BA95" s="119">
        <f>BA94+'DT-Prelim Calcs'!$C$11</f>
        <v>3.6400000000000023</v>
      </c>
      <c r="BB95" s="2">
        <f>BL95/'Drive Train'!$G$35</f>
        <v>0.84024791271508292</v>
      </c>
      <c r="BC95" s="88">
        <f>BJ95*12*60/(PI() * 'Drive Train'!$G$17)/BB$2*BB95</f>
        <v>3589.0343026074979</v>
      </c>
      <c r="BD95" s="2">
        <f>('DT-Prelim Calcs'!$C$6*BB95-BC95)/('DT-Prelim Calcs'!$C$6*BB95)*'DT-Prelim Calcs'!$C$7*BB95</f>
        <v>0.31821901468912794</v>
      </c>
      <c r="BE95" s="110">
        <f>BD95/'DT-Prelim Calcs'!$C$7*('DT-Prelim Calcs'!$C$8-'DT-Prelim Calcs'!$C$9)+'DT-Prelim Calcs'!$C$9</f>
        <v>22.409103023592202</v>
      </c>
      <c r="BF95" s="110">
        <f t="shared" si="119"/>
        <v>22.409103023592202</v>
      </c>
      <c r="BG95" s="2">
        <f t="shared" si="159"/>
        <v>9.9397469819799605E-2</v>
      </c>
      <c r="BH95" s="110">
        <f>BG95*'DT-Prelim Calcs'!$C$21/BB$2/'DT-Prelim Calcs'!$C$19/'DT-Prelim Calcs'!$C$18*3.39*'DT-Prelim Calcs'!$C$20</f>
        <v>1.7227260263136304</v>
      </c>
      <c r="BI95" s="88">
        <f t="shared" si="120"/>
        <v>0</v>
      </c>
      <c r="BJ95" s="110">
        <f>BH94*'DT-Prelim Calcs'!$C$11+BJ94</f>
        <v>23.962493747231846</v>
      </c>
      <c r="BK95" s="110">
        <f>BK94+0.5*BH95*'DT-Prelim Calcs'!$C$11^2+BJ95*'DT-Prelim Calcs'!$C$11</f>
        <v>58.193804516791616</v>
      </c>
      <c r="BL95" s="110">
        <f>MIN('Drive Train'!$G$35-BF94*'DT-Prelim Calcs'!$C$21*'Drive Train'!$G$38,BL94+BF$2)</f>
        <v>10.671148491481553</v>
      </c>
      <c r="BM95" s="110">
        <f>'Drive Train'!$G$35-BF95*'DT-Prelim Calcs'!$C$21*'Drive Train'!$G$38</f>
        <v>10.683180727876701</v>
      </c>
      <c r="BN95" s="1">
        <f>IF(BK95&gt;='Drive Train'!$G$30,1,0)</f>
        <v>1</v>
      </c>
      <c r="BO95" s="110">
        <f t="shared" si="160"/>
        <v>0</v>
      </c>
      <c r="BP95" s="119">
        <f>BP94+'DT-Prelim Calcs'!$C$11</f>
        <v>3.6400000000000023</v>
      </c>
      <c r="BQ95" s="2">
        <f>CA95/'Drive Train'!$G$35</f>
        <v>0.87096572067106726</v>
      </c>
      <c r="BR95" s="88">
        <f>BY95*12*60/(PI() * 'Drive Train'!$G$17)/BQ$2*BQ95</f>
        <v>4055.6138530441795</v>
      </c>
      <c r="BS95" s="2">
        <f>('DT-Prelim Calcs'!$C$6*BQ95-BR95)/('DT-Prelim Calcs'!$C$6*BQ95)*'DT-Prelim Calcs'!$C$7*BQ95</f>
        <v>0.2488809242297163</v>
      </c>
      <c r="BT95" s="110">
        <f>BS95/'DT-Prelim Calcs'!$C$7*('DT-Prelim Calcs'!$C$8-'DT-Prelim Calcs'!$C$9)+'DT-Prelim Calcs'!$C$9</f>
        <v>18.179971265074897</v>
      </c>
      <c r="BU95" s="110">
        <f t="shared" si="121"/>
        <v>18.179971265074897</v>
      </c>
      <c r="BV95" s="2">
        <f t="shared" si="161"/>
        <v>1.0333106284494215E-2</v>
      </c>
      <c r="BW95" s="110">
        <f>BV95*'DT-Prelim Calcs'!$C$21/BQ$2/'DT-Prelim Calcs'!$C$19/'DT-Prelim Calcs'!$C$18*3.39*'DT-Prelim Calcs'!$C$20</f>
        <v>0.2430509635876687</v>
      </c>
      <c r="BX95" s="88">
        <f t="shared" si="122"/>
        <v>1</v>
      </c>
      <c r="BY95" s="110">
        <f>BW94*'DT-Prelim Calcs'!$C$11+BY94</f>
        <v>19.248275044056776</v>
      </c>
      <c r="BZ95" s="110">
        <f>BZ94+0.5*BW95*'DT-Prelim Calcs'!$C$11^2+BY95*'DT-Prelim Calcs'!$C$11</f>
        <v>54.595571341166618</v>
      </c>
      <c r="CA95" s="110">
        <f>MIN('Drive Train'!$G$35-BU94*'DT-Prelim Calcs'!$C$21*'Drive Train'!$G$38,CA94+BU$2)</f>
        <v>11.061264652522553</v>
      </c>
      <c r="CB95" s="110">
        <f>'Drive Train'!$G$35-BU95*'DT-Prelim Calcs'!$C$21*'Drive Train'!$G$38</f>
        <v>11.063802586143259</v>
      </c>
      <c r="CC95" s="1">
        <f>IF(BZ95&gt;='Drive Train'!$G$30,1,0)</f>
        <v>1</v>
      </c>
      <c r="CD95" s="110">
        <f t="shared" si="162"/>
        <v>0</v>
      </c>
      <c r="CE95" s="119">
        <f>CE94+'DT-Prelim Calcs'!$C$11</f>
        <v>3.6400000000000023</v>
      </c>
      <c r="CF95" s="2">
        <f>CP95/'Drive Train'!$G$35</f>
        <v>0.87449506813514344</v>
      </c>
      <c r="CG95" s="88">
        <f>CN95*12*60/(PI() * 'Drive Train'!$G$17)/CF$2*CF95</f>
        <v>4108.2753996458941</v>
      </c>
      <c r="CH95" s="2">
        <f>('DT-Prelim Calcs'!$C$6*CF95-CG95)/('DT-Prelim Calcs'!$C$6*CF95)*'DT-Prelim Calcs'!$C$7*CF95</f>
        <v>0.24114278690947172</v>
      </c>
      <c r="CI95" s="110">
        <f>CH95/'DT-Prelim Calcs'!$C$7*('DT-Prelim Calcs'!$C$8-'DT-Prelim Calcs'!$C$9)+'DT-Prelim Calcs'!$C$9</f>
        <v>17.707999768946504</v>
      </c>
      <c r="CJ95" s="110">
        <f t="shared" si="123"/>
        <v>17.707999768946504</v>
      </c>
      <c r="CK95" s="2">
        <f t="shared" si="163"/>
        <v>4.7270965812121202E-4</v>
      </c>
      <c r="CL95" s="110">
        <f>CK95*'DT-Prelim Calcs'!$C$21/CF$2/'DT-Prelim Calcs'!$C$19/'DT-Prelim Calcs'!$C$18*3.39*'DT-Prelim Calcs'!$C$20</f>
        <v>1.4044897275179328E-2</v>
      </c>
      <c r="CM95" s="88">
        <f t="shared" si="124"/>
        <v>1</v>
      </c>
      <c r="CN95" s="110">
        <f>CL94*'DT-Prelim Calcs'!$C$11+CN94</f>
        <v>15.373785738311728</v>
      </c>
      <c r="CO95" s="110">
        <f>CO94+0.5*CL95*'DT-Prelim Calcs'!$C$11^2+CN95*'DT-Prelim Calcs'!$C$11</f>
        <v>47.957789340291377</v>
      </c>
      <c r="CP95" s="110">
        <f>MIN('Drive Train'!$G$35-CJ94*'DT-Prelim Calcs'!$C$21*'Drive Train'!$G$38,CP94+CJ$2)</f>
        <v>11.106087365316322</v>
      </c>
      <c r="CQ95" s="110">
        <f>'Drive Train'!$G$35-CJ95*'DT-Prelim Calcs'!$C$21*'Drive Train'!$G$38</f>
        <v>11.106280020794815</v>
      </c>
      <c r="CR95" s="1">
        <f>IF(CO95&gt;='Drive Train'!$G$30,1,0)</f>
        <v>1</v>
      </c>
      <c r="CS95" s="110">
        <f t="shared" si="164"/>
        <v>0</v>
      </c>
      <c r="CT95" s="119">
        <f>CT94+'DT-Prelim Calcs'!$C$11</f>
        <v>3.6400000000000023</v>
      </c>
      <c r="CU95" s="2">
        <f>DE95/'Drive Train'!$G$35</f>
        <v>0.87466690954878268</v>
      </c>
      <c r="CV95" s="88">
        <f>DC95*12*60/(PI() * 'Drive Train'!$G$17)/CU$2*CU95</f>
        <v>4110.7846774324753</v>
      </c>
      <c r="CW95" s="2">
        <f>('DT-Prelim Calcs'!$C$6*CU95-CV95)/('DT-Prelim Calcs'!$C$6*CU95)*'DT-Prelim Calcs'!$C$7*CU95</f>
        <v>0.24077924739875106</v>
      </c>
      <c r="CX95" s="110">
        <f>CW95/'DT-Prelim Calcs'!$C$7*('DT-Prelim Calcs'!$C$8-'DT-Prelim Calcs'!$C$9)+'DT-Prelim Calcs'!$C$9</f>
        <v>17.685826437086945</v>
      </c>
      <c r="CY95" s="110">
        <f t="shared" si="125"/>
        <v>17.685826437086945</v>
      </c>
      <c r="CZ95" s="2">
        <f t="shared" si="165"/>
        <v>9.4843142413314485E-6</v>
      </c>
      <c r="DA95" s="110">
        <f>CZ95*'DT-Prelim Calcs'!$C$21/CU$2/'DT-Prelim Calcs'!$C$19/'DT-Prelim Calcs'!$C$18*3.39*'DT-Prelim Calcs'!$C$20</f>
        <v>3.4049973838231549E-4</v>
      </c>
      <c r="DB95" s="88">
        <f t="shared" si="126"/>
        <v>1</v>
      </c>
      <c r="DC95" s="110">
        <f>DA94*'DT-Prelim Calcs'!$C$11+DC94</f>
        <v>12.72840296168952</v>
      </c>
      <c r="DD95" s="110">
        <f>DD94+0.5*DA95*'DT-Prelim Calcs'!$C$11^2+DC95*'DT-Prelim Calcs'!$C$11</f>
        <v>41.722377671809241</v>
      </c>
      <c r="DE95" s="110">
        <f>MIN('Drive Train'!$G$35-CY94*'DT-Prelim Calcs'!$C$21*'Drive Train'!$G$38,DE94+CY$2)</f>
        <v>11.108269751269539</v>
      </c>
      <c r="DF95" s="110">
        <f>'Drive Train'!$G$35-CY95*'DT-Prelim Calcs'!$C$21*'Drive Train'!$G$38</f>
        <v>11.108275620662175</v>
      </c>
      <c r="DG95" s="1">
        <f>IF(DD95&gt;='Drive Train'!$G$30,1,0)</f>
        <v>1</v>
      </c>
      <c r="DH95" s="110">
        <f t="shared" si="166"/>
        <v>0</v>
      </c>
      <c r="DI95" s="119">
        <f>DI94+'DT-Prelim Calcs'!$C$11</f>
        <v>3.6400000000000023</v>
      </c>
      <c r="DJ95" s="2">
        <f>DT95/'Drive Train'!$G$35</f>
        <v>0.87467055337622646</v>
      </c>
      <c r="DK95" s="88">
        <f>DR95*12*60/(PI() * 'Drive Train'!$G$17)/DJ$2*DJ95</f>
        <v>4110.8364983202337</v>
      </c>
      <c r="DL95" s="2">
        <f>('DT-Prelim Calcs'!$C$6*DJ95-DK95)/('DT-Prelim Calcs'!$C$6*DJ95)*'DT-Prelim Calcs'!$C$7*DJ95</f>
        <v>0.24077187364549135</v>
      </c>
      <c r="DM95" s="110">
        <f>DL95/'DT-Prelim Calcs'!$C$7*('DT-Prelim Calcs'!$C$8-'DT-Prelim Calcs'!$C$9)+'DT-Prelim Calcs'!$C$9</f>
        <v>17.685376690434225</v>
      </c>
      <c r="DN95" s="110">
        <f t="shared" si="127"/>
        <v>17.685376690434225</v>
      </c>
      <c r="DO95" s="2">
        <f t="shared" si="167"/>
        <v>7.8443353285218009E-8</v>
      </c>
      <c r="DP95" s="110">
        <f>DO95*'DT-Prelim Calcs'!$C$21/DJ$2/'DT-Prelim Calcs'!$C$19/'DT-Prelim Calcs'!$C$18*3.39*'DT-Prelim Calcs'!$C$20</f>
        <v>3.3017783640235938E-6</v>
      </c>
      <c r="DQ95" s="88">
        <f t="shared" si="128"/>
        <v>1</v>
      </c>
      <c r="DR95" s="110">
        <f>DP94*'DT-Prelim Calcs'!$C$11+DR94</f>
        <v>10.856670627201066</v>
      </c>
      <c r="DS95" s="110">
        <f>DS94+0.5*DP95*'DT-Prelim Calcs'!$C$11^2+DR95*'DT-Prelim Calcs'!$C$11</f>
        <v>36.551645506167901</v>
      </c>
      <c r="DT95" s="110">
        <f>MIN('Drive Train'!$G$35-DN94*'DT-Prelim Calcs'!$C$21*'Drive Train'!$G$38,DT94+DN$2)</f>
        <v>11.108316027878075</v>
      </c>
      <c r="DU95" s="110">
        <f>'Drive Train'!$G$35-DN95*'DT-Prelim Calcs'!$C$21*'Drive Train'!$G$38</f>
        <v>11.10831609786092</v>
      </c>
      <c r="DV95" s="1">
        <f>IF(DS95&gt;='Drive Train'!$G$30,1,0)</f>
        <v>1</v>
      </c>
      <c r="DW95" s="110">
        <f t="shared" si="168"/>
        <v>0</v>
      </c>
      <c r="DX95" s="119">
        <f>DX94+'DT-Prelim Calcs'!$C$11</f>
        <v>3.6400000000000023</v>
      </c>
      <c r="DY95" s="2">
        <f>EI95/'Drive Train'!$G$35</f>
        <v>0.87467058532407493</v>
      </c>
      <c r="DZ95" s="88">
        <f>EG95*12*60/(PI() * 'Drive Train'!$G$17)/DY$2*DY95</f>
        <v>4110.8369384551579</v>
      </c>
      <c r="EA95" s="2">
        <f>('DT-Prelim Calcs'!$C$6*DY95-DZ95)/('DT-Prelim Calcs'!$C$6*DY95)*'DT-Prelim Calcs'!$C$7*DY95</f>
        <v>0.24077181242650508</v>
      </c>
      <c r="EB95" s="110">
        <f>EA95/'DT-Prelim Calcs'!$C$7*('DT-Prelim Calcs'!$C$8-'DT-Prelim Calcs'!$C$9)+'DT-Prelim Calcs'!$C$9</f>
        <v>17.685372956510243</v>
      </c>
      <c r="EC95" s="110">
        <f t="shared" si="129"/>
        <v>17.685372956510243</v>
      </c>
      <c r="ED95" s="2">
        <f t="shared" si="169"/>
        <v>2.3998350529019774E-10</v>
      </c>
      <c r="EE95" s="110">
        <f>ED95*'DT-Prelim Calcs'!$C$21/DY$2/'DT-Prelim Calcs'!$C$19/'DT-Prelim Calcs'!$C$18*3.39*'DT-Prelim Calcs'!$C$20</f>
        <v>1.1586675637258217E-8</v>
      </c>
      <c r="EF95" s="88">
        <f t="shared" si="130"/>
        <v>1</v>
      </c>
      <c r="EG95" s="110">
        <f>EE94*'DT-Prelim Calcs'!$C$11+EG94</f>
        <v>9.4647904452195828</v>
      </c>
      <c r="EH95" s="110">
        <f>EH94+0.5*EE95*'DT-Prelim Calcs'!$C$11^2+EG95*'DT-Prelim Calcs'!$C$11</f>
        <v>32.375582082500486</v>
      </c>
      <c r="EI95" s="110">
        <f>MIN('Drive Train'!$G$35-EC94*'DT-Prelim Calcs'!$C$21*'Drive Train'!$G$38,EI94+EC$2)</f>
        <v>11.108316433615752</v>
      </c>
      <c r="EJ95" s="110">
        <f>'Drive Train'!$G$35-EC95*'DT-Prelim Calcs'!$C$21*'Drive Train'!$G$38</f>
        <v>11.108316433914077</v>
      </c>
      <c r="EK95" s="1">
        <f>IF(EH95&gt;='Drive Train'!$G$30,1,0)</f>
        <v>1</v>
      </c>
      <c r="EL95" s="110">
        <f t="shared" si="170"/>
        <v>0</v>
      </c>
      <c r="EM95" s="119">
        <f>EM94+'DT-Prelim Calcs'!$C$11</f>
        <v>3.6400000000000023</v>
      </c>
      <c r="EN95" s="2">
        <f>EX95/'Drive Train'!$G$35</f>
        <v>0.87467058542850362</v>
      </c>
      <c r="EO95" s="88">
        <f>EV95*12*60/(PI() * 'Drive Train'!$G$17)/EN$2*EN95</f>
        <v>4110.8369398409122</v>
      </c>
      <c r="EP95" s="2">
        <f>('DT-Prelim Calcs'!$C$6*EN95-EO95)/('DT-Prelim Calcs'!$C$6*EN95)*'DT-Prelim Calcs'!$C$7*EN95</f>
        <v>0.24077181223917526</v>
      </c>
      <c r="EQ95" s="110">
        <f>EP95/'DT-Prelim Calcs'!$C$7*('DT-Prelim Calcs'!$C$8-'DT-Prelim Calcs'!$C$9)+'DT-Prelim Calcs'!$C$9</f>
        <v>17.685372945084453</v>
      </c>
      <c r="ER95" s="110">
        <f t="shared" si="131"/>
        <v>17.685372945084453</v>
      </c>
      <c r="ES95" s="2">
        <f t="shared" si="171"/>
        <v>2.363387263670802E-13</v>
      </c>
      <c r="ET95" s="110">
        <f>ES95*'DT-Prelim Calcs'!$C$21/EN$2/'DT-Prelim Calcs'!$C$19/'DT-Prelim Calcs'!$C$18*3.39*'DT-Prelim Calcs'!$C$20</f>
        <v>1.2873612038735945E-11</v>
      </c>
      <c r="EU95" s="88">
        <f t="shared" si="132"/>
        <v>1</v>
      </c>
      <c r="EV95" s="110">
        <f>ET94*'DT-Prelim Calcs'!$C$11+EV94</f>
        <v>8.3892460782710163</v>
      </c>
      <c r="EW95" s="110">
        <f>EW94+0.5*ET95*'DT-Prelim Calcs'!$C$11^2+EV95*'DT-Prelim Calcs'!$C$11</f>
        <v>28.993412071471635</v>
      </c>
      <c r="EX95" s="110">
        <f>MIN('Drive Train'!$G$35-ER94*'DT-Prelim Calcs'!$C$21*'Drive Train'!$G$38,EX94+ER$2)</f>
        <v>11.108316434941996</v>
      </c>
      <c r="EY95" s="110">
        <f>'Drive Train'!$G$35-ER95*'DT-Prelim Calcs'!$C$21*'Drive Train'!$G$38</f>
        <v>11.108316434942399</v>
      </c>
      <c r="EZ95" s="1">
        <f>IF(EW95&gt;='Drive Train'!$G$30,1,0)</f>
        <v>1</v>
      </c>
      <c r="FA95" s="110">
        <f t="shared" si="172"/>
        <v>0</v>
      </c>
      <c r="FB95" s="119">
        <f>FB94+'DT-Prelim Calcs'!$C$11</f>
        <v>3.6400000000000023</v>
      </c>
      <c r="FC95" s="2">
        <f>FM95/'Drive Train'!$G$35</f>
        <v>0.87467058542861498</v>
      </c>
      <c r="FD95" s="88">
        <f>FK95*12*60/(PI() * 'Drive Train'!$G$17)/FC$2*FC95</f>
        <v>4110.8369398423247</v>
      </c>
      <c r="FE95" s="2">
        <f>('DT-Prelim Calcs'!$C$6*FC95-FD95)/('DT-Prelim Calcs'!$C$6*FC95)*'DT-Prelim Calcs'!$C$7*FC95</f>
        <v>0.24077181223899125</v>
      </c>
      <c r="FF95" s="110">
        <f>FE95/'DT-Prelim Calcs'!$C$7*('DT-Prelim Calcs'!$C$8-'DT-Prelim Calcs'!$C$9)+'DT-Prelim Calcs'!$C$9</f>
        <v>17.685372945073226</v>
      </c>
      <c r="FG95" s="110">
        <f t="shared" si="133"/>
        <v>17.685372945073226</v>
      </c>
      <c r="FH95" s="2">
        <f t="shared" si="173"/>
        <v>1.1102230246251565E-16</v>
      </c>
      <c r="FI95" s="110">
        <f>FH95*'DT-Prelim Calcs'!$C$21/FC$2/'DT-Prelim Calcs'!$C$19/'DT-Prelim Calcs'!$C$18*3.39*'DT-Prelim Calcs'!$C$20</f>
        <v>6.7347140329692135E-15</v>
      </c>
      <c r="FJ95" s="88">
        <f t="shared" si="134"/>
        <v>1</v>
      </c>
      <c r="FK95" s="110">
        <f>FI94*'DT-Prelim Calcs'!$C$11+FK94</f>
        <v>7.5332005600817276</v>
      </c>
      <c r="FL95" s="110">
        <f>FL94+0.5*FI95*'DT-Prelim Calcs'!$C$11^2+FK95*'DT-Prelim Calcs'!$C$11</f>
        <v>26.224929045018797</v>
      </c>
      <c r="FM95" s="110">
        <f>MIN('Drive Train'!$G$35-FG94*'DT-Prelim Calcs'!$C$21*'Drive Train'!$G$38,FM94+FG$2)</f>
        <v>11.10831643494341</v>
      </c>
      <c r="FN95" s="110">
        <f>'Drive Train'!$G$35-FG95*'DT-Prelim Calcs'!$C$21*'Drive Train'!$G$38</f>
        <v>11.10831643494341</v>
      </c>
      <c r="FO95" s="1">
        <f>IF(FL95&gt;='Drive Train'!$G$30,1,0)</f>
        <v>1</v>
      </c>
      <c r="FP95" s="110">
        <f t="shared" si="174"/>
        <v>0</v>
      </c>
      <c r="FQ95" s="119">
        <f>FQ94+'DT-Prelim Calcs'!$C$11</f>
        <v>3.6400000000000023</v>
      </c>
      <c r="FR95" s="2">
        <f>GB95/'Drive Train'!$G$35</f>
        <v>0.87467058542861498</v>
      </c>
      <c r="FS95" s="88">
        <f>FZ95*12*60/(PI() * 'Drive Train'!$G$17)/FR$2*FR95</f>
        <v>4110.8369398423247</v>
      </c>
      <c r="FT95" s="2">
        <f>('DT-Prelim Calcs'!$C$6*FR95-FS95)/('DT-Prelim Calcs'!$C$6*FR95)*'DT-Prelim Calcs'!$C$7*FR95</f>
        <v>0.24077181223899125</v>
      </c>
      <c r="FU95" s="110">
        <f>FT95/'DT-Prelim Calcs'!$C$7*('DT-Prelim Calcs'!$C$8-'DT-Prelim Calcs'!$C$9)+'DT-Prelim Calcs'!$C$9</f>
        <v>17.685372945073226</v>
      </c>
      <c r="FV95" s="110">
        <f t="shared" si="135"/>
        <v>17.685372945073226</v>
      </c>
      <c r="FW95" s="2">
        <f t="shared" si="175"/>
        <v>1.3877787807814457E-16</v>
      </c>
      <c r="FX95" s="110">
        <f>FW95*'DT-Prelim Calcs'!$C$21/FR$2/'DT-Prelim Calcs'!$C$19/'DT-Prelim Calcs'!$C$18*3.39*'DT-Prelim Calcs'!$C$20</f>
        <v>9.2774121882739154E-15</v>
      </c>
      <c r="FY95" s="88">
        <f t="shared" si="136"/>
        <v>1</v>
      </c>
      <c r="FZ95" s="110">
        <f>FX94*'DT-Prelim Calcs'!$C$11+FZ94</f>
        <v>6.8356819897037893</v>
      </c>
      <c r="GA95" s="110">
        <f>GA94+0.5*FX95*'DT-Prelim Calcs'!$C$11^2+FZ95*'DT-Prelim Calcs'!$C$11</f>
        <v>23.925334597815837</v>
      </c>
      <c r="GB95" s="110">
        <f>MIN('Drive Train'!$G$35-FV94*'DT-Prelim Calcs'!$C$21*'Drive Train'!$G$38,GB94+FV$2)</f>
        <v>11.10831643494341</v>
      </c>
      <c r="GC95" s="110">
        <f>'Drive Train'!$G$35-FV95*'DT-Prelim Calcs'!$C$21*'Drive Train'!$G$38</f>
        <v>11.10831643494341</v>
      </c>
      <c r="GD95" s="1">
        <f>IF(GA95&gt;='Drive Train'!$G$30,1,0)</f>
        <v>1</v>
      </c>
      <c r="GE95" s="110">
        <f t="shared" si="176"/>
        <v>0</v>
      </c>
      <c r="GF95" s="119">
        <f>GF94+'DT-Prelim Calcs'!$C$11</f>
        <v>3.6400000000000023</v>
      </c>
      <c r="GG95" s="2">
        <f>GQ95/'Drive Train'!$G$35</f>
        <v>0.87466700417398224</v>
      </c>
      <c r="GH95" s="88">
        <f>GO95*12*60/(PI() * 'Drive Train'!$G$17)/GG$2*GG95</f>
        <v>4110.7863211203612</v>
      </c>
      <c r="GI95" s="2">
        <f>('DT-Prelim Calcs'!$C$6*GG95-GH95)/('DT-Prelim Calcs'!$C$6*GG95)*'DT-Prelim Calcs'!$C$7*GG95</f>
        <v>0.24077898397098121</v>
      </c>
      <c r="GJ95" s="110">
        <f>GI95/'DT-Prelim Calcs'!$C$7*('DT-Prelim Calcs'!$C$8-'DT-Prelim Calcs'!$C$9)+'DT-Prelim Calcs'!$C$9</f>
        <v>17.685810369861265</v>
      </c>
      <c r="GK95" s="110">
        <f t="shared" si="177"/>
        <v>17.685810369861265</v>
      </c>
      <c r="GL95" s="2">
        <f t="shared" si="178"/>
        <v>9.1506627385440353E-6</v>
      </c>
      <c r="GM95" s="110">
        <f>GL95*'DT-Prelim Calcs'!$C$21/GG$2/'DT-Prelim Calcs'!$C$19/'DT-Prelim Calcs'!$C$18*3.39*'DT-Prelim Calcs'!$C$20</f>
        <v>3.3984951427020311E-4</v>
      </c>
      <c r="GN95" s="88">
        <f t="shared" si="137"/>
        <v>1</v>
      </c>
      <c r="GO95" s="110">
        <f>GM94*'DT-Prelim Calcs'!$C$11+GO94</f>
        <v>12.304126451629109</v>
      </c>
      <c r="GP95" s="110">
        <f>GP94+0.5*GM95*'DT-Prelim Calcs'!$C$11^2+GO95*'DT-Prelim Calcs'!$C$11</f>
        <v>38.709109044770244</v>
      </c>
      <c r="GQ95" s="110">
        <f>MIN('Drive Train'!$G$35-GK94*'DT-Prelim Calcs'!$C$21*'Drive Train'!$G$38,GQ94+GK$2)</f>
        <v>11.108270953009574</v>
      </c>
      <c r="GR95" s="110">
        <f>'Drive Train'!$G$35-GK95*'DT-Prelim Calcs'!$C$21*'Drive Train'!$G$38</f>
        <v>11.108277066712485</v>
      </c>
      <c r="GS95" s="1">
        <f>IF(GP95&gt;='Drive Train'!$G$30,1,0)</f>
        <v>1</v>
      </c>
      <c r="GT95" s="110">
        <f t="shared" si="179"/>
        <v>0</v>
      </c>
      <c r="GU95" s="119">
        <f>GU94+'DT-Prelim Calcs'!$C$11</f>
        <v>3.6400000000000023</v>
      </c>
      <c r="GV95" s="2">
        <f>HF95/'Drive Train'!$G$35</f>
        <v>0.87466802548348244</v>
      </c>
      <c r="GW95" s="88">
        <f>HD95*12*60/(PI() * 'Drive Train'!$G$17)/GV$2*GV95</f>
        <v>4110.8007566778115</v>
      </c>
      <c r="GX95" s="2">
        <f>('DT-Prelim Calcs'!$C$6*GV95-GW95)/('DT-Prelim Calcs'!$C$6*GV95)*'DT-Prelim Calcs'!$C$7*GV95</f>
        <v>0.24077693872011541</v>
      </c>
      <c r="GY95" s="110">
        <f>GX95/'DT-Prelim Calcs'!$C$7*('DT-Prelim Calcs'!$C$8-'DT-Prelim Calcs'!$C$9)+'DT-Prelim Calcs'!$C$9</f>
        <v>17.68568562406378</v>
      </c>
      <c r="GZ95" s="110">
        <f t="shared" si="138"/>
        <v>17.68568562406378</v>
      </c>
      <c r="HA95" s="2">
        <f t="shared" si="180"/>
        <v>6.5410542993693532E-6</v>
      </c>
      <c r="HB95" s="110">
        <f>HA95*'DT-Prelim Calcs'!$C$21/GV$2/'DT-Prelim Calcs'!$C$19/'DT-Prelim Calcs'!$C$18*3.39*'DT-Prelim Calcs'!$C$20</f>
        <v>2.4293039640639147E-4</v>
      </c>
      <c r="HC95" s="88">
        <f t="shared" si="139"/>
        <v>1</v>
      </c>
      <c r="HD95" s="110">
        <f>HB94*'DT-Prelim Calcs'!$C$11+HD94</f>
        <v>12.30415529214809</v>
      </c>
      <c r="HE95" s="110">
        <f>HE94+0.5*HB95*'DT-Prelim Calcs'!$C$11^2+HD95*'DT-Prelim Calcs'!$C$11</f>
        <v>39.376719139601668</v>
      </c>
      <c r="HF95" s="110">
        <f>MIN('Drive Train'!$G$35-GZ94*'DT-Prelim Calcs'!$C$21*'Drive Train'!$G$38,HF94+GZ$2)</f>
        <v>11.108283923640226</v>
      </c>
      <c r="HG95" s="110">
        <f>'Drive Train'!$G$35-GZ95*'DT-Prelim Calcs'!$C$21*'Drive Train'!$G$38</f>
        <v>11.10828829383426</v>
      </c>
      <c r="HH95" s="1">
        <f>IF(HE95&gt;='Drive Train'!$G$30,1,0)</f>
        <v>1</v>
      </c>
      <c r="HI95" s="110">
        <f t="shared" si="181"/>
        <v>0</v>
      </c>
      <c r="HJ95" s="119">
        <f>HJ94+'DT-Prelim Calcs'!$C$11</f>
        <v>3.6400000000000023</v>
      </c>
      <c r="HK95" s="2">
        <f>HU95/'Drive Train'!$G$35</f>
        <v>0.87466852032687092</v>
      </c>
      <c r="HL95" s="88">
        <f>HS95*12*60/(PI() * 'Drive Train'!$G$17)/HK$2*HK95</f>
        <v>4110.8077509710065</v>
      </c>
      <c r="HM95" s="2">
        <f>('DT-Prelim Calcs'!$C$6*HK95-HL95)/('DT-Prelim Calcs'!$C$6*HK95)*'DT-Prelim Calcs'!$C$7*HK95</f>
        <v>0.24077594775864147</v>
      </c>
      <c r="HN95" s="110">
        <f>HM95/'DT-Prelim Calcs'!$C$7*('DT-Prelim Calcs'!$C$8-'DT-Prelim Calcs'!$C$9)+'DT-Prelim Calcs'!$C$9</f>
        <v>17.68562518244196</v>
      </c>
      <c r="HO95" s="110">
        <f t="shared" si="140"/>
        <v>17.68562518244196</v>
      </c>
      <c r="HP95" s="2">
        <f t="shared" si="182"/>
        <v>5.2766517104618771E-6</v>
      </c>
      <c r="HQ95" s="110">
        <f>HP95*'DT-Prelim Calcs'!$C$21/HK$2/'DT-Prelim Calcs'!$C$19/'DT-Prelim Calcs'!$C$18*3.39*'DT-Prelim Calcs'!$C$20</f>
        <v>1.9597132710617553E-4</v>
      </c>
      <c r="HR95" s="88">
        <f t="shared" si="141"/>
        <v>1</v>
      </c>
      <c r="HS95" s="110">
        <f>HQ94*'DT-Prelim Calcs'!$C$11+HS94</f>
        <v>12.304169265883953</v>
      </c>
      <c r="HT95" s="110">
        <f>HT94+0.5*HQ95*'DT-Prelim Calcs'!$C$11^2+HS95*'DT-Prelim Calcs'!$C$11</f>
        <v>39.845438547058642</v>
      </c>
      <c r="HU95" s="110">
        <f>MIN('Drive Train'!$G$35-HO94*'DT-Prelim Calcs'!$C$21*'Drive Train'!$G$38,HU94+HO$2)</f>
        <v>11.10829020815126</v>
      </c>
      <c r="HV95" s="110">
        <f>'Drive Train'!$G$35-HO95*'DT-Prelim Calcs'!$C$21*'Drive Train'!$G$38</f>
        <v>11.108293733580222</v>
      </c>
      <c r="HW95" s="1">
        <f>IF(HT95&gt;='Drive Train'!$G$30,1,0)</f>
        <v>1</v>
      </c>
      <c r="HX95" s="110">
        <f t="shared" si="183"/>
        <v>0</v>
      </c>
      <c r="HY95" s="119">
        <f>HY94+'DT-Prelim Calcs'!$C$11</f>
        <v>3.6400000000000023</v>
      </c>
      <c r="HZ95" s="2">
        <f>IJ95/'Drive Train'!$G$35</f>
        <v>0.87466878643061641</v>
      </c>
      <c r="IA95" s="88">
        <f>IH95*12*60/(PI() * 'Drive Train'!$G$17)/HZ$2*HZ95</f>
        <v>4110.8115121758401</v>
      </c>
      <c r="IB95" s="2">
        <f>('DT-Prelim Calcs'!$C$6*HZ95-IA95)/('DT-Prelim Calcs'!$C$6*HZ95)*'DT-Prelim Calcs'!$C$7*HZ95</f>
        <v>0.24077541486581056</v>
      </c>
      <c r="IC95" s="110">
        <f>IB95/'DT-Prelim Calcs'!$C$7*('DT-Prelim Calcs'!$C$8-'DT-Prelim Calcs'!$C$9)+'DT-Prelim Calcs'!$C$9</f>
        <v>17.685592679758656</v>
      </c>
      <c r="ID95" s="110">
        <f t="shared" si="142"/>
        <v>17.685592679758656</v>
      </c>
      <c r="IE95" s="2">
        <f t="shared" si="184"/>
        <v>4.5967151334203038E-6</v>
      </c>
      <c r="IF95" s="110">
        <f>IE95*'DT-Prelim Calcs'!$C$21/HZ$2/'DT-Prelim Calcs'!$C$19/'DT-Prelim Calcs'!$C$18*3.39*'DT-Prelim Calcs'!$C$20</f>
        <v>1.7071893588113411E-4</v>
      </c>
      <c r="IG95" s="88">
        <f t="shared" si="143"/>
        <v>1</v>
      </c>
      <c r="IH95" s="110">
        <f>IF94*'DT-Prelim Calcs'!$C$11+IH94</f>
        <v>12.304176780300613</v>
      </c>
      <c r="II95" s="110">
        <f>II94+0.5*IF95*'DT-Prelim Calcs'!$C$11^2+IH95*'DT-Prelim Calcs'!$C$11</f>
        <v>40.174502112910474</v>
      </c>
      <c r="IJ95" s="110">
        <f>MIN('Drive Train'!$G$35-ID94*'DT-Prelim Calcs'!$C$21*'Drive Train'!$G$38,IJ94+ID$2)</f>
        <v>11.108293587668827</v>
      </c>
      <c r="IK95" s="110">
        <f>'Drive Train'!$G$35-ID95*'DT-Prelim Calcs'!$C$21*'Drive Train'!$G$38</f>
        <v>11.10829665882172</v>
      </c>
      <c r="IL95" s="1">
        <f>IF(II95&gt;='Drive Train'!$G$30,1,0)</f>
        <v>1</v>
      </c>
      <c r="IM95" s="110">
        <f t="shared" si="185"/>
        <v>0</v>
      </c>
      <c r="IN95" s="119">
        <f>IN94+'DT-Prelim Calcs'!$C$11</f>
        <v>3.6400000000000023</v>
      </c>
      <c r="IO95" s="2">
        <f>IY95/'Drive Train'!$G$35</f>
        <v>0.87466894264669837</v>
      </c>
      <c r="IP95" s="88">
        <f>IW95*12*60/(PI() * 'Drive Train'!$G$17)/IO$2*IO95</f>
        <v>4110.8137201892378</v>
      </c>
      <c r="IQ95" s="2">
        <f>('DT-Prelim Calcs'!$C$6*IO95-IP95)/('DT-Prelim Calcs'!$C$6*IO95)*'DT-Prelim Calcs'!$C$7*IO95</f>
        <v>0.24077510203136088</v>
      </c>
      <c r="IR95" s="110">
        <f>IQ95/'DT-Prelim Calcs'!$C$7*('DT-Prelim Calcs'!$C$8-'DT-Prelim Calcs'!$C$9)+'DT-Prelim Calcs'!$C$9</f>
        <v>17.685573599075916</v>
      </c>
      <c r="IS95" s="110">
        <f t="shared" si="144"/>
        <v>17.685573599075916</v>
      </c>
      <c r="IT95" s="2">
        <f t="shared" si="186"/>
        <v>4.1975587720399776E-6</v>
      </c>
      <c r="IU95" s="110">
        <f>IT95*'DT-Prelim Calcs'!$C$21/IO$2/'DT-Prelim Calcs'!$C$19/'DT-Prelim Calcs'!$C$18*3.39*'DT-Prelim Calcs'!$C$20</f>
        <v>1.5589453469742822E-4</v>
      </c>
      <c r="IV95" s="88">
        <f t="shared" si="145"/>
        <v>1</v>
      </c>
      <c r="IW95" s="110">
        <f>IU94*'DT-Prelim Calcs'!$C$11+IW94</f>
        <v>12.304181191632813</v>
      </c>
      <c r="IX95" s="110">
        <f>IX94+0.5*IU95*'DT-Prelim Calcs'!$C$11^2+IW95*'DT-Prelim Calcs'!$C$11</f>
        <v>40.407218834499034</v>
      </c>
      <c r="IY95" s="110">
        <f>MIN('Drive Train'!$G$35-IS94*'DT-Prelim Calcs'!$C$21*'Drive Train'!$G$38,IY94+IS$2)</f>
        <v>11.108295571613068</v>
      </c>
      <c r="IZ95" s="110">
        <f>'Drive Train'!$G$35-IS95*'DT-Prelim Calcs'!$C$21*'Drive Train'!$G$38</f>
        <v>11.108298376083166</v>
      </c>
      <c r="JA95" s="1">
        <f>IF(IX95&gt;='Drive Train'!$G$30,1,0)</f>
        <v>1</v>
      </c>
      <c r="JB95" s="110">
        <f t="shared" si="187"/>
        <v>0</v>
      </c>
      <c r="JC95" s="119">
        <f>JC94+'DT-Prelim Calcs'!$C$11</f>
        <v>3.6400000000000023</v>
      </c>
      <c r="JD95" s="2">
        <f>JN95/'Drive Train'!$G$35</f>
        <v>0.87466903411724883</v>
      </c>
      <c r="JE95" s="88">
        <f>JL95*12*60/(PI() * 'Drive Train'!$G$17)/JD$2*JD95</f>
        <v>4110.8150130663134</v>
      </c>
      <c r="JF95" s="2">
        <f>('DT-Prelim Calcs'!$C$6*JD95-JE95)/('DT-Prelim Calcs'!$C$6*JD95)*'DT-Prelim Calcs'!$C$7*JD95</f>
        <v>0.24077491885472121</v>
      </c>
      <c r="JG95" s="110">
        <f>JF95/'DT-Prelim Calcs'!$C$7*('DT-Prelim Calcs'!$C$8-'DT-Prelim Calcs'!$C$9)+'DT-Prelim Calcs'!$C$9</f>
        <v>17.685562426600018</v>
      </c>
      <c r="JH95" s="110">
        <f t="shared" si="146"/>
        <v>17.685562426600018</v>
      </c>
      <c r="JI95" s="2">
        <f t="shared" si="188"/>
        <v>3.9638373364181412E-6</v>
      </c>
      <c r="JJ95" s="110">
        <f>JI95*'DT-Prelim Calcs'!$C$21/JD$2/'DT-Prelim Calcs'!$C$19/'DT-Prelim Calcs'!$C$18*3.39*'DT-Prelim Calcs'!$C$20</f>
        <v>1.4721427637733479E-4</v>
      </c>
      <c r="JK95" s="88">
        <f t="shared" si="147"/>
        <v>1</v>
      </c>
      <c r="JL95" s="110">
        <f>JJ94*'DT-Prelim Calcs'!$C$11+JL94</f>
        <v>12.304183774637302</v>
      </c>
      <c r="JM95" s="110">
        <f>JM94+0.5*JJ95*'DT-Prelim Calcs'!$C$11^2+JL95*'DT-Prelim Calcs'!$C$11</f>
        <v>40.564850958066515</v>
      </c>
      <c r="JN95" s="110">
        <f>MIN('Drive Train'!$G$35-JH94*'DT-Prelim Calcs'!$C$21*'Drive Train'!$G$38,JN94+JH$2)</f>
        <v>11.108296733289059</v>
      </c>
      <c r="JO95" s="110">
        <f>'Drive Train'!$G$35-JH95*'DT-Prelim Calcs'!$C$21*'Drive Train'!$G$38</f>
        <v>11.108299381605997</v>
      </c>
      <c r="JP95" s="1">
        <f>IF(JM95&gt;='Drive Train'!$G$30,1,0)</f>
        <v>1</v>
      </c>
      <c r="JQ95" s="110">
        <f>MIN(JG95,'DT-Prelim Calcs'!$C$10)*'DT-Prelim Calcs'!$C$11*1000/60/60*(1-JP95)</f>
        <v>0</v>
      </c>
      <c r="JR95" s="119">
        <f>JR94+'DT-Prelim Calcs'!$C$11</f>
        <v>3.6400000000000023</v>
      </c>
      <c r="JS95" s="2">
        <f>KC95/'Drive Train'!$G$35</f>
        <v>0.87466906777033582</v>
      </c>
      <c r="JT95" s="88">
        <f>KA95*12*60/(PI() * 'Drive Train'!$G$17)/JS$2*JS95</f>
        <v>4110.8154887309229</v>
      </c>
      <c r="JU95" s="2">
        <f>('DT-Prelim Calcs'!$C$6*JS95-JT95)/('DT-Prelim Calcs'!$C$6*JS95)*'DT-Prelim Calcs'!$C$7*JS95</f>
        <v>0.24077485146189248</v>
      </c>
      <c r="JV95" s="110">
        <f>JU95/'DT-Prelim Calcs'!$C$7*('DT-Prelim Calcs'!$C$8-'DT-Prelim Calcs'!$C$9)+'DT-Prelim Calcs'!$C$9</f>
        <v>17.685558316115429</v>
      </c>
      <c r="JW95" s="110">
        <f t="shared" si="148"/>
        <v>17.685558316115429</v>
      </c>
      <c r="JX95" s="2">
        <f t="shared" si="189"/>
        <v>3.8778484885149123E-6</v>
      </c>
      <c r="JY95" s="110">
        <f>JX95*'DT-Prelim Calcs'!$C$21/JS$2/'DT-Prelim Calcs'!$C$19/'DT-Prelim Calcs'!$C$18*3.39*'DT-Prelim Calcs'!$C$20</f>
        <v>1.4402070788644574E-4</v>
      </c>
      <c r="JZ95" s="88">
        <f t="shared" si="149"/>
        <v>1</v>
      </c>
      <c r="KA95" s="110">
        <f>JY94*'DT-Prelim Calcs'!$C$11+KA94</f>
        <v>12.304184724954741</v>
      </c>
      <c r="KB95" s="110">
        <f>KB94+0.5*JY95*'DT-Prelim Calcs'!$C$11^2+KA95*'DT-Prelim Calcs'!$C$11</f>
        <v>40.626940813074967</v>
      </c>
      <c r="KC95" s="110">
        <f>MIN('Drive Train'!$G$35-JW94*'DT-Prelim Calcs'!$C$21*'Drive Train'!$G$38,KC94+JW$2)</f>
        <v>11.108297160683264</v>
      </c>
      <c r="KD95" s="110">
        <f>'Drive Train'!$G$35-JW95*'DT-Prelim Calcs'!$C$21*'Drive Train'!$G$38</f>
        <v>11.108299751549611</v>
      </c>
      <c r="KE95" s="1">
        <f>IF(KB95&gt;='Drive Train'!$G$30,1,0)</f>
        <v>1</v>
      </c>
      <c r="KF95" s="110">
        <f>MIN(JV95,'DT-Prelim Calcs'!$C$10)*'DT-Prelim Calcs'!$C$11*1000/60/60*(1-KE95)</f>
        <v>0</v>
      </c>
      <c r="KG95" s="119">
        <f>KG94+'DT-Prelim Calcs'!$C$11</f>
        <v>3.6400000000000023</v>
      </c>
      <c r="KH95" s="2">
        <f>KR95/'Drive Train'!$G$35</f>
        <v>0.87466906526782373</v>
      </c>
      <c r="KI95" s="88">
        <f>KP95*12*60/(PI() * 'Drive Train'!$G$17)/KH$2*KH95</f>
        <v>4110.8154533595361</v>
      </c>
      <c r="KJ95" s="2">
        <f>('DT-Prelim Calcs'!$C$6*KH95-KI95)/('DT-Prelim Calcs'!$C$6*KH95)*'DT-Prelim Calcs'!$C$7*KH95</f>
        <v>0.24077485647335994</v>
      </c>
      <c r="KK95" s="110">
        <f>KJ95/'DT-Prelim Calcs'!$C$7*('DT-Prelim Calcs'!$C$8-'DT-Prelim Calcs'!$C$9)+'DT-Prelim Calcs'!$C$9</f>
        <v>17.685558621779403</v>
      </c>
      <c r="KL95" s="110">
        <f t="shared" si="150"/>
        <v>17.685558621779403</v>
      </c>
      <c r="KM95" s="2">
        <f t="shared" si="190"/>
        <v>3.884242793683601E-6</v>
      </c>
      <c r="KN95" s="110">
        <f>KM95*'DT-Prelim Calcs'!$C$21/KH$2/'DT-Prelim Calcs'!$C$19/'DT-Prelim Calcs'!$C$18*3.39*'DT-Prelim Calcs'!$C$20</f>
        <v>1.4425818811796175E-4</v>
      </c>
      <c r="KO95" s="88">
        <f t="shared" si="151"/>
        <v>1</v>
      </c>
      <c r="KP95" s="110">
        <f>KN94*'DT-Prelim Calcs'!$C$11+KP94</f>
        <v>12.304184654287209</v>
      </c>
      <c r="KQ95" s="110">
        <f>KQ94+0.5*KN95*'DT-Prelim Calcs'!$C$11^2+KP95*'DT-Prelim Calcs'!$C$11</f>
        <v>40.6223853940946</v>
      </c>
      <c r="KR95" s="110">
        <f>MIN('Drive Train'!$G$35-KL94*'DT-Prelim Calcs'!$C$21*'Drive Train'!$G$38,KR94+KL$2)</f>
        <v>11.108297128901361</v>
      </c>
      <c r="KS95" s="110">
        <f>'Drive Train'!$G$35-KL95*'DT-Prelim Calcs'!$C$21*'Drive Train'!$G$38</f>
        <v>11.108299724039853</v>
      </c>
      <c r="KT95" s="1">
        <f>IF(KQ95&gt;='Drive Train'!$G$30,1,0)</f>
        <v>1</v>
      </c>
      <c r="KU95" s="110">
        <f>MIN(KK95,'DT-Prelim Calcs'!$C$10)*'DT-Prelim Calcs'!$C$11*1000/60/60*(1-KT95)</f>
        <v>0</v>
      </c>
      <c r="KV95" s="119">
        <f>KV94+'DT-Prelim Calcs'!$C$11</f>
        <v>3.6400000000000023</v>
      </c>
      <c r="KW95" s="2">
        <f>LG95/'Drive Train'!$G$35</f>
        <v>0.8746690676172818</v>
      </c>
      <c r="KX95" s="88">
        <f>LE95*12*60/(PI() * 'Drive Train'!$G$17)/KW$2*KW95</f>
        <v>4110.8154865676061</v>
      </c>
      <c r="KY95" s="2">
        <f>('DT-Prelim Calcs'!$C$6*KW95-KX95)/('DT-Prelim Calcs'!$C$6*KW95)*'DT-Prelim Calcs'!$C$7*KW95</f>
        <v>0.24077485176839392</v>
      </c>
      <c r="KZ95" s="110">
        <f>KY95/'DT-Prelim Calcs'!$C$7*('DT-Prelim Calcs'!$C$8-'DT-Prelim Calcs'!$C$9)+'DT-Prelim Calcs'!$C$9</f>
        <v>17.685558334809841</v>
      </c>
      <c r="LA95" s="110">
        <f t="shared" si="152"/>
        <v>17.685558334809841</v>
      </c>
      <c r="LB95" s="2">
        <f t="shared" si="191"/>
        <v>3.878239564408803E-6</v>
      </c>
      <c r="LC95" s="110">
        <f>LB95*'DT-Prelim Calcs'!$C$21/KW$2/'DT-Prelim Calcs'!$C$19/'DT-Prelim Calcs'!$C$18*3.39*'DT-Prelim Calcs'!$C$20</f>
        <v>1.4403523218445332E-4</v>
      </c>
      <c r="LD95" s="88">
        <f t="shared" si="153"/>
        <v>1</v>
      </c>
      <c r="LE95" s="110">
        <f>LC94*'DT-Prelim Calcs'!$C$11+LE94</f>
        <v>12.304184720632708</v>
      </c>
      <c r="LF95" s="110">
        <f>LF94+0.5*LC95*'DT-Prelim Calcs'!$C$11^2+LE95*'DT-Prelim Calcs'!$C$11</f>
        <v>40.626725729637982</v>
      </c>
      <c r="LG95" s="110">
        <f>MIN('Drive Train'!$G$35-LA94*'DT-Prelim Calcs'!$C$21*'Drive Train'!$G$38,LG94+LA$2)</f>
        <v>11.108297158739479</v>
      </c>
      <c r="LH95" s="110">
        <f>'Drive Train'!$G$35-LA95*'DT-Prelim Calcs'!$C$21*'Drive Train'!$G$38</f>
        <v>11.108299749867113</v>
      </c>
      <c r="LI95" s="1">
        <f>IF(LF95&gt;='Drive Train'!$G$30,1,0)</f>
        <v>1</v>
      </c>
      <c r="LJ95" s="110">
        <f>MIN(KZ95,'DT-Prelim Calcs'!$C$10)*'DT-Prelim Calcs'!$C$11*1000/60/60*(1-LI95)</f>
        <v>0</v>
      </c>
      <c r="LK95" s="119">
        <f>LK94+'DT-Prelim Calcs'!$C$11</f>
        <v>3.6400000000000023</v>
      </c>
      <c r="LL95" s="2">
        <f>LV95/'Drive Train'!$G$35</f>
        <v>0.87466906584692306</v>
      </c>
      <c r="LM95" s="88">
        <f>LT95*12*60/(PI() * 'Drive Train'!$G$17)/LL$2*LL95</f>
        <v>4110.8154615447311</v>
      </c>
      <c r="LN95" s="2">
        <f>('DT-Prelim Calcs'!$C$6*LL95-LM95)/('DT-Prelim Calcs'!$C$6*LL95)*'DT-Prelim Calcs'!$C$7*LL95</f>
        <v>0.24077485531366993</v>
      </c>
      <c r="LO95" s="110">
        <f>LN95/'DT-Prelim Calcs'!$C$7*('DT-Prelim Calcs'!$C$8-'DT-Prelim Calcs'!$C$9)+'DT-Prelim Calcs'!$C$9</f>
        <v>17.685558551046533</v>
      </c>
      <c r="LP95" s="110">
        <f t="shared" si="154"/>
        <v>17.685558551046533</v>
      </c>
      <c r="LQ95" s="2">
        <f t="shared" si="192"/>
        <v>3.8827631049787037E-6</v>
      </c>
      <c r="LR95" s="110">
        <f>LQ95*'DT-Prelim Calcs'!$C$21/LL$2/'DT-Prelim Calcs'!$C$19/'DT-Prelim Calcs'!$C$18*3.39*'DT-Prelim Calcs'!$C$20</f>
        <v>1.4420323346582358E-4</v>
      </c>
      <c r="LS95" s="88">
        <f t="shared" si="155"/>
        <v>1</v>
      </c>
      <c r="LT95" s="110">
        <f>LR94*'DT-Prelim Calcs'!$C$11+LT94</f>
        <v>12.304184670640186</v>
      </c>
      <c r="LU95" s="110">
        <f>LU94+0.5*LR95*'DT-Prelim Calcs'!$C$11^2+LT95*'DT-Prelim Calcs'!$C$11</f>
        <v>40.623850157930775</v>
      </c>
      <c r="LV95" s="110">
        <f>MIN('Drive Train'!$G$35-LP94*'DT-Prelim Calcs'!$C$21*'Drive Train'!$G$38,LV94+LP$2)</f>
        <v>11.108297136255922</v>
      </c>
      <c r="LW95" s="110">
        <f>'Drive Train'!$G$35-LP95*'DT-Prelim Calcs'!$C$21*'Drive Train'!$G$38</f>
        <v>11.108299730405811</v>
      </c>
      <c r="LX95" s="1">
        <f>IF(LU95&gt;='Drive Train'!$G$30,1,0)</f>
        <v>1</v>
      </c>
      <c r="LY95" s="110">
        <f>MIN(LO95,'DT-Prelim Calcs'!$C$10)*'DT-Prelim Calcs'!$C$11*1000/60/60*(1-LX95)</f>
        <v>0</v>
      </c>
      <c r="LZ95" s="119">
        <f>LZ94+'DT-Prelim Calcs'!$C$11</f>
        <v>3.6400000000000023</v>
      </c>
    </row>
    <row r="96" spans="18:338" x14ac:dyDescent="0.2">
      <c r="R96" s="119">
        <f>R95+'DT-Prelim Calcs'!$C$11</f>
        <v>3.6800000000000024</v>
      </c>
      <c r="S96" s="2">
        <f>AG96/'Drive Train'!$G$35</f>
        <v>0</v>
      </c>
      <c r="T96" s="88">
        <f>AE96*12*60/(PI() * 'Drive Train'!$G$17)/S$2*ABS(S96)</f>
        <v>0</v>
      </c>
      <c r="U96" s="2">
        <f>IF(OR(AD95=1,AND($C$32=Motors!$C$28,'DT-Prelim Calcs'!AI95=1)),0,IF(AG96=0,-(V95+$C$9)/($C$8-$C$9)*$C$7,($C$6*S96-T96)/($C$6*S96)*$C$7*S96))</f>
        <v>0</v>
      </c>
      <c r="V96" s="110">
        <f>IF(AND(AD95=1,AI95=1),0,ABS(U96/$C$7*($C$8-$C$9)+$C$9) *'Drive Train'!$K$55 + V95*(1-'Drive Train'!$K$55))</f>
        <v>0</v>
      </c>
      <c r="W96" s="110">
        <f t="shared" si="108"/>
        <v>0</v>
      </c>
      <c r="X96" s="2">
        <f>MAX(MIN(IF(AND(AI95=1,AG96&lt;0),-1,1)*(W96-$C$9)/($C$8-$C$9)*$C$7-$C$29*AE96/T$2 -  AI95*$C$29/2,X$2),MAX(X$4:X95)*-1)</f>
        <v>-0.19877611615902296</v>
      </c>
      <c r="Y96" s="110">
        <f t="shared" si="109"/>
        <v>0</v>
      </c>
      <c r="Z96" s="110">
        <f t="shared" si="110"/>
        <v>0</v>
      </c>
      <c r="AA96" s="110">
        <f t="shared" si="111"/>
        <v>0</v>
      </c>
      <c r="AB96" s="110" t="e">
        <f t="shared" si="112"/>
        <v>#N/A</v>
      </c>
      <c r="AC96" s="88">
        <f t="shared" si="156"/>
        <v>0</v>
      </c>
      <c r="AD96" s="1">
        <f t="shared" si="113"/>
        <v>1</v>
      </c>
      <c r="AE96" s="110">
        <f t="shared" si="114"/>
        <v>0</v>
      </c>
      <c r="AF96" s="110" t="e">
        <f t="shared" si="115"/>
        <v>#N/A</v>
      </c>
      <c r="AG96" s="110">
        <f>IF(AI95=0,MIN('Drive Train'!$G$35-W95*$C$21*'Drive Train'!$G$38,AG95+W$2)-$C$3,IF(AE95-1&lt;=0,0,IF($C$32=Motors!$C$26,MAX(MAX(AG$4:AG95)*-1,AG95-W$2),MAX(0,MAX(AG$4:AG95)*-1,AG95-W$2))))</f>
        <v>0</v>
      </c>
      <c r="AH96" s="110">
        <f>'Drive Train'!$G$35-ABS(W96)*'DT-Prelim Calcs'!$C$21*'Drive Train'!$G$38</f>
        <v>12.7</v>
      </c>
      <c r="AI96" s="1">
        <f>IF(AJ96&gt;='Drive Train'!$G$30,1,0)</f>
        <v>1</v>
      </c>
      <c r="AJ96" s="110">
        <f>AJ95+0.5*Y96*'DT-Prelim Calcs'!$C$11^2+AE96*'DT-Prelim Calcs'!$C$11</f>
        <v>27.383415475911544</v>
      </c>
      <c r="AK96" s="110">
        <f t="shared" si="116"/>
        <v>0</v>
      </c>
      <c r="AL96" s="119">
        <f>AL95+'DT-Prelim Calcs'!$C$11</f>
        <v>3.6800000000000024</v>
      </c>
      <c r="AM96" s="2">
        <f>AW96/'Drive Train'!$G$35</f>
        <v>0.7441295472545072</v>
      </c>
      <c r="AN96" s="88">
        <f>AU96*12*60/(PI() * 'Drive Train'!$G$17)/AM$2*AM96</f>
        <v>2109.0727715635639</v>
      </c>
      <c r="AO96" s="2">
        <f>('DT-Prelim Calcs'!$C$6*AM96-AN96)/('DT-Prelim Calcs'!$C$6*AM96)*'DT-Prelim Calcs'!$C$7*AM96</f>
        <v>0.54001159863148784</v>
      </c>
      <c r="AP96" s="110">
        <f>AO96/'DT-Prelim Calcs'!$C$7*('DT-Prelim Calcs'!$C$8-'DT-Prelim Calcs'!$C$9)+'DT-Prelim Calcs'!$C$9</f>
        <v>35.936877647026918</v>
      </c>
      <c r="AQ96" s="110">
        <f t="shared" si="117"/>
        <v>35.936877647026918</v>
      </c>
      <c r="AR96" s="2">
        <f t="shared" si="157"/>
        <v>0.39481283164956549</v>
      </c>
      <c r="AS96" s="110">
        <f>AR96*'DT-Prelim Calcs'!$C$21/AM$2/'DT-Prelim Calcs'!$C$19/'DT-Prelim Calcs'!$C$18*3.39*'DT-Prelim Calcs'!$C$20</f>
        <v>4.3989256154717777</v>
      </c>
      <c r="AT96" s="88">
        <f t="shared" si="118"/>
        <v>0</v>
      </c>
      <c r="AU96" s="110">
        <f>AS95*'DT-Prelim Calcs'!$C$11+AU95</f>
        <v>24.733773953580549</v>
      </c>
      <c r="AV96" s="110">
        <f>AV95+0.5*AS96*'DT-Prelim Calcs'!$C$11^2+AU96*'DT-Prelim Calcs'!$C$11</f>
        <v>51.765612808843485</v>
      </c>
      <c r="AW96" s="110">
        <f>MIN('Drive Train'!$G$35-AQ95*'DT-Prelim Calcs'!$C$21*'Drive Train'!$G$38,AW95+AQ$2)</f>
        <v>9.4504452501322405</v>
      </c>
      <c r="AX96" s="110">
        <f>'Drive Train'!$G$35-AQ96*'DT-Prelim Calcs'!$C$21*'Drive Train'!$G$38</f>
        <v>9.4656810117675771</v>
      </c>
      <c r="AY96" s="1">
        <f>IF(AV96&gt;='Drive Train'!$G$30,1,0)</f>
        <v>1</v>
      </c>
      <c r="AZ96" s="110">
        <f t="shared" si="158"/>
        <v>0</v>
      </c>
      <c r="BA96" s="119">
        <f>BA95+'DT-Prelim Calcs'!$C$11</f>
        <v>3.6800000000000024</v>
      </c>
      <c r="BB96" s="2">
        <f>BL96/'Drive Train'!$G$35</f>
        <v>0.84119533290367732</v>
      </c>
      <c r="BC96" s="88">
        <f>BJ96*12*60/(PI() * 'Drive Train'!$G$17)/BB$2*BB96</f>
        <v>3603.4137505061681</v>
      </c>
      <c r="BD96" s="2">
        <f>('DT-Prelim Calcs'!$C$6*BB96-BC96)/('DT-Prelim Calcs'!$C$6*BB96)*'DT-Prelim Calcs'!$C$7*BB96</f>
        <v>0.31608312689183954</v>
      </c>
      <c r="BE96" s="110">
        <f>BD96/'DT-Prelim Calcs'!$C$7*('DT-Prelim Calcs'!$C$8-'DT-Prelim Calcs'!$C$9)+'DT-Prelim Calcs'!$C$9</f>
        <v>22.278829016098015</v>
      </c>
      <c r="BF96" s="110">
        <f t="shared" si="119"/>
        <v>22.278829016098015</v>
      </c>
      <c r="BG96" s="2">
        <f t="shared" si="159"/>
        <v>9.6632316012986469E-2</v>
      </c>
      <c r="BH96" s="110">
        <f>BG96*'DT-Prelim Calcs'!$C$21/BB$2/'DT-Prelim Calcs'!$C$19/'DT-Prelim Calcs'!$C$18*3.39*'DT-Prelim Calcs'!$C$20</f>
        <v>1.6748012407190542</v>
      </c>
      <c r="BI96" s="88">
        <f t="shared" si="120"/>
        <v>0</v>
      </c>
      <c r="BJ96" s="110">
        <f>BH95*'DT-Prelim Calcs'!$C$11+BJ95</f>
        <v>24.031402788284392</v>
      </c>
      <c r="BK96" s="110">
        <f>BK95+0.5*BH96*'DT-Prelim Calcs'!$C$11^2+BJ96*'DT-Prelim Calcs'!$C$11</f>
        <v>59.156400469315571</v>
      </c>
      <c r="BL96" s="110">
        <f>MIN('Drive Train'!$G$35-BF95*'DT-Prelim Calcs'!$C$21*'Drive Train'!$G$38,BL95+BF$2)</f>
        <v>10.683180727876701</v>
      </c>
      <c r="BM96" s="110">
        <f>'Drive Train'!$G$35-BF96*'DT-Prelim Calcs'!$C$21*'Drive Train'!$G$38</f>
        <v>10.694905388551177</v>
      </c>
      <c r="BN96" s="1">
        <f>IF(BK96&gt;='Drive Train'!$G$30,1,0)</f>
        <v>1</v>
      </c>
      <c r="BO96" s="110">
        <f t="shared" si="160"/>
        <v>0</v>
      </c>
      <c r="BP96" s="119">
        <f>BP95+'DT-Prelim Calcs'!$C$11</f>
        <v>3.6800000000000024</v>
      </c>
      <c r="BQ96" s="2">
        <f>CA96/'Drive Train'!$G$35</f>
        <v>0.87116555796403616</v>
      </c>
      <c r="BR96" s="88">
        <f>BY96*12*60/(PI() * 'Drive Train'!$G$17)/BQ$2*BQ96</f>
        <v>4058.5932913574152</v>
      </c>
      <c r="BS96" s="2">
        <f>('DT-Prelim Calcs'!$C$6*BQ96-BR96)/('DT-Prelim Calcs'!$C$6*BQ96)*'DT-Prelim Calcs'!$C$7*BQ96</f>
        <v>0.24844334412416158</v>
      </c>
      <c r="BT96" s="110">
        <f>BS96/'DT-Prelim Calcs'!$C$7*('DT-Prelim Calcs'!$C$8-'DT-Prelim Calcs'!$C$9)+'DT-Prelim Calcs'!$C$9</f>
        <v>18.153281982041065</v>
      </c>
      <c r="BU96" s="110">
        <f t="shared" si="121"/>
        <v>18.153281982041065</v>
      </c>
      <c r="BV96" s="2">
        <f t="shared" si="161"/>
        <v>9.775038962540894E-3</v>
      </c>
      <c r="BW96" s="110">
        <f>BV96*'DT-Prelim Calcs'!$C$21/BQ$2/'DT-Prelim Calcs'!$C$19/'DT-Prelim Calcs'!$C$18*3.39*'DT-Prelim Calcs'!$C$20</f>
        <v>0.22992433964583595</v>
      </c>
      <c r="BX96" s="88">
        <f t="shared" si="122"/>
        <v>1</v>
      </c>
      <c r="BY96" s="110">
        <f>BW95*'DT-Prelim Calcs'!$C$11+BY95</f>
        <v>19.257997082600284</v>
      </c>
      <c r="BZ96" s="110">
        <f>BZ95+0.5*BW96*'DT-Prelim Calcs'!$C$11^2+BY96*'DT-Prelim Calcs'!$C$11</f>
        <v>55.366075163942348</v>
      </c>
      <c r="CA96" s="110">
        <f>MIN('Drive Train'!$G$35-BU95*'DT-Prelim Calcs'!$C$21*'Drive Train'!$G$38,CA95+BU$2)</f>
        <v>11.063802586143259</v>
      </c>
      <c r="CB96" s="110">
        <f>'Drive Train'!$G$35-BU96*'DT-Prelim Calcs'!$C$21*'Drive Train'!$G$38</f>
        <v>11.066204621616304</v>
      </c>
      <c r="CC96" s="1">
        <f>IF(BZ96&gt;='Drive Train'!$G$30,1,0)</f>
        <v>1</v>
      </c>
      <c r="CD96" s="110">
        <f t="shared" si="162"/>
        <v>0</v>
      </c>
      <c r="CE96" s="119">
        <f>CE95+'DT-Prelim Calcs'!$C$11</f>
        <v>3.6800000000000024</v>
      </c>
      <c r="CF96" s="2">
        <f>CP96/'Drive Train'!$G$35</f>
        <v>0.87451023785785942</v>
      </c>
      <c r="CG96" s="88">
        <f>CN96*12*60/(PI() * 'Drive Train'!$G$17)/CF$2*CF96</f>
        <v>4108.4967943041811</v>
      </c>
      <c r="CH96" s="2">
        <f>('DT-Prelim Calcs'!$C$6*CF96-CG96)/('DT-Prelim Calcs'!$C$6*CF96)*'DT-Prelim Calcs'!$C$7*CF96</f>
        <v>0.24111072305614076</v>
      </c>
      <c r="CI96" s="110">
        <f>CH96/'DT-Prelim Calcs'!$C$7*('DT-Prelim Calcs'!$C$8-'DT-Prelim Calcs'!$C$9)+'DT-Prelim Calcs'!$C$9</f>
        <v>17.706044101296531</v>
      </c>
      <c r="CJ96" s="110">
        <f t="shared" si="123"/>
        <v>17.706044101296531</v>
      </c>
      <c r="CK96" s="2">
        <f t="shared" si="163"/>
        <v>4.3185112904878253E-4</v>
      </c>
      <c r="CL96" s="110">
        <f>CK96*'DT-Prelim Calcs'!$C$21/CF$2/'DT-Prelim Calcs'!$C$19/'DT-Prelim Calcs'!$C$18*3.39*'DT-Prelim Calcs'!$C$20</f>
        <v>1.2830930448442624E-2</v>
      </c>
      <c r="CM96" s="88">
        <f t="shared" si="124"/>
        <v>1</v>
      </c>
      <c r="CN96" s="110">
        <f>CL95*'DT-Prelim Calcs'!$C$11+CN95</f>
        <v>15.374347534202736</v>
      </c>
      <c r="CO96" s="110">
        <f>CO95+0.5*CL96*'DT-Prelim Calcs'!$C$11^2+CN96*'DT-Prelim Calcs'!$C$11</f>
        <v>48.572773506403848</v>
      </c>
      <c r="CP96" s="110">
        <f>MIN('Drive Train'!$G$35-CJ95*'DT-Prelim Calcs'!$C$21*'Drive Train'!$G$38,CP95+CJ$2)</f>
        <v>11.106280020794815</v>
      </c>
      <c r="CQ96" s="110">
        <f>'Drive Train'!$G$35-CJ96*'DT-Prelim Calcs'!$C$21*'Drive Train'!$G$38</f>
        <v>11.106456030883312</v>
      </c>
      <c r="CR96" s="1">
        <f>IF(CO96&gt;='Drive Train'!$G$30,1,0)</f>
        <v>1</v>
      </c>
      <c r="CS96" s="110">
        <f t="shared" si="164"/>
        <v>0</v>
      </c>
      <c r="CT96" s="119">
        <f>CT95+'DT-Prelim Calcs'!$C$11</f>
        <v>3.6800000000000024</v>
      </c>
      <c r="CU96" s="2">
        <f>DE96/'Drive Train'!$G$35</f>
        <v>0.87466737170568309</v>
      </c>
      <c r="CV96" s="88">
        <f>DC96*12*60/(PI() * 'Drive Train'!$G$17)/CU$2*CU96</f>
        <v>4110.7912482259344</v>
      </c>
      <c r="CW96" s="2">
        <f>('DT-Prelim Calcs'!$C$6*CU96-CV96)/('DT-Prelim Calcs'!$C$6*CU96)*'DT-Prelim Calcs'!$C$7*CU96</f>
        <v>0.24077831259840909</v>
      </c>
      <c r="CX96" s="110">
        <f>CW96/'DT-Prelim Calcs'!$C$7*('DT-Prelim Calcs'!$C$8-'DT-Prelim Calcs'!$C$9)+'DT-Prelim Calcs'!$C$9</f>
        <v>17.685769420895873</v>
      </c>
      <c r="CY96" s="110">
        <f t="shared" si="125"/>
        <v>17.685769420895873</v>
      </c>
      <c r="CZ96" s="2">
        <f t="shared" si="165"/>
        <v>8.2918789341690502E-6</v>
      </c>
      <c r="DA96" s="110">
        <f>CZ96*'DT-Prelim Calcs'!$C$21/CU$2/'DT-Prelim Calcs'!$C$19/'DT-Prelim Calcs'!$C$18*3.39*'DT-Prelim Calcs'!$C$20</f>
        <v>2.9768969436698423E-4</v>
      </c>
      <c r="DB96" s="88">
        <f t="shared" si="126"/>
        <v>1</v>
      </c>
      <c r="DC96" s="110">
        <f>DA95*'DT-Prelim Calcs'!$C$11+DC95</f>
        <v>12.728416581679054</v>
      </c>
      <c r="DD96" s="110">
        <f>DD95+0.5*DA96*'DT-Prelim Calcs'!$C$11^2+DC96*'DT-Prelim Calcs'!$C$11</f>
        <v>42.231514573228161</v>
      </c>
      <c r="DE96" s="110">
        <f>MIN('Drive Train'!$G$35-CY95*'DT-Prelim Calcs'!$C$21*'Drive Train'!$G$38,DE95+CY$2)</f>
        <v>11.108275620662175</v>
      </c>
      <c r="DF96" s="110">
        <f>'Drive Train'!$G$35-CY96*'DT-Prelim Calcs'!$C$21*'Drive Train'!$G$38</f>
        <v>11.10828075211937</v>
      </c>
      <c r="DG96" s="1">
        <f>IF(DD96&gt;='Drive Train'!$G$30,1,0)</f>
        <v>1</v>
      </c>
      <c r="DH96" s="110">
        <f t="shared" si="166"/>
        <v>0</v>
      </c>
      <c r="DI96" s="119">
        <f>DI95+'DT-Prelim Calcs'!$C$11</f>
        <v>3.6800000000000024</v>
      </c>
      <c r="DJ96" s="2">
        <f>DT96/'Drive Train'!$G$35</f>
        <v>0.87467055888668666</v>
      </c>
      <c r="DK96" s="88">
        <f>DR96*12*60/(PI() * 'Drive Train'!$G$17)/DJ$2*DJ96</f>
        <v>4110.8365742268988</v>
      </c>
      <c r="DL96" s="2">
        <f>('DT-Prelim Calcs'!$C$6*DJ96-DK96)/('DT-Prelim Calcs'!$C$6*DJ96)*'DT-Prelim Calcs'!$C$7*DJ96</f>
        <v>0.2407718630884598</v>
      </c>
      <c r="DM96" s="110">
        <f>DL96/'DT-Prelim Calcs'!$C$7*('DT-Prelim Calcs'!$C$8-'DT-Prelim Calcs'!$C$9)+'DT-Prelim Calcs'!$C$9</f>
        <v>17.685376046530173</v>
      </c>
      <c r="DN96" s="110">
        <f t="shared" si="127"/>
        <v>17.685376046530173</v>
      </c>
      <c r="DO96" s="2">
        <f t="shared" si="167"/>
        <v>6.4957338702376077E-8</v>
      </c>
      <c r="DP96" s="110">
        <f>DO96*'DT-Prelim Calcs'!$C$21/DJ$2/'DT-Prelim Calcs'!$C$19/'DT-Prelim Calcs'!$C$18*3.39*'DT-Prelim Calcs'!$C$20</f>
        <v>2.7341352266295033E-6</v>
      </c>
      <c r="DQ96" s="88">
        <f t="shared" si="128"/>
        <v>1</v>
      </c>
      <c r="DR96" s="110">
        <f>DP95*'DT-Prelim Calcs'!$C$11+DR95</f>
        <v>10.8566707592722</v>
      </c>
      <c r="DS96" s="110">
        <f>DS95+0.5*DP96*'DT-Prelim Calcs'!$C$11^2+DR96*'DT-Prelim Calcs'!$C$11</f>
        <v>36.985912338726095</v>
      </c>
      <c r="DT96" s="110">
        <f>MIN('Drive Train'!$G$35-DN95*'DT-Prelim Calcs'!$C$21*'Drive Train'!$G$38,DT95+DN$2)</f>
        <v>11.10831609786092</v>
      </c>
      <c r="DU96" s="110">
        <f>'Drive Train'!$G$35-DN96*'DT-Prelim Calcs'!$C$21*'Drive Train'!$G$38</f>
        <v>11.108316155812284</v>
      </c>
      <c r="DV96" s="1">
        <f>IF(DS96&gt;='Drive Train'!$G$30,1,0)</f>
        <v>1</v>
      </c>
      <c r="DW96" s="110">
        <f t="shared" si="168"/>
        <v>0</v>
      </c>
      <c r="DX96" s="119">
        <f>DX95+'DT-Prelim Calcs'!$C$11</f>
        <v>3.6800000000000024</v>
      </c>
      <c r="DY96" s="2">
        <f>EI96/'Drive Train'!$G$35</f>
        <v>0.87467058534756514</v>
      </c>
      <c r="DZ96" s="88">
        <f>EG96*12*60/(PI() * 'Drive Train'!$G$17)/DY$2*DY96</f>
        <v>4110.8369387668563</v>
      </c>
      <c r="EA96" s="2">
        <f>('DT-Prelim Calcs'!$C$6*DY96-DZ96)/('DT-Prelim Calcs'!$C$6*DY96)*'DT-Prelim Calcs'!$C$7*DY96</f>
        <v>0.24077181238437029</v>
      </c>
      <c r="EB96" s="110">
        <f>EA96/'DT-Prelim Calcs'!$C$7*('DT-Prelim Calcs'!$C$8-'DT-Prelim Calcs'!$C$9)+'DT-Prelim Calcs'!$C$9</f>
        <v>17.685372953940316</v>
      </c>
      <c r="EC96" s="110">
        <f t="shared" si="129"/>
        <v>17.685372953940316</v>
      </c>
      <c r="ED96" s="2">
        <f t="shared" si="169"/>
        <v>1.8605864071652434E-10</v>
      </c>
      <c r="EE96" s="110">
        <f>ED96*'DT-Prelim Calcs'!$C$21/DY$2/'DT-Prelim Calcs'!$C$19/'DT-Prelim Calcs'!$C$18*3.39*'DT-Prelim Calcs'!$C$20</f>
        <v>8.9831220561790294E-9</v>
      </c>
      <c r="EF96" s="88">
        <f t="shared" si="130"/>
        <v>1</v>
      </c>
      <c r="EG96" s="110">
        <f>EE95*'DT-Prelim Calcs'!$C$11+EG95</f>
        <v>9.4647904456830503</v>
      </c>
      <c r="EH96" s="110">
        <f>EH95+0.5*EE96*'DT-Prelim Calcs'!$C$11^2+EG96*'DT-Prelim Calcs'!$C$11</f>
        <v>32.754173700334995</v>
      </c>
      <c r="EI96" s="110">
        <f>MIN('Drive Train'!$G$35-EC95*'DT-Prelim Calcs'!$C$21*'Drive Train'!$G$38,EI95+EC$2)</f>
        <v>11.108316433914077</v>
      </c>
      <c r="EJ96" s="110">
        <f>'Drive Train'!$G$35-EC96*'DT-Prelim Calcs'!$C$21*'Drive Train'!$G$38</f>
        <v>11.108316434145371</v>
      </c>
      <c r="EK96" s="1">
        <f>IF(EH96&gt;='Drive Train'!$G$30,1,0)</f>
        <v>1</v>
      </c>
      <c r="EL96" s="110">
        <f t="shared" si="170"/>
        <v>0</v>
      </c>
      <c r="EM96" s="119">
        <f>EM95+'DT-Prelim Calcs'!$C$11</f>
        <v>3.6800000000000024</v>
      </c>
      <c r="EN96" s="2">
        <f>EX96/'Drive Train'!$G$35</f>
        <v>0.87467058542853537</v>
      </c>
      <c r="EO96" s="88">
        <f>EV96*12*60/(PI() * 'Drive Train'!$G$17)/EN$2*EN96</f>
        <v>4110.8369398413133</v>
      </c>
      <c r="EP96" s="2">
        <f>('DT-Prelim Calcs'!$C$6*EN96-EO96)/('DT-Prelim Calcs'!$C$6*EN96)*'DT-Prelim Calcs'!$C$7*EN96</f>
        <v>0.2407718122391232</v>
      </c>
      <c r="EQ96" s="110">
        <f>EP96/'DT-Prelim Calcs'!$C$7*('DT-Prelim Calcs'!$C$8-'DT-Prelim Calcs'!$C$9)+'DT-Prelim Calcs'!$C$9</f>
        <v>17.685372945081273</v>
      </c>
      <c r="ER96" s="110">
        <f t="shared" si="131"/>
        <v>17.685372945081273</v>
      </c>
      <c r="ES96" s="2">
        <f t="shared" si="171"/>
        <v>1.6942003355779889E-13</v>
      </c>
      <c r="ET96" s="110">
        <f>ES96*'DT-Prelim Calcs'!$C$21/EN$2/'DT-Prelim Calcs'!$C$19/'DT-Prelim Calcs'!$C$18*3.39*'DT-Prelim Calcs'!$C$20</f>
        <v>9.2284824291772416E-12</v>
      </c>
      <c r="EU96" s="88">
        <f t="shared" si="132"/>
        <v>1</v>
      </c>
      <c r="EV96" s="110">
        <f>ET95*'DT-Prelim Calcs'!$C$11+EV95</f>
        <v>8.3892460782715315</v>
      </c>
      <c r="EW96" s="110">
        <f>EW95+0.5*ET96*'DT-Prelim Calcs'!$C$11^2+EV96*'DT-Prelim Calcs'!$C$11</f>
        <v>29.328981914602505</v>
      </c>
      <c r="EX96" s="110">
        <f>MIN('Drive Train'!$G$35-ER95*'DT-Prelim Calcs'!$C$21*'Drive Train'!$G$38,EX95+ER$2)</f>
        <v>11.108316434942399</v>
      </c>
      <c r="EY96" s="110">
        <f>'Drive Train'!$G$35-ER96*'DT-Prelim Calcs'!$C$21*'Drive Train'!$G$38</f>
        <v>11.108316434942685</v>
      </c>
      <c r="EZ96" s="1">
        <f>IF(EW96&gt;='Drive Train'!$G$30,1,0)</f>
        <v>1</v>
      </c>
      <c r="FA96" s="110">
        <f t="shared" si="172"/>
        <v>0</v>
      </c>
      <c r="FB96" s="119">
        <f>FB95+'DT-Prelim Calcs'!$C$11</f>
        <v>3.6800000000000024</v>
      </c>
      <c r="FC96" s="2">
        <f>FM96/'Drive Train'!$G$35</f>
        <v>0.87467058542861498</v>
      </c>
      <c r="FD96" s="88">
        <f>FK96*12*60/(PI() * 'Drive Train'!$G$17)/FC$2*FC96</f>
        <v>4110.8369398423247</v>
      </c>
      <c r="FE96" s="2">
        <f>('DT-Prelim Calcs'!$C$6*FC96-FD96)/('DT-Prelim Calcs'!$C$6*FC96)*'DT-Prelim Calcs'!$C$7*FC96</f>
        <v>0.24077181223899125</v>
      </c>
      <c r="FF96" s="110">
        <f>FE96/'DT-Prelim Calcs'!$C$7*('DT-Prelim Calcs'!$C$8-'DT-Prelim Calcs'!$C$9)+'DT-Prelim Calcs'!$C$9</f>
        <v>17.685372945073226</v>
      </c>
      <c r="FG96" s="110">
        <f t="shared" si="133"/>
        <v>17.685372945073226</v>
      </c>
      <c r="FH96" s="2">
        <f t="shared" si="173"/>
        <v>1.1102230246251565E-16</v>
      </c>
      <c r="FI96" s="110">
        <f>FH96*'DT-Prelim Calcs'!$C$21/FC$2/'DT-Prelim Calcs'!$C$19/'DT-Prelim Calcs'!$C$18*3.39*'DT-Prelim Calcs'!$C$20</f>
        <v>6.7347140329692135E-15</v>
      </c>
      <c r="FJ96" s="88">
        <f t="shared" si="134"/>
        <v>1</v>
      </c>
      <c r="FK96" s="110">
        <f>FI95*'DT-Prelim Calcs'!$C$11+FK95</f>
        <v>7.5332005600817276</v>
      </c>
      <c r="FL96" s="110">
        <f>FL95+0.5*FI96*'DT-Prelim Calcs'!$C$11^2+FK96*'DT-Prelim Calcs'!$C$11</f>
        <v>26.526257067422065</v>
      </c>
      <c r="FM96" s="110">
        <f>MIN('Drive Train'!$G$35-FG95*'DT-Prelim Calcs'!$C$21*'Drive Train'!$G$38,FM95+FG$2)</f>
        <v>11.10831643494341</v>
      </c>
      <c r="FN96" s="110">
        <f>'Drive Train'!$G$35-FG96*'DT-Prelim Calcs'!$C$21*'Drive Train'!$G$38</f>
        <v>11.10831643494341</v>
      </c>
      <c r="FO96" s="1">
        <f>IF(FL96&gt;='Drive Train'!$G$30,1,0)</f>
        <v>1</v>
      </c>
      <c r="FP96" s="110">
        <f t="shared" si="174"/>
        <v>0</v>
      </c>
      <c r="FQ96" s="119">
        <f>FQ95+'DT-Prelim Calcs'!$C$11</f>
        <v>3.6800000000000024</v>
      </c>
      <c r="FR96" s="2">
        <f>GB96/'Drive Train'!$G$35</f>
        <v>0.87467058542861498</v>
      </c>
      <c r="FS96" s="88">
        <f>FZ96*12*60/(PI() * 'Drive Train'!$G$17)/FR$2*FR96</f>
        <v>4110.8369398423247</v>
      </c>
      <c r="FT96" s="2">
        <f>('DT-Prelim Calcs'!$C$6*FR96-FS96)/('DT-Prelim Calcs'!$C$6*FR96)*'DT-Prelim Calcs'!$C$7*FR96</f>
        <v>0.24077181223899125</v>
      </c>
      <c r="FU96" s="110">
        <f>FT96/'DT-Prelim Calcs'!$C$7*('DT-Prelim Calcs'!$C$8-'DT-Prelim Calcs'!$C$9)+'DT-Prelim Calcs'!$C$9</f>
        <v>17.685372945073226</v>
      </c>
      <c r="FV96" s="110">
        <f t="shared" si="135"/>
        <v>17.685372945073226</v>
      </c>
      <c r="FW96" s="2">
        <f t="shared" si="175"/>
        <v>1.3877787807814457E-16</v>
      </c>
      <c r="FX96" s="110">
        <f>FW96*'DT-Prelim Calcs'!$C$21/FR$2/'DT-Prelim Calcs'!$C$19/'DT-Prelim Calcs'!$C$18*3.39*'DT-Prelim Calcs'!$C$20</f>
        <v>9.2774121882739154E-15</v>
      </c>
      <c r="FY96" s="88">
        <f t="shared" si="136"/>
        <v>1</v>
      </c>
      <c r="FZ96" s="110">
        <f>FX95*'DT-Prelim Calcs'!$C$11+FZ95</f>
        <v>6.8356819897037893</v>
      </c>
      <c r="GA96" s="110">
        <f>GA95+0.5*FX96*'DT-Prelim Calcs'!$C$11^2+FZ96*'DT-Prelim Calcs'!$C$11</f>
        <v>24.198761877403989</v>
      </c>
      <c r="GB96" s="110">
        <f>MIN('Drive Train'!$G$35-FV95*'DT-Prelim Calcs'!$C$21*'Drive Train'!$G$38,GB95+FV$2)</f>
        <v>11.10831643494341</v>
      </c>
      <c r="GC96" s="110">
        <f>'Drive Train'!$G$35-FV96*'DT-Prelim Calcs'!$C$21*'Drive Train'!$G$38</f>
        <v>11.10831643494341</v>
      </c>
      <c r="GD96" s="1">
        <f>IF(GA96&gt;='Drive Train'!$G$30,1,0)</f>
        <v>1</v>
      </c>
      <c r="GE96" s="110">
        <f t="shared" si="176"/>
        <v>0</v>
      </c>
      <c r="GF96" s="119">
        <f>GF95+'DT-Prelim Calcs'!$C$11</f>
        <v>3.6800000000000024</v>
      </c>
      <c r="GG96" s="2">
        <f>GQ96/'Drive Train'!$G$35</f>
        <v>0.8746674855679123</v>
      </c>
      <c r="GH96" s="88">
        <f>GO96*12*60/(PI() * 'Drive Train'!$G$17)/GG$2*GG96</f>
        <v>4110.7931253167899</v>
      </c>
      <c r="GI96" s="2">
        <f>('DT-Prelim Calcs'!$C$6*GG96-GH96)/('DT-Prelim Calcs'!$C$6*GG96)*'DT-Prelim Calcs'!$C$7*GG96</f>
        <v>0.24077801994242179</v>
      </c>
      <c r="GJ96" s="110">
        <f>GI96/'DT-Prelim Calcs'!$C$7*('DT-Prelim Calcs'!$C$8-'DT-Prelim Calcs'!$C$9)+'DT-Prelim Calcs'!$C$9</f>
        <v>17.685751570956221</v>
      </c>
      <c r="GK96" s="110">
        <f t="shared" si="177"/>
        <v>17.685751570956221</v>
      </c>
      <c r="GL96" s="2">
        <f t="shared" si="178"/>
        <v>7.9206241987150872E-6</v>
      </c>
      <c r="GM96" s="110">
        <f>GL96*'DT-Prelim Calcs'!$C$21/GG$2/'DT-Prelim Calcs'!$C$19/'DT-Prelim Calcs'!$C$18*3.39*'DT-Prelim Calcs'!$C$20</f>
        <v>2.941667028456602E-4</v>
      </c>
      <c r="GN96" s="88">
        <f t="shared" si="137"/>
        <v>1</v>
      </c>
      <c r="GO96" s="110">
        <f>GM95*'DT-Prelim Calcs'!$C$11+GO95</f>
        <v>12.30414004560968</v>
      </c>
      <c r="GP96" s="110">
        <f>GP95+0.5*GM96*'DT-Prelim Calcs'!$C$11^2+GO96*'DT-Prelim Calcs'!$C$11</f>
        <v>39.201274881927993</v>
      </c>
      <c r="GQ96" s="110">
        <f>MIN('Drive Train'!$G$35-GK95*'DT-Prelim Calcs'!$C$21*'Drive Train'!$G$38,GQ95+GK$2)</f>
        <v>11.108277066712485</v>
      </c>
      <c r="GR96" s="110">
        <f>'Drive Train'!$G$35-GK96*'DT-Prelim Calcs'!$C$21*'Drive Train'!$G$38</f>
        <v>11.108282358613939</v>
      </c>
      <c r="GS96" s="1">
        <f>IF(GP96&gt;='Drive Train'!$G$30,1,0)</f>
        <v>1</v>
      </c>
      <c r="GT96" s="110">
        <f t="shared" si="179"/>
        <v>0</v>
      </c>
      <c r="GU96" s="119">
        <f>GU95+'DT-Prelim Calcs'!$C$11</f>
        <v>3.6800000000000024</v>
      </c>
      <c r="GV96" s="2">
        <f>HF96/'Drive Train'!$G$35</f>
        <v>0.8746683695932489</v>
      </c>
      <c r="GW96" s="88">
        <f>HD96*12*60/(PI() * 'Drive Train'!$G$17)/GV$2*GV96</f>
        <v>4110.8056204482955</v>
      </c>
      <c r="GX96" s="2">
        <f>('DT-Prelim Calcs'!$C$6*GV96-GW96)/('DT-Prelim Calcs'!$C$6*GV96)*'DT-Prelim Calcs'!$C$7*GV96</f>
        <v>0.24077624961413563</v>
      </c>
      <c r="GY96" s="110">
        <f>GX96/'DT-Prelim Calcs'!$C$7*('DT-Prelim Calcs'!$C$8-'DT-Prelim Calcs'!$C$9)+'DT-Prelim Calcs'!$C$9</f>
        <v>17.685643593486287</v>
      </c>
      <c r="GZ96" s="110">
        <f t="shared" si="138"/>
        <v>17.685643593486287</v>
      </c>
      <c r="HA96" s="2">
        <f t="shared" si="180"/>
        <v>5.6617997176711121E-6</v>
      </c>
      <c r="HB96" s="110">
        <f>HA96*'DT-Prelim Calcs'!$C$21/GV$2/'DT-Prelim Calcs'!$C$19/'DT-Prelim Calcs'!$C$18*3.39*'DT-Prelim Calcs'!$C$20</f>
        <v>2.1027546735394754E-4</v>
      </c>
      <c r="HC96" s="88">
        <f t="shared" si="139"/>
        <v>1</v>
      </c>
      <c r="HD96" s="110">
        <f>HB95*'DT-Prelim Calcs'!$C$11+HD95</f>
        <v>12.304165009363947</v>
      </c>
      <c r="HE96" s="110">
        <f>HE95+0.5*HB96*'DT-Prelim Calcs'!$C$11^2+HD96*'DT-Prelim Calcs'!$C$11</f>
        <v>39.868885908196603</v>
      </c>
      <c r="HF96" s="110">
        <f>MIN('Drive Train'!$G$35-GZ95*'DT-Prelim Calcs'!$C$21*'Drive Train'!$G$38,HF95+GZ$2)</f>
        <v>11.10828829383426</v>
      </c>
      <c r="HG96" s="110">
        <f>'Drive Train'!$G$35-GZ96*'DT-Prelim Calcs'!$C$21*'Drive Train'!$G$38</f>
        <v>11.108292076586233</v>
      </c>
      <c r="HH96" s="1">
        <f>IF(HE96&gt;='Drive Train'!$G$30,1,0)</f>
        <v>1</v>
      </c>
      <c r="HI96" s="110">
        <f t="shared" si="181"/>
        <v>0</v>
      </c>
      <c r="HJ96" s="119">
        <f>HJ95+'DT-Prelim Calcs'!$C$11</f>
        <v>3.6800000000000024</v>
      </c>
      <c r="HK96" s="2">
        <f>HU96/'Drive Train'!$G$35</f>
        <v>0.87466879791970253</v>
      </c>
      <c r="HL96" s="88">
        <f>HS96*12*60/(PI() * 'Drive Train'!$G$17)/HK$2*HK96</f>
        <v>4110.8116745666575</v>
      </c>
      <c r="HM96" s="2">
        <f>('DT-Prelim Calcs'!$C$6*HK96-HL96)/('DT-Prelim Calcs'!$C$6*HK96)*'DT-Prelim Calcs'!$C$7*HK96</f>
        <v>0.24077539185804991</v>
      </c>
      <c r="HN96" s="110">
        <f>HM96/'DT-Prelim Calcs'!$C$7*('DT-Prelim Calcs'!$C$8-'DT-Prelim Calcs'!$C$9)+'DT-Prelim Calcs'!$C$9</f>
        <v>17.685591276448434</v>
      </c>
      <c r="HO96" s="110">
        <f t="shared" si="140"/>
        <v>17.685591276448434</v>
      </c>
      <c r="HP96" s="2">
        <f t="shared" si="182"/>
        <v>4.5673587300010254E-6</v>
      </c>
      <c r="HQ96" s="110">
        <f>HP96*'DT-Prelim Calcs'!$C$21/HK$2/'DT-Prelim Calcs'!$C$19/'DT-Prelim Calcs'!$C$18*3.39*'DT-Prelim Calcs'!$C$20</f>
        <v>1.696286586271448E-4</v>
      </c>
      <c r="HR96" s="88">
        <f t="shared" si="141"/>
        <v>1</v>
      </c>
      <c r="HS96" s="110">
        <f>HQ95*'DT-Prelim Calcs'!$C$11+HS95</f>
        <v>12.304177104737038</v>
      </c>
      <c r="HT96" s="110">
        <f>HT95+0.5*HQ96*'DT-Prelim Calcs'!$C$11^2+HS96*'DT-Prelim Calcs'!$C$11</f>
        <v>40.33760576695105</v>
      </c>
      <c r="HU96" s="110">
        <f>MIN('Drive Train'!$G$35-HO95*'DT-Prelim Calcs'!$C$21*'Drive Train'!$G$38,HU95+HO$2)</f>
        <v>11.108293733580222</v>
      </c>
      <c r="HV96" s="110">
        <f>'Drive Train'!$G$35-HO96*'DT-Prelim Calcs'!$C$21*'Drive Train'!$G$38</f>
        <v>11.10829678511964</v>
      </c>
      <c r="HW96" s="1">
        <f>IF(HT96&gt;='Drive Train'!$G$30,1,0)</f>
        <v>1</v>
      </c>
      <c r="HX96" s="110">
        <f t="shared" si="183"/>
        <v>0</v>
      </c>
      <c r="HY96" s="119">
        <f>HY95+'DT-Prelim Calcs'!$C$11</f>
        <v>3.6800000000000024</v>
      </c>
      <c r="HZ96" s="2">
        <f>IJ96/'Drive Train'!$G$35</f>
        <v>0.87466902825367876</v>
      </c>
      <c r="IA96" s="88">
        <f>IH96*12*60/(PI() * 'Drive Train'!$G$17)/HZ$2*HZ96</f>
        <v>4110.814930188546</v>
      </c>
      <c r="IB96" s="2">
        <f>('DT-Prelim Calcs'!$C$6*HZ96-IA96)/('DT-Prelim Calcs'!$C$6*HZ96)*'DT-Prelim Calcs'!$C$7*HZ96</f>
        <v>0.24077493059695929</v>
      </c>
      <c r="IC96" s="110">
        <f>IB96/'DT-Prelim Calcs'!$C$7*('DT-Prelim Calcs'!$C$8-'DT-Prelim Calcs'!$C$9)+'DT-Prelim Calcs'!$C$9</f>
        <v>17.685563142793264</v>
      </c>
      <c r="ID96" s="110">
        <f t="shared" si="142"/>
        <v>17.685563142793264</v>
      </c>
      <c r="IE96" s="2">
        <f t="shared" si="184"/>
        <v>3.9788196654622077E-6</v>
      </c>
      <c r="IF96" s="110">
        <f>IE96*'DT-Prelim Calcs'!$C$21/HZ$2/'DT-Prelim Calcs'!$C$19/'DT-Prelim Calcs'!$C$18*3.39*'DT-Prelim Calcs'!$C$20</f>
        <v>1.4777071009079853E-4</v>
      </c>
      <c r="IG96" s="88">
        <f t="shared" si="143"/>
        <v>1</v>
      </c>
      <c r="IH96" s="110">
        <f>IF95*'DT-Prelim Calcs'!$C$11+IH95</f>
        <v>12.304183609058049</v>
      </c>
      <c r="II96" s="110">
        <f>II95+0.5*IF96*'DT-Prelim Calcs'!$C$11^2+IH96*'DT-Prelim Calcs'!$C$11</f>
        <v>40.666669575489365</v>
      </c>
      <c r="IJ96" s="110">
        <f>MIN('Drive Train'!$G$35-ID95*'DT-Prelim Calcs'!$C$21*'Drive Train'!$G$38,IJ95+ID$2)</f>
        <v>11.10829665882172</v>
      </c>
      <c r="IK96" s="110">
        <f>'Drive Train'!$G$35-ID96*'DT-Prelim Calcs'!$C$21*'Drive Train'!$G$38</f>
        <v>11.108299317148605</v>
      </c>
      <c r="IL96" s="1">
        <f>IF(II96&gt;='Drive Train'!$G$30,1,0)</f>
        <v>1</v>
      </c>
      <c r="IM96" s="110">
        <f t="shared" si="185"/>
        <v>0</v>
      </c>
      <c r="IN96" s="119">
        <f>IN95+'DT-Prelim Calcs'!$C$11</f>
        <v>3.6800000000000024</v>
      </c>
      <c r="IO96" s="2">
        <f>IY96/'Drive Train'!$G$35</f>
        <v>0.87466916347111545</v>
      </c>
      <c r="IP96" s="88">
        <f>IW96*12*60/(PI() * 'Drive Train'!$G$17)/IO$2*IO96</f>
        <v>4110.8168413994899</v>
      </c>
      <c r="IQ96" s="2">
        <f>('DT-Prelim Calcs'!$C$6*IO96-IP96)/('DT-Prelim Calcs'!$C$6*IO96)*'DT-Prelim Calcs'!$C$7*IO96</f>
        <v>0.24077465981391658</v>
      </c>
      <c r="IR96" s="110">
        <f>IQ96/'DT-Prelim Calcs'!$C$7*('DT-Prelim Calcs'!$C$8-'DT-Prelim Calcs'!$C$9)+'DT-Prelim Calcs'!$C$9</f>
        <v>17.685546626948103</v>
      </c>
      <c r="IS96" s="110">
        <f t="shared" si="144"/>
        <v>17.685546626948103</v>
      </c>
      <c r="IT96" s="2">
        <f t="shared" si="186"/>
        <v>3.6333181956949012E-6</v>
      </c>
      <c r="IU96" s="110">
        <f>IT96*'DT-Prelim Calcs'!$C$21/IO$2/'DT-Prelim Calcs'!$C$19/'DT-Prelim Calcs'!$C$18*3.39*'DT-Prelim Calcs'!$C$20</f>
        <v>1.3493901581520523E-4</v>
      </c>
      <c r="IV96" s="88">
        <f t="shared" si="145"/>
        <v>1</v>
      </c>
      <c r="IW96" s="110">
        <f>IU95*'DT-Prelim Calcs'!$C$11+IW95</f>
        <v>12.304187427414201</v>
      </c>
      <c r="IX96" s="110">
        <f>IX95+0.5*IU96*'DT-Prelim Calcs'!$C$11^2+IW96*'DT-Prelim Calcs'!$C$11</f>
        <v>40.899386439546817</v>
      </c>
      <c r="IY96" s="110">
        <f>MIN('Drive Train'!$G$35-IS95*'DT-Prelim Calcs'!$C$21*'Drive Train'!$G$38,IY95+IS$2)</f>
        <v>11.108298376083166</v>
      </c>
      <c r="IZ96" s="110">
        <f>'Drive Train'!$G$35-IS96*'DT-Prelim Calcs'!$C$21*'Drive Train'!$G$38</f>
        <v>11.10830080357467</v>
      </c>
      <c r="JA96" s="1">
        <f>IF(IX96&gt;='Drive Train'!$G$30,1,0)</f>
        <v>1</v>
      </c>
      <c r="JB96" s="110">
        <f t="shared" si="187"/>
        <v>0</v>
      </c>
      <c r="JC96" s="119">
        <f>JC95+'DT-Prelim Calcs'!$C$11</f>
        <v>3.6800000000000024</v>
      </c>
      <c r="JD96" s="2">
        <f>JN96/'Drive Train'!$G$35</f>
        <v>0.87466924264614154</v>
      </c>
      <c r="JE96" s="88">
        <f>JL96*12*60/(PI() * 'Drive Train'!$G$17)/JD$2*JD96</f>
        <v>4110.8179604871884</v>
      </c>
      <c r="JF96" s="2">
        <f>('DT-Prelim Calcs'!$C$6*JD96-JE96)/('DT-Prelim Calcs'!$C$6*JD96)*'DT-Prelim Calcs'!$C$7*JD96</f>
        <v>0.24077450126000902</v>
      </c>
      <c r="JG96" s="110">
        <f>JF96/'DT-Prelim Calcs'!$C$7*('DT-Prelim Calcs'!$C$8-'DT-Prelim Calcs'!$C$9)+'DT-Prelim Calcs'!$C$9</f>
        <v>17.685536956284238</v>
      </c>
      <c r="JH96" s="110">
        <f t="shared" si="146"/>
        <v>17.685536956284238</v>
      </c>
      <c r="JI96" s="2">
        <f t="shared" si="188"/>
        <v>3.4310137799198337E-6</v>
      </c>
      <c r="JJ96" s="110">
        <f>JI96*'DT-Prelim Calcs'!$C$21/JD$2/'DT-Prelim Calcs'!$C$19/'DT-Prelim Calcs'!$C$18*3.39*'DT-Prelim Calcs'!$C$20</f>
        <v>1.2742556466960951E-4</v>
      </c>
      <c r="JK96" s="88">
        <f t="shared" si="147"/>
        <v>1</v>
      </c>
      <c r="JL96" s="110">
        <f>JJ95*'DT-Prelim Calcs'!$C$11+JL95</f>
        <v>12.304189663208357</v>
      </c>
      <c r="JM96" s="110">
        <f>JM95+0.5*JJ96*'DT-Prelim Calcs'!$C$11^2+JL96*'DT-Prelim Calcs'!$C$11</f>
        <v>41.057018646535298</v>
      </c>
      <c r="JN96" s="110">
        <f>MIN('Drive Train'!$G$35-JH95*'DT-Prelim Calcs'!$C$21*'Drive Train'!$G$38,JN95+JH$2)</f>
        <v>11.108299381605997</v>
      </c>
      <c r="JO96" s="110">
        <f>'Drive Train'!$G$35-JH96*'DT-Prelim Calcs'!$C$21*'Drive Train'!$G$38</f>
        <v>11.108301673934418</v>
      </c>
      <c r="JP96" s="1">
        <f>IF(JM96&gt;='Drive Train'!$G$30,1,0)</f>
        <v>1</v>
      </c>
      <c r="JQ96" s="110">
        <f>MIN(JG96,'DT-Prelim Calcs'!$C$10)*'DT-Prelim Calcs'!$C$11*1000/60/60*(1-JP96)</f>
        <v>0</v>
      </c>
      <c r="JR96" s="119">
        <f>JR95+'DT-Prelim Calcs'!$C$11</f>
        <v>3.6800000000000024</v>
      </c>
      <c r="JS96" s="2">
        <f>KC96/'Drive Train'!$G$35</f>
        <v>0.87466927177555998</v>
      </c>
      <c r="JT96" s="88">
        <f>KA96*12*60/(PI() * 'Drive Train'!$G$17)/JS$2*JS96</f>
        <v>4110.8183722126359</v>
      </c>
      <c r="JU96" s="2">
        <f>('DT-Prelim Calcs'!$C$6*JS96-JT96)/('DT-Prelim Calcs'!$C$6*JS96)*'DT-Prelim Calcs'!$C$7*JS96</f>
        <v>0.24077444292617375</v>
      </c>
      <c r="JV96" s="110">
        <f>JU96/'DT-Prelim Calcs'!$C$7*('DT-Prelim Calcs'!$C$8-'DT-Prelim Calcs'!$C$9)+'DT-Prelim Calcs'!$C$9</f>
        <v>17.685533398334002</v>
      </c>
      <c r="JW96" s="110">
        <f t="shared" si="148"/>
        <v>17.685533398334002</v>
      </c>
      <c r="JX96" s="2">
        <f t="shared" si="189"/>
        <v>3.3565836232429813E-6</v>
      </c>
      <c r="JY96" s="110">
        <f>JX96*'DT-Prelim Calcs'!$C$21/JS$2/'DT-Prelim Calcs'!$C$19/'DT-Prelim Calcs'!$C$18*3.39*'DT-Prelim Calcs'!$C$20</f>
        <v>1.2466127826583497E-4</v>
      </c>
      <c r="JZ96" s="88">
        <f t="shared" si="149"/>
        <v>1</v>
      </c>
      <c r="KA96" s="110">
        <f>JY95*'DT-Prelim Calcs'!$C$11+KA95</f>
        <v>12.304190485783057</v>
      </c>
      <c r="KB96" s="110">
        <f>KB95+0.5*JY96*'DT-Prelim Calcs'!$C$11^2+KA96*'DT-Prelim Calcs'!$C$11</f>
        <v>41.119108532235309</v>
      </c>
      <c r="KC96" s="110">
        <f>MIN('Drive Train'!$G$35-JW95*'DT-Prelim Calcs'!$C$21*'Drive Train'!$G$38,KC95+JW$2)</f>
        <v>11.108299751549611</v>
      </c>
      <c r="KD96" s="110">
        <f>'Drive Train'!$G$35-JW96*'DT-Prelim Calcs'!$C$21*'Drive Train'!$G$38</f>
        <v>11.10830199414994</v>
      </c>
      <c r="KE96" s="1">
        <f>IF(KB96&gt;='Drive Train'!$G$30,1,0)</f>
        <v>1</v>
      </c>
      <c r="KF96" s="110">
        <f>MIN(JV96,'DT-Prelim Calcs'!$C$10)*'DT-Prelim Calcs'!$C$11*1000/60/60*(1-KE96)</f>
        <v>0</v>
      </c>
      <c r="KG96" s="119">
        <f>KG95+'DT-Prelim Calcs'!$C$11</f>
        <v>3.6800000000000024</v>
      </c>
      <c r="KH96" s="2">
        <f>KR96/'Drive Train'!$G$35</f>
        <v>0.87466926960943725</v>
      </c>
      <c r="KI96" s="88">
        <f>KP96*12*60/(PI() * 'Drive Train'!$G$17)/KH$2*KH96</f>
        <v>4110.8183415958956</v>
      </c>
      <c r="KJ96" s="2">
        <f>('DT-Prelim Calcs'!$C$6*KH96-KI96)/('DT-Prelim Calcs'!$C$6*KH96)*'DT-Prelim Calcs'!$C$7*KH96</f>
        <v>0.24077444726399602</v>
      </c>
      <c r="KK96" s="110">
        <f>KJ96/'DT-Prelim Calcs'!$C$7*('DT-Prelim Calcs'!$C$8-'DT-Prelim Calcs'!$C$9)+'DT-Prelim Calcs'!$C$9</f>
        <v>17.685533662910398</v>
      </c>
      <c r="KL96" s="110">
        <f t="shared" si="150"/>
        <v>17.685533662910398</v>
      </c>
      <c r="KM96" s="2">
        <f t="shared" si="190"/>
        <v>3.3621184007126548E-6</v>
      </c>
      <c r="KN96" s="110">
        <f>KM96*'DT-Prelim Calcs'!$C$21/KH$2/'DT-Prelim Calcs'!$C$19/'DT-Prelim Calcs'!$C$18*3.39*'DT-Prelim Calcs'!$C$20</f>
        <v>1.248668362115714E-4</v>
      </c>
      <c r="KO96" s="88">
        <f t="shared" si="151"/>
        <v>1</v>
      </c>
      <c r="KP96" s="110">
        <f>KN95*'DT-Prelim Calcs'!$C$11+KP95</f>
        <v>12.304190424614733</v>
      </c>
      <c r="KQ96" s="110">
        <f>KQ95+0.5*KN96*'DT-Prelim Calcs'!$C$11^2+KP96*'DT-Prelim Calcs'!$C$11</f>
        <v>41.114553110972658</v>
      </c>
      <c r="KR96" s="110">
        <f>MIN('Drive Train'!$G$35-KL95*'DT-Prelim Calcs'!$C$21*'Drive Train'!$G$38,KR95+KL$2)</f>
        <v>11.108299724039853</v>
      </c>
      <c r="KS96" s="110">
        <f>'Drive Train'!$G$35-KL96*'DT-Prelim Calcs'!$C$21*'Drive Train'!$G$38</f>
        <v>11.108301970338063</v>
      </c>
      <c r="KT96" s="1">
        <f>IF(KQ96&gt;='Drive Train'!$G$30,1,0)</f>
        <v>1</v>
      </c>
      <c r="KU96" s="110">
        <f>MIN(KK96,'DT-Prelim Calcs'!$C$10)*'DT-Prelim Calcs'!$C$11*1000/60/60*(1-KT96)</f>
        <v>0</v>
      </c>
      <c r="KV96" s="119">
        <f>KV95+'DT-Prelim Calcs'!$C$11</f>
        <v>3.6800000000000024</v>
      </c>
      <c r="KW96" s="2">
        <f>LG96/'Drive Train'!$G$35</f>
        <v>0.87466927164307984</v>
      </c>
      <c r="KX96" s="88">
        <f>LE96*12*60/(PI() * 'Drive Train'!$G$17)/KW$2*KW96</f>
        <v>4110.8183703401128</v>
      </c>
      <c r="KY96" s="2">
        <f>('DT-Prelim Calcs'!$C$6*KW96-KX96)/('DT-Prelim Calcs'!$C$6*KW96)*'DT-Prelim Calcs'!$C$7*KW96</f>
        <v>0.24077444319147556</v>
      </c>
      <c r="KZ96" s="110">
        <f>KY96/'DT-Prelim Calcs'!$C$7*('DT-Prelim Calcs'!$C$8-'DT-Prelim Calcs'!$C$9)+'DT-Prelim Calcs'!$C$9</f>
        <v>17.685533414515533</v>
      </c>
      <c r="LA96" s="110">
        <f t="shared" si="152"/>
        <v>17.685533414515533</v>
      </c>
      <c r="LB96" s="2">
        <f t="shared" si="191"/>
        <v>3.3569221309925901E-6</v>
      </c>
      <c r="LC96" s="110">
        <f>LB96*'DT-Prelim Calcs'!$C$21/KW$2/'DT-Prelim Calcs'!$C$19/'DT-Prelim Calcs'!$C$18*3.39*'DT-Prelim Calcs'!$C$20</f>
        <v>1.2467385021800589E-4</v>
      </c>
      <c r="LD96" s="88">
        <f t="shared" si="153"/>
        <v>1</v>
      </c>
      <c r="LE96" s="110">
        <f>LC95*'DT-Prelim Calcs'!$C$11+LE95</f>
        <v>12.304190482041996</v>
      </c>
      <c r="LF96" s="110">
        <f>LF95+0.5*LC96*'DT-Prelim Calcs'!$C$11^2+LE96*'DT-Prelim Calcs'!$C$11</f>
        <v>41.118893448658746</v>
      </c>
      <c r="LG96" s="110">
        <f>MIN('Drive Train'!$G$35-LA95*'DT-Prelim Calcs'!$C$21*'Drive Train'!$G$38,LG95+LA$2)</f>
        <v>11.108299749867113</v>
      </c>
      <c r="LH96" s="110">
        <f>'Drive Train'!$G$35-LA96*'DT-Prelim Calcs'!$C$21*'Drive Train'!$G$38</f>
        <v>11.108301992693601</v>
      </c>
      <c r="LI96" s="1">
        <f>IF(LF96&gt;='Drive Train'!$G$30,1,0)</f>
        <v>1</v>
      </c>
      <c r="LJ96" s="110">
        <f>MIN(KZ96,'DT-Prelim Calcs'!$C$10)*'DT-Prelim Calcs'!$C$11*1000/60/60*(1-LI96)</f>
        <v>0</v>
      </c>
      <c r="LK96" s="119">
        <f>LK95+'DT-Prelim Calcs'!$C$11</f>
        <v>3.6800000000000024</v>
      </c>
      <c r="LL96" s="2">
        <f>LV96/'Drive Train'!$G$35</f>
        <v>0.87466927011069384</v>
      </c>
      <c r="LM96" s="88">
        <f>LT96*12*60/(PI() * 'Drive Train'!$G$17)/LL$2*LL96</f>
        <v>4110.8183486808311</v>
      </c>
      <c r="LN96" s="2">
        <f>('DT-Prelim Calcs'!$C$6*LL96-LM96)/('DT-Prelim Calcs'!$C$6*LL96)*'DT-Prelim Calcs'!$C$7*LL96</f>
        <v>0.24077444626019268</v>
      </c>
      <c r="LO96" s="110">
        <f>LN96/'DT-Prelim Calcs'!$C$7*('DT-Prelim Calcs'!$C$8-'DT-Prelim Calcs'!$C$9)+'DT-Prelim Calcs'!$C$9</f>
        <v>17.685533601685513</v>
      </c>
      <c r="LP96" s="110">
        <f t="shared" si="154"/>
        <v>17.685533601685513</v>
      </c>
      <c r="LQ96" s="2">
        <f t="shared" si="192"/>
        <v>3.3608376133198448E-6</v>
      </c>
      <c r="LR96" s="110">
        <f>LQ96*'DT-Prelim Calcs'!$C$21/LL$2/'DT-Prelim Calcs'!$C$19/'DT-Prelim Calcs'!$C$18*3.39*'DT-Prelim Calcs'!$C$20</f>
        <v>1.248192686215764E-4</v>
      </c>
      <c r="LS96" s="88">
        <f t="shared" si="155"/>
        <v>1</v>
      </c>
      <c r="LT96" s="110">
        <f>LR95*'DT-Prelim Calcs'!$C$11+LT95</f>
        <v>12.304190438769526</v>
      </c>
      <c r="LU96" s="110">
        <f>LU95+0.5*LR96*'DT-Prelim Calcs'!$C$11^2+LT96*'DT-Prelim Calcs'!$C$11</f>
        <v>41.116017875336972</v>
      </c>
      <c r="LV96" s="110">
        <f>MIN('Drive Train'!$G$35-LP95*'DT-Prelim Calcs'!$C$21*'Drive Train'!$G$38,LV95+LP$2)</f>
        <v>11.108299730405811</v>
      </c>
      <c r="LW96" s="110">
        <f>'Drive Train'!$G$35-LP96*'DT-Prelim Calcs'!$C$21*'Drive Train'!$G$38</f>
        <v>11.108301975848303</v>
      </c>
      <c r="LX96" s="1">
        <f>IF(LU96&gt;='Drive Train'!$G$30,1,0)</f>
        <v>1</v>
      </c>
      <c r="LY96" s="110">
        <f>MIN(LO96,'DT-Prelim Calcs'!$C$10)*'DT-Prelim Calcs'!$C$11*1000/60/60*(1-LX96)</f>
        <v>0</v>
      </c>
      <c r="LZ96" s="119">
        <f>LZ95+'DT-Prelim Calcs'!$C$11</f>
        <v>3.6800000000000024</v>
      </c>
    </row>
    <row r="97" spans="18:338" x14ac:dyDescent="0.2">
      <c r="R97" s="119">
        <f>R96+'DT-Prelim Calcs'!$C$11</f>
        <v>3.7200000000000024</v>
      </c>
      <c r="S97" s="2">
        <f>AG97/'Drive Train'!$G$35</f>
        <v>0</v>
      </c>
      <c r="T97" s="88">
        <f>AE97*12*60/(PI() * 'Drive Train'!$G$17)/S$2*ABS(S97)</f>
        <v>0</v>
      </c>
      <c r="U97" s="2">
        <f>IF(OR(AD96=1,AND($C$32=Motors!$C$28,'DT-Prelim Calcs'!AI96=1)),0,IF(AG97=0,-(V96+$C$9)/($C$8-$C$9)*$C$7,($C$6*S97-T97)/($C$6*S97)*$C$7*S97))</f>
        <v>0</v>
      </c>
      <c r="V97" s="110">
        <f>IF(AND(AD96=1,AI96=1),0,ABS(U97/$C$7*($C$8-$C$9)+$C$9) *'Drive Train'!$K$55 + V96*(1-'Drive Train'!$K$55))</f>
        <v>0</v>
      </c>
      <c r="W97" s="110">
        <f t="shared" si="108"/>
        <v>0</v>
      </c>
      <c r="X97" s="2">
        <f>MAX(MIN(IF(AND(AI96=1,AG97&lt;0),-1,1)*(W97-$C$9)/($C$8-$C$9)*$C$7-$C$29*AE97/T$2 -  AI96*$C$29/2,X$2),MAX(X$4:X96)*-1)</f>
        <v>-0.19877611615902296</v>
      </c>
      <c r="Y97" s="110">
        <f t="shared" si="109"/>
        <v>0</v>
      </c>
      <c r="Z97" s="110">
        <f t="shared" si="110"/>
        <v>0</v>
      </c>
      <c r="AA97" s="110">
        <f t="shared" si="111"/>
        <v>0</v>
      </c>
      <c r="AB97" s="110" t="e">
        <f t="shared" si="112"/>
        <v>#N/A</v>
      </c>
      <c r="AC97" s="88">
        <f t="shared" si="156"/>
        <v>0</v>
      </c>
      <c r="AD97" s="1">
        <f t="shared" si="113"/>
        <v>1</v>
      </c>
      <c r="AE97" s="110">
        <f t="shared" si="114"/>
        <v>0</v>
      </c>
      <c r="AF97" s="110" t="e">
        <f t="shared" si="115"/>
        <v>#N/A</v>
      </c>
      <c r="AG97" s="110">
        <f>IF(AI96=0,MIN('Drive Train'!$G$35-W96*$C$21*'Drive Train'!$G$38,AG96+W$2)-$C$3,IF(AE96-1&lt;=0,0,IF($C$32=Motors!$C$26,MAX(MAX(AG$4:AG96)*-1,AG96-W$2),MAX(0,MAX(AG$4:AG96)*-1,AG96-W$2))))</f>
        <v>0</v>
      </c>
      <c r="AH97" s="110">
        <f>'Drive Train'!$G$35-ABS(W97)*'DT-Prelim Calcs'!$C$21*'Drive Train'!$G$38</f>
        <v>12.7</v>
      </c>
      <c r="AI97" s="1">
        <f>IF(AJ97&gt;='Drive Train'!$G$30,1,0)</f>
        <v>1</v>
      </c>
      <c r="AJ97" s="110">
        <f>AJ96+0.5*Y97*'DT-Prelim Calcs'!$C$11^2+AE97*'DT-Prelim Calcs'!$C$11</f>
        <v>27.383415475911544</v>
      </c>
      <c r="AK97" s="110">
        <f t="shared" si="116"/>
        <v>0</v>
      </c>
      <c r="AL97" s="119">
        <f>AL96+'DT-Prelim Calcs'!$C$11</f>
        <v>3.7200000000000024</v>
      </c>
      <c r="AM97" s="2">
        <f>AW97/'Drive Train'!$G$35</f>
        <v>0.74532921352500614</v>
      </c>
      <c r="AN97" s="88">
        <f>AU97*12*60/(PI() * 'Drive Train'!$G$17)/AM$2*AM97</f>
        <v>2127.5011781170988</v>
      </c>
      <c r="AO97" s="2">
        <f>('DT-Prelim Calcs'!$C$6*AM97-AN97)/('DT-Prelim Calcs'!$C$6*AM97)*'DT-Prelim Calcs'!$C$7*AM97</f>
        <v>0.53725380388787691</v>
      </c>
      <c r="AP97" s="110">
        <f>AO97/'DT-Prelim Calcs'!$C$7*('DT-Prelim Calcs'!$C$8-'DT-Prelim Calcs'!$C$9)+'DT-Prelim Calcs'!$C$9</f>
        <v>35.768671726494624</v>
      </c>
      <c r="AQ97" s="110">
        <f t="shared" si="117"/>
        <v>35.768671726494624</v>
      </c>
      <c r="AR97" s="2">
        <f t="shared" si="157"/>
        <v>0.39102208726129389</v>
      </c>
      <c r="AS97" s="110">
        <f>AR97*'DT-Prelim Calcs'!$C$21/AM$2/'DT-Prelim Calcs'!$C$19/'DT-Prelim Calcs'!$C$18*3.39*'DT-Prelim Calcs'!$C$20</f>
        <v>4.3566898995716556</v>
      </c>
      <c r="AT97" s="88">
        <f t="shared" si="118"/>
        <v>0</v>
      </c>
      <c r="AU97" s="110">
        <f>AS96*'DT-Prelim Calcs'!$C$11+AU96</f>
        <v>24.90973097819942</v>
      </c>
      <c r="AV97" s="110">
        <f>AV96+0.5*AS97*'DT-Prelim Calcs'!$C$11^2+AU97*'DT-Prelim Calcs'!$C$11</f>
        <v>52.765487399891121</v>
      </c>
      <c r="AW97" s="110">
        <f>MIN('Drive Train'!$G$35-AQ96*'DT-Prelim Calcs'!$C$21*'Drive Train'!$G$38,AW96+AQ$2)</f>
        <v>9.4656810117675771</v>
      </c>
      <c r="AX97" s="110">
        <f>'Drive Train'!$G$35-AQ97*'DT-Prelim Calcs'!$C$21*'Drive Train'!$G$38</f>
        <v>9.4808195446154837</v>
      </c>
      <c r="AY97" s="1">
        <f>IF(AV97&gt;='Drive Train'!$G$30,1,0)</f>
        <v>1</v>
      </c>
      <c r="AZ97" s="110">
        <f t="shared" si="158"/>
        <v>0</v>
      </c>
      <c r="BA97" s="119">
        <f>BA96+'DT-Prelim Calcs'!$C$11</f>
        <v>3.7200000000000024</v>
      </c>
      <c r="BB97" s="2">
        <f>BL97/'Drive Train'!$G$35</f>
        <v>0.8421185345315888</v>
      </c>
      <c r="BC97" s="88">
        <f>BJ97*12*60/(PI() * 'Drive Train'!$G$17)/BB$2*BB97</f>
        <v>3617.4246704058628</v>
      </c>
      <c r="BD97" s="2">
        <f>('DT-Prelim Calcs'!$C$6*BB97-BC97)/('DT-Prelim Calcs'!$C$6*BB97)*'DT-Prelim Calcs'!$C$7*BB97</f>
        <v>0.31400206771826178</v>
      </c>
      <c r="BE97" s="110">
        <f>BD97/'DT-Prelim Calcs'!$C$7*('DT-Prelim Calcs'!$C$8-'DT-Prelim Calcs'!$C$9)+'DT-Prelim Calcs'!$C$9</f>
        <v>22.151899165794692</v>
      </c>
      <c r="BF97" s="110">
        <f t="shared" si="119"/>
        <v>22.151899165794692</v>
      </c>
      <c r="BG97" s="2">
        <f t="shared" si="159"/>
        <v>9.3939496479724854E-2</v>
      </c>
      <c r="BH97" s="110">
        <f>BG97*'DT-Prelim Calcs'!$C$21/BB$2/'DT-Prelim Calcs'!$C$19/'DT-Prelim Calcs'!$C$18*3.39*'DT-Prelim Calcs'!$C$20</f>
        <v>1.6281301302519</v>
      </c>
      <c r="BI97" s="88">
        <f t="shared" si="120"/>
        <v>0</v>
      </c>
      <c r="BJ97" s="110">
        <f>BH96*'DT-Prelim Calcs'!$C$11+BJ96</f>
        <v>24.098394837913155</v>
      </c>
      <c r="BK97" s="110">
        <f>BK96+0.5*BH97*'DT-Prelim Calcs'!$C$11^2+BJ97*'DT-Prelim Calcs'!$C$11</f>
        <v>60.1216387669363</v>
      </c>
      <c r="BL97" s="110">
        <f>MIN('Drive Train'!$G$35-BF96*'DT-Prelim Calcs'!$C$21*'Drive Train'!$G$38,BL96+BF$2)</f>
        <v>10.694905388551177</v>
      </c>
      <c r="BM97" s="110">
        <f>'Drive Train'!$G$35-BF97*'DT-Prelim Calcs'!$C$21*'Drive Train'!$G$38</f>
        <v>10.706329075078477</v>
      </c>
      <c r="BN97" s="1">
        <f>IF(BK97&gt;='Drive Train'!$G$30,1,0)</f>
        <v>1</v>
      </c>
      <c r="BO97" s="110">
        <f t="shared" si="160"/>
        <v>0</v>
      </c>
      <c r="BP97" s="119">
        <f>BP96+'DT-Prelim Calcs'!$C$11</f>
        <v>3.7200000000000024</v>
      </c>
      <c r="BQ97" s="2">
        <f>CA97/'Drive Train'!$G$35</f>
        <v>0.87135469461545711</v>
      </c>
      <c r="BR97" s="88">
        <f>BY97*12*60/(PI() * 'Drive Train'!$G$17)/BQ$2*BQ97</f>
        <v>4061.4131116086046</v>
      </c>
      <c r="BS97" s="2">
        <f>('DT-Prelim Calcs'!$C$6*BQ97-BR97)/('DT-Prelim Calcs'!$C$6*BQ97)*'DT-Prelim Calcs'!$C$7*BQ97</f>
        <v>0.24802921403653902</v>
      </c>
      <c r="BT97" s="110">
        <f>BS97/'DT-Prelim Calcs'!$C$7*('DT-Prelim Calcs'!$C$8-'DT-Prelim Calcs'!$C$9)+'DT-Prelim Calcs'!$C$9</f>
        <v>18.128022983788906</v>
      </c>
      <c r="BU97" s="110">
        <f t="shared" si="121"/>
        <v>18.128022983788906</v>
      </c>
      <c r="BV97" s="2">
        <f t="shared" si="161"/>
        <v>9.2469288961628815E-3</v>
      </c>
      <c r="BW97" s="110">
        <f>BV97*'DT-Prelim Calcs'!$C$21/BQ$2/'DT-Prelim Calcs'!$C$19/'DT-Prelim Calcs'!$C$18*3.39*'DT-Prelim Calcs'!$C$20</f>
        <v>0.21750235762227579</v>
      </c>
      <c r="BX97" s="88">
        <f t="shared" si="122"/>
        <v>1</v>
      </c>
      <c r="BY97" s="110">
        <f>BW96*'DT-Prelim Calcs'!$C$11+BY96</f>
        <v>19.267194056186117</v>
      </c>
      <c r="BZ97" s="110">
        <f>BZ96+0.5*BW97*'DT-Prelim Calcs'!$C$11^2+BY97*'DT-Prelim Calcs'!$C$11</f>
        <v>56.13693692807589</v>
      </c>
      <c r="CA97" s="110">
        <f>MIN('Drive Train'!$G$35-BU96*'DT-Prelim Calcs'!$C$21*'Drive Train'!$G$38,CA96+BU$2)</f>
        <v>11.066204621616304</v>
      </c>
      <c r="CB97" s="110">
        <f>'Drive Train'!$G$35-BU97*'DT-Prelim Calcs'!$C$21*'Drive Train'!$G$38</f>
        <v>11.068477931458998</v>
      </c>
      <c r="CC97" s="1">
        <f>IF(BZ97&gt;='Drive Train'!$G$30,1,0)</f>
        <v>1</v>
      </c>
      <c r="CD97" s="110">
        <f t="shared" si="162"/>
        <v>0</v>
      </c>
      <c r="CE97" s="119">
        <f>CE96+'DT-Prelim Calcs'!$C$11</f>
        <v>3.7200000000000024</v>
      </c>
      <c r="CF97" s="2">
        <f>CP97/'Drive Train'!$G$35</f>
        <v>0.87452409691994581</v>
      </c>
      <c r="CG97" s="88">
        <f>CN97*12*60/(PI() * 'Drive Train'!$G$17)/CF$2*CF97</f>
        <v>4108.6990598196508</v>
      </c>
      <c r="CH97" s="2">
        <f>('DT-Prelim Calcs'!$C$6*CF97-CG97)/('DT-Prelim Calcs'!$C$6*CF97)*'DT-Prelim Calcs'!$C$7*CF97</f>
        <v>0.24108142968011884</v>
      </c>
      <c r="CI97" s="110">
        <f>CH97/'DT-Prelim Calcs'!$C$7*('DT-Prelim Calcs'!$C$8-'DT-Prelim Calcs'!$C$9)+'DT-Prelim Calcs'!$C$9</f>
        <v>17.704257413113631</v>
      </c>
      <c r="CJ97" s="110">
        <f t="shared" si="123"/>
        <v>17.704257413113631</v>
      </c>
      <c r="CK97" s="2">
        <f t="shared" si="163"/>
        <v>3.9452324266014971E-4</v>
      </c>
      <c r="CL97" s="110">
        <f>CK97*'DT-Prelim Calcs'!$C$21/CF$2/'DT-Prelim Calcs'!$C$19/'DT-Prelim Calcs'!$C$18*3.39*'DT-Prelim Calcs'!$C$20</f>
        <v>1.1721864194303428E-2</v>
      </c>
      <c r="CM97" s="88">
        <f t="shared" si="124"/>
        <v>1</v>
      </c>
      <c r="CN97" s="110">
        <f>CL96*'DT-Prelim Calcs'!$C$11+CN96</f>
        <v>15.374860771420673</v>
      </c>
      <c r="CO97" s="110">
        <f>CO96+0.5*CL97*'DT-Prelim Calcs'!$C$11^2+CN97*'DT-Prelim Calcs'!$C$11</f>
        <v>49.187777314752026</v>
      </c>
      <c r="CP97" s="110">
        <f>MIN('Drive Train'!$G$35-CJ96*'DT-Prelim Calcs'!$C$21*'Drive Train'!$G$38,CP96+CJ$2)</f>
        <v>11.106456030883312</v>
      </c>
      <c r="CQ97" s="110">
        <f>'Drive Train'!$G$35-CJ97*'DT-Prelim Calcs'!$C$21*'Drive Train'!$G$38</f>
        <v>11.106616832819773</v>
      </c>
      <c r="CR97" s="1">
        <f>IF(CO97&gt;='Drive Train'!$G$30,1,0)</f>
        <v>1</v>
      </c>
      <c r="CS97" s="110">
        <f t="shared" si="164"/>
        <v>0</v>
      </c>
      <c r="CT97" s="119">
        <f>CT96+'DT-Prelim Calcs'!$C$11</f>
        <v>3.7200000000000024</v>
      </c>
      <c r="CU97" s="2">
        <f>DE97/'Drive Train'!$G$35</f>
        <v>0.87466777575743071</v>
      </c>
      <c r="CV97" s="88">
        <f>DC97*12*60/(PI() * 'Drive Train'!$G$17)/CU$2*CU97</f>
        <v>4110.7969928987277</v>
      </c>
      <c r="CW97" s="2">
        <f>('DT-Prelim Calcs'!$C$6*CU97-CV97)/('DT-Prelim Calcs'!$C$6*CU97)*'DT-Prelim Calcs'!$C$7*CU97</f>
        <v>0.24077749532701728</v>
      </c>
      <c r="CX97" s="110">
        <f>CW97/'DT-Prelim Calcs'!$C$7*('DT-Prelim Calcs'!$C$8-'DT-Prelim Calcs'!$C$9)+'DT-Prelim Calcs'!$C$9</f>
        <v>17.685719573137227</v>
      </c>
      <c r="CY97" s="110">
        <f t="shared" si="125"/>
        <v>17.685719573137227</v>
      </c>
      <c r="CZ97" s="2">
        <f t="shared" si="165"/>
        <v>7.2493642738202801E-6</v>
      </c>
      <c r="DA97" s="110">
        <f>CZ97*'DT-Prelim Calcs'!$C$21/CU$2/'DT-Prelim Calcs'!$C$19/'DT-Prelim Calcs'!$C$18*3.39*'DT-Prelim Calcs'!$C$20</f>
        <v>2.6026200480757001E-4</v>
      </c>
      <c r="DB97" s="88">
        <f t="shared" si="126"/>
        <v>1</v>
      </c>
      <c r="DC97" s="110">
        <f>DA96*'DT-Prelim Calcs'!$C$11+DC96</f>
        <v>12.728428489266829</v>
      </c>
      <c r="DD97" s="110">
        <f>DD96+0.5*DA97*'DT-Prelim Calcs'!$C$11^2+DC97*'DT-Prelim Calcs'!$C$11</f>
        <v>42.740651921008443</v>
      </c>
      <c r="DE97" s="110">
        <f>MIN('Drive Train'!$G$35-CY96*'DT-Prelim Calcs'!$C$21*'Drive Train'!$G$38,DE96+CY$2)</f>
        <v>11.10828075211937</v>
      </c>
      <c r="DF97" s="110">
        <f>'Drive Train'!$G$35-CY97*'DT-Prelim Calcs'!$C$21*'Drive Train'!$G$38</f>
        <v>11.108285238417649</v>
      </c>
      <c r="DG97" s="1">
        <f>IF(DD97&gt;='Drive Train'!$G$30,1,0)</f>
        <v>1</v>
      </c>
      <c r="DH97" s="110">
        <f t="shared" si="166"/>
        <v>0</v>
      </c>
      <c r="DI97" s="119">
        <f>DI96+'DT-Prelim Calcs'!$C$11</f>
        <v>3.7200000000000024</v>
      </c>
      <c r="DJ97" s="2">
        <f>DT97/'Drive Train'!$G$35</f>
        <v>0.87467056344978622</v>
      </c>
      <c r="DK97" s="88">
        <f>DR97*12*60/(PI() * 'Drive Train'!$G$17)/DJ$2*DJ97</f>
        <v>4110.8366370836575</v>
      </c>
      <c r="DL97" s="2">
        <f>('DT-Prelim Calcs'!$C$6*DJ97-DK97)/('DT-Prelim Calcs'!$C$6*DJ97)*'DT-Prelim Calcs'!$C$7*DJ97</f>
        <v>0.24077185434639767</v>
      </c>
      <c r="DM97" s="110">
        <f>DL97/'DT-Prelim Calcs'!$C$7*('DT-Prelim Calcs'!$C$8-'DT-Prelim Calcs'!$C$9)+'DT-Prelim Calcs'!$C$9</f>
        <v>17.685375513326385</v>
      </c>
      <c r="DN97" s="110">
        <f t="shared" si="127"/>
        <v>17.685375513326385</v>
      </c>
      <c r="DO97" s="2">
        <f t="shared" si="167"/>
        <v>5.3789845549934157E-8</v>
      </c>
      <c r="DP97" s="110">
        <f>DO97*'DT-Prelim Calcs'!$C$21/DJ$2/'DT-Prelim Calcs'!$C$19/'DT-Prelim Calcs'!$C$18*3.39*'DT-Prelim Calcs'!$C$20</f>
        <v>2.2640815416850755E-6</v>
      </c>
      <c r="DQ97" s="88">
        <f t="shared" si="128"/>
        <v>1</v>
      </c>
      <c r="DR97" s="110">
        <f>DP96*'DT-Prelim Calcs'!$C$11+DR96</f>
        <v>10.856670868637609</v>
      </c>
      <c r="DS97" s="110">
        <f>DS96+0.5*DP97*'DT-Prelim Calcs'!$C$11^2+DR97*'DT-Prelim Calcs'!$C$11</f>
        <v>37.420179175282868</v>
      </c>
      <c r="DT97" s="110">
        <f>MIN('Drive Train'!$G$35-DN96*'DT-Prelim Calcs'!$C$21*'Drive Train'!$G$38,DT96+DN$2)</f>
        <v>11.108316155812284</v>
      </c>
      <c r="DU97" s="110">
        <f>'Drive Train'!$G$35-DN97*'DT-Prelim Calcs'!$C$21*'Drive Train'!$G$38</f>
        <v>11.108316203800625</v>
      </c>
      <c r="DV97" s="1">
        <f>IF(DS97&gt;='Drive Train'!$G$30,1,0)</f>
        <v>1</v>
      </c>
      <c r="DW97" s="110">
        <f t="shared" si="168"/>
        <v>0</v>
      </c>
      <c r="DX97" s="119">
        <f>DX96+'DT-Prelim Calcs'!$C$11</f>
        <v>3.7200000000000024</v>
      </c>
      <c r="DY97" s="2">
        <f>EI97/'Drive Train'!$G$35</f>
        <v>0.87467058536577724</v>
      </c>
      <c r="DZ97" s="88">
        <f>EG97*12*60/(PI() * 'Drive Train'!$G$17)/DY$2*DY97</f>
        <v>4110.8369390085163</v>
      </c>
      <c r="EA97" s="2">
        <f>('DT-Prelim Calcs'!$C$6*DY97-DZ97)/('DT-Prelim Calcs'!$C$6*DY97)*'DT-Prelim Calcs'!$C$7*DY97</f>
        <v>0.24077181235170345</v>
      </c>
      <c r="EB97" s="110">
        <f>EA97/'DT-Prelim Calcs'!$C$7*('DT-Prelim Calcs'!$C$8-'DT-Prelim Calcs'!$C$9)+'DT-Prelim Calcs'!$C$9</f>
        <v>17.685372951947869</v>
      </c>
      <c r="EC97" s="110">
        <f t="shared" si="129"/>
        <v>17.685372951947869</v>
      </c>
      <c r="ED97" s="2">
        <f t="shared" si="169"/>
        <v>1.4425102778936605E-10</v>
      </c>
      <c r="EE97" s="110">
        <f>ED97*'DT-Prelim Calcs'!$C$21/DY$2/'DT-Prelim Calcs'!$C$19/'DT-Prelim Calcs'!$C$18*3.39*'DT-Prelim Calcs'!$C$20</f>
        <v>6.964603118515973E-9</v>
      </c>
      <c r="EF97" s="88">
        <f t="shared" si="130"/>
        <v>1</v>
      </c>
      <c r="EG97" s="110">
        <f>EE96*'DT-Prelim Calcs'!$C$11+EG96</f>
        <v>9.4647904460423753</v>
      </c>
      <c r="EH97" s="110">
        <f>EH96+0.5*EE97*'DT-Prelim Calcs'!$C$11^2+EG97*'DT-Prelim Calcs'!$C$11</f>
        <v>33.132765318182258</v>
      </c>
      <c r="EI97" s="110">
        <f>MIN('Drive Train'!$G$35-EC96*'DT-Prelim Calcs'!$C$21*'Drive Train'!$G$38,EI96+EC$2)</f>
        <v>11.108316434145371</v>
      </c>
      <c r="EJ97" s="110">
        <f>'Drive Train'!$G$35-EC97*'DT-Prelim Calcs'!$C$21*'Drive Train'!$G$38</f>
        <v>11.108316434324692</v>
      </c>
      <c r="EK97" s="1">
        <f>IF(EH97&gt;='Drive Train'!$G$30,1,0)</f>
        <v>1</v>
      </c>
      <c r="EL97" s="110">
        <f t="shared" si="170"/>
        <v>0</v>
      </c>
      <c r="EM97" s="119">
        <f>EM96+'DT-Prelim Calcs'!$C$11</f>
        <v>3.7200000000000024</v>
      </c>
      <c r="EN97" s="2">
        <f>EX97/'Drive Train'!$G$35</f>
        <v>0.87467058542855791</v>
      </c>
      <c r="EO97" s="88">
        <f>EV97*12*60/(PI() * 'Drive Train'!$G$17)/EN$2*EN97</f>
        <v>4110.8369398415998</v>
      </c>
      <c r="EP97" s="2">
        <f>('DT-Prelim Calcs'!$C$6*EN97-EO97)/('DT-Prelim Calcs'!$C$6*EN97)*'DT-Prelim Calcs'!$C$7*EN97</f>
        <v>0.24077181223908586</v>
      </c>
      <c r="EQ97" s="110">
        <f>EP97/'DT-Prelim Calcs'!$C$7*('DT-Prelim Calcs'!$C$8-'DT-Prelim Calcs'!$C$9)+'DT-Prelim Calcs'!$C$9</f>
        <v>17.685372945078996</v>
      </c>
      <c r="ER97" s="110">
        <f t="shared" si="131"/>
        <v>17.685372945078996</v>
      </c>
      <c r="ES97" s="2">
        <f t="shared" si="171"/>
        <v>1.2145839889399213E-13</v>
      </c>
      <c r="ET97" s="110">
        <f>ES97*'DT-Prelim Calcs'!$C$21/EN$2/'DT-Prelim Calcs'!$C$19/'DT-Prelim Calcs'!$C$18*3.39*'DT-Prelim Calcs'!$C$20</f>
        <v>6.615963156959307E-12</v>
      </c>
      <c r="EU97" s="88">
        <f t="shared" si="132"/>
        <v>1</v>
      </c>
      <c r="EV97" s="110">
        <f>ET96*'DT-Prelim Calcs'!$C$11+EV96</f>
        <v>8.3892460782719009</v>
      </c>
      <c r="EW97" s="110">
        <f>EW96+0.5*ET97*'DT-Prelim Calcs'!$C$11^2+EV97*'DT-Prelim Calcs'!$C$11</f>
        <v>29.664551757733385</v>
      </c>
      <c r="EX97" s="110">
        <f>MIN('Drive Train'!$G$35-ER96*'DT-Prelim Calcs'!$C$21*'Drive Train'!$G$38,EX96+ER$2)</f>
        <v>11.108316434942685</v>
      </c>
      <c r="EY97" s="110">
        <f>'Drive Train'!$G$35-ER97*'DT-Prelim Calcs'!$C$21*'Drive Train'!$G$38</f>
        <v>11.108316434942889</v>
      </c>
      <c r="EZ97" s="1">
        <f>IF(EW97&gt;='Drive Train'!$G$30,1,0)</f>
        <v>1</v>
      </c>
      <c r="FA97" s="110">
        <f t="shared" si="172"/>
        <v>0</v>
      </c>
      <c r="FB97" s="119">
        <f>FB96+'DT-Prelim Calcs'!$C$11</f>
        <v>3.7200000000000024</v>
      </c>
      <c r="FC97" s="2">
        <f>FM97/'Drive Train'!$G$35</f>
        <v>0.87467058542861498</v>
      </c>
      <c r="FD97" s="88">
        <f>FK97*12*60/(PI() * 'Drive Train'!$G$17)/FC$2*FC97</f>
        <v>4110.8369398423247</v>
      </c>
      <c r="FE97" s="2">
        <f>('DT-Prelim Calcs'!$C$6*FC97-FD97)/('DT-Prelim Calcs'!$C$6*FC97)*'DT-Prelim Calcs'!$C$7*FC97</f>
        <v>0.24077181223899125</v>
      </c>
      <c r="FF97" s="110">
        <f>FE97/'DT-Prelim Calcs'!$C$7*('DT-Prelim Calcs'!$C$8-'DT-Prelim Calcs'!$C$9)+'DT-Prelim Calcs'!$C$9</f>
        <v>17.685372945073226</v>
      </c>
      <c r="FG97" s="110">
        <f t="shared" si="133"/>
        <v>17.685372945073226</v>
      </c>
      <c r="FH97" s="2">
        <f t="shared" si="173"/>
        <v>1.1102230246251565E-16</v>
      </c>
      <c r="FI97" s="110">
        <f>FH97*'DT-Prelim Calcs'!$C$21/FC$2/'DT-Prelim Calcs'!$C$19/'DT-Prelim Calcs'!$C$18*3.39*'DT-Prelim Calcs'!$C$20</f>
        <v>6.7347140329692135E-15</v>
      </c>
      <c r="FJ97" s="88">
        <f t="shared" si="134"/>
        <v>1</v>
      </c>
      <c r="FK97" s="110">
        <f>FI96*'DT-Prelim Calcs'!$C$11+FK96</f>
        <v>7.5332005600817276</v>
      </c>
      <c r="FL97" s="110">
        <f>FL96+0.5*FI97*'DT-Prelim Calcs'!$C$11^2+FK97*'DT-Prelim Calcs'!$C$11</f>
        <v>26.827585089825334</v>
      </c>
      <c r="FM97" s="110">
        <f>MIN('Drive Train'!$G$35-FG96*'DT-Prelim Calcs'!$C$21*'Drive Train'!$G$38,FM96+FG$2)</f>
        <v>11.10831643494341</v>
      </c>
      <c r="FN97" s="110">
        <f>'Drive Train'!$G$35-FG97*'DT-Prelim Calcs'!$C$21*'Drive Train'!$G$38</f>
        <v>11.10831643494341</v>
      </c>
      <c r="FO97" s="1">
        <f>IF(FL97&gt;='Drive Train'!$G$30,1,0)</f>
        <v>1</v>
      </c>
      <c r="FP97" s="110">
        <f t="shared" si="174"/>
        <v>0</v>
      </c>
      <c r="FQ97" s="119">
        <f>FQ96+'DT-Prelim Calcs'!$C$11</f>
        <v>3.7200000000000024</v>
      </c>
      <c r="FR97" s="2">
        <f>GB97/'Drive Train'!$G$35</f>
        <v>0.87467058542861498</v>
      </c>
      <c r="FS97" s="88">
        <f>FZ97*12*60/(PI() * 'Drive Train'!$G$17)/FR$2*FR97</f>
        <v>4110.8369398423247</v>
      </c>
      <c r="FT97" s="2">
        <f>('DT-Prelim Calcs'!$C$6*FR97-FS97)/('DT-Prelim Calcs'!$C$6*FR97)*'DT-Prelim Calcs'!$C$7*FR97</f>
        <v>0.24077181223899125</v>
      </c>
      <c r="FU97" s="110">
        <f>FT97/'DT-Prelim Calcs'!$C$7*('DT-Prelim Calcs'!$C$8-'DT-Prelim Calcs'!$C$9)+'DT-Prelim Calcs'!$C$9</f>
        <v>17.685372945073226</v>
      </c>
      <c r="FV97" s="110">
        <f t="shared" si="135"/>
        <v>17.685372945073226</v>
      </c>
      <c r="FW97" s="2">
        <f t="shared" si="175"/>
        <v>1.3877787807814457E-16</v>
      </c>
      <c r="FX97" s="110">
        <f>FW97*'DT-Prelim Calcs'!$C$21/FR$2/'DT-Prelim Calcs'!$C$19/'DT-Prelim Calcs'!$C$18*3.39*'DT-Prelim Calcs'!$C$20</f>
        <v>9.2774121882739154E-15</v>
      </c>
      <c r="FY97" s="88">
        <f t="shared" si="136"/>
        <v>1</v>
      </c>
      <c r="FZ97" s="110">
        <f>FX96*'DT-Prelim Calcs'!$C$11+FZ96</f>
        <v>6.8356819897037893</v>
      </c>
      <c r="GA97" s="110">
        <f>GA96+0.5*FX97*'DT-Prelim Calcs'!$C$11^2+FZ97*'DT-Prelim Calcs'!$C$11</f>
        <v>24.47218915699214</v>
      </c>
      <c r="GB97" s="110">
        <f>MIN('Drive Train'!$G$35-FV96*'DT-Prelim Calcs'!$C$21*'Drive Train'!$G$38,GB96+FV$2)</f>
        <v>11.10831643494341</v>
      </c>
      <c r="GC97" s="110">
        <f>'Drive Train'!$G$35-FV97*'DT-Prelim Calcs'!$C$21*'Drive Train'!$G$38</f>
        <v>11.10831643494341</v>
      </c>
      <c r="GD97" s="1">
        <f>IF(GA97&gt;='Drive Train'!$G$30,1,0)</f>
        <v>1</v>
      </c>
      <c r="GE97" s="110">
        <f t="shared" si="176"/>
        <v>0</v>
      </c>
      <c r="GF97" s="119">
        <f>GF96+'DT-Prelim Calcs'!$C$11</f>
        <v>3.7200000000000024</v>
      </c>
      <c r="GG97" s="2">
        <f>GQ97/'Drive Train'!$G$35</f>
        <v>0.87466790225306612</v>
      </c>
      <c r="GH97" s="88">
        <f>GO97*12*60/(PI() * 'Drive Train'!$G$17)/GG$2*GG97</f>
        <v>4110.7990148948875</v>
      </c>
      <c r="GI97" s="2">
        <f>('DT-Prelim Calcs'!$C$6*GG97-GH97)/('DT-Prelim Calcs'!$C$6*GG97)*'DT-Prelim Calcs'!$C$7*GG97</f>
        <v>0.24077718549843433</v>
      </c>
      <c r="GJ97" s="110">
        <f>GI97/'DT-Prelim Calcs'!$C$7*('DT-Prelim Calcs'!$C$8-'DT-Prelim Calcs'!$C$9)+'DT-Prelim Calcs'!$C$9</f>
        <v>17.685700675791033</v>
      </c>
      <c r="GK97" s="110">
        <f t="shared" si="177"/>
        <v>17.685700675791033</v>
      </c>
      <c r="GL97" s="2">
        <f t="shared" si="178"/>
        <v>6.8559274801760495E-6</v>
      </c>
      <c r="GM97" s="110">
        <f>GL97*'DT-Prelim Calcs'!$C$21/GG$2/'DT-Prelim Calcs'!$C$19/'DT-Prelim Calcs'!$C$18*3.39*'DT-Prelim Calcs'!$C$20</f>
        <v>2.5462457644683033E-4</v>
      </c>
      <c r="GN97" s="88">
        <f t="shared" si="137"/>
        <v>1</v>
      </c>
      <c r="GO97" s="110">
        <f>GM96*'DT-Prelim Calcs'!$C$11+GO96</f>
        <v>12.304151812277794</v>
      </c>
      <c r="GP97" s="110">
        <f>GP96+0.5*GM97*'DT-Prelim Calcs'!$C$11^2+GO97*'DT-Prelim Calcs'!$C$11</f>
        <v>39.693441158118766</v>
      </c>
      <c r="GQ97" s="110">
        <f>MIN('Drive Train'!$G$35-GK96*'DT-Prelim Calcs'!$C$21*'Drive Train'!$G$38,GQ96+GK$2)</f>
        <v>11.108282358613939</v>
      </c>
      <c r="GR97" s="110">
        <f>'Drive Train'!$G$35-GK97*'DT-Prelim Calcs'!$C$21*'Drive Train'!$G$38</f>
        <v>11.108286939178807</v>
      </c>
      <c r="GS97" s="1">
        <f>IF(GP97&gt;='Drive Train'!$G$30,1,0)</f>
        <v>1</v>
      </c>
      <c r="GT97" s="110">
        <f t="shared" si="179"/>
        <v>0</v>
      </c>
      <c r="GU97" s="119">
        <f>GU96+'DT-Prelim Calcs'!$C$11</f>
        <v>3.7200000000000024</v>
      </c>
      <c r="GV97" s="2">
        <f>HF97/'Drive Train'!$G$35</f>
        <v>0.87466866744773497</v>
      </c>
      <c r="GW97" s="88">
        <f>HD97*12*60/(PI() * 'Drive Train'!$G$17)/GV$2*GV97</f>
        <v>4110.8098304295918</v>
      </c>
      <c r="GX97" s="2">
        <f>('DT-Prelim Calcs'!$C$6*GV97-GW97)/('DT-Prelim Calcs'!$C$6*GV97)*'DT-Prelim Calcs'!$C$7*GV97</f>
        <v>0.24077565313799737</v>
      </c>
      <c r="GY97" s="110">
        <f>GX97/'DT-Prelim Calcs'!$C$7*('DT-Prelim Calcs'!$C$8-'DT-Prelim Calcs'!$C$9)+'DT-Prelim Calcs'!$C$9</f>
        <v>17.685607212672181</v>
      </c>
      <c r="GZ97" s="110">
        <f t="shared" si="138"/>
        <v>17.685607212672181</v>
      </c>
      <c r="HA97" s="2">
        <f t="shared" si="180"/>
        <v>4.9007349288698876E-6</v>
      </c>
      <c r="HB97" s="110">
        <f>HA97*'DT-Prelim Calcs'!$C$21/GV$2/'DT-Prelim Calcs'!$C$19/'DT-Prelim Calcs'!$C$18*3.39*'DT-Prelim Calcs'!$C$20</f>
        <v>1.8201002842428544E-4</v>
      </c>
      <c r="HC97" s="88">
        <f t="shared" si="139"/>
        <v>1</v>
      </c>
      <c r="HD97" s="110">
        <f>HB96*'DT-Prelim Calcs'!$C$11+HD96</f>
        <v>12.304173420382641</v>
      </c>
      <c r="HE97" s="110">
        <f>HE96+0.5*HB97*'DT-Prelim Calcs'!$C$11^2+HD97*'DT-Prelim Calcs'!$C$11</f>
        <v>40.361052990619932</v>
      </c>
      <c r="HF97" s="110">
        <f>MIN('Drive Train'!$G$35-GZ96*'DT-Prelim Calcs'!$C$21*'Drive Train'!$G$38,HF96+GZ$2)</f>
        <v>11.108292076586233</v>
      </c>
      <c r="HG97" s="110">
        <f>'Drive Train'!$G$35-GZ97*'DT-Prelim Calcs'!$C$21*'Drive Train'!$G$38</f>
        <v>11.108295350859503</v>
      </c>
      <c r="HH97" s="1">
        <f>IF(HE97&gt;='Drive Train'!$G$30,1,0)</f>
        <v>1</v>
      </c>
      <c r="HI97" s="110">
        <f t="shared" si="181"/>
        <v>0</v>
      </c>
      <c r="HJ97" s="119">
        <f>HJ96+'DT-Prelim Calcs'!$C$11</f>
        <v>3.7200000000000024</v>
      </c>
      <c r="HK97" s="2">
        <f>HU97/'Drive Train'!$G$35</f>
        <v>0.87466903819839692</v>
      </c>
      <c r="HL97" s="88">
        <f>HS97*12*60/(PI() * 'Drive Train'!$G$17)/HK$2*HK97</f>
        <v>4110.815070750702</v>
      </c>
      <c r="HM97" s="2">
        <f>('DT-Prelim Calcs'!$C$6*HK97-HL97)/('DT-Prelim Calcs'!$C$6*HK97)*'DT-Prelim Calcs'!$C$7*HK97</f>
        <v>0.24077491068191598</v>
      </c>
      <c r="HN97" s="110">
        <f>HM97/'DT-Prelim Calcs'!$C$7*('DT-Prelim Calcs'!$C$8-'DT-Prelim Calcs'!$C$9)+'DT-Prelim Calcs'!$C$9</f>
        <v>17.685561928116861</v>
      </c>
      <c r="HO97" s="110">
        <f t="shared" si="140"/>
        <v>17.685561928116861</v>
      </c>
      <c r="HP97" s="2">
        <f t="shared" si="182"/>
        <v>3.9534093707049855E-6</v>
      </c>
      <c r="HQ97" s="110">
        <f>HP97*'DT-Prelim Calcs'!$C$21/HK$2/'DT-Prelim Calcs'!$C$19/'DT-Prelim Calcs'!$C$18*3.39*'DT-Prelim Calcs'!$C$20</f>
        <v>1.4682698868203874E-4</v>
      </c>
      <c r="HR97" s="88">
        <f t="shared" si="141"/>
        <v>1</v>
      </c>
      <c r="HS97" s="110">
        <f>HQ96*'DT-Prelim Calcs'!$C$11+HS96</f>
        <v>12.304183889883383</v>
      </c>
      <c r="HT97" s="110">
        <f>HT96+0.5*HQ97*'DT-Prelim Calcs'!$C$11^2+HS97*'DT-Prelim Calcs'!$C$11</f>
        <v>40.829773240007974</v>
      </c>
      <c r="HU97" s="110">
        <f>MIN('Drive Train'!$G$35-HO96*'DT-Prelim Calcs'!$C$21*'Drive Train'!$G$38,HU96+HO$2)</f>
        <v>11.10829678511964</v>
      </c>
      <c r="HV97" s="110">
        <f>'Drive Train'!$G$35-HO97*'DT-Prelim Calcs'!$C$21*'Drive Train'!$G$38</f>
        <v>11.108299426469483</v>
      </c>
      <c r="HW97" s="1">
        <f>IF(HT97&gt;='Drive Train'!$G$30,1,0)</f>
        <v>1</v>
      </c>
      <c r="HX97" s="110">
        <f t="shared" si="183"/>
        <v>0</v>
      </c>
      <c r="HY97" s="119">
        <f>HY96+'DT-Prelim Calcs'!$C$11</f>
        <v>3.7200000000000024</v>
      </c>
      <c r="HZ97" s="2">
        <f>IJ97/'Drive Train'!$G$35</f>
        <v>0.87466923757075632</v>
      </c>
      <c r="IA97" s="88">
        <f>IH97*12*60/(PI() * 'Drive Train'!$G$17)/HZ$2*HZ97</f>
        <v>4110.8178887499062</v>
      </c>
      <c r="IB97" s="2">
        <f>('DT-Prelim Calcs'!$C$6*HZ97-IA97)/('DT-Prelim Calcs'!$C$6*HZ97)*'DT-Prelim Calcs'!$C$7*HZ97</f>
        <v>0.2407745114238472</v>
      </c>
      <c r="IC97" s="110">
        <f>IB97/'DT-Prelim Calcs'!$C$7*('DT-Prelim Calcs'!$C$8-'DT-Prelim Calcs'!$C$9)+'DT-Prelim Calcs'!$C$9</f>
        <v>17.685537576206286</v>
      </c>
      <c r="ID97" s="110">
        <f t="shared" si="142"/>
        <v>17.685537576206286</v>
      </c>
      <c r="IE97" s="2">
        <f t="shared" si="184"/>
        <v>3.4439821724463471E-6</v>
      </c>
      <c r="IF97" s="110">
        <f>IE97*'DT-Prelim Calcs'!$C$21/HZ$2/'DT-Prelim Calcs'!$C$19/'DT-Prelim Calcs'!$C$18*3.39*'DT-Prelim Calcs'!$C$20</f>
        <v>1.2790720212330306E-4</v>
      </c>
      <c r="IG97" s="88">
        <f t="shared" si="143"/>
        <v>1</v>
      </c>
      <c r="IH97" s="110">
        <f>IF96*'DT-Prelim Calcs'!$C$11+IH96</f>
        <v>12.304189519886453</v>
      </c>
      <c r="II97" s="110">
        <f>II96+0.5*IF97*'DT-Prelim Calcs'!$C$11^2+IH97*'DT-Prelim Calcs'!$C$11</f>
        <v>41.158837258610589</v>
      </c>
      <c r="IJ97" s="110">
        <f>MIN('Drive Train'!$G$35-ID96*'DT-Prelim Calcs'!$C$21*'Drive Train'!$G$38,IJ96+ID$2)</f>
        <v>11.108299317148605</v>
      </c>
      <c r="IK97" s="110">
        <f>'Drive Train'!$G$35-ID97*'DT-Prelim Calcs'!$C$21*'Drive Train'!$G$38</f>
        <v>11.108301618141434</v>
      </c>
      <c r="IL97" s="1">
        <f>IF(II97&gt;='Drive Train'!$G$30,1,0)</f>
        <v>1</v>
      </c>
      <c r="IM97" s="110">
        <f t="shared" si="185"/>
        <v>0</v>
      </c>
      <c r="IN97" s="119">
        <f>IN96+'DT-Prelim Calcs'!$C$11</f>
        <v>3.7200000000000024</v>
      </c>
      <c r="IO97" s="2">
        <f>IY97/'Drive Train'!$G$35</f>
        <v>0.87466935461217876</v>
      </c>
      <c r="IP97" s="88">
        <f>IW97*12*60/(PI() * 'Drive Train'!$G$17)/IO$2*IO97</f>
        <v>4110.8195430545247</v>
      </c>
      <c r="IQ97" s="2">
        <f>('DT-Prelim Calcs'!$C$6*IO97-IP97)/('DT-Prelim Calcs'!$C$6*IO97)*'DT-Prelim Calcs'!$C$7*IO97</f>
        <v>0.2407742770396652</v>
      </c>
      <c r="IR97" s="110">
        <f>IQ97/'DT-Prelim Calcs'!$C$7*('DT-Prelim Calcs'!$C$8-'DT-Prelim Calcs'!$C$9)+'DT-Prelim Calcs'!$C$9</f>
        <v>17.685523280433479</v>
      </c>
      <c r="IS97" s="110">
        <f t="shared" si="144"/>
        <v>17.685523280433479</v>
      </c>
      <c r="IT97" s="2">
        <f t="shared" si="186"/>
        <v>3.1449232991698217E-6</v>
      </c>
      <c r="IU97" s="110">
        <f>IT97*'DT-Prelim Calcs'!$C$21/IO$2/'DT-Prelim Calcs'!$C$19/'DT-Prelim Calcs'!$C$18*3.39*'DT-Prelim Calcs'!$C$20</f>
        <v>1.168003549227043E-4</v>
      </c>
      <c r="IV97" s="88">
        <f t="shared" si="145"/>
        <v>1</v>
      </c>
      <c r="IW97" s="110">
        <f>IU96*'DT-Prelim Calcs'!$C$11+IW96</f>
        <v>12.304192824974834</v>
      </c>
      <c r="IX97" s="110">
        <f>IX96+0.5*IU97*'DT-Prelim Calcs'!$C$11^2+IW97*'DT-Prelim Calcs'!$C$11</f>
        <v>41.391554245986093</v>
      </c>
      <c r="IY97" s="110">
        <f>MIN('Drive Train'!$G$35-IS96*'DT-Prelim Calcs'!$C$21*'Drive Train'!$G$38,IY96+IS$2)</f>
        <v>11.10830080357467</v>
      </c>
      <c r="IZ97" s="110">
        <f>'Drive Train'!$G$35-IS97*'DT-Prelim Calcs'!$C$21*'Drive Train'!$G$38</f>
        <v>11.108302904760986</v>
      </c>
      <c r="JA97" s="1">
        <f>IF(IX97&gt;='Drive Train'!$G$30,1,0)</f>
        <v>1</v>
      </c>
      <c r="JB97" s="110">
        <f t="shared" si="187"/>
        <v>0</v>
      </c>
      <c r="JC97" s="119">
        <f>JC96+'DT-Prelim Calcs'!$C$11</f>
        <v>3.7200000000000024</v>
      </c>
      <c r="JD97" s="2">
        <f>JN97/'Drive Train'!$G$35</f>
        <v>0.8746694231444424</v>
      </c>
      <c r="JE97" s="88">
        <f>JL97*12*60/(PI() * 'Drive Train'!$G$17)/JD$2*JD97</f>
        <v>4110.8205117136013</v>
      </c>
      <c r="JF97" s="2">
        <f>('DT-Prelim Calcs'!$C$6*JD97-JE97)/('DT-Prelim Calcs'!$C$6*JD97)*'DT-Prelim Calcs'!$C$7*JD97</f>
        <v>0.24077413979870177</v>
      </c>
      <c r="JG97" s="110">
        <f>JF97/'DT-Prelim Calcs'!$C$7*('DT-Prelim Calcs'!$C$8-'DT-Prelim Calcs'!$C$9)+'DT-Prelim Calcs'!$C$9</f>
        <v>17.685514909708054</v>
      </c>
      <c r="JH97" s="110">
        <f t="shared" si="146"/>
        <v>17.685514909708054</v>
      </c>
      <c r="JI97" s="2">
        <f t="shared" si="188"/>
        <v>2.9698128216903985E-6</v>
      </c>
      <c r="JJ97" s="110">
        <f>JI97*'DT-Prelim Calcs'!$C$21/JD$2/'DT-Prelim Calcs'!$C$19/'DT-Prelim Calcs'!$C$18*3.39*'DT-Prelim Calcs'!$C$20</f>
        <v>1.1029686851790712E-4</v>
      </c>
      <c r="JK97" s="88">
        <f t="shared" si="147"/>
        <v>1</v>
      </c>
      <c r="JL97" s="110">
        <f>JJ96*'DT-Prelim Calcs'!$C$11+JL96</f>
        <v>12.304194760230944</v>
      </c>
      <c r="JM97" s="110">
        <f>JM96+0.5*JJ97*'DT-Prelim Calcs'!$C$11^2+JL97*'DT-Prelim Calcs'!$C$11</f>
        <v>41.54918652518203</v>
      </c>
      <c r="JN97" s="110">
        <f>MIN('Drive Train'!$G$35-JH96*'DT-Prelim Calcs'!$C$21*'Drive Train'!$G$38,JN96+JH$2)</f>
        <v>11.108301673934418</v>
      </c>
      <c r="JO97" s="110">
        <f>'Drive Train'!$G$35-JH97*'DT-Prelim Calcs'!$C$21*'Drive Train'!$G$38</f>
        <v>11.108303658126275</v>
      </c>
      <c r="JP97" s="1">
        <f>IF(JM97&gt;='Drive Train'!$G$30,1,0)</f>
        <v>1</v>
      </c>
      <c r="JQ97" s="110">
        <f>MIN(JG97,'DT-Prelim Calcs'!$C$10)*'DT-Prelim Calcs'!$C$11*1000/60/60*(1-JP97)</f>
        <v>0</v>
      </c>
      <c r="JR97" s="119">
        <f>JR96+'DT-Prelim Calcs'!$C$11</f>
        <v>3.7200000000000024</v>
      </c>
      <c r="JS97" s="2">
        <f>KC97/'Drive Train'!$G$35</f>
        <v>0.8746694483582631</v>
      </c>
      <c r="JT97" s="88">
        <f>KA97*12*60/(PI() * 'Drive Train'!$G$17)/JS$2*JS97</f>
        <v>4110.82086809459</v>
      </c>
      <c r="JU97" s="2">
        <f>('DT-Prelim Calcs'!$C$6*JS97-JT97)/('DT-Prelim Calcs'!$C$6*JS97)*'DT-Prelim Calcs'!$C$7*JS97</f>
        <v>0.24077408930614888</v>
      </c>
      <c r="JV97" s="110">
        <f>JU97/'DT-Prelim Calcs'!$C$7*('DT-Prelim Calcs'!$C$8-'DT-Prelim Calcs'!$C$9)+'DT-Prelim Calcs'!$C$9</f>
        <v>17.685511830020431</v>
      </c>
      <c r="JW97" s="110">
        <f t="shared" si="148"/>
        <v>17.685511830020431</v>
      </c>
      <c r="JX97" s="2">
        <f t="shared" si="189"/>
        <v>2.9053876337836737E-6</v>
      </c>
      <c r="JY97" s="110">
        <f>JX97*'DT-Prelim Calcs'!$C$21/JS$2/'DT-Prelim Calcs'!$C$19/'DT-Prelim Calcs'!$C$18*3.39*'DT-Prelim Calcs'!$C$20</f>
        <v>1.0790415998493469E-4</v>
      </c>
      <c r="JZ97" s="88">
        <f t="shared" si="149"/>
        <v>1</v>
      </c>
      <c r="KA97" s="110">
        <f>JY96*'DT-Prelim Calcs'!$C$11+KA96</f>
        <v>12.304195472234188</v>
      </c>
      <c r="KB97" s="110">
        <f>KB96+0.5*JY97*'DT-Prelim Calcs'!$C$11^2+KA97*'DT-Prelim Calcs'!$C$11</f>
        <v>41.611276437448005</v>
      </c>
      <c r="KC97" s="110">
        <f>MIN('Drive Train'!$G$35-JW96*'DT-Prelim Calcs'!$C$21*'Drive Train'!$G$38,KC96+JW$2)</f>
        <v>11.10830199414994</v>
      </c>
      <c r="KD97" s="110">
        <f>'Drive Train'!$G$35-JW97*'DT-Prelim Calcs'!$C$21*'Drive Train'!$G$38</f>
        <v>11.10830393529816</v>
      </c>
      <c r="KE97" s="1">
        <f>IF(KB97&gt;='Drive Train'!$G$30,1,0)</f>
        <v>1</v>
      </c>
      <c r="KF97" s="110">
        <f>MIN(JV97,'DT-Prelim Calcs'!$C$10)*'DT-Prelim Calcs'!$C$11*1000/60/60*(1-KE97)</f>
        <v>0</v>
      </c>
      <c r="KG97" s="119">
        <f>KG96+'DT-Prelim Calcs'!$C$11</f>
        <v>3.7200000000000024</v>
      </c>
      <c r="KH97" s="2">
        <f>KR97/'Drive Train'!$G$35</f>
        <v>0.87466944648331213</v>
      </c>
      <c r="KI97" s="88">
        <f>KP97*12*60/(PI() * 'Drive Train'!$G$17)/KH$2*KH97</f>
        <v>4110.8208415933759</v>
      </c>
      <c r="KJ97" s="2">
        <f>('DT-Prelim Calcs'!$C$6*KH97-KI97)/('DT-Prelim Calcs'!$C$6*KH97)*'DT-Prelim Calcs'!$C$7*KH97</f>
        <v>0.24077409306087769</v>
      </c>
      <c r="KK97" s="110">
        <f>KJ97/'DT-Prelim Calcs'!$C$7*('DT-Prelim Calcs'!$C$8-'DT-Prelim Calcs'!$C$9)+'DT-Prelim Calcs'!$C$9</f>
        <v>17.685512059032256</v>
      </c>
      <c r="KL97" s="110">
        <f t="shared" si="150"/>
        <v>17.685512059032256</v>
      </c>
      <c r="KM97" s="2">
        <f t="shared" si="190"/>
        <v>2.9101784215779247E-6</v>
      </c>
      <c r="KN97" s="110">
        <f>KM97*'DT-Prelim Calcs'!$C$21/KH$2/'DT-Prelim Calcs'!$C$19/'DT-Prelim Calcs'!$C$18*3.39*'DT-Prelim Calcs'!$C$20</f>
        <v>1.0808208665007009E-4</v>
      </c>
      <c r="KO97" s="88">
        <f t="shared" si="151"/>
        <v>1</v>
      </c>
      <c r="KP97" s="110">
        <f>KN96*'DT-Prelim Calcs'!$C$11+KP96</f>
        <v>12.304195419288181</v>
      </c>
      <c r="KQ97" s="110">
        <f>KQ96+0.5*KN97*'DT-Prelim Calcs'!$C$11^2+KP97*'DT-Prelim Calcs'!$C$11</f>
        <v>41.606721014209853</v>
      </c>
      <c r="KR97" s="110">
        <f>MIN('Drive Train'!$G$35-KL96*'DT-Prelim Calcs'!$C$21*'Drive Train'!$G$38,KR96+KL$2)</f>
        <v>11.108301970338063</v>
      </c>
      <c r="KS97" s="110">
        <f>'Drive Train'!$G$35-KL97*'DT-Prelim Calcs'!$C$21*'Drive Train'!$G$38</f>
        <v>11.108303914687097</v>
      </c>
      <c r="KT97" s="1">
        <f>IF(KQ97&gt;='Drive Train'!$G$30,1,0)</f>
        <v>1</v>
      </c>
      <c r="KU97" s="110">
        <f>MIN(KK97,'DT-Prelim Calcs'!$C$10)*'DT-Prelim Calcs'!$C$11*1000/60/60*(1-KT97)</f>
        <v>0</v>
      </c>
      <c r="KV97" s="119">
        <f>KV96+'DT-Prelim Calcs'!$C$11</f>
        <v>3.7200000000000024</v>
      </c>
      <c r="KW97" s="2">
        <f>LG97/'Drive Train'!$G$35</f>
        <v>0.87466944824359072</v>
      </c>
      <c r="KX97" s="88">
        <f>LE97*12*60/(PI() * 'Drive Train'!$G$17)/KW$2*KW97</f>
        <v>4110.8208664737722</v>
      </c>
      <c r="KY97" s="2">
        <f>('DT-Prelim Calcs'!$C$6*KW97-KX97)/('DT-Prelim Calcs'!$C$6*KW97)*'DT-Prelim Calcs'!$C$7*KW97</f>
        <v>0.24077408953578849</v>
      </c>
      <c r="KZ97" s="110">
        <f>KY97/'DT-Prelim Calcs'!$C$7*('DT-Prelim Calcs'!$C$8-'DT-Prelim Calcs'!$C$9)+'DT-Prelim Calcs'!$C$9</f>
        <v>17.685511844026816</v>
      </c>
      <c r="LA97" s="110">
        <f t="shared" si="152"/>
        <v>17.685511844026816</v>
      </c>
      <c r="LB97" s="2">
        <f t="shared" si="191"/>
        <v>2.9056806388483292E-6</v>
      </c>
      <c r="LC97" s="110">
        <f>LB97*'DT-Prelim Calcs'!$C$21/KW$2/'DT-Prelim Calcs'!$C$19/'DT-Prelim Calcs'!$C$18*3.39*'DT-Prelim Calcs'!$C$20</f>
        <v>1.0791504199771859E-4</v>
      </c>
      <c r="LD97" s="88">
        <f t="shared" si="153"/>
        <v>1</v>
      </c>
      <c r="LE97" s="110">
        <f>LC96*'DT-Prelim Calcs'!$C$11+LE96</f>
        <v>12.304195468996005</v>
      </c>
      <c r="LF97" s="110">
        <f>LF96+0.5*LC97*'DT-Prelim Calcs'!$C$11^2+LE97*'DT-Prelim Calcs'!$C$11</f>
        <v>41.611061353750621</v>
      </c>
      <c r="LG97" s="110">
        <f>MIN('Drive Train'!$G$35-LA96*'DT-Prelim Calcs'!$C$21*'Drive Train'!$G$38,LG96+LA$2)</f>
        <v>11.108301992693601</v>
      </c>
      <c r="LH97" s="110">
        <f>'Drive Train'!$G$35-LA97*'DT-Prelim Calcs'!$C$21*'Drive Train'!$G$38</f>
        <v>11.108303934037586</v>
      </c>
      <c r="LI97" s="1">
        <f>IF(LF97&gt;='Drive Train'!$G$30,1,0)</f>
        <v>1</v>
      </c>
      <c r="LJ97" s="110">
        <f>MIN(KZ97,'DT-Prelim Calcs'!$C$10)*'DT-Prelim Calcs'!$C$11*1000/60/60*(1-LI97)</f>
        <v>0</v>
      </c>
      <c r="LK97" s="119">
        <f>LK96+'DT-Prelim Calcs'!$C$11</f>
        <v>3.7200000000000024</v>
      </c>
      <c r="LL97" s="2">
        <f>LV97/'Drive Train'!$G$35</f>
        <v>0.87466944691718918</v>
      </c>
      <c r="LM97" s="88">
        <f>LT97*12*60/(PI() * 'Drive Train'!$G$17)/LL$2*LL97</f>
        <v>4110.8208477259468</v>
      </c>
      <c r="LN97" s="2">
        <f>('DT-Prelim Calcs'!$C$6*LL97-LM97)/('DT-Prelim Calcs'!$C$6*LL97)*'DT-Prelim Calcs'!$C$7*LL97</f>
        <v>0.24077409219200632</v>
      </c>
      <c r="LO97" s="110">
        <f>LN97/'DT-Prelim Calcs'!$C$7*('DT-Prelim Calcs'!$C$8-'DT-Prelim Calcs'!$C$9)+'DT-Prelim Calcs'!$C$9</f>
        <v>17.685512006037264</v>
      </c>
      <c r="LP97" s="110">
        <f t="shared" si="154"/>
        <v>17.685512006037264</v>
      </c>
      <c r="LQ97" s="2">
        <f t="shared" si="192"/>
        <v>2.9090697986622338E-6</v>
      </c>
      <c r="LR97" s="110">
        <f>LQ97*'DT-Prelim Calcs'!$C$21/LL$2/'DT-Prelim Calcs'!$C$19/'DT-Prelim Calcs'!$C$18*3.39*'DT-Prelim Calcs'!$C$20</f>
        <v>1.0804091313399027E-4</v>
      </c>
      <c r="LS97" s="88">
        <f t="shared" si="155"/>
        <v>1</v>
      </c>
      <c r="LT97" s="110">
        <f>LR96*'DT-Prelim Calcs'!$C$11+LT96</f>
        <v>12.30419543154027</v>
      </c>
      <c r="LU97" s="110">
        <f>LU96+0.5*LR97*'DT-Prelim Calcs'!$C$11^2+LT97*'DT-Prelim Calcs'!$C$11</f>
        <v>41.608185779031309</v>
      </c>
      <c r="LV97" s="110">
        <f>MIN('Drive Train'!$G$35-LP96*'DT-Prelim Calcs'!$C$21*'Drive Train'!$G$38,LV96+LP$2)</f>
        <v>11.108301975848303</v>
      </c>
      <c r="LW97" s="110">
        <f>'Drive Train'!$G$35-LP97*'DT-Prelim Calcs'!$C$21*'Drive Train'!$G$38</f>
        <v>11.108303919456645</v>
      </c>
      <c r="LX97" s="1">
        <f>IF(LU97&gt;='Drive Train'!$G$30,1,0)</f>
        <v>1</v>
      </c>
      <c r="LY97" s="110">
        <f>MIN(LO97,'DT-Prelim Calcs'!$C$10)*'DT-Prelim Calcs'!$C$11*1000/60/60*(1-LX97)</f>
        <v>0</v>
      </c>
      <c r="LZ97" s="119">
        <f>LZ96+'DT-Prelim Calcs'!$C$11</f>
        <v>3.7200000000000024</v>
      </c>
    </row>
    <row r="98" spans="18:338" x14ac:dyDescent="0.2">
      <c r="R98" s="119">
        <f>R97+'DT-Prelim Calcs'!$C$11</f>
        <v>3.7600000000000025</v>
      </c>
      <c r="S98" s="2">
        <f>AG98/'Drive Train'!$G$35</f>
        <v>0</v>
      </c>
      <c r="T98" s="88">
        <f>AE98*12*60/(PI() * 'Drive Train'!$G$17)/S$2*ABS(S98)</f>
        <v>0</v>
      </c>
      <c r="U98" s="2">
        <f>IF(OR(AD97=1,AND($C$32=Motors!$C$28,'DT-Prelim Calcs'!AI97=1)),0,IF(AG98=0,-(V97+$C$9)/($C$8-$C$9)*$C$7,($C$6*S98-T98)/($C$6*S98)*$C$7*S98))</f>
        <v>0</v>
      </c>
      <c r="V98" s="110">
        <f>IF(AND(AD97=1,AI97=1),0,ABS(U98/$C$7*($C$8-$C$9)+$C$9) *'Drive Train'!$K$55 + V97*(1-'Drive Train'!$K$55))</f>
        <v>0</v>
      </c>
      <c r="W98" s="110">
        <f t="shared" si="108"/>
        <v>0</v>
      </c>
      <c r="X98" s="2">
        <f>MAX(MIN(IF(AND(AI97=1,AG98&lt;0),-1,1)*(W98-$C$9)/($C$8-$C$9)*$C$7-$C$29*AE98/T$2 -  AI97*$C$29/2,X$2),MAX(X$4:X97)*-1)</f>
        <v>-0.19877611615902296</v>
      </c>
      <c r="Y98" s="110">
        <f t="shared" si="109"/>
        <v>0</v>
      </c>
      <c r="Z98" s="110">
        <f t="shared" si="110"/>
        <v>0</v>
      </c>
      <c r="AA98" s="110">
        <f t="shared" si="111"/>
        <v>0</v>
      </c>
      <c r="AB98" s="110" t="e">
        <f t="shared" si="112"/>
        <v>#N/A</v>
      </c>
      <c r="AC98" s="88">
        <f t="shared" si="156"/>
        <v>0</v>
      </c>
      <c r="AD98" s="1">
        <f t="shared" si="113"/>
        <v>1</v>
      </c>
      <c r="AE98" s="110">
        <f t="shared" si="114"/>
        <v>0</v>
      </c>
      <c r="AF98" s="110" t="e">
        <f t="shared" si="115"/>
        <v>#N/A</v>
      </c>
      <c r="AG98" s="110">
        <f>IF(AI97=0,MIN('Drive Train'!$G$35-W97*$C$21*'Drive Train'!$G$38,AG97+W$2)-$C$3,IF(AE97-1&lt;=0,0,IF($C$32=Motors!$C$26,MAX(MAX(AG$4:AG97)*-1,AG97-W$2),MAX(0,MAX(AG$4:AG97)*-1,AG97-W$2))))</f>
        <v>0</v>
      </c>
      <c r="AH98" s="110">
        <f>'Drive Train'!$G$35-ABS(W98)*'DT-Prelim Calcs'!$C$21*'Drive Train'!$G$38</f>
        <v>12.7</v>
      </c>
      <c r="AI98" s="1">
        <f>IF(AJ98&gt;='Drive Train'!$G$30,1,0)</f>
        <v>1</v>
      </c>
      <c r="AJ98" s="110">
        <f>AJ97+0.5*Y98*'DT-Prelim Calcs'!$C$11^2+AE98*'DT-Prelim Calcs'!$C$11</f>
        <v>27.383415475911544</v>
      </c>
      <c r="AK98" s="110">
        <f t="shared" si="116"/>
        <v>0</v>
      </c>
      <c r="AL98" s="119">
        <f>AL97+'DT-Prelim Calcs'!$C$11</f>
        <v>3.7600000000000025</v>
      </c>
      <c r="AM98" s="2">
        <f>AW98/'Drive Train'!$G$35</f>
        <v>0.74652122398547116</v>
      </c>
      <c r="AN98" s="88">
        <f>AU98*12*60/(PI() * 'Drive Train'!$G$17)/AM$2*AM98</f>
        <v>2145.811433189594</v>
      </c>
      <c r="AO98" s="2">
        <f>('DT-Prelim Calcs'!$C$6*AM98-AN98)/('DT-Prelim Calcs'!$C$6*AM98)*'DT-Prelim Calcs'!$C$7*AM98</f>
        <v>0.53451374075147873</v>
      </c>
      <c r="AP98" s="110">
        <f>AO98/'DT-Prelim Calcs'!$C$7*('DT-Prelim Calcs'!$C$8-'DT-Prelim Calcs'!$C$9)+'DT-Prelim Calcs'!$C$9</f>
        <v>35.601547308246218</v>
      </c>
      <c r="AQ98" s="110">
        <f t="shared" si="117"/>
        <v>35.601547308246218</v>
      </c>
      <c r="AR98" s="2">
        <f t="shared" si="157"/>
        <v>0.38725899221277799</v>
      </c>
      <c r="AS98" s="110">
        <f>AR98*'DT-Prelim Calcs'!$C$21/AM$2/'DT-Prelim Calcs'!$C$19/'DT-Prelim Calcs'!$C$18*3.39*'DT-Prelim Calcs'!$C$20</f>
        <v>4.3147622470857696</v>
      </c>
      <c r="AT98" s="88">
        <f t="shared" si="118"/>
        <v>0</v>
      </c>
      <c r="AU98" s="110">
        <f>AS97*'DT-Prelim Calcs'!$C$11+AU97</f>
        <v>25.083998574182285</v>
      </c>
      <c r="AV98" s="110">
        <f>AV97+0.5*AS98*'DT-Prelim Calcs'!$C$11^2+AU98*'DT-Prelim Calcs'!$C$11</f>
        <v>53.772299152656082</v>
      </c>
      <c r="AW98" s="110">
        <f>MIN('Drive Train'!$G$35-AQ97*'DT-Prelim Calcs'!$C$21*'Drive Train'!$G$38,AW97+AQ$2)</f>
        <v>9.4808195446154837</v>
      </c>
      <c r="AX98" s="110">
        <f>'Drive Train'!$G$35-AQ98*'DT-Prelim Calcs'!$C$21*'Drive Train'!$G$38</f>
        <v>9.4958607422578396</v>
      </c>
      <c r="AY98" s="1">
        <f>IF(AV98&gt;='Drive Train'!$G$30,1,0)</f>
        <v>1</v>
      </c>
      <c r="AZ98" s="110">
        <f t="shared" si="158"/>
        <v>0</v>
      </c>
      <c r="BA98" s="119">
        <f>BA97+'DT-Prelim Calcs'!$C$11</f>
        <v>3.7600000000000025</v>
      </c>
      <c r="BB98" s="2">
        <f>BL98/'Drive Train'!$G$35</f>
        <v>0.84301803740775416</v>
      </c>
      <c r="BC98" s="88">
        <f>BJ98*12*60/(PI() * 'Drive Train'!$G$17)/BB$2*BB98</f>
        <v>3631.0750228520342</v>
      </c>
      <c r="BD98" s="2">
        <f>('DT-Prelim Calcs'!$C$6*BB98-BC98)/('DT-Prelim Calcs'!$C$6*BB98)*'DT-Prelim Calcs'!$C$7*BB98</f>
        <v>0.3119746481179867</v>
      </c>
      <c r="BE98" s="110">
        <f>BD98/'DT-Prelim Calcs'!$C$7*('DT-Prelim Calcs'!$C$8-'DT-Prelim Calcs'!$C$9)+'DT-Prelim Calcs'!$C$9</f>
        <v>22.028240949040324</v>
      </c>
      <c r="BF98" s="110">
        <f t="shared" si="119"/>
        <v>22.028240949040324</v>
      </c>
      <c r="BG98" s="2">
        <f t="shared" si="159"/>
        <v>9.1317364235418419E-2</v>
      </c>
      <c r="BH98" s="110">
        <f>BG98*'DT-Prelim Calcs'!$C$21/BB$2/'DT-Prelim Calcs'!$C$19/'DT-Prelim Calcs'!$C$18*3.39*'DT-Prelim Calcs'!$C$20</f>
        <v>1.5826841498874877</v>
      </c>
      <c r="BI98" s="88">
        <f t="shared" si="120"/>
        <v>0</v>
      </c>
      <c r="BJ98" s="110">
        <f>BH97*'DT-Prelim Calcs'!$C$11+BJ97</f>
        <v>24.163520043123231</v>
      </c>
      <c r="BK98" s="110">
        <f>BK97+0.5*BH98*'DT-Prelim Calcs'!$C$11^2+BJ98*'DT-Prelim Calcs'!$C$11</f>
        <v>61.089445715981142</v>
      </c>
      <c r="BL98" s="110">
        <f>MIN('Drive Train'!$G$35-BF97*'DT-Prelim Calcs'!$C$21*'Drive Train'!$G$38,BL97+BF$2)</f>
        <v>10.706329075078477</v>
      </c>
      <c r="BM98" s="110">
        <f>'Drive Train'!$G$35-BF98*'DT-Prelim Calcs'!$C$21*'Drive Train'!$G$38</f>
        <v>10.71745831458637</v>
      </c>
      <c r="BN98" s="1">
        <f>IF(BK98&gt;='Drive Train'!$G$30,1,0)</f>
        <v>1</v>
      </c>
      <c r="BO98" s="110">
        <f t="shared" si="160"/>
        <v>0</v>
      </c>
      <c r="BP98" s="119">
        <f>BP97+'DT-Prelim Calcs'!$C$11</f>
        <v>3.7600000000000025</v>
      </c>
      <c r="BQ98" s="2">
        <f>CA98/'Drive Train'!$G$35</f>
        <v>0.87153369539047232</v>
      </c>
      <c r="BR98" s="88">
        <f>BY98*12*60/(PI() * 'Drive Train'!$G$17)/BQ$2*BQ98</f>
        <v>4064.0817464733632</v>
      </c>
      <c r="BS98" s="2">
        <f>('DT-Prelim Calcs'!$C$6*BQ98-BR98)/('DT-Prelim Calcs'!$C$6*BQ98)*'DT-Prelim Calcs'!$C$7*BQ98</f>
        <v>0.24763729431436016</v>
      </c>
      <c r="BT98" s="110">
        <f>BS98/'DT-Prelim Calcs'!$C$7*('DT-Prelim Calcs'!$C$8-'DT-Prelim Calcs'!$C$9)+'DT-Prelim Calcs'!$C$9</f>
        <v>18.104118660308494</v>
      </c>
      <c r="BU98" s="110">
        <f t="shared" si="121"/>
        <v>18.104118660308494</v>
      </c>
      <c r="BV98" s="2">
        <f t="shared" si="161"/>
        <v>8.7471871220027586E-3</v>
      </c>
      <c r="BW98" s="110">
        <f>BV98*'DT-Prelim Calcs'!$C$21/BQ$2/'DT-Prelim Calcs'!$C$19/'DT-Prelim Calcs'!$C$18*3.39*'DT-Prelim Calcs'!$C$20</f>
        <v>0.2057476425917244</v>
      </c>
      <c r="BX98" s="88">
        <f t="shared" si="122"/>
        <v>1</v>
      </c>
      <c r="BY98" s="110">
        <f>BW97*'DT-Prelim Calcs'!$C$11+BY97</f>
        <v>19.275894150491009</v>
      </c>
      <c r="BZ98" s="110">
        <f>BZ97+0.5*BW98*'DT-Prelim Calcs'!$C$11^2+BY98*'DT-Prelim Calcs'!$C$11</f>
        <v>56.908137292209609</v>
      </c>
      <c r="CA98" s="110">
        <f>MIN('Drive Train'!$G$35-BU97*'DT-Prelim Calcs'!$C$21*'Drive Train'!$G$38,CA97+BU$2)</f>
        <v>11.068477931458998</v>
      </c>
      <c r="CB98" s="110">
        <f>'Drive Train'!$G$35-BU98*'DT-Prelim Calcs'!$C$21*'Drive Train'!$G$38</f>
        <v>11.070629320572234</v>
      </c>
      <c r="CC98" s="1">
        <f>IF(BZ98&gt;='Drive Train'!$G$30,1,0)</f>
        <v>1</v>
      </c>
      <c r="CD98" s="110">
        <f t="shared" si="162"/>
        <v>0</v>
      </c>
      <c r="CE98" s="119">
        <f>CE97+'DT-Prelim Calcs'!$C$11</f>
        <v>3.7600000000000025</v>
      </c>
      <c r="CF98" s="2">
        <f>CP98/'Drive Train'!$G$35</f>
        <v>0.87453675848974599</v>
      </c>
      <c r="CG98" s="88">
        <f>CN98*12*60/(PI() * 'Drive Train'!$G$17)/CF$2*CF98</f>
        <v>4108.8838480034728</v>
      </c>
      <c r="CH98" s="2">
        <f>('DT-Prelim Calcs'!$C$6*CF98-CG98)/('DT-Prelim Calcs'!$C$6*CF98)*'DT-Prelim Calcs'!$C$7*CF98</f>
        <v>0.24105466753819649</v>
      </c>
      <c r="CI98" s="110">
        <f>CH98/'DT-Prelim Calcs'!$C$7*('DT-Prelim Calcs'!$C$8-'DT-Prelim Calcs'!$C$9)+'DT-Prelim Calcs'!$C$9</f>
        <v>17.702625112258794</v>
      </c>
      <c r="CJ98" s="110">
        <f t="shared" si="123"/>
        <v>17.702625112258794</v>
      </c>
      <c r="CK98" s="2">
        <f t="shared" si="163"/>
        <v>3.6042106879202729E-4</v>
      </c>
      <c r="CL98" s="110">
        <f>CK98*'DT-Prelim Calcs'!$C$21/CF$2/'DT-Prelim Calcs'!$C$19/'DT-Prelim Calcs'!$C$18*3.39*'DT-Prelim Calcs'!$C$20</f>
        <v>1.0708638590363539E-2</v>
      </c>
      <c r="CM98" s="88">
        <f t="shared" si="124"/>
        <v>1</v>
      </c>
      <c r="CN98" s="110">
        <f>CL97*'DT-Prelim Calcs'!$C$11+CN97</f>
        <v>15.375329645988446</v>
      </c>
      <c r="CO98" s="110">
        <f>CO97+0.5*CL98*'DT-Prelim Calcs'!$C$11^2+CN98*'DT-Prelim Calcs'!$C$11</f>
        <v>49.802799067502434</v>
      </c>
      <c r="CP98" s="110">
        <f>MIN('Drive Train'!$G$35-CJ97*'DT-Prelim Calcs'!$C$21*'Drive Train'!$G$38,CP97+CJ$2)</f>
        <v>11.106616832819773</v>
      </c>
      <c r="CQ98" s="110">
        <f>'Drive Train'!$G$35-CJ98*'DT-Prelim Calcs'!$C$21*'Drive Train'!$G$38</f>
        <v>11.106763739896708</v>
      </c>
      <c r="CR98" s="1">
        <f>IF(CO98&gt;='Drive Train'!$G$30,1,0)</f>
        <v>1</v>
      </c>
      <c r="CS98" s="110">
        <f t="shared" si="164"/>
        <v>0</v>
      </c>
      <c r="CT98" s="119">
        <f>CT97+'DT-Prelim Calcs'!$C$11</f>
        <v>3.7600000000000025</v>
      </c>
      <c r="CU98" s="2">
        <f>DE98/'Drive Train'!$G$35</f>
        <v>0.87466812900926372</v>
      </c>
      <c r="CV98" s="88">
        <f>DC98*12*60/(PI() * 'Drive Train'!$G$17)/CU$2*CU98</f>
        <v>4110.8020153146217</v>
      </c>
      <c r="CW98" s="2">
        <f>('DT-Prelim Calcs'!$C$6*CU98-CV98)/('DT-Prelim Calcs'!$C$6*CU98)*'DT-Prelim Calcs'!$C$7*CU98</f>
        <v>0.24077678080826442</v>
      </c>
      <c r="CX98" s="110">
        <f>CW98/'DT-Prelim Calcs'!$C$7*('DT-Prelim Calcs'!$C$8-'DT-Prelim Calcs'!$C$9)+'DT-Prelim Calcs'!$C$9</f>
        <v>17.68567599256081</v>
      </c>
      <c r="CY98" s="110">
        <f t="shared" si="125"/>
        <v>17.68567599256081</v>
      </c>
      <c r="CZ98" s="2">
        <f t="shared" si="165"/>
        <v>6.3379214561565256E-6</v>
      </c>
      <c r="DA98" s="110">
        <f>CZ98*'DT-Prelim Calcs'!$C$21/CU$2/'DT-Prelim Calcs'!$C$19/'DT-Prelim Calcs'!$C$18*3.39*'DT-Prelim Calcs'!$C$20</f>
        <v>2.2753997208405479E-4</v>
      </c>
      <c r="DB98" s="88">
        <f t="shared" si="126"/>
        <v>1</v>
      </c>
      <c r="DC98" s="110">
        <f>DA97*'DT-Prelim Calcs'!$C$11+DC97</f>
        <v>12.728438899747021</v>
      </c>
      <c r="DD98" s="110">
        <f>DD97+0.5*DA98*'DT-Prelim Calcs'!$C$11^2+DC98*'DT-Prelim Calcs'!$C$11</f>
        <v>43.249789659030299</v>
      </c>
      <c r="DE98" s="110">
        <f>MIN('Drive Train'!$G$35-CY97*'DT-Prelim Calcs'!$C$21*'Drive Train'!$G$38,DE97+CY$2)</f>
        <v>11.108285238417649</v>
      </c>
      <c r="DF98" s="110">
        <f>'Drive Train'!$G$35-CY98*'DT-Prelim Calcs'!$C$21*'Drive Train'!$G$38</f>
        <v>11.108289160669527</v>
      </c>
      <c r="DG98" s="1">
        <f>IF(DD98&gt;='Drive Train'!$G$30,1,0)</f>
        <v>1</v>
      </c>
      <c r="DH98" s="110">
        <f t="shared" si="166"/>
        <v>0</v>
      </c>
      <c r="DI98" s="119">
        <f>DI97+'DT-Prelim Calcs'!$C$11</f>
        <v>3.7600000000000025</v>
      </c>
      <c r="DJ98" s="2">
        <f>DT98/'Drive Train'!$G$35</f>
        <v>0.87467056722839565</v>
      </c>
      <c r="DK98" s="88">
        <f>DR98*12*60/(PI() * 'Drive Train'!$G$17)/DJ$2*DJ98</f>
        <v>4110.8366891340556</v>
      </c>
      <c r="DL98" s="2">
        <f>('DT-Prelim Calcs'!$C$6*DJ98-DK98)/('DT-Prelim Calcs'!$C$6*DJ98)*'DT-Prelim Calcs'!$C$7*DJ98</f>
        <v>0.24077184710727442</v>
      </c>
      <c r="DM98" s="110">
        <f>DL98/'DT-Prelim Calcs'!$C$7*('DT-Prelim Calcs'!$C$8-'DT-Prelim Calcs'!$C$9)+'DT-Prelim Calcs'!$C$9</f>
        <v>17.685375071791206</v>
      </c>
      <c r="DN98" s="110">
        <f t="shared" si="127"/>
        <v>17.685375071791206</v>
      </c>
      <c r="DO98" s="2">
        <f t="shared" si="167"/>
        <v>4.454227239825137E-8</v>
      </c>
      <c r="DP98" s="110">
        <f>DO98*'DT-Prelim Calcs'!$C$21/DJ$2/'DT-Prelim Calcs'!$C$19/'DT-Prelim Calcs'!$C$18*3.39*'DT-Prelim Calcs'!$C$20</f>
        <v>1.8748396789496442E-6</v>
      </c>
      <c r="DQ98" s="88">
        <f t="shared" si="128"/>
        <v>1</v>
      </c>
      <c r="DR98" s="110">
        <f>DP97*'DT-Prelim Calcs'!$C$11+DR97</f>
        <v>10.856670959200871</v>
      </c>
      <c r="DS98" s="110">
        <f>DS97+0.5*DP98*'DT-Prelim Calcs'!$C$11^2+DR98*'DT-Prelim Calcs'!$C$11</f>
        <v>37.854446015150771</v>
      </c>
      <c r="DT98" s="110">
        <f>MIN('Drive Train'!$G$35-DN97*'DT-Prelim Calcs'!$C$21*'Drive Train'!$G$38,DT97+DN$2)</f>
        <v>11.108316203800625</v>
      </c>
      <c r="DU98" s="110">
        <f>'Drive Train'!$G$35-DN98*'DT-Prelim Calcs'!$C$21*'Drive Train'!$G$38</f>
        <v>11.108316243538791</v>
      </c>
      <c r="DV98" s="1">
        <f>IF(DS98&gt;='Drive Train'!$G$30,1,0)</f>
        <v>1</v>
      </c>
      <c r="DW98" s="110">
        <f t="shared" si="168"/>
        <v>0</v>
      </c>
      <c r="DX98" s="119">
        <f>DX97+'DT-Prelim Calcs'!$C$11</f>
        <v>3.7600000000000025</v>
      </c>
      <c r="DY98" s="2">
        <f>EI98/'Drive Train'!$G$35</f>
        <v>0.87467058537989706</v>
      </c>
      <c r="DZ98" s="88">
        <f>EG98*12*60/(PI() * 'Drive Train'!$G$17)/DY$2*DY98</f>
        <v>4110.8369391958749</v>
      </c>
      <c r="EA98" s="2">
        <f>('DT-Prelim Calcs'!$C$6*DY98-DZ98)/('DT-Prelim Calcs'!$C$6*DY98)*'DT-Prelim Calcs'!$C$7*DY98</f>
        <v>0.24077181232637671</v>
      </c>
      <c r="EB98" s="110">
        <f>EA98/'DT-Prelim Calcs'!$C$7*('DT-Prelim Calcs'!$C$8-'DT-Prelim Calcs'!$C$9)+'DT-Prelim Calcs'!$C$9</f>
        <v>17.685372950403121</v>
      </c>
      <c r="EC98" s="110">
        <f t="shared" si="129"/>
        <v>17.685372950403121</v>
      </c>
      <c r="ED98" s="2">
        <f t="shared" si="169"/>
        <v>1.1183753922949791E-10</v>
      </c>
      <c r="EE98" s="110">
        <f>ED98*'DT-Prelim Calcs'!$C$21/DY$2/'DT-Prelim Calcs'!$C$19/'DT-Prelim Calcs'!$C$18*3.39*'DT-Prelim Calcs'!$C$20</f>
        <v>5.3996431527840599E-9</v>
      </c>
      <c r="EF98" s="88">
        <f t="shared" si="130"/>
        <v>1</v>
      </c>
      <c r="EG98" s="110">
        <f>EE97*'DT-Prelim Calcs'!$C$11+EG97</f>
        <v>9.4647904463209596</v>
      </c>
      <c r="EH98" s="110">
        <f>EH97+0.5*EE98*'DT-Prelim Calcs'!$C$11^2+EG98*'DT-Prelim Calcs'!$C$11</f>
        <v>33.511356936039419</v>
      </c>
      <c r="EI98" s="110">
        <f>MIN('Drive Train'!$G$35-EC97*'DT-Prelim Calcs'!$C$21*'Drive Train'!$G$38,EI97+EC$2)</f>
        <v>11.108316434324692</v>
      </c>
      <c r="EJ98" s="110">
        <f>'Drive Train'!$G$35-EC98*'DT-Prelim Calcs'!$C$21*'Drive Train'!$G$38</f>
        <v>11.108316434463719</v>
      </c>
      <c r="EK98" s="1">
        <f>IF(EH98&gt;='Drive Train'!$G$30,1,0)</f>
        <v>1</v>
      </c>
      <c r="EL98" s="110">
        <f t="shared" si="170"/>
        <v>0</v>
      </c>
      <c r="EM98" s="119">
        <f>EM97+'DT-Prelim Calcs'!$C$11</f>
        <v>3.7600000000000025</v>
      </c>
      <c r="EN98" s="2">
        <f>EX98/'Drive Train'!$G$35</f>
        <v>0.87467058542857401</v>
      </c>
      <c r="EO98" s="88">
        <f>EV98*12*60/(PI() * 'Drive Train'!$G$17)/EN$2*EN98</f>
        <v>4110.8369398418054</v>
      </c>
      <c r="EP98" s="2">
        <f>('DT-Prelim Calcs'!$C$6*EN98-EO98)/('DT-Prelim Calcs'!$C$6*EN98)*'DT-Prelim Calcs'!$C$7*EN98</f>
        <v>0.24077181223905889</v>
      </c>
      <c r="EQ98" s="110">
        <f>EP98/'DT-Prelim Calcs'!$C$7*('DT-Prelim Calcs'!$C$8-'DT-Prelim Calcs'!$C$9)+'DT-Prelim Calcs'!$C$9</f>
        <v>17.685372945077351</v>
      </c>
      <c r="ER98" s="110">
        <f t="shared" si="131"/>
        <v>17.685372945077351</v>
      </c>
      <c r="ES98" s="2">
        <f t="shared" si="171"/>
        <v>8.6930462828149757E-14</v>
      </c>
      <c r="ET98" s="110">
        <f>ES98*'DT-Prelim Calcs'!$C$21/EN$2/'DT-Prelim Calcs'!$C$19/'DT-Prelim Calcs'!$C$18*3.39*'DT-Prelim Calcs'!$C$20</f>
        <v>4.7351911808950069E-12</v>
      </c>
      <c r="EU98" s="88">
        <f t="shared" si="132"/>
        <v>1</v>
      </c>
      <c r="EV98" s="110">
        <f>ET97*'DT-Prelim Calcs'!$C$11+EV97</f>
        <v>8.3892460782721656</v>
      </c>
      <c r="EW98" s="110">
        <f>EW97+0.5*ET98*'DT-Prelim Calcs'!$C$11^2+EV98*'DT-Prelim Calcs'!$C$11</f>
        <v>30.000121600864276</v>
      </c>
      <c r="EX98" s="110">
        <f>MIN('Drive Train'!$G$35-ER97*'DT-Prelim Calcs'!$C$21*'Drive Train'!$G$38,EX97+ER$2)</f>
        <v>11.108316434942889</v>
      </c>
      <c r="EY98" s="110">
        <f>'Drive Train'!$G$35-ER98*'DT-Prelim Calcs'!$C$21*'Drive Train'!$G$38</f>
        <v>11.108316434943038</v>
      </c>
      <c r="EZ98" s="1">
        <f>IF(EW98&gt;='Drive Train'!$G$30,1,0)</f>
        <v>1</v>
      </c>
      <c r="FA98" s="110">
        <f t="shared" si="172"/>
        <v>0</v>
      </c>
      <c r="FB98" s="119">
        <f>FB97+'DT-Prelim Calcs'!$C$11</f>
        <v>3.7600000000000025</v>
      </c>
      <c r="FC98" s="2">
        <f>FM98/'Drive Train'!$G$35</f>
        <v>0.87467058542861498</v>
      </c>
      <c r="FD98" s="88">
        <f>FK98*12*60/(PI() * 'Drive Train'!$G$17)/FC$2*FC98</f>
        <v>4110.8369398423247</v>
      </c>
      <c r="FE98" s="2">
        <f>('DT-Prelim Calcs'!$C$6*FC98-FD98)/('DT-Prelim Calcs'!$C$6*FC98)*'DT-Prelim Calcs'!$C$7*FC98</f>
        <v>0.24077181223899125</v>
      </c>
      <c r="FF98" s="110">
        <f>FE98/'DT-Prelim Calcs'!$C$7*('DT-Prelim Calcs'!$C$8-'DT-Prelim Calcs'!$C$9)+'DT-Prelim Calcs'!$C$9</f>
        <v>17.685372945073226</v>
      </c>
      <c r="FG98" s="110">
        <f t="shared" si="133"/>
        <v>17.685372945073226</v>
      </c>
      <c r="FH98" s="2">
        <f t="shared" si="173"/>
        <v>1.1102230246251565E-16</v>
      </c>
      <c r="FI98" s="110">
        <f>FH98*'DT-Prelim Calcs'!$C$21/FC$2/'DT-Prelim Calcs'!$C$19/'DT-Prelim Calcs'!$C$18*3.39*'DT-Prelim Calcs'!$C$20</f>
        <v>6.7347140329692135E-15</v>
      </c>
      <c r="FJ98" s="88">
        <f t="shared" si="134"/>
        <v>1</v>
      </c>
      <c r="FK98" s="110">
        <f>FI97*'DT-Prelim Calcs'!$C$11+FK97</f>
        <v>7.5332005600817276</v>
      </c>
      <c r="FL98" s="110">
        <f>FL97+0.5*FI98*'DT-Prelim Calcs'!$C$11^2+FK98*'DT-Prelim Calcs'!$C$11</f>
        <v>27.128913112228602</v>
      </c>
      <c r="FM98" s="110">
        <f>MIN('Drive Train'!$G$35-FG97*'DT-Prelim Calcs'!$C$21*'Drive Train'!$G$38,FM97+FG$2)</f>
        <v>11.10831643494341</v>
      </c>
      <c r="FN98" s="110">
        <f>'Drive Train'!$G$35-FG98*'DT-Prelim Calcs'!$C$21*'Drive Train'!$G$38</f>
        <v>11.10831643494341</v>
      </c>
      <c r="FO98" s="1">
        <f>IF(FL98&gt;='Drive Train'!$G$30,1,0)</f>
        <v>1</v>
      </c>
      <c r="FP98" s="110">
        <f t="shared" si="174"/>
        <v>0</v>
      </c>
      <c r="FQ98" s="119">
        <f>FQ97+'DT-Prelim Calcs'!$C$11</f>
        <v>3.7600000000000025</v>
      </c>
      <c r="FR98" s="2">
        <f>GB98/'Drive Train'!$G$35</f>
        <v>0.87467058542861498</v>
      </c>
      <c r="FS98" s="88">
        <f>FZ98*12*60/(PI() * 'Drive Train'!$G$17)/FR$2*FR98</f>
        <v>4110.8369398423247</v>
      </c>
      <c r="FT98" s="2">
        <f>('DT-Prelim Calcs'!$C$6*FR98-FS98)/('DT-Prelim Calcs'!$C$6*FR98)*'DT-Prelim Calcs'!$C$7*FR98</f>
        <v>0.24077181223899125</v>
      </c>
      <c r="FU98" s="110">
        <f>FT98/'DT-Prelim Calcs'!$C$7*('DT-Prelim Calcs'!$C$8-'DT-Prelim Calcs'!$C$9)+'DT-Prelim Calcs'!$C$9</f>
        <v>17.685372945073226</v>
      </c>
      <c r="FV98" s="110">
        <f t="shared" si="135"/>
        <v>17.685372945073226</v>
      </c>
      <c r="FW98" s="2">
        <f t="shared" si="175"/>
        <v>1.3877787807814457E-16</v>
      </c>
      <c r="FX98" s="110">
        <f>FW98*'DT-Prelim Calcs'!$C$21/FR$2/'DT-Prelim Calcs'!$C$19/'DT-Prelim Calcs'!$C$18*3.39*'DT-Prelim Calcs'!$C$20</f>
        <v>9.2774121882739154E-15</v>
      </c>
      <c r="FY98" s="88">
        <f t="shared" si="136"/>
        <v>1</v>
      </c>
      <c r="FZ98" s="110">
        <f>FX97*'DT-Prelim Calcs'!$C$11+FZ97</f>
        <v>6.8356819897037893</v>
      </c>
      <c r="GA98" s="110">
        <f>GA97+0.5*FX98*'DT-Prelim Calcs'!$C$11^2+FZ98*'DT-Prelim Calcs'!$C$11</f>
        <v>24.745616436580292</v>
      </c>
      <c r="GB98" s="110">
        <f>MIN('Drive Train'!$G$35-FV97*'DT-Prelim Calcs'!$C$21*'Drive Train'!$G$38,GB97+FV$2)</f>
        <v>11.10831643494341</v>
      </c>
      <c r="GC98" s="110">
        <f>'Drive Train'!$G$35-FV98*'DT-Prelim Calcs'!$C$21*'Drive Train'!$G$38</f>
        <v>11.10831643494341</v>
      </c>
      <c r="GD98" s="1">
        <f>IF(GA98&gt;='Drive Train'!$G$30,1,0)</f>
        <v>1</v>
      </c>
      <c r="GE98" s="110">
        <f t="shared" si="176"/>
        <v>0</v>
      </c>
      <c r="GF98" s="119">
        <f>GF97+'DT-Prelim Calcs'!$C$11</f>
        <v>3.7600000000000025</v>
      </c>
      <c r="GG98" s="2">
        <f>GQ98/'Drive Train'!$G$35</f>
        <v>0.87466826292746513</v>
      </c>
      <c r="GH98" s="88">
        <f>GO98*12*60/(PI() * 'Drive Train'!$G$17)/GG$2*GG98</f>
        <v>4110.8041127960369</v>
      </c>
      <c r="GI98" s="2">
        <f>('DT-Prelim Calcs'!$C$6*GG98-GH98)/('DT-Prelim Calcs'!$C$6*GG98)*'DT-Prelim Calcs'!$C$7*GG98</f>
        <v>0.24077646322046353</v>
      </c>
      <c r="GJ98" s="110">
        <f>GI98/'DT-Prelim Calcs'!$C$7*('DT-Prelim Calcs'!$C$8-'DT-Prelim Calcs'!$C$9)+'DT-Prelim Calcs'!$C$9</f>
        <v>17.685656621957349</v>
      </c>
      <c r="GK98" s="110">
        <f t="shared" si="177"/>
        <v>17.685656621957349</v>
      </c>
      <c r="GL98" s="2">
        <f t="shared" si="178"/>
        <v>5.9343475367346077E-6</v>
      </c>
      <c r="GM98" s="110">
        <f>GL98*'DT-Prelim Calcs'!$C$21/GG$2/'DT-Prelim Calcs'!$C$19/'DT-Prelim Calcs'!$C$18*3.39*'DT-Prelim Calcs'!$C$20</f>
        <v>2.2039771167336496E-4</v>
      </c>
      <c r="GN98" s="88">
        <f t="shared" si="137"/>
        <v>1</v>
      </c>
      <c r="GO98" s="110">
        <f>GM97*'DT-Prelim Calcs'!$C$11+GO97</f>
        <v>12.304161997260852</v>
      </c>
      <c r="GP98" s="110">
        <f>GP97+0.5*GM98*'DT-Prelim Calcs'!$C$11^2+GO98*'DT-Prelim Calcs'!$C$11</f>
        <v>40.185607814327369</v>
      </c>
      <c r="GQ98" s="110">
        <f>MIN('Drive Train'!$G$35-GK97*'DT-Prelim Calcs'!$C$21*'Drive Train'!$G$38,GQ97+GK$2)</f>
        <v>11.108286939178807</v>
      </c>
      <c r="GR98" s="110">
        <f>'Drive Train'!$G$35-GK98*'DT-Prelim Calcs'!$C$21*'Drive Train'!$G$38</f>
        <v>11.108290904023837</v>
      </c>
      <c r="GS98" s="1">
        <f>IF(GP98&gt;='Drive Train'!$G$30,1,0)</f>
        <v>1</v>
      </c>
      <c r="GT98" s="110">
        <f t="shared" si="179"/>
        <v>0</v>
      </c>
      <c r="GU98" s="119">
        <f>GU97+'DT-Prelim Calcs'!$C$11</f>
        <v>3.7600000000000025</v>
      </c>
      <c r="GV98" s="2">
        <f>HF98/'Drive Train'!$G$35</f>
        <v>0.87466892526452789</v>
      </c>
      <c r="GW98" s="88">
        <f>HD98*12*60/(PI() * 'Drive Train'!$G$17)/GV$2*GV98</f>
        <v>4110.8134745034959</v>
      </c>
      <c r="GX98" s="2">
        <f>('DT-Prelim Calcs'!$C$6*GV98-GW98)/('DT-Prelim Calcs'!$C$6*GV98)*'DT-Prelim Calcs'!$C$7*GV98</f>
        <v>0.24077513684046223</v>
      </c>
      <c r="GY98" s="110">
        <f>GX98/'DT-Prelim Calcs'!$C$7*('DT-Prelim Calcs'!$C$8-'DT-Prelim Calcs'!$C$9)+'DT-Prelim Calcs'!$C$9</f>
        <v>17.685575722184225</v>
      </c>
      <c r="GZ98" s="110">
        <f t="shared" si="138"/>
        <v>17.685575722184225</v>
      </c>
      <c r="HA98" s="2">
        <f t="shared" si="180"/>
        <v>4.2419729144871354E-6</v>
      </c>
      <c r="HB98" s="110">
        <f>HA98*'DT-Prelim Calcs'!$C$21/GV$2/'DT-Prelim Calcs'!$C$19/'DT-Prelim Calcs'!$C$18*3.39*'DT-Prelim Calcs'!$C$20</f>
        <v>1.5754404634141166E-4</v>
      </c>
      <c r="HC98" s="88">
        <f t="shared" si="139"/>
        <v>1</v>
      </c>
      <c r="HD98" s="110">
        <f>HB97*'DT-Prelim Calcs'!$C$11+HD97</f>
        <v>12.304180700783778</v>
      </c>
      <c r="HE98" s="110">
        <f>HE97+0.5*HB98*'DT-Prelim Calcs'!$C$11^2+HD98*'DT-Prelim Calcs'!$C$11</f>
        <v>40.85322034468652</v>
      </c>
      <c r="HF98" s="110">
        <f>MIN('Drive Train'!$G$35-GZ97*'DT-Prelim Calcs'!$C$21*'Drive Train'!$G$38,HF97+GZ$2)</f>
        <v>11.108295350859503</v>
      </c>
      <c r="HG98" s="110">
        <f>'Drive Train'!$G$35-GZ98*'DT-Prelim Calcs'!$C$21*'Drive Train'!$G$38</f>
        <v>11.108298185003418</v>
      </c>
      <c r="HH98" s="1">
        <f>IF(HE98&gt;='Drive Train'!$G$30,1,0)</f>
        <v>1</v>
      </c>
      <c r="HI98" s="110">
        <f t="shared" si="181"/>
        <v>0</v>
      </c>
      <c r="HJ98" s="119">
        <f>HJ97+'DT-Prelim Calcs'!$C$11</f>
        <v>3.7600000000000025</v>
      </c>
      <c r="HK98" s="2">
        <f>HU98/'Drive Train'!$G$35</f>
        <v>0.87466924617869946</v>
      </c>
      <c r="HL98" s="88">
        <f>HS98*12*60/(PI() * 'Drive Train'!$G$17)/HK$2*HK98</f>
        <v>4110.8180104176026</v>
      </c>
      <c r="HM98" s="2">
        <f>('DT-Prelim Calcs'!$C$6*HK98-HL98)/('DT-Prelim Calcs'!$C$6*HK98)*'DT-Prelim Calcs'!$C$7*HK98</f>
        <v>0.24077449418579841</v>
      </c>
      <c r="HN98" s="110">
        <f>HM98/'DT-Prelim Calcs'!$C$7*('DT-Prelim Calcs'!$C$8-'DT-Prelim Calcs'!$C$9)+'DT-Prelim Calcs'!$C$9</f>
        <v>17.685536524807564</v>
      </c>
      <c r="HO98" s="110">
        <f t="shared" si="140"/>
        <v>17.685536524807564</v>
      </c>
      <c r="HP98" s="2">
        <f t="shared" si="182"/>
        <v>3.4219875499896801E-6</v>
      </c>
      <c r="HQ98" s="110">
        <f>HP98*'DT-Prelim Calcs'!$C$21/HK$2/'DT-Prelim Calcs'!$C$19/'DT-Prelim Calcs'!$C$18*3.39*'DT-Prelim Calcs'!$C$20</f>
        <v>1.2709033650689592E-4</v>
      </c>
      <c r="HR98" s="88">
        <f t="shared" si="141"/>
        <v>1</v>
      </c>
      <c r="HS98" s="110">
        <f>HQ97*'DT-Prelim Calcs'!$C$11+HS97</f>
        <v>12.304189762962931</v>
      </c>
      <c r="HT98" s="110">
        <f>HT97+0.5*HQ98*'DT-Prelim Calcs'!$C$11^2+HS98*'DT-Prelim Calcs'!$C$11</f>
        <v>41.321940932198764</v>
      </c>
      <c r="HU98" s="110">
        <f>MIN('Drive Train'!$G$35-HO97*'DT-Prelim Calcs'!$C$21*'Drive Train'!$G$38,HU97+HO$2)</f>
        <v>11.108299426469483</v>
      </c>
      <c r="HV98" s="110">
        <f>'Drive Train'!$G$35-HO98*'DT-Prelim Calcs'!$C$21*'Drive Train'!$G$38</f>
        <v>11.108301712767318</v>
      </c>
      <c r="HW98" s="1">
        <f>IF(HT98&gt;='Drive Train'!$G$30,1,0)</f>
        <v>1</v>
      </c>
      <c r="HX98" s="110">
        <f t="shared" si="183"/>
        <v>0</v>
      </c>
      <c r="HY98" s="119">
        <f>HY97+'DT-Prelim Calcs'!$C$11</f>
        <v>3.7600000000000025</v>
      </c>
      <c r="HZ98" s="2">
        <f>IJ98/'Drive Train'!$G$35</f>
        <v>0.87466941875129411</v>
      </c>
      <c r="IA98" s="88">
        <f>IH98*12*60/(PI() * 'Drive Train'!$G$17)/HZ$2*HZ98</f>
        <v>4110.8204496193021</v>
      </c>
      <c r="IB98" s="2">
        <f>('DT-Prelim Calcs'!$C$6*HZ98-IA98)/('DT-Prelim Calcs'!$C$6*HZ98)*'DT-Prelim Calcs'!$C$7*HZ98</f>
        <v>0.24077414859630819</v>
      </c>
      <c r="IC98" s="110">
        <f>IB98/'DT-Prelim Calcs'!$C$7*('DT-Prelim Calcs'!$C$8-'DT-Prelim Calcs'!$C$9)+'DT-Prelim Calcs'!$C$9</f>
        <v>17.685515446299647</v>
      </c>
      <c r="ID98" s="110">
        <f t="shared" si="142"/>
        <v>17.685515446299647</v>
      </c>
      <c r="IE98" s="2">
        <f t="shared" si="184"/>
        <v>2.9810379908179474E-6</v>
      </c>
      <c r="IF98" s="110">
        <f>IE98*'DT-Prelim Calcs'!$C$21/HZ$2/'DT-Prelim Calcs'!$C$19/'DT-Prelim Calcs'!$C$18*3.39*'DT-Prelim Calcs'!$C$20</f>
        <v>1.1071376381659727E-4</v>
      </c>
      <c r="IG98" s="88">
        <f t="shared" si="143"/>
        <v>1</v>
      </c>
      <c r="IH98" s="110">
        <f>IF97*'DT-Prelim Calcs'!$C$11+IH97</f>
        <v>12.304194636174538</v>
      </c>
      <c r="II98" s="110">
        <f>II97+0.5*IF98*'DT-Prelim Calcs'!$C$11^2+IH98*'DT-Prelim Calcs'!$C$11</f>
        <v>41.651005132628583</v>
      </c>
      <c r="IJ98" s="110">
        <f>MIN('Drive Train'!$G$35-ID97*'DT-Prelim Calcs'!$C$21*'Drive Train'!$G$38,IJ97+ID$2)</f>
        <v>11.108301618141434</v>
      </c>
      <c r="IK98" s="110">
        <f>'Drive Train'!$G$35-ID98*'DT-Prelim Calcs'!$C$21*'Drive Train'!$G$38</f>
        <v>11.108303609833031</v>
      </c>
      <c r="IL98" s="1">
        <f>IF(II98&gt;='Drive Train'!$G$30,1,0)</f>
        <v>1</v>
      </c>
      <c r="IM98" s="110">
        <f t="shared" si="185"/>
        <v>0</v>
      </c>
      <c r="IN98" s="119">
        <f>IN97+'DT-Prelim Calcs'!$C$11</f>
        <v>3.7600000000000025</v>
      </c>
      <c r="IO98" s="2">
        <f>IY98/'Drive Train'!$G$35</f>
        <v>0.87466952005992027</v>
      </c>
      <c r="IP98" s="88">
        <f>IW98*12*60/(PI() * 'Drive Train'!$G$17)/IO$2*IO98</f>
        <v>4110.8218815509526</v>
      </c>
      <c r="IQ98" s="2">
        <f>('DT-Prelim Calcs'!$C$6*IO98-IP98)/('DT-Prelim Calcs'!$C$6*IO98)*'DT-Prelim Calcs'!$C$7*IO98</f>
        <v>0.24077394571824731</v>
      </c>
      <c r="IR98" s="110">
        <f>IQ98/'DT-Prelim Calcs'!$C$7*('DT-Prelim Calcs'!$C$8-'DT-Prelim Calcs'!$C$9)+'DT-Prelim Calcs'!$C$9</f>
        <v>17.685503072176786</v>
      </c>
      <c r="IS98" s="110">
        <f t="shared" si="144"/>
        <v>17.685503072176786</v>
      </c>
      <c r="IT98" s="2">
        <f t="shared" si="186"/>
        <v>2.7221788872211494E-6</v>
      </c>
      <c r="IU98" s="110">
        <f>IT98*'DT-Prelim Calcs'!$C$21/IO$2/'DT-Prelim Calcs'!$C$19/'DT-Prelim Calcs'!$C$18*3.39*'DT-Prelim Calcs'!$C$20</f>
        <v>1.0109990926470396E-4</v>
      </c>
      <c r="IV98" s="88">
        <f t="shared" si="145"/>
        <v>1</v>
      </c>
      <c r="IW98" s="110">
        <f>IU97*'DT-Prelim Calcs'!$C$11+IW97</f>
        <v>12.304197496989032</v>
      </c>
      <c r="IX98" s="110">
        <f>IX97+0.5*IU98*'DT-Prelim Calcs'!$C$11^2+IW98*'DT-Prelim Calcs'!$C$11</f>
        <v>41.883722226745583</v>
      </c>
      <c r="IY98" s="110">
        <f>MIN('Drive Train'!$G$35-IS97*'DT-Prelim Calcs'!$C$21*'Drive Train'!$G$38,IY97+IS$2)</f>
        <v>11.108302904760986</v>
      </c>
      <c r="IZ98" s="110">
        <f>'Drive Train'!$G$35-IS98*'DT-Prelim Calcs'!$C$21*'Drive Train'!$G$38</f>
        <v>11.108304723504089</v>
      </c>
      <c r="JA98" s="1">
        <f>IF(IX98&gt;='Drive Train'!$G$30,1,0)</f>
        <v>1</v>
      </c>
      <c r="JB98" s="110">
        <f t="shared" si="187"/>
        <v>0</v>
      </c>
      <c r="JC98" s="119">
        <f>JC97+'DT-Prelim Calcs'!$C$11</f>
        <v>3.7600000000000025</v>
      </c>
      <c r="JD98" s="2">
        <f>JN98/'Drive Train'!$G$35</f>
        <v>0.87466957938002166</v>
      </c>
      <c r="JE98" s="88">
        <f>JL98*12*60/(PI() * 'Drive Train'!$G$17)/JD$2*JD98</f>
        <v>4110.8227200020428</v>
      </c>
      <c r="JF98" s="2">
        <f>('DT-Prelim Calcs'!$C$6*JD98-JE98)/('DT-Prelim Calcs'!$C$6*JD98)*'DT-Prelim Calcs'!$C$7*JD98</f>
        <v>0.24077382692533736</v>
      </c>
      <c r="JG98" s="110">
        <f>JF98/'DT-Prelim Calcs'!$C$7*('DT-Prelim Calcs'!$C$8-'DT-Prelim Calcs'!$C$9)+'DT-Prelim Calcs'!$C$9</f>
        <v>17.685495826651781</v>
      </c>
      <c r="JH98" s="110">
        <f t="shared" si="146"/>
        <v>17.685495826651781</v>
      </c>
      <c r="JI98" s="2">
        <f t="shared" si="188"/>
        <v>2.5706069288200517E-6</v>
      </c>
      <c r="JJ98" s="110">
        <f>JI98*'DT-Prelim Calcs'!$C$21/JD$2/'DT-Prelim Calcs'!$C$19/'DT-Prelim Calcs'!$C$18*3.39*'DT-Prelim Calcs'!$C$20</f>
        <v>9.5470627767679574E-5</v>
      </c>
      <c r="JK98" s="88">
        <f t="shared" si="147"/>
        <v>1</v>
      </c>
      <c r="JL98" s="110">
        <f>JJ97*'DT-Prelim Calcs'!$C$11+JL97</f>
        <v>12.304199172105685</v>
      </c>
      <c r="JM98" s="110">
        <f>JM97+0.5*JJ98*'DT-Prelim Calcs'!$C$11^2+JL98*'DT-Prelim Calcs'!$C$11</f>
        <v>42.041354568442756</v>
      </c>
      <c r="JN98" s="110">
        <f>MIN('Drive Train'!$G$35-JH97*'DT-Prelim Calcs'!$C$21*'Drive Train'!$G$38,JN97+JH$2)</f>
        <v>11.108303658126275</v>
      </c>
      <c r="JO98" s="110">
        <f>'Drive Train'!$G$35-JH98*'DT-Prelim Calcs'!$C$21*'Drive Train'!$G$38</f>
        <v>11.10830537560134</v>
      </c>
      <c r="JP98" s="1">
        <f>IF(JM98&gt;='Drive Train'!$G$30,1,0)</f>
        <v>1</v>
      </c>
      <c r="JQ98" s="110">
        <f>MIN(JG98,'DT-Prelim Calcs'!$C$10)*'DT-Prelim Calcs'!$C$11*1000/60/60*(1-JP98)</f>
        <v>0</v>
      </c>
      <c r="JR98" s="119">
        <f>JR97+'DT-Prelim Calcs'!$C$11</f>
        <v>3.7600000000000025</v>
      </c>
      <c r="JS98" s="2">
        <f>KC98/'Drive Train'!$G$35</f>
        <v>0.87466960120457959</v>
      </c>
      <c r="JT98" s="88">
        <f>KA98*12*60/(PI() * 'Drive Train'!$G$17)/JS$2*JS98</f>
        <v>4110.8230284779829</v>
      </c>
      <c r="JU98" s="2">
        <f>('DT-Prelim Calcs'!$C$6*JS98-JT98)/('DT-Prelim Calcs'!$C$6*JS98)*'DT-Prelim Calcs'!$C$7*JS98</f>
        <v>0.24077378322004006</v>
      </c>
      <c r="JV98" s="110">
        <f>JU98/'DT-Prelim Calcs'!$C$7*('DT-Prelim Calcs'!$C$8-'DT-Prelim Calcs'!$C$9)+'DT-Prelim Calcs'!$C$9</f>
        <v>17.685493160938613</v>
      </c>
      <c r="JW98" s="110">
        <f t="shared" si="148"/>
        <v>17.685493160938613</v>
      </c>
      <c r="JX98" s="2">
        <f t="shared" si="189"/>
        <v>2.514841838330284E-6</v>
      </c>
      <c r="JY98" s="110">
        <f>JX98*'DT-Prelim Calcs'!$C$21/JS$2/'DT-Prelim Calcs'!$C$19/'DT-Prelim Calcs'!$C$18*3.39*'DT-Prelim Calcs'!$C$20</f>
        <v>9.3399549479944894E-5</v>
      </c>
      <c r="JZ98" s="88">
        <f t="shared" si="149"/>
        <v>1</v>
      </c>
      <c r="KA98" s="110">
        <f>JY97*'DT-Prelim Calcs'!$C$11+KA97</f>
        <v>12.304199788400586</v>
      </c>
      <c r="KB98" s="110">
        <f>KB97+0.5*JY98*'DT-Prelim Calcs'!$C$11^2+KA98*'DT-Prelim Calcs'!$C$11</f>
        <v>42.103444503703663</v>
      </c>
      <c r="KC98" s="110">
        <f>MIN('Drive Train'!$G$35-JW97*'DT-Prelim Calcs'!$C$21*'Drive Train'!$G$38,KC97+JW$2)</f>
        <v>11.10830393529816</v>
      </c>
      <c r="KD98" s="110">
        <f>'Drive Train'!$G$35-JW98*'DT-Prelim Calcs'!$C$21*'Drive Train'!$G$38</f>
        <v>11.108305615515524</v>
      </c>
      <c r="KE98" s="1">
        <f>IF(KB98&gt;='Drive Train'!$G$30,1,0)</f>
        <v>1</v>
      </c>
      <c r="KF98" s="110">
        <f>MIN(JV98,'DT-Prelim Calcs'!$C$10)*'DT-Prelim Calcs'!$C$11*1000/60/60*(1-KE98)</f>
        <v>0</v>
      </c>
      <c r="KG98" s="119">
        <f>KG97+'DT-Prelim Calcs'!$C$11</f>
        <v>3.7600000000000025</v>
      </c>
      <c r="KH98" s="2">
        <f>KR98/'Drive Train'!$G$35</f>
        <v>0.87466959958166124</v>
      </c>
      <c r="KI98" s="88">
        <f>KP98*12*60/(PI() * 'Drive Train'!$G$17)/KH$2*KH98</f>
        <v>4110.8230055390859</v>
      </c>
      <c r="KJ98" s="2">
        <f>('DT-Prelim Calcs'!$C$6*KH98-KI98)/('DT-Prelim Calcs'!$C$6*KH98)*'DT-Prelim Calcs'!$C$7*KH98</f>
        <v>0.24077378647005487</v>
      </c>
      <c r="KK98" s="110">
        <f>KJ98/'DT-Prelim Calcs'!$C$7*('DT-Prelim Calcs'!$C$8-'DT-Prelim Calcs'!$C$9)+'DT-Prelim Calcs'!$C$9</f>
        <v>17.685493359166468</v>
      </c>
      <c r="KL98" s="110">
        <f t="shared" si="150"/>
        <v>17.685493359166468</v>
      </c>
      <c r="KM98" s="2">
        <f t="shared" si="190"/>
        <v>2.5189886438126141E-6</v>
      </c>
      <c r="KN98" s="110">
        <f>KM98*'DT-Prelim Calcs'!$C$21/KH$2/'DT-Prelim Calcs'!$C$19/'DT-Prelim Calcs'!$C$18*3.39*'DT-Prelim Calcs'!$C$20</f>
        <v>9.3553559071294688E-5</v>
      </c>
      <c r="KO98" s="88">
        <f t="shared" si="151"/>
        <v>1</v>
      </c>
      <c r="KP98" s="110">
        <f>KN97*'DT-Prelim Calcs'!$C$11+KP97</f>
        <v>12.304199742571647</v>
      </c>
      <c r="KQ98" s="110">
        <f>KQ97+0.5*KN98*'DT-Prelim Calcs'!$C$11^2+KP98*'DT-Prelim Calcs'!$C$11</f>
        <v>42.098889078755562</v>
      </c>
      <c r="KR98" s="110">
        <f>MIN('Drive Train'!$G$35-KL97*'DT-Prelim Calcs'!$C$21*'Drive Train'!$G$38,KR97+KL$2)</f>
        <v>11.108303914687097</v>
      </c>
      <c r="KS98" s="110">
        <f>'Drive Train'!$G$35-KL98*'DT-Prelim Calcs'!$C$21*'Drive Train'!$G$38</f>
        <v>11.108305597675017</v>
      </c>
      <c r="KT98" s="1">
        <f>IF(KQ98&gt;='Drive Train'!$G$30,1,0)</f>
        <v>1</v>
      </c>
      <c r="KU98" s="110">
        <f>MIN(KK98,'DT-Prelim Calcs'!$C$10)*'DT-Prelim Calcs'!$C$11*1000/60/60*(1-KT98)</f>
        <v>0</v>
      </c>
      <c r="KV98" s="119">
        <f>KV97+'DT-Prelim Calcs'!$C$11</f>
        <v>3.7600000000000025</v>
      </c>
      <c r="KW98" s="2">
        <f>LG98/'Drive Train'!$G$35</f>
        <v>0.87466960110532177</v>
      </c>
      <c r="KX98" s="88">
        <f>LE98*12*60/(PI() * 'Drive Train'!$G$17)/KW$2*KW98</f>
        <v>4110.8230270750382</v>
      </c>
      <c r="KY98" s="2">
        <f>('DT-Prelim Calcs'!$C$6*KW98-KX98)/('DT-Prelim Calcs'!$C$6*KW98)*'DT-Prelim Calcs'!$C$7*KW98</f>
        <v>0.2407737834188112</v>
      </c>
      <c r="KZ98" s="110">
        <f>KY98/'DT-Prelim Calcs'!$C$7*('DT-Prelim Calcs'!$C$8-'DT-Prelim Calcs'!$C$9)+'DT-Prelim Calcs'!$C$9</f>
        <v>17.685493173062245</v>
      </c>
      <c r="LA98" s="110">
        <f t="shared" si="152"/>
        <v>17.685493173062245</v>
      </c>
      <c r="LB98" s="2">
        <f t="shared" si="191"/>
        <v>2.5150954572616957E-6</v>
      </c>
      <c r="LC98" s="110">
        <f>LB98*'DT-Prelim Calcs'!$C$21/KW$2/'DT-Prelim Calcs'!$C$19/'DT-Prelim Calcs'!$C$18*3.39*'DT-Prelim Calcs'!$C$20</f>
        <v>9.3408968717994937E-5</v>
      </c>
      <c r="LD98" s="88">
        <f t="shared" si="153"/>
        <v>1</v>
      </c>
      <c r="LE98" s="110">
        <f>LC97*'DT-Prelim Calcs'!$C$11+LE97</f>
        <v>12.304199785597685</v>
      </c>
      <c r="LF98" s="110">
        <f>LF97+0.5*LC98*'DT-Prelim Calcs'!$C$11^2+LE98*'DT-Prelim Calcs'!$C$11</f>
        <v>42.103229419901702</v>
      </c>
      <c r="LG98" s="110">
        <f>MIN('Drive Train'!$G$35-LA97*'DT-Prelim Calcs'!$C$21*'Drive Train'!$G$38,LG97+LA$2)</f>
        <v>11.108303934037586</v>
      </c>
      <c r="LH98" s="110">
        <f>'Drive Train'!$G$35-LA98*'DT-Prelim Calcs'!$C$21*'Drive Train'!$G$38</f>
        <v>11.108305614424397</v>
      </c>
      <c r="LI98" s="1">
        <f>IF(LF98&gt;='Drive Train'!$G$30,1,0)</f>
        <v>1</v>
      </c>
      <c r="LJ98" s="110">
        <f>MIN(KZ98,'DT-Prelim Calcs'!$C$10)*'DT-Prelim Calcs'!$C$11*1000/60/60*(1-LI98)</f>
        <v>0</v>
      </c>
      <c r="LK98" s="119">
        <f>LK97+'DT-Prelim Calcs'!$C$11</f>
        <v>3.7600000000000025</v>
      </c>
      <c r="LL98" s="2">
        <f>LV98/'Drive Train'!$G$35</f>
        <v>0.87466959995721616</v>
      </c>
      <c r="LM98" s="88">
        <f>LT98*12*60/(PI() * 'Drive Train'!$G$17)/LL$2*LL98</f>
        <v>4110.8230108473126</v>
      </c>
      <c r="LN98" s="2">
        <f>('DT-Prelim Calcs'!$C$6*LL98-LM98)/('DT-Prelim Calcs'!$C$6*LL98)*'DT-Prelim Calcs'!$C$7*LL98</f>
        <v>0.24077378571797767</v>
      </c>
      <c r="LO98" s="110">
        <f>LN98/'DT-Prelim Calcs'!$C$7*('DT-Prelim Calcs'!$C$8-'DT-Prelim Calcs'!$C$9)+'DT-Prelim Calcs'!$C$9</f>
        <v>17.68549331329509</v>
      </c>
      <c r="LP98" s="110">
        <f t="shared" si="154"/>
        <v>17.68549331329509</v>
      </c>
      <c r="LQ98" s="2">
        <f t="shared" si="192"/>
        <v>2.5180290426918273E-6</v>
      </c>
      <c r="LR98" s="110">
        <f>LQ98*'DT-Prelim Calcs'!$C$21/LL$2/'DT-Prelim Calcs'!$C$19/'DT-Prelim Calcs'!$C$18*3.39*'DT-Prelim Calcs'!$C$20</f>
        <v>9.3517920125339547E-5</v>
      </c>
      <c r="LS98" s="88">
        <f t="shared" si="155"/>
        <v>1</v>
      </c>
      <c r="LT98" s="110">
        <f>LR97*'DT-Prelim Calcs'!$C$11+LT97</f>
        <v>12.304199753176796</v>
      </c>
      <c r="LU98" s="110">
        <f>LU97+0.5*LR98*'DT-Prelim Calcs'!$C$11^2+LT98*'DT-Prelim Calcs'!$C$11</f>
        <v>42.100353843972719</v>
      </c>
      <c r="LV98" s="110">
        <f>MIN('Drive Train'!$G$35-LP97*'DT-Prelim Calcs'!$C$21*'Drive Train'!$G$38,LV97+LP$2)</f>
        <v>11.108303919456645</v>
      </c>
      <c r="LW98" s="110">
        <f>'Drive Train'!$G$35-LP98*'DT-Prelim Calcs'!$C$21*'Drive Train'!$G$38</f>
        <v>11.108305601803441</v>
      </c>
      <c r="LX98" s="1">
        <f>IF(LU98&gt;='Drive Train'!$G$30,1,0)</f>
        <v>1</v>
      </c>
      <c r="LY98" s="110">
        <f>MIN(LO98,'DT-Prelim Calcs'!$C$10)*'DT-Prelim Calcs'!$C$11*1000/60/60*(1-LX98)</f>
        <v>0</v>
      </c>
      <c r="LZ98" s="119">
        <f>LZ97+'DT-Prelim Calcs'!$C$11</f>
        <v>3.7600000000000025</v>
      </c>
    </row>
    <row r="99" spans="18:338" x14ac:dyDescent="0.2">
      <c r="R99" s="119">
        <f>R98+'DT-Prelim Calcs'!$C$11</f>
        <v>3.8000000000000025</v>
      </c>
      <c r="S99" s="2">
        <f>AG99/'Drive Train'!$G$35</f>
        <v>0</v>
      </c>
      <c r="T99" s="88">
        <f>AE99*12*60/(PI() * 'Drive Train'!$G$17)/S$2*ABS(S99)</f>
        <v>0</v>
      </c>
      <c r="U99" s="2">
        <f>IF(OR(AD98=1,AND($C$32=Motors!$C$28,'DT-Prelim Calcs'!AI98=1)),0,IF(AG99=0,-(V98+$C$9)/($C$8-$C$9)*$C$7,($C$6*S99-T99)/($C$6*S99)*$C$7*S99))</f>
        <v>0</v>
      </c>
      <c r="V99" s="110">
        <f>IF(AND(AD98=1,AI98=1),0,ABS(U99/$C$7*($C$8-$C$9)+$C$9) *'Drive Train'!$K$55 + V98*(1-'Drive Train'!$K$55))</f>
        <v>0</v>
      </c>
      <c r="W99" s="110">
        <f t="shared" si="108"/>
        <v>0</v>
      </c>
      <c r="X99" s="2">
        <f>MAX(MIN(IF(AND(AI98=1,AG99&lt;0),-1,1)*(W99-$C$9)/($C$8-$C$9)*$C$7-$C$29*AE99/T$2 -  AI98*$C$29/2,X$2),MAX(X$4:X98)*-1)</f>
        <v>-0.19877611615902296</v>
      </c>
      <c r="Y99" s="110">
        <f t="shared" si="109"/>
        <v>0</v>
      </c>
      <c r="Z99" s="110">
        <f t="shared" si="110"/>
        <v>0</v>
      </c>
      <c r="AA99" s="110">
        <f t="shared" si="111"/>
        <v>0</v>
      </c>
      <c r="AB99" s="110" t="e">
        <f t="shared" si="112"/>
        <v>#N/A</v>
      </c>
      <c r="AC99" s="88">
        <f t="shared" si="156"/>
        <v>0</v>
      </c>
      <c r="AD99" s="1">
        <f t="shared" si="113"/>
        <v>1</v>
      </c>
      <c r="AE99" s="110">
        <f t="shared" si="114"/>
        <v>0</v>
      </c>
      <c r="AF99" s="110" t="e">
        <f t="shared" si="115"/>
        <v>#N/A</v>
      </c>
      <c r="AG99" s="110">
        <f>IF(AI98=0,MIN('Drive Train'!$G$35-W98*$C$21*'Drive Train'!$G$38,AG98+W$2)-$C$3,IF(AE98-1&lt;=0,0,IF($C$32=Motors!$C$26,MAX(MAX(AG$4:AG98)*-1,AG98-W$2),MAX(0,MAX(AG$4:AG98)*-1,AG98-W$2))))</f>
        <v>0</v>
      </c>
      <c r="AH99" s="110">
        <f>'Drive Train'!$G$35-ABS(W99)*'DT-Prelim Calcs'!$C$21*'Drive Train'!$G$38</f>
        <v>12.7</v>
      </c>
      <c r="AI99" s="1">
        <f>IF(AJ99&gt;='Drive Train'!$G$30,1,0)</f>
        <v>1</v>
      </c>
      <c r="AJ99" s="110">
        <f>AJ98+0.5*Y99*'DT-Prelim Calcs'!$C$11^2+AE99*'DT-Prelim Calcs'!$C$11</f>
        <v>27.383415475911544</v>
      </c>
      <c r="AK99" s="110">
        <f t="shared" si="116"/>
        <v>0</v>
      </c>
      <c r="AL99" s="119">
        <f>AL98+'DT-Prelim Calcs'!$C$11</f>
        <v>3.8000000000000025</v>
      </c>
      <c r="AM99" s="2">
        <f>AW99/'Drive Train'!$G$35</f>
        <v>0.74770557025652284</v>
      </c>
      <c r="AN99" s="88">
        <f>AU99*12*60/(PI() * 'Drive Train'!$G$17)/AM$2*AM99</f>
        <v>2164.0034173842255</v>
      </c>
      <c r="AO99" s="2">
        <f>('DT-Prelim Calcs'!$C$6*AM99-AN99)/('DT-Prelim Calcs'!$C$6*AM99)*'DT-Prelim Calcs'!$C$7*AM99</f>
        <v>0.53179142623434139</v>
      </c>
      <c r="AP99" s="110">
        <f>AO99/'DT-Prelim Calcs'!$C$7*('DT-Prelim Calcs'!$C$8-'DT-Prelim Calcs'!$C$9)+'DT-Prelim Calcs'!$C$9</f>
        <v>35.435505429896004</v>
      </c>
      <c r="AQ99" s="110">
        <f t="shared" si="117"/>
        <v>35.435505429896004</v>
      </c>
      <c r="AR99" s="2">
        <f t="shared" si="157"/>
        <v>0.38352349117704038</v>
      </c>
      <c r="AS99" s="110">
        <f>AR99*'DT-Prelim Calcs'!$C$21/AM$2/'DT-Prelim Calcs'!$C$19/'DT-Prelim Calcs'!$C$18*3.39*'DT-Prelim Calcs'!$C$20</f>
        <v>4.2731420415720018</v>
      </c>
      <c r="AT99" s="88">
        <f t="shared" si="118"/>
        <v>0</v>
      </c>
      <c r="AU99" s="110">
        <f>AS98*'DT-Prelim Calcs'!$C$11+AU98</f>
        <v>25.256589064065714</v>
      </c>
      <c r="AV99" s="110">
        <f>AV98+0.5*AS99*'DT-Prelim Calcs'!$C$11^2+AU99*'DT-Prelim Calcs'!$C$11</f>
        <v>54.785981228851966</v>
      </c>
      <c r="AW99" s="110">
        <f>MIN('Drive Train'!$G$35-AQ98*'DT-Prelim Calcs'!$C$21*'Drive Train'!$G$38,AW98+AQ$2)</f>
        <v>9.4958607422578396</v>
      </c>
      <c r="AX99" s="110">
        <f>'Drive Train'!$G$35-AQ99*'DT-Prelim Calcs'!$C$21*'Drive Train'!$G$38</f>
        <v>9.5108045113093596</v>
      </c>
      <c r="AY99" s="1">
        <f>IF(AV99&gt;='Drive Train'!$G$30,1,0)</f>
        <v>1</v>
      </c>
      <c r="AZ99" s="110">
        <f t="shared" si="158"/>
        <v>0</v>
      </c>
      <c r="BA99" s="119">
        <f>BA98+'DT-Prelim Calcs'!$C$11</f>
        <v>3.8000000000000025</v>
      </c>
      <c r="BB99" s="2">
        <f>BL99/'Drive Train'!$G$35</f>
        <v>0.84389435547924174</v>
      </c>
      <c r="BC99" s="88">
        <f>BJ99*12*60/(PI() * 'Drive Train'!$G$17)/BB$2*BB99</f>
        <v>3644.372675713862</v>
      </c>
      <c r="BD99" s="2">
        <f>('DT-Prelim Calcs'!$C$6*BB99-BC99)/('DT-Prelim Calcs'!$C$6*BB99)*'DT-Prelim Calcs'!$C$7*BB99</f>
        <v>0.3099996931509798</v>
      </c>
      <c r="BE99" s="110">
        <f>BD99/'DT-Prelim Calcs'!$C$7*('DT-Prelim Calcs'!$C$8-'DT-Prelim Calcs'!$C$9)+'DT-Prelim Calcs'!$C$9</f>
        <v>21.907782702825717</v>
      </c>
      <c r="BF99" s="110">
        <f t="shared" si="119"/>
        <v>21.907782702825717</v>
      </c>
      <c r="BG99" s="2">
        <f t="shared" si="159"/>
        <v>8.8764296832582745E-2</v>
      </c>
      <c r="BH99" s="110">
        <f>BG99*'DT-Prelim Calcs'!$C$21/BB$2/'DT-Prelim Calcs'!$C$19/'DT-Prelim Calcs'!$C$18*3.39*'DT-Prelim Calcs'!$C$20</f>
        <v>1.5384351798707296</v>
      </c>
      <c r="BI99" s="88">
        <f t="shared" si="120"/>
        <v>0</v>
      </c>
      <c r="BJ99" s="110">
        <f>BH98*'DT-Prelim Calcs'!$C$11+BJ98</f>
        <v>24.22682740911873</v>
      </c>
      <c r="BK99" s="110">
        <f>BK98+0.5*BH99*'DT-Prelim Calcs'!$C$11^2+BJ99*'DT-Prelim Calcs'!$C$11</f>
        <v>62.059749560489792</v>
      </c>
      <c r="BL99" s="110">
        <f>MIN('Drive Train'!$G$35-BF98*'DT-Prelim Calcs'!$C$21*'Drive Train'!$G$38,BL98+BF$2)</f>
        <v>10.71745831458637</v>
      </c>
      <c r="BM99" s="110">
        <f>'Drive Train'!$G$35-BF99*'DT-Prelim Calcs'!$C$21*'Drive Train'!$G$38</f>
        <v>10.728299556745684</v>
      </c>
      <c r="BN99" s="1">
        <f>IF(BK99&gt;='Drive Train'!$G$30,1,0)</f>
        <v>1</v>
      </c>
      <c r="BO99" s="110">
        <f t="shared" si="160"/>
        <v>0</v>
      </c>
      <c r="BP99" s="119">
        <f>BP98+'DT-Prelim Calcs'!$C$11</f>
        <v>3.8000000000000025</v>
      </c>
      <c r="BQ99" s="2">
        <f>CA99/'Drive Train'!$G$35</f>
        <v>0.87170309610804997</v>
      </c>
      <c r="BR99" s="88">
        <f>BY99*12*60/(PI() * 'Drive Train'!$G$17)/BQ$2*BQ99</f>
        <v>4066.6071955555281</v>
      </c>
      <c r="BS99" s="2">
        <f>('DT-Prelim Calcs'!$C$6*BQ99-BR99)/('DT-Prelim Calcs'!$C$6*BQ99)*'DT-Prelim Calcs'!$C$7*BQ99</f>
        <v>0.24726640905116978</v>
      </c>
      <c r="BT99" s="110">
        <f>BS99/'DT-Prelim Calcs'!$C$7*('DT-Prelim Calcs'!$C$8-'DT-Prelim Calcs'!$C$9)+'DT-Prelim Calcs'!$C$9</f>
        <v>18.081497289645817</v>
      </c>
      <c r="BU99" s="110">
        <f t="shared" si="121"/>
        <v>18.081497289645817</v>
      </c>
      <c r="BV99" s="2">
        <f t="shared" si="161"/>
        <v>8.2743069505407663E-3</v>
      </c>
      <c r="BW99" s="110">
        <f>BV99*'DT-Prelim Calcs'!$C$21/BQ$2/'DT-Prelim Calcs'!$C$19/'DT-Prelim Calcs'!$C$18*3.39*'DT-Prelim Calcs'!$C$20</f>
        <v>0.19462475483939301</v>
      </c>
      <c r="BX99" s="88">
        <f t="shared" si="122"/>
        <v>1</v>
      </c>
      <c r="BY99" s="110">
        <f>BW98*'DT-Prelim Calcs'!$C$11+BY98</f>
        <v>19.284124056194678</v>
      </c>
      <c r="BZ99" s="110">
        <f>BZ98+0.5*BW99*'DT-Prelim Calcs'!$C$11^2+BY99*'DT-Prelim Calcs'!$C$11</f>
        <v>57.679657954261266</v>
      </c>
      <c r="CA99" s="110">
        <f>MIN('Drive Train'!$G$35-BU98*'DT-Prelim Calcs'!$C$21*'Drive Train'!$G$38,CA98+BU$2)</f>
        <v>11.070629320572234</v>
      </c>
      <c r="CB99" s="110">
        <f>'Drive Train'!$G$35-BU99*'DT-Prelim Calcs'!$C$21*'Drive Train'!$G$38</f>
        <v>11.072665243931876</v>
      </c>
      <c r="CC99" s="1">
        <f>IF(BZ99&gt;='Drive Train'!$G$30,1,0)</f>
        <v>1</v>
      </c>
      <c r="CD99" s="110">
        <f t="shared" si="162"/>
        <v>0</v>
      </c>
      <c r="CE99" s="119">
        <f>CE98+'DT-Prelim Calcs'!$C$11</f>
        <v>3.8000000000000025</v>
      </c>
      <c r="CF99" s="2">
        <f>CP99/'Drive Train'!$G$35</f>
        <v>0.87454832597611876</v>
      </c>
      <c r="CG99" s="88">
        <f>CN99*12*60/(PI() * 'Drive Train'!$G$17)/CF$2*CF99</f>
        <v>4109.052668197869</v>
      </c>
      <c r="CH99" s="2">
        <f>('DT-Prelim Calcs'!$C$6*CF99-CG99)/('DT-Prelim Calcs'!$C$6*CF99)*'DT-Prelim Calcs'!$C$7*CF99</f>
        <v>0.24103021802375982</v>
      </c>
      <c r="CI99" s="110">
        <f>CH99/'DT-Prelim Calcs'!$C$7*('DT-Prelim Calcs'!$C$8-'DT-Prelim Calcs'!$C$9)+'DT-Prelim Calcs'!$C$9</f>
        <v>17.701133865278969</v>
      </c>
      <c r="CJ99" s="110">
        <f t="shared" si="123"/>
        <v>17.701133865278969</v>
      </c>
      <c r="CK99" s="2">
        <f t="shared" si="163"/>
        <v>3.2926598704571819E-4</v>
      </c>
      <c r="CL99" s="110">
        <f>CK99*'DT-Prelim Calcs'!$C$21/CF$2/'DT-Prelim Calcs'!$C$19/'DT-Prelim Calcs'!$C$18*3.39*'DT-Prelim Calcs'!$C$20</f>
        <v>9.7829754159197355E-3</v>
      </c>
      <c r="CM99" s="88">
        <f t="shared" si="124"/>
        <v>1</v>
      </c>
      <c r="CN99" s="110">
        <f>CL98*'DT-Prelim Calcs'!$C$11+CN98</f>
        <v>15.37575799153206</v>
      </c>
      <c r="CO99" s="110">
        <f>CO98+0.5*CL99*'DT-Prelim Calcs'!$C$11^2+CN99*'DT-Prelim Calcs'!$C$11</f>
        <v>50.417837213544047</v>
      </c>
      <c r="CP99" s="110">
        <f>MIN('Drive Train'!$G$35-CJ98*'DT-Prelim Calcs'!$C$21*'Drive Train'!$G$38,CP98+CJ$2)</f>
        <v>11.106763739896708</v>
      </c>
      <c r="CQ99" s="110">
        <f>'Drive Train'!$G$35-CJ99*'DT-Prelim Calcs'!$C$21*'Drive Train'!$G$38</f>
        <v>11.106897952124893</v>
      </c>
      <c r="CR99" s="1">
        <f>IF(CO99&gt;='Drive Train'!$G$30,1,0)</f>
        <v>1</v>
      </c>
      <c r="CS99" s="110">
        <f t="shared" si="164"/>
        <v>0</v>
      </c>
      <c r="CT99" s="119">
        <f>CT98+'DT-Prelim Calcs'!$C$11</f>
        <v>3.8000000000000025</v>
      </c>
      <c r="CU99" s="2">
        <f>DE99/'Drive Train'!$G$35</f>
        <v>0.87466843784799431</v>
      </c>
      <c r="CV99" s="88">
        <f>DC99*12*60/(PI() * 'Drive Train'!$G$17)/CU$2*CU99</f>
        <v>4110.8064062794283</v>
      </c>
      <c r="CW99" s="2">
        <f>('DT-Prelim Calcs'!$C$6*CU99-CV99)/('DT-Prelim Calcs'!$C$6*CU99)*'DT-Prelim Calcs'!$C$7*CU99</f>
        <v>0.2407761561235498</v>
      </c>
      <c r="CX99" s="110">
        <f>CW99/'DT-Prelim Calcs'!$C$7*('DT-Prelim Calcs'!$C$8-'DT-Prelim Calcs'!$C$9)+'DT-Prelim Calcs'!$C$9</f>
        <v>17.685637891223607</v>
      </c>
      <c r="CY99" s="110">
        <f t="shared" si="125"/>
        <v>17.685637891223607</v>
      </c>
      <c r="CZ99" s="2">
        <f t="shared" si="165"/>
        <v>5.5410714028814034E-6</v>
      </c>
      <c r="DA99" s="110">
        <f>CZ99*'DT-Prelim Calcs'!$C$21/CU$2/'DT-Prelim Calcs'!$C$19/'DT-Prelim Calcs'!$C$18*3.39*'DT-Prelim Calcs'!$C$20</f>
        <v>1.9893197494624348E-4</v>
      </c>
      <c r="DB99" s="88">
        <f t="shared" si="126"/>
        <v>1</v>
      </c>
      <c r="DC99" s="110">
        <f>DA98*'DT-Prelim Calcs'!$C$11+DC98</f>
        <v>12.728448001345903</v>
      </c>
      <c r="DD99" s="110">
        <f>DD98+0.5*DA99*'DT-Prelim Calcs'!$C$11^2+DC99*'DT-Prelim Calcs'!$C$11</f>
        <v>43.758927738229715</v>
      </c>
      <c r="DE99" s="110">
        <f>MIN('Drive Train'!$G$35-CY98*'DT-Prelim Calcs'!$C$21*'Drive Train'!$G$38,DE98+CY$2)</f>
        <v>11.108289160669527</v>
      </c>
      <c r="DF99" s="110">
        <f>'Drive Train'!$G$35-CY99*'DT-Prelim Calcs'!$C$21*'Drive Train'!$G$38</f>
        <v>11.108292589789874</v>
      </c>
      <c r="DG99" s="1">
        <f>IF(DD99&gt;='Drive Train'!$G$30,1,0)</f>
        <v>1</v>
      </c>
      <c r="DH99" s="110">
        <f t="shared" si="166"/>
        <v>0</v>
      </c>
      <c r="DI99" s="119">
        <f>DI98+'DT-Prelim Calcs'!$C$11</f>
        <v>3.8000000000000025</v>
      </c>
      <c r="DJ99" s="2">
        <f>DT99/'Drive Train'!$G$35</f>
        <v>0.87467057035738516</v>
      </c>
      <c r="DK99" s="88">
        <f>DR99*12*60/(PI() * 'Drive Train'!$G$17)/DJ$2*DJ99</f>
        <v>4110.8367322359272</v>
      </c>
      <c r="DL99" s="2">
        <f>('DT-Prelim Calcs'!$C$6*DJ99-DK99)/('DT-Prelim Calcs'!$C$6*DJ99)*'DT-Prelim Calcs'!$C$7*DJ99</f>
        <v>0.24077184111270467</v>
      </c>
      <c r="DM99" s="110">
        <f>DL99/'DT-Prelim Calcs'!$C$7*('DT-Prelim Calcs'!$C$8-'DT-Prelim Calcs'!$C$9)+'DT-Prelim Calcs'!$C$9</f>
        <v>17.685374706164964</v>
      </c>
      <c r="DN99" s="110">
        <f t="shared" si="127"/>
        <v>17.685374706164964</v>
      </c>
      <c r="DO99" s="2">
        <f t="shared" si="167"/>
        <v>3.6884546250615102E-8</v>
      </c>
      <c r="DP99" s="110">
        <f>DO99*'DT-Prelim Calcs'!$C$21/DJ$2/'DT-Prelim Calcs'!$C$19/'DT-Prelim Calcs'!$C$18*3.39*'DT-Prelim Calcs'!$C$20</f>
        <v>1.5525164552094408E-6</v>
      </c>
      <c r="DQ99" s="88">
        <f t="shared" si="128"/>
        <v>1</v>
      </c>
      <c r="DR99" s="110">
        <f>DP98*'DT-Prelim Calcs'!$C$11+DR98</f>
        <v>10.856671034194457</v>
      </c>
      <c r="DS99" s="110">
        <f>DS98+0.5*DP99*'DT-Prelim Calcs'!$C$11^2+DR99*'DT-Prelim Calcs'!$C$11</f>
        <v>38.288712857760565</v>
      </c>
      <c r="DT99" s="110">
        <f>MIN('Drive Train'!$G$35-DN98*'DT-Prelim Calcs'!$C$21*'Drive Train'!$G$38,DT98+DN$2)</f>
        <v>11.108316243538791</v>
      </c>
      <c r="DU99" s="110">
        <f>'Drive Train'!$G$35-DN99*'DT-Prelim Calcs'!$C$21*'Drive Train'!$G$38</f>
        <v>11.108316276445153</v>
      </c>
      <c r="DV99" s="1">
        <f>IF(DS99&gt;='Drive Train'!$G$30,1,0)</f>
        <v>1</v>
      </c>
      <c r="DW99" s="110">
        <f t="shared" si="168"/>
        <v>0</v>
      </c>
      <c r="DX99" s="119">
        <f>DX98+'DT-Prelim Calcs'!$C$11</f>
        <v>3.8000000000000025</v>
      </c>
      <c r="DY99" s="2">
        <f>EI99/'Drive Train'!$G$35</f>
        <v>0.87467058539084408</v>
      </c>
      <c r="DZ99" s="88">
        <f>EG99*12*60/(PI() * 'Drive Train'!$G$17)/DY$2*DY99</f>
        <v>4110.836939341134</v>
      </c>
      <c r="EA99" s="2">
        <f>('DT-Prelim Calcs'!$C$6*DY99-DZ99)/('DT-Prelim Calcs'!$C$6*DY99)*'DT-Prelim Calcs'!$C$7*DY99</f>
        <v>0.24077181230674102</v>
      </c>
      <c r="EB99" s="110">
        <f>EA99/'DT-Prelim Calcs'!$C$7*('DT-Prelim Calcs'!$C$8-'DT-Prelim Calcs'!$C$9)+'DT-Prelim Calcs'!$C$9</f>
        <v>17.68537294920548</v>
      </c>
      <c r="EC99" s="110">
        <f t="shared" si="129"/>
        <v>17.68537294920548</v>
      </c>
      <c r="ED99" s="2">
        <f t="shared" si="169"/>
        <v>8.6707419022502563E-11</v>
      </c>
      <c r="EE99" s="110">
        <f>ED99*'DT-Prelim Calcs'!$C$21/DY$2/'DT-Prelim Calcs'!$C$19/'DT-Prelim Calcs'!$C$18*3.39*'DT-Prelim Calcs'!$C$20</f>
        <v>4.1863324662364018E-9</v>
      </c>
      <c r="EF99" s="88">
        <f t="shared" si="130"/>
        <v>1</v>
      </c>
      <c r="EG99" s="110">
        <f>EE98*'DT-Prelim Calcs'!$C$11+EG98</f>
        <v>9.464790446536945</v>
      </c>
      <c r="EH99" s="110">
        <f>EH98+0.5*EE99*'DT-Prelim Calcs'!$C$11^2+EG99*'DT-Prelim Calcs'!$C$11</f>
        <v>33.889948553904247</v>
      </c>
      <c r="EI99" s="110">
        <f>MIN('Drive Train'!$G$35-EC98*'DT-Prelim Calcs'!$C$21*'Drive Train'!$G$38,EI98+EC$2)</f>
        <v>11.108316434463719</v>
      </c>
      <c r="EJ99" s="110">
        <f>'Drive Train'!$G$35-EC99*'DT-Prelim Calcs'!$C$21*'Drive Train'!$G$38</f>
        <v>11.108316434571506</v>
      </c>
      <c r="EK99" s="1">
        <f>IF(EH99&gt;='Drive Train'!$G$30,1,0)</f>
        <v>1</v>
      </c>
      <c r="EL99" s="110">
        <f t="shared" si="170"/>
        <v>0</v>
      </c>
      <c r="EM99" s="119">
        <f>EM98+'DT-Prelim Calcs'!$C$11</f>
        <v>3.8000000000000025</v>
      </c>
      <c r="EN99" s="2">
        <f>EX99/'Drive Train'!$G$35</f>
        <v>0.87467058542858578</v>
      </c>
      <c r="EO99" s="88">
        <f>EV99*12*60/(PI() * 'Drive Train'!$G$17)/EN$2*EN99</f>
        <v>4110.8369398419527</v>
      </c>
      <c r="EP99" s="2">
        <f>('DT-Prelim Calcs'!$C$6*EN99-EO99)/('DT-Prelim Calcs'!$C$6*EN99)*'DT-Prelim Calcs'!$C$7*EN99</f>
        <v>0.24077181223903998</v>
      </c>
      <c r="EQ99" s="110">
        <f>EP99/'DT-Prelim Calcs'!$C$7*('DT-Prelim Calcs'!$C$8-'DT-Prelim Calcs'!$C$9)+'DT-Prelim Calcs'!$C$9</f>
        <v>17.685372945076196</v>
      </c>
      <c r="ER99" s="110">
        <f t="shared" si="131"/>
        <v>17.685372945076196</v>
      </c>
      <c r="ES99" s="2">
        <f t="shared" si="171"/>
        <v>6.2477800710780684E-14</v>
      </c>
      <c r="ET99" s="110">
        <f>ES99*'DT-Prelim Calcs'!$C$21/EN$2/'DT-Prelim Calcs'!$C$19/'DT-Prelim Calcs'!$C$18*3.39*'DT-Prelim Calcs'!$C$20</f>
        <v>3.4032296769459323E-12</v>
      </c>
      <c r="EU99" s="88">
        <f t="shared" si="132"/>
        <v>1</v>
      </c>
      <c r="EV99" s="110">
        <f>ET98*'DT-Prelim Calcs'!$C$11+EV98</f>
        <v>8.3892460782723557</v>
      </c>
      <c r="EW99" s="110">
        <f>EW98+0.5*ET99*'DT-Prelim Calcs'!$C$11^2+EV99*'DT-Prelim Calcs'!$C$11</f>
        <v>30.335691443995174</v>
      </c>
      <c r="EX99" s="110">
        <f>MIN('Drive Train'!$G$35-ER98*'DT-Prelim Calcs'!$C$21*'Drive Train'!$G$38,EX98+ER$2)</f>
        <v>11.108316434943038</v>
      </c>
      <c r="EY99" s="110">
        <f>'Drive Train'!$G$35-ER99*'DT-Prelim Calcs'!$C$21*'Drive Train'!$G$38</f>
        <v>11.108316434943141</v>
      </c>
      <c r="EZ99" s="1">
        <f>IF(EW99&gt;='Drive Train'!$G$30,1,0)</f>
        <v>1</v>
      </c>
      <c r="FA99" s="110">
        <f t="shared" si="172"/>
        <v>0</v>
      </c>
      <c r="FB99" s="119">
        <f>FB98+'DT-Prelim Calcs'!$C$11</f>
        <v>3.8000000000000025</v>
      </c>
      <c r="FC99" s="2">
        <f>FM99/'Drive Train'!$G$35</f>
        <v>0.87467058542861498</v>
      </c>
      <c r="FD99" s="88">
        <f>FK99*12*60/(PI() * 'Drive Train'!$G$17)/FC$2*FC99</f>
        <v>4110.8369398423247</v>
      </c>
      <c r="FE99" s="2">
        <f>('DT-Prelim Calcs'!$C$6*FC99-FD99)/('DT-Prelim Calcs'!$C$6*FC99)*'DT-Prelim Calcs'!$C$7*FC99</f>
        <v>0.24077181223899125</v>
      </c>
      <c r="FF99" s="110">
        <f>FE99/'DT-Prelim Calcs'!$C$7*('DT-Prelim Calcs'!$C$8-'DT-Prelim Calcs'!$C$9)+'DT-Prelim Calcs'!$C$9</f>
        <v>17.685372945073226</v>
      </c>
      <c r="FG99" s="110">
        <f t="shared" si="133"/>
        <v>17.685372945073226</v>
      </c>
      <c r="FH99" s="2">
        <f t="shared" si="173"/>
        <v>1.1102230246251565E-16</v>
      </c>
      <c r="FI99" s="110">
        <f>FH99*'DT-Prelim Calcs'!$C$21/FC$2/'DT-Prelim Calcs'!$C$19/'DT-Prelim Calcs'!$C$18*3.39*'DT-Prelim Calcs'!$C$20</f>
        <v>6.7347140329692135E-15</v>
      </c>
      <c r="FJ99" s="88">
        <f t="shared" si="134"/>
        <v>1</v>
      </c>
      <c r="FK99" s="110">
        <f>FI98*'DT-Prelim Calcs'!$C$11+FK98</f>
        <v>7.5332005600817276</v>
      </c>
      <c r="FL99" s="110">
        <f>FL98+0.5*FI99*'DT-Prelim Calcs'!$C$11^2+FK99*'DT-Prelim Calcs'!$C$11</f>
        <v>27.430241134631871</v>
      </c>
      <c r="FM99" s="110">
        <f>MIN('Drive Train'!$G$35-FG98*'DT-Prelim Calcs'!$C$21*'Drive Train'!$G$38,FM98+FG$2)</f>
        <v>11.10831643494341</v>
      </c>
      <c r="FN99" s="110">
        <f>'Drive Train'!$G$35-FG99*'DT-Prelim Calcs'!$C$21*'Drive Train'!$G$38</f>
        <v>11.10831643494341</v>
      </c>
      <c r="FO99" s="1">
        <f>IF(FL99&gt;='Drive Train'!$G$30,1,0)</f>
        <v>1</v>
      </c>
      <c r="FP99" s="110">
        <f t="shared" si="174"/>
        <v>0</v>
      </c>
      <c r="FQ99" s="119">
        <f>FQ98+'DT-Prelim Calcs'!$C$11</f>
        <v>3.8000000000000025</v>
      </c>
      <c r="FR99" s="2">
        <f>GB99/'Drive Train'!$G$35</f>
        <v>0.87467058542861498</v>
      </c>
      <c r="FS99" s="88">
        <f>FZ99*12*60/(PI() * 'Drive Train'!$G$17)/FR$2*FR99</f>
        <v>4110.8369398423247</v>
      </c>
      <c r="FT99" s="2">
        <f>('DT-Prelim Calcs'!$C$6*FR99-FS99)/('DT-Prelim Calcs'!$C$6*FR99)*'DT-Prelim Calcs'!$C$7*FR99</f>
        <v>0.24077181223899125</v>
      </c>
      <c r="FU99" s="110">
        <f>FT99/'DT-Prelim Calcs'!$C$7*('DT-Prelim Calcs'!$C$8-'DT-Prelim Calcs'!$C$9)+'DT-Prelim Calcs'!$C$9</f>
        <v>17.685372945073226</v>
      </c>
      <c r="FV99" s="110">
        <f t="shared" si="135"/>
        <v>17.685372945073226</v>
      </c>
      <c r="FW99" s="2">
        <f t="shared" si="175"/>
        <v>1.3877787807814457E-16</v>
      </c>
      <c r="FX99" s="110">
        <f>FW99*'DT-Prelim Calcs'!$C$21/FR$2/'DT-Prelim Calcs'!$C$19/'DT-Prelim Calcs'!$C$18*3.39*'DT-Prelim Calcs'!$C$20</f>
        <v>9.2774121882739154E-15</v>
      </c>
      <c r="FY99" s="88">
        <f t="shared" si="136"/>
        <v>1</v>
      </c>
      <c r="FZ99" s="110">
        <f>FX98*'DT-Prelim Calcs'!$C$11+FZ98</f>
        <v>6.8356819897037893</v>
      </c>
      <c r="GA99" s="110">
        <f>GA98+0.5*FX99*'DT-Prelim Calcs'!$C$11^2+FZ99*'DT-Prelim Calcs'!$C$11</f>
        <v>25.019043716168444</v>
      </c>
      <c r="GB99" s="110">
        <f>MIN('Drive Train'!$G$35-FV98*'DT-Prelim Calcs'!$C$21*'Drive Train'!$G$38,GB98+FV$2)</f>
        <v>11.10831643494341</v>
      </c>
      <c r="GC99" s="110">
        <f>'Drive Train'!$G$35-FV99*'DT-Prelim Calcs'!$C$21*'Drive Train'!$G$38</f>
        <v>11.10831643494341</v>
      </c>
      <c r="GD99" s="1">
        <f>IF(GA99&gt;='Drive Train'!$G$30,1,0)</f>
        <v>1</v>
      </c>
      <c r="GE99" s="110">
        <f t="shared" si="176"/>
        <v>0</v>
      </c>
      <c r="GF99" s="119">
        <f>GF98+'DT-Prelim Calcs'!$C$11</f>
        <v>3.8000000000000025</v>
      </c>
      <c r="GG99" s="2">
        <f>GQ99/'Drive Train'!$G$35</f>
        <v>0.87466857511998719</v>
      </c>
      <c r="GH99" s="88">
        <f>GO99*12*60/(PI() * 'Drive Train'!$G$17)/GG$2*GG99</f>
        <v>4110.8085254364023</v>
      </c>
      <c r="GI99" s="2">
        <f>('DT-Prelim Calcs'!$C$6*GG99-GH99)/('DT-Prelim Calcs'!$C$6*GG99)*'DT-Prelim Calcs'!$C$7*GG99</f>
        <v>0.24077583803128336</v>
      </c>
      <c r="GJ99" s="110">
        <f>GI99/'DT-Prelim Calcs'!$C$7*('DT-Prelim Calcs'!$C$8-'DT-Prelim Calcs'!$C$9)+'DT-Prelim Calcs'!$C$9</f>
        <v>17.685618489851329</v>
      </c>
      <c r="GK99" s="110">
        <f t="shared" si="177"/>
        <v>17.685618489851329</v>
      </c>
      <c r="GL99" s="2">
        <f t="shared" si="178"/>
        <v>5.1366467345437261E-6</v>
      </c>
      <c r="GM99" s="110">
        <f>GL99*'DT-Prelim Calcs'!$C$21/GG$2/'DT-Prelim Calcs'!$C$19/'DT-Prelim Calcs'!$C$18*3.39*'DT-Prelim Calcs'!$C$20</f>
        <v>1.907716356280077E-4</v>
      </c>
      <c r="GN99" s="88">
        <f t="shared" si="137"/>
        <v>1</v>
      </c>
      <c r="GO99" s="110">
        <f>GM98*'DT-Prelim Calcs'!$C$11+GO98</f>
        <v>12.304170813169319</v>
      </c>
      <c r="GP99" s="110">
        <f>GP98+0.5*GM99*'DT-Prelim Calcs'!$C$11^2+GO99*'DT-Prelim Calcs'!$C$11</f>
        <v>40.67777479947145</v>
      </c>
      <c r="GQ99" s="110">
        <f>MIN('Drive Train'!$G$35-GK98*'DT-Prelim Calcs'!$C$21*'Drive Train'!$G$38,GQ98+GK$2)</f>
        <v>11.108290904023837</v>
      </c>
      <c r="GR99" s="110">
        <f>'Drive Train'!$G$35-GK99*'DT-Prelim Calcs'!$C$21*'Drive Train'!$G$38</f>
        <v>11.10829433591338</v>
      </c>
      <c r="GS99" s="1">
        <f>IF(GP99&gt;='Drive Train'!$G$30,1,0)</f>
        <v>1</v>
      </c>
      <c r="GT99" s="110">
        <f t="shared" si="179"/>
        <v>0</v>
      </c>
      <c r="GU99" s="119">
        <f>GU98+'DT-Prelim Calcs'!$C$11</f>
        <v>3.8000000000000025</v>
      </c>
      <c r="GV99" s="2">
        <f>HF99/'Drive Train'!$G$35</f>
        <v>0.87466914842546606</v>
      </c>
      <c r="GW99" s="88">
        <f>HD99*12*60/(PI() * 'Drive Train'!$G$17)/GV$2*GV99</f>
        <v>4110.8166287389768</v>
      </c>
      <c r="GX99" s="2">
        <f>('DT-Prelim Calcs'!$C$6*GV99-GW99)/('DT-Prelim Calcs'!$C$6*GV99)*'DT-Prelim Calcs'!$C$7*GV99</f>
        <v>0.24077468994395548</v>
      </c>
      <c r="GY99" s="110">
        <f>GX99/'DT-Prelim Calcs'!$C$7*('DT-Prelim Calcs'!$C$8-'DT-Prelim Calcs'!$C$9)+'DT-Prelim Calcs'!$C$9</f>
        <v>17.685548464666788</v>
      </c>
      <c r="GZ99" s="110">
        <f t="shared" si="138"/>
        <v>17.685548464666788</v>
      </c>
      <c r="HA99" s="2">
        <f t="shared" si="180"/>
        <v>3.6717621555437674E-6</v>
      </c>
      <c r="HB99" s="110">
        <f>HA99*'DT-Prelim Calcs'!$C$21/GV$2/'DT-Prelim Calcs'!$C$19/'DT-Prelim Calcs'!$C$18*3.39*'DT-Prelim Calcs'!$C$20</f>
        <v>1.3636679885721683E-4</v>
      </c>
      <c r="HC99" s="88">
        <f t="shared" si="139"/>
        <v>1</v>
      </c>
      <c r="HD99" s="110">
        <f>HB98*'DT-Prelim Calcs'!$C$11+HD98</f>
        <v>12.304187002545632</v>
      </c>
      <c r="HE99" s="110">
        <f>HE98+0.5*HB99*'DT-Prelim Calcs'!$C$11^2+HD99*'DT-Prelim Calcs'!$C$11</f>
        <v>41.345387933881788</v>
      </c>
      <c r="HF99" s="110">
        <f>MIN('Drive Train'!$G$35-GZ98*'DT-Prelim Calcs'!$C$21*'Drive Train'!$G$38,HF98+GZ$2)</f>
        <v>11.108298185003418</v>
      </c>
      <c r="HG99" s="110">
        <f>'Drive Train'!$G$35-GZ99*'DT-Prelim Calcs'!$C$21*'Drive Train'!$G$38</f>
        <v>11.108300638179989</v>
      </c>
      <c r="HH99" s="1">
        <f>IF(HE99&gt;='Drive Train'!$G$30,1,0)</f>
        <v>1</v>
      </c>
      <c r="HI99" s="110">
        <f t="shared" si="181"/>
        <v>0</v>
      </c>
      <c r="HJ99" s="119">
        <f>HJ98+'DT-Prelim Calcs'!$C$11</f>
        <v>3.8000000000000025</v>
      </c>
      <c r="HK99" s="2">
        <f>HU99/'Drive Train'!$G$35</f>
        <v>0.87466942620215105</v>
      </c>
      <c r="HL99" s="88">
        <f>HS99*12*60/(PI() * 'Drive Train'!$G$17)/HK$2*HK99</f>
        <v>4110.8205549323293</v>
      </c>
      <c r="HM99" s="2">
        <f>('DT-Prelim Calcs'!$C$6*HK99-HL99)/('DT-Prelim Calcs'!$C$6*HK99)*'DT-Prelim Calcs'!$C$7*HK99</f>
        <v>0.24077413367541242</v>
      </c>
      <c r="HN99" s="110">
        <f>HM99/'DT-Prelim Calcs'!$C$7*('DT-Prelim Calcs'!$C$8-'DT-Prelim Calcs'!$C$9)+'DT-Prelim Calcs'!$C$9</f>
        <v>17.68551453623083</v>
      </c>
      <c r="HO99" s="110">
        <f t="shared" si="140"/>
        <v>17.68551453623083</v>
      </c>
      <c r="HP99" s="2">
        <f t="shared" si="182"/>
        <v>2.9619999056818003E-6</v>
      </c>
      <c r="HQ99" s="110">
        <f>HP99*'DT-Prelim Calcs'!$C$21/HK$2/'DT-Prelim Calcs'!$C$19/'DT-Prelim Calcs'!$C$18*3.39*'DT-Prelim Calcs'!$C$20</f>
        <v>1.1000670202544401E-4</v>
      </c>
      <c r="HR99" s="88">
        <f t="shared" si="141"/>
        <v>1</v>
      </c>
      <c r="HS99" s="110">
        <f>HQ98*'DT-Prelim Calcs'!$C$11+HS98</f>
        <v>12.304194846576392</v>
      </c>
      <c r="HT99" s="110">
        <f>HT98+0.5*HQ99*'DT-Prelim Calcs'!$C$11^2+HS99*'DT-Prelim Calcs'!$C$11</f>
        <v>41.814108814067183</v>
      </c>
      <c r="HU99" s="110">
        <f>MIN('Drive Train'!$G$35-HO98*'DT-Prelim Calcs'!$C$21*'Drive Train'!$G$38,HU98+HO$2)</f>
        <v>11.108301712767318</v>
      </c>
      <c r="HV99" s="110">
        <f>'Drive Train'!$G$35-HO99*'DT-Prelim Calcs'!$C$21*'Drive Train'!$G$38</f>
        <v>11.108303691739225</v>
      </c>
      <c r="HW99" s="1">
        <f>IF(HT99&gt;='Drive Train'!$G$30,1,0)</f>
        <v>1</v>
      </c>
      <c r="HX99" s="110">
        <f t="shared" si="183"/>
        <v>0</v>
      </c>
      <c r="HY99" s="119">
        <f>HY98+'DT-Prelim Calcs'!$C$11</f>
        <v>3.8000000000000025</v>
      </c>
      <c r="HZ99" s="2">
        <f>IJ99/'Drive Train'!$G$35</f>
        <v>0.8746695755774041</v>
      </c>
      <c r="IA99" s="88">
        <f>IH99*12*60/(PI() * 'Drive Train'!$G$17)/HZ$2*HZ99</f>
        <v>4110.8226662545139</v>
      </c>
      <c r="IB99" s="2">
        <f>('DT-Prelim Calcs'!$C$6*HZ99-IA99)/('DT-Prelim Calcs'!$C$6*HZ99)*'DT-Prelim Calcs'!$C$7*HZ99</f>
        <v>0.24077383454036155</v>
      </c>
      <c r="IC99" s="110">
        <f>IB99/'DT-Prelim Calcs'!$C$7*('DT-Prelim Calcs'!$C$8-'DT-Prelim Calcs'!$C$9)+'DT-Prelim Calcs'!$C$9</f>
        <v>17.685496291114251</v>
      </c>
      <c r="ID99" s="110">
        <f t="shared" si="142"/>
        <v>17.685496291114251</v>
      </c>
      <c r="IE99" s="2">
        <f t="shared" si="184"/>
        <v>2.5803231999688148E-6</v>
      </c>
      <c r="IF99" s="110">
        <f>IE99*'DT-Prelim Calcs'!$C$21/HZ$2/'DT-Prelim Calcs'!$C$19/'DT-Prelim Calcs'!$C$18*3.39*'DT-Prelim Calcs'!$C$20</f>
        <v>9.5831483601270287E-5</v>
      </c>
      <c r="IG99" s="88">
        <f t="shared" si="143"/>
        <v>1</v>
      </c>
      <c r="IH99" s="110">
        <f>IF98*'DT-Prelim Calcs'!$C$11+IH98</f>
        <v>12.30419906472509</v>
      </c>
      <c r="II99" s="110">
        <f>II98+0.5*IF99*'DT-Prelim Calcs'!$C$11^2+IH99*'DT-Prelim Calcs'!$C$11</f>
        <v>42.143173171882772</v>
      </c>
      <c r="IJ99" s="110">
        <f>MIN('Drive Train'!$G$35-ID98*'DT-Prelim Calcs'!$C$21*'Drive Train'!$G$38,IJ98+ID$2)</f>
        <v>11.108303609833031</v>
      </c>
      <c r="IK99" s="110">
        <f>'Drive Train'!$G$35-ID99*'DT-Prelim Calcs'!$C$21*'Drive Train'!$G$38</f>
        <v>11.108305333799716</v>
      </c>
      <c r="IL99" s="1">
        <f>IF(II99&gt;='Drive Train'!$G$30,1,0)</f>
        <v>1</v>
      </c>
      <c r="IM99" s="110">
        <f t="shared" si="185"/>
        <v>0</v>
      </c>
      <c r="IN99" s="119">
        <f>IN98+'DT-Prelim Calcs'!$C$11</f>
        <v>3.8000000000000025</v>
      </c>
      <c r="IO99" s="2">
        <f>IY99/'Drive Train'!$G$35</f>
        <v>0.87466966326803852</v>
      </c>
      <c r="IP99" s="88">
        <f>IW99*12*60/(PI() * 'Drive Train'!$G$17)/IO$2*IO99</f>
        <v>4110.8239057046212</v>
      </c>
      <c r="IQ99" s="2">
        <f>('DT-Prelim Calcs'!$C$6*IO99-IP99)/('DT-Prelim Calcs'!$C$6*IO99)*'DT-Prelim Calcs'!$C$7*IO99</f>
        <v>0.24077365893335972</v>
      </c>
      <c r="IR99" s="110">
        <f>IQ99/'DT-Prelim Calcs'!$C$7*('DT-Prelim Calcs'!$C$8-'DT-Prelim Calcs'!$C$9)+'DT-Prelim Calcs'!$C$9</f>
        <v>17.685485580332582</v>
      </c>
      <c r="IS99" s="110">
        <f t="shared" si="144"/>
        <v>17.685485580332582</v>
      </c>
      <c r="IT99" s="2">
        <f t="shared" si="186"/>
        <v>2.356260195651716E-6</v>
      </c>
      <c r="IU99" s="110">
        <f>IT99*'DT-Prelim Calcs'!$C$21/IO$2/'DT-Prelim Calcs'!$C$19/'DT-Prelim Calcs'!$C$18*3.39*'DT-Prelim Calcs'!$C$20</f>
        <v>8.7509932981516553E-5</v>
      </c>
      <c r="IV99" s="88">
        <f t="shared" si="145"/>
        <v>1</v>
      </c>
      <c r="IW99" s="110">
        <f>IU98*'DT-Prelim Calcs'!$C$11+IW98</f>
        <v>12.304201540985401</v>
      </c>
      <c r="IX99" s="110">
        <f>IX98+0.5*IU99*'DT-Prelim Calcs'!$C$11^2+IW99*'DT-Prelim Calcs'!$C$11</f>
        <v>42.375890358392951</v>
      </c>
      <c r="IY99" s="110">
        <f>MIN('Drive Train'!$G$35-IS98*'DT-Prelim Calcs'!$C$21*'Drive Train'!$G$38,IY98+IS$2)</f>
        <v>11.108304723504089</v>
      </c>
      <c r="IZ99" s="110">
        <f>'Drive Train'!$G$35-IS99*'DT-Prelim Calcs'!$C$21*'Drive Train'!$G$38</f>
        <v>11.108306297770067</v>
      </c>
      <c r="JA99" s="1">
        <f>IF(IX99&gt;='Drive Train'!$G$30,1,0)</f>
        <v>1</v>
      </c>
      <c r="JB99" s="110">
        <f t="shared" si="187"/>
        <v>0</v>
      </c>
      <c r="JC99" s="119">
        <f>JC98+'DT-Prelim Calcs'!$C$11</f>
        <v>3.8000000000000025</v>
      </c>
      <c r="JD99" s="2">
        <f>JN99/'Drive Train'!$G$35</f>
        <v>0.87466971461427878</v>
      </c>
      <c r="JE99" s="88">
        <f>JL99*12*60/(PI() * 'Drive Train'!$G$17)/JD$2*JD99</f>
        <v>4110.8246314503249</v>
      </c>
      <c r="JF99" s="2">
        <f>('DT-Prelim Calcs'!$C$6*JD99-JE99)/('DT-Prelim Calcs'!$C$6*JD99)*'DT-Prelim Calcs'!$C$7*JD99</f>
        <v>0.24077355610870876</v>
      </c>
      <c r="JG99" s="110">
        <f>JF99/'DT-Prelim Calcs'!$C$7*('DT-Prelim Calcs'!$C$8-'DT-Prelim Calcs'!$C$9)+'DT-Prelim Calcs'!$C$9</f>
        <v>17.685479308758126</v>
      </c>
      <c r="JH99" s="110">
        <f t="shared" si="146"/>
        <v>17.685479308758126</v>
      </c>
      <c r="JI99" s="2">
        <f t="shared" si="188"/>
        <v>2.2250626965647502E-6</v>
      </c>
      <c r="JJ99" s="110">
        <f>JI99*'DT-Prelim Calcs'!$C$21/JD$2/'DT-Prelim Calcs'!$C$19/'DT-Prelim Calcs'!$C$18*3.39*'DT-Prelim Calcs'!$C$20</f>
        <v>8.263734532178766E-5</v>
      </c>
      <c r="JK99" s="88">
        <f t="shared" si="147"/>
        <v>1</v>
      </c>
      <c r="JL99" s="110">
        <f>JJ98*'DT-Prelim Calcs'!$C$11+JL98</f>
        <v>12.304202990930795</v>
      </c>
      <c r="JM99" s="110">
        <f>JM98+0.5*JJ99*'DT-Prelim Calcs'!$C$11^2+JL99*'DT-Prelim Calcs'!$C$11</f>
        <v>42.533522754189867</v>
      </c>
      <c r="JN99" s="110">
        <f>MIN('Drive Train'!$G$35-JH98*'DT-Prelim Calcs'!$C$21*'Drive Train'!$G$38,JN98+JH$2)</f>
        <v>11.10830537560134</v>
      </c>
      <c r="JO99" s="110">
        <f>'Drive Train'!$G$35-JH99*'DT-Prelim Calcs'!$C$21*'Drive Train'!$G$38</f>
        <v>11.108306862211768</v>
      </c>
      <c r="JP99" s="1">
        <f>IF(JM99&gt;='Drive Train'!$G$30,1,0)</f>
        <v>1</v>
      </c>
      <c r="JQ99" s="110">
        <f>MIN(JG99,'DT-Prelim Calcs'!$C$10)*'DT-Prelim Calcs'!$C$11*1000/60/60*(1-JP99)</f>
        <v>0</v>
      </c>
      <c r="JR99" s="119">
        <f>JR98+'DT-Prelim Calcs'!$C$11</f>
        <v>3.8000000000000025</v>
      </c>
      <c r="JS99" s="2">
        <f>KC99/'Drive Train'!$G$35</f>
        <v>0.87466973350515942</v>
      </c>
      <c r="JT99" s="88">
        <f>KA99*12*60/(PI() * 'Drive Train'!$G$17)/JS$2*JS99</f>
        <v>4110.8248984606325</v>
      </c>
      <c r="JU99" s="2">
        <f>('DT-Prelim Calcs'!$C$6*JS99-JT99)/('DT-Prelim Calcs'!$C$6*JS99)*'DT-Prelim Calcs'!$C$7*JS99</f>
        <v>0.24077351827832058</v>
      </c>
      <c r="JV99" s="110">
        <f>JU99/'DT-Prelim Calcs'!$C$7*('DT-Prelim Calcs'!$C$8-'DT-Prelim Calcs'!$C$9)+'DT-Prelim Calcs'!$C$9</f>
        <v>17.685477001372746</v>
      </c>
      <c r="JW99" s="110">
        <f t="shared" si="148"/>
        <v>17.685477001372746</v>
      </c>
      <c r="JX99" s="2">
        <f t="shared" si="189"/>
        <v>2.176793607644445E-6</v>
      </c>
      <c r="JY99" s="110">
        <f>JX99*'DT-Prelim Calcs'!$C$21/JS$2/'DT-Prelim Calcs'!$C$19/'DT-Prelim Calcs'!$C$18*3.39*'DT-Prelim Calcs'!$C$20</f>
        <v>8.0844663535501975E-5</v>
      </c>
      <c r="JZ99" s="88">
        <f t="shared" si="149"/>
        <v>1</v>
      </c>
      <c r="KA99" s="110">
        <f>JY98*'DT-Prelim Calcs'!$C$11+KA98</f>
        <v>12.304203524382565</v>
      </c>
      <c r="KB99" s="110">
        <f>KB98+0.5*JY99*'DT-Prelim Calcs'!$C$11^2+KA99*'DT-Prelim Calcs'!$C$11</f>
        <v>42.595612709354697</v>
      </c>
      <c r="KC99" s="110">
        <f>MIN('Drive Train'!$G$35-JW98*'DT-Prelim Calcs'!$C$21*'Drive Train'!$G$38,KC98+JW$2)</f>
        <v>11.108305615515524</v>
      </c>
      <c r="KD99" s="110">
        <f>'Drive Train'!$G$35-JW99*'DT-Prelim Calcs'!$C$21*'Drive Train'!$G$38</f>
        <v>11.108307069876453</v>
      </c>
      <c r="KE99" s="1">
        <f>IF(KB99&gt;='Drive Train'!$G$30,1,0)</f>
        <v>1</v>
      </c>
      <c r="KF99" s="110">
        <f>MIN(JV99,'DT-Prelim Calcs'!$C$10)*'DT-Prelim Calcs'!$C$11*1000/60/60*(1-KE99)</f>
        <v>0</v>
      </c>
      <c r="KG99" s="119">
        <f>KG98+'DT-Prelim Calcs'!$C$11</f>
        <v>3.8000000000000025</v>
      </c>
      <c r="KH99" s="2">
        <f>KR99/'Drive Train'!$G$35</f>
        <v>0.87466973210039511</v>
      </c>
      <c r="KI99" s="88">
        <f>KP99*12*60/(PI() * 'Drive Train'!$G$17)/KH$2*KH99</f>
        <v>4110.8248786052045</v>
      </c>
      <c r="KJ99" s="2">
        <f>('DT-Prelim Calcs'!$C$6*KH99-KI99)/('DT-Prelim Calcs'!$C$6*KH99)*'DT-Prelim Calcs'!$C$7*KH99</f>
        <v>0.24077352109146491</v>
      </c>
      <c r="KK99" s="110">
        <f>KJ99/'DT-Prelim Calcs'!$C$7*('DT-Prelim Calcs'!$C$8-'DT-Prelim Calcs'!$C$9)+'DT-Prelim Calcs'!$C$9</f>
        <v>17.685477172954599</v>
      </c>
      <c r="KL99" s="110">
        <f t="shared" si="150"/>
        <v>17.685477172954599</v>
      </c>
      <c r="KM99" s="2">
        <f t="shared" si="190"/>
        <v>2.1803829949040843E-6</v>
      </c>
      <c r="KN99" s="110">
        <f>KM99*'DT-Prelim Calcs'!$C$21/KH$2/'DT-Prelim Calcs'!$C$19/'DT-Prelim Calcs'!$C$18*3.39*'DT-Prelim Calcs'!$C$20</f>
        <v>8.097797098563648E-5</v>
      </c>
      <c r="KO99" s="88">
        <f t="shared" si="151"/>
        <v>1</v>
      </c>
      <c r="KP99" s="110">
        <f>KN98*'DT-Prelim Calcs'!$C$11+KP98</f>
        <v>12.30420348471401</v>
      </c>
      <c r="KQ99" s="110">
        <f>KQ98+0.5*KN99*'DT-Prelim Calcs'!$C$11^2+KP99*'DT-Prelim Calcs'!$C$11</f>
        <v>42.591057282926499</v>
      </c>
      <c r="KR99" s="110">
        <f>MIN('Drive Train'!$G$35-KL98*'DT-Prelim Calcs'!$C$21*'Drive Train'!$G$38,KR98+KL$2)</f>
        <v>11.108305597675017</v>
      </c>
      <c r="KS99" s="110">
        <f>'Drive Train'!$G$35-KL99*'DT-Prelim Calcs'!$C$21*'Drive Train'!$G$38</f>
        <v>11.108307054434086</v>
      </c>
      <c r="KT99" s="1">
        <f>IF(KQ99&gt;='Drive Train'!$G$30,1,0)</f>
        <v>1</v>
      </c>
      <c r="KU99" s="110">
        <f>MIN(KK99,'DT-Prelim Calcs'!$C$10)*'DT-Prelim Calcs'!$C$11*1000/60/60*(1-KT99)</f>
        <v>0</v>
      </c>
      <c r="KV99" s="119">
        <f>KV98+'DT-Prelim Calcs'!$C$11</f>
        <v>3.8000000000000025</v>
      </c>
      <c r="KW99" s="2">
        <f>LG99/'Drive Train'!$G$35</f>
        <v>0.87466973341924392</v>
      </c>
      <c r="KX99" s="88">
        <f>LE99*12*60/(PI() * 'Drive Train'!$G$17)/KW$2*KW99</f>
        <v>4110.8248972462734</v>
      </c>
      <c r="KY99" s="2">
        <f>('DT-Prelim Calcs'!$C$6*KW99-KX99)/('DT-Prelim Calcs'!$C$6*KW99)*'DT-Prelim Calcs'!$C$7*KW99</f>
        <v>0.24077351845037265</v>
      </c>
      <c r="KZ99" s="110">
        <f>KY99/'DT-Prelim Calcs'!$C$7*('DT-Prelim Calcs'!$C$8-'DT-Prelim Calcs'!$C$9)+'DT-Prelim Calcs'!$C$9</f>
        <v>17.685477011866702</v>
      </c>
      <c r="LA99" s="110">
        <f t="shared" si="152"/>
        <v>17.685477011866702</v>
      </c>
      <c r="LB99" s="2">
        <f t="shared" si="191"/>
        <v>2.1770131347353949E-6</v>
      </c>
      <c r="LC99" s="110">
        <f>LB99*'DT-Prelim Calcs'!$C$21/KW$2/'DT-Prelim Calcs'!$C$19/'DT-Prelim Calcs'!$C$18*3.39*'DT-Prelim Calcs'!$C$20</f>
        <v>8.085281662532291E-5</v>
      </c>
      <c r="LD99" s="88">
        <f t="shared" si="153"/>
        <v>1</v>
      </c>
      <c r="LE99" s="110">
        <f>LC98*'DT-Prelim Calcs'!$C$11+LE98</f>
        <v>12.304203521956435</v>
      </c>
      <c r="LF99" s="110">
        <f>LF98+0.5*LC99*'DT-Prelim Calcs'!$C$11^2+LE99*'DT-Prelim Calcs'!$C$11</f>
        <v>42.595397625462212</v>
      </c>
      <c r="LG99" s="110">
        <f>MIN('Drive Train'!$G$35-LA98*'DT-Prelim Calcs'!$C$21*'Drive Train'!$G$38,LG98+LA$2)</f>
        <v>11.108305614424397</v>
      </c>
      <c r="LH99" s="110">
        <f>'Drive Train'!$G$35-LA99*'DT-Prelim Calcs'!$C$21*'Drive Train'!$G$38</f>
        <v>11.108307068931996</v>
      </c>
      <c r="LI99" s="1">
        <f>IF(LF99&gt;='Drive Train'!$G$30,1,0)</f>
        <v>1</v>
      </c>
      <c r="LJ99" s="110">
        <f>MIN(KZ99,'DT-Prelim Calcs'!$C$10)*'DT-Prelim Calcs'!$C$11*1000/60/60*(1-LI99)</f>
        <v>0</v>
      </c>
      <c r="LK99" s="119">
        <f>LK98+'DT-Prelim Calcs'!$C$11</f>
        <v>3.8000000000000025</v>
      </c>
      <c r="LL99" s="2">
        <f>LV99/'Drive Train'!$G$35</f>
        <v>0.87466973242546786</v>
      </c>
      <c r="LM99" s="88">
        <f>LT99*12*60/(PI() * 'Drive Train'!$G$17)/LL$2*LL99</f>
        <v>4110.8248831998944</v>
      </c>
      <c r="LN99" s="2">
        <f>('DT-Prelim Calcs'!$C$6*LL99-LM99)/('DT-Prelim Calcs'!$C$6*LL99)*'DT-Prelim Calcs'!$C$7*LL99</f>
        <v>0.24077352044048309</v>
      </c>
      <c r="LO99" s="110">
        <f>LN99/'DT-Prelim Calcs'!$C$7*('DT-Prelim Calcs'!$C$8-'DT-Prelim Calcs'!$C$9)+'DT-Prelim Calcs'!$C$9</f>
        <v>17.685477133249321</v>
      </c>
      <c r="LP99" s="110">
        <f t="shared" si="154"/>
        <v>17.685477133249321</v>
      </c>
      <c r="LQ99" s="2">
        <f t="shared" si="192"/>
        <v>2.1795523847956133E-6</v>
      </c>
      <c r="LR99" s="110">
        <f>LQ99*'DT-Prelim Calcs'!$C$21/LL$2/'DT-Prelim Calcs'!$C$19/'DT-Prelim Calcs'!$C$18*3.39*'DT-Prelim Calcs'!$C$20</f>
        <v>8.0947122679893231E-5</v>
      </c>
      <c r="LS99" s="88">
        <f t="shared" si="155"/>
        <v>1</v>
      </c>
      <c r="LT99" s="110">
        <f>LR98*'DT-Prelim Calcs'!$C$11+LT98</f>
        <v>12.304203493893601</v>
      </c>
      <c r="LU99" s="110">
        <f>LU98+0.5*LR99*'DT-Prelim Calcs'!$C$11^2+LT99*'DT-Prelim Calcs'!$C$11</f>
        <v>42.59252204848616</v>
      </c>
      <c r="LV99" s="110">
        <f>MIN('Drive Train'!$G$35-LP98*'DT-Prelim Calcs'!$C$21*'Drive Train'!$G$38,LV98+LP$2)</f>
        <v>11.108305601803441</v>
      </c>
      <c r="LW99" s="110">
        <f>'Drive Train'!$G$35-LP99*'DT-Prelim Calcs'!$C$21*'Drive Train'!$G$38</f>
        <v>11.108307058007561</v>
      </c>
      <c r="LX99" s="1">
        <f>IF(LU99&gt;='Drive Train'!$G$30,1,0)</f>
        <v>1</v>
      </c>
      <c r="LY99" s="110">
        <f>MIN(LO99,'DT-Prelim Calcs'!$C$10)*'DT-Prelim Calcs'!$C$11*1000/60/60*(1-LX99)</f>
        <v>0</v>
      </c>
      <c r="LZ99" s="119">
        <f>LZ98+'DT-Prelim Calcs'!$C$11</f>
        <v>3.8000000000000025</v>
      </c>
    </row>
    <row r="100" spans="18:338" x14ac:dyDescent="0.2">
      <c r="R100" s="119">
        <f>R99+'DT-Prelim Calcs'!$C$11</f>
        <v>3.8400000000000025</v>
      </c>
      <c r="S100" s="2">
        <f>AG100/'Drive Train'!$G$35</f>
        <v>0</v>
      </c>
      <c r="T100" s="88">
        <f>AE100*12*60/(PI() * 'Drive Train'!$G$17)/S$2*ABS(S100)</f>
        <v>0</v>
      </c>
      <c r="U100" s="2">
        <f>IF(OR(AD99=1,AND($C$32=Motors!$C$28,'DT-Prelim Calcs'!AI99=1)),0,IF(AG100=0,-(V99+$C$9)/($C$8-$C$9)*$C$7,($C$6*S100-T100)/($C$6*S100)*$C$7*S100))</f>
        <v>0</v>
      </c>
      <c r="V100" s="110">
        <f>IF(AND(AD99=1,AI99=1),0,ABS(U100/$C$7*($C$8-$C$9)+$C$9) *'Drive Train'!$K$55 + V99*(1-'Drive Train'!$K$55))</f>
        <v>0</v>
      </c>
      <c r="W100" s="110">
        <f t="shared" si="108"/>
        <v>0</v>
      </c>
      <c r="X100" s="2">
        <f>MAX(MIN(IF(AND(AI99=1,AG100&lt;0),-1,1)*(W100-$C$9)/($C$8-$C$9)*$C$7-$C$29*AE100/T$2 -  AI99*$C$29/2,X$2),MAX(X$4:X99)*-1)</f>
        <v>-0.19877611615902296</v>
      </c>
      <c r="Y100" s="110">
        <f t="shared" si="109"/>
        <v>0</v>
      </c>
      <c r="Z100" s="110">
        <f t="shared" si="110"/>
        <v>0</v>
      </c>
      <c r="AA100" s="110">
        <f t="shared" si="111"/>
        <v>0</v>
      </c>
      <c r="AB100" s="110" t="e">
        <f t="shared" si="112"/>
        <v>#N/A</v>
      </c>
      <c r="AC100" s="88">
        <f t="shared" si="156"/>
        <v>0</v>
      </c>
      <c r="AD100" s="1">
        <f t="shared" si="113"/>
        <v>1</v>
      </c>
      <c r="AE100" s="110">
        <f t="shared" si="114"/>
        <v>0</v>
      </c>
      <c r="AF100" s="110" t="e">
        <f t="shared" si="115"/>
        <v>#N/A</v>
      </c>
      <c r="AG100" s="110">
        <f>IF(AI99=0,MIN('Drive Train'!$G$35-W99*$C$21*'Drive Train'!$G$38,AG99+W$2)-$C$3,IF(AE99-1&lt;=0,0,IF($C$32=Motors!$C$26,MAX(MAX(AG$4:AG99)*-1,AG99-W$2),MAX(0,MAX(AG$4:AG99)*-1,AG99-W$2))))</f>
        <v>0</v>
      </c>
      <c r="AH100" s="110">
        <f>'Drive Train'!$G$35-ABS(W100)*'DT-Prelim Calcs'!$C$21*'Drive Train'!$G$38</f>
        <v>12.7</v>
      </c>
      <c r="AI100" s="1">
        <f>IF(AJ100&gt;='Drive Train'!$G$30,1,0)</f>
        <v>1</v>
      </c>
      <c r="AJ100" s="110">
        <f>AJ99+0.5*Y100*'DT-Prelim Calcs'!$C$11^2+AE100*'DT-Prelim Calcs'!$C$11</f>
        <v>27.383415475911544</v>
      </c>
      <c r="AK100" s="110">
        <f t="shared" si="116"/>
        <v>0</v>
      </c>
      <c r="AL100" s="119">
        <f>AL99+'DT-Prelim Calcs'!$C$11</f>
        <v>3.8400000000000025</v>
      </c>
      <c r="AM100" s="2">
        <f>AW100/'Drive Train'!$G$35</f>
        <v>0.74888224498498901</v>
      </c>
      <c r="AN100" s="88">
        <f>AU100*12*60/(PI() * 'Drive Train'!$G$17)/AM$2*AM100</f>
        <v>2182.0770270607954</v>
      </c>
      <c r="AO100" s="2">
        <f>('DT-Prelim Calcs'!$C$6*AM100-AN100)/('DT-Prelim Calcs'!$C$6*AM100)*'DT-Prelim Calcs'!$C$7*AM100</f>
        <v>0.52908687499121099</v>
      </c>
      <c r="AP100" s="110">
        <f>AO100/'DT-Prelim Calcs'!$C$7*('DT-Prelim Calcs'!$C$8-'DT-Prelim Calcs'!$C$9)+'DT-Prelim Calcs'!$C$9</f>
        <v>35.270546985279537</v>
      </c>
      <c r="AQ100" s="110">
        <f t="shared" si="117"/>
        <v>35.270546985279537</v>
      </c>
      <c r="AR100" s="2">
        <f t="shared" si="157"/>
        <v>0.37981552661455265</v>
      </c>
      <c r="AS100" s="110">
        <f>AR100*'DT-Prelim Calcs'!$C$21/AM$2/'DT-Prelim Calcs'!$C$19/'DT-Prelim Calcs'!$C$18*3.39*'DT-Prelim Calcs'!$C$20</f>
        <v>4.2318286419364339</v>
      </c>
      <c r="AT100" s="88">
        <f t="shared" si="118"/>
        <v>0</v>
      </c>
      <c r="AU100" s="110">
        <f>AS99*'DT-Prelim Calcs'!$C$11+AU99</f>
        <v>25.427514745728594</v>
      </c>
      <c r="AV100" s="110">
        <f>AV99+0.5*AS100*'DT-Prelim Calcs'!$C$11^2+AU100*'DT-Prelim Calcs'!$C$11</f>
        <v>55.806467281594657</v>
      </c>
      <c r="AW100" s="110">
        <f>MIN('Drive Train'!$G$35-AQ99*'DT-Prelim Calcs'!$C$21*'Drive Train'!$G$38,AW99+AQ$2)</f>
        <v>9.5108045113093596</v>
      </c>
      <c r="AX100" s="110">
        <f>'Drive Train'!$G$35-AQ100*'DT-Prelim Calcs'!$C$21*'Drive Train'!$G$38</f>
        <v>9.5256507713248411</v>
      </c>
      <c r="AY100" s="1">
        <f>IF(AV100&gt;='Drive Train'!$G$30,1,0)</f>
        <v>1</v>
      </c>
      <c r="AZ100" s="110">
        <f t="shared" si="158"/>
        <v>0</v>
      </c>
      <c r="BA100" s="119">
        <f>BA99+'DT-Prelim Calcs'!$C$11</f>
        <v>3.8400000000000025</v>
      </c>
      <c r="BB100" s="2">
        <f>BL100/'Drive Train'!$G$35</f>
        <v>0.84474799659414834</v>
      </c>
      <c r="BC100" s="88">
        <f>BJ100*12*60/(PI() * 'Drive Train'!$G$17)/BB$2*BB100</f>
        <v>3657.3254007272458</v>
      </c>
      <c r="BD100" s="2">
        <f>('DT-Prelim Calcs'!$C$6*BB100-BC100)/('DT-Prelim Calcs'!$C$6*BB100)*'DT-Prelim Calcs'!$C$7*BB100</f>
        <v>0.30807604248791748</v>
      </c>
      <c r="BE100" s="110">
        <f>BD100/'DT-Prelim Calcs'!$C$7*('DT-Prelim Calcs'!$C$8-'DT-Prelim Calcs'!$C$9)+'DT-Prelim Calcs'!$C$9</f>
        <v>21.790453655291422</v>
      </c>
      <c r="BF100" s="110">
        <f t="shared" si="119"/>
        <v>21.790453655291422</v>
      </c>
      <c r="BG100" s="2">
        <f t="shared" si="159"/>
        <v>8.6278696705843233E-2</v>
      </c>
      <c r="BH100" s="110">
        <f>BG100*'DT-Prelim Calcs'!$C$21/BB$2/'DT-Prelim Calcs'!$C$19/'DT-Prelim Calcs'!$C$18*3.39*'DT-Prelim Calcs'!$C$20</f>
        <v>1.4953555316955238</v>
      </c>
      <c r="BI100" s="88">
        <f t="shared" si="120"/>
        <v>0</v>
      </c>
      <c r="BJ100" s="110">
        <f>BH99*'DT-Prelim Calcs'!$C$11+BJ99</f>
        <v>24.28836481631356</v>
      </c>
      <c r="BK100" s="110">
        <f>BK99+0.5*BH100*'DT-Prelim Calcs'!$C$11^2+BJ100*'DT-Prelim Calcs'!$C$11</f>
        <v>63.032480437567692</v>
      </c>
      <c r="BL100" s="110">
        <f>MIN('Drive Train'!$G$35-BF99*'DT-Prelim Calcs'!$C$21*'Drive Train'!$G$38,BL99+BF$2)</f>
        <v>10.728299556745684</v>
      </c>
      <c r="BM100" s="110">
        <f>'Drive Train'!$G$35-BF100*'DT-Prelim Calcs'!$C$21*'Drive Train'!$G$38</f>
        <v>10.738859171023771</v>
      </c>
      <c r="BN100" s="1">
        <f>IF(BK100&gt;='Drive Train'!$G$30,1,0)</f>
        <v>1</v>
      </c>
      <c r="BO100" s="110">
        <f t="shared" si="160"/>
        <v>0</v>
      </c>
      <c r="BP100" s="119">
        <f>BP99+'DT-Prelim Calcs'!$C$11</f>
        <v>3.8400000000000025</v>
      </c>
      <c r="BQ100" s="2">
        <f>CA100/'Drive Train'!$G$35</f>
        <v>0.87186340503400606</v>
      </c>
      <c r="BR100" s="88">
        <f>BY100*12*60/(PI() * 'Drive Train'!$G$17)/BQ$2*BQ100</f>
        <v>4068.9970463210275</v>
      </c>
      <c r="BS100" s="2">
        <f>('DT-Prelim Calcs'!$C$6*BQ100-BR100)/('DT-Prelim Calcs'!$C$6*BQ100)*'DT-Prelim Calcs'!$C$7*BQ100</f>
        <v>0.2469154429964675</v>
      </c>
      <c r="BT100" s="110">
        <f>BS100/'DT-Prelim Calcs'!$C$7*('DT-Prelim Calcs'!$C$8-'DT-Prelim Calcs'!$C$9)+'DT-Prelim Calcs'!$C$9</f>
        <v>18.060090849429933</v>
      </c>
      <c r="BU100" s="110">
        <f t="shared" si="121"/>
        <v>18.060090849429933</v>
      </c>
      <c r="BV100" s="2">
        <f t="shared" si="161"/>
        <v>7.8268599166779751E-3</v>
      </c>
      <c r="BW100" s="110">
        <f>BV100*'DT-Prelim Calcs'!$C$21/BQ$2/'DT-Prelim Calcs'!$C$19/'DT-Prelim Calcs'!$C$18*3.39*'DT-Prelim Calcs'!$C$20</f>
        <v>0.18410009461229473</v>
      </c>
      <c r="BX100" s="88">
        <f t="shared" si="122"/>
        <v>1</v>
      </c>
      <c r="BY100" s="110">
        <f>BW99*'DT-Prelim Calcs'!$C$11+BY99</f>
        <v>19.291909046388252</v>
      </c>
      <c r="BZ100" s="110">
        <f>BZ99+0.5*BW100*'DT-Prelim Calcs'!$C$11^2+BY100*'DT-Prelim Calcs'!$C$11</f>
        <v>58.451481596192487</v>
      </c>
      <c r="CA100" s="110">
        <f>MIN('Drive Train'!$G$35-BU99*'DT-Prelim Calcs'!$C$21*'Drive Train'!$G$38,CA99+BU$2)</f>
        <v>11.072665243931876</v>
      </c>
      <c r="CB100" s="110">
        <f>'Drive Train'!$G$35-BU100*'DT-Prelim Calcs'!$C$21*'Drive Train'!$G$38</f>
        <v>11.074591823551305</v>
      </c>
      <c r="CC100" s="1">
        <f>IF(BZ100&gt;='Drive Train'!$G$30,1,0)</f>
        <v>1</v>
      </c>
      <c r="CD100" s="110">
        <f t="shared" si="162"/>
        <v>0</v>
      </c>
      <c r="CE100" s="119">
        <f>CE99+'DT-Prelim Calcs'!$C$11</f>
        <v>3.8400000000000025</v>
      </c>
      <c r="CF100" s="2">
        <f>CP100/'Drive Train'!$G$35</f>
        <v>0.87455889386810182</v>
      </c>
      <c r="CG100" s="88">
        <f>CN100*12*60/(PI() * 'Drive Train'!$G$17)/CF$2*CF100</f>
        <v>4109.2068995366653</v>
      </c>
      <c r="CH100" s="2">
        <f>('DT-Prelim Calcs'!$C$6*CF100-CG100)/('DT-Prelim Calcs'!$C$6*CF100)*'DT-Prelim Calcs'!$C$7*CF100</f>
        <v>0.24100788139054788</v>
      </c>
      <c r="CI100" s="110">
        <f>CH100/'DT-Prelim Calcs'!$C$7*('DT-Prelim Calcs'!$C$8-'DT-Prelim Calcs'!$C$9)+'DT-Prelim Calcs'!$C$9</f>
        <v>17.69977148906888</v>
      </c>
      <c r="CJ100" s="110">
        <f t="shared" si="123"/>
        <v>17.69977148906888</v>
      </c>
      <c r="CK100" s="2">
        <f t="shared" si="163"/>
        <v>3.0080342105659463E-4</v>
      </c>
      <c r="CL100" s="110">
        <f>CK100*'DT-Prelim Calcs'!$C$21/CF$2/'DT-Prelim Calcs'!$C$19/'DT-Prelim Calcs'!$C$18*3.39*'DT-Prelim Calcs'!$C$20</f>
        <v>8.9373108337868507E-3</v>
      </c>
      <c r="CM100" s="88">
        <f t="shared" si="124"/>
        <v>1</v>
      </c>
      <c r="CN100" s="110">
        <f>CL99*'DT-Prelim Calcs'!$C$11+CN99</f>
        <v>15.376149310548698</v>
      </c>
      <c r="CO100" s="110">
        <f>CO99+0.5*CL100*'DT-Prelim Calcs'!$C$11^2+CN100*'DT-Prelim Calcs'!$C$11</f>
        <v>51.032890335814663</v>
      </c>
      <c r="CP100" s="110">
        <f>MIN('Drive Train'!$G$35-CJ99*'DT-Prelim Calcs'!$C$21*'Drive Train'!$G$38,CP99+CJ$2)</f>
        <v>11.106897952124893</v>
      </c>
      <c r="CQ100" s="110">
        <f>'Drive Train'!$G$35-CJ100*'DT-Prelim Calcs'!$C$21*'Drive Train'!$G$38</f>
        <v>11.107020565983801</v>
      </c>
      <c r="CR100" s="1">
        <f>IF(CO100&gt;='Drive Train'!$G$30,1,0)</f>
        <v>1</v>
      </c>
      <c r="CS100" s="110">
        <f t="shared" si="164"/>
        <v>0</v>
      </c>
      <c r="CT100" s="119">
        <f>CT99+'DT-Prelim Calcs'!$C$11</f>
        <v>3.8400000000000025</v>
      </c>
      <c r="CU100" s="2">
        <f>DE100/'Drive Train'!$G$35</f>
        <v>0.87466870785747042</v>
      </c>
      <c r="CV100" s="88">
        <f>DC100*12*60/(PI() * 'Drive Train'!$G$17)/CU$2*CU100</f>
        <v>4110.8102451826117</v>
      </c>
      <c r="CW100" s="2">
        <f>('DT-Prelim Calcs'!$C$6*CU100-CV100)/('DT-Prelim Calcs'!$C$6*CU100)*'DT-Prelim Calcs'!$C$7*CU100</f>
        <v>0.240775609978437</v>
      </c>
      <c r="CX100" s="110">
        <f>CW100/'DT-Prelim Calcs'!$C$7*('DT-Prelim Calcs'!$C$8-'DT-Prelim Calcs'!$C$9)+'DT-Prelim Calcs'!$C$9</f>
        <v>17.685604580245094</v>
      </c>
      <c r="CY100" s="110">
        <f t="shared" si="125"/>
        <v>17.685604580245094</v>
      </c>
      <c r="CZ100" s="2">
        <f t="shared" si="165"/>
        <v>4.8444068427577758E-6</v>
      </c>
      <c r="DA100" s="110">
        <f>CZ100*'DT-Prelim Calcs'!$C$21/CU$2/'DT-Prelim Calcs'!$C$19/'DT-Prelim Calcs'!$C$18*3.39*'DT-Prelim Calcs'!$C$20</f>
        <v>1.7392077282594922E-4</v>
      </c>
      <c r="DB100" s="88">
        <f t="shared" si="126"/>
        <v>1</v>
      </c>
      <c r="DC100" s="110">
        <f>DA99*'DT-Prelim Calcs'!$C$11+DC99</f>
        <v>12.728455958624901</v>
      </c>
      <c r="DD100" s="110">
        <f>DD99+0.5*DA100*'DT-Prelim Calcs'!$C$11^2+DC100*'DT-Prelim Calcs'!$C$11</f>
        <v>44.268066115711328</v>
      </c>
      <c r="DE100" s="110">
        <f>MIN('Drive Train'!$G$35-CY99*'DT-Prelim Calcs'!$C$21*'Drive Train'!$G$38,DE99+CY$2)</f>
        <v>11.108292589789874</v>
      </c>
      <c r="DF100" s="110">
        <f>'Drive Train'!$G$35-CY100*'DT-Prelim Calcs'!$C$21*'Drive Train'!$G$38</f>
        <v>11.108295587777942</v>
      </c>
      <c r="DG100" s="1">
        <f>IF(DD100&gt;='Drive Train'!$G$30,1,0)</f>
        <v>1</v>
      </c>
      <c r="DH100" s="110">
        <f t="shared" si="166"/>
        <v>0</v>
      </c>
      <c r="DI100" s="119">
        <f>DI99+'DT-Prelim Calcs'!$C$11</f>
        <v>3.8400000000000025</v>
      </c>
      <c r="DJ100" s="2">
        <f>DT100/'Drive Train'!$G$35</f>
        <v>0.87467057294843731</v>
      </c>
      <c r="DK100" s="88">
        <f>DR100*12*60/(PI() * 'Drive Train'!$G$17)/DJ$2*DJ100</f>
        <v>4110.836767927708</v>
      </c>
      <c r="DL100" s="2">
        <f>('DT-Prelim Calcs'!$C$6*DJ100-DK100)/('DT-Prelim Calcs'!$C$6*DJ100)*'DT-Prelim Calcs'!$C$7*DJ100</f>
        <v>0.2407718361487233</v>
      </c>
      <c r="DM100" s="110">
        <f>DL100/'DT-Prelim Calcs'!$C$7*('DT-Prelim Calcs'!$C$8-'DT-Prelim Calcs'!$C$9)+'DT-Prelim Calcs'!$C$9</f>
        <v>17.685374403397308</v>
      </c>
      <c r="DN100" s="110">
        <f t="shared" si="127"/>
        <v>17.685374403397308</v>
      </c>
      <c r="DO100" s="2">
        <f t="shared" si="167"/>
        <v>3.0543339107902412E-8</v>
      </c>
      <c r="DP100" s="110">
        <f>DO100*'DT-Prelim Calcs'!$C$21/DJ$2/'DT-Prelim Calcs'!$C$19/'DT-Prelim Calcs'!$C$18*3.39*'DT-Prelim Calcs'!$C$20</f>
        <v>1.2856071548194728E-6</v>
      </c>
      <c r="DQ100" s="88">
        <f t="shared" si="128"/>
        <v>1</v>
      </c>
      <c r="DR100" s="110">
        <f>DP99*'DT-Prelim Calcs'!$C$11+DR99</f>
        <v>10.856671096295116</v>
      </c>
      <c r="DS100" s="110">
        <f>DS99+0.5*DP100*'DT-Prelim Calcs'!$C$11^2+DR100*'DT-Prelim Calcs'!$C$11</f>
        <v>38.722979702640849</v>
      </c>
      <c r="DT100" s="110">
        <f>MIN('Drive Train'!$G$35-DN99*'DT-Prelim Calcs'!$C$21*'Drive Train'!$G$38,DT99+DN$2)</f>
        <v>11.108316276445153</v>
      </c>
      <c r="DU100" s="110">
        <f>'Drive Train'!$G$35-DN100*'DT-Prelim Calcs'!$C$21*'Drive Train'!$G$38</f>
        <v>11.108316303694242</v>
      </c>
      <c r="DV100" s="1">
        <f>IF(DS100&gt;='Drive Train'!$G$30,1,0)</f>
        <v>1</v>
      </c>
      <c r="DW100" s="110">
        <f t="shared" si="168"/>
        <v>0</v>
      </c>
      <c r="DX100" s="119">
        <f>DX99+'DT-Prelim Calcs'!$C$11</f>
        <v>3.8400000000000025</v>
      </c>
      <c r="DY100" s="2">
        <f>EI100/'Drive Train'!$G$35</f>
        <v>0.87467058539933129</v>
      </c>
      <c r="DZ100" s="88">
        <f>EG100*12*60/(PI() * 'Drive Train'!$G$17)/DY$2*DY100</f>
        <v>4110.8369394537513</v>
      </c>
      <c r="EA100" s="2">
        <f>('DT-Prelim Calcs'!$C$6*DY100-DZ100)/('DT-Prelim Calcs'!$C$6*DY100)*'DT-Prelim Calcs'!$C$7*DY100</f>
        <v>0.24077181229151792</v>
      </c>
      <c r="EB100" s="110">
        <f>EA100/'DT-Prelim Calcs'!$C$7*('DT-Prelim Calcs'!$C$8-'DT-Prelim Calcs'!$C$9)+'DT-Prelim Calcs'!$C$9</f>
        <v>17.685372948276978</v>
      </c>
      <c r="EC100" s="110">
        <f t="shared" si="129"/>
        <v>17.685372948276978</v>
      </c>
      <c r="ED100" s="2">
        <f t="shared" si="169"/>
        <v>6.7224475985838694E-11</v>
      </c>
      <c r="EE100" s="110">
        <f>ED100*'DT-Prelim Calcs'!$C$21/DY$2/'DT-Prelim Calcs'!$C$19/'DT-Prelim Calcs'!$C$18*3.39*'DT-Prelim Calcs'!$C$20</f>
        <v>3.2456738940898454E-9</v>
      </c>
      <c r="EF100" s="88">
        <f t="shared" si="130"/>
        <v>1</v>
      </c>
      <c r="EG100" s="110">
        <f>EE99*'DT-Prelim Calcs'!$C$11+EG99</f>
        <v>9.4647904467043986</v>
      </c>
      <c r="EH100" s="110">
        <f>EH99+0.5*EE100*'DT-Prelim Calcs'!$C$11^2+EG100*'DT-Prelim Calcs'!$C$11</f>
        <v>34.268540171775015</v>
      </c>
      <c r="EI100" s="110">
        <f>MIN('Drive Train'!$G$35-EC99*'DT-Prelim Calcs'!$C$21*'Drive Train'!$G$38,EI99+EC$2)</f>
        <v>11.108316434571506</v>
      </c>
      <c r="EJ100" s="110">
        <f>'Drive Train'!$G$35-EC100*'DT-Prelim Calcs'!$C$21*'Drive Train'!$G$38</f>
        <v>11.108316434655071</v>
      </c>
      <c r="EK100" s="1">
        <f>IF(EH100&gt;='Drive Train'!$G$30,1,0)</f>
        <v>1</v>
      </c>
      <c r="EL100" s="110">
        <f t="shared" si="170"/>
        <v>0</v>
      </c>
      <c r="EM100" s="119">
        <f>EM99+'DT-Prelim Calcs'!$C$11</f>
        <v>3.8400000000000025</v>
      </c>
      <c r="EN100" s="2">
        <f>EX100/'Drive Train'!$G$35</f>
        <v>0.87467058542859388</v>
      </c>
      <c r="EO100" s="88">
        <f>EV100*12*60/(PI() * 'Drive Train'!$G$17)/EN$2*EN100</f>
        <v>4110.8369398420591</v>
      </c>
      <c r="EP100" s="2">
        <f>('DT-Prelim Calcs'!$C$6*EN100-EO100)/('DT-Prelim Calcs'!$C$6*EN100)*'DT-Prelim Calcs'!$C$7*EN100</f>
        <v>0.24077181223902569</v>
      </c>
      <c r="EQ100" s="110">
        <f>EP100/'DT-Prelim Calcs'!$C$7*('DT-Prelim Calcs'!$C$8-'DT-Prelim Calcs'!$C$9)+'DT-Prelim Calcs'!$C$9</f>
        <v>17.685372945075329</v>
      </c>
      <c r="ER100" s="110">
        <f t="shared" si="131"/>
        <v>17.685372945075329</v>
      </c>
      <c r="ES100" s="2">
        <f t="shared" si="171"/>
        <v>4.4381165409390633E-14</v>
      </c>
      <c r="ET100" s="110">
        <f>ES100*'DT-Prelim Calcs'!$C$21/EN$2/'DT-Prelim Calcs'!$C$19/'DT-Prelim Calcs'!$C$18*3.39*'DT-Prelim Calcs'!$C$20</f>
        <v>2.4174874515488874E-12</v>
      </c>
      <c r="EU100" s="88">
        <f t="shared" si="132"/>
        <v>1</v>
      </c>
      <c r="EV100" s="110">
        <f>ET99*'DT-Prelim Calcs'!$C$11+EV99</f>
        <v>8.3892460782724925</v>
      </c>
      <c r="EW100" s="110">
        <f>EW99+0.5*ET100*'DT-Prelim Calcs'!$C$11^2+EV100*'DT-Prelim Calcs'!$C$11</f>
        <v>30.671261287126075</v>
      </c>
      <c r="EX100" s="110">
        <f>MIN('Drive Train'!$G$35-ER99*'DT-Prelim Calcs'!$C$21*'Drive Train'!$G$38,EX99+ER$2)</f>
        <v>11.108316434943141</v>
      </c>
      <c r="EY100" s="110">
        <f>'Drive Train'!$G$35-ER100*'DT-Prelim Calcs'!$C$21*'Drive Train'!$G$38</f>
        <v>11.10831643494322</v>
      </c>
      <c r="EZ100" s="1">
        <f>IF(EW100&gt;='Drive Train'!$G$30,1,0)</f>
        <v>1</v>
      </c>
      <c r="FA100" s="110">
        <f t="shared" si="172"/>
        <v>0</v>
      </c>
      <c r="FB100" s="119">
        <f>FB99+'DT-Prelim Calcs'!$C$11</f>
        <v>3.8400000000000025</v>
      </c>
      <c r="FC100" s="2">
        <f>FM100/'Drive Train'!$G$35</f>
        <v>0.87467058542861498</v>
      </c>
      <c r="FD100" s="88">
        <f>FK100*12*60/(PI() * 'Drive Train'!$G$17)/FC$2*FC100</f>
        <v>4110.8369398423247</v>
      </c>
      <c r="FE100" s="2">
        <f>('DT-Prelim Calcs'!$C$6*FC100-FD100)/('DT-Prelim Calcs'!$C$6*FC100)*'DT-Prelim Calcs'!$C$7*FC100</f>
        <v>0.24077181223899125</v>
      </c>
      <c r="FF100" s="110">
        <f>FE100/'DT-Prelim Calcs'!$C$7*('DT-Prelim Calcs'!$C$8-'DT-Prelim Calcs'!$C$9)+'DT-Prelim Calcs'!$C$9</f>
        <v>17.685372945073226</v>
      </c>
      <c r="FG100" s="110">
        <f t="shared" si="133"/>
        <v>17.685372945073226</v>
      </c>
      <c r="FH100" s="2">
        <f t="shared" si="173"/>
        <v>1.1102230246251565E-16</v>
      </c>
      <c r="FI100" s="110">
        <f>FH100*'DT-Prelim Calcs'!$C$21/FC$2/'DT-Prelim Calcs'!$C$19/'DT-Prelim Calcs'!$C$18*3.39*'DT-Prelim Calcs'!$C$20</f>
        <v>6.7347140329692135E-15</v>
      </c>
      <c r="FJ100" s="88">
        <f t="shared" si="134"/>
        <v>1</v>
      </c>
      <c r="FK100" s="110">
        <f>FI99*'DT-Prelim Calcs'!$C$11+FK99</f>
        <v>7.5332005600817276</v>
      </c>
      <c r="FL100" s="110">
        <f>FL99+0.5*FI100*'DT-Prelim Calcs'!$C$11^2+FK100*'DT-Prelim Calcs'!$C$11</f>
        <v>27.731569157035139</v>
      </c>
      <c r="FM100" s="110">
        <f>MIN('Drive Train'!$G$35-FG99*'DT-Prelim Calcs'!$C$21*'Drive Train'!$G$38,FM99+FG$2)</f>
        <v>11.10831643494341</v>
      </c>
      <c r="FN100" s="110">
        <f>'Drive Train'!$G$35-FG100*'DT-Prelim Calcs'!$C$21*'Drive Train'!$G$38</f>
        <v>11.10831643494341</v>
      </c>
      <c r="FO100" s="1">
        <f>IF(FL100&gt;='Drive Train'!$G$30,1,0)</f>
        <v>1</v>
      </c>
      <c r="FP100" s="110">
        <f t="shared" si="174"/>
        <v>0</v>
      </c>
      <c r="FQ100" s="119">
        <f>FQ99+'DT-Prelim Calcs'!$C$11</f>
        <v>3.8400000000000025</v>
      </c>
      <c r="FR100" s="2">
        <f>GB100/'Drive Train'!$G$35</f>
        <v>0.87467058542861498</v>
      </c>
      <c r="FS100" s="88">
        <f>FZ100*12*60/(PI() * 'Drive Train'!$G$17)/FR$2*FR100</f>
        <v>4110.8369398423247</v>
      </c>
      <c r="FT100" s="2">
        <f>('DT-Prelim Calcs'!$C$6*FR100-FS100)/('DT-Prelim Calcs'!$C$6*FR100)*'DT-Prelim Calcs'!$C$7*FR100</f>
        <v>0.24077181223899125</v>
      </c>
      <c r="FU100" s="110">
        <f>FT100/'DT-Prelim Calcs'!$C$7*('DT-Prelim Calcs'!$C$8-'DT-Prelim Calcs'!$C$9)+'DT-Prelim Calcs'!$C$9</f>
        <v>17.685372945073226</v>
      </c>
      <c r="FV100" s="110">
        <f t="shared" si="135"/>
        <v>17.685372945073226</v>
      </c>
      <c r="FW100" s="2">
        <f t="shared" si="175"/>
        <v>1.3877787807814457E-16</v>
      </c>
      <c r="FX100" s="110">
        <f>FW100*'DT-Prelim Calcs'!$C$21/FR$2/'DT-Prelim Calcs'!$C$19/'DT-Prelim Calcs'!$C$18*3.39*'DT-Prelim Calcs'!$C$20</f>
        <v>9.2774121882739154E-15</v>
      </c>
      <c r="FY100" s="88">
        <f t="shared" si="136"/>
        <v>1</v>
      </c>
      <c r="FZ100" s="110">
        <f>FX99*'DT-Prelim Calcs'!$C$11+FZ99</f>
        <v>6.8356819897037893</v>
      </c>
      <c r="GA100" s="110">
        <f>GA99+0.5*FX100*'DT-Prelim Calcs'!$C$11^2+FZ100*'DT-Prelim Calcs'!$C$11</f>
        <v>25.292470995756595</v>
      </c>
      <c r="GB100" s="110">
        <f>MIN('Drive Train'!$G$35-FV99*'DT-Prelim Calcs'!$C$21*'Drive Train'!$G$38,GB99+FV$2)</f>
        <v>11.10831643494341</v>
      </c>
      <c r="GC100" s="110">
        <f>'Drive Train'!$G$35-FV100*'DT-Prelim Calcs'!$C$21*'Drive Train'!$G$38</f>
        <v>11.10831643494341</v>
      </c>
      <c r="GD100" s="1">
        <f>IF(GA100&gt;='Drive Train'!$G$30,1,0)</f>
        <v>1</v>
      </c>
      <c r="GE100" s="110">
        <f t="shared" si="176"/>
        <v>0</v>
      </c>
      <c r="GF100" s="119">
        <f>GF99+'DT-Prelim Calcs'!$C$11</f>
        <v>3.8400000000000025</v>
      </c>
      <c r="GG100" s="2">
        <f>GQ100/'Drive Train'!$G$35</f>
        <v>0.87466884534751022</v>
      </c>
      <c r="GH100" s="88">
        <f>GO100*12*60/(PI() * 'Drive Train'!$G$17)/GG$2*GG100</f>
        <v>4110.8123449280884</v>
      </c>
      <c r="GI100" s="2">
        <f>('DT-Prelim Calcs'!$C$6*GG100-GH100)/('DT-Prelim Calcs'!$C$6*GG100)*'DT-Prelim Calcs'!$C$7*GG100</f>
        <v>0.24077529688029684</v>
      </c>
      <c r="GJ100" s="110">
        <f>GI100/'DT-Prelim Calcs'!$C$7*('DT-Prelim Calcs'!$C$8-'DT-Prelim Calcs'!$C$9)+'DT-Prelim Calcs'!$C$9</f>
        <v>17.685585483479102</v>
      </c>
      <c r="GK100" s="110">
        <f t="shared" si="177"/>
        <v>17.685585483479102</v>
      </c>
      <c r="GL100" s="2">
        <f t="shared" si="178"/>
        <v>4.4461733069711684E-6</v>
      </c>
      <c r="GM100" s="110">
        <f>GL100*'DT-Prelim Calcs'!$C$21/GG$2/'DT-Prelim Calcs'!$C$19/'DT-Prelim Calcs'!$C$18*3.39*'DT-Prelim Calcs'!$C$20</f>
        <v>1.6512791279811877E-4</v>
      </c>
      <c r="GN100" s="88">
        <f t="shared" si="137"/>
        <v>1</v>
      </c>
      <c r="GO100" s="110">
        <f>GM99*'DT-Prelim Calcs'!$C$11+GO99</f>
        <v>12.304178444034745</v>
      </c>
      <c r="GP100" s="110">
        <f>GP99+0.5*GM100*'DT-Prelim Calcs'!$C$11^2+GO100*'DT-Prelim Calcs'!$C$11</f>
        <v>41.169942069335171</v>
      </c>
      <c r="GQ100" s="110">
        <f>MIN('Drive Train'!$G$35-GK99*'DT-Prelim Calcs'!$C$21*'Drive Train'!$G$38,GQ99+GK$2)</f>
        <v>11.10829433591338</v>
      </c>
      <c r="GR100" s="110">
        <f>'Drive Train'!$G$35-GK100*'DT-Prelim Calcs'!$C$21*'Drive Train'!$G$38</f>
        <v>11.108297306486881</v>
      </c>
      <c r="GS100" s="1">
        <f>IF(GP100&gt;='Drive Train'!$G$30,1,0)</f>
        <v>1</v>
      </c>
      <c r="GT100" s="110">
        <f t="shared" si="179"/>
        <v>0</v>
      </c>
      <c r="GU100" s="119">
        <f>GU99+'DT-Prelim Calcs'!$C$11</f>
        <v>3.8400000000000025</v>
      </c>
      <c r="GV100" s="2">
        <f>HF100/'Drive Train'!$G$35</f>
        <v>0.87466934158897558</v>
      </c>
      <c r="GW100" s="88">
        <f>HD100*12*60/(PI() * 'Drive Train'!$G$17)/GV$2*GV100</f>
        <v>4110.8193589799948</v>
      </c>
      <c r="GX100" s="2">
        <f>('DT-Prelim Calcs'!$C$6*GV100-GW100)/('DT-Prelim Calcs'!$C$6*GV100)*'DT-Prelim Calcs'!$C$7*GV100</f>
        <v>0.24077430311960063</v>
      </c>
      <c r="GY100" s="110">
        <f>GX100/'DT-Prelim Calcs'!$C$7*('DT-Prelim Calcs'!$C$8-'DT-Prelim Calcs'!$C$9)+'DT-Prelim Calcs'!$C$9</f>
        <v>17.685524871124578</v>
      </c>
      <c r="GZ100" s="110">
        <f t="shared" si="138"/>
        <v>17.685524871124578</v>
      </c>
      <c r="HA100" s="2">
        <f t="shared" si="180"/>
        <v>3.1781995887547598E-6</v>
      </c>
      <c r="HB100" s="110">
        <f>HA100*'DT-Prelim Calcs'!$C$21/GV$2/'DT-Prelim Calcs'!$C$19/'DT-Prelim Calcs'!$C$18*3.39*'DT-Prelim Calcs'!$C$20</f>
        <v>1.1803621413588683E-4</v>
      </c>
      <c r="HC100" s="88">
        <f t="shared" si="139"/>
        <v>1</v>
      </c>
      <c r="HD100" s="110">
        <f>HB99*'DT-Prelim Calcs'!$C$11+HD99</f>
        <v>12.304192457217587</v>
      </c>
      <c r="HE100" s="110">
        <f>HE99+0.5*HB100*'DT-Prelim Calcs'!$C$11^2+HD100*'DT-Prelim Calcs'!$C$11</f>
        <v>41.837555726599462</v>
      </c>
      <c r="HF100" s="110">
        <f>MIN('Drive Train'!$G$35-GZ99*'DT-Prelim Calcs'!$C$21*'Drive Train'!$G$38,HF99+GZ$2)</f>
        <v>11.108300638179989</v>
      </c>
      <c r="HG100" s="110">
        <f>'Drive Train'!$G$35-GZ100*'DT-Prelim Calcs'!$C$21*'Drive Train'!$G$38</f>
        <v>11.108302761598788</v>
      </c>
      <c r="HH100" s="1">
        <f>IF(HE100&gt;='Drive Train'!$G$30,1,0)</f>
        <v>1</v>
      </c>
      <c r="HI100" s="110">
        <f t="shared" si="181"/>
        <v>0</v>
      </c>
      <c r="HJ100" s="119">
        <f>HJ99+'DT-Prelim Calcs'!$C$11</f>
        <v>3.8400000000000025</v>
      </c>
      <c r="HK100" s="2">
        <f>HU100/'Drive Train'!$G$35</f>
        <v>0.87466958202671075</v>
      </c>
      <c r="HL100" s="88">
        <f>HS100*12*60/(PI() * 'Drive Train'!$G$17)/HK$2*HK100</f>
        <v>4110.8227574112725</v>
      </c>
      <c r="HM100" s="2">
        <f>('DT-Prelim Calcs'!$C$6*HK100-HL100)/('DT-Prelim Calcs'!$C$6*HK100)*'DT-Prelim Calcs'!$C$7*HK100</f>
        <v>0.24077382162514599</v>
      </c>
      <c r="HN100" s="110">
        <f>HM100/'DT-Prelim Calcs'!$C$7*('DT-Prelim Calcs'!$C$8-'DT-Prelim Calcs'!$C$9)+'DT-Prelim Calcs'!$C$9</f>
        <v>17.685495503377702</v>
      </c>
      <c r="HO100" s="110">
        <f t="shared" si="140"/>
        <v>17.685495503377702</v>
      </c>
      <c r="HP100" s="2">
        <f t="shared" si="182"/>
        <v>2.5638442325837119E-6</v>
      </c>
      <c r="HQ100" s="110">
        <f>HP100*'DT-Prelim Calcs'!$C$21/HK$2/'DT-Prelim Calcs'!$C$19/'DT-Prelim Calcs'!$C$18*3.39*'DT-Prelim Calcs'!$C$20</f>
        <v>9.5219465737480792E-5</v>
      </c>
      <c r="HR100" s="88">
        <f t="shared" si="141"/>
        <v>1</v>
      </c>
      <c r="HS100" s="110">
        <f>HQ99*'DT-Prelim Calcs'!$C$11+HS99</f>
        <v>12.304199246844473</v>
      </c>
      <c r="HT100" s="110">
        <f>HT99+0.5*HQ100*'DT-Prelim Calcs'!$C$11^2+HS100*'DT-Prelim Calcs'!$C$11</f>
        <v>42.306276860116533</v>
      </c>
      <c r="HU100" s="110">
        <f>MIN('Drive Train'!$G$35-HO99*'DT-Prelim Calcs'!$C$21*'Drive Train'!$G$38,HU99+HO$2)</f>
        <v>11.108303691739225</v>
      </c>
      <c r="HV100" s="110">
        <f>'Drive Train'!$G$35-HO100*'DT-Prelim Calcs'!$C$21*'Drive Train'!$G$38</f>
        <v>11.108305404696006</v>
      </c>
      <c r="HW100" s="1">
        <f>IF(HT100&gt;='Drive Train'!$G$30,1,0)</f>
        <v>1</v>
      </c>
      <c r="HX100" s="110">
        <f t="shared" si="183"/>
        <v>0</v>
      </c>
      <c r="HY100" s="119">
        <f>HY99+'DT-Prelim Calcs'!$C$11</f>
        <v>3.8400000000000025</v>
      </c>
      <c r="HZ100" s="2">
        <f>IJ100/'Drive Train'!$G$35</f>
        <v>0.87466971132281235</v>
      </c>
      <c r="IA100" s="88">
        <f>IH100*12*60/(PI() * 'Drive Train'!$G$17)/HZ$2*HZ100</f>
        <v>4110.82458492759</v>
      </c>
      <c r="IB100" s="2">
        <f>('DT-Prelim Calcs'!$C$6*HZ100-IA100)/('DT-Prelim Calcs'!$C$6*HZ100)*'DT-Prelim Calcs'!$C$7*HZ100</f>
        <v>0.24077356270011369</v>
      </c>
      <c r="IC100" s="110">
        <f>IB100/'DT-Prelim Calcs'!$C$7*('DT-Prelim Calcs'!$C$8-'DT-Prelim Calcs'!$C$9)+'DT-Prelim Calcs'!$C$9</f>
        <v>17.685479710787078</v>
      </c>
      <c r="ID100" s="110">
        <f t="shared" si="142"/>
        <v>17.685479710787078</v>
      </c>
      <c r="IE100" s="2">
        <f t="shared" si="184"/>
        <v>2.2334728962125627E-6</v>
      </c>
      <c r="IF100" s="110">
        <f>IE100*'DT-Prelim Calcs'!$C$21/HZ$2/'DT-Prelim Calcs'!$C$19/'DT-Prelim Calcs'!$C$18*3.39*'DT-Prelim Calcs'!$C$20</f>
        <v>8.2949694530461403E-5</v>
      </c>
      <c r="IG100" s="88">
        <f t="shared" si="143"/>
        <v>1</v>
      </c>
      <c r="IH100" s="110">
        <f>IF99*'DT-Prelim Calcs'!$C$11+IH99</f>
        <v>12.304202897984434</v>
      </c>
      <c r="II100" s="110">
        <f>II99+0.5*IF100*'DT-Prelim Calcs'!$C$11^2+IH100*'DT-Prelim Calcs'!$C$11</f>
        <v>42.635341354161902</v>
      </c>
      <c r="IJ100" s="110">
        <f>MIN('Drive Train'!$G$35-ID99*'DT-Prelim Calcs'!$C$21*'Drive Train'!$G$38,IJ99+ID$2)</f>
        <v>11.108305333799716</v>
      </c>
      <c r="IK100" s="110">
        <f>'Drive Train'!$G$35-ID100*'DT-Prelim Calcs'!$C$21*'Drive Train'!$G$38</f>
        <v>11.108306826029162</v>
      </c>
      <c r="IL100" s="1">
        <f>IF(II100&gt;='Drive Train'!$G$30,1,0)</f>
        <v>1</v>
      </c>
      <c r="IM100" s="110">
        <f t="shared" si="185"/>
        <v>0</v>
      </c>
      <c r="IN100" s="119">
        <f>IN99+'DT-Prelim Calcs'!$C$11</f>
        <v>3.8400000000000025</v>
      </c>
      <c r="IO100" s="2">
        <f>IY100/'Drive Train'!$G$35</f>
        <v>0.87466978722598954</v>
      </c>
      <c r="IP100" s="88">
        <f>IW100*12*60/(PI() * 'Drive Train'!$G$17)/IO$2*IO100</f>
        <v>4110.8256577696011</v>
      </c>
      <c r="IQ100" s="2">
        <f>('DT-Prelim Calcs'!$C$6*IO100-IP100)/('DT-Prelim Calcs'!$C$6*IO100)*'DT-Prelim Calcs'!$C$7*IO100</f>
        <v>0.2407734106983819</v>
      </c>
      <c r="IR100" s="110">
        <f>IQ100/'DT-Prelim Calcs'!$C$7*('DT-Prelim Calcs'!$C$8-'DT-Prelim Calcs'!$C$9)+'DT-Prelim Calcs'!$C$9</f>
        <v>17.685470439759463</v>
      </c>
      <c r="IS100" s="110">
        <f t="shared" si="144"/>
        <v>17.685470439759463</v>
      </c>
      <c r="IT100" s="2">
        <f t="shared" si="186"/>
        <v>2.0395286786101252E-6</v>
      </c>
      <c r="IU100" s="110">
        <f>IT100*'DT-Prelim Calcs'!$C$21/IO$2/'DT-Prelim Calcs'!$C$19/'DT-Prelim Calcs'!$C$18*3.39*'DT-Prelim Calcs'!$C$20</f>
        <v>7.5746735572082143E-5</v>
      </c>
      <c r="IV100" s="88">
        <f t="shared" si="145"/>
        <v>1</v>
      </c>
      <c r="IW100" s="110">
        <f>IU99*'DT-Prelim Calcs'!$C$11+IW99</f>
        <v>12.304205041382721</v>
      </c>
      <c r="IX100" s="110">
        <f>IX99+0.5*IU100*'DT-Prelim Calcs'!$C$11^2+IW100*'DT-Prelim Calcs'!$C$11</f>
        <v>42.868058620645648</v>
      </c>
      <c r="IY100" s="110">
        <f>MIN('Drive Train'!$G$35-IS99*'DT-Prelim Calcs'!$C$21*'Drive Train'!$G$38,IY99+IS$2)</f>
        <v>11.108306297770067</v>
      </c>
      <c r="IZ100" s="110">
        <f>'Drive Train'!$G$35-IS100*'DT-Prelim Calcs'!$C$21*'Drive Train'!$G$38</f>
        <v>11.108307660421648</v>
      </c>
      <c r="JA100" s="1">
        <f>IF(IX100&gt;='Drive Train'!$G$30,1,0)</f>
        <v>1</v>
      </c>
      <c r="JB100" s="110">
        <f t="shared" si="187"/>
        <v>0</v>
      </c>
      <c r="JC100" s="119">
        <f>JC99+'DT-Prelim Calcs'!$C$11</f>
        <v>3.8400000000000025</v>
      </c>
      <c r="JD100" s="2">
        <f>JN100/'Drive Train'!$G$35</f>
        <v>0.87466983167021795</v>
      </c>
      <c r="JE100" s="88">
        <f>JL100*12*60/(PI() * 'Drive Train'!$G$17)/JD$2*JD100</f>
        <v>4110.8262859598308</v>
      </c>
      <c r="JF100" s="2">
        <f>('DT-Prelim Calcs'!$C$6*JD100-JE100)/('DT-Prelim Calcs'!$C$6*JD100)*'DT-Prelim Calcs'!$C$7*JD100</f>
        <v>0.24077332169552748</v>
      </c>
      <c r="JG100" s="110">
        <f>JF100/'DT-Prelim Calcs'!$C$7*('DT-Prelim Calcs'!$C$8-'DT-Prelim Calcs'!$C$9)+'DT-Prelim Calcs'!$C$9</f>
        <v>17.685465011216571</v>
      </c>
      <c r="JH100" s="110">
        <f t="shared" si="146"/>
        <v>17.685465011216571</v>
      </c>
      <c r="JI100" s="2">
        <f t="shared" si="188"/>
        <v>1.9259668904980654E-6</v>
      </c>
      <c r="JJ100" s="110">
        <f>JI100*'DT-Prelim Calcs'!$C$21/JD$2/'DT-Prelim Calcs'!$C$19/'DT-Prelim Calcs'!$C$18*3.39*'DT-Prelim Calcs'!$C$20</f>
        <v>7.1529126461981782E-5</v>
      </c>
      <c r="JK100" s="88">
        <f t="shared" si="147"/>
        <v>1</v>
      </c>
      <c r="JL100" s="110">
        <f>JJ99*'DT-Prelim Calcs'!$C$11+JL99</f>
        <v>12.304206296424608</v>
      </c>
      <c r="JM100" s="110">
        <f>JM99+0.5*JJ100*'DT-Prelim Calcs'!$C$11^2+JL100*'DT-Prelim Calcs'!$C$11</f>
        <v>43.025691063270152</v>
      </c>
      <c r="JN100" s="110">
        <f>MIN('Drive Train'!$G$35-JH99*'DT-Prelim Calcs'!$C$21*'Drive Train'!$G$38,JN99+JH$2)</f>
        <v>11.108306862211768</v>
      </c>
      <c r="JO100" s="110">
        <f>'Drive Train'!$G$35-JH100*'DT-Prelim Calcs'!$C$21*'Drive Train'!$G$38</f>
        <v>11.108308148990508</v>
      </c>
      <c r="JP100" s="1">
        <f>IF(JM100&gt;='Drive Train'!$G$30,1,0)</f>
        <v>1</v>
      </c>
      <c r="JQ100" s="110">
        <f>MIN(JG100,'DT-Prelim Calcs'!$C$10)*'DT-Prelim Calcs'!$C$11*1000/60/60*(1-JP100)</f>
        <v>0</v>
      </c>
      <c r="JR100" s="119">
        <f>JR99+'DT-Prelim Calcs'!$C$11</f>
        <v>3.8400000000000025</v>
      </c>
      <c r="JS100" s="2">
        <f>KC100/'Drive Train'!$G$35</f>
        <v>0.87466984802176795</v>
      </c>
      <c r="JT100" s="88">
        <f>KA100*12*60/(PI() * 'Drive Train'!$G$17)/JS$2*JS100</f>
        <v>4110.826517078337</v>
      </c>
      <c r="JU100" s="2">
        <f>('DT-Prelim Calcs'!$C$6*JS100-JT100)/('DT-Prelim Calcs'!$C$6*JS100)*'DT-Prelim Calcs'!$C$7*JS100</f>
        <v>0.24077328895034095</v>
      </c>
      <c r="JV100" s="110">
        <f>JU100/'DT-Prelim Calcs'!$C$7*('DT-Prelim Calcs'!$C$8-'DT-Prelim Calcs'!$C$9)+'DT-Prelim Calcs'!$C$9</f>
        <v>17.685463013992425</v>
      </c>
      <c r="JW100" s="110">
        <f t="shared" si="148"/>
        <v>17.685463013992425</v>
      </c>
      <c r="JX100" s="2">
        <f t="shared" si="189"/>
        <v>1.8841861867402443E-6</v>
      </c>
      <c r="JY100" s="110">
        <f>JX100*'DT-Prelim Calcs'!$C$21/JS$2/'DT-Prelim Calcs'!$C$19/'DT-Prelim Calcs'!$C$18*3.39*'DT-Prelim Calcs'!$C$20</f>
        <v>6.997741897546787E-5</v>
      </c>
      <c r="JZ100" s="88">
        <f t="shared" si="149"/>
        <v>1</v>
      </c>
      <c r="KA100" s="110">
        <f>JY99*'DT-Prelim Calcs'!$C$11+KA99</f>
        <v>12.304206758169107</v>
      </c>
      <c r="KB100" s="110">
        <f>KB99+0.5*JY100*'DT-Prelim Calcs'!$C$11^2+KA100*'DT-Prelim Calcs'!$C$11</f>
        <v>43.087781035663397</v>
      </c>
      <c r="KC100" s="110">
        <f>MIN('Drive Train'!$G$35-JW99*'DT-Prelim Calcs'!$C$21*'Drive Train'!$G$38,KC99+JW$2)</f>
        <v>11.108307069876453</v>
      </c>
      <c r="KD100" s="110">
        <f>'Drive Train'!$G$35-JW100*'DT-Prelim Calcs'!$C$21*'Drive Train'!$G$38</f>
        <v>11.10830832874068</v>
      </c>
      <c r="KE100" s="1">
        <f>IF(KB100&gt;='Drive Train'!$G$30,1,0)</f>
        <v>1</v>
      </c>
      <c r="KF100" s="110">
        <f>MIN(JV100,'DT-Prelim Calcs'!$C$10)*'DT-Prelim Calcs'!$C$11*1000/60/60*(1-KE100)</f>
        <v>0</v>
      </c>
      <c r="KG100" s="119">
        <f>KG99+'DT-Prelim Calcs'!$C$11</f>
        <v>3.8400000000000025</v>
      </c>
      <c r="KH100" s="2">
        <f>KR100/'Drive Train'!$G$35</f>
        <v>0.8746698468058336</v>
      </c>
      <c r="KI100" s="88">
        <f>KP100*12*60/(PI() * 'Drive Train'!$G$17)/KH$2*KH100</f>
        <v>4110.8264998918967</v>
      </c>
      <c r="KJ100" s="2">
        <f>('DT-Prelim Calcs'!$C$6*KH100-KI100)/('DT-Prelim Calcs'!$C$6*KH100)*'DT-Prelim Calcs'!$C$7*KH100</f>
        <v>0.24077329138533929</v>
      </c>
      <c r="KK100" s="110">
        <f>KJ100/'DT-Prelim Calcs'!$C$7*('DT-Prelim Calcs'!$C$8-'DT-Prelim Calcs'!$C$9)+'DT-Prelim Calcs'!$C$9</f>
        <v>17.685463162510057</v>
      </c>
      <c r="KL100" s="110">
        <f t="shared" si="150"/>
        <v>17.685463162510057</v>
      </c>
      <c r="KM100" s="2">
        <f t="shared" si="190"/>
        <v>1.8872930844793245E-6</v>
      </c>
      <c r="KN100" s="110">
        <f>KM100*'DT-Prelim Calcs'!$C$21/KH$2/'DT-Prelim Calcs'!$C$19/'DT-Prelim Calcs'!$C$18*3.39*'DT-Prelim Calcs'!$C$20</f>
        <v>7.009280708643671E-5</v>
      </c>
      <c r="KO100" s="88">
        <f t="shared" si="151"/>
        <v>1</v>
      </c>
      <c r="KP100" s="110">
        <f>KN99*'DT-Prelim Calcs'!$C$11+KP99</f>
        <v>12.30420672383285</v>
      </c>
      <c r="KQ100" s="110">
        <f>KQ99+0.5*KN100*'DT-Prelim Calcs'!$C$11^2+KP100*'DT-Prelim Calcs'!$C$11</f>
        <v>43.083225607954056</v>
      </c>
      <c r="KR100" s="110">
        <f>MIN('Drive Train'!$G$35-KL99*'DT-Prelim Calcs'!$C$21*'Drive Train'!$G$38,KR99+KL$2)</f>
        <v>11.108307054434086</v>
      </c>
      <c r="KS100" s="110">
        <f>'Drive Train'!$G$35-KL100*'DT-Prelim Calcs'!$C$21*'Drive Train'!$G$38</f>
        <v>11.108308315374094</v>
      </c>
      <c r="KT100" s="1">
        <f>IF(KQ100&gt;='Drive Train'!$G$30,1,0)</f>
        <v>1</v>
      </c>
      <c r="KU100" s="110">
        <f>MIN(KK100,'DT-Prelim Calcs'!$C$10)*'DT-Prelim Calcs'!$C$11*1000/60/60*(1-KT100)</f>
        <v>0</v>
      </c>
      <c r="KV100" s="119">
        <f>KV99+'DT-Prelim Calcs'!$C$11</f>
        <v>3.8400000000000025</v>
      </c>
      <c r="KW100" s="2">
        <f>LG100/'Drive Train'!$G$35</f>
        <v>0.87466984794740132</v>
      </c>
      <c r="KX100" s="88">
        <f>LE100*12*60/(PI() * 'Drive Train'!$G$17)/KW$2*KW100</f>
        <v>4110.8265160272131</v>
      </c>
      <c r="KY100" s="2">
        <f>('DT-Prelim Calcs'!$C$6*KW100-KX100)/('DT-Prelim Calcs'!$C$6*KW100)*'DT-Prelim Calcs'!$C$7*KW100</f>
        <v>0.24077328909926551</v>
      </c>
      <c r="KZ100" s="110">
        <f>KY100/'DT-Prelim Calcs'!$C$7*('DT-Prelim Calcs'!$C$8-'DT-Prelim Calcs'!$C$9)+'DT-Prelim Calcs'!$C$9</f>
        <v>17.685463023075769</v>
      </c>
      <c r="LA100" s="110">
        <f t="shared" si="152"/>
        <v>17.685463023075769</v>
      </c>
      <c r="LB100" s="2">
        <f t="shared" si="191"/>
        <v>1.884376204741578E-6</v>
      </c>
      <c r="LC100" s="110">
        <f>LB100*'DT-Prelim Calcs'!$C$21/KW$2/'DT-Prelim Calcs'!$C$19/'DT-Prelim Calcs'!$C$18*3.39*'DT-Prelim Calcs'!$C$20</f>
        <v>6.998447611737125E-5</v>
      </c>
      <c r="LD100" s="88">
        <f t="shared" si="153"/>
        <v>1</v>
      </c>
      <c r="LE100" s="110">
        <f>LC99*'DT-Prelim Calcs'!$C$11+LE99</f>
        <v>12.3042067560691</v>
      </c>
      <c r="LF100" s="110">
        <f>LF99+0.5*LC100*'DT-Prelim Calcs'!$C$11^2+LE100*'DT-Prelim Calcs'!$C$11</f>
        <v>43.087565951692561</v>
      </c>
      <c r="LG100" s="110">
        <f>MIN('Drive Train'!$G$35-LA99*'DT-Prelim Calcs'!$C$21*'Drive Train'!$G$38,LG99+LA$2)</f>
        <v>11.108307068931996</v>
      </c>
      <c r="LH100" s="110">
        <f>'Drive Train'!$G$35-LA100*'DT-Prelim Calcs'!$C$21*'Drive Train'!$G$38</f>
        <v>11.108308327923179</v>
      </c>
      <c r="LI100" s="1">
        <f>IF(LF100&gt;='Drive Train'!$G$30,1,0)</f>
        <v>1</v>
      </c>
      <c r="LJ100" s="110">
        <f>MIN(KZ100,'DT-Prelim Calcs'!$C$10)*'DT-Prelim Calcs'!$C$11*1000/60/60*(1-LI100)</f>
        <v>0</v>
      </c>
      <c r="LK100" s="119">
        <f>LK99+'DT-Prelim Calcs'!$C$11</f>
        <v>3.8400000000000025</v>
      </c>
      <c r="LL100" s="2">
        <f>LV100/'Drive Train'!$G$35</f>
        <v>0.87466984708720963</v>
      </c>
      <c r="LM100" s="88">
        <f>LT100*12*60/(PI() * 'Drive Train'!$G$17)/LL$2*LL100</f>
        <v>4110.8265038689633</v>
      </c>
      <c r="LN100" s="2">
        <f>('DT-Prelim Calcs'!$C$6*LL100-LM100)/('DT-Prelim Calcs'!$C$6*LL100)*'DT-Prelim Calcs'!$C$7*LL100</f>
        <v>0.24077329082186308</v>
      </c>
      <c r="LO100" s="110">
        <f>LN100/'DT-Prelim Calcs'!$C$7*('DT-Prelim Calcs'!$C$8-'DT-Prelim Calcs'!$C$9)+'DT-Prelim Calcs'!$C$9</f>
        <v>17.685463128142004</v>
      </c>
      <c r="LP100" s="110">
        <f t="shared" si="154"/>
        <v>17.685463128142004</v>
      </c>
      <c r="LQ100" s="2">
        <f t="shared" si="192"/>
        <v>1.8865741258922153E-6</v>
      </c>
      <c r="LR100" s="110">
        <f>LQ100*'DT-Prelim Calcs'!$C$21/LL$2/'DT-Prelim Calcs'!$C$19/'DT-Prelim Calcs'!$C$18*3.39*'DT-Prelim Calcs'!$C$20</f>
        <v>7.0066105443769875E-5</v>
      </c>
      <c r="LS100" s="88">
        <f t="shared" si="155"/>
        <v>1</v>
      </c>
      <c r="LT100" s="110">
        <f>LR99*'DT-Prelim Calcs'!$C$11+LT99</f>
        <v>12.304206731778509</v>
      </c>
      <c r="LU100" s="110">
        <f>LU99+0.5*LR100*'DT-Prelim Calcs'!$C$11^2+LT100*'DT-Prelim Calcs'!$C$11</f>
        <v>43.084690373810183</v>
      </c>
      <c r="LV100" s="110">
        <f>MIN('Drive Train'!$G$35-LP99*'DT-Prelim Calcs'!$C$21*'Drive Train'!$G$38,LV99+LP$2)</f>
        <v>11.108307058007561</v>
      </c>
      <c r="LW100" s="110">
        <f>'Drive Train'!$G$35-LP100*'DT-Prelim Calcs'!$C$21*'Drive Train'!$G$38</f>
        <v>11.10830831846722</v>
      </c>
      <c r="LX100" s="1">
        <f>IF(LU100&gt;='Drive Train'!$G$30,1,0)</f>
        <v>1</v>
      </c>
      <c r="LY100" s="110">
        <f>MIN(LO100,'DT-Prelim Calcs'!$C$10)*'DT-Prelim Calcs'!$C$11*1000/60/60*(1-LX100)</f>
        <v>0</v>
      </c>
      <c r="LZ100" s="119">
        <f>LZ99+'DT-Prelim Calcs'!$C$11</f>
        <v>3.8400000000000025</v>
      </c>
    </row>
    <row r="101" spans="18:338" x14ac:dyDescent="0.2">
      <c r="R101" s="119">
        <f>R100+'DT-Prelim Calcs'!$C$11</f>
        <v>3.8800000000000026</v>
      </c>
      <c r="S101" s="2">
        <f>AG101/'Drive Train'!$G$35</f>
        <v>0</v>
      </c>
      <c r="T101" s="88">
        <f>AE101*12*60/(PI() * 'Drive Train'!$G$17)/S$2*ABS(S101)</f>
        <v>0</v>
      </c>
      <c r="U101" s="2">
        <f>IF(OR(AD100=1,AND($C$32=Motors!$C$28,'DT-Prelim Calcs'!AI100=1)),0,IF(AG101=0,-(V100+$C$9)/($C$8-$C$9)*$C$7,($C$6*S101-T101)/($C$6*S101)*$C$7*S101))</f>
        <v>0</v>
      </c>
      <c r="V101" s="110">
        <f>IF(AND(AD100=1,AI100=1),0,ABS(U101/$C$7*($C$8-$C$9)+$C$9) *'Drive Train'!$K$55 + V100*(1-'Drive Train'!$K$55))</f>
        <v>0</v>
      </c>
      <c r="W101" s="110">
        <f t="shared" si="108"/>
        <v>0</v>
      </c>
      <c r="X101" s="2">
        <f>MAX(MIN(IF(AND(AI100=1,AG101&lt;0),-1,1)*(W101-$C$9)/($C$8-$C$9)*$C$7-$C$29*AE101/T$2 -  AI100*$C$29/2,X$2),MAX(X$4:X100)*-1)</f>
        <v>-0.19877611615902296</v>
      </c>
      <c r="Y101" s="110">
        <f t="shared" si="109"/>
        <v>0</v>
      </c>
      <c r="Z101" s="110">
        <f t="shared" si="110"/>
        <v>0</v>
      </c>
      <c r="AA101" s="110">
        <f t="shared" si="111"/>
        <v>0</v>
      </c>
      <c r="AB101" s="110" t="e">
        <f t="shared" si="112"/>
        <v>#N/A</v>
      </c>
      <c r="AC101" s="88">
        <f t="shared" si="156"/>
        <v>0</v>
      </c>
      <c r="AD101" s="1">
        <f t="shared" si="113"/>
        <v>1</v>
      </c>
      <c r="AE101" s="110">
        <f t="shared" si="114"/>
        <v>0</v>
      </c>
      <c r="AF101" s="110" t="e">
        <f t="shared" si="115"/>
        <v>#N/A</v>
      </c>
      <c r="AG101" s="110">
        <f>IF(AI100=0,MIN('Drive Train'!$G$35-W100*$C$21*'Drive Train'!$G$38,AG100+W$2)-$C$3,IF(AE100-1&lt;=0,0,IF($C$32=Motors!$C$26,MAX(MAX(AG$4:AG100)*-1,AG100-W$2),MAX(0,MAX(AG$4:AG100)*-1,AG100-W$2))))</f>
        <v>0</v>
      </c>
      <c r="AH101" s="110">
        <f>'Drive Train'!$G$35-ABS(W101)*'DT-Prelim Calcs'!$C$21*'Drive Train'!$G$38</f>
        <v>12.7</v>
      </c>
      <c r="AI101" s="1">
        <f>IF(AJ101&gt;='Drive Train'!$G$30,1,0)</f>
        <v>1</v>
      </c>
      <c r="AJ101" s="110">
        <f>AJ100+0.5*Y101*'DT-Prelim Calcs'!$C$11^2+AE101*'DT-Prelim Calcs'!$C$11</f>
        <v>27.383415475911544</v>
      </c>
      <c r="AK101" s="110">
        <f t="shared" ref="AK101:AK132" si="193">MIN(W101,$C$10)*$C$11*1000/60/60*(1-AI101)</f>
        <v>0</v>
      </c>
      <c r="AL101" s="119">
        <f>AL100+'DT-Prelim Calcs'!$C$11</f>
        <v>3.8800000000000026</v>
      </c>
      <c r="AM101" s="2">
        <f>AW101/'Drive Train'!$G$35</f>
        <v>0.75005124183660166</v>
      </c>
      <c r="AN101" s="88">
        <f>AU101*12*60/(PI() * 'Drive Train'!$G$17)/AM$2*AM101</f>
        <v>2200.0321742203373</v>
      </c>
      <c r="AO101" s="2">
        <f>('DT-Prelim Calcs'!$C$6*AM101-AN101)/('DT-Prelim Calcs'!$C$6*AM101)*'DT-Prelim Calcs'!$C$7*AM101</f>
        <v>0.52640009933709531</v>
      </c>
      <c r="AP101" s="110">
        <f>AO101/'DT-Prelim Calcs'!$C$7*('DT-Prelim Calcs'!$C$8-'DT-Prelim Calcs'!$C$9)+'DT-Prelim Calcs'!$C$9</f>
        <v>35.106672725524966</v>
      </c>
      <c r="AQ101" s="110">
        <f t="shared" si="117"/>
        <v>35.106672725524966</v>
      </c>
      <c r="AR101" s="2">
        <f t="shared" si="157"/>
        <v>0.37613503879658994</v>
      </c>
      <c r="AS101" s="110">
        <f>AR101*'DT-Prelim Calcs'!$C$21/AM$2/'DT-Prelim Calcs'!$C$19/'DT-Prelim Calcs'!$C$18*3.39*'DT-Prelim Calcs'!$C$20</f>
        <v>4.1908213826935565</v>
      </c>
      <c r="AT101" s="88">
        <f t="shared" si="118"/>
        <v>0</v>
      </c>
      <c r="AU101" s="110">
        <f>AS100*'DT-Prelim Calcs'!$C$11+AU100</f>
        <v>25.596787891406052</v>
      </c>
      <c r="AV101" s="110">
        <f>AV100+0.5*AS101*'DT-Prelim Calcs'!$C$11^2+AU101*'DT-Prelim Calcs'!$C$11</f>
        <v>56.833691454357051</v>
      </c>
      <c r="AW101" s="110">
        <f>MIN('Drive Train'!$G$35-AQ100*'DT-Prelim Calcs'!$C$21*'Drive Train'!$G$38,AW100+AQ$2)</f>
        <v>9.5256507713248411</v>
      </c>
      <c r="AX101" s="110">
        <f>'Drive Train'!$G$35-AQ101*'DT-Prelim Calcs'!$C$21*'Drive Train'!$G$38</f>
        <v>9.5403994547027526</v>
      </c>
      <c r="AY101" s="1">
        <f>IF(AV101&gt;='Drive Train'!$G$30,1,0)</f>
        <v>1</v>
      </c>
      <c r="AZ101" s="110">
        <f t="shared" si="158"/>
        <v>0</v>
      </c>
      <c r="BA101" s="119">
        <f>BA100+'DT-Prelim Calcs'!$C$11</f>
        <v>3.8800000000000026</v>
      </c>
      <c r="BB101" s="2">
        <f>BL101/'Drive Train'!$G$35</f>
        <v>0.84557946228533631</v>
      </c>
      <c r="BC101" s="88">
        <f>BJ101*12*60/(PI() * 'Drive Train'!$G$17)/BB$2*BB101</f>
        <v>3669.940870351782</v>
      </c>
      <c r="BD101" s="2">
        <f>('DT-Prelim Calcs'!$C$6*BB101-BC101)/('DT-Prelim Calcs'!$C$6*BB101)*'DT-Prelim Calcs'!$C$7*BB101</f>
        <v>0.30620255086410286</v>
      </c>
      <c r="BE101" s="110">
        <f>BD101/'DT-Prelim Calcs'!$C$7*('DT-Prelim Calcs'!$C$8-'DT-Prelim Calcs'!$C$9)+'DT-Prelim Calcs'!$C$9</f>
        <v>21.676183953413368</v>
      </c>
      <c r="BF101" s="110">
        <f t="shared" si="119"/>
        <v>21.676183953413368</v>
      </c>
      <c r="BG101" s="2">
        <f t="shared" si="159"/>
        <v>8.3858991468326899E-2</v>
      </c>
      <c r="BH101" s="110">
        <f>BG101*'DT-Prelim Calcs'!$C$21/BB$2/'DT-Prelim Calcs'!$C$19/'DT-Prelim Calcs'!$C$18*3.39*'DT-Prelim Calcs'!$C$20</f>
        <v>1.4534179532417264</v>
      </c>
      <c r="BI101" s="88">
        <f t="shared" si="120"/>
        <v>0</v>
      </c>
      <c r="BJ101" s="110">
        <f>BH100*'DT-Prelim Calcs'!$C$11+BJ100</f>
        <v>24.348179037581382</v>
      </c>
      <c r="BK101" s="110">
        <f>BK100+0.5*BH101*'DT-Prelim Calcs'!$C$11^2+BJ101*'DT-Prelim Calcs'!$C$11</f>
        <v>64.007570333433549</v>
      </c>
      <c r="BL101" s="110">
        <f>MIN('Drive Train'!$G$35-BF100*'DT-Prelim Calcs'!$C$21*'Drive Train'!$G$38,BL100+BF$2)</f>
        <v>10.738859171023771</v>
      </c>
      <c r="BM101" s="110">
        <f>'Drive Train'!$G$35-BF101*'DT-Prelim Calcs'!$C$21*'Drive Train'!$G$38</f>
        <v>10.749143444192796</v>
      </c>
      <c r="BN101" s="1">
        <f>IF(BK101&gt;='Drive Train'!$G$30,1,0)</f>
        <v>1</v>
      </c>
      <c r="BO101" s="110">
        <f t="shared" si="160"/>
        <v>0</v>
      </c>
      <c r="BP101" s="119">
        <f>BP100+'DT-Prelim Calcs'!$C$11</f>
        <v>3.8800000000000026</v>
      </c>
      <c r="BQ101" s="2">
        <f>CA101/'Drive Train'!$G$35</f>
        <v>0.8720151042166383</v>
      </c>
      <c r="BR101" s="88">
        <f>BY101*12*60/(PI() * 'Drive Train'!$G$17)/BQ$2*BQ101</f>
        <v>4071.2584941591176</v>
      </c>
      <c r="BS101" s="2">
        <f>('DT-Prelim Calcs'!$C$6*BQ101-BR101)/('DT-Prelim Calcs'!$C$6*BQ101)*'DT-Prelim Calcs'!$C$7*BQ101</f>
        <v>0.24658333859539897</v>
      </c>
      <c r="BT101" s="110">
        <f>BS101/'DT-Prelim Calcs'!$C$7*('DT-Prelim Calcs'!$C$8-'DT-Prelim Calcs'!$C$9)+'DT-Prelim Calcs'!$C$9</f>
        <v>18.039834836315116</v>
      </c>
      <c r="BU101" s="110">
        <f t="shared" si="121"/>
        <v>18.039834836315116</v>
      </c>
      <c r="BV101" s="2">
        <f t="shared" si="161"/>
        <v>7.4034919073063254E-3</v>
      </c>
      <c r="BW101" s="110">
        <f>BV101*'DT-Prelim Calcs'!$C$21/BQ$2/'DT-Prelim Calcs'!$C$19/'DT-Prelim Calcs'!$C$18*3.39*'DT-Prelim Calcs'!$C$20</f>
        <v>0.17414181103358195</v>
      </c>
      <c r="BX101" s="88">
        <f t="shared" si="122"/>
        <v>1</v>
      </c>
      <c r="BY101" s="110">
        <f>BW100*'DT-Prelim Calcs'!$C$11+BY100</f>
        <v>19.299273050172744</v>
      </c>
      <c r="BZ101" s="110">
        <f>BZ100+0.5*BW101*'DT-Prelim Calcs'!$C$11^2+BY101*'DT-Prelim Calcs'!$C$11</f>
        <v>59.223591831648221</v>
      </c>
      <c r="CA101" s="110">
        <f>MIN('Drive Train'!$G$35-BU100*'DT-Prelim Calcs'!$C$21*'Drive Train'!$G$38,CA100+BU$2)</f>
        <v>11.074591823551305</v>
      </c>
      <c r="CB101" s="110">
        <f>'Drive Train'!$G$35-BU101*'DT-Prelim Calcs'!$C$21*'Drive Train'!$G$38</f>
        <v>11.076414864731639</v>
      </c>
      <c r="CC101" s="1">
        <f>IF(BZ101&gt;='Drive Train'!$G$30,1,0)</f>
        <v>1</v>
      </c>
      <c r="CD101" s="110">
        <f t="shared" si="162"/>
        <v>0</v>
      </c>
      <c r="CE101" s="119">
        <f>CE100+'DT-Prelim Calcs'!$C$11</f>
        <v>3.8800000000000026</v>
      </c>
      <c r="CF101" s="2">
        <f>CP101/'Drive Train'!$G$35</f>
        <v>0.87456854850266152</v>
      </c>
      <c r="CG101" s="88">
        <f>CN101*12*60/(PI() * 'Drive Train'!$G$17)/CF$2*CF101</f>
        <v>4109.347802155251</v>
      </c>
      <c r="CH101" s="2">
        <f>('DT-Prelim Calcs'!$C$6*CF101-CG101)/('DT-Prelim Calcs'!$C$6*CF101)*'DT-Prelim Calcs'!$C$7*CF101</f>
        <v>0.24098747512866645</v>
      </c>
      <c r="CI101" s="110">
        <f>CH101/'DT-Prelim Calcs'!$C$7*('DT-Prelim Calcs'!$C$8-'DT-Prelim Calcs'!$C$9)+'DT-Prelim Calcs'!$C$9</f>
        <v>17.698526851819373</v>
      </c>
      <c r="CJ101" s="110">
        <f t="shared" si="123"/>
        <v>17.698526851819373</v>
      </c>
      <c r="CK101" s="2">
        <f t="shared" si="163"/>
        <v>2.7480076717278923E-4</v>
      </c>
      <c r="CL101" s="110">
        <f>CK101*'DT-Prelim Calcs'!$C$21/CF$2/'DT-Prelim Calcs'!$C$19/'DT-Prelim Calcs'!$C$18*3.39*'DT-Prelim Calcs'!$C$20</f>
        <v>8.1647338483036309E-3</v>
      </c>
      <c r="CM101" s="88">
        <f t="shared" si="124"/>
        <v>1</v>
      </c>
      <c r="CN101" s="110">
        <f>CL100*'DT-Prelim Calcs'!$C$11+CN100</f>
        <v>15.37650680298205</v>
      </c>
      <c r="CO101" s="110">
        <f>CO100+0.5*CL101*'DT-Prelim Calcs'!$C$11^2+CN101*'DT-Prelim Calcs'!$C$11</f>
        <v>51.647957139721022</v>
      </c>
      <c r="CP101" s="110">
        <f>MIN('Drive Train'!$G$35-CJ100*'DT-Prelim Calcs'!$C$21*'Drive Train'!$G$38,CP100+CJ$2)</f>
        <v>11.107020565983801</v>
      </c>
      <c r="CQ101" s="110">
        <f>'Drive Train'!$G$35-CJ101*'DT-Prelim Calcs'!$C$21*'Drive Train'!$G$38</f>
        <v>11.107132583336256</v>
      </c>
      <c r="CR101" s="1">
        <f>IF(CO101&gt;='Drive Train'!$G$30,1,0)</f>
        <v>1</v>
      </c>
      <c r="CS101" s="110">
        <f t="shared" si="164"/>
        <v>0</v>
      </c>
      <c r="CT101" s="119">
        <f>CT100+'DT-Prelim Calcs'!$C$11</f>
        <v>3.8800000000000026</v>
      </c>
      <c r="CU101" s="2">
        <f>DE101/'Drive Train'!$G$35</f>
        <v>0.87466894391952299</v>
      </c>
      <c r="CV101" s="88">
        <f>DC101*12*60/(PI() * 'Drive Train'!$G$17)/CU$2*CU101</f>
        <v>4110.81360143253</v>
      </c>
      <c r="CW101" s="2">
        <f>('DT-Prelim Calcs'!$C$6*CU101-CV101)/('DT-Prelim Calcs'!$C$6*CU101)*'DT-Prelim Calcs'!$C$7*CU101</f>
        <v>0.24077513249846785</v>
      </c>
      <c r="CX101" s="110">
        <f>CW101/'DT-Prelim Calcs'!$C$7*('DT-Prelim Calcs'!$C$8-'DT-Prelim Calcs'!$C$9)+'DT-Prelim Calcs'!$C$9</f>
        <v>17.685575457353359</v>
      </c>
      <c r="CY101" s="110">
        <f t="shared" si="125"/>
        <v>17.685575457353359</v>
      </c>
      <c r="CZ101" s="2">
        <f t="shared" si="165"/>
        <v>4.2353318466525902E-6</v>
      </c>
      <c r="DA101" s="110">
        <f>CZ101*'DT-Prelim Calcs'!$C$21/CU$2/'DT-Prelim Calcs'!$C$19/'DT-Prelim Calcs'!$C$18*3.39*'DT-Prelim Calcs'!$C$20</f>
        <v>1.5205415479201204E-4</v>
      </c>
      <c r="DB101" s="88">
        <f t="shared" si="126"/>
        <v>1</v>
      </c>
      <c r="DC101" s="110">
        <f>DA100*'DT-Prelim Calcs'!$C$11+DC100</f>
        <v>12.728462915455813</v>
      </c>
      <c r="DD101" s="110">
        <f>DD100+0.5*DA101*'DT-Prelim Calcs'!$C$11^2+DC101*'DT-Prelim Calcs'!$C$11</f>
        <v>44.777204753972882</v>
      </c>
      <c r="DE101" s="110">
        <f>MIN('Drive Train'!$G$35-CY100*'DT-Prelim Calcs'!$C$21*'Drive Train'!$G$38,DE100+CY$2)</f>
        <v>11.108295587777942</v>
      </c>
      <c r="DF101" s="110">
        <f>'Drive Train'!$G$35-CY101*'DT-Prelim Calcs'!$C$21*'Drive Train'!$G$38</f>
        <v>11.108298208838196</v>
      </c>
      <c r="DG101" s="1">
        <f>IF(DD101&gt;='Drive Train'!$G$30,1,0)</f>
        <v>1</v>
      </c>
      <c r="DH101" s="110">
        <f t="shared" si="166"/>
        <v>0</v>
      </c>
      <c r="DI101" s="119">
        <f>DI100+'DT-Prelim Calcs'!$C$11</f>
        <v>3.8800000000000026</v>
      </c>
      <c r="DJ101" s="2">
        <f>DT101/'Drive Train'!$G$35</f>
        <v>0.87467057509403479</v>
      </c>
      <c r="DK101" s="88">
        <f>DR101*12*60/(PI() * 'Drive Train'!$G$17)/DJ$2*DJ101</f>
        <v>4110.8367974833427</v>
      </c>
      <c r="DL101" s="2">
        <f>('DT-Prelim Calcs'!$C$6*DJ101-DK101)/('DT-Prelim Calcs'!$C$6*DJ101)*'DT-Prelim Calcs'!$C$7*DJ101</f>
        <v>0.24077183203815175</v>
      </c>
      <c r="DM101" s="110">
        <f>DL101/'DT-Prelim Calcs'!$C$7*('DT-Prelim Calcs'!$C$8-'DT-Prelim Calcs'!$C$9)+'DT-Prelim Calcs'!$C$9</f>
        <v>17.685374152681597</v>
      </c>
      <c r="DN101" s="110">
        <f t="shared" si="127"/>
        <v>17.685374152681597</v>
      </c>
      <c r="DO101" s="2">
        <f t="shared" si="167"/>
        <v>2.5292315020131184E-8</v>
      </c>
      <c r="DP101" s="110">
        <f>DO101*'DT-Prelim Calcs'!$C$21/DJ$2/'DT-Prelim Calcs'!$C$19/'DT-Prelim Calcs'!$C$18*3.39*'DT-Prelim Calcs'!$C$20</f>
        <v>1.0645850159655884E-6</v>
      </c>
      <c r="DQ101" s="88">
        <f t="shared" si="128"/>
        <v>1</v>
      </c>
      <c r="DR101" s="110">
        <f>DP100*'DT-Prelim Calcs'!$C$11+DR100</f>
        <v>10.856671147719403</v>
      </c>
      <c r="DS101" s="110">
        <f>DS100+0.5*DP101*'DT-Prelim Calcs'!$C$11^2+DR101*'DT-Prelim Calcs'!$C$11</f>
        <v>39.157246549401293</v>
      </c>
      <c r="DT101" s="110">
        <f>MIN('Drive Train'!$G$35-DN100*'DT-Prelim Calcs'!$C$21*'Drive Train'!$G$38,DT100+DN$2)</f>
        <v>11.108316303694242</v>
      </c>
      <c r="DU101" s="110">
        <f>'Drive Train'!$G$35-DN101*'DT-Prelim Calcs'!$C$21*'Drive Train'!$G$38</f>
        <v>11.108316326258656</v>
      </c>
      <c r="DV101" s="1">
        <f>IF(DS101&gt;='Drive Train'!$G$30,1,0)</f>
        <v>1</v>
      </c>
      <c r="DW101" s="110">
        <f t="shared" si="168"/>
        <v>0</v>
      </c>
      <c r="DX101" s="119">
        <f>DX100+'DT-Prelim Calcs'!$C$11</f>
        <v>3.8800000000000026</v>
      </c>
      <c r="DY101" s="2">
        <f>EI101/'Drive Train'!$G$35</f>
        <v>0.87467058540591114</v>
      </c>
      <c r="DZ101" s="88">
        <f>EG101*12*60/(PI() * 'Drive Train'!$G$17)/DY$2*DY101</f>
        <v>4110.8369395410637</v>
      </c>
      <c r="EA101" s="2">
        <f>('DT-Prelim Calcs'!$C$6*DY101-DZ101)/('DT-Prelim Calcs'!$C$6*DY101)*'DT-Prelim Calcs'!$C$7*DY101</f>
        <v>0.24077181227971492</v>
      </c>
      <c r="EB101" s="110">
        <f>EA101/'DT-Prelim Calcs'!$C$7*('DT-Prelim Calcs'!$C$8-'DT-Prelim Calcs'!$C$9)+'DT-Prelim Calcs'!$C$9</f>
        <v>17.685372947557081</v>
      </c>
      <c r="EC101" s="110">
        <f t="shared" si="129"/>
        <v>17.685372947557081</v>
      </c>
      <c r="ED101" s="2">
        <f t="shared" si="169"/>
        <v>5.2118920290666892E-11</v>
      </c>
      <c r="EE101" s="110">
        <f>ED101*'DT-Prelim Calcs'!$C$21/DY$2/'DT-Prelim Calcs'!$C$19/'DT-Prelim Calcs'!$C$18*3.39*'DT-Prelim Calcs'!$C$20</f>
        <v>2.5163605442041981E-9</v>
      </c>
      <c r="EF101" s="88">
        <f t="shared" si="130"/>
        <v>1</v>
      </c>
      <c r="EG101" s="110">
        <f>EE100*'DT-Prelim Calcs'!$C$11+EG100</f>
        <v>9.4647904468342254</v>
      </c>
      <c r="EH101" s="110">
        <f>EH100+0.5*EE101*'DT-Prelim Calcs'!$C$11^2+EG101*'DT-Prelim Calcs'!$C$11</f>
        <v>34.647131789650395</v>
      </c>
      <c r="EI101" s="110">
        <f>MIN('Drive Train'!$G$35-EC100*'DT-Prelim Calcs'!$C$21*'Drive Train'!$G$38,EI100+EC$2)</f>
        <v>11.108316434655071</v>
      </c>
      <c r="EJ101" s="110">
        <f>'Drive Train'!$G$35-EC101*'DT-Prelim Calcs'!$C$21*'Drive Train'!$G$38</f>
        <v>11.108316434719862</v>
      </c>
      <c r="EK101" s="1">
        <f>IF(EH101&gt;='Drive Train'!$G$30,1,0)</f>
        <v>1</v>
      </c>
      <c r="EL101" s="110">
        <f t="shared" si="170"/>
        <v>0</v>
      </c>
      <c r="EM101" s="119">
        <f>EM100+'DT-Prelim Calcs'!$C$11</f>
        <v>3.8800000000000026</v>
      </c>
      <c r="EN101" s="2">
        <f>EX101/'Drive Train'!$G$35</f>
        <v>0.87467058542859999</v>
      </c>
      <c r="EO101" s="88">
        <f>EV101*12*60/(PI() * 'Drive Train'!$G$17)/EN$2*EN101</f>
        <v>4110.8369398421355</v>
      </c>
      <c r="EP101" s="2">
        <f>('DT-Prelim Calcs'!$C$6*EN101-EO101)/('DT-Prelim Calcs'!$C$6*EN101)*'DT-Prelim Calcs'!$C$7*EN101</f>
        <v>0.24077181223901581</v>
      </c>
      <c r="EQ101" s="110">
        <f>EP101/'DT-Prelim Calcs'!$C$7*('DT-Prelim Calcs'!$C$8-'DT-Prelim Calcs'!$C$9)+'DT-Prelim Calcs'!$C$9</f>
        <v>17.685372945074725</v>
      </c>
      <c r="ER101" s="110">
        <f t="shared" si="131"/>
        <v>17.685372945074725</v>
      </c>
      <c r="ES101" s="2">
        <f t="shared" si="171"/>
        <v>3.1724622928663848E-14</v>
      </c>
      <c r="ET101" s="110">
        <f>ES101*'DT-Prelim Calcs'!$C$21/EN$2/'DT-Prelim Calcs'!$C$19/'DT-Prelim Calcs'!$C$18*3.39*'DT-Prelim Calcs'!$C$20</f>
        <v>1.7280726436024882E-12</v>
      </c>
      <c r="EU101" s="88">
        <f t="shared" si="132"/>
        <v>1</v>
      </c>
      <c r="EV101" s="110">
        <f>ET100*'DT-Prelim Calcs'!$C$11+EV100</f>
        <v>8.3892460782725884</v>
      </c>
      <c r="EW101" s="110">
        <f>EW100+0.5*ET101*'DT-Prelim Calcs'!$C$11^2+EV101*'DT-Prelim Calcs'!$C$11</f>
        <v>31.00683113025698</v>
      </c>
      <c r="EX101" s="110">
        <f>MIN('Drive Train'!$G$35-ER100*'DT-Prelim Calcs'!$C$21*'Drive Train'!$G$38,EX100+ER$2)</f>
        <v>11.10831643494322</v>
      </c>
      <c r="EY101" s="110">
        <f>'Drive Train'!$G$35-ER101*'DT-Prelim Calcs'!$C$21*'Drive Train'!$G$38</f>
        <v>11.108316434943275</v>
      </c>
      <c r="EZ101" s="1">
        <f>IF(EW101&gt;='Drive Train'!$G$30,1,0)</f>
        <v>1</v>
      </c>
      <c r="FA101" s="110">
        <f t="shared" si="172"/>
        <v>0</v>
      </c>
      <c r="FB101" s="119">
        <f>FB100+'DT-Prelim Calcs'!$C$11</f>
        <v>3.8800000000000026</v>
      </c>
      <c r="FC101" s="2">
        <f>FM101/'Drive Train'!$G$35</f>
        <v>0.87467058542861498</v>
      </c>
      <c r="FD101" s="88">
        <f>FK101*12*60/(PI() * 'Drive Train'!$G$17)/FC$2*FC101</f>
        <v>4110.8369398423247</v>
      </c>
      <c r="FE101" s="2">
        <f>('DT-Prelim Calcs'!$C$6*FC101-FD101)/('DT-Prelim Calcs'!$C$6*FC101)*'DT-Prelim Calcs'!$C$7*FC101</f>
        <v>0.24077181223899125</v>
      </c>
      <c r="FF101" s="110">
        <f>FE101/'DT-Prelim Calcs'!$C$7*('DT-Prelim Calcs'!$C$8-'DT-Prelim Calcs'!$C$9)+'DT-Prelim Calcs'!$C$9</f>
        <v>17.685372945073226</v>
      </c>
      <c r="FG101" s="110">
        <f t="shared" si="133"/>
        <v>17.685372945073226</v>
      </c>
      <c r="FH101" s="2">
        <f t="shared" si="173"/>
        <v>1.1102230246251565E-16</v>
      </c>
      <c r="FI101" s="110">
        <f>FH101*'DT-Prelim Calcs'!$C$21/FC$2/'DT-Prelim Calcs'!$C$19/'DT-Prelim Calcs'!$C$18*3.39*'DT-Prelim Calcs'!$C$20</f>
        <v>6.7347140329692135E-15</v>
      </c>
      <c r="FJ101" s="88">
        <f t="shared" si="134"/>
        <v>1</v>
      </c>
      <c r="FK101" s="110">
        <f>FI100*'DT-Prelim Calcs'!$C$11+FK100</f>
        <v>7.5332005600817276</v>
      </c>
      <c r="FL101" s="110">
        <f>FL100+0.5*FI101*'DT-Prelim Calcs'!$C$11^2+FK101*'DT-Prelim Calcs'!$C$11</f>
        <v>28.032897179438407</v>
      </c>
      <c r="FM101" s="110">
        <f>MIN('Drive Train'!$G$35-FG100*'DT-Prelim Calcs'!$C$21*'Drive Train'!$G$38,FM100+FG$2)</f>
        <v>11.10831643494341</v>
      </c>
      <c r="FN101" s="110">
        <f>'Drive Train'!$G$35-FG101*'DT-Prelim Calcs'!$C$21*'Drive Train'!$G$38</f>
        <v>11.10831643494341</v>
      </c>
      <c r="FO101" s="1">
        <f>IF(FL101&gt;='Drive Train'!$G$30,1,0)</f>
        <v>1</v>
      </c>
      <c r="FP101" s="110">
        <f t="shared" si="174"/>
        <v>0</v>
      </c>
      <c r="FQ101" s="119">
        <f>FQ100+'DT-Prelim Calcs'!$C$11</f>
        <v>3.8800000000000026</v>
      </c>
      <c r="FR101" s="2">
        <f>GB101/'Drive Train'!$G$35</f>
        <v>0.87467058542861498</v>
      </c>
      <c r="FS101" s="88">
        <f>FZ101*12*60/(PI() * 'Drive Train'!$G$17)/FR$2*FR101</f>
        <v>4110.8369398423247</v>
      </c>
      <c r="FT101" s="2">
        <f>('DT-Prelim Calcs'!$C$6*FR101-FS101)/('DT-Prelim Calcs'!$C$6*FR101)*'DT-Prelim Calcs'!$C$7*FR101</f>
        <v>0.24077181223899125</v>
      </c>
      <c r="FU101" s="110">
        <f>FT101/'DT-Prelim Calcs'!$C$7*('DT-Prelim Calcs'!$C$8-'DT-Prelim Calcs'!$C$9)+'DT-Prelim Calcs'!$C$9</f>
        <v>17.685372945073226</v>
      </c>
      <c r="FV101" s="110">
        <f t="shared" si="135"/>
        <v>17.685372945073226</v>
      </c>
      <c r="FW101" s="2">
        <f t="shared" si="175"/>
        <v>1.3877787807814457E-16</v>
      </c>
      <c r="FX101" s="110">
        <f>FW101*'DT-Prelim Calcs'!$C$21/FR$2/'DT-Prelim Calcs'!$C$19/'DT-Prelim Calcs'!$C$18*3.39*'DT-Prelim Calcs'!$C$20</f>
        <v>9.2774121882739154E-15</v>
      </c>
      <c r="FY101" s="88">
        <f t="shared" si="136"/>
        <v>1</v>
      </c>
      <c r="FZ101" s="110">
        <f>FX100*'DT-Prelim Calcs'!$C$11+FZ100</f>
        <v>6.8356819897037893</v>
      </c>
      <c r="GA101" s="110">
        <f>GA100+0.5*FX101*'DT-Prelim Calcs'!$C$11^2+FZ101*'DT-Prelim Calcs'!$C$11</f>
        <v>25.565898275344747</v>
      </c>
      <c r="GB101" s="110">
        <f>MIN('Drive Train'!$G$35-FV100*'DT-Prelim Calcs'!$C$21*'Drive Train'!$G$38,GB100+FV$2)</f>
        <v>11.10831643494341</v>
      </c>
      <c r="GC101" s="110">
        <f>'Drive Train'!$G$35-FV101*'DT-Prelim Calcs'!$C$21*'Drive Train'!$G$38</f>
        <v>11.10831643494341</v>
      </c>
      <c r="GD101" s="1">
        <f>IF(GA101&gt;='Drive Train'!$G$30,1,0)</f>
        <v>1</v>
      </c>
      <c r="GE101" s="110">
        <f t="shared" si="176"/>
        <v>0</v>
      </c>
      <c r="GF101" s="119">
        <f>GF100+'DT-Prelim Calcs'!$C$11</f>
        <v>3.8800000000000026</v>
      </c>
      <c r="GG101" s="2">
        <f>GQ101/'Drive Train'!$G$35</f>
        <v>0.87466907925093551</v>
      </c>
      <c r="GH101" s="88">
        <f>GO101*12*60/(PI() * 'Drive Train'!$G$17)/GG$2*GG101</f>
        <v>4110.8156510017716</v>
      </c>
      <c r="GI101" s="2">
        <f>('DT-Prelim Calcs'!$C$6*GG101-GH101)/('DT-Prelim Calcs'!$C$6*GG101)*'DT-Prelim Calcs'!$C$7*GG101</f>
        <v>0.24077482847113096</v>
      </c>
      <c r="GJ101" s="110">
        <f>GI101/'DT-Prelim Calcs'!$C$7*('DT-Prelim Calcs'!$C$8-'DT-Prelim Calcs'!$C$9)+'DT-Prelim Calcs'!$C$9</f>
        <v>17.685556913842031</v>
      </c>
      <c r="GK101" s="110">
        <f t="shared" si="177"/>
        <v>17.685556913842031</v>
      </c>
      <c r="GL101" s="2">
        <f t="shared" si="178"/>
        <v>3.8485137787702683E-6</v>
      </c>
      <c r="GM101" s="110">
        <f>GL101*'DT-Prelim Calcs'!$C$21/GG$2/'DT-Prelim Calcs'!$C$19/'DT-Prelim Calcs'!$C$18*3.39*'DT-Prelim Calcs'!$C$20</f>
        <v>1.4293123632107133E-4</v>
      </c>
      <c r="GN101" s="88">
        <f t="shared" si="137"/>
        <v>1</v>
      </c>
      <c r="GO101" s="110">
        <f>GM100*'DT-Prelim Calcs'!$C$11+GO100</f>
        <v>12.304185049151258</v>
      </c>
      <c r="GP101" s="110">
        <f>GP100+0.5*GM101*'DT-Prelim Calcs'!$C$11^2+GO101*'DT-Prelim Calcs'!$C$11</f>
        <v>41.662109585646213</v>
      </c>
      <c r="GQ101" s="110">
        <f>MIN('Drive Train'!$G$35-GK100*'DT-Prelim Calcs'!$C$21*'Drive Train'!$G$38,GQ100+GK$2)</f>
        <v>11.108297306486881</v>
      </c>
      <c r="GR101" s="110">
        <f>'Drive Train'!$G$35-GK101*'DT-Prelim Calcs'!$C$21*'Drive Train'!$G$38</f>
        <v>11.108299877754217</v>
      </c>
      <c r="GS101" s="1">
        <f>IF(GP101&gt;='Drive Train'!$G$30,1,0)</f>
        <v>1</v>
      </c>
      <c r="GT101" s="110">
        <f t="shared" si="179"/>
        <v>0</v>
      </c>
      <c r="GU101" s="119">
        <f>GU100+'DT-Prelim Calcs'!$C$11</f>
        <v>3.8800000000000026</v>
      </c>
      <c r="GV101" s="2">
        <f>HF101/'Drive Train'!$G$35</f>
        <v>0.8746695087873062</v>
      </c>
      <c r="GW101" s="88">
        <f>HD101*12*60/(PI() * 'Drive Train'!$G$17)/GV$2*GV101</f>
        <v>4110.8217222198746</v>
      </c>
      <c r="GX101" s="2">
        <f>('DT-Prelim Calcs'!$C$6*GV101-GW101)/('DT-Prelim Calcs'!$C$6*GV101)*'DT-Prelim Calcs'!$C$7*GV101</f>
        <v>0.24077396829249506</v>
      </c>
      <c r="GY101" s="110">
        <f>GX101/'DT-Prelim Calcs'!$C$7*('DT-Prelim Calcs'!$C$8-'DT-Prelim Calcs'!$C$9)+'DT-Prelim Calcs'!$C$9</f>
        <v>17.685504449045798</v>
      </c>
      <c r="GZ101" s="110">
        <f t="shared" si="138"/>
        <v>17.685504449045798</v>
      </c>
      <c r="HA101" s="2">
        <f t="shared" si="180"/>
        <v>2.7509821466098483E-6</v>
      </c>
      <c r="HB101" s="110">
        <f>HA101*'DT-Prelim Calcs'!$C$21/GV$2/'DT-Prelim Calcs'!$C$19/'DT-Prelim Calcs'!$C$18*3.39*'DT-Prelim Calcs'!$C$20</f>
        <v>1.0216964311812381E-4</v>
      </c>
      <c r="HC101" s="88">
        <f t="shared" si="139"/>
        <v>1</v>
      </c>
      <c r="HD101" s="110">
        <f>HB100*'DT-Prelim Calcs'!$C$11+HD100</f>
        <v>12.304197178666152</v>
      </c>
      <c r="HE101" s="110">
        <f>HE100+0.5*HB101*'DT-Prelim Calcs'!$C$11^2+HD101*'DT-Prelim Calcs'!$C$11</f>
        <v>42.329723695481817</v>
      </c>
      <c r="HF101" s="110">
        <f>MIN('Drive Train'!$G$35-GZ100*'DT-Prelim Calcs'!$C$21*'Drive Train'!$G$38,HF100+GZ$2)</f>
        <v>11.108302761598788</v>
      </c>
      <c r="HG101" s="110">
        <f>'Drive Train'!$G$35-GZ101*'DT-Prelim Calcs'!$C$21*'Drive Train'!$G$38</f>
        <v>11.108304599585878</v>
      </c>
      <c r="HH101" s="1">
        <f>IF(HE101&gt;='Drive Train'!$G$30,1,0)</f>
        <v>1</v>
      </c>
      <c r="HI101" s="110">
        <f t="shared" si="181"/>
        <v>0</v>
      </c>
      <c r="HJ101" s="119">
        <f>HJ100+'DT-Prelim Calcs'!$C$11</f>
        <v>3.8800000000000026</v>
      </c>
      <c r="HK101" s="2">
        <f>HU101/'Drive Train'!$G$35</f>
        <v>0.87466971690519735</v>
      </c>
      <c r="HL101" s="88">
        <f>HS101*12*60/(PI() * 'Drive Train'!$G$17)/HK$2*HK101</f>
        <v>4110.8246638309702</v>
      </c>
      <c r="HM101" s="2">
        <f>('DT-Prelim Calcs'!$C$6*HK101-HL101)/('DT-Prelim Calcs'!$C$6*HK101)*'DT-Prelim Calcs'!$C$7*HK101</f>
        <v>0.24077355152097418</v>
      </c>
      <c r="HN101" s="110">
        <f>HM101/'DT-Prelim Calcs'!$C$7*('DT-Prelim Calcs'!$C$8-'DT-Prelim Calcs'!$C$9)+'DT-Prelim Calcs'!$C$9</f>
        <v>17.68547902893885</v>
      </c>
      <c r="HO101" s="110">
        <f t="shared" si="140"/>
        <v>17.68547902893885</v>
      </c>
      <c r="HP101" s="2">
        <f t="shared" si="182"/>
        <v>2.219209048748283E-6</v>
      </c>
      <c r="HQ101" s="110">
        <f>HP101*'DT-Prelim Calcs'!$C$21/HK$2/'DT-Prelim Calcs'!$C$19/'DT-Prelim Calcs'!$C$18*3.39*'DT-Prelim Calcs'!$C$20</f>
        <v>8.2419944743930519E-5</v>
      </c>
      <c r="HR101" s="88">
        <f t="shared" si="141"/>
        <v>1</v>
      </c>
      <c r="HS101" s="110">
        <f>HQ100*'DT-Prelim Calcs'!$C$11+HS100</f>
        <v>12.304203055623102</v>
      </c>
      <c r="HT101" s="110">
        <f>HT100+0.5*HQ101*'DT-Prelim Calcs'!$C$11^2+HS101*'DT-Prelim Calcs'!$C$11</f>
        <v>42.798445048277415</v>
      </c>
      <c r="HU101" s="110">
        <f>MIN('Drive Train'!$G$35-HO100*'DT-Prelim Calcs'!$C$21*'Drive Train'!$G$38,HU100+HO$2)</f>
        <v>11.108305404696006</v>
      </c>
      <c r="HV101" s="110">
        <f>'Drive Train'!$G$35-HO101*'DT-Prelim Calcs'!$C$21*'Drive Train'!$G$38</f>
        <v>11.108306887395504</v>
      </c>
      <c r="HW101" s="1">
        <f>IF(HT101&gt;='Drive Train'!$G$30,1,0)</f>
        <v>1</v>
      </c>
      <c r="HX101" s="110">
        <f t="shared" si="183"/>
        <v>0</v>
      </c>
      <c r="HY101" s="119">
        <f>HY100+'DT-Prelim Calcs'!$C$11</f>
        <v>3.8800000000000026</v>
      </c>
      <c r="HZ101" s="2">
        <f>IJ101/'Drive Train'!$G$35</f>
        <v>0.87466982882119393</v>
      </c>
      <c r="IA101" s="88">
        <f>IH101*12*60/(PI() * 'Drive Train'!$G$17)/HZ$2*HZ101</f>
        <v>4110.8262456907296</v>
      </c>
      <c r="IB101" s="2">
        <f>('DT-Prelim Calcs'!$C$6*HZ101-IA101)/('DT-Prelim Calcs'!$C$6*HZ101)*'DT-Prelim Calcs'!$C$7*HZ101</f>
        <v>0.24077332740090934</v>
      </c>
      <c r="IC101" s="110">
        <f>IB101/'DT-Prelim Calcs'!$C$7*('DT-Prelim Calcs'!$C$8-'DT-Prelim Calcs'!$C$9)+'DT-Prelim Calcs'!$C$9</f>
        <v>17.6854653592044</v>
      </c>
      <c r="ID101" s="110">
        <f t="shared" si="142"/>
        <v>17.6854653592044</v>
      </c>
      <c r="IE101" s="2">
        <f t="shared" si="184"/>
        <v>1.9332465823473921E-6</v>
      </c>
      <c r="IF101" s="110">
        <f>IE101*'DT-Prelim Calcs'!$C$21/HZ$2/'DT-Prelim Calcs'!$C$19/'DT-Prelim Calcs'!$C$18*3.39*'DT-Prelim Calcs'!$C$20</f>
        <v>7.179948936461721E-5</v>
      </c>
      <c r="IG101" s="88">
        <f t="shared" si="143"/>
        <v>1</v>
      </c>
      <c r="IH101" s="110">
        <f>IF100*'DT-Prelim Calcs'!$C$11+IH100</f>
        <v>12.304206215972215</v>
      </c>
      <c r="II101" s="110">
        <f>II100+0.5*IF101*'DT-Prelim Calcs'!$C$11^2+IH101*'DT-Prelim Calcs'!$C$11</f>
        <v>43.127509660240385</v>
      </c>
      <c r="IJ101" s="110">
        <f>MIN('Drive Train'!$G$35-ID100*'DT-Prelim Calcs'!$C$21*'Drive Train'!$G$38,IJ100+ID$2)</f>
        <v>11.108306826029162</v>
      </c>
      <c r="IK101" s="110">
        <f>'Drive Train'!$G$35-ID101*'DT-Prelim Calcs'!$C$21*'Drive Train'!$G$38</f>
        <v>11.108308117671603</v>
      </c>
      <c r="IL101" s="1">
        <f>IF(II101&gt;='Drive Train'!$G$30,1,0)</f>
        <v>1</v>
      </c>
      <c r="IM101" s="110">
        <f t="shared" si="185"/>
        <v>0</v>
      </c>
      <c r="IN101" s="119">
        <f>IN100+'DT-Prelim Calcs'!$C$11</f>
        <v>3.8800000000000026</v>
      </c>
      <c r="IO101" s="2">
        <f>IY101/'Drive Train'!$G$35</f>
        <v>0.87466989452138966</v>
      </c>
      <c r="IP101" s="88">
        <f>IW101*12*60/(PI() * 'Drive Train'!$G$17)/IO$2*IO101</f>
        <v>4110.8271743201949</v>
      </c>
      <c r="IQ101" s="2">
        <f>('DT-Prelim Calcs'!$C$6*IO101-IP101)/('DT-Prelim Calcs'!$C$6*IO101)*'DT-Prelim Calcs'!$C$7*IO101</f>
        <v>0.24077319583141371</v>
      </c>
      <c r="IR101" s="110">
        <f>IQ101/'DT-Prelim Calcs'!$C$7*('DT-Prelim Calcs'!$C$8-'DT-Prelim Calcs'!$C$9)+'DT-Prelim Calcs'!$C$9</f>
        <v>17.685457334398286</v>
      </c>
      <c r="IS101" s="110">
        <f t="shared" si="144"/>
        <v>17.685457334398286</v>
      </c>
      <c r="IT101" s="2">
        <f t="shared" si="186"/>
        <v>1.7653725640220941E-6</v>
      </c>
      <c r="IU101" s="110">
        <f>IT101*'DT-Prelim Calcs'!$C$21/IO$2/'DT-Prelim Calcs'!$C$19/'DT-Prelim Calcs'!$C$18*3.39*'DT-Prelim Calcs'!$C$20</f>
        <v>6.5564760228974591E-5</v>
      </c>
      <c r="IV101" s="88">
        <f t="shared" si="145"/>
        <v>1</v>
      </c>
      <c r="IW101" s="110">
        <f>IU100*'DT-Prelim Calcs'!$C$11+IW100</f>
        <v>12.304208071252143</v>
      </c>
      <c r="IX101" s="110">
        <f>IX100+0.5*IU101*'DT-Prelim Calcs'!$C$11^2+IW101*'DT-Prelim Calcs'!$C$11</f>
        <v>43.360226995947542</v>
      </c>
      <c r="IY101" s="110">
        <f>MIN('Drive Train'!$G$35-IS100*'DT-Prelim Calcs'!$C$21*'Drive Train'!$G$38,IY100+IS$2)</f>
        <v>11.108307660421648</v>
      </c>
      <c r="IZ101" s="110">
        <f>'Drive Train'!$G$35-IS101*'DT-Prelim Calcs'!$C$21*'Drive Train'!$G$38</f>
        <v>11.108308839904154</v>
      </c>
      <c r="JA101" s="1">
        <f>IF(IX101&gt;='Drive Train'!$G$30,1,0)</f>
        <v>1</v>
      </c>
      <c r="JB101" s="110">
        <f t="shared" si="187"/>
        <v>0</v>
      </c>
      <c r="JC101" s="119">
        <f>JC100+'DT-Prelim Calcs'!$C$11</f>
        <v>3.8800000000000026</v>
      </c>
      <c r="JD101" s="2">
        <f>JN101/'Drive Train'!$G$35</f>
        <v>0.87466993299137863</v>
      </c>
      <c r="JE101" s="88">
        <f>JL101*12*60/(PI() * 'Drive Train'!$G$17)/JD$2*JD101</f>
        <v>4110.8277180684172</v>
      </c>
      <c r="JF101" s="2">
        <f>('DT-Prelim Calcs'!$C$6*JD101-JE101)/('DT-Prelim Calcs'!$C$6*JD101)*'DT-Prelim Calcs'!$C$7*JD101</f>
        <v>0.24077311879242114</v>
      </c>
      <c r="JG101" s="110">
        <f>JF101/'DT-Prelim Calcs'!$C$7*('DT-Prelim Calcs'!$C$8-'DT-Prelim Calcs'!$C$9)+'DT-Prelim Calcs'!$C$9</f>
        <v>17.685452635566115</v>
      </c>
      <c r="JH101" s="110">
        <f t="shared" si="146"/>
        <v>17.685452635566115</v>
      </c>
      <c r="JI101" s="2">
        <f t="shared" si="188"/>
        <v>1.6670758815062747E-6</v>
      </c>
      <c r="JJ101" s="110">
        <f>JI101*'DT-Prelim Calcs'!$C$21/JD$2/'DT-Prelim Calcs'!$C$19/'DT-Prelim Calcs'!$C$18*3.39*'DT-Prelim Calcs'!$C$20</f>
        <v>6.1914086964986635E-5</v>
      </c>
      <c r="JK101" s="88">
        <f t="shared" si="147"/>
        <v>1</v>
      </c>
      <c r="JL101" s="110">
        <f>JJ100*'DT-Prelim Calcs'!$C$11+JL100</f>
        <v>12.304209157589666</v>
      </c>
      <c r="JM101" s="110">
        <f>JM100+0.5*JJ101*'DT-Prelim Calcs'!$C$11^2+JL101*'DT-Prelim Calcs'!$C$11</f>
        <v>43.517859479105006</v>
      </c>
      <c r="JN101" s="110">
        <f>MIN('Drive Train'!$G$35-JH100*'DT-Prelim Calcs'!$C$21*'Drive Train'!$G$38,JN100+JH$2)</f>
        <v>11.108308148990508</v>
      </c>
      <c r="JO101" s="110">
        <f>'Drive Train'!$G$35-JH101*'DT-Prelim Calcs'!$C$21*'Drive Train'!$G$38</f>
        <v>11.108309262799049</v>
      </c>
      <c r="JP101" s="1">
        <f>IF(JM101&gt;='Drive Train'!$G$30,1,0)</f>
        <v>1</v>
      </c>
      <c r="JQ101" s="110">
        <f>MIN(JG101,'DT-Prelim Calcs'!$C$10)*'DT-Prelim Calcs'!$C$11*1000/60/60*(1-JP101)</f>
        <v>0</v>
      </c>
      <c r="JR101" s="119">
        <f>JR100+'DT-Prelim Calcs'!$C$11</f>
        <v>3.8800000000000026</v>
      </c>
      <c r="JS101" s="2">
        <f>KC101/'Drive Train'!$G$35</f>
        <v>0.87466994714493551</v>
      </c>
      <c r="JT101" s="88">
        <f>KA101*12*60/(PI() * 'Drive Train'!$G$17)/JS$2*JS101</f>
        <v>4110.8279181197195</v>
      </c>
      <c r="JU101" s="2">
        <f>('DT-Prelim Calcs'!$C$6*JS101-JT101)/('DT-Prelim Calcs'!$C$6*JS101)*'DT-Prelim Calcs'!$C$7*JS101</f>
        <v>0.24077309044887876</v>
      </c>
      <c r="JV101" s="110">
        <f>JU101/'DT-Prelim Calcs'!$C$7*('DT-Prelim Calcs'!$C$8-'DT-Prelim Calcs'!$C$9)+'DT-Prelim Calcs'!$C$9</f>
        <v>17.685450906811045</v>
      </c>
      <c r="JW101" s="110">
        <f t="shared" si="148"/>
        <v>17.685450906811045</v>
      </c>
      <c r="JX101" s="2">
        <f t="shared" si="189"/>
        <v>1.6309113879398041E-6</v>
      </c>
      <c r="JY101" s="110">
        <f>JX101*'DT-Prelim Calcs'!$C$21/JS$2/'DT-Prelim Calcs'!$C$19/'DT-Prelim Calcs'!$C$18*3.39*'DT-Prelim Calcs'!$C$20</f>
        <v>6.0570961781209116E-5</v>
      </c>
      <c r="JZ101" s="88">
        <f t="shared" si="149"/>
        <v>1</v>
      </c>
      <c r="KA101" s="110">
        <f>JY100*'DT-Prelim Calcs'!$C$11+KA100</f>
        <v>12.304209557265866</v>
      </c>
      <c r="KB101" s="110">
        <f>KB100+0.5*JY101*'DT-Prelim Calcs'!$C$11^2+KA101*'DT-Prelim Calcs'!$C$11</f>
        <v>43.579949466410802</v>
      </c>
      <c r="KC101" s="110">
        <f>MIN('Drive Train'!$G$35-JW100*'DT-Prelim Calcs'!$C$21*'Drive Train'!$G$38,KC100+JW$2)</f>
        <v>11.10830832874068</v>
      </c>
      <c r="KD101" s="110">
        <f>'Drive Train'!$G$35-JW101*'DT-Prelim Calcs'!$C$21*'Drive Train'!$G$38</f>
        <v>11.108309418387005</v>
      </c>
      <c r="KE101" s="1">
        <f>IF(KB101&gt;='Drive Train'!$G$30,1,0)</f>
        <v>1</v>
      </c>
      <c r="KF101" s="110">
        <f>MIN(JV101,'DT-Prelim Calcs'!$C$10)*'DT-Prelim Calcs'!$C$11*1000/60/60*(1-KE101)</f>
        <v>0</v>
      </c>
      <c r="KG101" s="119">
        <f>KG100+'DT-Prelim Calcs'!$C$11</f>
        <v>3.8800000000000026</v>
      </c>
      <c r="KH101" s="2">
        <f>KR101/'Drive Train'!$G$35</f>
        <v>0.87466994609244841</v>
      </c>
      <c r="KI101" s="88">
        <f>KP101*12*60/(PI() * 'Drive Train'!$G$17)/KH$2*KH101</f>
        <v>4110.8279032434993</v>
      </c>
      <c r="KJ101" s="2">
        <f>('DT-Prelim Calcs'!$C$6*KH101-KI101)/('DT-Prelim Calcs'!$C$6*KH101)*'DT-Prelim Calcs'!$C$7*KH101</f>
        <v>0.24077309255656215</v>
      </c>
      <c r="KK101" s="110">
        <f>KJ101/'DT-Prelim Calcs'!$C$7*('DT-Prelim Calcs'!$C$8-'DT-Prelim Calcs'!$C$9)+'DT-Prelim Calcs'!$C$9</f>
        <v>17.685451035364785</v>
      </c>
      <c r="KL101" s="110">
        <f t="shared" si="150"/>
        <v>17.685451035364785</v>
      </c>
      <c r="KM101" s="2">
        <f t="shared" si="190"/>
        <v>1.6336006531947334E-6</v>
      </c>
      <c r="KN101" s="110">
        <f>KM101*'DT-Prelim Calcs'!$C$21/KH$2/'DT-Prelim Calcs'!$C$19/'DT-Prelim Calcs'!$C$18*3.39*'DT-Prelim Calcs'!$C$20</f>
        <v>6.0670839300110755E-5</v>
      </c>
      <c r="KO101" s="88">
        <f t="shared" si="151"/>
        <v>1</v>
      </c>
      <c r="KP101" s="110">
        <f>KN100*'DT-Prelim Calcs'!$C$11+KP100</f>
        <v>12.304209527545133</v>
      </c>
      <c r="KQ101" s="110">
        <f>KQ100+0.5*KN101*'DT-Prelim Calcs'!$C$11^2+KP101*'DT-Prelim Calcs'!$C$11</f>
        <v>43.575394037592531</v>
      </c>
      <c r="KR101" s="110">
        <f>MIN('Drive Train'!$G$35-KL100*'DT-Prelim Calcs'!$C$21*'Drive Train'!$G$38,KR100+KL$2)</f>
        <v>11.108308315374094</v>
      </c>
      <c r="KS101" s="110">
        <f>'Drive Train'!$G$35-KL101*'DT-Prelim Calcs'!$C$21*'Drive Train'!$G$38</f>
        <v>11.108309406817169</v>
      </c>
      <c r="KT101" s="1">
        <f>IF(KQ101&gt;='Drive Train'!$G$30,1,0)</f>
        <v>1</v>
      </c>
      <c r="KU101" s="110">
        <f>MIN(KK101,'DT-Prelim Calcs'!$C$10)*'DT-Prelim Calcs'!$C$11*1000/60/60*(1-KT101)</f>
        <v>0</v>
      </c>
      <c r="KV101" s="119">
        <f>KV100+'DT-Prelim Calcs'!$C$11</f>
        <v>3.8800000000000026</v>
      </c>
      <c r="KW101" s="2">
        <f>LG101/'Drive Train'!$G$35</f>
        <v>0.87466994708056534</v>
      </c>
      <c r="KX101" s="88">
        <f>LE101*12*60/(PI() * 'Drive Train'!$G$17)/KW$2*KW101</f>
        <v>4110.8279172098892</v>
      </c>
      <c r="KY101" s="2">
        <f>('DT-Prelim Calcs'!$C$6*KW101-KX101)/('DT-Prelim Calcs'!$C$6*KW101)*'DT-Prelim Calcs'!$C$7*KW101</f>
        <v>0.24077309057778484</v>
      </c>
      <c r="KZ101" s="110">
        <f>KY101/'DT-Prelim Calcs'!$C$7*('DT-Prelim Calcs'!$C$8-'DT-Prelim Calcs'!$C$9)+'DT-Prelim Calcs'!$C$9</f>
        <v>17.685450914673403</v>
      </c>
      <c r="LA101" s="110">
        <f t="shared" si="152"/>
        <v>17.685450914673403</v>
      </c>
      <c r="LB101" s="2">
        <f t="shared" si="191"/>
        <v>1.6310758635951217E-6</v>
      </c>
      <c r="LC101" s="110">
        <f>LB101*'DT-Prelim Calcs'!$C$21/KW$2/'DT-Prelim Calcs'!$C$19/'DT-Prelim Calcs'!$C$18*3.39*'DT-Prelim Calcs'!$C$20</f>
        <v>6.0577070297408004E-5</v>
      </c>
      <c r="LD101" s="88">
        <f t="shared" si="153"/>
        <v>1</v>
      </c>
      <c r="LE101" s="110">
        <f>LC100*'DT-Prelim Calcs'!$C$11+LE100</f>
        <v>12.304209555448145</v>
      </c>
      <c r="LF101" s="110">
        <f>LF100+0.5*LC101*'DT-Prelim Calcs'!$C$11^2+LE101*'DT-Prelim Calcs'!$C$11</f>
        <v>43.579734382372145</v>
      </c>
      <c r="LG101" s="110">
        <f>MIN('Drive Train'!$G$35-LA100*'DT-Prelim Calcs'!$C$21*'Drive Train'!$G$38,LG100+LA$2)</f>
        <v>11.108308327923179</v>
      </c>
      <c r="LH101" s="110">
        <f>'Drive Train'!$G$35-LA101*'DT-Prelim Calcs'!$C$21*'Drive Train'!$G$38</f>
        <v>11.108309417679394</v>
      </c>
      <c r="LI101" s="1">
        <f>IF(LF101&gt;='Drive Train'!$G$30,1,0)</f>
        <v>1</v>
      </c>
      <c r="LJ101" s="110">
        <f>MIN(KZ101,'DT-Prelim Calcs'!$C$10)*'DT-Prelim Calcs'!$C$11*1000/60/60*(1-LI101)</f>
        <v>0</v>
      </c>
      <c r="LK101" s="119">
        <f>LK100+'DT-Prelim Calcs'!$C$11</f>
        <v>3.8800000000000026</v>
      </c>
      <c r="LL101" s="2">
        <f>LV101/'Drive Train'!$G$35</f>
        <v>0.87466994633600159</v>
      </c>
      <c r="LM101" s="88">
        <f>LT101*12*60/(PI() * 'Drive Train'!$G$17)/LL$2*LL101</f>
        <v>4110.827906685965</v>
      </c>
      <c r="LN101" s="2">
        <f>('DT-Prelim Calcs'!$C$6*LL101-LM101)/('DT-Prelim Calcs'!$C$6*LL101)*'DT-Prelim Calcs'!$C$7*LL101</f>
        <v>0.24077309206882891</v>
      </c>
      <c r="LO101" s="110">
        <f>LN101/'DT-Prelim Calcs'!$C$7*('DT-Prelim Calcs'!$C$8-'DT-Prelim Calcs'!$C$9)+'DT-Prelim Calcs'!$C$9</f>
        <v>17.685451005616518</v>
      </c>
      <c r="LP101" s="110">
        <f t="shared" si="154"/>
        <v>17.685451005616518</v>
      </c>
      <c r="LQ101" s="2">
        <f t="shared" si="192"/>
        <v>1.6329783376900497E-6</v>
      </c>
      <c r="LR101" s="110">
        <f>LQ101*'DT-Prelim Calcs'!$C$21/LL$2/'DT-Prelim Calcs'!$C$19/'DT-Prelim Calcs'!$C$18*3.39*'DT-Prelim Calcs'!$C$20</f>
        <v>6.0647726917102843E-5</v>
      </c>
      <c r="LS101" s="88">
        <f t="shared" si="155"/>
        <v>1</v>
      </c>
      <c r="LT101" s="110">
        <f>LR100*'DT-Prelim Calcs'!$C$11+LT100</f>
        <v>12.304209534422727</v>
      </c>
      <c r="LU101" s="110">
        <f>LU100+0.5*LR101*'DT-Prelim Calcs'!$C$11^2+LT101*'DT-Prelim Calcs'!$C$11</f>
        <v>43.576858803705271</v>
      </c>
      <c r="LV101" s="110">
        <f>MIN('Drive Train'!$G$35-LP100*'DT-Prelim Calcs'!$C$21*'Drive Train'!$G$38,LV100+LP$2)</f>
        <v>11.10830831846722</v>
      </c>
      <c r="LW101" s="110">
        <f>'Drive Train'!$G$35-LP101*'DT-Prelim Calcs'!$C$21*'Drive Train'!$G$38</f>
        <v>11.108309409494513</v>
      </c>
      <c r="LX101" s="1">
        <f>IF(LU101&gt;='Drive Train'!$G$30,1,0)</f>
        <v>1</v>
      </c>
      <c r="LY101" s="110">
        <f>MIN(LO101,'DT-Prelim Calcs'!$C$10)*'DT-Prelim Calcs'!$C$11*1000/60/60*(1-LX101)</f>
        <v>0</v>
      </c>
      <c r="LZ101" s="119">
        <f>LZ100+'DT-Prelim Calcs'!$C$11</f>
        <v>3.8800000000000026</v>
      </c>
    </row>
    <row r="102" spans="18:338" x14ac:dyDescent="0.2">
      <c r="R102" s="119">
        <f>R101+'DT-Prelim Calcs'!$C$11</f>
        <v>3.9200000000000026</v>
      </c>
      <c r="S102" s="2">
        <f>AG102/'Drive Train'!$G$35</f>
        <v>0</v>
      </c>
      <c r="T102" s="88">
        <f>AE102*12*60/(PI() * 'Drive Train'!$G$17)/S$2*ABS(S102)</f>
        <v>0</v>
      </c>
      <c r="U102" s="2">
        <f>IF(OR(AD101=1,AND($C$32=Motors!$C$28,'DT-Prelim Calcs'!AI101=1)),0,IF(AG102=0,-(V101+$C$9)/($C$8-$C$9)*$C$7,($C$6*S102-T102)/($C$6*S102)*$C$7*S102))</f>
        <v>0</v>
      </c>
      <c r="V102" s="110">
        <f>IF(AND(AD101=1,AI101=1),0,ABS(U102/$C$7*($C$8-$C$9)+$C$9) *'Drive Train'!$K$55 + V101*(1-'Drive Train'!$K$55))</f>
        <v>0</v>
      </c>
      <c r="W102" s="110">
        <f t="shared" si="108"/>
        <v>0</v>
      </c>
      <c r="X102" s="2">
        <f>MAX(MIN(IF(AND(AI101=1,AG102&lt;0),-1,1)*(W102-$C$9)/($C$8-$C$9)*$C$7-$C$29*AE102/T$2 -  AI101*$C$29/2,X$2),MAX(X$4:X101)*-1)</f>
        <v>-0.19877611615902296</v>
      </c>
      <c r="Y102" s="110">
        <f t="shared" si="109"/>
        <v>0</v>
      </c>
      <c r="Z102" s="110">
        <f t="shared" si="110"/>
        <v>0</v>
      </c>
      <c r="AA102" s="110">
        <f t="shared" si="111"/>
        <v>0</v>
      </c>
      <c r="AB102" s="110" t="e">
        <f t="shared" si="112"/>
        <v>#N/A</v>
      </c>
      <c r="AC102" s="88">
        <f t="shared" si="156"/>
        <v>0</v>
      </c>
      <c r="AD102" s="1">
        <f t="shared" si="113"/>
        <v>1</v>
      </c>
      <c r="AE102" s="110">
        <f t="shared" si="114"/>
        <v>0</v>
      </c>
      <c r="AF102" s="110" t="e">
        <f t="shared" si="115"/>
        <v>#N/A</v>
      </c>
      <c r="AG102" s="110">
        <f>IF(AI101=0,MIN('Drive Train'!$G$35-W101*$C$21*'Drive Train'!$G$38,AG101+W$2)-$C$3,IF(AE101-1&lt;=0,0,IF($C$32=Motors!$C$26,MAX(MAX(AG$4:AG101)*-1,AG101-W$2),MAX(0,MAX(AG$4:AG101)*-1,AG101-W$2))))</f>
        <v>0</v>
      </c>
      <c r="AH102" s="110">
        <f>'Drive Train'!$G$35-ABS(W102)*'DT-Prelim Calcs'!$C$21*'Drive Train'!$G$38</f>
        <v>12.7</v>
      </c>
      <c r="AI102" s="1">
        <f>IF(AJ102&gt;='Drive Train'!$G$30,1,0)</f>
        <v>1</v>
      </c>
      <c r="AJ102" s="110">
        <f>AJ101+0.5*Y102*'DT-Prelim Calcs'!$C$11^2+AE102*'DT-Prelim Calcs'!$C$11</f>
        <v>27.383415475911544</v>
      </c>
      <c r="AK102" s="110">
        <f t="shared" si="193"/>
        <v>0</v>
      </c>
      <c r="AL102" s="119">
        <f>AL101+'DT-Prelim Calcs'!$C$11</f>
        <v>3.9200000000000026</v>
      </c>
      <c r="AM102" s="2">
        <f>AW102/'Drive Train'!$G$35</f>
        <v>0.75121255548840571</v>
      </c>
      <c r="AN102" s="88">
        <f>AU102*12*60/(PI() * 'Drive Train'!$G$17)/AM$2*AM102</f>
        <v>2217.868786385327</v>
      </c>
      <c r="AO102" s="2">
        <f>('DT-Prelim Calcs'!$C$6*AM102-AN102)/('DT-Prelim Calcs'!$C$6*AM102)*'DT-Prelim Calcs'!$C$7*AM102</f>
        <v>0.52373110926548239</v>
      </c>
      <c r="AP102" s="110">
        <f>AO102/'DT-Prelim Calcs'!$C$7*('DT-Prelim Calcs'!$C$8-'DT-Prelim Calcs'!$C$9)+'DT-Prelim Calcs'!$C$9</f>
        <v>34.943883260164178</v>
      </c>
      <c r="AQ102" s="110">
        <f t="shared" si="117"/>
        <v>34.943883260164178</v>
      </c>
      <c r="AR102" s="2">
        <f t="shared" si="157"/>
        <v>0.3724819658291752</v>
      </c>
      <c r="AS102" s="110">
        <f>AR102*'DT-Prelim Calcs'!$C$21/AM$2/'DT-Prelim Calcs'!$C$19/'DT-Prelim Calcs'!$C$18*3.39*'DT-Prelim Calcs'!$C$20</f>
        <v>4.1501195742330577</v>
      </c>
      <c r="AT102" s="88">
        <f t="shared" si="118"/>
        <v>0</v>
      </c>
      <c r="AU102" s="110">
        <f>AS101*'DT-Prelim Calcs'!$C$11+AU101</f>
        <v>25.764420746713796</v>
      </c>
      <c r="AV102" s="110">
        <f>AV101+0.5*AS102*'DT-Prelim Calcs'!$C$11^2+AU102*'DT-Prelim Calcs'!$C$11</f>
        <v>57.867588379884985</v>
      </c>
      <c r="AW102" s="110">
        <f>MIN('Drive Train'!$G$35-AQ101*'DT-Prelim Calcs'!$C$21*'Drive Train'!$G$38,AW101+AQ$2)</f>
        <v>9.5403994547027526</v>
      </c>
      <c r="AX102" s="110">
        <f>'Drive Train'!$G$35-AQ102*'DT-Prelim Calcs'!$C$21*'Drive Train'!$G$38</f>
        <v>9.5550505065852231</v>
      </c>
      <c r="AY102" s="1">
        <f>IF(AV102&gt;='Drive Train'!$G$30,1,0)</f>
        <v>1</v>
      </c>
      <c r="AZ102" s="110">
        <f t="shared" si="158"/>
        <v>0</v>
      </c>
      <c r="BA102" s="119">
        <f>BA101+'DT-Prelim Calcs'!$C$11</f>
        <v>3.9200000000000026</v>
      </c>
      <c r="BB102" s="2">
        <f>BL102/'Drive Train'!$G$35</f>
        <v>0.84638924757423595</v>
      </c>
      <c r="BC102" s="88">
        <f>BJ102*12*60/(PI() * 'Drive Train'!$G$17)/BB$2*BB102</f>
        <v>3682.2266549297688</v>
      </c>
      <c r="BD102" s="2">
        <f>('DT-Prelim Calcs'!$C$6*BB102-BC102)/('DT-Prelim Calcs'!$C$6*BB102)*'DT-Prelim Calcs'!$C$7*BB102</f>
        <v>0.30437808848875247</v>
      </c>
      <c r="BE102" s="110">
        <f>BD102/'DT-Prelim Calcs'!$C$7*('DT-Prelim Calcs'!$C$8-'DT-Prelim Calcs'!$C$9)+'DT-Prelim Calcs'!$C$9</f>
        <v>21.564904687966465</v>
      </c>
      <c r="BF102" s="110">
        <f t="shared" si="119"/>
        <v>21.564904687966465</v>
      </c>
      <c r="BG102" s="2">
        <f t="shared" si="159"/>
        <v>8.1503634161549071E-2</v>
      </c>
      <c r="BH102" s="110">
        <f>BG102*'DT-Prelim Calcs'!$C$21/BB$2/'DT-Prelim Calcs'!$C$19/'DT-Prelim Calcs'!$C$18*3.39*'DT-Prelim Calcs'!$C$20</f>
        <v>1.4125956331061098</v>
      </c>
      <c r="BI102" s="88">
        <f t="shared" si="120"/>
        <v>0</v>
      </c>
      <c r="BJ102" s="110">
        <f>BH101*'DT-Prelim Calcs'!$C$11+BJ101</f>
        <v>24.406315755711052</v>
      </c>
      <c r="BK102" s="110">
        <f>BK101+0.5*BH102*'DT-Prelim Calcs'!$C$11^2+BJ102*'DT-Prelim Calcs'!$C$11</f>
        <v>64.984953040168477</v>
      </c>
      <c r="BL102" s="110">
        <f>MIN('Drive Train'!$G$35-BF101*'DT-Prelim Calcs'!$C$21*'Drive Train'!$G$38,BL101+BF$2)</f>
        <v>10.749143444192796</v>
      </c>
      <c r="BM102" s="110">
        <f>'Drive Train'!$G$35-BF102*'DT-Prelim Calcs'!$C$21*'Drive Train'!$G$38</f>
        <v>10.759158578083017</v>
      </c>
      <c r="BN102" s="1">
        <f>IF(BK102&gt;='Drive Train'!$G$30,1,0)</f>
        <v>1</v>
      </c>
      <c r="BO102" s="110">
        <f t="shared" si="160"/>
        <v>0</v>
      </c>
      <c r="BP102" s="119">
        <f>BP101+'DT-Prelim Calcs'!$C$11</f>
        <v>3.9200000000000026</v>
      </c>
      <c r="BQ102" s="2">
        <f>CA102/'Drive Train'!$G$35</f>
        <v>0.87215865076627086</v>
      </c>
      <c r="BR102" s="88">
        <f>BY102*12*60/(PI() * 'Drive Train'!$G$17)/BQ$2*BQ102</f>
        <v>4073.3983615919096</v>
      </c>
      <c r="BS102" s="2">
        <f>('DT-Prelim Calcs'!$C$6*BQ102-BR102)/('DT-Prelim Calcs'!$C$6*BQ102)*'DT-Prelim Calcs'!$C$7*BQ102</f>
        <v>0.24626909315499806</v>
      </c>
      <c r="BT102" s="110">
        <f>BS102/'DT-Prelim Calcs'!$C$7*('DT-Prelim Calcs'!$C$8-'DT-Prelim Calcs'!$C$9)+'DT-Prelim Calcs'!$C$9</f>
        <v>18.02066809314173</v>
      </c>
      <c r="BU102" s="110">
        <f t="shared" si="121"/>
        <v>18.02066809314173</v>
      </c>
      <c r="BV102" s="2">
        <f t="shared" si="161"/>
        <v>7.0029194605841227E-3</v>
      </c>
      <c r="BW102" s="110">
        <f>BV102*'DT-Prelim Calcs'!$C$21/BQ$2/'DT-Prelim Calcs'!$C$19/'DT-Prelim Calcs'!$C$18*3.39*'DT-Prelim Calcs'!$C$20</f>
        <v>0.16471971505566696</v>
      </c>
      <c r="BX102" s="88">
        <f t="shared" si="122"/>
        <v>1</v>
      </c>
      <c r="BY102" s="110">
        <f>BW101*'DT-Prelim Calcs'!$C$11+BY101</f>
        <v>19.306238722614086</v>
      </c>
      <c r="BZ102" s="110">
        <f>BZ101+0.5*BW102*'DT-Prelim Calcs'!$C$11^2+BY102*'DT-Prelim Calcs'!$C$11</f>
        <v>59.99597315632483</v>
      </c>
      <c r="CA102" s="110">
        <f>MIN('Drive Train'!$G$35-BU101*'DT-Prelim Calcs'!$C$21*'Drive Train'!$G$38,CA101+BU$2)</f>
        <v>11.076414864731639</v>
      </c>
      <c r="CB102" s="110">
        <f>'Drive Train'!$G$35-BU102*'DT-Prelim Calcs'!$C$21*'Drive Train'!$G$38</f>
        <v>11.078139871617244</v>
      </c>
      <c r="CC102" s="1">
        <f>IF(BZ102&gt;='Drive Train'!$G$30,1,0)</f>
        <v>1</v>
      </c>
      <c r="CD102" s="110">
        <f t="shared" si="162"/>
        <v>0</v>
      </c>
      <c r="CE102" s="119">
        <f>CE101+'DT-Prelim Calcs'!$C$11</f>
        <v>3.9200000000000026</v>
      </c>
      <c r="CF102" s="2">
        <f>CP102/'Drive Train'!$G$35</f>
        <v>0.87457736876663439</v>
      </c>
      <c r="CG102" s="88">
        <f>CN102*12*60/(PI() * 'Drive Train'!$G$17)/CF$2*CF102</f>
        <v>4109.4765274392494</v>
      </c>
      <c r="CH102" s="2">
        <f>('DT-Prelim Calcs'!$C$6*CF102-CG102)/('DT-Prelim Calcs'!$C$6*CF102)*'DT-Prelim Calcs'!$C$7*CF102</f>
        <v>0.24096883247990289</v>
      </c>
      <c r="CI102" s="110">
        <f>CH102/'DT-Prelim Calcs'!$C$7*('DT-Prelim Calcs'!$C$8-'DT-Prelim Calcs'!$C$9)+'DT-Prelim Calcs'!$C$9</f>
        <v>17.69738978246216</v>
      </c>
      <c r="CJ102" s="110">
        <f t="shared" si="123"/>
        <v>17.69738978246216</v>
      </c>
      <c r="CK102" s="2">
        <f t="shared" si="163"/>
        <v>2.5104550097204692E-4</v>
      </c>
      <c r="CL102" s="110">
        <f>CK102*'DT-Prelim Calcs'!$C$21/CF$2/'DT-Prelim Calcs'!$C$19/'DT-Prelim Calcs'!$C$18*3.39*'DT-Prelim Calcs'!$C$20</f>
        <v>7.4589300471711957E-3</v>
      </c>
      <c r="CM102" s="88">
        <f t="shared" si="124"/>
        <v>1</v>
      </c>
      <c r="CN102" s="110">
        <f>CL101*'DT-Prelim Calcs'!$C$11+CN101</f>
        <v>15.376833392335982</v>
      </c>
      <c r="CO102" s="110">
        <f>CO101+0.5*CL102*'DT-Prelim Calcs'!$C$11^2+CN102*'DT-Prelim Calcs'!$C$11</f>
        <v>52.263036442558501</v>
      </c>
      <c r="CP102" s="110">
        <f>MIN('Drive Train'!$G$35-CJ101*'DT-Prelim Calcs'!$C$21*'Drive Train'!$G$38,CP101+CJ$2)</f>
        <v>11.107132583336256</v>
      </c>
      <c r="CQ102" s="110">
        <f>'Drive Train'!$G$35-CJ102*'DT-Prelim Calcs'!$C$21*'Drive Train'!$G$38</f>
        <v>11.107234919578405</v>
      </c>
      <c r="CR102" s="1">
        <f>IF(CO102&gt;='Drive Train'!$G$30,1,0)</f>
        <v>1</v>
      </c>
      <c r="CS102" s="110">
        <f t="shared" si="164"/>
        <v>0</v>
      </c>
      <c r="CT102" s="119">
        <f>CT101+'DT-Prelim Calcs'!$C$11</f>
        <v>3.9200000000000026</v>
      </c>
      <c r="CU102" s="2">
        <f>DE102/'Drive Train'!$G$35</f>
        <v>0.87466915030222026</v>
      </c>
      <c r="CV102" s="88">
        <f>DC102*12*60/(PI() * 'Drive Train'!$G$17)/CU$2*CU102</f>
        <v>4110.8165357112493</v>
      </c>
      <c r="CW102" s="2">
        <f>('DT-Prelim Calcs'!$C$6*CU102-CV102)/('DT-Prelim Calcs'!$C$6*CU102)*'DT-Prelim Calcs'!$C$7*CU102</f>
        <v>0.2407747150506406</v>
      </c>
      <c r="CX102" s="110">
        <f>CW102/'DT-Prelim Calcs'!$C$7*('DT-Prelim Calcs'!$C$8-'DT-Prelim Calcs'!$C$9)+'DT-Prelim Calcs'!$C$9</f>
        <v>17.685549995996517</v>
      </c>
      <c r="CY102" s="110">
        <f t="shared" si="125"/>
        <v>17.685549995996517</v>
      </c>
      <c r="CZ102" s="2">
        <f t="shared" si="165"/>
        <v>3.7028341016986932E-6</v>
      </c>
      <c r="DA102" s="110">
        <f>CZ102*'DT-Prelim Calcs'!$C$21/CU$2/'DT-Prelim Calcs'!$C$19/'DT-Prelim Calcs'!$C$18*3.39*'DT-Prelim Calcs'!$C$20</f>
        <v>1.3293676388399832E-4</v>
      </c>
      <c r="DB102" s="88">
        <f t="shared" si="126"/>
        <v>1</v>
      </c>
      <c r="DC102" s="110">
        <f>DA101*'DT-Prelim Calcs'!$C$11+DC101</f>
        <v>12.728468997622004</v>
      </c>
      <c r="DD102" s="110">
        <f>DD101+0.5*DA102*'DT-Prelim Calcs'!$C$11^2+DC102*'DT-Prelim Calcs'!$C$11</f>
        <v>45.286343620227171</v>
      </c>
      <c r="DE102" s="110">
        <f>MIN('Drive Train'!$G$35-CY101*'DT-Prelim Calcs'!$C$21*'Drive Train'!$G$38,DE101+CY$2)</f>
        <v>11.108298208838196</v>
      </c>
      <c r="DF102" s="110">
        <f>'Drive Train'!$G$35-CY102*'DT-Prelim Calcs'!$C$21*'Drive Train'!$G$38</f>
        <v>11.108300500360313</v>
      </c>
      <c r="DG102" s="1">
        <f>IF(DD102&gt;='Drive Train'!$G$30,1,0)</f>
        <v>1</v>
      </c>
      <c r="DH102" s="110">
        <f t="shared" si="166"/>
        <v>0</v>
      </c>
      <c r="DI102" s="119">
        <f>DI101+'DT-Prelim Calcs'!$C$11</f>
        <v>3.9200000000000026</v>
      </c>
      <c r="DJ102" s="2">
        <f>DT102/'Drive Train'!$G$35</f>
        <v>0.87467057687076033</v>
      </c>
      <c r="DK102" s="88">
        <f>DR102*12*60/(PI() * 'Drive Train'!$G$17)/DJ$2*DJ102</f>
        <v>4110.8368219577596</v>
      </c>
      <c r="DL102" s="2">
        <f>('DT-Prelim Calcs'!$C$6*DJ102-DK102)/('DT-Prelim Calcs'!$C$6*DJ102)*'DT-Prelim Calcs'!$C$7*DJ102</f>
        <v>0.24077182863427188</v>
      </c>
      <c r="DM102" s="110">
        <f>DL102/'DT-Prelim Calcs'!$C$7*('DT-Prelim Calcs'!$C$8-'DT-Prelim Calcs'!$C$9)+'DT-Prelim Calcs'!$C$9</f>
        <v>17.685373945069067</v>
      </c>
      <c r="DN102" s="110">
        <f t="shared" si="127"/>
        <v>17.685373945069067</v>
      </c>
      <c r="DO102" s="2">
        <f t="shared" si="167"/>
        <v>2.0944049716753455E-8</v>
      </c>
      <c r="DP102" s="110">
        <f>DO102*'DT-Prelim Calcs'!$C$21/DJ$2/'DT-Prelim Calcs'!$C$19/'DT-Prelim Calcs'!$C$18*3.39*'DT-Prelim Calcs'!$C$20</f>
        <v>8.8156111784734544E-7</v>
      </c>
      <c r="DQ102" s="88">
        <f t="shared" si="128"/>
        <v>1</v>
      </c>
      <c r="DR102" s="110">
        <f>DP101*'DT-Prelim Calcs'!$C$11+DR101</f>
        <v>10.856671190302803</v>
      </c>
      <c r="DS102" s="110">
        <f>DS101+0.5*DP102*'DT-Prelim Calcs'!$C$11^2+DR102*'DT-Prelim Calcs'!$C$11</f>
        <v>39.591513397718657</v>
      </c>
      <c r="DT102" s="110">
        <f>MIN('Drive Train'!$G$35-DN101*'DT-Prelim Calcs'!$C$21*'Drive Train'!$G$38,DT101+DN$2)</f>
        <v>11.108316326258656</v>
      </c>
      <c r="DU102" s="110">
        <f>'Drive Train'!$G$35-DN102*'DT-Prelim Calcs'!$C$21*'Drive Train'!$G$38</f>
        <v>11.108316344943784</v>
      </c>
      <c r="DV102" s="1">
        <f>IF(DS102&gt;='Drive Train'!$G$30,1,0)</f>
        <v>1</v>
      </c>
      <c r="DW102" s="110">
        <f t="shared" si="168"/>
        <v>0</v>
      </c>
      <c r="DX102" s="119">
        <f>DX101+'DT-Prelim Calcs'!$C$11</f>
        <v>3.9200000000000026</v>
      </c>
      <c r="DY102" s="2">
        <f>EI102/'Drive Train'!$G$35</f>
        <v>0.87467058541101284</v>
      </c>
      <c r="DZ102" s="88">
        <f>EG102*12*60/(PI() * 'Drive Train'!$G$17)/DY$2*DY102</f>
        <v>4110.8369396087583</v>
      </c>
      <c r="EA102" s="2">
        <f>('DT-Prelim Calcs'!$C$6*DY102-DZ102)/('DT-Prelim Calcs'!$C$6*DY102)*'DT-Prelim Calcs'!$C$7*DY102</f>
        <v>0.24077181227056407</v>
      </c>
      <c r="EB102" s="110">
        <f>EA102/'DT-Prelim Calcs'!$C$7*('DT-Prelim Calcs'!$C$8-'DT-Prelim Calcs'!$C$9)+'DT-Prelim Calcs'!$C$9</f>
        <v>17.685372946998946</v>
      </c>
      <c r="EC102" s="110">
        <f t="shared" si="129"/>
        <v>17.685372946998946</v>
      </c>
      <c r="ED102" s="2">
        <f t="shared" si="169"/>
        <v>4.0407593937530351E-11</v>
      </c>
      <c r="EE102" s="110">
        <f>ED102*'DT-Prelim Calcs'!$C$21/DY$2/'DT-Prelim Calcs'!$C$19/'DT-Prelim Calcs'!$C$18*3.39*'DT-Prelim Calcs'!$C$20</f>
        <v>1.9509244340357971E-9</v>
      </c>
      <c r="EF102" s="88">
        <f t="shared" si="130"/>
        <v>1</v>
      </c>
      <c r="EG102" s="110">
        <f>EE101*'DT-Prelim Calcs'!$C$11+EG101</f>
        <v>9.4647904469348791</v>
      </c>
      <c r="EH102" s="110">
        <f>EH101+0.5*EE102*'DT-Prelim Calcs'!$C$11^2+EG102*'DT-Prelim Calcs'!$C$11</f>
        <v>35.025723407529355</v>
      </c>
      <c r="EI102" s="110">
        <f>MIN('Drive Train'!$G$35-EC101*'DT-Prelim Calcs'!$C$21*'Drive Train'!$G$38,EI101+EC$2)</f>
        <v>11.108316434719862</v>
      </c>
      <c r="EJ102" s="110">
        <f>'Drive Train'!$G$35-EC102*'DT-Prelim Calcs'!$C$21*'Drive Train'!$G$38</f>
        <v>11.108316434770094</v>
      </c>
      <c r="EK102" s="1">
        <f>IF(EH102&gt;='Drive Train'!$G$30,1,0)</f>
        <v>1</v>
      </c>
      <c r="EL102" s="110">
        <f t="shared" si="170"/>
        <v>0</v>
      </c>
      <c r="EM102" s="119">
        <f>EM101+'DT-Prelim Calcs'!$C$11</f>
        <v>3.9200000000000026</v>
      </c>
      <c r="EN102" s="2">
        <f>EX102/'Drive Train'!$G$35</f>
        <v>0.87467058542860432</v>
      </c>
      <c r="EO102" s="88">
        <f>EV102*12*60/(PI() * 'Drive Train'!$G$17)/EN$2*EN102</f>
        <v>4110.8369398421892</v>
      </c>
      <c r="EP102" s="2">
        <f>('DT-Prelim Calcs'!$C$6*EN102-EO102)/('DT-Prelim Calcs'!$C$6*EN102)*'DT-Prelim Calcs'!$C$7*EN102</f>
        <v>0.24077181223900901</v>
      </c>
      <c r="EQ102" s="110">
        <f>EP102/'DT-Prelim Calcs'!$C$7*('DT-Prelim Calcs'!$C$8-'DT-Prelim Calcs'!$C$9)+'DT-Prelim Calcs'!$C$9</f>
        <v>17.68537294507431</v>
      </c>
      <c r="ER102" s="110">
        <f t="shared" si="131"/>
        <v>17.68537294507431</v>
      </c>
      <c r="ES102" s="2">
        <f t="shared" si="171"/>
        <v>2.2926105458509483E-14</v>
      </c>
      <c r="ET102" s="110">
        <f>ES102*'DT-Prelim Calcs'!$C$21/EN$2/'DT-Prelim Calcs'!$C$19/'DT-Prelim Calcs'!$C$18*3.39*'DT-Prelim Calcs'!$C$20</f>
        <v>1.248808402113434E-12</v>
      </c>
      <c r="EU102" s="88">
        <f t="shared" si="132"/>
        <v>1</v>
      </c>
      <c r="EV102" s="110">
        <f>ET101*'DT-Prelim Calcs'!$C$11+EV101</f>
        <v>8.3892460782726577</v>
      </c>
      <c r="EW102" s="110">
        <f>EW101+0.5*ET102*'DT-Prelim Calcs'!$C$11^2+EV102*'DT-Prelim Calcs'!$C$11</f>
        <v>31.342400973387885</v>
      </c>
      <c r="EX102" s="110">
        <f>MIN('Drive Train'!$G$35-ER101*'DT-Prelim Calcs'!$C$21*'Drive Train'!$G$38,EX101+ER$2)</f>
        <v>11.108316434943275</v>
      </c>
      <c r="EY102" s="110">
        <f>'Drive Train'!$G$35-ER102*'DT-Prelim Calcs'!$C$21*'Drive Train'!$G$38</f>
        <v>11.108316434943312</v>
      </c>
      <c r="EZ102" s="1">
        <f>IF(EW102&gt;='Drive Train'!$G$30,1,0)</f>
        <v>1</v>
      </c>
      <c r="FA102" s="110">
        <f t="shared" si="172"/>
        <v>0</v>
      </c>
      <c r="FB102" s="119">
        <f>FB101+'DT-Prelim Calcs'!$C$11</f>
        <v>3.9200000000000026</v>
      </c>
      <c r="FC102" s="2">
        <f>FM102/'Drive Train'!$G$35</f>
        <v>0.87467058542861498</v>
      </c>
      <c r="FD102" s="88">
        <f>FK102*12*60/(PI() * 'Drive Train'!$G$17)/FC$2*FC102</f>
        <v>4110.8369398423247</v>
      </c>
      <c r="FE102" s="2">
        <f>('DT-Prelim Calcs'!$C$6*FC102-FD102)/('DT-Prelim Calcs'!$C$6*FC102)*'DT-Prelim Calcs'!$C$7*FC102</f>
        <v>0.24077181223899125</v>
      </c>
      <c r="FF102" s="110">
        <f>FE102/'DT-Prelim Calcs'!$C$7*('DT-Prelim Calcs'!$C$8-'DT-Prelim Calcs'!$C$9)+'DT-Prelim Calcs'!$C$9</f>
        <v>17.685372945073226</v>
      </c>
      <c r="FG102" s="110">
        <f t="shared" si="133"/>
        <v>17.685372945073226</v>
      </c>
      <c r="FH102" s="2">
        <f t="shared" si="173"/>
        <v>1.1102230246251565E-16</v>
      </c>
      <c r="FI102" s="110">
        <f>FH102*'DT-Prelim Calcs'!$C$21/FC$2/'DT-Prelim Calcs'!$C$19/'DT-Prelim Calcs'!$C$18*3.39*'DT-Prelim Calcs'!$C$20</f>
        <v>6.7347140329692135E-15</v>
      </c>
      <c r="FJ102" s="88">
        <f t="shared" si="134"/>
        <v>1</v>
      </c>
      <c r="FK102" s="110">
        <f>FI101*'DT-Prelim Calcs'!$C$11+FK101</f>
        <v>7.5332005600817276</v>
      </c>
      <c r="FL102" s="110">
        <f>FL101+0.5*FI102*'DT-Prelim Calcs'!$C$11^2+FK102*'DT-Prelim Calcs'!$C$11</f>
        <v>28.334225201841676</v>
      </c>
      <c r="FM102" s="110">
        <f>MIN('Drive Train'!$G$35-FG101*'DT-Prelim Calcs'!$C$21*'Drive Train'!$G$38,FM101+FG$2)</f>
        <v>11.10831643494341</v>
      </c>
      <c r="FN102" s="110">
        <f>'Drive Train'!$G$35-FG102*'DT-Prelim Calcs'!$C$21*'Drive Train'!$G$38</f>
        <v>11.10831643494341</v>
      </c>
      <c r="FO102" s="1">
        <f>IF(FL102&gt;='Drive Train'!$G$30,1,0)</f>
        <v>1</v>
      </c>
      <c r="FP102" s="110">
        <f t="shared" si="174"/>
        <v>0</v>
      </c>
      <c r="FQ102" s="119">
        <f>FQ101+'DT-Prelim Calcs'!$C$11</f>
        <v>3.9200000000000026</v>
      </c>
      <c r="FR102" s="2">
        <f>GB102/'Drive Train'!$G$35</f>
        <v>0.87467058542861498</v>
      </c>
      <c r="FS102" s="88">
        <f>FZ102*12*60/(PI() * 'Drive Train'!$G$17)/FR$2*FR102</f>
        <v>4110.8369398423247</v>
      </c>
      <c r="FT102" s="2">
        <f>('DT-Prelim Calcs'!$C$6*FR102-FS102)/('DT-Prelim Calcs'!$C$6*FR102)*'DT-Prelim Calcs'!$C$7*FR102</f>
        <v>0.24077181223899125</v>
      </c>
      <c r="FU102" s="110">
        <f>FT102/'DT-Prelim Calcs'!$C$7*('DT-Prelim Calcs'!$C$8-'DT-Prelim Calcs'!$C$9)+'DT-Prelim Calcs'!$C$9</f>
        <v>17.685372945073226</v>
      </c>
      <c r="FV102" s="110">
        <f t="shared" si="135"/>
        <v>17.685372945073226</v>
      </c>
      <c r="FW102" s="2">
        <f t="shared" si="175"/>
        <v>1.3877787807814457E-16</v>
      </c>
      <c r="FX102" s="110">
        <f>FW102*'DT-Prelim Calcs'!$C$21/FR$2/'DT-Prelim Calcs'!$C$19/'DT-Prelim Calcs'!$C$18*3.39*'DT-Prelim Calcs'!$C$20</f>
        <v>9.2774121882739154E-15</v>
      </c>
      <c r="FY102" s="88">
        <f t="shared" si="136"/>
        <v>1</v>
      </c>
      <c r="FZ102" s="110">
        <f>FX101*'DT-Prelim Calcs'!$C$11+FZ101</f>
        <v>6.8356819897037893</v>
      </c>
      <c r="GA102" s="110">
        <f>GA101+0.5*FX102*'DT-Prelim Calcs'!$C$11^2+FZ102*'DT-Prelim Calcs'!$C$11</f>
        <v>25.839325554932898</v>
      </c>
      <c r="GB102" s="110">
        <f>MIN('Drive Train'!$G$35-FV101*'DT-Prelim Calcs'!$C$21*'Drive Train'!$G$38,GB101+FV$2)</f>
        <v>11.10831643494341</v>
      </c>
      <c r="GC102" s="110">
        <f>'Drive Train'!$G$35-FV102*'DT-Prelim Calcs'!$C$21*'Drive Train'!$G$38</f>
        <v>11.10831643494341</v>
      </c>
      <c r="GD102" s="1">
        <f>IF(GA102&gt;='Drive Train'!$G$30,1,0)</f>
        <v>1</v>
      </c>
      <c r="GE102" s="110">
        <f t="shared" si="176"/>
        <v>0</v>
      </c>
      <c r="GF102" s="119">
        <f>GF101+'DT-Prelim Calcs'!$C$11</f>
        <v>3.9200000000000026</v>
      </c>
      <c r="GG102" s="2">
        <f>GQ102/'Drive Train'!$G$35</f>
        <v>0.87466928171293046</v>
      </c>
      <c r="GH102" s="88">
        <f>GO102*12*60/(PI() * 'Drive Train'!$G$17)/GG$2*GG102</f>
        <v>4110.818512670925</v>
      </c>
      <c r="GI102" s="2">
        <f>('DT-Prelim Calcs'!$C$6*GG102-GH102)/('DT-Prelim Calcs'!$C$6*GG102)*'DT-Prelim Calcs'!$C$7*GG102</f>
        <v>0.24077442302584756</v>
      </c>
      <c r="GJ102" s="110">
        <f>GI102/'DT-Prelim Calcs'!$C$7*('DT-Prelim Calcs'!$C$8-'DT-Prelim Calcs'!$C$9)+'DT-Prelim Calcs'!$C$9</f>
        <v>17.685532184555242</v>
      </c>
      <c r="GK102" s="110">
        <f t="shared" si="177"/>
        <v>17.685532184555242</v>
      </c>
      <c r="GL102" s="2">
        <f t="shared" si="178"/>
        <v>3.3311921095735553E-6</v>
      </c>
      <c r="GM102" s="110">
        <f>GL102*'DT-Prelim Calcs'!$C$21/GG$2/'DT-Prelim Calcs'!$C$19/'DT-Prelim Calcs'!$C$18*3.39*'DT-Prelim Calcs'!$C$20</f>
        <v>1.2371825437415641E-4</v>
      </c>
      <c r="GN102" s="88">
        <f t="shared" si="137"/>
        <v>1</v>
      </c>
      <c r="GO102" s="110">
        <f>GM101*'DT-Prelim Calcs'!$C$11+GO101</f>
        <v>12.30419076640071</v>
      </c>
      <c r="GP102" s="110">
        <f>GP101+0.5*GM102*'DT-Prelim Calcs'!$C$11^2+GO102*'DT-Prelim Calcs'!$C$11</f>
        <v>42.154277315276843</v>
      </c>
      <c r="GQ102" s="110">
        <f>MIN('Drive Train'!$G$35-GK101*'DT-Prelim Calcs'!$C$21*'Drive Train'!$G$38,GQ101+GK$2)</f>
        <v>11.108299877754217</v>
      </c>
      <c r="GR102" s="110">
        <f>'Drive Train'!$G$35-GK102*'DT-Prelim Calcs'!$C$21*'Drive Train'!$G$38</f>
        <v>11.108302103390027</v>
      </c>
      <c r="GS102" s="1">
        <f>IF(GP102&gt;='Drive Train'!$G$30,1,0)</f>
        <v>1</v>
      </c>
      <c r="GT102" s="110">
        <f t="shared" si="179"/>
        <v>0</v>
      </c>
      <c r="GU102" s="119">
        <f>GU101+'DT-Prelim Calcs'!$C$11</f>
        <v>3.9200000000000026</v>
      </c>
      <c r="GV102" s="2">
        <f>HF102/'Drive Train'!$G$35</f>
        <v>0.87466965351069914</v>
      </c>
      <c r="GW102" s="88">
        <f>HD102*12*60/(PI() * 'Drive Train'!$G$17)/GV$2*GV102</f>
        <v>4110.8237677909747</v>
      </c>
      <c r="GX102" s="2">
        <f>('DT-Prelim Calcs'!$C$6*GV102-GW102)/('DT-Prelim Calcs'!$C$6*GV102)*'DT-Prelim Calcs'!$C$7*GV102</f>
        <v>0.24077367847315517</v>
      </c>
      <c r="GY102" s="110">
        <f>GX102/'DT-Prelim Calcs'!$C$7*('DT-Prelim Calcs'!$C$8-'DT-Prelim Calcs'!$C$9)+'DT-Prelim Calcs'!$C$9</f>
        <v>17.685486772121521</v>
      </c>
      <c r="GZ102" s="110">
        <f t="shared" si="138"/>
        <v>17.685486772121521</v>
      </c>
      <c r="HA102" s="2">
        <f t="shared" si="180"/>
        <v>2.3811916912142017E-6</v>
      </c>
      <c r="HB102" s="110">
        <f>HA102*'DT-Prelim Calcs'!$C$21/GV$2/'DT-Prelim Calcs'!$C$19/'DT-Prelim Calcs'!$C$18*3.39*'DT-Prelim Calcs'!$C$20</f>
        <v>8.8435872107351792E-5</v>
      </c>
      <c r="HC102" s="88">
        <f t="shared" si="139"/>
        <v>1</v>
      </c>
      <c r="HD102" s="110">
        <f>HB101*'DT-Prelim Calcs'!$C$11+HD101</f>
        <v>12.304201265451876</v>
      </c>
      <c r="HE102" s="110">
        <f>HE101+0.5*HB102*'DT-Prelim Calcs'!$C$11^2+HD102*'DT-Prelim Calcs'!$C$11</f>
        <v>42.821891816848591</v>
      </c>
      <c r="HF102" s="110">
        <f>MIN('Drive Train'!$G$35-GZ101*'DT-Prelim Calcs'!$C$21*'Drive Train'!$G$38,HF101+GZ$2)</f>
        <v>11.108304599585878</v>
      </c>
      <c r="HG102" s="110">
        <f>'Drive Train'!$G$35-GZ102*'DT-Prelim Calcs'!$C$21*'Drive Train'!$G$38</f>
        <v>11.108306190509062</v>
      </c>
      <c r="HH102" s="1">
        <f>IF(HE102&gt;='Drive Train'!$G$30,1,0)</f>
        <v>1</v>
      </c>
      <c r="HI102" s="110">
        <f t="shared" si="181"/>
        <v>0</v>
      </c>
      <c r="HJ102" s="119">
        <f>HJ101+'DT-Prelim Calcs'!$C$11</f>
        <v>3.9200000000000026</v>
      </c>
      <c r="HK102" s="2">
        <f>HU102/'Drive Train'!$G$35</f>
        <v>0.87466983365318929</v>
      </c>
      <c r="HL102" s="88">
        <f>HS102*12*60/(PI() * 'Drive Train'!$G$17)/HK$2*HK102</f>
        <v>4110.8263139878372</v>
      </c>
      <c r="HM102" s="2">
        <f>('DT-Prelim Calcs'!$C$6*HK102-HL102)/('DT-Prelim Calcs'!$C$6*HK102)*'DT-Prelim Calcs'!$C$7*HK102</f>
        <v>0.24077331772448143</v>
      </c>
      <c r="HN102" s="110">
        <f>HM102/'DT-Prelim Calcs'!$C$7*('DT-Prelim Calcs'!$C$8-'DT-Prelim Calcs'!$C$9)+'DT-Prelim Calcs'!$C$9</f>
        <v>17.685464769010927</v>
      </c>
      <c r="HO102" s="110">
        <f t="shared" si="140"/>
        <v>17.685464769010927</v>
      </c>
      <c r="HP102" s="2">
        <f t="shared" si="182"/>
        <v>1.9209000970132895E-6</v>
      </c>
      <c r="HQ102" s="110">
        <f>HP102*'DT-Prelim Calcs'!$C$21/HK$2/'DT-Prelim Calcs'!$C$19/'DT-Prelim Calcs'!$C$18*3.39*'DT-Prelim Calcs'!$C$20</f>
        <v>7.1340949129485934E-5</v>
      </c>
      <c r="HR102" s="88">
        <f t="shared" si="141"/>
        <v>1</v>
      </c>
      <c r="HS102" s="110">
        <f>HQ101*'DT-Prelim Calcs'!$C$11+HS101</f>
        <v>12.304206352420891</v>
      </c>
      <c r="HT102" s="110">
        <f>HT101+0.5*HQ102*'DT-Prelim Calcs'!$C$11^2+HS102*'DT-Prelim Calcs'!$C$11</f>
        <v>43.290613359447015</v>
      </c>
      <c r="HU102" s="110">
        <f>MIN('Drive Train'!$G$35-HO101*'DT-Prelim Calcs'!$C$21*'Drive Train'!$G$38,HU101+HO$2)</f>
        <v>11.108306887395504</v>
      </c>
      <c r="HV102" s="110">
        <f>'Drive Train'!$G$35-HO102*'DT-Prelim Calcs'!$C$21*'Drive Train'!$G$38</f>
        <v>11.108308170789016</v>
      </c>
      <c r="HW102" s="1">
        <f>IF(HT102&gt;='Drive Train'!$G$30,1,0)</f>
        <v>1</v>
      </c>
      <c r="HX102" s="110">
        <f t="shared" si="183"/>
        <v>0</v>
      </c>
      <c r="HY102" s="119">
        <f>HY101+'DT-Prelim Calcs'!$C$11</f>
        <v>3.9200000000000026</v>
      </c>
      <c r="HZ102" s="2">
        <f>IJ102/'Drive Train'!$G$35</f>
        <v>0.87466993052532316</v>
      </c>
      <c r="IA102" s="88">
        <f>IH102*12*60/(PI() * 'Drive Train'!$G$17)/HZ$2*HZ102</f>
        <v>4110.827683212332</v>
      </c>
      <c r="IB102" s="2">
        <f>('DT-Prelim Calcs'!$C$6*HZ102-IA102)/('DT-Prelim Calcs'!$C$6*HZ102)*'DT-Prelim Calcs'!$C$7*HZ102</f>
        <v>0.24077312373087884</v>
      </c>
      <c r="IC102" s="110">
        <f>IB102/'DT-Prelim Calcs'!$C$7*('DT-Prelim Calcs'!$C$8-'DT-Prelim Calcs'!$C$9)+'DT-Prelim Calcs'!$C$9</f>
        <v>17.685452936777008</v>
      </c>
      <c r="ID102" s="110">
        <f t="shared" si="142"/>
        <v>17.685452936777008</v>
      </c>
      <c r="IE102" s="2">
        <f t="shared" si="184"/>
        <v>1.6733770283605676E-6</v>
      </c>
      <c r="IF102" s="110">
        <f>IE102*'DT-Prelim Calcs'!$C$21/HZ$2/'DT-Prelim Calcs'!$C$19/'DT-Prelim Calcs'!$C$18*3.39*'DT-Prelim Calcs'!$C$20</f>
        <v>6.2148107358805387E-5</v>
      </c>
      <c r="IG102" s="88">
        <f t="shared" si="143"/>
        <v>1</v>
      </c>
      <c r="IH102" s="110">
        <f>IF101*'DT-Prelim Calcs'!$C$11+IH101</f>
        <v>12.30420908795179</v>
      </c>
      <c r="II102" s="110">
        <f>II101+0.5*IF102*'DT-Prelim Calcs'!$C$11^2+IH102*'DT-Prelim Calcs'!$C$11</f>
        <v>43.61967807347694</v>
      </c>
      <c r="IJ102" s="110">
        <f>MIN('Drive Train'!$G$35-ID101*'DT-Prelim Calcs'!$C$21*'Drive Train'!$G$38,IJ101+ID$2)</f>
        <v>11.108308117671603</v>
      </c>
      <c r="IK102" s="110">
        <f>'Drive Train'!$G$35-ID102*'DT-Prelim Calcs'!$C$21*'Drive Train'!$G$38</f>
        <v>11.108309235690069</v>
      </c>
      <c r="IL102" s="1">
        <f>IF(II102&gt;='Drive Train'!$G$30,1,0)</f>
        <v>1</v>
      </c>
      <c r="IM102" s="110">
        <f t="shared" si="185"/>
        <v>0</v>
      </c>
      <c r="IN102" s="119">
        <f>IN101+'DT-Prelim Calcs'!$C$11</f>
        <v>3.9200000000000026</v>
      </c>
      <c r="IO102" s="2">
        <f>IY102/'Drive Train'!$G$35</f>
        <v>0.8746699873940279</v>
      </c>
      <c r="IP102" s="88">
        <f>IW102*12*60/(PI() * 'Drive Train'!$G$17)/IO$2*IO102</f>
        <v>4110.8284870143971</v>
      </c>
      <c r="IQ102" s="2">
        <f>('DT-Prelim Calcs'!$C$6*IO102-IP102)/('DT-Prelim Calcs'!$C$6*IO102)*'DT-Prelim Calcs'!$C$7*IO102</f>
        <v>0.2407730098471034</v>
      </c>
      <c r="IR102" s="110">
        <f>IQ102/'DT-Prelim Calcs'!$C$7*('DT-Prelim Calcs'!$C$8-'DT-Prelim Calcs'!$C$9)+'DT-Prelim Calcs'!$C$9</f>
        <v>17.685445990674395</v>
      </c>
      <c r="IS102" s="110">
        <f t="shared" si="144"/>
        <v>17.685445990674395</v>
      </c>
      <c r="IT102" s="2">
        <f t="shared" si="186"/>
        <v>1.5280688318575208E-6</v>
      </c>
      <c r="IU102" s="110">
        <f>IT102*'DT-Prelim Calcs'!$C$21/IO$2/'DT-Prelim Calcs'!$C$19/'DT-Prelim Calcs'!$C$18*3.39*'DT-Prelim Calcs'!$C$20</f>
        <v>5.6751457803245765E-5</v>
      </c>
      <c r="IV102" s="88">
        <f t="shared" si="145"/>
        <v>1</v>
      </c>
      <c r="IW102" s="110">
        <f>IU101*'DT-Prelim Calcs'!$C$11+IW101</f>
        <v>12.304210693842553</v>
      </c>
      <c r="IX102" s="110">
        <f>IX101+0.5*IU102*'DT-Prelim Calcs'!$C$11^2+IW102*'DT-Prelim Calcs'!$C$11</f>
        <v>43.852395469102412</v>
      </c>
      <c r="IY102" s="110">
        <f>MIN('Drive Train'!$G$35-IS101*'DT-Prelim Calcs'!$C$21*'Drive Train'!$G$38,IY101+IS$2)</f>
        <v>11.108308839904154</v>
      </c>
      <c r="IZ102" s="110">
        <f>'Drive Train'!$G$35-IS102*'DT-Prelim Calcs'!$C$21*'Drive Train'!$G$38</f>
        <v>11.108309860839304</v>
      </c>
      <c r="JA102" s="1">
        <f>IF(IX102&gt;='Drive Train'!$G$30,1,0)</f>
        <v>1</v>
      </c>
      <c r="JB102" s="110">
        <f t="shared" si="187"/>
        <v>0</v>
      </c>
      <c r="JC102" s="119">
        <f>JC101+'DT-Prelim Calcs'!$C$11</f>
        <v>3.9200000000000026</v>
      </c>
      <c r="JD102" s="2">
        <f>JN102/'Drive Train'!$G$35</f>
        <v>0.8746700206928385</v>
      </c>
      <c r="JE102" s="88">
        <f>JL102*12*60/(PI() * 'Drive Train'!$G$17)/JD$2*JD102</f>
        <v>4110.8289576713669</v>
      </c>
      <c r="JF102" s="2">
        <f>('DT-Prelim Calcs'!$C$6*JD102-JE102)/('DT-Prelim Calcs'!$C$6*JD102)*'DT-Prelim Calcs'!$C$7*JD102</f>
        <v>0.2407729431637812</v>
      </c>
      <c r="JG102" s="110">
        <f>JF102/'DT-Prelim Calcs'!$C$7*('DT-Prelim Calcs'!$C$8-'DT-Prelim Calcs'!$C$9)+'DT-Prelim Calcs'!$C$9</f>
        <v>17.685441923464669</v>
      </c>
      <c r="JH102" s="110">
        <f t="shared" si="146"/>
        <v>17.685441923464669</v>
      </c>
      <c r="JI102" s="2">
        <f t="shared" si="188"/>
        <v>1.4429853065767162E-6</v>
      </c>
      <c r="JJ102" s="110">
        <f>JI102*'DT-Prelim Calcs'!$C$21/JD$2/'DT-Prelim Calcs'!$C$19/'DT-Prelim Calcs'!$C$18*3.39*'DT-Prelim Calcs'!$C$20</f>
        <v>5.359151239106474E-5</v>
      </c>
      <c r="JK102" s="88">
        <f t="shared" si="147"/>
        <v>1</v>
      </c>
      <c r="JL102" s="110">
        <f>JJ101*'DT-Prelim Calcs'!$C$11+JL101</f>
        <v>12.304211634153145</v>
      </c>
      <c r="JM102" s="110">
        <f>JM101+0.5*JJ102*'DT-Prelim Calcs'!$C$11^2+JL102*'DT-Prelim Calcs'!$C$11</f>
        <v>44.010027987344344</v>
      </c>
      <c r="JN102" s="110">
        <f>MIN('Drive Train'!$G$35-JH101*'DT-Prelim Calcs'!$C$21*'Drive Train'!$G$38,JN101+JH$2)</f>
        <v>11.108309262799049</v>
      </c>
      <c r="JO102" s="110">
        <f>'Drive Train'!$G$35-JH102*'DT-Prelim Calcs'!$C$21*'Drive Train'!$G$38</f>
        <v>11.108310226888179</v>
      </c>
      <c r="JP102" s="1">
        <f>IF(JM102&gt;='Drive Train'!$G$30,1,0)</f>
        <v>1</v>
      </c>
      <c r="JQ102" s="110">
        <f>MIN(JG102,'DT-Prelim Calcs'!$C$10)*'DT-Prelim Calcs'!$C$11*1000/60/60*(1-JP102)</f>
        <v>0</v>
      </c>
      <c r="JR102" s="119">
        <f>JR101+'DT-Prelim Calcs'!$C$11</f>
        <v>3.9200000000000026</v>
      </c>
      <c r="JS102" s="2">
        <f>KC102/'Drive Train'!$G$35</f>
        <v>0.8746700329438587</v>
      </c>
      <c r="JT102" s="88">
        <f>KA102*12*60/(PI() * 'Drive Train'!$G$17)/JS$2*JS102</f>
        <v>4110.8291308315447</v>
      </c>
      <c r="JU102" s="2">
        <f>('DT-Prelim Calcs'!$C$6*JS102-JT102)/('DT-Prelim Calcs'!$C$6*JS102)*'DT-Prelim Calcs'!$C$7*JS102</f>
        <v>0.24077291863021089</v>
      </c>
      <c r="JV102" s="110">
        <f>JU102/'DT-Prelim Calcs'!$C$7*('DT-Prelim Calcs'!$C$8-'DT-Prelim Calcs'!$C$9)+'DT-Prelim Calcs'!$C$9</f>
        <v>17.685440427090878</v>
      </c>
      <c r="JW102" s="110">
        <f t="shared" si="148"/>
        <v>17.685440427090878</v>
      </c>
      <c r="JX102" s="2">
        <f t="shared" si="189"/>
        <v>1.4116820878373737E-6</v>
      </c>
      <c r="JY102" s="110">
        <f>JX102*'DT-Prelim Calcs'!$C$21/JS$2/'DT-Prelim Calcs'!$C$19/'DT-Prelim Calcs'!$C$18*3.39*'DT-Prelim Calcs'!$C$20</f>
        <v>5.2428931713836962E-5</v>
      </c>
      <c r="JZ102" s="88">
        <f t="shared" si="149"/>
        <v>1</v>
      </c>
      <c r="KA102" s="110">
        <f>JY101*'DT-Prelim Calcs'!$C$11+KA101</f>
        <v>12.304211980104338</v>
      </c>
      <c r="KB102" s="110">
        <f>KB101+0.5*JY102*'DT-Prelim Calcs'!$C$11^2+KA102*'DT-Prelim Calcs'!$C$11</f>
        <v>44.072117987558123</v>
      </c>
      <c r="KC102" s="110">
        <f>MIN('Drive Train'!$G$35-JW101*'DT-Prelim Calcs'!$C$21*'Drive Train'!$G$38,KC101+JW$2)</f>
        <v>11.108309418387005</v>
      </c>
      <c r="KD102" s="110">
        <f>'Drive Train'!$G$35-JW102*'DT-Prelim Calcs'!$C$21*'Drive Train'!$G$38</f>
        <v>11.10831036156182</v>
      </c>
      <c r="KE102" s="1">
        <f>IF(KB102&gt;='Drive Train'!$G$30,1,0)</f>
        <v>1</v>
      </c>
      <c r="KF102" s="110">
        <f>MIN(JV102,'DT-Prelim Calcs'!$C$10)*'DT-Prelim Calcs'!$C$11*1000/60/60*(1-KE102)</f>
        <v>0</v>
      </c>
      <c r="KG102" s="119">
        <f>KG101+'DT-Prelim Calcs'!$C$11</f>
        <v>3.9200000000000026</v>
      </c>
      <c r="KH102" s="2">
        <f>KR102/'Drive Train'!$G$35</f>
        <v>0.87467003203284799</v>
      </c>
      <c r="KI102" s="88">
        <f>KP102*12*60/(PI() * 'Drive Train'!$G$17)/KH$2*KH102</f>
        <v>4110.8291179550042</v>
      </c>
      <c r="KJ102" s="2">
        <f>('DT-Prelim Calcs'!$C$6*KH102-KI102)/('DT-Prelim Calcs'!$C$6*KH102)*'DT-Prelim Calcs'!$C$7*KH102</f>
        <v>0.2407729204545766</v>
      </c>
      <c r="KK102" s="110">
        <f>KJ102/'DT-Prelim Calcs'!$C$7*('DT-Prelim Calcs'!$C$8-'DT-Prelim Calcs'!$C$9)+'DT-Prelim Calcs'!$C$9</f>
        <v>17.685440538364247</v>
      </c>
      <c r="KL102" s="110">
        <f t="shared" si="150"/>
        <v>17.685440538364247</v>
      </c>
      <c r="KM102" s="2">
        <f t="shared" si="190"/>
        <v>1.4140098582859917E-6</v>
      </c>
      <c r="KN102" s="110">
        <f>KM102*'DT-Prelim Calcs'!$C$21/KH$2/'DT-Prelim Calcs'!$C$19/'DT-Prelim Calcs'!$C$18*3.39*'DT-Prelim Calcs'!$C$20</f>
        <v>5.2515383556604942E-5</v>
      </c>
      <c r="KO102" s="88">
        <f t="shared" si="151"/>
        <v>1</v>
      </c>
      <c r="KP102" s="110">
        <f>KN101*'DT-Prelim Calcs'!$C$11+KP101</f>
        <v>12.304211954378705</v>
      </c>
      <c r="KQ102" s="110">
        <f>KQ101+0.5*KN102*'DT-Prelim Calcs'!$C$11^2+KP102*'DT-Prelim Calcs'!$C$11</f>
        <v>44.067562557779986</v>
      </c>
      <c r="KR102" s="110">
        <f>MIN('Drive Train'!$G$35-KL101*'DT-Prelim Calcs'!$C$21*'Drive Train'!$G$38,KR101+KL$2)</f>
        <v>11.108309406817169</v>
      </c>
      <c r="KS102" s="110">
        <f>'Drive Train'!$G$35-KL102*'DT-Prelim Calcs'!$C$21*'Drive Train'!$G$38</f>
        <v>11.108310351547217</v>
      </c>
      <c r="KT102" s="1">
        <f>IF(KQ102&gt;='Drive Train'!$G$30,1,0)</f>
        <v>1</v>
      </c>
      <c r="KU102" s="110">
        <f>MIN(KK102,'DT-Prelim Calcs'!$C$10)*'DT-Prelim Calcs'!$C$11*1000/60/60*(1-KT102)</f>
        <v>0</v>
      </c>
      <c r="KV102" s="119">
        <f>KV101+'DT-Prelim Calcs'!$C$11</f>
        <v>3.9200000000000026</v>
      </c>
      <c r="KW102" s="2">
        <f>LG102/'Drive Train'!$G$35</f>
        <v>0.87467003288814127</v>
      </c>
      <c r="KX102" s="88">
        <f>LE102*12*60/(PI() * 'Drive Train'!$G$17)/KW$2*KW102</f>
        <v>4110.8291300440151</v>
      </c>
      <c r="KY102" s="2">
        <f>('DT-Prelim Calcs'!$C$6*KW102-KX102)/('DT-Prelim Calcs'!$C$6*KW102)*'DT-Prelim Calcs'!$C$7*KW102</f>
        <v>0.2407729187417893</v>
      </c>
      <c r="KZ102" s="110">
        <f>KY102/'DT-Prelim Calcs'!$C$7*('DT-Prelim Calcs'!$C$8-'DT-Prelim Calcs'!$C$9)+'DT-Prelim Calcs'!$C$9</f>
        <v>17.685440433896368</v>
      </c>
      <c r="LA102" s="110">
        <f t="shared" si="152"/>
        <v>17.685440433896368</v>
      </c>
      <c r="LB102" s="2">
        <f t="shared" si="191"/>
        <v>1.4118244544558678E-6</v>
      </c>
      <c r="LC102" s="110">
        <f>LB102*'DT-Prelim Calcs'!$C$21/KW$2/'DT-Prelim Calcs'!$C$19/'DT-Prelim Calcs'!$C$18*3.39*'DT-Prelim Calcs'!$C$20</f>
        <v>5.2434219115146139E-5</v>
      </c>
      <c r="LD102" s="88">
        <f t="shared" si="153"/>
        <v>1</v>
      </c>
      <c r="LE102" s="110">
        <f>LC101*'DT-Prelim Calcs'!$C$11+LE101</f>
        <v>12.304211978530956</v>
      </c>
      <c r="LF102" s="110">
        <f>LF101+0.5*LC102*'DT-Prelim Calcs'!$C$11^2+LE102*'DT-Prelim Calcs'!$C$11</f>
        <v>44.07190290346076</v>
      </c>
      <c r="LG102" s="110">
        <f>MIN('Drive Train'!$G$35-LA101*'DT-Prelim Calcs'!$C$21*'Drive Train'!$G$38,LG101+LA$2)</f>
        <v>11.108309417679394</v>
      </c>
      <c r="LH102" s="110">
        <f>'Drive Train'!$G$35-LA102*'DT-Prelim Calcs'!$C$21*'Drive Train'!$G$38</f>
        <v>11.108310360949327</v>
      </c>
      <c r="LI102" s="1">
        <f>IF(LF102&gt;='Drive Train'!$G$30,1,0)</f>
        <v>1</v>
      </c>
      <c r="LJ102" s="110">
        <f>MIN(KZ102,'DT-Prelim Calcs'!$C$10)*'DT-Prelim Calcs'!$C$11*1000/60/60*(1-LI102)</f>
        <v>0</v>
      </c>
      <c r="LK102" s="119">
        <f>LK101+'DT-Prelim Calcs'!$C$11</f>
        <v>3.9200000000000026</v>
      </c>
      <c r="LL102" s="2">
        <f>LV102/'Drive Train'!$G$35</f>
        <v>0.87467003224366247</v>
      </c>
      <c r="LM102" s="88">
        <f>LT102*12*60/(PI() * 'Drive Train'!$G$17)/LL$2*LL102</f>
        <v>4110.829120934729</v>
      </c>
      <c r="LN102" s="2">
        <f>('DT-Prelim Calcs'!$C$6*LL102-LM102)/('DT-Prelim Calcs'!$C$6*LL102)*'DT-Prelim Calcs'!$C$7*LL102</f>
        <v>0.24077292003240522</v>
      </c>
      <c r="LO102" s="110">
        <f>LN102/'DT-Prelim Calcs'!$C$7*('DT-Prelim Calcs'!$C$8-'DT-Prelim Calcs'!$C$9)+'DT-Prelim Calcs'!$C$9</f>
        <v>17.68544051261479</v>
      </c>
      <c r="LP102" s="110">
        <f t="shared" si="154"/>
        <v>17.68544051261479</v>
      </c>
      <c r="LQ102" s="2">
        <f t="shared" si="192"/>
        <v>1.4134711954494339E-6</v>
      </c>
      <c r="LR102" s="110">
        <f>LQ102*'DT-Prelim Calcs'!$C$21/LL$2/'DT-Prelim Calcs'!$C$19/'DT-Prelim Calcs'!$C$18*3.39*'DT-Prelim Calcs'!$C$20</f>
        <v>5.2495377977928278E-5</v>
      </c>
      <c r="LS102" s="88">
        <f t="shared" si="155"/>
        <v>1</v>
      </c>
      <c r="LT102" s="110">
        <f>LR101*'DT-Prelim Calcs'!$C$11+LT101</f>
        <v>12.304211960331804</v>
      </c>
      <c r="LU102" s="110">
        <f>LU101+0.5*LR102*'DT-Prelim Calcs'!$C$11^2+LT102*'DT-Prelim Calcs'!$C$11</f>
        <v>44.069027324114842</v>
      </c>
      <c r="LV102" s="110">
        <f>MIN('Drive Train'!$G$35-LP101*'DT-Prelim Calcs'!$C$21*'Drive Train'!$G$38,LV101+LP$2)</f>
        <v>11.108309409494513</v>
      </c>
      <c r="LW102" s="110">
        <f>'Drive Train'!$G$35-LP102*'DT-Prelim Calcs'!$C$21*'Drive Train'!$G$38</f>
        <v>11.108310353864669</v>
      </c>
      <c r="LX102" s="1">
        <f>IF(LU102&gt;='Drive Train'!$G$30,1,0)</f>
        <v>1</v>
      </c>
      <c r="LY102" s="110">
        <f>MIN(LO102,'DT-Prelim Calcs'!$C$10)*'DT-Prelim Calcs'!$C$11*1000/60/60*(1-LX102)</f>
        <v>0</v>
      </c>
      <c r="LZ102" s="119">
        <f>LZ101+'DT-Prelim Calcs'!$C$11</f>
        <v>3.9200000000000026</v>
      </c>
    </row>
    <row r="103" spans="18:338" x14ac:dyDescent="0.2">
      <c r="R103" s="119">
        <f>R102+'DT-Prelim Calcs'!$C$11</f>
        <v>3.9600000000000026</v>
      </c>
      <c r="S103" s="2">
        <f>AG103/'Drive Train'!$G$35</f>
        <v>0</v>
      </c>
      <c r="T103" s="88">
        <f>AE103*12*60/(PI() * 'Drive Train'!$G$17)/S$2*ABS(S103)</f>
        <v>0</v>
      </c>
      <c r="U103" s="2">
        <f>IF(OR(AD102=1,AND($C$32=Motors!$C$28,'DT-Prelim Calcs'!AI102=1)),0,IF(AG103=0,-(V102+$C$9)/($C$8-$C$9)*$C$7,($C$6*S103-T103)/($C$6*S103)*$C$7*S103))</f>
        <v>0</v>
      </c>
      <c r="V103" s="110">
        <f>IF(AND(AD102=1,AI102=1),0,ABS(U103/$C$7*($C$8-$C$9)+$C$9) *'Drive Train'!$K$55 + V102*(1-'Drive Train'!$K$55))</f>
        <v>0</v>
      </c>
      <c r="W103" s="110">
        <f t="shared" si="108"/>
        <v>0</v>
      </c>
      <c r="X103" s="2">
        <f>MAX(MIN(IF(AND(AI102=1,AG103&lt;0),-1,1)*(W103-$C$9)/($C$8-$C$9)*$C$7-$C$29*AE103/T$2 -  AI102*$C$29/2,X$2),MAX(X$4:X102)*-1)</f>
        <v>-0.19877611615902296</v>
      </c>
      <c r="Y103" s="110">
        <f t="shared" si="109"/>
        <v>0</v>
      </c>
      <c r="Z103" s="110">
        <f t="shared" si="110"/>
        <v>0</v>
      </c>
      <c r="AA103" s="110">
        <f t="shared" si="111"/>
        <v>0</v>
      </c>
      <c r="AB103" s="110" t="e">
        <f t="shared" si="112"/>
        <v>#N/A</v>
      </c>
      <c r="AC103" s="88">
        <f t="shared" si="156"/>
        <v>0</v>
      </c>
      <c r="AD103" s="1">
        <f t="shared" si="113"/>
        <v>1</v>
      </c>
      <c r="AE103" s="110">
        <f t="shared" si="114"/>
        <v>0</v>
      </c>
      <c r="AF103" s="110" t="e">
        <f t="shared" si="115"/>
        <v>#N/A</v>
      </c>
      <c r="AG103" s="110">
        <f>IF(AI102=0,MIN('Drive Train'!$G$35-W102*$C$21*'Drive Train'!$G$38,AG102+W$2)-$C$3,IF(AE102-1&lt;=0,0,IF($C$32=Motors!$C$26,MAX(MAX(AG$4:AG102)*-1,AG102-W$2),MAX(0,MAX(AG$4:AG102)*-1,AG102-W$2))))</f>
        <v>0</v>
      </c>
      <c r="AH103" s="110">
        <f>'Drive Train'!$G$35-ABS(W103)*'DT-Prelim Calcs'!$C$21*'Drive Train'!$G$38</f>
        <v>12.7</v>
      </c>
      <c r="AI103" s="1">
        <f>IF(AJ103&gt;='Drive Train'!$G$30,1,0)</f>
        <v>1</v>
      </c>
      <c r="AJ103" s="110">
        <f>AJ102+0.5*Y103*'DT-Prelim Calcs'!$C$11^2+AE103*'DT-Prelim Calcs'!$C$11</f>
        <v>27.383415475911544</v>
      </c>
      <c r="AK103" s="110">
        <f t="shared" si="193"/>
        <v>0</v>
      </c>
      <c r="AL103" s="119">
        <f>AL102+'DT-Prelim Calcs'!$C$11</f>
        <v>3.9600000000000026</v>
      </c>
      <c r="AM103" s="2">
        <f>AW103/'Drive Train'!$G$35</f>
        <v>0.75236618162088376</v>
      </c>
      <c r="AN103" s="88">
        <f>AU103*12*60/(PI() * 'Drive Train'!$G$17)/AM$2*AM103</f>
        <v>2235.5868064756132</v>
      </c>
      <c r="AO103" s="2">
        <f>('DT-Prelim Calcs'!$C$6*AM103-AN103)/('DT-Prelim Calcs'!$C$6*AM103)*'DT-Prelim Calcs'!$C$7*AM103</f>
        <v>0.52107991246719021</v>
      </c>
      <c r="AP103" s="110">
        <f>AO103/'DT-Prelim Calcs'!$C$7*('DT-Prelim Calcs'!$C$8-'DT-Prelim Calcs'!$C$9)+'DT-Prelim Calcs'!$C$9</f>
        <v>34.782179058282523</v>
      </c>
      <c r="AQ103" s="110">
        <f t="shared" si="117"/>
        <v>34.782179058282523</v>
      </c>
      <c r="AR103" s="2">
        <f t="shared" si="157"/>
        <v>0.36885624367759551</v>
      </c>
      <c r="AS103" s="110">
        <f>AR103*'DT-Prelim Calcs'!$C$21/AM$2/'DT-Prelim Calcs'!$C$19/'DT-Prelim Calcs'!$C$18*3.39*'DT-Prelim Calcs'!$C$20</f>
        <v>4.1097225030929678</v>
      </c>
      <c r="AT103" s="88">
        <f t="shared" si="118"/>
        <v>0</v>
      </c>
      <c r="AU103" s="110">
        <f>AS102*'DT-Prelim Calcs'!$C$11+AU102</f>
        <v>25.93042552968312</v>
      </c>
      <c r="AV103" s="110">
        <f>AV102+0.5*AS103*'DT-Prelim Calcs'!$C$11^2+AU103*'DT-Prelim Calcs'!$C$11</f>
        <v>58.908093179074783</v>
      </c>
      <c r="AW103" s="110">
        <f>MIN('Drive Train'!$G$35-AQ102*'DT-Prelim Calcs'!$C$21*'Drive Train'!$G$38,AW102+AQ$2)</f>
        <v>9.5550505065852231</v>
      </c>
      <c r="AX103" s="110">
        <f>'Drive Train'!$G$35-AQ103*'DT-Prelim Calcs'!$C$21*'Drive Train'!$G$38</f>
        <v>9.5696038847545726</v>
      </c>
      <c r="AY103" s="1">
        <f>IF(AV103&gt;='Drive Train'!$G$30,1,0)</f>
        <v>1</v>
      </c>
      <c r="AZ103" s="110">
        <f t="shared" si="158"/>
        <v>0</v>
      </c>
      <c r="BA103" s="119">
        <f>BA102+'DT-Prelim Calcs'!$C$11</f>
        <v>3.9600000000000026</v>
      </c>
      <c r="BB103" s="2">
        <f>BL103/'Drive Train'!$G$35</f>
        <v>0.84717784079393843</v>
      </c>
      <c r="BC103" s="88">
        <f>BJ103*12*60/(PI() * 'Drive Train'!$G$17)/BB$2*BB103</f>
        <v>3694.1902201352536</v>
      </c>
      <c r="BD103" s="2">
        <f>('DT-Prelim Calcs'!$C$6*BB103-BC103)/('DT-Prelim Calcs'!$C$6*BB103)*'DT-Prelim Calcs'!$C$7*BB103</f>
        <v>0.30260154141145523</v>
      </c>
      <c r="BE103" s="110">
        <f>BD103/'DT-Prelim Calcs'!$C$7*('DT-Prelim Calcs'!$C$8-'DT-Prelim Calcs'!$C$9)+'DT-Prelim Calcs'!$C$9</f>
        <v>21.456547915875994</v>
      </c>
      <c r="BF103" s="110">
        <f t="shared" si="119"/>
        <v>21.456547915875994</v>
      </c>
      <c r="BG103" s="2">
        <f t="shared" si="159"/>
        <v>7.9211103460890164E-2</v>
      </c>
      <c r="BH103" s="110">
        <f>BG103*'DT-Prelim Calcs'!$C$21/BB$2/'DT-Prelim Calcs'!$C$19/'DT-Prelim Calcs'!$C$18*3.39*'DT-Prelim Calcs'!$C$20</f>
        <v>1.3728622041636216</v>
      </c>
      <c r="BI103" s="88">
        <f t="shared" si="120"/>
        <v>0</v>
      </c>
      <c r="BJ103" s="110">
        <f>BH102*'DT-Prelim Calcs'!$C$11+BJ102</f>
        <v>24.462819581035298</v>
      </c>
      <c r="BK103" s="110">
        <f>BK102+0.5*BH103*'DT-Prelim Calcs'!$C$11^2+BJ103*'DT-Prelim Calcs'!$C$11</f>
        <v>65.964564113173225</v>
      </c>
      <c r="BL103" s="110">
        <f>MIN('Drive Train'!$G$35-BF102*'DT-Prelim Calcs'!$C$21*'Drive Train'!$G$38,BL102+BF$2)</f>
        <v>10.759158578083017</v>
      </c>
      <c r="BM103" s="110">
        <f>'Drive Train'!$G$35-BF103*'DT-Prelim Calcs'!$C$21*'Drive Train'!$G$38</f>
        <v>10.768910687571161</v>
      </c>
      <c r="BN103" s="1">
        <f>IF(BK103&gt;='Drive Train'!$G$30,1,0)</f>
        <v>1</v>
      </c>
      <c r="BO103" s="110">
        <f t="shared" si="160"/>
        <v>0</v>
      </c>
      <c r="BP103" s="119">
        <f>BP102+'DT-Prelim Calcs'!$C$11</f>
        <v>3.9600000000000026</v>
      </c>
      <c r="BQ103" s="2">
        <f>CA103/'Drive Train'!$G$35</f>
        <v>0.87229447808009808</v>
      </c>
      <c r="BR103" s="88">
        <f>BY103*12*60/(PI() * 'Drive Train'!$G$17)/BQ$2*BQ103</f>
        <v>4075.423116654571</v>
      </c>
      <c r="BS103" s="2">
        <f>('DT-Prelim Calcs'!$C$6*BQ103-BR103)/('DT-Prelim Calcs'!$C$6*BQ103)*'DT-Prelim Calcs'!$C$7*BQ103</f>
        <v>0.24597175613352995</v>
      </c>
      <c r="BT103" s="110">
        <f>BS103/'DT-Prelim Calcs'!$C$7*('DT-Prelim Calcs'!$C$8-'DT-Prelim Calcs'!$C$9)+'DT-Prelim Calcs'!$C$9</f>
        <v>18.002532643605374</v>
      </c>
      <c r="BU103" s="110">
        <f t="shared" si="121"/>
        <v>18.002532643605374</v>
      </c>
      <c r="BV103" s="2">
        <f t="shared" si="161"/>
        <v>6.6239262314627678E-3</v>
      </c>
      <c r="BW103" s="110">
        <f>BV103*'DT-Prelim Calcs'!$C$21/BQ$2/'DT-Prelim Calcs'!$C$19/'DT-Prelim Calcs'!$C$18*3.39*'DT-Prelim Calcs'!$C$20</f>
        <v>0.15580519632383369</v>
      </c>
      <c r="BX103" s="88">
        <f t="shared" si="122"/>
        <v>1</v>
      </c>
      <c r="BY103" s="110">
        <f>BW102*'DT-Prelim Calcs'!$C$11+BY102</f>
        <v>19.312827511216312</v>
      </c>
      <c r="BZ103" s="110">
        <f>BZ102+0.5*BW103*'DT-Prelim Calcs'!$C$11^2+BY103*'DT-Prelim Calcs'!$C$11</f>
        <v>60.768610900930547</v>
      </c>
      <c r="CA103" s="110">
        <f>MIN('Drive Train'!$G$35-BU102*'DT-Prelim Calcs'!$C$21*'Drive Train'!$G$38,CA102+BU$2)</f>
        <v>11.078139871617244</v>
      </c>
      <c r="CB103" s="110">
        <f>'Drive Train'!$G$35-BU103*'DT-Prelim Calcs'!$C$21*'Drive Train'!$G$38</f>
        <v>11.079772062075516</v>
      </c>
      <c r="CC103" s="1">
        <f>IF(BZ103&gt;='Drive Train'!$G$30,1,0)</f>
        <v>1</v>
      </c>
      <c r="CD103" s="110">
        <f t="shared" si="162"/>
        <v>0</v>
      </c>
      <c r="CE103" s="119">
        <f>CE102+'DT-Prelim Calcs'!$C$11</f>
        <v>3.9600000000000026</v>
      </c>
      <c r="CF103" s="2">
        <f>CP103/'Drive Train'!$G$35</f>
        <v>0.87458542673845707</v>
      </c>
      <c r="CG103" s="88">
        <f>CN103*12*60/(PI() * 'Drive Train'!$G$17)/CF$2*CF103</f>
        <v>4109.5941273936778</v>
      </c>
      <c r="CH103" s="2">
        <f>('DT-Prelim Calcs'!$C$6*CF103-CG103)/('DT-Prelim Calcs'!$C$6*CF103)*'DT-Prelim Calcs'!$C$7*CF103</f>
        <v>0.24095180108049055</v>
      </c>
      <c r="CI103" s="110">
        <f>CH103/'DT-Prelim Calcs'!$C$7*('DT-Prelim Calcs'!$C$8-'DT-Prelim Calcs'!$C$9)+'DT-Prelim Calcs'!$C$9</f>
        <v>17.696350987888078</v>
      </c>
      <c r="CJ103" s="110">
        <f t="shared" si="123"/>
        <v>17.696350987888078</v>
      </c>
      <c r="CK103" s="2">
        <f t="shared" si="163"/>
        <v>2.2934344645578197E-4</v>
      </c>
      <c r="CL103" s="110">
        <f>CK103*'DT-Prelim Calcs'!$C$21/CF$2/'DT-Prelim Calcs'!$C$19/'DT-Prelim Calcs'!$C$18*3.39*'DT-Prelim Calcs'!$C$20</f>
        <v>6.8141301766698704E-3</v>
      </c>
      <c r="CM103" s="88">
        <f t="shared" si="124"/>
        <v>1</v>
      </c>
      <c r="CN103" s="110">
        <f>CL102*'DT-Prelim Calcs'!$C$11+CN102</f>
        <v>15.377131749537869</v>
      </c>
      <c r="CO103" s="110">
        <f>CO102+0.5*CL103*'DT-Prelim Calcs'!$C$11^2+CN103*'DT-Prelim Calcs'!$C$11</f>
        <v>52.878127163844155</v>
      </c>
      <c r="CP103" s="110">
        <f>MIN('Drive Train'!$G$35-CJ102*'DT-Prelim Calcs'!$C$21*'Drive Train'!$G$38,CP102+CJ$2)</f>
        <v>11.107234919578405</v>
      </c>
      <c r="CQ103" s="110">
        <f>'Drive Train'!$G$35-CJ103*'DT-Prelim Calcs'!$C$21*'Drive Train'!$G$38</f>
        <v>11.107328411090073</v>
      </c>
      <c r="CR103" s="1">
        <f>IF(CO103&gt;='Drive Train'!$G$30,1,0)</f>
        <v>1</v>
      </c>
      <c r="CS103" s="110">
        <f t="shared" si="164"/>
        <v>0</v>
      </c>
      <c r="CT103" s="119">
        <f>CT102+'DT-Prelim Calcs'!$C$11</f>
        <v>3.9600000000000026</v>
      </c>
      <c r="CU103" s="2">
        <f>DE103/'Drive Train'!$G$35</f>
        <v>0.87466933073703257</v>
      </c>
      <c r="CV103" s="88">
        <f>DC103*12*60/(PI() * 'Drive Train'!$G$17)/CU$2*CU103</f>
        <v>4110.8191010716209</v>
      </c>
      <c r="CW103" s="2">
        <f>('DT-Prelim Calcs'!$C$6*CU103-CV103)/('DT-Prelim Calcs'!$C$6*CU103)*'DT-Prelim Calcs'!$C$7*CU103</f>
        <v>0.24077435008733483</v>
      </c>
      <c r="CX103" s="110">
        <f>CW103/'DT-Prelim Calcs'!$C$7*('DT-Prelim Calcs'!$C$8-'DT-Prelim Calcs'!$C$9)+'DT-Prelim Calcs'!$C$9</f>
        <v>17.685527735823261</v>
      </c>
      <c r="CY103" s="110">
        <f t="shared" si="125"/>
        <v>17.685527735823261</v>
      </c>
      <c r="CZ103" s="2">
        <f t="shared" si="165"/>
        <v>3.237285818469271E-6</v>
      </c>
      <c r="DA103" s="110">
        <f>CZ103*'DT-Prelim Calcs'!$C$21/CU$2/'DT-Prelim Calcs'!$C$19/'DT-Prelim Calcs'!$C$18*3.39*'DT-Prelim Calcs'!$C$20</f>
        <v>1.1622294940986918E-4</v>
      </c>
      <c r="DB103" s="88">
        <f t="shared" si="126"/>
        <v>1</v>
      </c>
      <c r="DC103" s="110">
        <f>DA102*'DT-Prelim Calcs'!$C$11+DC102</f>
        <v>12.728474315092559</v>
      </c>
      <c r="DD103" s="110">
        <f>DD102+0.5*DA103*'DT-Prelim Calcs'!$C$11^2+DC103*'DT-Prelim Calcs'!$C$11</f>
        <v>45.795482685809233</v>
      </c>
      <c r="DE103" s="110">
        <f>MIN('Drive Train'!$G$35-CY102*'DT-Prelim Calcs'!$C$21*'Drive Train'!$G$38,DE102+CY$2)</f>
        <v>11.108300500360313</v>
      </c>
      <c r="DF103" s="110">
        <f>'Drive Train'!$G$35-CY103*'DT-Prelim Calcs'!$C$21*'Drive Train'!$G$38</f>
        <v>11.108302503775906</v>
      </c>
      <c r="DG103" s="1">
        <f>IF(DD103&gt;='Drive Train'!$G$30,1,0)</f>
        <v>1</v>
      </c>
      <c r="DH103" s="110">
        <f t="shared" si="166"/>
        <v>0</v>
      </c>
      <c r="DI103" s="119">
        <f>DI102+'DT-Prelim Calcs'!$C$11</f>
        <v>3.9600000000000026</v>
      </c>
      <c r="DJ103" s="2">
        <f>DT103/'Drive Train'!$G$35</f>
        <v>0.87467057834203032</v>
      </c>
      <c r="DK103" s="88">
        <f>DR103*12*60/(PI() * 'Drive Train'!$G$17)/DJ$2*DJ103</f>
        <v>4110.8368422245248</v>
      </c>
      <c r="DL103" s="2">
        <f>('DT-Prelim Calcs'!$C$6*DJ103-DK103)/('DT-Prelim Calcs'!$C$6*DJ103)*'DT-Prelim Calcs'!$C$7*DJ103</f>
        <v>0.24077182581558806</v>
      </c>
      <c r="DM103" s="110">
        <f>DL103/'DT-Prelim Calcs'!$C$7*('DT-Prelim Calcs'!$C$8-'DT-Prelim Calcs'!$C$9)+'DT-Prelim Calcs'!$C$9</f>
        <v>17.685373773149344</v>
      </c>
      <c r="DN103" s="110">
        <f t="shared" si="127"/>
        <v>17.685373773149344</v>
      </c>
      <c r="DO103" s="2">
        <f t="shared" si="167"/>
        <v>1.7343339542286174E-8</v>
      </c>
      <c r="DP103" s="110">
        <f>DO103*'DT-Prelim Calcs'!$C$21/DJ$2/'DT-Prelim Calcs'!$C$19/'DT-Prelim Calcs'!$C$18*3.39*'DT-Prelim Calcs'!$C$20</f>
        <v>7.3000274545155411E-7</v>
      </c>
      <c r="DQ103" s="88">
        <f t="shared" si="128"/>
        <v>1</v>
      </c>
      <c r="DR103" s="110">
        <f>DP102*'DT-Prelim Calcs'!$C$11+DR102</f>
        <v>10.856671225565249</v>
      </c>
      <c r="DS103" s="110">
        <f>DS102+0.5*DP103*'DT-Prelim Calcs'!$C$11^2+DR103*'DT-Prelim Calcs'!$C$11</f>
        <v>40.025780247325272</v>
      </c>
      <c r="DT103" s="110">
        <f>MIN('Drive Train'!$G$35-DN102*'DT-Prelim Calcs'!$C$21*'Drive Train'!$G$38,DT102+DN$2)</f>
        <v>11.108316344943784</v>
      </c>
      <c r="DU103" s="110">
        <f>'Drive Train'!$G$35-DN103*'DT-Prelim Calcs'!$C$21*'Drive Train'!$G$38</f>
        <v>11.108316360416559</v>
      </c>
      <c r="DV103" s="1">
        <f>IF(DS103&gt;='Drive Train'!$G$30,1,0)</f>
        <v>1</v>
      </c>
      <c r="DW103" s="110">
        <f t="shared" si="168"/>
        <v>0</v>
      </c>
      <c r="DX103" s="119">
        <f>DX102+'DT-Prelim Calcs'!$C$11</f>
        <v>3.9600000000000026</v>
      </c>
      <c r="DY103" s="2">
        <f>EI103/'Drive Train'!$G$35</f>
        <v>0.87467058541496812</v>
      </c>
      <c r="DZ103" s="88">
        <f>EG103*12*60/(PI() * 'Drive Train'!$G$17)/DY$2*DY103</f>
        <v>4110.8369396612416</v>
      </c>
      <c r="EA103" s="2">
        <f>('DT-Prelim Calcs'!$C$6*DY103-DZ103)/('DT-Prelim Calcs'!$C$6*DY103)*'DT-Prelim Calcs'!$C$7*DY103</f>
        <v>0.24077181226346966</v>
      </c>
      <c r="EB103" s="110">
        <f>EA103/'DT-Prelim Calcs'!$C$7*('DT-Prelim Calcs'!$C$8-'DT-Prelim Calcs'!$C$9)+'DT-Prelim Calcs'!$C$9</f>
        <v>17.685372946566236</v>
      </c>
      <c r="EC103" s="110">
        <f t="shared" si="129"/>
        <v>17.685372946566236</v>
      </c>
      <c r="ED103" s="2">
        <f t="shared" si="169"/>
        <v>3.1328023508692127E-11</v>
      </c>
      <c r="EE103" s="110">
        <f>ED103*'DT-Prelim Calcs'!$C$21/DY$2/'DT-Prelim Calcs'!$C$19/'DT-Prelim Calcs'!$C$18*3.39*'DT-Prelim Calcs'!$C$20</f>
        <v>1.5125524827744992E-9</v>
      </c>
      <c r="EF103" s="88">
        <f t="shared" si="130"/>
        <v>1</v>
      </c>
      <c r="EG103" s="110">
        <f>EE102*'DT-Prelim Calcs'!$C$11+EG102</f>
        <v>9.4647904470129163</v>
      </c>
      <c r="EH103" s="110">
        <f>EH102+0.5*EE103*'DT-Prelim Calcs'!$C$11^2+EG103*'DT-Prelim Calcs'!$C$11</f>
        <v>35.40431502541108</v>
      </c>
      <c r="EI103" s="110">
        <f>MIN('Drive Train'!$G$35-EC102*'DT-Prelim Calcs'!$C$21*'Drive Train'!$G$38,EI102+EC$2)</f>
        <v>11.108316434770094</v>
      </c>
      <c r="EJ103" s="110">
        <f>'Drive Train'!$G$35-EC103*'DT-Prelim Calcs'!$C$21*'Drive Train'!$G$38</f>
        <v>11.108316434809037</v>
      </c>
      <c r="EK103" s="1">
        <f>IF(EH103&gt;='Drive Train'!$G$30,1,0)</f>
        <v>1</v>
      </c>
      <c r="EL103" s="110">
        <f t="shared" si="170"/>
        <v>0</v>
      </c>
      <c r="EM103" s="119">
        <f>EM102+'DT-Prelim Calcs'!$C$11</f>
        <v>3.9600000000000026</v>
      </c>
      <c r="EN103" s="2">
        <f>EX103/'Drive Train'!$G$35</f>
        <v>0.87467058542860732</v>
      </c>
      <c r="EO103" s="88">
        <f>EV103*12*60/(PI() * 'Drive Train'!$G$17)/EN$2*EN103</f>
        <v>4110.8369398422283</v>
      </c>
      <c r="EP103" s="2">
        <f>('DT-Prelim Calcs'!$C$6*EN103-EO103)/('DT-Prelim Calcs'!$C$6*EN103)*'DT-Prelim Calcs'!$C$7*EN103</f>
        <v>0.24077181223900376</v>
      </c>
      <c r="EQ103" s="110">
        <f>EP103/'DT-Prelim Calcs'!$C$7*('DT-Prelim Calcs'!$C$8-'DT-Prelim Calcs'!$C$9)+'DT-Prelim Calcs'!$C$9</f>
        <v>17.68537294507399</v>
      </c>
      <c r="ER103" s="110">
        <f t="shared" si="131"/>
        <v>17.68537294507399</v>
      </c>
      <c r="ES103" s="2">
        <f t="shared" si="171"/>
        <v>1.6292522886374172E-14</v>
      </c>
      <c r="ET103" s="110">
        <f>ES103*'DT-Prelim Calcs'!$C$21/EN$2/'DT-Prelim Calcs'!$C$19/'DT-Prelim Calcs'!$C$18*3.39*'DT-Prelim Calcs'!$C$20</f>
        <v>8.8747037777310611E-13</v>
      </c>
      <c r="EU103" s="88">
        <f t="shared" si="132"/>
        <v>1</v>
      </c>
      <c r="EV103" s="110">
        <f>ET102*'DT-Prelim Calcs'!$C$11+EV102</f>
        <v>8.3892460782727074</v>
      </c>
      <c r="EW103" s="110">
        <f>EW102+0.5*ET103*'DT-Prelim Calcs'!$C$11^2+EV103*'DT-Prelim Calcs'!$C$11</f>
        <v>31.677970816518794</v>
      </c>
      <c r="EX103" s="110">
        <f>MIN('Drive Train'!$G$35-ER102*'DT-Prelim Calcs'!$C$21*'Drive Train'!$G$38,EX102+ER$2)</f>
        <v>11.108316434943312</v>
      </c>
      <c r="EY103" s="110">
        <f>'Drive Train'!$G$35-ER103*'DT-Prelim Calcs'!$C$21*'Drive Train'!$G$38</f>
        <v>11.10831643494334</v>
      </c>
      <c r="EZ103" s="1">
        <f>IF(EW103&gt;='Drive Train'!$G$30,1,0)</f>
        <v>1</v>
      </c>
      <c r="FA103" s="110">
        <f t="shared" si="172"/>
        <v>0</v>
      </c>
      <c r="FB103" s="119">
        <f>FB102+'DT-Prelim Calcs'!$C$11</f>
        <v>3.9600000000000026</v>
      </c>
      <c r="FC103" s="2">
        <f>FM103/'Drive Train'!$G$35</f>
        <v>0.87467058542861498</v>
      </c>
      <c r="FD103" s="88">
        <f>FK103*12*60/(PI() * 'Drive Train'!$G$17)/FC$2*FC103</f>
        <v>4110.8369398423247</v>
      </c>
      <c r="FE103" s="2">
        <f>('DT-Prelim Calcs'!$C$6*FC103-FD103)/('DT-Prelim Calcs'!$C$6*FC103)*'DT-Prelim Calcs'!$C$7*FC103</f>
        <v>0.24077181223899125</v>
      </c>
      <c r="FF103" s="110">
        <f>FE103/'DT-Prelim Calcs'!$C$7*('DT-Prelim Calcs'!$C$8-'DT-Prelim Calcs'!$C$9)+'DT-Prelim Calcs'!$C$9</f>
        <v>17.685372945073226</v>
      </c>
      <c r="FG103" s="110">
        <f t="shared" si="133"/>
        <v>17.685372945073226</v>
      </c>
      <c r="FH103" s="2">
        <f t="shared" si="173"/>
        <v>1.1102230246251565E-16</v>
      </c>
      <c r="FI103" s="110">
        <f>FH103*'DT-Prelim Calcs'!$C$21/FC$2/'DT-Prelim Calcs'!$C$19/'DT-Prelim Calcs'!$C$18*3.39*'DT-Prelim Calcs'!$C$20</f>
        <v>6.7347140329692135E-15</v>
      </c>
      <c r="FJ103" s="88">
        <f t="shared" si="134"/>
        <v>1</v>
      </c>
      <c r="FK103" s="110">
        <f>FI102*'DT-Prelim Calcs'!$C$11+FK102</f>
        <v>7.5332005600817276</v>
      </c>
      <c r="FL103" s="110">
        <f>FL102+0.5*FI103*'DT-Prelim Calcs'!$C$11^2+FK103*'DT-Prelim Calcs'!$C$11</f>
        <v>28.635553224244944</v>
      </c>
      <c r="FM103" s="110">
        <f>MIN('Drive Train'!$G$35-FG102*'DT-Prelim Calcs'!$C$21*'Drive Train'!$G$38,FM102+FG$2)</f>
        <v>11.10831643494341</v>
      </c>
      <c r="FN103" s="110">
        <f>'Drive Train'!$G$35-FG103*'DT-Prelim Calcs'!$C$21*'Drive Train'!$G$38</f>
        <v>11.10831643494341</v>
      </c>
      <c r="FO103" s="1">
        <f>IF(FL103&gt;='Drive Train'!$G$30,1,0)</f>
        <v>1</v>
      </c>
      <c r="FP103" s="110">
        <f t="shared" si="174"/>
        <v>0</v>
      </c>
      <c r="FQ103" s="119">
        <f>FQ102+'DT-Prelim Calcs'!$C$11</f>
        <v>3.9600000000000026</v>
      </c>
      <c r="FR103" s="2">
        <f>GB103/'Drive Train'!$G$35</f>
        <v>0.87467058542861498</v>
      </c>
      <c r="FS103" s="88">
        <f>FZ103*12*60/(PI() * 'Drive Train'!$G$17)/FR$2*FR103</f>
        <v>4110.8369398423247</v>
      </c>
      <c r="FT103" s="2">
        <f>('DT-Prelim Calcs'!$C$6*FR103-FS103)/('DT-Prelim Calcs'!$C$6*FR103)*'DT-Prelim Calcs'!$C$7*FR103</f>
        <v>0.24077181223899125</v>
      </c>
      <c r="FU103" s="110">
        <f>FT103/'DT-Prelim Calcs'!$C$7*('DT-Prelim Calcs'!$C$8-'DT-Prelim Calcs'!$C$9)+'DT-Prelim Calcs'!$C$9</f>
        <v>17.685372945073226</v>
      </c>
      <c r="FV103" s="110">
        <f t="shared" si="135"/>
        <v>17.685372945073226</v>
      </c>
      <c r="FW103" s="2">
        <f t="shared" si="175"/>
        <v>1.3877787807814457E-16</v>
      </c>
      <c r="FX103" s="110">
        <f>FW103*'DT-Prelim Calcs'!$C$21/FR$2/'DT-Prelim Calcs'!$C$19/'DT-Prelim Calcs'!$C$18*3.39*'DT-Prelim Calcs'!$C$20</f>
        <v>9.2774121882739154E-15</v>
      </c>
      <c r="FY103" s="88">
        <f t="shared" si="136"/>
        <v>1</v>
      </c>
      <c r="FZ103" s="110">
        <f>FX102*'DT-Prelim Calcs'!$C$11+FZ102</f>
        <v>6.8356819897037893</v>
      </c>
      <c r="GA103" s="110">
        <f>GA102+0.5*FX103*'DT-Prelim Calcs'!$C$11^2+FZ103*'DT-Prelim Calcs'!$C$11</f>
        <v>26.11275283452105</v>
      </c>
      <c r="GB103" s="110">
        <f>MIN('Drive Train'!$G$35-FV102*'DT-Prelim Calcs'!$C$21*'Drive Train'!$G$38,GB102+FV$2)</f>
        <v>11.10831643494341</v>
      </c>
      <c r="GC103" s="110">
        <f>'Drive Train'!$G$35-FV103*'DT-Prelim Calcs'!$C$21*'Drive Train'!$G$38</f>
        <v>11.10831643494341</v>
      </c>
      <c r="GD103" s="1">
        <f>IF(GA103&gt;='Drive Train'!$G$30,1,0)</f>
        <v>1</v>
      </c>
      <c r="GE103" s="110">
        <f t="shared" si="176"/>
        <v>0</v>
      </c>
      <c r="GF103" s="119">
        <f>GF102+'DT-Prelim Calcs'!$C$11</f>
        <v>3.9600000000000026</v>
      </c>
      <c r="GG103" s="2">
        <f>GQ103/'Drive Train'!$G$35</f>
        <v>0.87466945695984477</v>
      </c>
      <c r="GH103" s="88">
        <f>GO103*12*60/(PI() * 'Drive Train'!$G$17)/GG$2*GG103</f>
        <v>4110.820989672362</v>
      </c>
      <c r="GI103" s="2">
        <f>('DT-Prelim Calcs'!$C$6*GG103-GH103)/('DT-Prelim Calcs'!$C$6*GG103)*'DT-Prelim Calcs'!$C$7*GG103</f>
        <v>0.24077407208084162</v>
      </c>
      <c r="GJ103" s="110">
        <f>GI103/'DT-Prelim Calcs'!$C$7*('DT-Prelim Calcs'!$C$8-'DT-Prelim Calcs'!$C$9)+'DT-Prelim Calcs'!$C$9</f>
        <v>17.68551077939885</v>
      </c>
      <c r="GK103" s="110">
        <f t="shared" si="177"/>
        <v>17.68551077939885</v>
      </c>
      <c r="GL103" s="2">
        <f t="shared" si="178"/>
        <v>2.8834092708762693E-6</v>
      </c>
      <c r="GM103" s="110">
        <f>GL103*'DT-Prelim Calcs'!$C$21/GG$2/'DT-Prelim Calcs'!$C$19/'DT-Prelim Calcs'!$C$18*3.39*'DT-Prelim Calcs'!$C$20</f>
        <v>1.0708789823734851E-4</v>
      </c>
      <c r="GN103" s="88">
        <f t="shared" si="137"/>
        <v>1</v>
      </c>
      <c r="GO103" s="110">
        <f>GM102*'DT-Prelim Calcs'!$C$11+GO102</f>
        <v>12.304195715130884</v>
      </c>
      <c r="GP103" s="110">
        <f>GP102+0.5*GM103*'DT-Prelim Calcs'!$C$11^2+GO103*'DT-Prelim Calcs'!$C$11</f>
        <v>42.646445229552391</v>
      </c>
      <c r="GQ103" s="110">
        <f>MIN('Drive Train'!$G$35-GK102*'DT-Prelim Calcs'!$C$21*'Drive Train'!$G$38,GQ102+GK$2)</f>
        <v>11.108302103390027</v>
      </c>
      <c r="GR103" s="110">
        <f>'Drive Train'!$G$35-GK103*'DT-Prelim Calcs'!$C$21*'Drive Train'!$G$38</f>
        <v>11.108304029854104</v>
      </c>
      <c r="GS103" s="1">
        <f>IF(GP103&gt;='Drive Train'!$G$30,1,0)</f>
        <v>1</v>
      </c>
      <c r="GT103" s="110">
        <f t="shared" si="179"/>
        <v>0</v>
      </c>
      <c r="GU103" s="119">
        <f>GU102+'DT-Prelim Calcs'!$C$11</f>
        <v>3.9600000000000026</v>
      </c>
      <c r="GV103" s="2">
        <f>HF103/'Drive Train'!$G$35</f>
        <v>0.8746697787802411</v>
      </c>
      <c r="GW103" s="88">
        <f>HD103*12*60/(PI() * 'Drive Train'!$G$17)/GV$2*GV103</f>
        <v>4110.8255383944443</v>
      </c>
      <c r="GX103" s="2">
        <f>('DT-Prelim Calcs'!$C$6*GV103-GW103)/('DT-Prelim Calcs'!$C$6*GV103)*'DT-Prelim Calcs'!$C$7*GV103</f>
        <v>0.24077342761161824</v>
      </c>
      <c r="GY103" s="110">
        <f>GX103/'DT-Prelim Calcs'!$C$7*('DT-Prelim Calcs'!$C$8-'DT-Prelim Calcs'!$C$9)+'DT-Prelim Calcs'!$C$9</f>
        <v>17.685471471346929</v>
      </c>
      <c r="GZ103" s="110">
        <f t="shared" si="138"/>
        <v>17.685471471346929</v>
      </c>
      <c r="HA103" s="2">
        <f t="shared" si="180"/>
        <v>2.0611088560329449E-6</v>
      </c>
      <c r="HB103" s="110">
        <f>HA103*'DT-Prelim Calcs'!$C$21/GV$2/'DT-Prelim Calcs'!$C$19/'DT-Prelim Calcs'!$C$18*3.39*'DT-Prelim Calcs'!$C$20</f>
        <v>7.6548208976201618E-5</v>
      </c>
      <c r="HC103" s="88">
        <f t="shared" si="139"/>
        <v>1</v>
      </c>
      <c r="HD103" s="110">
        <f>HB102*'DT-Prelim Calcs'!$C$11+HD102</f>
        <v>12.30420480288676</v>
      </c>
      <c r="HE103" s="110">
        <f>HE102+0.5*HB103*'DT-Prelim Calcs'!$C$11^2+HD103*'DT-Prelim Calcs'!$C$11</f>
        <v>43.314060070202629</v>
      </c>
      <c r="HF103" s="110">
        <f>MIN('Drive Train'!$G$35-GZ102*'DT-Prelim Calcs'!$C$21*'Drive Train'!$G$38,HF102+GZ$2)</f>
        <v>11.108306190509062</v>
      </c>
      <c r="HG103" s="110">
        <f>'Drive Train'!$G$35-GZ103*'DT-Prelim Calcs'!$C$21*'Drive Train'!$G$38</f>
        <v>11.108307567578775</v>
      </c>
      <c r="HH103" s="1">
        <f>IF(HE103&gt;='Drive Train'!$G$30,1,0)</f>
        <v>1</v>
      </c>
      <c r="HI103" s="110">
        <f t="shared" si="181"/>
        <v>0</v>
      </c>
      <c r="HJ103" s="119">
        <f>HJ102+'DT-Prelim Calcs'!$C$11</f>
        <v>3.9600000000000026</v>
      </c>
      <c r="HK103" s="2">
        <f>HU103/'Drive Train'!$G$35</f>
        <v>0.87466993470779653</v>
      </c>
      <c r="HL103" s="88">
        <f>HS103*12*60/(PI() * 'Drive Train'!$G$17)/HK$2*HK103</f>
        <v>4110.8277423288673</v>
      </c>
      <c r="HM103" s="2">
        <f>('DT-Prelim Calcs'!$C$6*HK103-HL103)/('DT-Prelim Calcs'!$C$6*HK103)*'DT-Prelim Calcs'!$C$7*HK103</f>
        <v>0.24077311535516716</v>
      </c>
      <c r="HN103" s="110">
        <f>HM103/'DT-Prelim Calcs'!$C$7*('DT-Prelim Calcs'!$C$8-'DT-Prelim Calcs'!$C$9)+'DT-Prelim Calcs'!$C$9</f>
        <v>17.685452425917994</v>
      </c>
      <c r="HO103" s="110">
        <f t="shared" si="140"/>
        <v>17.685452425917994</v>
      </c>
      <c r="HP103" s="2">
        <f t="shared" si="182"/>
        <v>1.6626901717664566E-6</v>
      </c>
      <c r="HQ103" s="110">
        <f>HP103*'DT-Prelim Calcs'!$C$21/HK$2/'DT-Prelim Calcs'!$C$19/'DT-Prelim Calcs'!$C$18*3.39*'DT-Prelim Calcs'!$C$20</f>
        <v>6.1751204628767516E-5</v>
      </c>
      <c r="HR103" s="88">
        <f t="shared" si="141"/>
        <v>1</v>
      </c>
      <c r="HS103" s="110">
        <f>HQ102*'DT-Prelim Calcs'!$C$11+HS102</f>
        <v>12.304209206058857</v>
      </c>
      <c r="HT103" s="110">
        <f>HT102+0.5*HQ103*'DT-Prelim Calcs'!$C$11^2+HS103*'DT-Prelim Calcs'!$C$11</f>
        <v>43.782781777090335</v>
      </c>
      <c r="HU103" s="110">
        <f>MIN('Drive Train'!$G$35-HO102*'DT-Prelim Calcs'!$C$21*'Drive Train'!$G$38,HU102+HO$2)</f>
        <v>11.108308170789016</v>
      </c>
      <c r="HV103" s="110">
        <f>'Drive Train'!$G$35-HO103*'DT-Prelim Calcs'!$C$21*'Drive Train'!$G$38</f>
        <v>11.108309281667379</v>
      </c>
      <c r="HW103" s="1">
        <f>IF(HT103&gt;='Drive Train'!$G$30,1,0)</f>
        <v>1</v>
      </c>
      <c r="HX103" s="110">
        <f t="shared" si="183"/>
        <v>0</v>
      </c>
      <c r="HY103" s="119">
        <f>HY102+'DT-Prelim Calcs'!$C$11</f>
        <v>3.9600000000000026</v>
      </c>
      <c r="HZ103" s="2">
        <f>IJ103/'Drive Train'!$G$35</f>
        <v>0.8746700185582732</v>
      </c>
      <c r="IA103" s="88">
        <f>IH103*12*60/(PI() * 'Drive Train'!$G$17)/HZ$2*HZ103</f>
        <v>4110.8289275006773</v>
      </c>
      <c r="IB103" s="2">
        <f>('DT-Prelim Calcs'!$C$6*HZ103-IA103)/('DT-Prelim Calcs'!$C$6*HZ103)*'DT-Prelim Calcs'!$C$7*HZ103</f>
        <v>0.24077294743840574</v>
      </c>
      <c r="IC103" s="110">
        <f>IB103/'DT-Prelim Calcs'!$C$7*('DT-Prelim Calcs'!$C$8-'DT-Prelim Calcs'!$C$9)+'DT-Prelim Calcs'!$C$9</f>
        <v>17.685442184186449</v>
      </c>
      <c r="ID103" s="110">
        <f t="shared" si="142"/>
        <v>17.685442184186449</v>
      </c>
      <c r="IE103" s="2">
        <f t="shared" si="184"/>
        <v>1.4484394458003091E-6</v>
      </c>
      <c r="IF103" s="110">
        <f>IE103*'DT-Prelim Calcs'!$C$21/HZ$2/'DT-Prelim Calcs'!$C$19/'DT-Prelim Calcs'!$C$18*3.39*'DT-Prelim Calcs'!$C$20</f>
        <v>5.3794075486095273E-5</v>
      </c>
      <c r="IG103" s="88">
        <f t="shared" si="143"/>
        <v>1</v>
      </c>
      <c r="IH103" s="110">
        <f>IF102*'DT-Prelim Calcs'!$C$11+IH102</f>
        <v>12.304211573876085</v>
      </c>
      <c r="II103" s="110">
        <f>II102+0.5*IF103*'DT-Prelim Calcs'!$C$11^2+IH103*'DT-Prelim Calcs'!$C$11</f>
        <v>44.11184657946724</v>
      </c>
      <c r="IJ103" s="110">
        <f>MIN('Drive Train'!$G$35-ID102*'DT-Prelim Calcs'!$C$21*'Drive Train'!$G$38,IJ102+ID$2)</f>
        <v>11.108309235690069</v>
      </c>
      <c r="IK103" s="110">
        <f>'Drive Train'!$G$35-ID103*'DT-Prelim Calcs'!$C$21*'Drive Train'!$G$38</f>
        <v>11.108310203423219</v>
      </c>
      <c r="IL103" s="1">
        <f>IF(II103&gt;='Drive Train'!$G$30,1,0)</f>
        <v>1</v>
      </c>
      <c r="IM103" s="110">
        <f t="shared" si="185"/>
        <v>0</v>
      </c>
      <c r="IN103" s="119">
        <f>IN102+'DT-Prelim Calcs'!$C$11</f>
        <v>3.9600000000000026</v>
      </c>
      <c r="IO103" s="2">
        <f>IY103/'Drive Train'!$G$35</f>
        <v>0.87467006778262246</v>
      </c>
      <c r="IP103" s="88">
        <f>IW103*12*60/(PI() * 'Drive Train'!$G$17)/IO$2*IO103</f>
        <v>4110.82962325474</v>
      </c>
      <c r="IQ103" s="2">
        <f>('DT-Prelim Calcs'!$C$6*IO103-IP103)/('DT-Prelim Calcs'!$C$6*IO103)*'DT-Prelim Calcs'!$C$7*IO103</f>
        <v>0.24077284886302097</v>
      </c>
      <c r="IR103" s="110">
        <f>IQ103/'DT-Prelim Calcs'!$C$7*('DT-Prelim Calcs'!$C$8-'DT-Prelim Calcs'!$C$9)+'DT-Prelim Calcs'!$C$9</f>
        <v>17.685436171787096</v>
      </c>
      <c r="IS103" s="110">
        <f t="shared" si="144"/>
        <v>17.685436171787096</v>
      </c>
      <c r="IT103" s="2">
        <f t="shared" si="186"/>
        <v>1.3226637526064788E-6</v>
      </c>
      <c r="IU103" s="110">
        <f>IT103*'DT-Prelim Calcs'!$C$21/IO$2/'DT-Prelim Calcs'!$C$19/'DT-Prelim Calcs'!$C$18*3.39*'DT-Prelim Calcs'!$C$20</f>
        <v>4.9122850083057157E-5</v>
      </c>
      <c r="IV103" s="88">
        <f t="shared" si="145"/>
        <v>1</v>
      </c>
      <c r="IW103" s="110">
        <f>IU102*'DT-Prelim Calcs'!$C$11+IW102</f>
        <v>12.304212963900865</v>
      </c>
      <c r="IX103" s="110">
        <f>IX102+0.5*IU103*'DT-Prelim Calcs'!$C$11^2+IW103*'DT-Prelim Calcs'!$C$11</f>
        <v>44.344564026956725</v>
      </c>
      <c r="IY103" s="110">
        <f>MIN('Drive Train'!$G$35-IS102*'DT-Prelim Calcs'!$C$21*'Drive Train'!$G$38,IY102+IS$2)</f>
        <v>11.108309860839304</v>
      </c>
      <c r="IZ103" s="110">
        <f>'Drive Train'!$G$35-IS103*'DT-Prelim Calcs'!$C$21*'Drive Train'!$G$38</f>
        <v>11.10831074453916</v>
      </c>
      <c r="JA103" s="1">
        <f>IF(IX103&gt;='Drive Train'!$G$30,1,0)</f>
        <v>1</v>
      </c>
      <c r="JB103" s="110">
        <f t="shared" si="187"/>
        <v>0</v>
      </c>
      <c r="JC103" s="119">
        <f>JC102+'DT-Prelim Calcs'!$C$11</f>
        <v>3.9600000000000026</v>
      </c>
      <c r="JD103" s="2">
        <f>JN103/'Drive Train'!$G$35</f>
        <v>0.87467009660536843</v>
      </c>
      <c r="JE103" s="88">
        <f>JL103*12*60/(PI() * 'Drive Train'!$G$17)/JD$2*JD103</f>
        <v>4110.8300306454448</v>
      </c>
      <c r="JF103" s="2">
        <f>('DT-Prelim Calcs'!$C$6*JD103-JE103)/('DT-Prelim Calcs'!$C$6*JD103)*'DT-Prelim Calcs'!$C$7*JD103</f>
        <v>0.24077279114335071</v>
      </c>
      <c r="JG103" s="110">
        <f>JF103/'DT-Prelim Calcs'!$C$7*('DT-Prelim Calcs'!$C$8-'DT-Prelim Calcs'!$C$9)+'DT-Prelim Calcs'!$C$9</f>
        <v>17.685432651296569</v>
      </c>
      <c r="JH103" s="110">
        <f t="shared" si="146"/>
        <v>17.685432651296569</v>
      </c>
      <c r="JI103" s="2">
        <f t="shared" si="188"/>
        <v>1.2490172593970783E-6</v>
      </c>
      <c r="JJ103" s="110">
        <f>JI103*'DT-Prelim Calcs'!$C$21/JD$2/'DT-Prelim Calcs'!$C$19/'DT-Prelim Calcs'!$C$18*3.39*'DT-Prelim Calcs'!$C$20</f>
        <v>4.6387668418073083E-5</v>
      </c>
      <c r="JK103" s="88">
        <f t="shared" si="147"/>
        <v>1</v>
      </c>
      <c r="JL103" s="110">
        <f>JJ102*'DT-Prelim Calcs'!$C$11+JL102</f>
        <v>12.30421377781364</v>
      </c>
      <c r="JM103" s="110">
        <f>JM102+0.5*JJ103*'DT-Prelim Calcs'!$C$11^2+JL103*'DT-Prelim Calcs'!$C$11</f>
        <v>44.502196575567027</v>
      </c>
      <c r="JN103" s="110">
        <f>MIN('Drive Train'!$G$35-JH102*'DT-Prelim Calcs'!$C$21*'Drive Train'!$G$38,JN102+JH$2)</f>
        <v>11.108310226888179</v>
      </c>
      <c r="JO103" s="110">
        <f>'Drive Train'!$G$35-JH103*'DT-Prelim Calcs'!$C$21*'Drive Train'!$G$38</f>
        <v>11.108311061383308</v>
      </c>
      <c r="JP103" s="1">
        <f>IF(JM103&gt;='Drive Train'!$G$30,1,0)</f>
        <v>1</v>
      </c>
      <c r="JQ103" s="110">
        <f>MIN(JG103,'DT-Prelim Calcs'!$C$10)*'DT-Prelim Calcs'!$C$11*1000/60/60*(1-JP103)</f>
        <v>0</v>
      </c>
      <c r="JR103" s="119">
        <f>JR102+'DT-Prelim Calcs'!$C$11</f>
        <v>3.9600000000000026</v>
      </c>
      <c r="JS103" s="2">
        <f>KC103/'Drive Train'!$G$35</f>
        <v>0.87467010720959215</v>
      </c>
      <c r="JT103" s="88">
        <f>KA103*12*60/(PI() * 'Drive Train'!$G$17)/JS$2*JS103</f>
        <v>4110.8301805292258</v>
      </c>
      <c r="JU103" s="2">
        <f>('DT-Prelim Calcs'!$C$6*JS103-JT103)/('DT-Prelim Calcs'!$C$6*JS103)*'DT-Prelim Calcs'!$C$7*JS103</f>
        <v>0.24077276990761246</v>
      </c>
      <c r="JV103" s="110">
        <f>JU103/'DT-Prelim Calcs'!$C$7*('DT-Prelim Calcs'!$C$8-'DT-Prelim Calcs'!$C$9)+'DT-Prelim Calcs'!$C$9</f>
        <v>17.685431356067141</v>
      </c>
      <c r="JW103" s="110">
        <f t="shared" si="148"/>
        <v>17.685431356067141</v>
      </c>
      <c r="JX103" s="2">
        <f t="shared" si="189"/>
        <v>1.2219218579190283E-6</v>
      </c>
      <c r="JY103" s="110">
        <f>JX103*'DT-Prelim Calcs'!$C$21/JS$2/'DT-Prelim Calcs'!$C$19/'DT-Prelim Calcs'!$C$18*3.39*'DT-Prelim Calcs'!$C$20</f>
        <v>4.5381363268995253E-5</v>
      </c>
      <c r="JZ103" s="88">
        <f t="shared" si="149"/>
        <v>1</v>
      </c>
      <c r="KA103" s="110">
        <f>JY102*'DT-Prelim Calcs'!$C$11+KA102</f>
        <v>12.304214077261607</v>
      </c>
      <c r="KB103" s="110">
        <f>KB102+0.5*JY103*'DT-Prelim Calcs'!$C$11^2+KA103*'DT-Prelim Calcs'!$C$11</f>
        <v>44.564286586953678</v>
      </c>
      <c r="KC103" s="110">
        <f>MIN('Drive Train'!$G$35-JW102*'DT-Prelim Calcs'!$C$21*'Drive Train'!$G$38,KC102+JW$2)</f>
        <v>11.10831036156182</v>
      </c>
      <c r="KD103" s="110">
        <f>'Drive Train'!$G$35-JW103*'DT-Prelim Calcs'!$C$21*'Drive Train'!$G$38</f>
        <v>11.108311177953956</v>
      </c>
      <c r="KE103" s="1">
        <f>IF(KB103&gt;='Drive Train'!$G$30,1,0)</f>
        <v>1</v>
      </c>
      <c r="KF103" s="110">
        <f>MIN(JV103,'DT-Prelim Calcs'!$C$10)*'DT-Prelim Calcs'!$C$11*1000/60/60*(1-KE103)</f>
        <v>0</v>
      </c>
      <c r="KG103" s="119">
        <f>KG102+'DT-Prelim Calcs'!$C$11</f>
        <v>3.9600000000000026</v>
      </c>
      <c r="KH103" s="2">
        <f>KR103/'Drive Train'!$G$35</f>
        <v>0.87467010642104082</v>
      </c>
      <c r="KI103" s="88">
        <f>KP103*12*60/(PI() * 'Drive Train'!$G$17)/KH$2*KH103</f>
        <v>4110.8301693835638</v>
      </c>
      <c r="KJ103" s="2">
        <f>('DT-Prelim Calcs'!$C$6*KH103-KI103)/('DT-Prelim Calcs'!$C$6*KH103)*'DT-Prelim Calcs'!$C$7*KH103</f>
        <v>0.24077277148674556</v>
      </c>
      <c r="KK103" s="110">
        <f>KJ103/'DT-Prelim Calcs'!$C$7*('DT-Prelim Calcs'!$C$8-'DT-Prelim Calcs'!$C$9)+'DT-Prelim Calcs'!$C$9</f>
        <v>17.685431452383064</v>
      </c>
      <c r="KL103" s="110">
        <f t="shared" si="150"/>
        <v>17.685431452383064</v>
      </c>
      <c r="KM103" s="2">
        <f t="shared" si="190"/>
        <v>1.223936727551278E-6</v>
      </c>
      <c r="KN103" s="110">
        <f>KM103*'DT-Prelim Calcs'!$C$21/KH$2/'DT-Prelim Calcs'!$C$19/'DT-Prelim Calcs'!$C$18*3.39*'DT-Prelim Calcs'!$C$20</f>
        <v>4.5456194184023251E-5</v>
      </c>
      <c r="KO103" s="88">
        <f t="shared" si="151"/>
        <v>1</v>
      </c>
      <c r="KP103" s="110">
        <f>KN102*'DT-Prelim Calcs'!$C$11+KP102</f>
        <v>12.304214054994047</v>
      </c>
      <c r="KQ103" s="110">
        <f>KQ102+0.5*KN103*'DT-Prelim Calcs'!$C$11^2+KP103*'DT-Prelim Calcs'!$C$11</f>
        <v>44.559731156344704</v>
      </c>
      <c r="KR103" s="110">
        <f>MIN('Drive Train'!$G$35-KL102*'DT-Prelim Calcs'!$C$21*'Drive Train'!$G$38,KR102+KL$2)</f>
        <v>11.108310351547217</v>
      </c>
      <c r="KS103" s="110">
        <f>'Drive Train'!$G$35-KL103*'DT-Prelim Calcs'!$C$21*'Drive Train'!$G$38</f>
        <v>11.108311169285523</v>
      </c>
      <c r="KT103" s="1">
        <f>IF(KQ103&gt;='Drive Train'!$G$30,1,0)</f>
        <v>1</v>
      </c>
      <c r="KU103" s="110">
        <f>MIN(KK103,'DT-Prelim Calcs'!$C$10)*'DT-Prelim Calcs'!$C$11*1000/60/60*(1-KT103)</f>
        <v>0</v>
      </c>
      <c r="KV103" s="119">
        <f>KV102+'DT-Prelim Calcs'!$C$11</f>
        <v>3.9600000000000026</v>
      </c>
      <c r="KW103" s="2">
        <f>LG103/'Drive Train'!$G$35</f>
        <v>0.8746701071613644</v>
      </c>
      <c r="KX103" s="88">
        <f>LE103*12*60/(PI() * 'Drive Train'!$G$17)/KW$2*KW103</f>
        <v>4110.8301798475559</v>
      </c>
      <c r="KY103" s="2">
        <f>('DT-Prelim Calcs'!$C$6*KW103-KX103)/('DT-Prelim Calcs'!$C$6*KW103)*'DT-Prelim Calcs'!$C$7*KW103</f>
        <v>0.2407727700041927</v>
      </c>
      <c r="KZ103" s="110">
        <f>KY103/'DT-Prelim Calcs'!$C$7*('DT-Prelim Calcs'!$C$8-'DT-Prelim Calcs'!$C$9)+'DT-Prelim Calcs'!$C$9</f>
        <v>17.685431361957853</v>
      </c>
      <c r="LA103" s="110">
        <f t="shared" si="152"/>
        <v>17.685431361957853</v>
      </c>
      <c r="LB103" s="2">
        <f t="shared" si="191"/>
        <v>1.2220450878730471E-6</v>
      </c>
      <c r="LC103" s="110">
        <f>LB103*'DT-Prelim Calcs'!$C$21/KW$2/'DT-Prelim Calcs'!$C$19/'DT-Prelim Calcs'!$C$18*3.39*'DT-Prelim Calcs'!$C$20</f>
        <v>4.5385939947342331E-5</v>
      </c>
      <c r="LD103" s="88">
        <f t="shared" si="153"/>
        <v>1</v>
      </c>
      <c r="LE103" s="110">
        <f>LC102*'DT-Prelim Calcs'!$C$11+LE102</f>
        <v>12.30421407589972</v>
      </c>
      <c r="LF103" s="110">
        <f>LF102+0.5*LC103*'DT-Prelim Calcs'!$C$11^2+LE103*'DT-Prelim Calcs'!$C$11</f>
        <v>44.564071502805504</v>
      </c>
      <c r="LG103" s="110">
        <f>MIN('Drive Train'!$G$35-LA102*'DT-Prelim Calcs'!$C$21*'Drive Train'!$G$38,LG102+LA$2)</f>
        <v>11.108310360949327</v>
      </c>
      <c r="LH103" s="110">
        <f>'Drive Train'!$G$35-LA103*'DT-Prelim Calcs'!$C$21*'Drive Train'!$G$38</f>
        <v>11.108311177423793</v>
      </c>
      <c r="LI103" s="1">
        <f>IF(LF103&gt;='Drive Train'!$G$30,1,0)</f>
        <v>1</v>
      </c>
      <c r="LJ103" s="110">
        <f>MIN(KZ103,'DT-Prelim Calcs'!$C$10)*'DT-Prelim Calcs'!$C$11*1000/60/60*(1-LI103)</f>
        <v>0</v>
      </c>
      <c r="LK103" s="119">
        <f>LK102+'DT-Prelim Calcs'!$C$11</f>
        <v>3.9600000000000026</v>
      </c>
      <c r="LL103" s="2">
        <f>LV103/'Drive Train'!$G$35</f>
        <v>0.87467010660351729</v>
      </c>
      <c r="LM103" s="88">
        <f>LT103*12*60/(PI() * 'Drive Train'!$G$17)/LL$2*LL103</f>
        <v>4110.8301719627516</v>
      </c>
      <c r="LN103" s="2">
        <f>('DT-Prelim Calcs'!$C$6*LL103-LM103)/('DT-Prelim Calcs'!$C$6*LL103)*'DT-Prelim Calcs'!$C$7*LL103</f>
        <v>0.24077277112132245</v>
      </c>
      <c r="LO103" s="110">
        <f>LN103/'DT-Prelim Calcs'!$C$7*('DT-Prelim Calcs'!$C$8-'DT-Prelim Calcs'!$C$9)+'DT-Prelim Calcs'!$C$9</f>
        <v>17.685431430094845</v>
      </c>
      <c r="LP103" s="110">
        <f t="shared" si="154"/>
        <v>17.685431430094845</v>
      </c>
      <c r="LQ103" s="2">
        <f t="shared" si="192"/>
        <v>1.2234704717950518E-6</v>
      </c>
      <c r="LR103" s="110">
        <f>LQ103*'DT-Prelim Calcs'!$C$21/LL$2/'DT-Prelim Calcs'!$C$19/'DT-Prelim Calcs'!$C$18*3.39*'DT-Prelim Calcs'!$C$20</f>
        <v>4.5438877756043482E-5</v>
      </c>
      <c r="LS103" s="88">
        <f t="shared" si="155"/>
        <v>1</v>
      </c>
      <c r="LT103" s="110">
        <f>LR102*'DT-Prelim Calcs'!$C$11+LT102</f>
        <v>12.304214060146924</v>
      </c>
      <c r="LU103" s="110">
        <f>LU102+0.5*LR103*'DT-Prelim Calcs'!$C$11^2+LT103*'DT-Prelim Calcs'!$C$11</f>
        <v>44.561195922871825</v>
      </c>
      <c r="LV103" s="110">
        <f>MIN('Drive Train'!$G$35-LP102*'DT-Prelim Calcs'!$C$21*'Drive Train'!$G$38,LV102+LP$2)</f>
        <v>11.108310353864669</v>
      </c>
      <c r="LW103" s="110">
        <f>'Drive Train'!$G$35-LP103*'DT-Prelim Calcs'!$C$21*'Drive Train'!$G$38</f>
        <v>11.108311171291463</v>
      </c>
      <c r="LX103" s="1">
        <f>IF(LU103&gt;='Drive Train'!$G$30,1,0)</f>
        <v>1</v>
      </c>
      <c r="LY103" s="110">
        <f>MIN(LO103,'DT-Prelim Calcs'!$C$10)*'DT-Prelim Calcs'!$C$11*1000/60/60*(1-LX103)</f>
        <v>0</v>
      </c>
      <c r="LZ103" s="119">
        <f>LZ102+'DT-Prelim Calcs'!$C$11</f>
        <v>3.9600000000000026</v>
      </c>
    </row>
    <row r="104" spans="18:338" x14ac:dyDescent="0.2">
      <c r="R104" s="119">
        <f>R103+'DT-Prelim Calcs'!$C$11</f>
        <v>4.0000000000000027</v>
      </c>
      <c r="S104" s="2">
        <f>AG104/'Drive Train'!$G$35</f>
        <v>0</v>
      </c>
      <c r="T104" s="88">
        <f>AE104*12*60/(PI() * 'Drive Train'!$G$17)/S$2*ABS(S104)</f>
        <v>0</v>
      </c>
      <c r="U104" s="2">
        <f>IF(OR(AD103=1,AND($C$32=Motors!$C$28,'DT-Prelim Calcs'!AI103=1)),0,IF(AG104=0,-(V103+$C$9)/($C$8-$C$9)*$C$7,($C$6*S104-T104)/($C$6*S104)*$C$7*S104))</f>
        <v>0</v>
      </c>
      <c r="V104" s="110">
        <f>IF(AND(AD103=1,AI103=1),0,ABS(U104/$C$7*($C$8-$C$9)+$C$9) *'Drive Train'!$K$55 + V103*(1-'Drive Train'!$K$55))</f>
        <v>0</v>
      </c>
      <c r="W104" s="110">
        <f t="shared" si="108"/>
        <v>0</v>
      </c>
      <c r="X104" s="2">
        <f>MAX(MIN(IF(AND(AI103=1,AG104&lt;0),-1,1)*(W104-$C$9)/($C$8-$C$9)*$C$7-$C$29*AE104/T$2 -  AI103*$C$29/2,X$2),MAX(X$4:X103)*-1)</f>
        <v>-0.19877611615902296</v>
      </c>
      <c r="Y104" s="110">
        <f t="shared" si="109"/>
        <v>0</v>
      </c>
      <c r="Z104" s="110">
        <f t="shared" si="110"/>
        <v>0</v>
      </c>
      <c r="AA104" s="110">
        <f t="shared" si="111"/>
        <v>0</v>
      </c>
      <c r="AB104" s="110" t="e">
        <f t="shared" si="112"/>
        <v>#N/A</v>
      </c>
      <c r="AC104" s="88">
        <f t="shared" si="156"/>
        <v>0</v>
      </c>
      <c r="AD104" s="1">
        <f t="shared" si="113"/>
        <v>1</v>
      </c>
      <c r="AE104" s="110">
        <f t="shared" si="114"/>
        <v>0</v>
      </c>
      <c r="AF104" s="110" t="e">
        <f t="shared" si="115"/>
        <v>#N/A</v>
      </c>
      <c r="AG104" s="110">
        <f>IF(AI103=0,MIN('Drive Train'!$G$35-W103*$C$21*'Drive Train'!$G$38,AG103+W$2)-$C$3,IF(AE103-1&lt;=0,0,IF($C$32=Motors!$C$26,MAX(MAX(AG$4:AG103)*-1,AG103-W$2),MAX(0,MAX(AG$4:AG103)*-1,AG103-W$2))))</f>
        <v>0</v>
      </c>
      <c r="AH104" s="110">
        <f>'Drive Train'!$G$35-ABS(W104)*'DT-Prelim Calcs'!$C$21*'Drive Train'!$G$38</f>
        <v>12.7</v>
      </c>
      <c r="AI104" s="1">
        <f>IF(AJ104&gt;='Drive Train'!$G$30,1,0)</f>
        <v>1</v>
      </c>
      <c r="AJ104" s="110">
        <f>AJ103+0.5*Y104*'DT-Prelim Calcs'!$C$11^2+AE104*'DT-Prelim Calcs'!$C$11</f>
        <v>27.383415475911544</v>
      </c>
      <c r="AK104" s="110">
        <f t="shared" si="193"/>
        <v>0</v>
      </c>
      <c r="AL104" s="119">
        <f>AL103+'DT-Prelim Calcs'!$C$11</f>
        <v>4.0000000000000027</v>
      </c>
      <c r="AM104" s="2">
        <f>AW104/'Drive Train'!$G$35</f>
        <v>0.7535121169098089</v>
      </c>
      <c r="AN104" s="88">
        <f>AU104*12*60/(PI() * 'Drive Train'!$G$17)/AM$2*AM104</f>
        <v>2253.1861926801953</v>
      </c>
      <c r="AO104" s="2">
        <f>('DT-Prelim Calcs'!$C$6*AM104-AN104)/('DT-Prelim Calcs'!$C$6*AM104)*'DT-Prelim Calcs'!$C$7*AM104</f>
        <v>0.51844651434983824</v>
      </c>
      <c r="AP104" s="110">
        <f>AO104/'DT-Prelim Calcs'!$C$7*('DT-Prelim Calcs'!$C$8-'DT-Prelim Calcs'!$C$9)+'DT-Prelim Calcs'!$C$9</f>
        <v>34.62156044970645</v>
      </c>
      <c r="AQ104" s="110">
        <f t="shared" si="117"/>
        <v>34.62156044970645</v>
      </c>
      <c r="AR104" s="2">
        <f t="shared" si="157"/>
        <v>0.36525780619147302</v>
      </c>
      <c r="AS104" s="110">
        <f>AR104*'DT-Prelim Calcs'!$C$21/AM$2/'DT-Prelim Calcs'!$C$19/'DT-Prelim Calcs'!$C$18*3.39*'DT-Prelim Calcs'!$C$20</f>
        <v>4.0696294322390099</v>
      </c>
      <c r="AT104" s="88">
        <f t="shared" si="118"/>
        <v>0</v>
      </c>
      <c r="AU104" s="110">
        <f>AS103*'DT-Prelim Calcs'!$C$11+AU103</f>
        <v>26.094814429806839</v>
      </c>
      <c r="AV104" s="110">
        <f>AV103+0.5*AS104*'DT-Prelim Calcs'!$C$11^2+AU104*'DT-Prelim Calcs'!$C$11</f>
        <v>59.955141459812843</v>
      </c>
      <c r="AW104" s="110">
        <f>MIN('Drive Train'!$G$35-AQ103*'DT-Prelim Calcs'!$C$21*'Drive Train'!$G$38,AW103+AQ$2)</f>
        <v>9.5696038847545726</v>
      </c>
      <c r="AX104" s="110">
        <f>'Drive Train'!$G$35-AQ104*'DT-Prelim Calcs'!$C$21*'Drive Train'!$G$38</f>
        <v>9.5840595595264197</v>
      </c>
      <c r="AY104" s="1">
        <f>IF(AV104&gt;='Drive Train'!$G$30,1,0)</f>
        <v>1</v>
      </c>
      <c r="AZ104" s="110">
        <f t="shared" si="158"/>
        <v>0</v>
      </c>
      <c r="BA104" s="119">
        <f>BA103+'DT-Prelim Calcs'!$C$11</f>
        <v>4.0000000000000027</v>
      </c>
      <c r="BB104" s="2">
        <f>BL104/'Drive Train'!$G$35</f>
        <v>0.8479457234308001</v>
      </c>
      <c r="BC104" s="88">
        <f>BJ104*12*60/(PI() * 'Drive Train'!$G$17)/BB$2*BB104</f>
        <v>3705.8389247011614</v>
      </c>
      <c r="BD104" s="2">
        <f>('DT-Prelim Calcs'!$C$6*BB104-BC104)/('DT-Prelim Calcs'!$C$6*BB104)*'DT-Prelim Calcs'!$C$7*BB104</f>
        <v>0.30087181184759293</v>
      </c>
      <c r="BE104" s="110">
        <f>BD104/'DT-Prelim Calcs'!$C$7*('DT-Prelim Calcs'!$C$8-'DT-Prelim Calcs'!$C$9)+'DT-Prelim Calcs'!$C$9</f>
        <v>21.351046680065952</v>
      </c>
      <c r="BF104" s="110">
        <f t="shared" si="119"/>
        <v>21.351046680065952</v>
      </c>
      <c r="BG104" s="2">
        <f t="shared" si="159"/>
        <v>7.6979903838733099E-2</v>
      </c>
      <c r="BH104" s="110">
        <f>BG104*'DT-Prelim Calcs'!$C$21/BB$2/'DT-Prelim Calcs'!$C$19/'DT-Prelim Calcs'!$C$18*3.39*'DT-Prelim Calcs'!$C$20</f>
        <v>1.3341917463948318</v>
      </c>
      <c r="BI104" s="88">
        <f t="shared" si="120"/>
        <v>0</v>
      </c>
      <c r="BJ104" s="110">
        <f>BH103*'DT-Prelim Calcs'!$C$11+BJ103</f>
        <v>24.517734069201843</v>
      </c>
      <c r="BK104" s="110">
        <f>BK103+0.5*BH104*'DT-Prelim Calcs'!$C$11^2+BJ104*'DT-Prelim Calcs'!$C$11</f>
        <v>66.946340829338411</v>
      </c>
      <c r="BL104" s="110">
        <f>MIN('Drive Train'!$G$35-BF103*'DT-Prelim Calcs'!$C$21*'Drive Train'!$G$38,BL103+BF$2)</f>
        <v>10.768910687571161</v>
      </c>
      <c r="BM104" s="110">
        <f>'Drive Train'!$G$35-BF104*'DT-Prelim Calcs'!$C$21*'Drive Train'!$G$38</f>
        <v>10.778405798794063</v>
      </c>
      <c r="BN104" s="1">
        <f>IF(BK104&gt;='Drive Train'!$G$30,1,0)</f>
        <v>1</v>
      </c>
      <c r="BO104" s="110">
        <f t="shared" si="160"/>
        <v>0</v>
      </c>
      <c r="BP104" s="119">
        <f>BP103+'DT-Prelim Calcs'!$C$11</f>
        <v>4.0000000000000027</v>
      </c>
      <c r="BQ104" s="2">
        <f>CA104/'Drive Train'!$G$35</f>
        <v>0.8724229970138202</v>
      </c>
      <c r="BR104" s="88">
        <f>BY104*12*60/(PI() * 'Drive Train'!$G$17)/BQ$2*BQ104</f>
        <v>4077.3388904696881</v>
      </c>
      <c r="BS104" s="2">
        <f>('DT-Prelim Calcs'!$C$6*BQ104-BR104)/('DT-Prelim Calcs'!$C$6*BQ104)*'DT-Prelim Calcs'!$C$7*BQ104</f>
        <v>0.24569042654937345</v>
      </c>
      <c r="BT104" s="110">
        <f>BS104/'DT-Prelim Calcs'!$C$7*('DT-Prelim Calcs'!$C$8-'DT-Prelim Calcs'!$C$9)+'DT-Prelim Calcs'!$C$9</f>
        <v>17.985373534217103</v>
      </c>
      <c r="BU104" s="110">
        <f t="shared" si="121"/>
        <v>17.985373534217103</v>
      </c>
      <c r="BV104" s="2">
        <f t="shared" si="161"/>
        <v>6.2653596179672311E-3</v>
      </c>
      <c r="BW104" s="110">
        <f>BV104*'DT-Prelim Calcs'!$C$21/BQ$2/'DT-Prelim Calcs'!$C$19/'DT-Prelim Calcs'!$C$18*3.39*'DT-Prelim Calcs'!$C$20</f>
        <v>0.1473711438210317</v>
      </c>
      <c r="BX104" s="88">
        <f t="shared" si="122"/>
        <v>1</v>
      </c>
      <c r="BY104" s="110">
        <f>BW103*'DT-Prelim Calcs'!$C$11+BY103</f>
        <v>19.319059719069266</v>
      </c>
      <c r="BZ104" s="110">
        <f>BZ103+0.5*BW104*'DT-Prelim Calcs'!$C$11^2+BY104*'DT-Prelim Calcs'!$C$11</f>
        <v>61.541491186608376</v>
      </c>
      <c r="CA104" s="110">
        <f>MIN('Drive Train'!$G$35-BU103*'DT-Prelim Calcs'!$C$21*'Drive Train'!$G$38,CA103+BU$2)</f>
        <v>11.079772062075516</v>
      </c>
      <c r="CB104" s="110">
        <f>'Drive Train'!$G$35-BU104*'DT-Prelim Calcs'!$C$21*'Drive Train'!$G$38</f>
        <v>11.081316381920461</v>
      </c>
      <c r="CC104" s="1">
        <f>IF(BZ104&gt;='Drive Train'!$G$30,1,0)</f>
        <v>1</v>
      </c>
      <c r="CD104" s="110">
        <f t="shared" si="162"/>
        <v>0</v>
      </c>
      <c r="CE104" s="119">
        <f>CE103+'DT-Prelim Calcs'!$C$11</f>
        <v>4.0000000000000027</v>
      </c>
      <c r="CF104" s="2">
        <f>CP104/'Drive Train'!$G$35</f>
        <v>0.87459278827480891</v>
      </c>
      <c r="CG104" s="88">
        <f>CN104*12*60/(PI() * 'Drive Train'!$G$17)/CF$2*CF104</f>
        <v>4109.7015632075663</v>
      </c>
      <c r="CH104" s="2">
        <f>('DT-Prelim Calcs'!$C$6*CF104-CG104)/('DT-Prelim Calcs'!$C$6*CF104)*'DT-Prelim Calcs'!$C$7*CF104</f>
        <v>0.24093624172044817</v>
      </c>
      <c r="CI104" s="110">
        <f>CH104/'DT-Prelim Calcs'!$C$7*('DT-Prelim Calcs'!$C$8-'DT-Prelim Calcs'!$C$9)+'DT-Prelim Calcs'!$C$9</f>
        <v>17.695401977275562</v>
      </c>
      <c r="CJ104" s="110">
        <f t="shared" si="123"/>
        <v>17.695401977275562</v>
      </c>
      <c r="CK104" s="2">
        <f t="shared" si="163"/>
        <v>2.0951719401893221E-4</v>
      </c>
      <c r="CL104" s="110">
        <f>CK104*'DT-Prelim Calcs'!$C$21/CF$2/'DT-Prelim Calcs'!$C$19/'DT-Prelim Calcs'!$C$18*3.39*'DT-Prelim Calcs'!$C$20</f>
        <v>6.225063137223162E-3</v>
      </c>
      <c r="CM104" s="88">
        <f t="shared" si="124"/>
        <v>1</v>
      </c>
      <c r="CN104" s="110">
        <f>CL103*'DT-Prelim Calcs'!$C$11+CN103</f>
        <v>15.377404314744936</v>
      </c>
      <c r="CO104" s="110">
        <f>CO103+0.5*CL104*'DT-Prelim Calcs'!$C$11^2+CN104*'DT-Prelim Calcs'!$C$11</f>
        <v>53.493228316484462</v>
      </c>
      <c r="CP104" s="110">
        <f>MIN('Drive Train'!$G$35-CJ103*'DT-Prelim Calcs'!$C$21*'Drive Train'!$G$38,CP103+CJ$2)</f>
        <v>11.107328411090073</v>
      </c>
      <c r="CQ104" s="110">
        <f>'Drive Train'!$G$35-CJ104*'DT-Prelim Calcs'!$C$21*'Drive Train'!$G$38</f>
        <v>11.107413822045199</v>
      </c>
      <c r="CR104" s="1">
        <f>IF(CO104&gt;='Drive Train'!$G$30,1,0)</f>
        <v>1</v>
      </c>
      <c r="CS104" s="110">
        <f t="shared" si="164"/>
        <v>0</v>
      </c>
      <c r="CT104" s="119">
        <f>CT103+'DT-Prelim Calcs'!$C$11</f>
        <v>4.0000000000000027</v>
      </c>
      <c r="CU104" s="2">
        <f>DE104/'Drive Train'!$G$35</f>
        <v>0.87466948848629189</v>
      </c>
      <c r="CV104" s="88">
        <f>DC104*12*60/(PI() * 'Drive Train'!$G$17)/CU$2*CU104</f>
        <v>4110.8213438964349</v>
      </c>
      <c r="CW104" s="2">
        <f>('DT-Prelim Calcs'!$C$6*CU104-CV104)/('DT-Prelim Calcs'!$C$6*CU104)*'DT-Prelim Calcs'!$C$7*CU104</f>
        <v>0.2407740310098542</v>
      </c>
      <c r="CX104" s="110">
        <f>CW104/'DT-Prelim Calcs'!$C$7*('DT-Prelim Calcs'!$C$8-'DT-Prelim Calcs'!$C$9)+'DT-Prelim Calcs'!$C$9</f>
        <v>17.685508274359904</v>
      </c>
      <c r="CY104" s="110">
        <f t="shared" si="125"/>
        <v>17.685508274359904</v>
      </c>
      <c r="CZ104" s="2">
        <f t="shared" si="165"/>
        <v>2.8302696637449998E-6</v>
      </c>
      <c r="DA104" s="110">
        <f>CZ104*'DT-Prelim Calcs'!$C$21/CU$2/'DT-Prelim Calcs'!$C$19/'DT-Prelim Calcs'!$C$18*3.39*'DT-Prelim Calcs'!$C$20</f>
        <v>1.0161051769635243E-4</v>
      </c>
      <c r="DB104" s="88">
        <f t="shared" si="126"/>
        <v>1</v>
      </c>
      <c r="DC104" s="110">
        <f>DA103*'DT-Prelim Calcs'!$C$11+DC103</f>
        <v>12.728478964010534</v>
      </c>
      <c r="DD104" s="110">
        <f>DD103+0.5*DA104*'DT-Prelim Calcs'!$C$11^2+DC104*'DT-Prelim Calcs'!$C$11</f>
        <v>46.304621925658068</v>
      </c>
      <c r="DE104" s="110">
        <f>MIN('Drive Train'!$G$35-CY103*'DT-Prelim Calcs'!$C$21*'Drive Train'!$G$38,DE103+CY$2)</f>
        <v>11.108302503775906</v>
      </c>
      <c r="DF104" s="110">
        <f>'Drive Train'!$G$35-CY104*'DT-Prelim Calcs'!$C$21*'Drive Train'!$G$38</f>
        <v>11.108304255307608</v>
      </c>
      <c r="DG104" s="1">
        <f>IF(DD104&gt;='Drive Train'!$G$30,1,0)</f>
        <v>1</v>
      </c>
      <c r="DH104" s="110">
        <f t="shared" si="166"/>
        <v>0</v>
      </c>
      <c r="DI104" s="119">
        <f>DI103+'DT-Prelim Calcs'!$C$11</f>
        <v>4.0000000000000027</v>
      </c>
      <c r="DJ104" s="2">
        <f>DT104/'Drive Train'!$G$35</f>
        <v>0.87467057956035899</v>
      </c>
      <c r="DK104" s="88">
        <f>DR104*12*60/(PI() * 'Drive Train'!$G$17)/DJ$2*DJ104</f>
        <v>4110.8368590070186</v>
      </c>
      <c r="DL104" s="2">
        <f>('DT-Prelim Calcs'!$C$6*DJ104-DK104)/('DT-Prelim Calcs'!$C$6*DJ104)*'DT-Prelim Calcs'!$C$7*DJ104</f>
        <v>0.24077182348149381</v>
      </c>
      <c r="DM104" s="110">
        <f>DL104/'DT-Prelim Calcs'!$C$7*('DT-Prelim Calcs'!$C$8-'DT-Prelim Calcs'!$C$9)+'DT-Prelim Calcs'!$C$9</f>
        <v>17.685373630786149</v>
      </c>
      <c r="DN104" s="110">
        <f t="shared" si="127"/>
        <v>17.685373630786149</v>
      </c>
      <c r="DO104" s="2">
        <f t="shared" si="167"/>
        <v>1.4361665301443338E-8</v>
      </c>
      <c r="DP104" s="110">
        <f>DO104*'DT-Prelim Calcs'!$C$21/DJ$2/'DT-Prelim Calcs'!$C$19/'DT-Prelim Calcs'!$C$18*3.39*'DT-Prelim Calcs'!$C$20</f>
        <v>6.0450036590403778E-7</v>
      </c>
      <c r="DQ104" s="88">
        <f t="shared" si="128"/>
        <v>1</v>
      </c>
      <c r="DR104" s="110">
        <f>DP103*'DT-Prelim Calcs'!$C$11+DR103</f>
        <v>10.856671254765358</v>
      </c>
      <c r="DS104" s="110">
        <f>DS103+0.5*DP104*'DT-Prelim Calcs'!$C$11^2+DR104*'DT-Prelim Calcs'!$C$11</f>
        <v>40.460047097999492</v>
      </c>
      <c r="DT104" s="110">
        <f>MIN('Drive Train'!$G$35-DN103*'DT-Prelim Calcs'!$C$21*'Drive Train'!$G$38,DT103+DN$2)</f>
        <v>11.108316360416559</v>
      </c>
      <c r="DU104" s="110">
        <f>'Drive Train'!$G$35-DN104*'DT-Prelim Calcs'!$C$21*'Drive Train'!$G$38</f>
        <v>11.108316373229245</v>
      </c>
      <c r="DV104" s="1">
        <f>IF(DS104&gt;='Drive Train'!$G$30,1,0)</f>
        <v>1</v>
      </c>
      <c r="DW104" s="110">
        <f t="shared" si="168"/>
        <v>0</v>
      </c>
      <c r="DX104" s="119">
        <f>DX103+'DT-Prelim Calcs'!$C$11</f>
        <v>4.0000000000000027</v>
      </c>
      <c r="DY104" s="2">
        <f>EI104/'Drive Train'!$G$35</f>
        <v>0.87467058541803444</v>
      </c>
      <c r="DZ104" s="88">
        <f>EG104*12*60/(PI() * 'Drive Train'!$G$17)/DY$2*DY104</f>
        <v>4110.8369397019314</v>
      </c>
      <c r="EA104" s="2">
        <f>('DT-Prelim Calcs'!$C$6*DY104-DZ104)/('DT-Prelim Calcs'!$C$6*DY104)*'DT-Prelim Calcs'!$C$7*DY104</f>
        <v>0.24077181225796904</v>
      </c>
      <c r="EB104" s="110">
        <f>EA104/'DT-Prelim Calcs'!$C$7*('DT-Prelim Calcs'!$C$8-'DT-Prelim Calcs'!$C$9)+'DT-Prelim Calcs'!$C$9</f>
        <v>17.685372946230736</v>
      </c>
      <c r="EC104" s="110">
        <f t="shared" si="129"/>
        <v>17.685372946230736</v>
      </c>
      <c r="ED104" s="2">
        <f t="shared" si="169"/>
        <v>2.4288210331846471E-11</v>
      </c>
      <c r="EE104" s="110">
        <f>ED104*'DT-Prelim Calcs'!$C$21/DY$2/'DT-Prelim Calcs'!$C$19/'DT-Prelim Calcs'!$C$18*3.39*'DT-Prelim Calcs'!$C$20</f>
        <v>1.1726623235388817E-9</v>
      </c>
      <c r="EF104" s="88">
        <f t="shared" si="130"/>
        <v>1</v>
      </c>
      <c r="EG104" s="110">
        <f>EE103*'DT-Prelim Calcs'!$C$11+EG103</f>
        <v>9.464790447073419</v>
      </c>
      <c r="EH104" s="110">
        <f>EH103+0.5*EE104*'DT-Prelim Calcs'!$C$11^2+EG104*'DT-Prelim Calcs'!$C$11</f>
        <v>35.782906643294957</v>
      </c>
      <c r="EI104" s="110">
        <f>MIN('Drive Train'!$G$35-EC103*'DT-Prelim Calcs'!$C$21*'Drive Train'!$G$38,EI103+EC$2)</f>
        <v>11.108316434809037</v>
      </c>
      <c r="EJ104" s="110">
        <f>'Drive Train'!$G$35-EC104*'DT-Prelim Calcs'!$C$21*'Drive Train'!$G$38</f>
        <v>11.108316434839233</v>
      </c>
      <c r="EK104" s="1">
        <f>IF(EH104&gt;='Drive Train'!$G$30,1,0)</f>
        <v>1</v>
      </c>
      <c r="EL104" s="110">
        <f t="shared" si="170"/>
        <v>0</v>
      </c>
      <c r="EM104" s="119">
        <f>EM103+'DT-Prelim Calcs'!$C$11</f>
        <v>4.0000000000000027</v>
      </c>
      <c r="EN104" s="2">
        <f>EX104/'Drive Train'!$G$35</f>
        <v>0.87467058542860954</v>
      </c>
      <c r="EO104" s="88">
        <f>EV104*12*60/(PI() * 'Drive Train'!$G$17)/EN$2*EN104</f>
        <v>4110.8369398422556</v>
      </c>
      <c r="EP104" s="2">
        <f>('DT-Prelim Calcs'!$C$6*EN104-EO104)/('DT-Prelim Calcs'!$C$6*EN104)*'DT-Prelim Calcs'!$C$7*EN104</f>
        <v>0.24077181223900024</v>
      </c>
      <c r="EQ104" s="110">
        <f>EP104/'DT-Prelim Calcs'!$C$7*('DT-Prelim Calcs'!$C$8-'DT-Prelim Calcs'!$C$9)+'DT-Prelim Calcs'!$C$9</f>
        <v>17.685372945073773</v>
      </c>
      <c r="ER104" s="110">
        <f t="shared" si="131"/>
        <v>17.685372945073773</v>
      </c>
      <c r="ES104" s="2">
        <f t="shared" si="171"/>
        <v>1.1685097334179773E-14</v>
      </c>
      <c r="ET104" s="110">
        <f>ES104*'DT-Prelim Calcs'!$C$21/EN$2/'DT-Prelim Calcs'!$C$19/'DT-Prelim Calcs'!$C$18*3.39*'DT-Prelim Calcs'!$C$20</f>
        <v>6.3649919768735559E-13</v>
      </c>
      <c r="EU104" s="88">
        <f t="shared" si="132"/>
        <v>1</v>
      </c>
      <c r="EV104" s="110">
        <f>ET103*'DT-Prelim Calcs'!$C$11+EV103</f>
        <v>8.3892460782727429</v>
      </c>
      <c r="EW104" s="110">
        <f>EW103+0.5*ET104*'DT-Prelim Calcs'!$C$11^2+EV104*'DT-Prelim Calcs'!$C$11</f>
        <v>32.013540659649706</v>
      </c>
      <c r="EX104" s="110">
        <f>MIN('Drive Train'!$G$35-ER103*'DT-Prelim Calcs'!$C$21*'Drive Train'!$G$38,EX103+ER$2)</f>
        <v>11.10831643494334</v>
      </c>
      <c r="EY104" s="110">
        <f>'Drive Train'!$G$35-ER104*'DT-Prelim Calcs'!$C$21*'Drive Train'!$G$38</f>
        <v>11.10831643494336</v>
      </c>
      <c r="EZ104" s="1">
        <f>IF(EW104&gt;='Drive Train'!$G$30,1,0)</f>
        <v>1</v>
      </c>
      <c r="FA104" s="110">
        <f t="shared" si="172"/>
        <v>0</v>
      </c>
      <c r="FB104" s="119">
        <f>FB103+'DT-Prelim Calcs'!$C$11</f>
        <v>4.0000000000000027</v>
      </c>
      <c r="FC104" s="2">
        <f>FM104/'Drive Train'!$G$35</f>
        <v>0.87467058542861498</v>
      </c>
      <c r="FD104" s="88">
        <f>FK104*12*60/(PI() * 'Drive Train'!$G$17)/FC$2*FC104</f>
        <v>4110.8369398423247</v>
      </c>
      <c r="FE104" s="2">
        <f>('DT-Prelim Calcs'!$C$6*FC104-FD104)/('DT-Prelim Calcs'!$C$6*FC104)*'DT-Prelim Calcs'!$C$7*FC104</f>
        <v>0.24077181223899125</v>
      </c>
      <c r="FF104" s="110">
        <f>FE104/'DT-Prelim Calcs'!$C$7*('DT-Prelim Calcs'!$C$8-'DT-Prelim Calcs'!$C$9)+'DT-Prelim Calcs'!$C$9</f>
        <v>17.685372945073226</v>
      </c>
      <c r="FG104" s="110">
        <f t="shared" si="133"/>
        <v>17.685372945073226</v>
      </c>
      <c r="FH104" s="2">
        <f t="shared" si="173"/>
        <v>1.1102230246251565E-16</v>
      </c>
      <c r="FI104" s="110">
        <f>FH104*'DT-Prelim Calcs'!$C$21/FC$2/'DT-Prelim Calcs'!$C$19/'DT-Prelim Calcs'!$C$18*3.39*'DT-Prelim Calcs'!$C$20</f>
        <v>6.7347140329692135E-15</v>
      </c>
      <c r="FJ104" s="88">
        <f t="shared" si="134"/>
        <v>1</v>
      </c>
      <c r="FK104" s="110">
        <f>FI103*'DT-Prelim Calcs'!$C$11+FK103</f>
        <v>7.5332005600817276</v>
      </c>
      <c r="FL104" s="110">
        <f>FL103+0.5*FI104*'DT-Prelim Calcs'!$C$11^2+FK104*'DT-Prelim Calcs'!$C$11</f>
        <v>28.936881246648213</v>
      </c>
      <c r="FM104" s="110">
        <f>MIN('Drive Train'!$G$35-FG103*'DT-Prelim Calcs'!$C$21*'Drive Train'!$G$38,FM103+FG$2)</f>
        <v>11.10831643494341</v>
      </c>
      <c r="FN104" s="110">
        <f>'Drive Train'!$G$35-FG104*'DT-Prelim Calcs'!$C$21*'Drive Train'!$G$38</f>
        <v>11.10831643494341</v>
      </c>
      <c r="FO104" s="1">
        <f>IF(FL104&gt;='Drive Train'!$G$30,1,0)</f>
        <v>1</v>
      </c>
      <c r="FP104" s="110">
        <f t="shared" si="174"/>
        <v>0</v>
      </c>
      <c r="FQ104" s="119">
        <f>FQ103+'DT-Prelim Calcs'!$C$11</f>
        <v>4.0000000000000027</v>
      </c>
      <c r="FR104" s="2">
        <f>GB104/'Drive Train'!$G$35</f>
        <v>0.87467058542861498</v>
      </c>
      <c r="FS104" s="88">
        <f>FZ104*12*60/(PI() * 'Drive Train'!$G$17)/FR$2*FR104</f>
        <v>4110.8369398423247</v>
      </c>
      <c r="FT104" s="2">
        <f>('DT-Prelim Calcs'!$C$6*FR104-FS104)/('DT-Prelim Calcs'!$C$6*FR104)*'DT-Prelim Calcs'!$C$7*FR104</f>
        <v>0.24077181223899125</v>
      </c>
      <c r="FU104" s="110">
        <f>FT104/'DT-Prelim Calcs'!$C$7*('DT-Prelim Calcs'!$C$8-'DT-Prelim Calcs'!$C$9)+'DT-Prelim Calcs'!$C$9</f>
        <v>17.685372945073226</v>
      </c>
      <c r="FV104" s="110">
        <f t="shared" si="135"/>
        <v>17.685372945073226</v>
      </c>
      <c r="FW104" s="2">
        <f t="shared" si="175"/>
        <v>1.3877787807814457E-16</v>
      </c>
      <c r="FX104" s="110">
        <f>FW104*'DT-Prelim Calcs'!$C$21/FR$2/'DT-Prelim Calcs'!$C$19/'DT-Prelim Calcs'!$C$18*3.39*'DT-Prelim Calcs'!$C$20</f>
        <v>9.2774121882739154E-15</v>
      </c>
      <c r="FY104" s="88">
        <f t="shared" si="136"/>
        <v>1</v>
      </c>
      <c r="FZ104" s="110">
        <f>FX103*'DT-Prelim Calcs'!$C$11+FZ103</f>
        <v>6.8356819897037893</v>
      </c>
      <c r="GA104" s="110">
        <f>GA103+0.5*FX104*'DT-Prelim Calcs'!$C$11^2+FZ104*'DT-Prelim Calcs'!$C$11</f>
        <v>26.386180114109202</v>
      </c>
      <c r="GB104" s="110">
        <f>MIN('Drive Train'!$G$35-FV103*'DT-Prelim Calcs'!$C$21*'Drive Train'!$G$38,GB103+FV$2)</f>
        <v>11.10831643494341</v>
      </c>
      <c r="GC104" s="110">
        <f>'Drive Train'!$G$35-FV104*'DT-Prelim Calcs'!$C$21*'Drive Train'!$G$38</f>
        <v>11.10831643494341</v>
      </c>
      <c r="GD104" s="1">
        <f>IF(GA104&gt;='Drive Train'!$G$30,1,0)</f>
        <v>1</v>
      </c>
      <c r="GE104" s="110">
        <f t="shared" si="176"/>
        <v>0</v>
      </c>
      <c r="GF104" s="119">
        <f>GF103+'DT-Prelim Calcs'!$C$11</f>
        <v>4.0000000000000027</v>
      </c>
      <c r="GG104" s="2">
        <f>GQ104/'Drive Train'!$G$35</f>
        <v>0.87466960864992949</v>
      </c>
      <c r="GH104" s="88">
        <f>GO104*12*60/(PI() * 'Drive Train'!$G$17)/GG$2*GG104</f>
        <v>4110.8231337131638</v>
      </c>
      <c r="GI104" s="2">
        <f>('DT-Prelim Calcs'!$C$6*GG104-GH104)/('DT-Prelim Calcs'!$C$6*GG104)*'DT-Prelim Calcs'!$C$7*GG104</f>
        <v>0.24077376831017436</v>
      </c>
      <c r="GJ104" s="110">
        <f>GI104/'DT-Prelim Calcs'!$C$7*('DT-Prelim Calcs'!$C$8-'DT-Prelim Calcs'!$C$9)+'DT-Prelim Calcs'!$C$9</f>
        <v>17.685492251542552</v>
      </c>
      <c r="GK104" s="110">
        <f t="shared" si="177"/>
        <v>17.685492251542552</v>
      </c>
      <c r="GL104" s="2">
        <f t="shared" si="178"/>
        <v>2.4958178285461319E-6</v>
      </c>
      <c r="GM104" s="110">
        <f>GL104*'DT-Prelim Calcs'!$C$21/GG$2/'DT-Prelim Calcs'!$C$19/'DT-Prelim Calcs'!$C$18*3.39*'DT-Prelim Calcs'!$C$20</f>
        <v>9.2693010437982078E-5</v>
      </c>
      <c r="GN104" s="88">
        <f t="shared" si="137"/>
        <v>1</v>
      </c>
      <c r="GO104" s="110">
        <f>GM103*'DT-Prelim Calcs'!$C$11+GO103</f>
        <v>12.304199998646814</v>
      </c>
      <c r="GP104" s="110">
        <f>GP103+0.5*GM104*'DT-Prelim Calcs'!$C$11^2+GO104*'DT-Prelim Calcs'!$C$11</f>
        <v>43.138613303652669</v>
      </c>
      <c r="GQ104" s="110">
        <f>MIN('Drive Train'!$G$35-GK103*'DT-Prelim Calcs'!$C$21*'Drive Train'!$G$38,GQ103+GK$2)</f>
        <v>11.108304029854104</v>
      </c>
      <c r="GR104" s="110">
        <f>'Drive Train'!$G$35-GK104*'DT-Prelim Calcs'!$C$21*'Drive Train'!$G$38</f>
        <v>11.108305697361169</v>
      </c>
      <c r="GS104" s="1">
        <f>IF(GP104&gt;='Drive Train'!$G$30,1,0)</f>
        <v>1</v>
      </c>
      <c r="GT104" s="110">
        <f t="shared" si="179"/>
        <v>0</v>
      </c>
      <c r="GU104" s="119">
        <f>GU103+'DT-Prelim Calcs'!$C$11</f>
        <v>4.0000000000000027</v>
      </c>
      <c r="GV104" s="2">
        <f>HF104/'Drive Train'!$G$35</f>
        <v>0.8746698872109272</v>
      </c>
      <c r="GW104" s="88">
        <f>HD104*12*60/(PI() * 'Drive Train'!$G$17)/GV$2*GV104</f>
        <v>4110.8270709915732</v>
      </c>
      <c r="GX104" s="2">
        <f>('DT-Prelim Calcs'!$C$6*GV104-GW104)/('DT-Prelim Calcs'!$C$6*GV104)*'DT-Prelim Calcs'!$C$7*GV104</f>
        <v>0.2407732104711541</v>
      </c>
      <c r="GY104" s="110">
        <f>GX104/'DT-Prelim Calcs'!$C$7*('DT-Prelim Calcs'!$C$8-'DT-Prelim Calcs'!$C$9)+'DT-Prelim Calcs'!$C$9</f>
        <v>17.68545822731862</v>
      </c>
      <c r="GZ104" s="110">
        <f t="shared" si="138"/>
        <v>17.68545822731862</v>
      </c>
      <c r="HA104" s="2">
        <f t="shared" si="180"/>
        <v>1.7840519090928098E-6</v>
      </c>
      <c r="HB104" s="110">
        <f>HA104*'DT-Prelim Calcs'!$C$21/GV$2/'DT-Prelim Calcs'!$C$19/'DT-Prelim Calcs'!$C$18*3.39*'DT-Prelim Calcs'!$C$20</f>
        <v>6.6258498653234157E-5</v>
      </c>
      <c r="HC104" s="88">
        <f t="shared" si="139"/>
        <v>1</v>
      </c>
      <c r="HD104" s="110">
        <f>HB103*'DT-Prelim Calcs'!$C$11+HD103</f>
        <v>12.304207864815119</v>
      </c>
      <c r="HE104" s="110">
        <f>HE103+0.5*HB104*'DT-Prelim Calcs'!$C$11^2+HD104*'DT-Prelim Calcs'!$C$11</f>
        <v>43.806228437802034</v>
      </c>
      <c r="HF104" s="110">
        <f>MIN('Drive Train'!$G$35-GZ103*'DT-Prelim Calcs'!$C$21*'Drive Train'!$G$38,HF103+GZ$2)</f>
        <v>11.108307567578775</v>
      </c>
      <c r="HG104" s="110">
        <f>'Drive Train'!$G$35-GZ104*'DT-Prelim Calcs'!$C$21*'Drive Train'!$G$38</f>
        <v>11.108308759541323</v>
      </c>
      <c r="HH104" s="1">
        <f>IF(HE104&gt;='Drive Train'!$G$30,1,0)</f>
        <v>1</v>
      </c>
      <c r="HI104" s="110">
        <f t="shared" si="181"/>
        <v>0</v>
      </c>
      <c r="HJ104" s="119">
        <f>HJ103+'DT-Prelim Calcs'!$C$11</f>
        <v>4.0000000000000027</v>
      </c>
      <c r="HK104" s="2">
        <f>HU104/'Drive Train'!$G$35</f>
        <v>0.87467002217853385</v>
      </c>
      <c r="HL104" s="88">
        <f>HS104*12*60/(PI() * 'Drive Train'!$G$17)/HK$2*HK104</f>
        <v>4110.828978670701</v>
      </c>
      <c r="HM104" s="2">
        <f>('DT-Prelim Calcs'!$C$6*HK104-HL104)/('DT-Prelim Calcs'!$C$6*HK104)*'DT-Prelim Calcs'!$C$7*HK104</f>
        <v>0.24077294018856685</v>
      </c>
      <c r="HN104" s="110">
        <f>HM104/'DT-Prelim Calcs'!$C$7*('DT-Prelim Calcs'!$C$8-'DT-Prelim Calcs'!$C$9)+'DT-Prelim Calcs'!$C$9</f>
        <v>17.685441741997696</v>
      </c>
      <c r="HO104" s="110">
        <f t="shared" si="140"/>
        <v>17.685441741997696</v>
      </c>
      <c r="HP104" s="2">
        <f t="shared" si="182"/>
        <v>1.4391891292320214E-6</v>
      </c>
      <c r="HQ104" s="110">
        <f>HP104*'DT-Prelim Calcs'!$C$21/HK$2/'DT-Prelim Calcs'!$C$19/'DT-Prelim Calcs'!$C$18*3.39*'DT-Prelim Calcs'!$C$20</f>
        <v>5.3450524895017714E-5</v>
      </c>
      <c r="HR104" s="88">
        <f t="shared" si="141"/>
        <v>1</v>
      </c>
      <c r="HS104" s="110">
        <f>HQ103*'DT-Prelim Calcs'!$C$11+HS103</f>
        <v>12.304211676107043</v>
      </c>
      <c r="HT104" s="110">
        <f>HT103+0.5*HQ104*'DT-Prelim Calcs'!$C$11^2+HS104*'DT-Prelim Calcs'!$C$11</f>
        <v>44.274950286895034</v>
      </c>
      <c r="HU104" s="110">
        <f>MIN('Drive Train'!$G$35-HO103*'DT-Prelim Calcs'!$C$21*'Drive Train'!$G$38,HU103+HO$2)</f>
        <v>11.108309281667379</v>
      </c>
      <c r="HV104" s="110">
        <f>'Drive Train'!$G$35-HO104*'DT-Prelim Calcs'!$C$21*'Drive Train'!$G$38</f>
        <v>11.108310243220206</v>
      </c>
      <c r="HW104" s="1">
        <f>IF(HT104&gt;='Drive Train'!$G$30,1,0)</f>
        <v>1</v>
      </c>
      <c r="HX104" s="110">
        <f t="shared" si="183"/>
        <v>0</v>
      </c>
      <c r="HY104" s="119">
        <f>HY103+'DT-Prelim Calcs'!$C$11</f>
        <v>4.0000000000000027</v>
      </c>
      <c r="HZ104" s="2">
        <f>IJ104/'Drive Train'!$G$35</f>
        <v>0.87467009475773383</v>
      </c>
      <c r="IA104" s="88">
        <f>IH104*12*60/(PI() * 'Drive Train'!$G$17)/HZ$2*HZ104</f>
        <v>4110.8300045303367</v>
      </c>
      <c r="IB104" s="2">
        <f>('DT-Prelim Calcs'!$C$6*HZ104-IA104)/('DT-Prelim Calcs'!$C$6*HZ104)*'DT-Prelim Calcs'!$C$7*HZ104</f>
        <v>0.24077279484337472</v>
      </c>
      <c r="IC104" s="110">
        <f>IB104/'DT-Prelim Calcs'!$C$7*('DT-Prelim Calcs'!$C$8-'DT-Prelim Calcs'!$C$9)+'DT-Prelim Calcs'!$C$9</f>
        <v>17.685432876971792</v>
      </c>
      <c r="ID104" s="110">
        <f t="shared" si="142"/>
        <v>17.685432876971792</v>
      </c>
      <c r="IE104" s="2">
        <f t="shared" si="184"/>
        <v>1.2537382461097479E-6</v>
      </c>
      <c r="IF104" s="110">
        <f>IE104*'DT-Prelim Calcs'!$C$21/HZ$2/'DT-Prelim Calcs'!$C$19/'DT-Prelim Calcs'!$C$18*3.39*'DT-Prelim Calcs'!$C$20</f>
        <v>4.6563002717568E-5</v>
      </c>
      <c r="IG104" s="88">
        <f t="shared" si="143"/>
        <v>1</v>
      </c>
      <c r="IH104" s="110">
        <f>IF103*'DT-Prelim Calcs'!$C$11+IH103</f>
        <v>12.304213725639105</v>
      </c>
      <c r="II104" s="110">
        <f>II103+0.5*IF104*'DT-Prelim Calcs'!$C$11^2+IH104*'DT-Prelim Calcs'!$C$11</f>
        <v>44.604015165743206</v>
      </c>
      <c r="IJ104" s="110">
        <f>MIN('Drive Train'!$G$35-ID103*'DT-Prelim Calcs'!$C$21*'Drive Train'!$G$38,IJ103+ID$2)</f>
        <v>11.108310203423219</v>
      </c>
      <c r="IK104" s="110">
        <f>'Drive Train'!$G$35-ID104*'DT-Prelim Calcs'!$C$21*'Drive Train'!$G$38</f>
        <v>11.108311041072538</v>
      </c>
      <c r="IL104" s="1">
        <f>IF(II104&gt;='Drive Train'!$G$30,1,0)</f>
        <v>1</v>
      </c>
      <c r="IM104" s="110">
        <f t="shared" si="185"/>
        <v>0</v>
      </c>
      <c r="IN104" s="119">
        <f>IN103+'DT-Prelim Calcs'!$C$11</f>
        <v>4.0000000000000027</v>
      </c>
      <c r="IO104" s="2">
        <f>IY104/'Drive Train'!$G$35</f>
        <v>0.87467013736528831</v>
      </c>
      <c r="IP104" s="88">
        <f>IW104*12*60/(PI() * 'Drive Train'!$G$17)/IO$2*IO104</f>
        <v>4110.8306067603025</v>
      </c>
      <c r="IQ104" s="2">
        <f>('DT-Prelim Calcs'!$C$6*IO104-IP104)/('DT-Prelim Calcs'!$C$6*IO104)*'DT-Prelim Calcs'!$C$7*IO104</f>
        <v>0.24077270951861371</v>
      </c>
      <c r="IR104" s="110">
        <f>IQ104/'DT-Prelim Calcs'!$C$7*('DT-Prelim Calcs'!$C$8-'DT-Prelim Calcs'!$C$9)+'DT-Prelim Calcs'!$C$9</f>
        <v>17.685427672766512</v>
      </c>
      <c r="IS104" s="110">
        <f t="shared" si="144"/>
        <v>17.685427672766512</v>
      </c>
      <c r="IT104" s="2">
        <f t="shared" si="186"/>
        <v>1.1448694789972791E-6</v>
      </c>
      <c r="IU104" s="110">
        <f>IT104*'DT-Prelim Calcs'!$C$21/IO$2/'DT-Prelim Calcs'!$C$19/'DT-Prelim Calcs'!$C$18*3.39*'DT-Prelim Calcs'!$C$20</f>
        <v>4.251968927902078E-5</v>
      </c>
      <c r="IV104" s="88">
        <f t="shared" si="145"/>
        <v>1</v>
      </c>
      <c r="IW104" s="110">
        <f>IU103*'DT-Prelim Calcs'!$C$11+IW103</f>
        <v>12.304214928814869</v>
      </c>
      <c r="IX104" s="110">
        <f>IX103+0.5*IU104*'DT-Prelim Calcs'!$C$11^2+IW104*'DT-Prelim Calcs'!$C$11</f>
        <v>44.836732658125065</v>
      </c>
      <c r="IY104" s="110">
        <f>MIN('Drive Train'!$G$35-IS103*'DT-Prelim Calcs'!$C$21*'Drive Train'!$G$38,IY103+IS$2)</f>
        <v>11.10831074453916</v>
      </c>
      <c r="IZ104" s="110">
        <f>'Drive Train'!$G$35-IS104*'DT-Prelim Calcs'!$C$21*'Drive Train'!$G$38</f>
        <v>11.108311509451013</v>
      </c>
      <c r="JA104" s="1">
        <f>IF(IX104&gt;='Drive Train'!$G$30,1,0)</f>
        <v>1</v>
      </c>
      <c r="JB104" s="110">
        <f t="shared" si="187"/>
        <v>0</v>
      </c>
      <c r="JC104" s="119">
        <f>JC103+'DT-Prelim Calcs'!$C$11</f>
        <v>4.0000000000000027</v>
      </c>
      <c r="JD104" s="2">
        <f>JN104/'Drive Train'!$G$35</f>
        <v>0.87467016231364636</v>
      </c>
      <c r="JE104" s="88">
        <f>JL104*12*60/(PI() * 'Drive Train'!$G$17)/JD$2*JD104</f>
        <v>4110.8309593890526</v>
      </c>
      <c r="JF104" s="2">
        <f>('DT-Prelim Calcs'!$C$6*JD104-JE104)/('DT-Prelim Calcs'!$C$6*JD104)*'DT-Prelim Calcs'!$C$7*JD104</f>
        <v>0.24077265955769273</v>
      </c>
      <c r="JG104" s="110">
        <f>JF104/'DT-Prelim Calcs'!$C$7*('DT-Prelim Calcs'!$C$8-'DT-Prelim Calcs'!$C$9)+'DT-Prelim Calcs'!$C$9</f>
        <v>17.685424625504663</v>
      </c>
      <c r="JH104" s="110">
        <f t="shared" si="146"/>
        <v>17.685424625504663</v>
      </c>
      <c r="JI104" s="2">
        <f t="shared" si="188"/>
        <v>1.081122640383958E-6</v>
      </c>
      <c r="JJ104" s="110">
        <f>JI104*'DT-Prelim Calcs'!$C$21/JD$2/'DT-Prelim Calcs'!$C$19/'DT-Prelim Calcs'!$C$18*3.39*'DT-Prelim Calcs'!$C$20</f>
        <v>4.0152174186617188E-5</v>
      </c>
      <c r="JK104" s="88">
        <f t="shared" si="147"/>
        <v>1</v>
      </c>
      <c r="JL104" s="110">
        <f>JJ103*'DT-Prelim Calcs'!$C$11+JL103</f>
        <v>12.304215633320377</v>
      </c>
      <c r="JM104" s="110">
        <f>JM103+0.5*JJ104*'DT-Prelim Calcs'!$C$11^2+JL104*'DT-Prelim Calcs'!$C$11</f>
        <v>44.994365233021583</v>
      </c>
      <c r="JN104" s="110">
        <f>MIN('Drive Train'!$G$35-JH103*'DT-Prelim Calcs'!$C$21*'Drive Train'!$G$38,JN103+JH$2)</f>
        <v>11.108311061383308</v>
      </c>
      <c r="JO104" s="110">
        <f>'Drive Train'!$G$35-JH104*'DT-Prelim Calcs'!$C$21*'Drive Train'!$G$38</f>
        <v>11.108311783704579</v>
      </c>
      <c r="JP104" s="1">
        <f>IF(JM104&gt;='Drive Train'!$G$30,1,0)</f>
        <v>1</v>
      </c>
      <c r="JQ104" s="110">
        <f>MIN(JG104,'DT-Prelim Calcs'!$C$10)*'DT-Prelim Calcs'!$C$11*1000/60/60*(1-JP104)</f>
        <v>0</v>
      </c>
      <c r="JR104" s="119">
        <f>JR103+'DT-Prelim Calcs'!$C$11</f>
        <v>4.0000000000000027</v>
      </c>
      <c r="JS104" s="2">
        <f>KC104/'Drive Train'!$G$35</f>
        <v>0.87467017149243753</v>
      </c>
      <c r="JT104" s="88">
        <f>KA104*12*60/(PI() * 'Drive Train'!$G$17)/JS$2*JS104</f>
        <v>4110.8310891252713</v>
      </c>
      <c r="JU104" s="2">
        <f>('DT-Prelim Calcs'!$C$6*JS104-JT104)/('DT-Prelim Calcs'!$C$6*JS104)*'DT-Prelim Calcs'!$C$7*JS104</f>
        <v>0.24077264117648881</v>
      </c>
      <c r="JV104" s="110">
        <f>JU104/'DT-Prelim Calcs'!$C$7*('DT-Prelim Calcs'!$C$8-'DT-Prelim Calcs'!$C$9)+'DT-Prelim Calcs'!$C$9</f>
        <v>17.685423504381589</v>
      </c>
      <c r="JW104" s="110">
        <f t="shared" si="148"/>
        <v>17.685423504381589</v>
      </c>
      <c r="JX104" s="2">
        <f t="shared" si="189"/>
        <v>1.0576694372543827E-6</v>
      </c>
      <c r="JY104" s="110">
        <f>JX104*'DT-Prelim Calcs'!$C$21/JS$2/'DT-Prelim Calcs'!$C$19/'DT-Prelim Calcs'!$C$18*3.39*'DT-Prelim Calcs'!$C$20</f>
        <v>3.9281137856309293E-5</v>
      </c>
      <c r="JZ104" s="88">
        <f t="shared" si="149"/>
        <v>1</v>
      </c>
      <c r="KA104" s="110">
        <f>JY103*'DT-Prelim Calcs'!$C$11+KA103</f>
        <v>12.304215892516138</v>
      </c>
      <c r="KB104" s="110">
        <f>KB103+0.5*JY104*'DT-Prelim Calcs'!$C$11^2+KA104*'DT-Prelim Calcs'!$C$11</f>
        <v>45.056455254079232</v>
      </c>
      <c r="KC104" s="110">
        <f>MIN('Drive Train'!$G$35-JW103*'DT-Prelim Calcs'!$C$21*'Drive Train'!$G$38,KC103+JW$2)</f>
        <v>11.108311177953956</v>
      </c>
      <c r="KD104" s="110">
        <f>'Drive Train'!$G$35-JW104*'DT-Prelim Calcs'!$C$21*'Drive Train'!$G$38</f>
        <v>11.108311884605657</v>
      </c>
      <c r="KE104" s="1">
        <f>IF(KB104&gt;='Drive Train'!$G$30,1,0)</f>
        <v>1</v>
      </c>
      <c r="KF104" s="110">
        <f>MIN(JV104,'DT-Prelim Calcs'!$C$10)*'DT-Prelim Calcs'!$C$11*1000/60/60*(1-KE104)</f>
        <v>0</v>
      </c>
      <c r="KG104" s="119">
        <f>KG103+'DT-Prelim Calcs'!$C$11</f>
        <v>4.0000000000000027</v>
      </c>
      <c r="KH104" s="2">
        <f>KR104/'Drive Train'!$G$35</f>
        <v>0.87467017080988374</v>
      </c>
      <c r="KI104" s="88">
        <f>KP104*12*60/(PI() * 'Drive Train'!$G$17)/KH$2*KH104</f>
        <v>4110.8310794778208</v>
      </c>
      <c r="KJ104" s="2">
        <f>('DT-Prelim Calcs'!$C$6*KH104-KI104)/('DT-Prelim Calcs'!$C$6*KH104)*'DT-Prelim Calcs'!$C$7*KH104</f>
        <v>0.24077264254335251</v>
      </c>
      <c r="KK104" s="110">
        <f>KJ104/'DT-Prelim Calcs'!$C$7*('DT-Prelim Calcs'!$C$8-'DT-Prelim Calcs'!$C$9)+'DT-Prelim Calcs'!$C$9</f>
        <v>17.685423587750577</v>
      </c>
      <c r="KL104" s="110">
        <f t="shared" si="150"/>
        <v>17.685423587750577</v>
      </c>
      <c r="KM104" s="2">
        <f t="shared" si="190"/>
        <v>1.0594134650654397E-6</v>
      </c>
      <c r="KN104" s="110">
        <f>KM104*'DT-Prelim Calcs'!$C$21/KH$2/'DT-Prelim Calcs'!$C$19/'DT-Prelim Calcs'!$C$18*3.39*'DT-Prelim Calcs'!$C$20</f>
        <v>3.9345909886641573E-5</v>
      </c>
      <c r="KO104" s="88">
        <f t="shared" si="151"/>
        <v>1</v>
      </c>
      <c r="KP104" s="110">
        <f>KN103*'DT-Prelim Calcs'!$C$11+KP103</f>
        <v>12.304215873241814</v>
      </c>
      <c r="KQ104" s="110">
        <f>KQ103+0.5*KN104*'DT-Prelim Calcs'!$C$11^2+KP104*'DT-Prelim Calcs'!$C$11</f>
        <v>45.051899822751103</v>
      </c>
      <c r="KR104" s="110">
        <f>MIN('Drive Train'!$G$35-KL103*'DT-Prelim Calcs'!$C$21*'Drive Train'!$G$38,KR103+KL$2)</f>
        <v>11.108311169285523</v>
      </c>
      <c r="KS104" s="110">
        <f>'Drive Train'!$G$35-KL104*'DT-Prelim Calcs'!$C$21*'Drive Train'!$G$38</f>
        <v>11.108311877102448</v>
      </c>
      <c r="KT104" s="1">
        <f>IF(KQ104&gt;='Drive Train'!$G$30,1,0)</f>
        <v>1</v>
      </c>
      <c r="KU104" s="110">
        <f>MIN(KK104,'DT-Prelim Calcs'!$C$10)*'DT-Prelim Calcs'!$C$11*1000/60/60*(1-KT104)</f>
        <v>0</v>
      </c>
      <c r="KV104" s="119">
        <f>KV103+'DT-Prelim Calcs'!$C$11</f>
        <v>4.0000000000000027</v>
      </c>
      <c r="KW104" s="2">
        <f>LG104/'Drive Train'!$G$35</f>
        <v>0.87467017145069248</v>
      </c>
      <c r="KX104" s="88">
        <f>LE104*12*60/(PI() * 'Drive Train'!$G$17)/KW$2*KW104</f>
        <v>4110.8310885352321</v>
      </c>
      <c r="KY104" s="2">
        <f>('DT-Prelim Calcs'!$C$6*KW104-KX104)/('DT-Prelim Calcs'!$C$6*KW104)*'DT-Prelim Calcs'!$C$7*KW104</f>
        <v>0.24077264126008641</v>
      </c>
      <c r="KZ104" s="110">
        <f>KY104/'DT-Prelim Calcs'!$C$7*('DT-Prelim Calcs'!$C$8-'DT-Prelim Calcs'!$C$9)+'DT-Prelim Calcs'!$C$9</f>
        <v>17.685423509480447</v>
      </c>
      <c r="LA104" s="110">
        <f t="shared" si="152"/>
        <v>17.685423509480447</v>
      </c>
      <c r="LB104" s="2">
        <f t="shared" si="191"/>
        <v>1.0577761022090293E-6</v>
      </c>
      <c r="LC104" s="110">
        <f>LB104*'DT-Prelim Calcs'!$C$21/KW$2/'DT-Prelim Calcs'!$C$19/'DT-Prelim Calcs'!$C$18*3.39*'DT-Prelim Calcs'!$C$20</f>
        <v>3.9285099321621925E-5</v>
      </c>
      <c r="LD104" s="88">
        <f t="shared" si="153"/>
        <v>1</v>
      </c>
      <c r="LE104" s="110">
        <f>LC103*'DT-Prelim Calcs'!$C$11+LE103</f>
        <v>12.304215891337318</v>
      </c>
      <c r="LF104" s="110">
        <f>LF103+0.5*LC104*'DT-Prelim Calcs'!$C$11^2+LE104*'DT-Prelim Calcs'!$C$11</f>
        <v>45.056240169887076</v>
      </c>
      <c r="LG104" s="110">
        <f>MIN('Drive Train'!$G$35-LA103*'DT-Prelim Calcs'!$C$21*'Drive Train'!$G$38,LG103+LA$2)</f>
        <v>11.108311177423793</v>
      </c>
      <c r="LH104" s="110">
        <f>'Drive Train'!$G$35-LA104*'DT-Prelim Calcs'!$C$21*'Drive Train'!$G$38</f>
        <v>11.108311884146758</v>
      </c>
      <c r="LI104" s="1">
        <f>IF(LF104&gt;='Drive Train'!$G$30,1,0)</f>
        <v>1</v>
      </c>
      <c r="LJ104" s="110">
        <f>MIN(KZ104,'DT-Prelim Calcs'!$C$10)*'DT-Prelim Calcs'!$C$11*1000/60/60*(1-LI104)</f>
        <v>0</v>
      </c>
      <c r="LK104" s="119">
        <f>LK103+'DT-Prelim Calcs'!$C$11</f>
        <v>4.0000000000000027</v>
      </c>
      <c r="LL104" s="2">
        <f>LV104/'Drive Train'!$G$35</f>
        <v>0.87467017096783184</v>
      </c>
      <c r="LM104" s="88">
        <f>LT104*12*60/(PI() * 'Drive Train'!$G$17)/LL$2*LL104</f>
        <v>4110.8310817103129</v>
      </c>
      <c r="LN104" s="2">
        <f>('DT-Prelim Calcs'!$C$6*LL104-LM104)/('DT-Prelim Calcs'!$C$6*LL104)*'DT-Prelim Calcs'!$C$7*LL104</f>
        <v>0.24077264222705025</v>
      </c>
      <c r="LO104" s="110">
        <f>LN104/'DT-Prelim Calcs'!$C$7*('DT-Prelim Calcs'!$C$8-'DT-Prelim Calcs'!$C$9)+'DT-Prelim Calcs'!$C$9</f>
        <v>17.685423568458386</v>
      </c>
      <c r="LP104" s="110">
        <f t="shared" si="154"/>
        <v>17.685423568458386</v>
      </c>
      <c r="LQ104" s="2">
        <f t="shared" si="192"/>
        <v>1.0590098842855333E-6</v>
      </c>
      <c r="LR104" s="110">
        <f>LQ104*'DT-Prelim Calcs'!$C$21/LL$2/'DT-Prelim Calcs'!$C$19/'DT-Prelim Calcs'!$C$18*3.39*'DT-Prelim Calcs'!$C$20</f>
        <v>3.933092116550314E-5</v>
      </c>
      <c r="LS104" s="88">
        <f t="shared" si="155"/>
        <v>1</v>
      </c>
      <c r="LT104" s="110">
        <f>LR103*'DT-Prelim Calcs'!$C$11+LT103</f>
        <v>12.304215877702035</v>
      </c>
      <c r="LU104" s="110">
        <f>LU103+0.5*LR104*'DT-Prelim Calcs'!$C$11^2+LT104*'DT-Prelim Calcs'!$C$11</f>
        <v>45.053364589444641</v>
      </c>
      <c r="LV104" s="110">
        <f>MIN('Drive Train'!$G$35-LP103*'DT-Prelim Calcs'!$C$21*'Drive Train'!$G$38,LV103+LP$2)</f>
        <v>11.108311171291463</v>
      </c>
      <c r="LW104" s="110">
        <f>'Drive Train'!$G$35-LP104*'DT-Prelim Calcs'!$C$21*'Drive Train'!$G$38</f>
        <v>11.108311878838744</v>
      </c>
      <c r="LX104" s="1">
        <f>IF(LU104&gt;='Drive Train'!$G$30,1,0)</f>
        <v>1</v>
      </c>
      <c r="LY104" s="110">
        <f>MIN(LO104,'DT-Prelim Calcs'!$C$10)*'DT-Prelim Calcs'!$C$11*1000/60/60*(1-LX104)</f>
        <v>0</v>
      </c>
      <c r="LZ104" s="119">
        <f>LZ103+'DT-Prelim Calcs'!$C$11</f>
        <v>4.0000000000000027</v>
      </c>
    </row>
    <row r="105" spans="18:338" x14ac:dyDescent="0.2">
      <c r="R105" s="119">
        <f>R104+'DT-Prelim Calcs'!$C$11</f>
        <v>4.0400000000000027</v>
      </c>
      <c r="S105" s="2">
        <f>AG105/'Drive Train'!$G$35</f>
        <v>0</v>
      </c>
      <c r="T105" s="88">
        <f>AE105*12*60/(PI() * 'Drive Train'!$G$17)/S$2*ABS(S105)</f>
        <v>0</v>
      </c>
      <c r="U105" s="2">
        <f>IF(OR(AD104=1,AND($C$32=Motors!$C$28,'DT-Prelim Calcs'!AI104=1)),0,IF(AG105=0,-(V104+$C$9)/($C$8-$C$9)*$C$7,($C$6*S105-T105)/($C$6*S105)*$C$7*S105))</f>
        <v>0</v>
      </c>
      <c r="V105" s="110">
        <f>IF(AND(AD104=1,AI104=1),0,ABS(U105/$C$7*($C$8-$C$9)+$C$9) *'Drive Train'!$K$55 + V104*(1-'Drive Train'!$K$55))</f>
        <v>0</v>
      </c>
      <c r="W105" s="110">
        <f t="shared" si="108"/>
        <v>0</v>
      </c>
      <c r="X105" s="2">
        <f>MAX(MIN(IF(AND(AI104=1,AG105&lt;0),-1,1)*(W105-$C$9)/($C$8-$C$9)*$C$7-$C$29*AE105/T$2 -  AI104*$C$29/2,X$2),MAX(X$4:X104)*-1)</f>
        <v>-0.19877611615902296</v>
      </c>
      <c r="Y105" s="110">
        <f t="shared" si="109"/>
        <v>0</v>
      </c>
      <c r="Z105" s="110">
        <f t="shared" si="110"/>
        <v>0</v>
      </c>
      <c r="AA105" s="110">
        <f t="shared" si="111"/>
        <v>0</v>
      </c>
      <c r="AB105" s="110" t="e">
        <f t="shared" si="112"/>
        <v>#N/A</v>
      </c>
      <c r="AC105" s="88">
        <f t="shared" si="156"/>
        <v>0</v>
      </c>
      <c r="AD105" s="1">
        <f t="shared" si="113"/>
        <v>1</v>
      </c>
      <c r="AE105" s="110">
        <f t="shared" si="114"/>
        <v>0</v>
      </c>
      <c r="AF105" s="110" t="e">
        <f t="shared" si="115"/>
        <v>#N/A</v>
      </c>
      <c r="AG105" s="110">
        <f>IF(AI104=0,MIN('Drive Train'!$G$35-W104*$C$21*'Drive Train'!$G$38,AG104+W$2)-$C$3,IF(AE104-1&lt;=0,0,IF($C$32=Motors!$C$26,MAX(MAX(AG$4:AG104)*-1,AG104-W$2),MAX(0,MAX(AG$4:AG104)*-1,AG104-W$2))))</f>
        <v>0</v>
      </c>
      <c r="AH105" s="110">
        <f>'Drive Train'!$G$35-ABS(W105)*'DT-Prelim Calcs'!$C$21*'Drive Train'!$G$38</f>
        <v>12.7</v>
      </c>
      <c r="AI105" s="1">
        <f>IF(AJ105&gt;='Drive Train'!$G$30,1,0)</f>
        <v>1</v>
      </c>
      <c r="AJ105" s="110">
        <f>AJ104+0.5*Y105*'DT-Prelim Calcs'!$C$11^2+AE105*'DT-Prelim Calcs'!$C$11</f>
        <v>27.383415475911544</v>
      </c>
      <c r="AK105" s="110">
        <f t="shared" si="193"/>
        <v>0</v>
      </c>
      <c r="AL105" s="119">
        <f>AL104+'DT-Prelim Calcs'!$C$11</f>
        <v>4.0400000000000027</v>
      </c>
      <c r="AM105" s="2">
        <f>AW105/'Drive Train'!$G$35</f>
        <v>0.7546503590178284</v>
      </c>
      <c r="AN105" s="88">
        <f>AU105*12*60/(PI() * 'Drive Train'!$G$17)/AM$2*AM105</f>
        <v>2270.6669183249405</v>
      </c>
      <c r="AO105" s="2">
        <f>('DT-Prelim Calcs'!$C$6*AM105-AN105)/('DT-Prelim Calcs'!$C$6*AM105)*'DT-Prelim Calcs'!$C$7*AM105</f>
        <v>0.51583091805791781</v>
      </c>
      <c r="AP105" s="110">
        <f>AO105/'DT-Prelim Calcs'!$C$7*('DT-Prelim Calcs'!$C$8-'DT-Prelim Calcs'!$C$9)+'DT-Prelim Calcs'!$C$9</f>
        <v>34.462027626227609</v>
      </c>
      <c r="AQ105" s="110">
        <f t="shared" si="117"/>
        <v>34.462027626227609</v>
      </c>
      <c r="AR105" s="2">
        <f t="shared" si="157"/>
        <v>0.36168658513037089</v>
      </c>
      <c r="AS105" s="110">
        <f>AR105*'DT-Prelim Calcs'!$C$21/AM$2/'DT-Prelim Calcs'!$C$19/'DT-Prelim Calcs'!$C$18*3.39*'DT-Prelim Calcs'!$C$20</f>
        <v>4.0298396013498801</v>
      </c>
      <c r="AT105" s="88">
        <f t="shared" si="118"/>
        <v>0</v>
      </c>
      <c r="AU105" s="110">
        <f>AS104*'DT-Prelim Calcs'!$C$11+AU104</f>
        <v>26.257599607096399</v>
      </c>
      <c r="AV105" s="110">
        <f>AV104+0.5*AS105*'DT-Prelim Calcs'!$C$11^2+AU105*'DT-Prelim Calcs'!$C$11</f>
        <v>61.00866931577778</v>
      </c>
      <c r="AW105" s="110">
        <f>MIN('Drive Train'!$G$35-AQ104*'DT-Prelim Calcs'!$C$21*'Drive Train'!$G$38,AW104+AQ$2)</f>
        <v>9.5840595595264197</v>
      </c>
      <c r="AX105" s="110">
        <f>'Drive Train'!$G$35-AQ105*'DT-Prelim Calcs'!$C$21*'Drive Train'!$G$38</f>
        <v>9.5984175136395145</v>
      </c>
      <c r="AY105" s="1">
        <f>IF(AV105&gt;='Drive Train'!$G$30,1,0)</f>
        <v>1</v>
      </c>
      <c r="AZ105" s="110">
        <f t="shared" si="158"/>
        <v>0</v>
      </c>
      <c r="BA105" s="119">
        <f>BA104+'DT-Prelim Calcs'!$C$11</f>
        <v>4.0400000000000027</v>
      </c>
      <c r="BB105" s="2">
        <f>BL105/'Drive Train'!$G$35</f>
        <v>0.84869336998378453</v>
      </c>
      <c r="BC105" s="88">
        <f>BJ105*12*60/(PI() * 'Drive Train'!$G$17)/BB$2*BB105</f>
        <v>3717.1800184125827</v>
      </c>
      <c r="BD105" s="2">
        <f>('DT-Prelim Calcs'!$C$6*BB105-BC105)/('DT-Prelim Calcs'!$C$6*BB105)*'DT-Prelim Calcs'!$C$7*BB105</f>
        <v>0.29918781846450909</v>
      </c>
      <c r="BE105" s="110">
        <f>BD105/'DT-Prelim Calcs'!$C$7*('DT-Prelim Calcs'!$C$8-'DT-Prelim Calcs'!$C$9)+'DT-Prelim Calcs'!$C$9</f>
        <v>21.24833502691332</v>
      </c>
      <c r="BF105" s="110">
        <f t="shared" si="119"/>
        <v>21.24833502691332</v>
      </c>
      <c r="BG105" s="2">
        <f t="shared" si="159"/>
        <v>7.480856568731642E-2</v>
      </c>
      <c r="BH105" s="110">
        <f>BG105*'DT-Prelim Calcs'!$C$21/BB$2/'DT-Prelim Calcs'!$C$19/'DT-Prelim Calcs'!$C$18*3.39*'DT-Prelim Calcs'!$C$20</f>
        <v>1.2965587890151851</v>
      </c>
      <c r="BI105" s="88">
        <f t="shared" si="120"/>
        <v>0</v>
      </c>
      <c r="BJ105" s="110">
        <f>BH104*'DT-Prelim Calcs'!$C$11+BJ104</f>
        <v>24.571101739057635</v>
      </c>
      <c r="BK105" s="110">
        <f>BK104+0.5*BH105*'DT-Prelim Calcs'!$C$11^2+BJ105*'DT-Prelim Calcs'!$C$11</f>
        <v>67.930222145931921</v>
      </c>
      <c r="BL105" s="110">
        <f>MIN('Drive Train'!$G$35-BF104*'DT-Prelim Calcs'!$C$21*'Drive Train'!$G$38,BL104+BF$2)</f>
        <v>10.778405798794063</v>
      </c>
      <c r="BM105" s="110">
        <f>'Drive Train'!$G$35-BF105*'DT-Prelim Calcs'!$C$21*'Drive Train'!$G$38</f>
        <v>10.7876498475778</v>
      </c>
      <c r="BN105" s="1">
        <f>IF(BK105&gt;='Drive Train'!$G$30,1,0)</f>
        <v>1</v>
      </c>
      <c r="BO105" s="110">
        <f t="shared" si="160"/>
        <v>0</v>
      </c>
      <c r="BP105" s="119">
        <f>BP104+'DT-Prelim Calcs'!$C$11</f>
        <v>4.0400000000000027</v>
      </c>
      <c r="BQ105" s="2">
        <f>CA105/'Drive Train'!$G$35</f>
        <v>0.87254459700161113</v>
      </c>
      <c r="BR105" s="88">
        <f>BY105*12*60/(PI() * 'Drive Train'!$G$17)/BQ$2*BQ105</f>
        <v>4079.1514940401089</v>
      </c>
      <c r="BS105" s="2">
        <f>('DT-Prelim Calcs'!$C$6*BQ105-BR105)/('DT-Prelim Calcs'!$C$6*BQ105)*'DT-Prelim Calcs'!$C$7*BQ105</f>
        <v>0.24542425050573852</v>
      </c>
      <c r="BT105" s="110">
        <f>BS105/'DT-Prelim Calcs'!$C$7*('DT-Prelim Calcs'!$C$8-'DT-Prelim Calcs'!$C$9)+'DT-Prelim Calcs'!$C$9</f>
        <v>17.96913868332873</v>
      </c>
      <c r="BU105" s="110">
        <f t="shared" si="121"/>
        <v>17.96913868332873</v>
      </c>
      <c r="BV105" s="2">
        <f t="shared" si="161"/>
        <v>5.9261275426491233E-3</v>
      </c>
      <c r="BW105" s="110">
        <f>BV105*'DT-Prelim Calcs'!$C$21/BQ$2/'DT-Prelim Calcs'!$C$19/'DT-Prelim Calcs'!$C$18*3.39*'DT-Prelim Calcs'!$C$20</f>
        <v>0.13939187016257379</v>
      </c>
      <c r="BX105" s="88">
        <f t="shared" si="122"/>
        <v>1</v>
      </c>
      <c r="BY105" s="110">
        <f>BW104*'DT-Prelim Calcs'!$C$11+BY104</f>
        <v>19.324954564822107</v>
      </c>
      <c r="BZ105" s="110">
        <f>BZ104+0.5*BW105*'DT-Prelim Calcs'!$C$11^2+BY105*'DT-Prelim Calcs'!$C$11</f>
        <v>62.314600882697391</v>
      </c>
      <c r="CA105" s="110">
        <f>MIN('Drive Train'!$G$35-BU104*'DT-Prelim Calcs'!$C$21*'Drive Train'!$G$38,CA104+BU$2)</f>
        <v>11.081316381920461</v>
      </c>
      <c r="CB105" s="110">
        <f>'Drive Train'!$G$35-BU105*'DT-Prelim Calcs'!$C$21*'Drive Train'!$G$38</f>
        <v>11.082777518500414</v>
      </c>
      <c r="CC105" s="1">
        <f>IF(BZ105&gt;='Drive Train'!$G$30,1,0)</f>
        <v>1</v>
      </c>
      <c r="CD105" s="110">
        <f t="shared" si="162"/>
        <v>0</v>
      </c>
      <c r="CE105" s="119">
        <f>CE104+'DT-Prelim Calcs'!$C$11</f>
        <v>4.0400000000000027</v>
      </c>
      <c r="CF105" s="2">
        <f>CP105/'Drive Train'!$G$35</f>
        <v>0.87459951354686616</v>
      </c>
      <c r="CG105" s="88">
        <f>CN105*12*60/(PI() * 'Drive Train'!$G$17)/CF$2*CF105</f>
        <v>4109.7997130826798</v>
      </c>
      <c r="CH105" s="2">
        <f>('DT-Prelim Calcs'!$C$6*CF105-CG105)/('DT-Prelim Calcs'!$C$6*CF105)*'DT-Prelim Calcs'!$C$7*CF105</f>
        <v>0.24092202720954378</v>
      </c>
      <c r="CI105" s="110">
        <f>CH105/'DT-Prelim Calcs'!$C$7*('DT-Prelim Calcs'!$C$8-'DT-Prelim Calcs'!$C$9)+'DT-Prelim Calcs'!$C$9</f>
        <v>17.694534992922527</v>
      </c>
      <c r="CJ105" s="110">
        <f t="shared" si="123"/>
        <v>17.694534992922527</v>
      </c>
      <c r="CK105" s="2">
        <f t="shared" si="163"/>
        <v>1.9140465447889388E-4</v>
      </c>
      <c r="CL105" s="110">
        <f>CK105*'DT-Prelim Calcs'!$C$21/CF$2/'DT-Prelim Calcs'!$C$19/'DT-Prelim Calcs'!$C$18*3.39*'DT-Prelim Calcs'!$C$20</f>
        <v>5.6869130214765688E-3</v>
      </c>
      <c r="CM105" s="88">
        <f t="shared" si="124"/>
        <v>1</v>
      </c>
      <c r="CN105" s="110">
        <f>CL104*'DT-Prelim Calcs'!$C$11+CN104</f>
        <v>15.377653317270426</v>
      </c>
      <c r="CO105" s="110">
        <f>CO104+0.5*CL105*'DT-Prelim Calcs'!$C$11^2+CN105*'DT-Prelim Calcs'!$C$11</f>
        <v>54.108338998705698</v>
      </c>
      <c r="CP105" s="110">
        <f>MIN('Drive Train'!$G$35-CJ104*'DT-Prelim Calcs'!$C$21*'Drive Train'!$G$38,CP104+CJ$2)</f>
        <v>11.107413822045199</v>
      </c>
      <c r="CQ105" s="110">
        <f>'Drive Train'!$G$35-CJ105*'DT-Prelim Calcs'!$C$21*'Drive Train'!$G$38</f>
        <v>11.107491850636972</v>
      </c>
      <c r="CR105" s="1">
        <f>IF(CO105&gt;='Drive Train'!$G$30,1,0)</f>
        <v>1</v>
      </c>
      <c r="CS105" s="110">
        <f t="shared" si="164"/>
        <v>0</v>
      </c>
      <c r="CT105" s="119">
        <f>CT104+'DT-Prelim Calcs'!$C$11</f>
        <v>4.0400000000000027</v>
      </c>
      <c r="CU105" s="2">
        <f>DE105/'Drive Train'!$G$35</f>
        <v>0.87466962640217394</v>
      </c>
      <c r="CV105" s="88">
        <f>DC105*12*60/(PI() * 'Drive Train'!$G$17)/CU$2*CU105</f>
        <v>4110.8233047369968</v>
      </c>
      <c r="CW105" s="2">
        <f>('DT-Prelim Calcs'!$C$6*CU105-CV105)/('DT-Prelim Calcs'!$C$6*CU105)*'DT-Prelim Calcs'!$C$7*CU105</f>
        <v>0.24077375204912604</v>
      </c>
      <c r="CX105" s="110">
        <f>CW105/'DT-Prelim Calcs'!$C$7*('DT-Prelim Calcs'!$C$8-'DT-Prelim Calcs'!$C$9)+'DT-Prelim Calcs'!$C$9</f>
        <v>17.685491259733929</v>
      </c>
      <c r="CY105" s="110">
        <f t="shared" si="125"/>
        <v>17.685491259733929</v>
      </c>
      <c r="CZ105" s="2">
        <f t="shared" si="165"/>
        <v>2.4744265793574804E-6</v>
      </c>
      <c r="DA105" s="110">
        <f>CZ105*'DT-Prelim Calcs'!$C$21/CU$2/'DT-Prelim Calcs'!$C$19/'DT-Prelim Calcs'!$C$18*3.39*'DT-Prelim Calcs'!$C$20</f>
        <v>8.8835268579121887E-5</v>
      </c>
      <c r="DB105" s="88">
        <f t="shared" si="126"/>
        <v>1</v>
      </c>
      <c r="DC105" s="110">
        <f>DA104*'DT-Prelim Calcs'!$C$11+DC104</f>
        <v>12.728483028431242</v>
      </c>
      <c r="DD105" s="110">
        <f>DD104+0.5*DA105*'DT-Prelim Calcs'!$C$11^2+DC105*'DT-Prelim Calcs'!$C$11</f>
        <v>46.813761317863531</v>
      </c>
      <c r="DE105" s="110">
        <f>MIN('Drive Train'!$G$35-CY104*'DT-Prelim Calcs'!$C$21*'Drive Train'!$G$38,DE104+CY$2)</f>
        <v>11.108304255307608</v>
      </c>
      <c r="DF105" s="110">
        <f>'Drive Train'!$G$35-CY105*'DT-Prelim Calcs'!$C$21*'Drive Train'!$G$38</f>
        <v>11.108305786623946</v>
      </c>
      <c r="DG105" s="1">
        <f>IF(DD105&gt;='Drive Train'!$G$30,1,0)</f>
        <v>1</v>
      </c>
      <c r="DH105" s="110">
        <f t="shared" si="166"/>
        <v>0</v>
      </c>
      <c r="DI105" s="119">
        <f>DI104+'DT-Prelim Calcs'!$C$11</f>
        <v>4.0400000000000027</v>
      </c>
      <c r="DJ105" s="2">
        <f>DT105/'Drive Train'!$G$35</f>
        <v>0.87467058056923197</v>
      </c>
      <c r="DK105" s="88">
        <f>DR105*12*60/(PI() * 'Drive Train'!$G$17)/DJ$2*DJ105</f>
        <v>4110.8368729042595</v>
      </c>
      <c r="DL105" s="2">
        <f>('DT-Prelim Calcs'!$C$6*DJ105-DK105)/('DT-Prelim Calcs'!$C$6*DJ105)*'DT-Prelim Calcs'!$C$7*DJ105</f>
        <v>0.24077182154867766</v>
      </c>
      <c r="DM105" s="110">
        <f>DL105/'DT-Prelim Calcs'!$C$7*('DT-Prelim Calcs'!$C$8-'DT-Prelim Calcs'!$C$9)+'DT-Prelim Calcs'!$C$9</f>
        <v>17.685373512898067</v>
      </c>
      <c r="DN105" s="110">
        <f t="shared" si="127"/>
        <v>17.685373512898067</v>
      </c>
      <c r="DO105" s="2">
        <f t="shared" si="167"/>
        <v>1.1892601320395713E-8</v>
      </c>
      <c r="DP105" s="110">
        <f>DO105*'DT-Prelim Calcs'!$C$21/DJ$2/'DT-Prelim Calcs'!$C$19/'DT-Prelim Calcs'!$C$18*3.39*'DT-Prelim Calcs'!$C$20</f>
        <v>5.0057439014454361E-7</v>
      </c>
      <c r="DQ105" s="88">
        <f t="shared" si="128"/>
        <v>1</v>
      </c>
      <c r="DR105" s="110">
        <f>DP104*'DT-Prelim Calcs'!$C$11+DR104</f>
        <v>10.856671278945372</v>
      </c>
      <c r="DS105" s="110">
        <f>DS104+0.5*DP105*'DT-Prelim Calcs'!$C$11^2+DR105*'DT-Prelim Calcs'!$C$11</f>
        <v>40.89431394955777</v>
      </c>
      <c r="DT105" s="110">
        <f>MIN('Drive Train'!$G$35-DN104*'DT-Prelim Calcs'!$C$21*'Drive Train'!$G$38,DT104+DN$2)</f>
        <v>11.108316373229245</v>
      </c>
      <c r="DU105" s="110">
        <f>'Drive Train'!$G$35-DN105*'DT-Prelim Calcs'!$C$21*'Drive Train'!$G$38</f>
        <v>11.108316383839174</v>
      </c>
      <c r="DV105" s="1">
        <f>IF(DS105&gt;='Drive Train'!$G$30,1,0)</f>
        <v>1</v>
      </c>
      <c r="DW105" s="110">
        <f t="shared" si="168"/>
        <v>0</v>
      </c>
      <c r="DX105" s="119">
        <f>DX104+'DT-Prelim Calcs'!$C$11</f>
        <v>4.0400000000000027</v>
      </c>
      <c r="DY105" s="2">
        <f>EI105/'Drive Train'!$G$35</f>
        <v>0.87467058542041209</v>
      </c>
      <c r="DZ105" s="88">
        <f>EG105*12*60/(PI() * 'Drive Train'!$G$17)/DY$2*DY105</f>
        <v>4110.8369397334791</v>
      </c>
      <c r="EA105" s="2">
        <f>('DT-Prelim Calcs'!$C$6*DY105-DZ105)/('DT-Prelim Calcs'!$C$6*DY105)*'DT-Prelim Calcs'!$C$7*DY105</f>
        <v>0.24077181225370464</v>
      </c>
      <c r="EB105" s="110">
        <f>EA105/'DT-Prelim Calcs'!$C$7*('DT-Prelim Calcs'!$C$8-'DT-Prelim Calcs'!$C$9)+'DT-Prelim Calcs'!$C$9</f>
        <v>17.685372945970638</v>
      </c>
      <c r="EC105" s="110">
        <f t="shared" si="129"/>
        <v>17.685372945970638</v>
      </c>
      <c r="ED105" s="2">
        <f t="shared" si="169"/>
        <v>1.8830603742969743E-11</v>
      </c>
      <c r="EE105" s="110">
        <f>ED105*'DT-Prelim Calcs'!$C$21/DY$2/'DT-Prelim Calcs'!$C$19/'DT-Prelim Calcs'!$C$18*3.39*'DT-Prelim Calcs'!$C$20</f>
        <v>9.0916289167330009E-10</v>
      </c>
      <c r="EF105" s="88">
        <f t="shared" si="130"/>
        <v>1</v>
      </c>
      <c r="EG105" s="110">
        <f>EE104*'DT-Prelim Calcs'!$C$11+EG104</f>
        <v>9.4647904471203255</v>
      </c>
      <c r="EH105" s="110">
        <f>EH104+0.5*EE105*'DT-Prelim Calcs'!$C$11^2+EG105*'DT-Prelim Calcs'!$C$11</f>
        <v>36.161498261180498</v>
      </c>
      <c r="EI105" s="110">
        <f>MIN('Drive Train'!$G$35-EC104*'DT-Prelim Calcs'!$C$21*'Drive Train'!$G$38,EI104+EC$2)</f>
        <v>11.108316434839233</v>
      </c>
      <c r="EJ105" s="110">
        <f>'Drive Train'!$G$35-EC105*'DT-Prelim Calcs'!$C$21*'Drive Train'!$G$38</f>
        <v>11.108316434862642</v>
      </c>
      <c r="EK105" s="1">
        <f>IF(EH105&gt;='Drive Train'!$G$30,1,0)</f>
        <v>1</v>
      </c>
      <c r="EL105" s="110">
        <f t="shared" si="170"/>
        <v>0</v>
      </c>
      <c r="EM105" s="119">
        <f>EM104+'DT-Prelim Calcs'!$C$11</f>
        <v>4.0400000000000027</v>
      </c>
      <c r="EN105" s="2">
        <f>EX105/'Drive Train'!$G$35</f>
        <v>0.87467058542861109</v>
      </c>
      <c r="EO105" s="88">
        <f>EV105*12*60/(PI() * 'Drive Train'!$G$17)/EN$2*EN105</f>
        <v>4110.8369398422738</v>
      </c>
      <c r="EP105" s="2">
        <f>('DT-Prelim Calcs'!$C$6*EN105-EO105)/('DT-Prelim Calcs'!$C$6*EN105)*'DT-Prelim Calcs'!$C$7*EN105</f>
        <v>0.24077181223899805</v>
      </c>
      <c r="EQ105" s="110">
        <f>EP105/'DT-Prelim Calcs'!$C$7*('DT-Prelim Calcs'!$C$8-'DT-Prelim Calcs'!$C$9)+'DT-Prelim Calcs'!$C$9</f>
        <v>17.685372945073638</v>
      </c>
      <c r="ER105" s="110">
        <f t="shared" si="131"/>
        <v>17.685372945073638</v>
      </c>
      <c r="ES105" s="2">
        <f t="shared" si="171"/>
        <v>8.7430063189231078E-15</v>
      </c>
      <c r="ET105" s="110">
        <f>ES105*'DT-Prelim Calcs'!$C$21/EN$2/'DT-Prelim Calcs'!$C$19/'DT-Prelim Calcs'!$C$18*3.39*'DT-Prelim Calcs'!$C$20</f>
        <v>4.7624049233139442E-13</v>
      </c>
      <c r="EU105" s="88">
        <f t="shared" si="132"/>
        <v>1</v>
      </c>
      <c r="EV105" s="110">
        <f>ET104*'DT-Prelim Calcs'!$C$11+EV104</f>
        <v>8.3892460782727678</v>
      </c>
      <c r="EW105" s="110">
        <f>EW104+0.5*ET105*'DT-Prelim Calcs'!$C$11^2+EV105*'DT-Prelim Calcs'!$C$11</f>
        <v>32.349110502780619</v>
      </c>
      <c r="EX105" s="110">
        <f>MIN('Drive Train'!$G$35-ER104*'DT-Prelim Calcs'!$C$21*'Drive Train'!$G$38,EX104+ER$2)</f>
        <v>11.10831643494336</v>
      </c>
      <c r="EY105" s="110">
        <f>'Drive Train'!$G$35-ER105*'DT-Prelim Calcs'!$C$21*'Drive Train'!$G$38</f>
        <v>11.108316434943372</v>
      </c>
      <c r="EZ105" s="1">
        <f>IF(EW105&gt;='Drive Train'!$G$30,1,0)</f>
        <v>1</v>
      </c>
      <c r="FA105" s="110">
        <f t="shared" si="172"/>
        <v>0</v>
      </c>
      <c r="FB105" s="119">
        <f>FB104+'DT-Prelim Calcs'!$C$11</f>
        <v>4.0400000000000027</v>
      </c>
      <c r="FC105" s="2">
        <f>FM105/'Drive Train'!$G$35</f>
        <v>0.87467058542861498</v>
      </c>
      <c r="FD105" s="88">
        <f>FK105*12*60/(PI() * 'Drive Train'!$G$17)/FC$2*FC105</f>
        <v>4110.8369398423247</v>
      </c>
      <c r="FE105" s="2">
        <f>('DT-Prelim Calcs'!$C$6*FC105-FD105)/('DT-Prelim Calcs'!$C$6*FC105)*'DT-Prelim Calcs'!$C$7*FC105</f>
        <v>0.24077181223899125</v>
      </c>
      <c r="FF105" s="110">
        <f>FE105/'DT-Prelim Calcs'!$C$7*('DT-Prelim Calcs'!$C$8-'DT-Prelim Calcs'!$C$9)+'DT-Prelim Calcs'!$C$9</f>
        <v>17.685372945073226</v>
      </c>
      <c r="FG105" s="110">
        <f t="shared" si="133"/>
        <v>17.685372945073226</v>
      </c>
      <c r="FH105" s="2">
        <f t="shared" si="173"/>
        <v>1.1102230246251565E-16</v>
      </c>
      <c r="FI105" s="110">
        <f>FH105*'DT-Prelim Calcs'!$C$21/FC$2/'DT-Prelim Calcs'!$C$19/'DT-Prelim Calcs'!$C$18*3.39*'DT-Prelim Calcs'!$C$20</f>
        <v>6.7347140329692135E-15</v>
      </c>
      <c r="FJ105" s="88">
        <f t="shared" si="134"/>
        <v>1</v>
      </c>
      <c r="FK105" s="110">
        <f>FI104*'DT-Prelim Calcs'!$C$11+FK104</f>
        <v>7.5332005600817276</v>
      </c>
      <c r="FL105" s="110">
        <f>FL104+0.5*FI105*'DT-Prelim Calcs'!$C$11^2+FK105*'DT-Prelim Calcs'!$C$11</f>
        <v>29.238209269051481</v>
      </c>
      <c r="FM105" s="110">
        <f>MIN('Drive Train'!$G$35-FG104*'DT-Prelim Calcs'!$C$21*'Drive Train'!$G$38,FM104+FG$2)</f>
        <v>11.10831643494341</v>
      </c>
      <c r="FN105" s="110">
        <f>'Drive Train'!$G$35-FG105*'DT-Prelim Calcs'!$C$21*'Drive Train'!$G$38</f>
        <v>11.10831643494341</v>
      </c>
      <c r="FO105" s="1">
        <f>IF(FL105&gt;='Drive Train'!$G$30,1,0)</f>
        <v>1</v>
      </c>
      <c r="FP105" s="110">
        <f t="shared" si="174"/>
        <v>0</v>
      </c>
      <c r="FQ105" s="119">
        <f>FQ104+'DT-Prelim Calcs'!$C$11</f>
        <v>4.0400000000000027</v>
      </c>
      <c r="FR105" s="2">
        <f>GB105/'Drive Train'!$G$35</f>
        <v>0.87467058542861498</v>
      </c>
      <c r="FS105" s="88">
        <f>FZ105*12*60/(PI() * 'Drive Train'!$G$17)/FR$2*FR105</f>
        <v>4110.8369398423247</v>
      </c>
      <c r="FT105" s="2">
        <f>('DT-Prelim Calcs'!$C$6*FR105-FS105)/('DT-Prelim Calcs'!$C$6*FR105)*'DT-Prelim Calcs'!$C$7*FR105</f>
        <v>0.24077181223899125</v>
      </c>
      <c r="FU105" s="110">
        <f>FT105/'DT-Prelim Calcs'!$C$7*('DT-Prelim Calcs'!$C$8-'DT-Prelim Calcs'!$C$9)+'DT-Prelim Calcs'!$C$9</f>
        <v>17.685372945073226</v>
      </c>
      <c r="FV105" s="110">
        <f t="shared" si="135"/>
        <v>17.685372945073226</v>
      </c>
      <c r="FW105" s="2">
        <f t="shared" si="175"/>
        <v>1.3877787807814457E-16</v>
      </c>
      <c r="FX105" s="110">
        <f>FW105*'DT-Prelim Calcs'!$C$21/FR$2/'DT-Prelim Calcs'!$C$19/'DT-Prelim Calcs'!$C$18*3.39*'DT-Prelim Calcs'!$C$20</f>
        <v>9.2774121882739154E-15</v>
      </c>
      <c r="FY105" s="88">
        <f t="shared" si="136"/>
        <v>1</v>
      </c>
      <c r="FZ105" s="110">
        <f>FX104*'DT-Prelim Calcs'!$C$11+FZ104</f>
        <v>6.8356819897037893</v>
      </c>
      <c r="GA105" s="110">
        <f>GA104+0.5*FX105*'DT-Prelim Calcs'!$C$11^2+FZ105*'DT-Prelim Calcs'!$C$11</f>
        <v>26.659607393697353</v>
      </c>
      <c r="GB105" s="110">
        <f>MIN('Drive Train'!$G$35-FV104*'DT-Prelim Calcs'!$C$21*'Drive Train'!$G$38,GB104+FV$2)</f>
        <v>11.10831643494341</v>
      </c>
      <c r="GC105" s="110">
        <f>'Drive Train'!$G$35-FV105*'DT-Prelim Calcs'!$C$21*'Drive Train'!$G$38</f>
        <v>11.10831643494341</v>
      </c>
      <c r="GD105" s="1">
        <f>IF(GA105&gt;='Drive Train'!$G$30,1,0)</f>
        <v>1</v>
      </c>
      <c r="GE105" s="110">
        <f t="shared" si="176"/>
        <v>0</v>
      </c>
      <c r="GF105" s="119">
        <f>GF104+'DT-Prelim Calcs'!$C$11</f>
        <v>4.0400000000000027</v>
      </c>
      <c r="GG105" s="2">
        <f>GQ105/'Drive Train'!$G$35</f>
        <v>0.87466973994969843</v>
      </c>
      <c r="GH105" s="88">
        <f>GO105*12*60/(PI() * 'Drive Train'!$G$17)/GG$2*GG105</f>
        <v>4110.8249895499976</v>
      </c>
      <c r="GI105" s="2">
        <f>('DT-Prelim Calcs'!$C$6*GG105-GH105)/('DT-Prelim Calcs'!$C$6*GG105)*'DT-Prelim Calcs'!$C$7*GG105</f>
        <v>0.24077350537265418</v>
      </c>
      <c r="GJ105" s="110">
        <f>GI105/'DT-Prelim Calcs'!$C$7*('DT-Prelim Calcs'!$C$8-'DT-Prelim Calcs'!$C$9)+'DT-Prelim Calcs'!$C$9</f>
        <v>17.685476214218625</v>
      </c>
      <c r="GK105" s="110">
        <f t="shared" si="177"/>
        <v>17.685476214218625</v>
      </c>
      <c r="GL105" s="2">
        <f t="shared" si="178"/>
        <v>2.1603268255399044E-6</v>
      </c>
      <c r="GM105" s="110">
        <f>GL105*'DT-Prelim Calcs'!$C$21/GG$2/'DT-Prelim Calcs'!$C$19/'DT-Prelim Calcs'!$C$18*3.39*'DT-Prelim Calcs'!$C$20</f>
        <v>8.0233098224909871E-5</v>
      </c>
      <c r="GN105" s="88">
        <f t="shared" si="137"/>
        <v>1</v>
      </c>
      <c r="GO105" s="110">
        <f>GM104*'DT-Prelim Calcs'!$C$11+GO104</f>
        <v>12.304203706367231</v>
      </c>
      <c r="GP105" s="110">
        <f>GP104+0.5*GM105*'DT-Prelim Calcs'!$C$11^2+GO105*'DT-Prelim Calcs'!$C$11</f>
        <v>43.63078151609384</v>
      </c>
      <c r="GQ105" s="110">
        <f>MIN('Drive Train'!$G$35-GK104*'DT-Prelim Calcs'!$C$21*'Drive Train'!$G$38,GQ104+GK$2)</f>
        <v>11.108305697361169</v>
      </c>
      <c r="GR105" s="110">
        <f>'Drive Train'!$G$35-GK105*'DT-Prelim Calcs'!$C$21*'Drive Train'!$G$38</f>
        <v>11.108307140720322</v>
      </c>
      <c r="GS105" s="1">
        <f>IF(GP105&gt;='Drive Train'!$G$30,1,0)</f>
        <v>1</v>
      </c>
      <c r="GT105" s="110">
        <f t="shared" si="179"/>
        <v>0</v>
      </c>
      <c r="GU105" s="119">
        <f>GU104+'DT-Prelim Calcs'!$C$11</f>
        <v>4.0400000000000027</v>
      </c>
      <c r="GV105" s="2">
        <f>HF105/'Drive Train'!$G$35</f>
        <v>0.87466998106624594</v>
      </c>
      <c r="GW105" s="88">
        <f>HD105*12*60/(PI() * 'Drive Train'!$G$17)/GV$2*GV105</f>
        <v>4110.8283975753257</v>
      </c>
      <c r="GX105" s="2">
        <f>('DT-Prelim Calcs'!$C$6*GV105-GW105)/('DT-Prelim Calcs'!$C$6*GV105)*'DT-Prelim Calcs'!$C$7*GV105</f>
        <v>0.24077302251895319</v>
      </c>
      <c r="GY105" s="110">
        <f>GX105/'DT-Prelim Calcs'!$C$7*('DT-Prelim Calcs'!$C$8-'DT-Prelim Calcs'!$C$9)+'DT-Prelim Calcs'!$C$9</f>
        <v>17.685446763567359</v>
      </c>
      <c r="GZ105" s="110">
        <f t="shared" si="138"/>
        <v>17.685446763567359</v>
      </c>
      <c r="HA105" s="2">
        <f t="shared" si="180"/>
        <v>1.5442372773843971E-6</v>
      </c>
      <c r="HB105" s="110">
        <f>HA105*'DT-Prelim Calcs'!$C$21/GV$2/'DT-Prelim Calcs'!$C$19/'DT-Prelim Calcs'!$C$18*3.39*'DT-Prelim Calcs'!$C$20</f>
        <v>5.7351943092214823E-5</v>
      </c>
      <c r="HC105" s="88">
        <f t="shared" si="139"/>
        <v>1</v>
      </c>
      <c r="HD105" s="110">
        <f>HB104*'DT-Prelim Calcs'!$C$11+HD104</f>
        <v>12.304210515155065</v>
      </c>
      <c r="HE105" s="110">
        <f>HE104+0.5*HB105*'DT-Prelim Calcs'!$C$11^2+HD105*'DT-Prelim Calcs'!$C$11</f>
        <v>44.298396904289795</v>
      </c>
      <c r="HF105" s="110">
        <f>MIN('Drive Train'!$G$35-GZ104*'DT-Prelim Calcs'!$C$21*'Drive Train'!$G$38,HF104+GZ$2)</f>
        <v>11.108308759541323</v>
      </c>
      <c r="HG105" s="110">
        <f>'Drive Train'!$G$35-GZ105*'DT-Prelim Calcs'!$C$21*'Drive Train'!$G$38</f>
        <v>11.108309791278938</v>
      </c>
      <c r="HH105" s="1">
        <f>IF(HE105&gt;='Drive Train'!$G$30,1,0)</f>
        <v>1</v>
      </c>
      <c r="HI105" s="110">
        <f t="shared" si="181"/>
        <v>0</v>
      </c>
      <c r="HJ105" s="119">
        <f>HJ104+'DT-Prelim Calcs'!$C$11</f>
        <v>4.0400000000000027</v>
      </c>
      <c r="HK105" s="2">
        <f>HU105/'Drive Train'!$G$35</f>
        <v>0.87467009789135486</v>
      </c>
      <c r="HL105" s="88">
        <f>HS105*12*60/(PI() * 'Drive Train'!$G$17)/HK$2*HK105</f>
        <v>4110.8300488220229</v>
      </c>
      <c r="HM105" s="2">
        <f>('DT-Prelim Calcs'!$C$6*HK105-HL105)/('DT-Prelim Calcs'!$C$6*HK105)*'DT-Prelim Calcs'!$C$7*HK105</f>
        <v>0.24077278856806841</v>
      </c>
      <c r="HN105" s="110">
        <f>HM105/'DT-Prelim Calcs'!$C$7*('DT-Prelim Calcs'!$C$8-'DT-Prelim Calcs'!$C$9)+'DT-Prelim Calcs'!$C$9</f>
        <v>17.685432494222614</v>
      </c>
      <c r="HO105" s="110">
        <f t="shared" si="140"/>
        <v>17.685432494222614</v>
      </c>
      <c r="HP105" s="2">
        <f t="shared" si="182"/>
        <v>1.2457313690039662E-6</v>
      </c>
      <c r="HQ105" s="110">
        <f>HP105*'DT-Prelim Calcs'!$C$21/HK$2/'DT-Prelim Calcs'!$C$19/'DT-Prelim Calcs'!$C$18*3.39*'DT-Prelim Calcs'!$C$20</f>
        <v>4.6265632639250148E-5</v>
      </c>
      <c r="HR105" s="88">
        <f t="shared" si="141"/>
        <v>1</v>
      </c>
      <c r="HS105" s="110">
        <f>HQ104*'DT-Prelim Calcs'!$C$11+HS104</f>
        <v>12.304213814128039</v>
      </c>
      <c r="HT105" s="110">
        <f>HT104+0.5*HQ105*'DT-Prelim Calcs'!$C$11^2+HS105*'DT-Prelim Calcs'!$C$11</f>
        <v>44.767118876472658</v>
      </c>
      <c r="HU105" s="110">
        <f>MIN('Drive Train'!$G$35-HO104*'DT-Prelim Calcs'!$C$21*'Drive Train'!$G$38,HU104+HO$2)</f>
        <v>11.108310243220206</v>
      </c>
      <c r="HV105" s="110">
        <f>'Drive Train'!$G$35-HO105*'DT-Prelim Calcs'!$C$21*'Drive Train'!$G$38</f>
        <v>11.108311075519964</v>
      </c>
      <c r="HW105" s="1">
        <f>IF(HT105&gt;='Drive Train'!$G$30,1,0)</f>
        <v>1</v>
      </c>
      <c r="HX105" s="110">
        <f t="shared" si="183"/>
        <v>0</v>
      </c>
      <c r="HY105" s="119">
        <f>HY104+'DT-Prelim Calcs'!$C$11</f>
        <v>4.0400000000000027</v>
      </c>
      <c r="HZ105" s="2">
        <f>IJ105/'Drive Train'!$G$35</f>
        <v>0.87467016071437309</v>
      </c>
      <c r="IA105" s="88">
        <f>IH105*12*60/(PI() * 'Drive Train'!$G$17)/HZ$2*HZ105</f>
        <v>4110.8309367843685</v>
      </c>
      <c r="IB105" s="2">
        <f>('DT-Prelim Calcs'!$C$6*HZ105-IA105)/('DT-Prelim Calcs'!$C$6*HZ105)*'DT-Prelim Calcs'!$C$7*HZ105</f>
        <v>0.24077266276035511</v>
      </c>
      <c r="IC105" s="110">
        <f>IB105/'DT-Prelim Calcs'!$C$7*('DT-Prelim Calcs'!$C$8-'DT-Prelim Calcs'!$C$9)+'DT-Prelim Calcs'!$C$9</f>
        <v>17.685424820844354</v>
      </c>
      <c r="ID105" s="110">
        <f t="shared" si="142"/>
        <v>17.685424820844354</v>
      </c>
      <c r="IE105" s="2">
        <f t="shared" si="184"/>
        <v>1.0852090263080427E-6</v>
      </c>
      <c r="IF105" s="110">
        <f>IE105*'DT-Prelim Calcs'!$C$21/HZ$2/'DT-Prelim Calcs'!$C$19/'DT-Prelim Calcs'!$C$18*3.39*'DT-Prelim Calcs'!$C$20</f>
        <v>4.0303939835849468E-5</v>
      </c>
      <c r="IG105" s="88">
        <f t="shared" si="143"/>
        <v>1</v>
      </c>
      <c r="IH105" s="110">
        <f>IF104*'DT-Prelim Calcs'!$C$11+IH104</f>
        <v>12.304215588159213</v>
      </c>
      <c r="II105" s="110">
        <f>II104+0.5*IF105*'DT-Prelim Calcs'!$C$11^2+IH105*'DT-Prelim Calcs'!$C$11</f>
        <v>45.096183821512724</v>
      </c>
      <c r="IJ105" s="110">
        <f>MIN('Drive Train'!$G$35-ID104*'DT-Prelim Calcs'!$C$21*'Drive Train'!$G$38,IJ104+ID$2)</f>
        <v>11.108311041072538</v>
      </c>
      <c r="IK105" s="110">
        <f>'Drive Train'!$G$35-ID105*'DT-Prelim Calcs'!$C$21*'Drive Train'!$G$38</f>
        <v>11.108311766124007</v>
      </c>
      <c r="IL105" s="1">
        <f>IF(II105&gt;='Drive Train'!$G$30,1,0)</f>
        <v>1</v>
      </c>
      <c r="IM105" s="110">
        <f t="shared" si="185"/>
        <v>0</v>
      </c>
      <c r="IN105" s="119">
        <f>IN104+'DT-Prelim Calcs'!$C$11</f>
        <v>4.0400000000000027</v>
      </c>
      <c r="IO105" s="2">
        <f>IY105/'Drive Train'!$G$35</f>
        <v>0.87467019759456799</v>
      </c>
      <c r="IP105" s="88">
        <f>IW105*12*60/(PI() * 'Drive Train'!$G$17)/IO$2*IO105</f>
        <v>4110.8314580618371</v>
      </c>
      <c r="IQ105" s="2">
        <f>('DT-Prelim Calcs'!$C$6*IO105-IP105)/('DT-Prelim Calcs'!$C$6*IO105)*'DT-Prelim Calcs'!$C$7*IO105</f>
        <v>0.24077258890505487</v>
      </c>
      <c r="IR105" s="110">
        <f>IQ105/'DT-Prelim Calcs'!$C$7*('DT-Prelim Calcs'!$C$8-'DT-Prelim Calcs'!$C$9)+'DT-Prelim Calcs'!$C$9</f>
        <v>17.685420316194836</v>
      </c>
      <c r="IS105" s="110">
        <f t="shared" si="144"/>
        <v>17.685420316194836</v>
      </c>
      <c r="IT105" s="2">
        <f t="shared" si="186"/>
        <v>9.9097453754026787E-7</v>
      </c>
      <c r="IU105" s="110">
        <f>IT105*'DT-Prelim Calcs'!$C$21/IO$2/'DT-Prelim Calcs'!$C$19/'DT-Prelim Calcs'!$C$18*3.39*'DT-Prelim Calcs'!$C$20</f>
        <v>3.680413373980218E-5</v>
      </c>
      <c r="IV105" s="88">
        <f t="shared" si="145"/>
        <v>1</v>
      </c>
      <c r="IW105" s="110">
        <f>IU104*'DT-Prelim Calcs'!$C$11+IW104</f>
        <v>12.30421662960244</v>
      </c>
      <c r="IX105" s="110">
        <f>IX104+0.5*IU105*'DT-Prelim Calcs'!$C$11^2+IW105*'DT-Prelim Calcs'!$C$11</f>
        <v>45.328901352752467</v>
      </c>
      <c r="IY105" s="110">
        <f>MIN('Drive Train'!$G$35-IS104*'DT-Prelim Calcs'!$C$21*'Drive Train'!$G$38,IY104+IS$2)</f>
        <v>11.108311509451013</v>
      </c>
      <c r="IZ105" s="110">
        <f>'Drive Train'!$G$35-IS105*'DT-Prelim Calcs'!$C$21*'Drive Train'!$G$38</f>
        <v>11.108312171542464</v>
      </c>
      <c r="JA105" s="1">
        <f>IF(IX105&gt;='Drive Train'!$G$30,1,0)</f>
        <v>1</v>
      </c>
      <c r="JB105" s="110">
        <f t="shared" si="187"/>
        <v>0</v>
      </c>
      <c r="JC105" s="119">
        <f>JC104+'DT-Prelim Calcs'!$C$11</f>
        <v>4.0400000000000027</v>
      </c>
      <c r="JD105" s="2">
        <f>JN105/'Drive Train'!$G$35</f>
        <v>0.87467021918933696</v>
      </c>
      <c r="JE105" s="88">
        <f>JL105*12*60/(PI() * 'Drive Train'!$G$17)/JD$2*JD105</f>
        <v>4110.8317632897861</v>
      </c>
      <c r="JF105" s="2">
        <f>('DT-Prelim Calcs'!$C$6*JD105-JE105)/('DT-Prelim Calcs'!$C$6*JD105)*'DT-Prelim Calcs'!$C$7*JD105</f>
        <v>0.2407725456599448</v>
      </c>
      <c r="JG105" s="110">
        <f>JF105/'DT-Prelim Calcs'!$C$7*('DT-Prelim Calcs'!$C$8-'DT-Prelim Calcs'!$C$9)+'DT-Prelim Calcs'!$C$9</f>
        <v>17.685417678549825</v>
      </c>
      <c r="JH105" s="110">
        <f t="shared" si="146"/>
        <v>17.685417678549825</v>
      </c>
      <c r="JI105" s="2">
        <f t="shared" si="188"/>
        <v>9.3579663190679341E-7</v>
      </c>
      <c r="JJ105" s="110">
        <f>JI105*'DT-Prelim Calcs'!$C$21/JD$2/'DT-Prelim Calcs'!$C$19/'DT-Prelim Calcs'!$C$18*3.39*'DT-Prelim Calcs'!$C$20</f>
        <v>3.4754863106212308E-5</v>
      </c>
      <c r="JK105" s="88">
        <f t="shared" si="147"/>
        <v>1</v>
      </c>
      <c r="JL105" s="110">
        <f>JJ104*'DT-Prelim Calcs'!$C$11+JL104</f>
        <v>12.304217239407345</v>
      </c>
      <c r="JM105" s="110">
        <f>JM104+0.5*JJ105*'DT-Prelim Calcs'!$C$11^2+JL105*'DT-Prelim Calcs'!$C$11</f>
        <v>45.486533950401771</v>
      </c>
      <c r="JN105" s="110">
        <f>MIN('Drive Train'!$G$35-JH104*'DT-Prelim Calcs'!$C$21*'Drive Train'!$G$38,JN104+JH$2)</f>
        <v>11.108311783704579</v>
      </c>
      <c r="JO105" s="110">
        <f>'Drive Train'!$G$35-JH105*'DT-Prelim Calcs'!$C$21*'Drive Train'!$G$38</f>
        <v>11.108312408930516</v>
      </c>
      <c r="JP105" s="1">
        <f>IF(JM105&gt;='Drive Train'!$G$30,1,0)</f>
        <v>1</v>
      </c>
      <c r="JQ105" s="110">
        <f>MIN(JG105,'DT-Prelim Calcs'!$C$10)*'DT-Prelim Calcs'!$C$11*1000/60/60*(1-JP105)</f>
        <v>0</v>
      </c>
      <c r="JR105" s="119">
        <f>JR104+'DT-Prelim Calcs'!$C$11</f>
        <v>4.0400000000000027</v>
      </c>
      <c r="JS105" s="2">
        <f>KC105/'Drive Train'!$G$35</f>
        <v>0.87467022713430376</v>
      </c>
      <c r="JT105" s="88">
        <f>KA105*12*60/(PI() * 'Drive Train'!$G$17)/JS$2*JS105</f>
        <v>4110.8318755867003</v>
      </c>
      <c r="JU105" s="2">
        <f>('DT-Prelim Calcs'!$C$6*JS105-JT105)/('DT-Prelim Calcs'!$C$6*JS105)*'DT-Prelim Calcs'!$C$7*JS105</f>
        <v>0.24077252974956562</v>
      </c>
      <c r="JV105" s="110">
        <f>JU105/'DT-Prelim Calcs'!$C$7*('DT-Prelim Calcs'!$C$8-'DT-Prelim Calcs'!$C$9)+'DT-Prelim Calcs'!$C$9</f>
        <v>17.685416708129537</v>
      </c>
      <c r="JW105" s="110">
        <f t="shared" si="148"/>
        <v>17.685416708129537</v>
      </c>
      <c r="JX105" s="2">
        <f t="shared" si="189"/>
        <v>9.1549603870033636E-7</v>
      </c>
      <c r="JY105" s="110">
        <f>JX105*'DT-Prelim Calcs'!$C$21/JS$2/'DT-Prelim Calcs'!$C$19/'DT-Prelim Calcs'!$C$18*3.39*'DT-Prelim Calcs'!$C$20</f>
        <v>3.4000912606916652E-5</v>
      </c>
      <c r="JZ105" s="88">
        <f t="shared" si="149"/>
        <v>1</v>
      </c>
      <c r="KA105" s="110">
        <f>JY104*'DT-Prelim Calcs'!$C$11+KA104</f>
        <v>12.304217463761653</v>
      </c>
      <c r="KB105" s="110">
        <f>KB104+0.5*JY105*'DT-Prelim Calcs'!$C$11^2+KA105*'DT-Prelim Calcs'!$C$11</f>
        <v>45.548623979830424</v>
      </c>
      <c r="KC105" s="110">
        <f>MIN('Drive Train'!$G$35-JW104*'DT-Prelim Calcs'!$C$21*'Drive Train'!$G$38,KC104+JW$2)</f>
        <v>11.108311884605657</v>
      </c>
      <c r="KD105" s="110">
        <f>'Drive Train'!$G$35-JW105*'DT-Prelim Calcs'!$C$21*'Drive Train'!$G$38</f>
        <v>11.108312496268342</v>
      </c>
      <c r="KE105" s="1">
        <f>IF(KB105&gt;='Drive Train'!$G$30,1,0)</f>
        <v>1</v>
      </c>
      <c r="KF105" s="110">
        <f>MIN(JV105,'DT-Prelim Calcs'!$C$10)*'DT-Prelim Calcs'!$C$11*1000/60/60*(1-KE105)</f>
        <v>0</v>
      </c>
      <c r="KG105" s="119">
        <f>KG104+'DT-Prelim Calcs'!$C$11</f>
        <v>4.0400000000000027</v>
      </c>
      <c r="KH105" s="2">
        <f>KR105/'Drive Train'!$G$35</f>
        <v>0.87467022654349991</v>
      </c>
      <c r="KI105" s="88">
        <f>KP105*12*60/(PI() * 'Drive Train'!$G$17)/KH$2*KH105</f>
        <v>4110.8318672360729</v>
      </c>
      <c r="KJ105" s="2">
        <f>('DT-Prelim Calcs'!$C$6*KH105-KI105)/('DT-Prelim Calcs'!$C$6*KH105)*'DT-Prelim Calcs'!$C$7*KH105</f>
        <v>0.24077253093269396</v>
      </c>
      <c r="KK105" s="110">
        <f>KJ105/'DT-Prelim Calcs'!$C$7*('DT-Prelim Calcs'!$C$8-'DT-Prelim Calcs'!$C$9)+'DT-Prelim Calcs'!$C$9</f>
        <v>17.685416780291973</v>
      </c>
      <c r="KL105" s="110">
        <f t="shared" si="150"/>
        <v>17.685416780291973</v>
      </c>
      <c r="KM105" s="2">
        <f t="shared" si="190"/>
        <v>9.1700563228935827E-7</v>
      </c>
      <c r="KN105" s="110">
        <f>KM105*'DT-Prelim Calcs'!$C$21/KH$2/'DT-Prelim Calcs'!$C$19/'DT-Prelim Calcs'!$C$18*3.39*'DT-Prelim Calcs'!$C$20</f>
        <v>3.4056977906516595E-5</v>
      </c>
      <c r="KO105" s="88">
        <f t="shared" si="151"/>
        <v>1</v>
      </c>
      <c r="KP105" s="110">
        <f>KN104*'DT-Prelim Calcs'!$C$11+KP104</f>
        <v>12.30421744707821</v>
      </c>
      <c r="KQ105" s="110">
        <f>KQ104+0.5*KN105*'DT-Prelim Calcs'!$C$11^2+KP105*'DT-Prelim Calcs'!$C$11</f>
        <v>45.544068547879817</v>
      </c>
      <c r="KR105" s="110">
        <f>MIN('Drive Train'!$G$35-KL104*'DT-Prelim Calcs'!$C$21*'Drive Train'!$G$38,KR104+KL$2)</f>
        <v>11.108311877102448</v>
      </c>
      <c r="KS105" s="110">
        <f>'Drive Train'!$G$35-KL105*'DT-Prelim Calcs'!$C$21*'Drive Train'!$G$38</f>
        <v>11.108312489773722</v>
      </c>
      <c r="KT105" s="1">
        <f>IF(KQ105&gt;='Drive Train'!$G$30,1,0)</f>
        <v>1</v>
      </c>
      <c r="KU105" s="110">
        <f>MIN(KK105,'DT-Prelim Calcs'!$C$10)*'DT-Prelim Calcs'!$C$11*1000/60/60*(1-KT105)</f>
        <v>0</v>
      </c>
      <c r="KV105" s="119">
        <f>KV104+'DT-Prelim Calcs'!$C$11</f>
        <v>4.0400000000000027</v>
      </c>
      <c r="KW105" s="2">
        <f>LG105/'Drive Train'!$G$35</f>
        <v>0.87467022709816999</v>
      </c>
      <c r="KX105" s="88">
        <f>LE105*12*60/(PI() * 'Drive Train'!$G$17)/KW$2*KW105</f>
        <v>4110.8318750759736</v>
      </c>
      <c r="KY105" s="2">
        <f>('DT-Prelim Calcs'!$C$6*KW105-KX105)/('DT-Prelim Calcs'!$C$6*KW105)*'DT-Prelim Calcs'!$C$7*KW105</f>
        <v>0.2407725298219261</v>
      </c>
      <c r="KZ105" s="110">
        <f>KY105/'DT-Prelim Calcs'!$C$7*('DT-Prelim Calcs'!$C$8-'DT-Prelim Calcs'!$C$9)+'DT-Prelim Calcs'!$C$9</f>
        <v>17.68541671254301</v>
      </c>
      <c r="LA105" s="110">
        <f t="shared" si="152"/>
        <v>17.68541671254301</v>
      </c>
      <c r="LB105" s="2">
        <f t="shared" si="191"/>
        <v>9.1558836581850933E-7</v>
      </c>
      <c r="LC105" s="110">
        <f>LB105*'DT-Prelim Calcs'!$C$21/KW$2/'DT-Prelim Calcs'!$C$19/'DT-Prelim Calcs'!$C$18*3.39*'DT-Prelim Calcs'!$C$20</f>
        <v>3.4004341574540267E-5</v>
      </c>
      <c r="LD105" s="88">
        <f t="shared" si="153"/>
        <v>1</v>
      </c>
      <c r="LE105" s="110">
        <f>LC104*'DT-Prelim Calcs'!$C$11+LE104</f>
        <v>12.30421746274129</v>
      </c>
      <c r="LF105" s="110">
        <f>LF104+0.5*LC105*'DT-Prelim Calcs'!$C$11^2+LE105*'DT-Prelim Calcs'!$C$11</f>
        <v>45.548408895600204</v>
      </c>
      <c r="LG105" s="110">
        <f>MIN('Drive Train'!$G$35-LA104*'DT-Prelim Calcs'!$C$21*'Drive Train'!$G$38,LG104+LA$2)</f>
        <v>11.108311884146758</v>
      </c>
      <c r="LH105" s="110">
        <f>'Drive Train'!$G$35-LA105*'DT-Prelim Calcs'!$C$21*'Drive Train'!$G$38</f>
        <v>11.108312495871129</v>
      </c>
      <c r="LI105" s="1">
        <f>IF(LF105&gt;='Drive Train'!$G$30,1,0)</f>
        <v>1</v>
      </c>
      <c r="LJ105" s="110">
        <f>MIN(KZ105,'DT-Prelim Calcs'!$C$10)*'DT-Prelim Calcs'!$C$11*1000/60/60*(1-LI105)</f>
        <v>0</v>
      </c>
      <c r="LK105" s="119">
        <f>LK104+'DT-Prelim Calcs'!$C$11</f>
        <v>4.0400000000000027</v>
      </c>
      <c r="LL105" s="2">
        <f>LV105/'Drive Train'!$G$35</f>
        <v>0.8746702266802161</v>
      </c>
      <c r="LM105" s="88">
        <f>LT105*12*60/(PI() * 'Drive Train'!$G$17)/LL$2*LL105</f>
        <v>4110.8318691684699</v>
      </c>
      <c r="LN105" s="2">
        <f>('DT-Prelim Calcs'!$C$6*LL105-LM105)/('DT-Prelim Calcs'!$C$6*LL105)*'DT-Prelim Calcs'!$C$7*LL105</f>
        <v>0.24077253065890908</v>
      </c>
      <c r="LO105" s="110">
        <f>LN105/'DT-Prelim Calcs'!$C$7*('DT-Prelim Calcs'!$C$8-'DT-Prelim Calcs'!$C$9)+'DT-Prelim Calcs'!$C$9</f>
        <v>17.685416763593039</v>
      </c>
      <c r="LP105" s="110">
        <f t="shared" si="154"/>
        <v>17.685416763593039</v>
      </c>
      <c r="LQ105" s="2">
        <f t="shared" si="192"/>
        <v>9.1665630097548245E-7</v>
      </c>
      <c r="LR105" s="110">
        <f>LQ105*'DT-Prelim Calcs'!$C$21/LL$2/'DT-Prelim Calcs'!$C$19/'DT-Prelim Calcs'!$C$18*3.39*'DT-Prelim Calcs'!$C$20</f>
        <v>3.4044003974383785E-5</v>
      </c>
      <c r="LS105" s="88">
        <f t="shared" si="155"/>
        <v>1</v>
      </c>
      <c r="LT105" s="110">
        <f>LR104*'DT-Prelim Calcs'!$C$11+LT104</f>
        <v>12.304217450938882</v>
      </c>
      <c r="LU105" s="110">
        <f>LU104+0.5*LR105*'DT-Prelim Calcs'!$C$11^2+LT105*'DT-Prelim Calcs'!$C$11</f>
        <v>45.545533314717396</v>
      </c>
      <c r="LV105" s="110">
        <f>MIN('Drive Train'!$G$35-LP104*'DT-Prelim Calcs'!$C$21*'Drive Train'!$G$38,LV104+LP$2)</f>
        <v>11.108311878838744</v>
      </c>
      <c r="LW105" s="110">
        <f>'Drive Train'!$G$35-LP105*'DT-Prelim Calcs'!$C$21*'Drive Train'!$G$38</f>
        <v>11.108312491276626</v>
      </c>
      <c r="LX105" s="1">
        <f>IF(LU105&gt;='Drive Train'!$G$30,1,0)</f>
        <v>1</v>
      </c>
      <c r="LY105" s="110">
        <f>MIN(LO105,'DT-Prelim Calcs'!$C$10)*'DT-Prelim Calcs'!$C$11*1000/60/60*(1-LX105)</f>
        <v>0</v>
      </c>
      <c r="LZ105" s="119">
        <f>LZ104+'DT-Prelim Calcs'!$C$11</f>
        <v>4.0400000000000027</v>
      </c>
    </row>
    <row r="106" spans="18:338" x14ac:dyDescent="0.2">
      <c r="R106" s="119">
        <f>R105+'DT-Prelim Calcs'!$C$11</f>
        <v>4.0800000000000027</v>
      </c>
      <c r="S106" s="2">
        <f>AG106/'Drive Train'!$G$35</f>
        <v>0</v>
      </c>
      <c r="T106" s="88">
        <f>AE106*12*60/(PI() * 'Drive Train'!$G$17)/S$2*ABS(S106)</f>
        <v>0</v>
      </c>
      <c r="U106" s="2">
        <f>IF(OR(AD105=1,AND($C$32=Motors!$C$28,'DT-Prelim Calcs'!AI105=1)),0,IF(AG106=0,-(V105+$C$9)/($C$8-$C$9)*$C$7,($C$6*S106-T106)/($C$6*S106)*$C$7*S106))</f>
        <v>0</v>
      </c>
      <c r="V106" s="110">
        <f>IF(AND(AD105=1,AI105=1),0,ABS(U106/$C$7*($C$8-$C$9)+$C$9) *'Drive Train'!$K$55 + V105*(1-'Drive Train'!$K$55))</f>
        <v>0</v>
      </c>
      <c r="W106" s="110">
        <f t="shared" si="108"/>
        <v>0</v>
      </c>
      <c r="X106" s="2">
        <f>MAX(MIN(IF(AND(AI105=1,AG106&lt;0),-1,1)*(W106-$C$9)/($C$8-$C$9)*$C$7-$C$29*AE106/T$2 -  AI105*$C$29/2,X$2),MAX(X$4:X105)*-1)</f>
        <v>-0.19877611615902296</v>
      </c>
      <c r="Y106" s="110">
        <f t="shared" si="109"/>
        <v>0</v>
      </c>
      <c r="Z106" s="110">
        <f t="shared" si="110"/>
        <v>0</v>
      </c>
      <c r="AA106" s="110">
        <f t="shared" si="111"/>
        <v>0</v>
      </c>
      <c r="AB106" s="110" t="e">
        <f t="shared" si="112"/>
        <v>#N/A</v>
      </c>
      <c r="AC106" s="88">
        <f t="shared" si="156"/>
        <v>0</v>
      </c>
      <c r="AD106" s="1">
        <f t="shared" si="113"/>
        <v>1</v>
      </c>
      <c r="AE106" s="110">
        <f t="shared" si="114"/>
        <v>0</v>
      </c>
      <c r="AF106" s="110" t="e">
        <f t="shared" si="115"/>
        <v>#N/A</v>
      </c>
      <c r="AG106" s="110">
        <f>IF(AI105=0,MIN('Drive Train'!$G$35-W105*$C$21*'Drive Train'!$G$38,AG105+W$2)-$C$3,IF(AE105-1&lt;=0,0,IF($C$32=Motors!$C$26,MAX(MAX(AG$4:AG105)*-1,AG105-W$2),MAX(0,MAX(AG$4:AG105)*-1,AG105-W$2))))</f>
        <v>0</v>
      </c>
      <c r="AH106" s="110">
        <f>'Drive Train'!$G$35-ABS(W106)*'DT-Prelim Calcs'!$C$21*'Drive Train'!$G$38</f>
        <v>12.7</v>
      </c>
      <c r="AI106" s="1">
        <f>IF(AJ106&gt;='Drive Train'!$G$30,1,0)</f>
        <v>1</v>
      </c>
      <c r="AJ106" s="110">
        <f>AJ105+0.5*Y106*'DT-Prelim Calcs'!$C$11^2+AE106*'DT-Prelim Calcs'!$C$11</f>
        <v>27.383415475911544</v>
      </c>
      <c r="AK106" s="110">
        <f t="shared" si="193"/>
        <v>0</v>
      </c>
      <c r="AL106" s="119">
        <f>AL105+'DT-Prelim Calcs'!$C$11</f>
        <v>4.0800000000000027</v>
      </c>
      <c r="AM106" s="2">
        <f>AW106/'Drive Train'!$G$35</f>
        <v>0.75578090658578856</v>
      </c>
      <c r="AN106" s="88">
        <f>AU106*12*60/(PI() * 'Drive Train'!$G$17)/AM$2*AM106</f>
        <v>2288.0289717363853</v>
      </c>
      <c r="AO106" s="2">
        <f>('DT-Prelim Calcs'!$C$6*AM106-AN106)/('DT-Prelim Calcs'!$C$6*AM106)*'DT-Prelim Calcs'!$C$7*AM106</f>
        <v>0.51323312449344405</v>
      </c>
      <c r="AP106" s="110">
        <f>AO106/'DT-Prelim Calcs'!$C$7*('DT-Prelim Calcs'!$C$8-'DT-Prelim Calcs'!$C$9)+'DT-Prelim Calcs'!$C$9</f>
        <v>34.303580642862542</v>
      </c>
      <c r="AQ106" s="110">
        <f t="shared" si="117"/>
        <v>34.303580642862542</v>
      </c>
      <c r="AR106" s="2">
        <f t="shared" si="157"/>
        <v>0.3581425101899145</v>
      </c>
      <c r="AS106" s="110">
        <f>AR106*'DT-Prelim Calcs'!$C$21/AM$2/'DT-Prelim Calcs'!$C$19/'DT-Prelim Calcs'!$C$18*3.39*'DT-Prelim Calcs'!$C$20</f>
        <v>3.9903522271082976</v>
      </c>
      <c r="AT106" s="88">
        <f t="shared" si="118"/>
        <v>0</v>
      </c>
      <c r="AU106" s="110">
        <f>AS105*'DT-Prelim Calcs'!$C$11+AU105</f>
        <v>26.418793191150392</v>
      </c>
      <c r="AV106" s="110">
        <f>AV105+0.5*AS106*'DT-Prelim Calcs'!$C$11^2+AU106*'DT-Prelim Calcs'!$C$11</f>
        <v>62.068613325205483</v>
      </c>
      <c r="AW106" s="110">
        <f>MIN('Drive Train'!$G$35-AQ105*'DT-Prelim Calcs'!$C$21*'Drive Train'!$G$38,AW105+AQ$2)</f>
        <v>9.5984175136395145</v>
      </c>
      <c r="AX106" s="110">
        <f>'Drive Train'!$G$35-AQ106*'DT-Prelim Calcs'!$C$21*'Drive Train'!$G$38</f>
        <v>9.6126777421423704</v>
      </c>
      <c r="AY106" s="1">
        <f>IF(AV106&gt;='Drive Train'!$G$30,1,0)</f>
        <v>1</v>
      </c>
      <c r="AZ106" s="110">
        <f t="shared" si="158"/>
        <v>0</v>
      </c>
      <c r="BA106" s="119">
        <f>BA105+'DT-Prelim Calcs'!$C$11</f>
        <v>4.0800000000000027</v>
      </c>
      <c r="BB106" s="2">
        <f>BL106/'Drive Train'!$G$35</f>
        <v>0.84942124784077166</v>
      </c>
      <c r="BC106" s="88">
        <f>BJ106*12*60/(PI() * 'Drive Train'!$G$17)/BB$2*BB106</f>
        <v>3728.2206403544001</v>
      </c>
      <c r="BD106" s="2">
        <f>('DT-Prelim Calcs'!$C$6*BB106-BC106)/('DT-Prelim Calcs'!$C$6*BB106)*'DT-Prelim Calcs'!$C$7*BB106</f>
        <v>0.29754849663019617</v>
      </c>
      <c r="BE106" s="110">
        <f>BD106/'DT-Prelim Calcs'!$C$7*('DT-Prelim Calcs'!$C$8-'DT-Prelim Calcs'!$C$9)+'DT-Prelim Calcs'!$C$9</f>
        <v>21.148348021416222</v>
      </c>
      <c r="BF106" s="110">
        <f t="shared" si="119"/>
        <v>21.148348021416222</v>
      </c>
      <c r="BG106" s="2">
        <f t="shared" si="159"/>
        <v>7.2695645403328041E-2</v>
      </c>
      <c r="BH106" s="110">
        <f>BG106*'DT-Prelim Calcs'!$C$21/BB$2/'DT-Prelim Calcs'!$C$19/'DT-Prelim Calcs'!$C$18*3.39*'DT-Prelim Calcs'!$C$20</f>
        <v>1.2599383119411529</v>
      </c>
      <c r="BI106" s="88">
        <f t="shared" si="120"/>
        <v>0</v>
      </c>
      <c r="BJ106" s="110">
        <f>BH105*'DT-Prelim Calcs'!$C$11+BJ105</f>
        <v>24.622964090618243</v>
      </c>
      <c r="BK106" s="110">
        <f>BK105+0.5*BH106*'DT-Prelim Calcs'!$C$11^2+BJ106*'DT-Prelim Calcs'!$C$11</f>
        <v>68.916148660206204</v>
      </c>
      <c r="BL106" s="110">
        <f>MIN('Drive Train'!$G$35-BF105*'DT-Prelim Calcs'!$C$21*'Drive Train'!$G$38,BL105+BF$2)</f>
        <v>10.7876498475778</v>
      </c>
      <c r="BM106" s="110">
        <f>'Drive Train'!$G$35-BF106*'DT-Prelim Calcs'!$C$21*'Drive Train'!$G$38</f>
        <v>10.79664867807254</v>
      </c>
      <c r="BN106" s="1">
        <f>IF(BK106&gt;='Drive Train'!$G$30,1,0)</f>
        <v>1</v>
      </c>
      <c r="BO106" s="110">
        <f t="shared" si="160"/>
        <v>0</v>
      </c>
      <c r="BP106" s="119">
        <f>BP105+'DT-Prelim Calcs'!$C$11</f>
        <v>4.0800000000000027</v>
      </c>
      <c r="BQ106" s="2">
        <f>CA106/'Drive Train'!$G$35</f>
        <v>0.87265964712601696</v>
      </c>
      <c r="BR106" s="88">
        <f>BY106*12*60/(PI() * 'Drive Train'!$G$17)/BQ$2*BQ106</f>
        <v>4080.8664342851998</v>
      </c>
      <c r="BS106" s="2">
        <f>('DT-Prelim Calcs'!$C$6*BQ106-BR106)/('DT-Prelim Calcs'!$C$6*BQ106)*'DT-Prelim Calcs'!$C$7*BQ106</f>
        <v>0.24517241882745583</v>
      </c>
      <c r="BT106" s="110">
        <f>BS106/'DT-Prelim Calcs'!$C$7*('DT-Prelim Calcs'!$C$8-'DT-Prelim Calcs'!$C$9)+'DT-Prelim Calcs'!$C$9</f>
        <v>17.953778736993762</v>
      </c>
      <c r="BU106" s="110">
        <f t="shared" si="121"/>
        <v>17.953778736993762</v>
      </c>
      <c r="BV106" s="2">
        <f t="shared" si="161"/>
        <v>5.605195383641931E-3</v>
      </c>
      <c r="BW106" s="110">
        <f>BV106*'DT-Prelim Calcs'!$C$21/BQ$2/'DT-Prelim Calcs'!$C$19/'DT-Prelim Calcs'!$C$18*3.39*'DT-Prelim Calcs'!$C$20</f>
        <v>0.13184303940971295</v>
      </c>
      <c r="BX106" s="88">
        <f t="shared" si="122"/>
        <v>1</v>
      </c>
      <c r="BY106" s="110">
        <f>BW105*'DT-Prelim Calcs'!$C$11+BY105</f>
        <v>19.330530239628612</v>
      </c>
      <c r="BZ106" s="110">
        <f>BZ105+0.5*BW106*'DT-Prelim Calcs'!$C$11^2+BY106*'DT-Prelim Calcs'!$C$11</f>
        <v>63.087927566714065</v>
      </c>
      <c r="CA106" s="110">
        <f>MIN('Drive Train'!$G$35-BU105*'DT-Prelim Calcs'!$C$21*'Drive Train'!$G$38,CA105+BU$2)</f>
        <v>11.082777518500414</v>
      </c>
      <c r="CB106" s="110">
        <f>'Drive Train'!$G$35-BU106*'DT-Prelim Calcs'!$C$21*'Drive Train'!$G$38</f>
        <v>11.084159913670561</v>
      </c>
      <c r="CC106" s="1">
        <f>IF(BZ106&gt;='Drive Train'!$G$30,1,0)</f>
        <v>1</v>
      </c>
      <c r="CD106" s="110">
        <f t="shared" si="162"/>
        <v>0</v>
      </c>
      <c r="CE106" s="119">
        <f>CE105+'DT-Prelim Calcs'!$C$11</f>
        <v>4.0800000000000027</v>
      </c>
      <c r="CF106" s="2">
        <f>CP106/'Drive Train'!$G$35</f>
        <v>0.87460565753047026</v>
      </c>
      <c r="CG106" s="88">
        <f>CN106*12*60/(PI() * 'Drive Train'!$G$17)/CF$2*CF106</f>
        <v>4109.8893793892103</v>
      </c>
      <c r="CH106" s="2">
        <f>('DT-Prelim Calcs'!$C$6*CF106-CG106)/('DT-Prelim Calcs'!$C$6*CF106)*'DT-Prelim Calcs'!$C$7*CF106</f>
        <v>0.24090904134077365</v>
      </c>
      <c r="CI106" s="110">
        <f>CH106/'DT-Prelim Calcs'!$C$7*('DT-Prelim Calcs'!$C$8-'DT-Prelim Calcs'!$C$9)+'DT-Prelim Calcs'!$C$9</f>
        <v>17.69374294702591</v>
      </c>
      <c r="CJ106" s="110">
        <f t="shared" si="123"/>
        <v>17.69374294702591</v>
      </c>
      <c r="CK106" s="2">
        <f t="shared" si="163"/>
        <v>1.7485773752065614E-4</v>
      </c>
      <c r="CL106" s="110">
        <f>CK106*'DT-Prelim Calcs'!$C$21/CF$2/'DT-Prelim Calcs'!$C$19/'DT-Prelim Calcs'!$C$18*3.39*'DT-Prelim Calcs'!$C$20</f>
        <v>5.1952798489641938E-3</v>
      </c>
      <c r="CM106" s="88">
        <f t="shared" si="124"/>
        <v>1</v>
      </c>
      <c r="CN106" s="110">
        <f>CL105*'DT-Prelim Calcs'!$C$11+CN105</f>
        <v>15.377880793791284</v>
      </c>
      <c r="CO106" s="110">
        <f>CO105+0.5*CL106*'DT-Prelim Calcs'!$C$11^2+CN106*'DT-Prelim Calcs'!$C$11</f>
        <v>54.72345838668123</v>
      </c>
      <c r="CP106" s="110">
        <f>MIN('Drive Train'!$G$35-CJ105*'DT-Prelim Calcs'!$C$21*'Drive Train'!$G$38,CP105+CJ$2)</f>
        <v>11.107491850636972</v>
      </c>
      <c r="CQ106" s="110">
        <f>'Drive Train'!$G$35-CJ106*'DT-Prelim Calcs'!$C$21*'Drive Train'!$G$38</f>
        <v>11.107563134767668</v>
      </c>
      <c r="CR106" s="1">
        <f>IF(CO106&gt;='Drive Train'!$G$30,1,0)</f>
        <v>1</v>
      </c>
      <c r="CS106" s="110">
        <f t="shared" si="164"/>
        <v>0</v>
      </c>
      <c r="CT106" s="119">
        <f>CT105+'DT-Prelim Calcs'!$C$11</f>
        <v>4.0800000000000027</v>
      </c>
      <c r="CU106" s="2">
        <f>DE106/'Drive Train'!$G$35</f>
        <v>0.8746697469782635</v>
      </c>
      <c r="CV106" s="88">
        <f>DC106*12*60/(PI() * 'Drive Train'!$G$17)/CU$2*CU106</f>
        <v>4110.8250190462768</v>
      </c>
      <c r="CW106" s="2">
        <f>('DT-Prelim Calcs'!$C$6*CU106-CV106)/('DT-Prelim Calcs'!$C$6*CU106)*'DT-Prelim Calcs'!$C$7*CU106</f>
        <v>0.24077350816139781</v>
      </c>
      <c r="CX106" s="110">
        <f>CW106/'DT-Prelim Calcs'!$C$7*('DT-Prelim Calcs'!$C$8-'DT-Prelim Calcs'!$C$9)+'DT-Prelim Calcs'!$C$9</f>
        <v>17.68547638431221</v>
      </c>
      <c r="CY106" s="110">
        <f t="shared" si="125"/>
        <v>17.68547638431221</v>
      </c>
      <c r="CZ106" s="2">
        <f t="shared" si="165"/>
        <v>2.1633227310080549E-6</v>
      </c>
      <c r="DA106" s="110">
        <f>CZ106*'DT-Prelim Calcs'!$C$21/CU$2/'DT-Prelim Calcs'!$C$19/'DT-Prelim Calcs'!$C$18*3.39*'DT-Prelim Calcs'!$C$20</f>
        <v>7.7666218685026452E-5</v>
      </c>
      <c r="DB106" s="88">
        <f t="shared" si="126"/>
        <v>1</v>
      </c>
      <c r="DC106" s="110">
        <f>DA105*'DT-Prelim Calcs'!$C$11+DC105</f>
        <v>12.728486581841985</v>
      </c>
      <c r="DD106" s="110">
        <f>DD105+0.5*DA106*'DT-Prelim Calcs'!$C$11^2+DC106*'DT-Prelim Calcs'!$C$11</f>
        <v>47.322900843270183</v>
      </c>
      <c r="DE106" s="110">
        <f>MIN('Drive Train'!$G$35-CY105*'DT-Prelim Calcs'!$C$21*'Drive Train'!$G$38,DE105+CY$2)</f>
        <v>11.108305786623946</v>
      </c>
      <c r="DF106" s="110">
        <f>'Drive Train'!$G$35-CY106*'DT-Prelim Calcs'!$C$21*'Drive Train'!$G$38</f>
        <v>11.108307125411901</v>
      </c>
      <c r="DG106" s="1">
        <f>IF(DD106&gt;='Drive Train'!$G$30,1,0)</f>
        <v>1</v>
      </c>
      <c r="DH106" s="110">
        <f t="shared" si="166"/>
        <v>0</v>
      </c>
      <c r="DI106" s="119">
        <f>DI105+'DT-Prelim Calcs'!$C$11</f>
        <v>4.0800000000000027</v>
      </c>
      <c r="DJ106" s="2">
        <f>DT106/'Drive Train'!$G$35</f>
        <v>0.87467058140465948</v>
      </c>
      <c r="DK106" s="88">
        <f>DR106*12*60/(PI() * 'Drive Train'!$G$17)/DJ$2*DJ106</f>
        <v>4110.8368844122806</v>
      </c>
      <c r="DL106" s="2">
        <f>('DT-Prelim Calcs'!$C$6*DJ106-DK106)/('DT-Prelim Calcs'!$C$6*DJ106)*'DT-Prelim Calcs'!$C$7*DJ106</f>
        <v>0.2407718199481528</v>
      </c>
      <c r="DM106" s="110">
        <f>DL106/'DT-Prelim Calcs'!$C$7*('DT-Prelim Calcs'!$C$8-'DT-Prelim Calcs'!$C$9)+'DT-Prelim Calcs'!$C$9</f>
        <v>17.685373415277404</v>
      </c>
      <c r="DN106" s="110">
        <f t="shared" si="127"/>
        <v>17.685373415277404</v>
      </c>
      <c r="DO106" s="2">
        <f t="shared" si="167"/>
        <v>9.8480207044726598E-9</v>
      </c>
      <c r="DP106" s="110">
        <f>DO106*'DT-Prelim Calcs'!$C$21/DJ$2/'DT-Prelim Calcs'!$C$19/'DT-Prelim Calcs'!$C$18*3.39*'DT-Prelim Calcs'!$C$20</f>
        <v>4.145154475007837E-7</v>
      </c>
      <c r="DQ106" s="88">
        <f t="shared" si="128"/>
        <v>1</v>
      </c>
      <c r="DR106" s="110">
        <f>DP105*'DT-Prelim Calcs'!$C$11+DR105</f>
        <v>10.856671298968347</v>
      </c>
      <c r="DS106" s="110">
        <f>DS105+0.5*DP106*'DT-Prelim Calcs'!$C$11^2+DR106*'DT-Prelim Calcs'!$C$11</f>
        <v>41.328580801848112</v>
      </c>
      <c r="DT106" s="110">
        <f>MIN('Drive Train'!$G$35-DN105*'DT-Prelim Calcs'!$C$21*'Drive Train'!$G$38,DT105+DN$2)</f>
        <v>11.108316383839174</v>
      </c>
      <c r="DU106" s="110">
        <f>'Drive Train'!$G$35-DN106*'DT-Prelim Calcs'!$C$21*'Drive Train'!$G$38</f>
        <v>11.108316392625033</v>
      </c>
      <c r="DV106" s="1">
        <f>IF(DS106&gt;='Drive Train'!$G$30,1,0)</f>
        <v>1</v>
      </c>
      <c r="DW106" s="110">
        <f t="shared" si="168"/>
        <v>0</v>
      </c>
      <c r="DX106" s="119">
        <f>DX105+'DT-Prelim Calcs'!$C$11</f>
        <v>4.0800000000000027</v>
      </c>
      <c r="DY106" s="2">
        <f>EI106/'Drive Train'!$G$35</f>
        <v>0.87467058542225529</v>
      </c>
      <c r="DZ106" s="88">
        <f>EG106*12*60/(PI() * 'Drive Train'!$G$17)/DY$2*DY106</f>
        <v>4110.8369397579363</v>
      </c>
      <c r="EA106" s="2">
        <f>('DT-Prelim Calcs'!$C$6*DY106-DZ106)/('DT-Prelim Calcs'!$C$6*DY106)*'DT-Prelim Calcs'!$C$7*DY106</f>
        <v>0.24077181225039873</v>
      </c>
      <c r="EB106" s="110">
        <f>EA106/'DT-Prelim Calcs'!$C$7*('DT-Prelim Calcs'!$C$8-'DT-Prelim Calcs'!$C$9)+'DT-Prelim Calcs'!$C$9</f>
        <v>17.685372945769004</v>
      </c>
      <c r="EC106" s="110">
        <f t="shared" si="129"/>
        <v>17.685372945769004</v>
      </c>
      <c r="ED106" s="2">
        <f t="shared" si="169"/>
        <v>1.4599627062850118E-11</v>
      </c>
      <c r="EE106" s="110">
        <f>ED106*'DT-Prelim Calcs'!$C$21/DY$2/'DT-Prelim Calcs'!$C$19/'DT-Prelim Calcs'!$C$18*3.39*'DT-Prelim Calcs'!$C$20</f>
        <v>7.0488654208806869E-10</v>
      </c>
      <c r="EF106" s="88">
        <f t="shared" si="130"/>
        <v>1</v>
      </c>
      <c r="EG106" s="110">
        <f>EE105*'DT-Prelim Calcs'!$C$11+EG105</f>
        <v>9.4647904471566928</v>
      </c>
      <c r="EH106" s="110">
        <f>EH105+0.5*EE106*'DT-Prelim Calcs'!$C$11^2+EG106*'DT-Prelim Calcs'!$C$11</f>
        <v>36.540089879067324</v>
      </c>
      <c r="EI106" s="110">
        <f>MIN('Drive Train'!$G$35-EC105*'DT-Prelim Calcs'!$C$21*'Drive Train'!$G$38,EI105+EC$2)</f>
        <v>11.108316434862642</v>
      </c>
      <c r="EJ106" s="110">
        <f>'Drive Train'!$G$35-EC106*'DT-Prelim Calcs'!$C$21*'Drive Train'!$G$38</f>
        <v>11.108316434880789</v>
      </c>
      <c r="EK106" s="1">
        <f>IF(EH106&gt;='Drive Train'!$G$30,1,0)</f>
        <v>1</v>
      </c>
      <c r="EL106" s="110">
        <f t="shared" si="170"/>
        <v>0</v>
      </c>
      <c r="EM106" s="119">
        <f>EM105+'DT-Prelim Calcs'!$C$11</f>
        <v>4.0800000000000027</v>
      </c>
      <c r="EN106" s="2">
        <f>EX106/'Drive Train'!$G$35</f>
        <v>0.87467058542861209</v>
      </c>
      <c r="EO106" s="88">
        <f>EV106*12*60/(PI() * 'Drive Train'!$G$17)/EN$2*EN106</f>
        <v>4110.8369398422892</v>
      </c>
      <c r="EP106" s="2">
        <f>('DT-Prelim Calcs'!$C$6*EN106-EO106)/('DT-Prelim Calcs'!$C$6*EN106)*'DT-Prelim Calcs'!$C$7*EN106</f>
        <v>0.24077181223899585</v>
      </c>
      <c r="EQ106" s="110">
        <f>EP106/'DT-Prelim Calcs'!$C$7*('DT-Prelim Calcs'!$C$8-'DT-Prelim Calcs'!$C$9)+'DT-Prelim Calcs'!$C$9</f>
        <v>17.685372945073507</v>
      </c>
      <c r="ER106" s="110">
        <f t="shared" si="131"/>
        <v>17.685372945073507</v>
      </c>
      <c r="ES106" s="2">
        <f t="shared" si="171"/>
        <v>6.0229599085914742E-15</v>
      </c>
      <c r="ET106" s="110">
        <f>ES106*'DT-Prelim Calcs'!$C$21/EN$2/'DT-Prelim Calcs'!$C$19/'DT-Prelim Calcs'!$C$18*3.39*'DT-Prelim Calcs'!$C$20</f>
        <v>3.2807678360607167E-13</v>
      </c>
      <c r="EU106" s="88">
        <f t="shared" si="132"/>
        <v>1</v>
      </c>
      <c r="EV106" s="110">
        <f>ET105*'DT-Prelim Calcs'!$C$11+EV105</f>
        <v>8.3892460782727873</v>
      </c>
      <c r="EW106" s="110">
        <f>EW105+0.5*ET106*'DT-Prelim Calcs'!$C$11^2+EV106*'DT-Prelim Calcs'!$C$11</f>
        <v>32.684680345911531</v>
      </c>
      <c r="EX106" s="110">
        <f>MIN('Drive Train'!$G$35-ER105*'DT-Prelim Calcs'!$C$21*'Drive Train'!$G$38,EX105+ER$2)</f>
        <v>11.108316434943372</v>
      </c>
      <c r="EY106" s="110">
        <f>'Drive Train'!$G$35-ER106*'DT-Prelim Calcs'!$C$21*'Drive Train'!$G$38</f>
        <v>11.108316434943383</v>
      </c>
      <c r="EZ106" s="1">
        <f>IF(EW106&gt;='Drive Train'!$G$30,1,0)</f>
        <v>1</v>
      </c>
      <c r="FA106" s="110">
        <f t="shared" si="172"/>
        <v>0</v>
      </c>
      <c r="FB106" s="119">
        <f>FB105+'DT-Prelim Calcs'!$C$11</f>
        <v>4.0800000000000027</v>
      </c>
      <c r="FC106" s="2">
        <f>FM106/'Drive Train'!$G$35</f>
        <v>0.87467058542861498</v>
      </c>
      <c r="FD106" s="88">
        <f>FK106*12*60/(PI() * 'Drive Train'!$G$17)/FC$2*FC106</f>
        <v>4110.8369398423247</v>
      </c>
      <c r="FE106" s="2">
        <f>('DT-Prelim Calcs'!$C$6*FC106-FD106)/('DT-Prelim Calcs'!$C$6*FC106)*'DT-Prelim Calcs'!$C$7*FC106</f>
        <v>0.24077181223899125</v>
      </c>
      <c r="FF106" s="110">
        <f>FE106/'DT-Prelim Calcs'!$C$7*('DT-Prelim Calcs'!$C$8-'DT-Prelim Calcs'!$C$9)+'DT-Prelim Calcs'!$C$9</f>
        <v>17.685372945073226</v>
      </c>
      <c r="FG106" s="110">
        <f t="shared" si="133"/>
        <v>17.685372945073226</v>
      </c>
      <c r="FH106" s="2">
        <f t="shared" si="173"/>
        <v>1.1102230246251565E-16</v>
      </c>
      <c r="FI106" s="110">
        <f>FH106*'DT-Prelim Calcs'!$C$21/FC$2/'DT-Prelim Calcs'!$C$19/'DT-Prelim Calcs'!$C$18*3.39*'DT-Prelim Calcs'!$C$20</f>
        <v>6.7347140329692135E-15</v>
      </c>
      <c r="FJ106" s="88">
        <f t="shared" si="134"/>
        <v>1</v>
      </c>
      <c r="FK106" s="110">
        <f>FI105*'DT-Prelim Calcs'!$C$11+FK105</f>
        <v>7.5332005600817276</v>
      </c>
      <c r="FL106" s="110">
        <f>FL105+0.5*FI106*'DT-Prelim Calcs'!$C$11^2+FK106*'DT-Prelim Calcs'!$C$11</f>
        <v>29.539537291454749</v>
      </c>
      <c r="FM106" s="110">
        <f>MIN('Drive Train'!$G$35-FG105*'DT-Prelim Calcs'!$C$21*'Drive Train'!$G$38,FM105+FG$2)</f>
        <v>11.10831643494341</v>
      </c>
      <c r="FN106" s="110">
        <f>'Drive Train'!$G$35-FG106*'DT-Prelim Calcs'!$C$21*'Drive Train'!$G$38</f>
        <v>11.10831643494341</v>
      </c>
      <c r="FO106" s="1">
        <f>IF(FL106&gt;='Drive Train'!$G$30,1,0)</f>
        <v>1</v>
      </c>
      <c r="FP106" s="110">
        <f t="shared" si="174"/>
        <v>0</v>
      </c>
      <c r="FQ106" s="119">
        <f>FQ105+'DT-Prelim Calcs'!$C$11</f>
        <v>4.0800000000000027</v>
      </c>
      <c r="FR106" s="2">
        <f>GB106/'Drive Train'!$G$35</f>
        <v>0.87467058542861498</v>
      </c>
      <c r="FS106" s="88">
        <f>FZ106*12*60/(PI() * 'Drive Train'!$G$17)/FR$2*FR106</f>
        <v>4110.8369398423247</v>
      </c>
      <c r="FT106" s="2">
        <f>('DT-Prelim Calcs'!$C$6*FR106-FS106)/('DT-Prelim Calcs'!$C$6*FR106)*'DT-Prelim Calcs'!$C$7*FR106</f>
        <v>0.24077181223899125</v>
      </c>
      <c r="FU106" s="110">
        <f>FT106/'DT-Prelim Calcs'!$C$7*('DT-Prelim Calcs'!$C$8-'DT-Prelim Calcs'!$C$9)+'DT-Prelim Calcs'!$C$9</f>
        <v>17.685372945073226</v>
      </c>
      <c r="FV106" s="110">
        <f t="shared" si="135"/>
        <v>17.685372945073226</v>
      </c>
      <c r="FW106" s="2">
        <f t="shared" si="175"/>
        <v>1.3877787807814457E-16</v>
      </c>
      <c r="FX106" s="110">
        <f>FW106*'DT-Prelim Calcs'!$C$21/FR$2/'DT-Prelim Calcs'!$C$19/'DT-Prelim Calcs'!$C$18*3.39*'DT-Prelim Calcs'!$C$20</f>
        <v>9.2774121882739154E-15</v>
      </c>
      <c r="FY106" s="88">
        <f t="shared" si="136"/>
        <v>1</v>
      </c>
      <c r="FZ106" s="110">
        <f>FX105*'DT-Prelim Calcs'!$C$11+FZ105</f>
        <v>6.8356819897037893</v>
      </c>
      <c r="GA106" s="110">
        <f>GA105+0.5*FX106*'DT-Prelim Calcs'!$C$11^2+FZ106*'DT-Prelim Calcs'!$C$11</f>
        <v>26.933034673285505</v>
      </c>
      <c r="GB106" s="110">
        <f>MIN('Drive Train'!$G$35-FV105*'DT-Prelim Calcs'!$C$21*'Drive Train'!$G$38,GB105+FV$2)</f>
        <v>11.10831643494341</v>
      </c>
      <c r="GC106" s="110">
        <f>'Drive Train'!$G$35-FV106*'DT-Prelim Calcs'!$C$21*'Drive Train'!$G$38</f>
        <v>11.10831643494341</v>
      </c>
      <c r="GD106" s="1">
        <f>IF(GA106&gt;='Drive Train'!$G$30,1,0)</f>
        <v>1</v>
      </c>
      <c r="GE106" s="110">
        <f t="shared" si="176"/>
        <v>0</v>
      </c>
      <c r="GF106" s="119">
        <f>GF105+'DT-Prelim Calcs'!$C$11</f>
        <v>4.0800000000000027</v>
      </c>
      <c r="GG106" s="2">
        <f>GQ106/'Drive Train'!$G$35</f>
        <v>0.87466985360002547</v>
      </c>
      <c r="GH106" s="88">
        <f>GO106*12*60/(PI() * 'Drive Train'!$G$17)/GG$2*GG106</f>
        <v>4110.826595923374</v>
      </c>
      <c r="GI106" s="2">
        <f>('DT-Prelim Calcs'!$C$6*GG106-GH106)/('DT-Prelim Calcs'!$C$6*GG106)*'DT-Prelim Calcs'!$C$7*GG106</f>
        <v>0.24077327777946783</v>
      </c>
      <c r="GJ106" s="110">
        <f>GI106/'DT-Prelim Calcs'!$C$7*('DT-Prelim Calcs'!$C$8-'DT-Prelim Calcs'!$C$9)+'DT-Prelim Calcs'!$C$9</f>
        <v>17.685462332648392</v>
      </c>
      <c r="GK106" s="110">
        <f t="shared" si="177"/>
        <v>17.685462332648392</v>
      </c>
      <c r="GL106" s="2">
        <f t="shared" si="178"/>
        <v>1.8699328877547217E-6</v>
      </c>
      <c r="GM106" s="110">
        <f>GL106*'DT-Prelim Calcs'!$C$21/GG$2/'DT-Prelim Calcs'!$C$19/'DT-Prelim Calcs'!$C$18*3.39*'DT-Prelim Calcs'!$C$20</f>
        <v>6.9448060952406401E-5</v>
      </c>
      <c r="GN106" s="88">
        <f t="shared" si="137"/>
        <v>1</v>
      </c>
      <c r="GO106" s="110">
        <f>GM105*'DT-Prelim Calcs'!$C$11+GO105</f>
        <v>12.304206915691159</v>
      </c>
      <c r="GP106" s="110">
        <f>GP105+0.5*GM106*'DT-Prelim Calcs'!$C$11^2+GO106*'DT-Prelim Calcs'!$C$11</f>
        <v>44.122949848279937</v>
      </c>
      <c r="GQ106" s="110">
        <f>MIN('Drive Train'!$G$35-GK105*'DT-Prelim Calcs'!$C$21*'Drive Train'!$G$38,GQ105+GK$2)</f>
        <v>11.108307140720322</v>
      </c>
      <c r="GR106" s="110">
        <f>'Drive Train'!$G$35-GK106*'DT-Prelim Calcs'!$C$21*'Drive Train'!$G$38</f>
        <v>11.108308390061644</v>
      </c>
      <c r="GS106" s="1">
        <f>IF(GP106&gt;='Drive Train'!$G$30,1,0)</f>
        <v>1</v>
      </c>
      <c r="GT106" s="110">
        <f t="shared" si="179"/>
        <v>0</v>
      </c>
      <c r="GU106" s="119">
        <f>GU105+'DT-Prelim Calcs'!$C$11</f>
        <v>4.0800000000000027</v>
      </c>
      <c r="GV106" s="2">
        <f>HF106/'Drive Train'!$G$35</f>
        <v>0.87467006230542821</v>
      </c>
      <c r="GW106" s="88">
        <f>HD106*12*60/(PI() * 'Drive Train'!$G$17)/GV$2*GV106</f>
        <v>4110.8295458381735</v>
      </c>
      <c r="GX106" s="2">
        <f>('DT-Prelim Calcs'!$C$6*GV106-GW106)/('DT-Prelim Calcs'!$C$6*GV106)*'DT-Prelim Calcs'!$C$7*GV106</f>
        <v>0.2407728598315057</v>
      </c>
      <c r="GY106" s="110">
        <f>GX106/'DT-Prelim Calcs'!$C$7*('DT-Prelim Calcs'!$C$8-'DT-Prelim Calcs'!$C$9)+'DT-Prelim Calcs'!$C$9</f>
        <v>17.685436840786874</v>
      </c>
      <c r="GZ106" s="110">
        <f t="shared" si="138"/>
        <v>17.685436840786874</v>
      </c>
      <c r="HA106" s="2">
        <f t="shared" si="180"/>
        <v>1.336658816047942E-6</v>
      </c>
      <c r="HB106" s="110">
        <f>HA106*'DT-Prelim Calcs'!$C$21/GV$2/'DT-Prelim Calcs'!$C$19/'DT-Prelim Calcs'!$C$18*3.39*'DT-Prelim Calcs'!$C$20</f>
        <v>4.964261741015227E-5</v>
      </c>
      <c r="HC106" s="88">
        <f t="shared" si="139"/>
        <v>1</v>
      </c>
      <c r="HD106" s="110">
        <f>HB105*'DT-Prelim Calcs'!$C$11+HD105</f>
        <v>12.304212809232789</v>
      </c>
      <c r="HE106" s="110">
        <f>HE105+0.5*HB106*'DT-Prelim Calcs'!$C$11^2+HD106*'DT-Prelim Calcs'!$C$11</f>
        <v>44.790565456373201</v>
      </c>
      <c r="HF106" s="110">
        <f>MIN('Drive Train'!$G$35-GZ105*'DT-Prelim Calcs'!$C$21*'Drive Train'!$G$38,HF105+GZ$2)</f>
        <v>11.108309791278938</v>
      </c>
      <c r="HG106" s="110">
        <f>'Drive Train'!$G$35-GZ106*'DT-Prelim Calcs'!$C$21*'Drive Train'!$G$38</f>
        <v>11.108310684329181</v>
      </c>
      <c r="HH106" s="1">
        <f>IF(HE106&gt;='Drive Train'!$G$30,1,0)</f>
        <v>1</v>
      </c>
      <c r="HI106" s="110">
        <f t="shared" si="181"/>
        <v>0</v>
      </c>
      <c r="HJ106" s="119">
        <f>HJ105+'DT-Prelim Calcs'!$C$11</f>
        <v>4.0800000000000027</v>
      </c>
      <c r="HK106" s="2">
        <f>HU106/'Drive Train'!$G$35</f>
        <v>0.87467016342676884</v>
      </c>
      <c r="HL106" s="88">
        <f>HS106*12*60/(PI() * 'Drive Train'!$G$17)/HK$2*HK106</f>
        <v>4110.8309751223123</v>
      </c>
      <c r="HM106" s="2">
        <f>('DT-Prelim Calcs'!$C$6*HK106-HL106)/('DT-Prelim Calcs'!$C$6*HK106)*'DT-Prelim Calcs'!$C$7*HK106</f>
        <v>0.24077265732858311</v>
      </c>
      <c r="HN106" s="110">
        <f>HM106/'DT-Prelim Calcs'!$C$7*('DT-Prelim Calcs'!$C$8-'DT-Prelim Calcs'!$C$9)+'DT-Prelim Calcs'!$C$9</f>
        <v>17.685424489544786</v>
      </c>
      <c r="HO106" s="110">
        <f t="shared" si="140"/>
        <v>17.685424489544786</v>
      </c>
      <c r="HP106" s="2">
        <f t="shared" si="182"/>
        <v>1.0782784436169646E-6</v>
      </c>
      <c r="HQ106" s="110">
        <f>HP106*'DT-Prelim Calcs'!$C$21/HK$2/'DT-Prelim Calcs'!$C$19/'DT-Prelim Calcs'!$C$18*3.39*'DT-Prelim Calcs'!$C$20</f>
        <v>4.0046542614634955E-5</v>
      </c>
      <c r="HR106" s="88">
        <f t="shared" si="141"/>
        <v>1</v>
      </c>
      <c r="HS106" s="110">
        <f>HQ105*'DT-Prelim Calcs'!$C$11+HS105</f>
        <v>12.304215664753345</v>
      </c>
      <c r="HT106" s="110">
        <f>HT105+0.5*HQ106*'DT-Prelim Calcs'!$C$11^2+HS106*'DT-Prelim Calcs'!$C$11</f>
        <v>45.259287535100029</v>
      </c>
      <c r="HU106" s="110">
        <f>MIN('Drive Train'!$G$35-HO105*'DT-Prelim Calcs'!$C$21*'Drive Train'!$G$38,HU105+HO$2)</f>
        <v>11.108311075519964</v>
      </c>
      <c r="HV106" s="110">
        <f>'Drive Train'!$G$35-HO106*'DT-Prelim Calcs'!$C$21*'Drive Train'!$G$38</f>
        <v>11.108311795940969</v>
      </c>
      <c r="HW106" s="1">
        <f>IF(HT106&gt;='Drive Train'!$G$30,1,0)</f>
        <v>1</v>
      </c>
      <c r="HX106" s="110">
        <f t="shared" si="183"/>
        <v>0</v>
      </c>
      <c r="HY106" s="119">
        <f>HY105+'DT-Prelim Calcs'!$C$11</f>
        <v>4.0800000000000027</v>
      </c>
      <c r="HZ106" s="2">
        <f>IJ106/'Drive Train'!$G$35</f>
        <v>0.87467021780503995</v>
      </c>
      <c r="IA106" s="88">
        <f>IH106*12*60/(PI() * 'Drive Train'!$G$17)/HZ$2*HZ106</f>
        <v>4110.8317437236519</v>
      </c>
      <c r="IB106" s="2">
        <f>('DT-Prelim Calcs'!$C$6*HZ106-IA106)/('DT-Prelim Calcs'!$C$6*HZ106)*'DT-Prelim Calcs'!$C$7*HZ106</f>
        <v>0.24077254843210127</v>
      </c>
      <c r="IC106" s="110">
        <f>IB106/'DT-Prelim Calcs'!$C$7*('DT-Prelim Calcs'!$C$8-'DT-Prelim Calcs'!$C$9)+'DT-Prelim Calcs'!$C$9</f>
        <v>17.685417847631712</v>
      </c>
      <c r="ID106" s="110">
        <f t="shared" si="142"/>
        <v>17.685417847631712</v>
      </c>
      <c r="IE106" s="2">
        <f t="shared" si="184"/>
        <v>9.3933372063981224E-7</v>
      </c>
      <c r="IF106" s="110">
        <f>IE106*'DT-Prelim Calcs'!$C$21/HZ$2/'DT-Prelim Calcs'!$C$19/'DT-Prelim Calcs'!$C$18*3.39*'DT-Prelim Calcs'!$C$20</f>
        <v>3.4886228223930366E-5</v>
      </c>
      <c r="IG106" s="88">
        <f t="shared" si="143"/>
        <v>1</v>
      </c>
      <c r="IH106" s="110">
        <f>IF105*'DT-Prelim Calcs'!$C$11+IH105</f>
        <v>12.304217200316806</v>
      </c>
      <c r="II106" s="110">
        <f>II105+0.5*IF106*'DT-Prelim Calcs'!$C$11^2+IH106*'DT-Prelim Calcs'!$C$11</f>
        <v>45.588352537434382</v>
      </c>
      <c r="IJ106" s="110">
        <f>MIN('Drive Train'!$G$35-ID105*'DT-Prelim Calcs'!$C$21*'Drive Train'!$G$38,IJ105+ID$2)</f>
        <v>11.108311766124007</v>
      </c>
      <c r="IK106" s="110">
        <f>'Drive Train'!$G$35-ID106*'DT-Prelim Calcs'!$C$21*'Drive Train'!$G$38</f>
        <v>11.108312393713145</v>
      </c>
      <c r="IL106" s="1">
        <f>IF(II106&gt;='Drive Train'!$G$30,1,0)</f>
        <v>1</v>
      </c>
      <c r="IM106" s="110">
        <f t="shared" si="185"/>
        <v>0</v>
      </c>
      <c r="IN106" s="119">
        <f>IN105+'DT-Prelim Calcs'!$C$11</f>
        <v>4.0800000000000027</v>
      </c>
      <c r="IO106" s="2">
        <f>IY106/'Drive Train'!$G$35</f>
        <v>0.87467024972775309</v>
      </c>
      <c r="IP106" s="88">
        <f>IW106*12*60/(PI() * 'Drive Train'!$G$17)/IO$2*IO106</f>
        <v>4110.8321949303418</v>
      </c>
      <c r="IQ106" s="2">
        <f>('DT-Prelim Calcs'!$C$6*IO106-IP106)/('DT-Prelim Calcs'!$C$6*IO106)*'DT-Prelim Calcs'!$C$7*IO106</f>
        <v>0.24077248450452535</v>
      </c>
      <c r="IR106" s="110">
        <f>IQ106/'DT-Prelim Calcs'!$C$7*('DT-Prelim Calcs'!$C$8-'DT-Prelim Calcs'!$C$9)+'DT-Prelim Calcs'!$C$9</f>
        <v>17.685413948502966</v>
      </c>
      <c r="IS106" s="110">
        <f t="shared" si="144"/>
        <v>17.685413948502966</v>
      </c>
      <c r="IT106" s="2">
        <f t="shared" si="186"/>
        <v>8.5776635500023346E-7</v>
      </c>
      <c r="IU106" s="110">
        <f>IT106*'DT-Prelim Calcs'!$C$21/IO$2/'DT-Prelim Calcs'!$C$19/'DT-Prelim Calcs'!$C$18*3.39*'DT-Prelim Calcs'!$C$20</f>
        <v>3.185687063694956E-5</v>
      </c>
      <c r="IV106" s="88">
        <f t="shared" si="145"/>
        <v>1</v>
      </c>
      <c r="IW106" s="110">
        <f>IU105*'DT-Prelim Calcs'!$C$11+IW105</f>
        <v>12.304218101767789</v>
      </c>
      <c r="IX106" s="110">
        <f>IX105+0.5*IU106*'DT-Prelim Calcs'!$C$11^2+IW106*'DT-Prelim Calcs'!$C$11</f>
        <v>45.821070102308674</v>
      </c>
      <c r="IY106" s="110">
        <f>MIN('Drive Train'!$G$35-IS105*'DT-Prelim Calcs'!$C$21*'Drive Train'!$G$38,IY105+IS$2)</f>
        <v>11.108312171542464</v>
      </c>
      <c r="IZ106" s="110">
        <f>'Drive Train'!$G$35-IS106*'DT-Prelim Calcs'!$C$21*'Drive Train'!$G$38</f>
        <v>11.108312744634732</v>
      </c>
      <c r="JA106" s="1">
        <f>IF(IX106&gt;='Drive Train'!$G$30,1,0)</f>
        <v>1</v>
      </c>
      <c r="JB106" s="110">
        <f t="shared" si="187"/>
        <v>0</v>
      </c>
      <c r="JC106" s="119">
        <f>JC105+'DT-Prelim Calcs'!$C$11</f>
        <v>4.0800000000000027</v>
      </c>
      <c r="JD106" s="2">
        <f>JN106/'Drive Train'!$G$35</f>
        <v>0.87467026841972573</v>
      </c>
      <c r="JE106" s="88">
        <f>JL106*12*60/(PI() * 'Drive Train'!$G$17)/JD$2*JD106</f>
        <v>4110.8324591291594</v>
      </c>
      <c r="JF106" s="2">
        <f>('DT-Prelim Calcs'!$C$6*JD106-JE106)/('DT-Prelim Calcs'!$C$6*JD106)*'DT-Prelim Calcs'!$C$7*JD106</f>
        <v>0.24077244707247861</v>
      </c>
      <c r="JG106" s="110">
        <f>JF106/'DT-Prelim Calcs'!$C$7*('DT-Prelim Calcs'!$C$8-'DT-Prelim Calcs'!$C$9)+'DT-Prelim Calcs'!$C$9</f>
        <v>17.685411665413589</v>
      </c>
      <c r="JH106" s="110">
        <f t="shared" si="146"/>
        <v>17.685411665413589</v>
      </c>
      <c r="JI106" s="2">
        <f t="shared" si="188"/>
        <v>8.1000553570076406E-7</v>
      </c>
      <c r="JJ106" s="110">
        <f>JI106*'DT-Prelim Calcs'!$C$21/JD$2/'DT-Prelim Calcs'!$C$19/'DT-Prelim Calcs'!$C$18*3.39*'DT-Prelim Calcs'!$C$20</f>
        <v>3.0083065645568774E-5</v>
      </c>
      <c r="JK106" s="88">
        <f t="shared" si="147"/>
        <v>1</v>
      </c>
      <c r="JL106" s="110">
        <f>JJ105*'DT-Prelim Calcs'!$C$11+JL105</f>
        <v>12.30421862960187</v>
      </c>
      <c r="JM106" s="110">
        <f>JM105+0.5*JJ106*'DT-Prelim Calcs'!$C$11^2+JL106*'DT-Prelim Calcs'!$C$11</f>
        <v>45.978702719652297</v>
      </c>
      <c r="JN106" s="110">
        <f>MIN('Drive Train'!$G$35-JH105*'DT-Prelim Calcs'!$C$21*'Drive Train'!$G$38,JN105+JH$2)</f>
        <v>11.108312408930516</v>
      </c>
      <c r="JO106" s="110">
        <f>'Drive Train'!$G$35-JH106*'DT-Prelim Calcs'!$C$21*'Drive Train'!$G$38</f>
        <v>11.108312950112776</v>
      </c>
      <c r="JP106" s="1">
        <f>IF(JM106&gt;='Drive Train'!$G$30,1,0)</f>
        <v>1</v>
      </c>
      <c r="JQ106" s="110">
        <f>MIN(JG106,'DT-Prelim Calcs'!$C$10)*'DT-Prelim Calcs'!$C$11*1000/60/60*(1-JP106)</f>
        <v>0</v>
      </c>
      <c r="JR106" s="119">
        <f>JR105+'DT-Prelim Calcs'!$C$11</f>
        <v>4.0800000000000027</v>
      </c>
      <c r="JS106" s="2">
        <f>KC106/'Drive Train'!$G$35</f>
        <v>0.87467027529671992</v>
      </c>
      <c r="JT106" s="88">
        <f>KA106*12*60/(PI() * 'Drive Train'!$G$17)/JS$2*JS106</f>
        <v>4110.8325563309754</v>
      </c>
      <c r="JU106" s="2">
        <f>('DT-Prelim Calcs'!$C$6*JS106-JT106)/('DT-Prelim Calcs'!$C$6*JS106)*'DT-Prelim Calcs'!$C$7*JS106</f>
        <v>0.2407724333007937</v>
      </c>
      <c r="JV106" s="110">
        <f>JU106/'DT-Prelim Calcs'!$C$7*('DT-Prelim Calcs'!$C$8-'DT-Prelim Calcs'!$C$9)+'DT-Prelim Calcs'!$C$9</f>
        <v>17.685410825438481</v>
      </c>
      <c r="JW106" s="110">
        <f t="shared" si="148"/>
        <v>17.685410825438481</v>
      </c>
      <c r="JX106" s="2">
        <f t="shared" si="189"/>
        <v>7.924337754594557E-7</v>
      </c>
      <c r="JY106" s="110">
        <f>JX106*'DT-Prelim Calcs'!$C$21/JS$2/'DT-Prelim Calcs'!$C$19/'DT-Prelim Calcs'!$C$18*3.39*'DT-Prelim Calcs'!$C$20</f>
        <v>2.9430462183556436E-5</v>
      </c>
      <c r="JZ106" s="88">
        <f t="shared" si="149"/>
        <v>1</v>
      </c>
      <c r="KA106" s="110">
        <f>JY105*'DT-Prelim Calcs'!$C$11+KA105</f>
        <v>12.304218823798157</v>
      </c>
      <c r="KB106" s="110">
        <f>KB105+0.5*JY106*'DT-Prelim Calcs'!$C$11^2+KA106*'DT-Prelim Calcs'!$C$11</f>
        <v>46.040792756326717</v>
      </c>
      <c r="KC106" s="110">
        <f>MIN('Drive Train'!$G$35-JW105*'DT-Prelim Calcs'!$C$21*'Drive Train'!$G$38,KC105+JW$2)</f>
        <v>11.108312496268342</v>
      </c>
      <c r="KD106" s="110">
        <f>'Drive Train'!$G$35-JW106*'DT-Prelim Calcs'!$C$21*'Drive Train'!$G$38</f>
        <v>11.108313025710537</v>
      </c>
      <c r="KE106" s="1">
        <f>IF(KB106&gt;='Drive Train'!$G$30,1,0)</f>
        <v>1</v>
      </c>
      <c r="KF106" s="110">
        <f>MIN(JV106,'DT-Prelim Calcs'!$C$10)*'DT-Prelim Calcs'!$C$11*1000/60/60*(1-KE106)</f>
        <v>0</v>
      </c>
      <c r="KG106" s="119">
        <f>KG105+'DT-Prelim Calcs'!$C$11</f>
        <v>4.0800000000000027</v>
      </c>
      <c r="KH106" s="2">
        <f>KR106/'Drive Train'!$G$35</f>
        <v>0.87467027478533244</v>
      </c>
      <c r="KI106" s="88">
        <f>KP106*12*60/(PI() * 'Drive Train'!$G$17)/KH$2*KH106</f>
        <v>4110.8325491028509</v>
      </c>
      <c r="KJ106" s="2">
        <f>('DT-Prelim Calcs'!$C$6*KH106-KI106)/('DT-Prelim Calcs'!$C$6*KH106)*'DT-Prelim Calcs'!$C$7*KH106</f>
        <v>0.24077243432488382</v>
      </c>
      <c r="KK106" s="110">
        <f>KJ106/'DT-Prelim Calcs'!$C$7*('DT-Prelim Calcs'!$C$8-'DT-Prelim Calcs'!$C$9)+'DT-Prelim Calcs'!$C$9</f>
        <v>17.685410887900716</v>
      </c>
      <c r="KL106" s="110">
        <f t="shared" si="150"/>
        <v>17.685410887900716</v>
      </c>
      <c r="KM106" s="2">
        <f t="shared" si="190"/>
        <v>7.9374044686941758E-7</v>
      </c>
      <c r="KN106" s="110">
        <f>KM106*'DT-Prelim Calcs'!$C$21/KH$2/'DT-Prelim Calcs'!$C$19/'DT-Prelim Calcs'!$C$18*3.39*'DT-Prelim Calcs'!$C$20</f>
        <v>2.9478991088694181E-5</v>
      </c>
      <c r="KO106" s="88">
        <f t="shared" si="151"/>
        <v>1</v>
      </c>
      <c r="KP106" s="110">
        <f>KN105*'DT-Prelim Calcs'!$C$11+KP105</f>
        <v>12.304218809357327</v>
      </c>
      <c r="KQ106" s="110">
        <f>KQ105+0.5*KN106*'DT-Prelim Calcs'!$C$11^2+KP106*'DT-Prelim Calcs'!$C$11</f>
        <v>46.036237323837298</v>
      </c>
      <c r="KR106" s="110">
        <f>MIN('Drive Train'!$G$35-KL105*'DT-Prelim Calcs'!$C$21*'Drive Train'!$G$38,KR105+KL$2)</f>
        <v>11.108312489773722</v>
      </c>
      <c r="KS106" s="110">
        <f>'Drive Train'!$G$35-KL106*'DT-Prelim Calcs'!$C$21*'Drive Train'!$G$38</f>
        <v>11.108313020088936</v>
      </c>
      <c r="KT106" s="1">
        <f>IF(KQ106&gt;='Drive Train'!$G$30,1,0)</f>
        <v>1</v>
      </c>
      <c r="KU106" s="110">
        <f>MIN(KK106,'DT-Prelim Calcs'!$C$10)*'DT-Prelim Calcs'!$C$11*1000/60/60*(1-KT106)</f>
        <v>0</v>
      </c>
      <c r="KV106" s="119">
        <f>KV105+'DT-Prelim Calcs'!$C$11</f>
        <v>4.0800000000000027</v>
      </c>
      <c r="KW106" s="2">
        <f>LG106/'Drive Train'!$G$35</f>
        <v>0.87467027526544328</v>
      </c>
      <c r="KX106" s="88">
        <f>LE106*12*60/(PI() * 'Drive Train'!$G$17)/KW$2*KW106</f>
        <v>4110.832555888901</v>
      </c>
      <c r="KY106" s="2">
        <f>('DT-Prelim Calcs'!$C$6*KW106-KX106)/('DT-Prelim Calcs'!$C$6*KW106)*'DT-Prelim Calcs'!$C$7*KW106</f>
        <v>0.24077243336342738</v>
      </c>
      <c r="KZ106" s="110">
        <f>KY106/'DT-Prelim Calcs'!$C$7*('DT-Prelim Calcs'!$C$8-'DT-Prelim Calcs'!$C$9)+'DT-Prelim Calcs'!$C$9</f>
        <v>17.685410829258693</v>
      </c>
      <c r="LA106" s="110">
        <f t="shared" si="152"/>
        <v>17.685410829258693</v>
      </c>
      <c r="LB106" s="2">
        <f t="shared" si="191"/>
        <v>7.9251369189403675E-7</v>
      </c>
      <c r="LC106" s="110">
        <f>LB106*'DT-Prelim Calcs'!$C$21/KW$2/'DT-Prelim Calcs'!$C$19/'DT-Prelim Calcs'!$C$18*3.39*'DT-Prelim Calcs'!$C$20</f>
        <v>2.9433430226664418E-5</v>
      </c>
      <c r="LD106" s="88">
        <f t="shared" si="153"/>
        <v>1</v>
      </c>
      <c r="LE106" s="110">
        <f>LC105*'DT-Prelim Calcs'!$C$11+LE105</f>
        <v>12.304218822914953</v>
      </c>
      <c r="LF106" s="110">
        <f>LF105+0.5*LC106*'DT-Prelim Calcs'!$C$11^2+LE106*'DT-Prelim Calcs'!$C$11</f>
        <v>46.040577672063549</v>
      </c>
      <c r="LG106" s="110">
        <f>MIN('Drive Train'!$G$35-LA105*'DT-Prelim Calcs'!$C$21*'Drive Train'!$G$38,LG105+LA$2)</f>
        <v>11.108312495871129</v>
      </c>
      <c r="LH106" s="110">
        <f>'Drive Train'!$G$35-LA106*'DT-Prelim Calcs'!$C$21*'Drive Train'!$G$38</f>
        <v>11.108313025366717</v>
      </c>
      <c r="LI106" s="1">
        <f>IF(LF106&gt;='Drive Train'!$G$30,1,0)</f>
        <v>1</v>
      </c>
      <c r="LJ106" s="110">
        <f>MIN(KZ106,'DT-Prelim Calcs'!$C$10)*'DT-Prelim Calcs'!$C$11*1000/60/60*(1-LI106)</f>
        <v>0</v>
      </c>
      <c r="LK106" s="119">
        <f>LK105+'DT-Prelim Calcs'!$C$11</f>
        <v>4.0800000000000027</v>
      </c>
      <c r="LL106" s="2">
        <f>LV106/'Drive Train'!$G$35</f>
        <v>0.87467027490367144</v>
      </c>
      <c r="LM106" s="88">
        <f>LT106*12*60/(PI() * 'Drive Train'!$G$17)/LL$2*LL106</f>
        <v>4110.8325507754926</v>
      </c>
      <c r="LN106" s="2">
        <f>('DT-Prelim Calcs'!$C$6*LL106-LM106)/('DT-Prelim Calcs'!$C$6*LL106)*'DT-Prelim Calcs'!$C$7*LL106</f>
        <v>0.24077243408790192</v>
      </c>
      <c r="LO106" s="110">
        <f>LN106/'DT-Prelim Calcs'!$C$7*('DT-Prelim Calcs'!$C$8-'DT-Prelim Calcs'!$C$9)+'DT-Prelim Calcs'!$C$9</f>
        <v>17.6854108734465</v>
      </c>
      <c r="LP106" s="110">
        <f t="shared" si="154"/>
        <v>17.6854108734465</v>
      </c>
      <c r="LQ106" s="2">
        <f t="shared" si="192"/>
        <v>7.9343807357634688E-7</v>
      </c>
      <c r="LR106" s="110">
        <f>LQ106*'DT-Prelim Calcs'!$C$21/LL$2/'DT-Prelim Calcs'!$C$19/'DT-Prelim Calcs'!$C$18*3.39*'DT-Prelim Calcs'!$C$20</f>
        <v>2.9467761146151814E-5</v>
      </c>
      <c r="LS106" s="88">
        <f t="shared" si="155"/>
        <v>1</v>
      </c>
      <c r="LT106" s="110">
        <f>LR105*'DT-Prelim Calcs'!$C$11+LT105</f>
        <v>12.304218812699041</v>
      </c>
      <c r="LU106" s="110">
        <f>LU105+0.5*LR106*'DT-Prelim Calcs'!$C$11^2+LT106*'DT-Prelim Calcs'!$C$11</f>
        <v>46.03770209079957</v>
      </c>
      <c r="LV106" s="110">
        <f>MIN('Drive Train'!$G$35-LP105*'DT-Prelim Calcs'!$C$21*'Drive Train'!$G$38,LV105+LP$2)</f>
        <v>11.108312491276626</v>
      </c>
      <c r="LW106" s="110">
        <f>'Drive Train'!$G$35-LP106*'DT-Prelim Calcs'!$C$21*'Drive Train'!$G$38</f>
        <v>11.108313021389815</v>
      </c>
      <c r="LX106" s="1">
        <f>IF(LU106&gt;='Drive Train'!$G$30,1,0)</f>
        <v>1</v>
      </c>
      <c r="LY106" s="110">
        <f>MIN(LO106,'DT-Prelim Calcs'!$C$10)*'DT-Prelim Calcs'!$C$11*1000/60/60*(1-LX106)</f>
        <v>0</v>
      </c>
      <c r="LZ106" s="119">
        <f>LZ105+'DT-Prelim Calcs'!$C$11</f>
        <v>4.0800000000000027</v>
      </c>
    </row>
    <row r="107" spans="18:338" x14ac:dyDescent="0.2">
      <c r="R107" s="119">
        <f>R106+'DT-Prelim Calcs'!$C$11</f>
        <v>4.1200000000000028</v>
      </c>
      <c r="S107" s="2">
        <f>AG107/'Drive Train'!$G$35</f>
        <v>0</v>
      </c>
      <c r="T107" s="88">
        <f>AE107*12*60/(PI() * 'Drive Train'!$G$17)/S$2*ABS(S107)</f>
        <v>0</v>
      </c>
      <c r="U107" s="2">
        <f>IF(OR(AD106=1,AND($C$32=Motors!$C$28,'DT-Prelim Calcs'!AI106=1)),0,IF(AG107=0,-(V106+$C$9)/($C$8-$C$9)*$C$7,($C$6*S107-T107)/($C$6*S107)*$C$7*S107))</f>
        <v>0</v>
      </c>
      <c r="V107" s="110">
        <f>IF(AND(AD106=1,AI106=1),0,ABS(U107/$C$7*($C$8-$C$9)+$C$9) *'Drive Train'!$K$55 + V106*(1-'Drive Train'!$K$55))</f>
        <v>0</v>
      </c>
      <c r="W107" s="110">
        <f t="shared" si="108"/>
        <v>0</v>
      </c>
      <c r="X107" s="2">
        <f>MAX(MIN(IF(AND(AI106=1,AG107&lt;0),-1,1)*(W107-$C$9)/($C$8-$C$9)*$C$7-$C$29*AE107/T$2 -  AI106*$C$29/2,X$2),MAX(X$4:X106)*-1)</f>
        <v>-0.19877611615902296</v>
      </c>
      <c r="Y107" s="110">
        <f t="shared" si="109"/>
        <v>0</v>
      </c>
      <c r="Z107" s="110">
        <f t="shared" si="110"/>
        <v>0</v>
      </c>
      <c r="AA107" s="110">
        <f t="shared" si="111"/>
        <v>0</v>
      </c>
      <c r="AB107" s="110" t="e">
        <f t="shared" si="112"/>
        <v>#N/A</v>
      </c>
      <c r="AC107" s="88">
        <f t="shared" si="156"/>
        <v>0</v>
      </c>
      <c r="AD107" s="1">
        <f t="shared" si="113"/>
        <v>1</v>
      </c>
      <c r="AE107" s="110">
        <f t="shared" si="114"/>
        <v>0</v>
      </c>
      <c r="AF107" s="110" t="e">
        <f t="shared" si="115"/>
        <v>#N/A</v>
      </c>
      <c r="AG107" s="110">
        <f>IF(AI106=0,MIN('Drive Train'!$G$35-W106*$C$21*'Drive Train'!$G$38,AG106+W$2)-$C$3,IF(AE106-1&lt;=0,0,IF($C$32=Motors!$C$26,MAX(MAX(AG$4:AG106)*-1,AG106-W$2),MAX(0,MAX(AG$4:AG106)*-1,AG106-W$2))))</f>
        <v>0</v>
      </c>
      <c r="AH107" s="110">
        <f>'Drive Train'!$G$35-ABS(W107)*'DT-Prelim Calcs'!$C$21*'Drive Train'!$G$38</f>
        <v>12.7</v>
      </c>
      <c r="AI107" s="1">
        <f>IF(AJ107&gt;='Drive Train'!$G$30,1,0)</f>
        <v>1</v>
      </c>
      <c r="AJ107" s="110">
        <f>AJ106+0.5*Y107*'DT-Prelim Calcs'!$C$11^2+AE107*'DT-Prelim Calcs'!$C$11</f>
        <v>27.383415475911544</v>
      </c>
      <c r="AK107" s="110">
        <f t="shared" si="193"/>
        <v>0</v>
      </c>
      <c r="AL107" s="119">
        <f>AL106+'DT-Prelim Calcs'!$C$11</f>
        <v>4.1200000000000028</v>
      </c>
      <c r="AM107" s="2">
        <f>AW107/'Drive Train'!$G$35</f>
        <v>0.7569037592238087</v>
      </c>
      <c r="AN107" s="88">
        <f>AU107*12*60/(PI() * 'Drive Train'!$G$17)/AM$2*AM107</f>
        <v>2305.2723561017206</v>
      </c>
      <c r="AO107" s="2">
        <f>('DT-Prelim Calcs'!$C$6*AM107-AN107)/('DT-Prelim Calcs'!$C$6*AM107)*'DT-Prelim Calcs'!$C$7*AM107</f>
        <v>0.51065313233717535</v>
      </c>
      <c r="AP107" s="110">
        <f>AO107/'DT-Prelim Calcs'!$C$7*('DT-Prelim Calcs'!$C$8-'DT-Prelim Calcs'!$C$9)+'DT-Prelim Calcs'!$C$9</f>
        <v>34.14621941914686</v>
      </c>
      <c r="AQ107" s="110">
        <f t="shared" si="117"/>
        <v>34.14621941914686</v>
      </c>
      <c r="AR107" s="2">
        <f t="shared" si="157"/>
        <v>0.35462550902840934</v>
      </c>
      <c r="AS107" s="110">
        <f>AR107*'DT-Prelim Calcs'!$C$21/AM$2/'DT-Prelim Calcs'!$C$19/'DT-Prelim Calcs'!$C$18*3.39*'DT-Prelim Calcs'!$C$20</f>
        <v>3.9511665034975691</v>
      </c>
      <c r="AT107" s="88">
        <f t="shared" si="118"/>
        <v>0</v>
      </c>
      <c r="AU107" s="110">
        <f>AS106*'DT-Prelim Calcs'!$C$11+AU106</f>
        <v>26.578407280234725</v>
      </c>
      <c r="AV107" s="110">
        <f>AV106+0.5*AS107*'DT-Prelim Calcs'!$C$11^2+AU107*'DT-Prelim Calcs'!$C$11</f>
        <v>63.134910549617672</v>
      </c>
      <c r="AW107" s="110">
        <f>MIN('Drive Train'!$G$35-AQ106*'DT-Prelim Calcs'!$C$21*'Drive Train'!$G$38,AW106+AQ$2)</f>
        <v>9.6126777421423704</v>
      </c>
      <c r="AX107" s="110">
        <f>'Drive Train'!$G$35-AQ107*'DT-Prelim Calcs'!$C$21*'Drive Train'!$G$38</f>
        <v>9.6268402522767822</v>
      </c>
      <c r="AY107" s="1">
        <f>IF(AV107&gt;='Drive Train'!$G$30,1,0)</f>
        <v>1</v>
      </c>
      <c r="AZ107" s="110">
        <f t="shared" si="158"/>
        <v>0</v>
      </c>
      <c r="BA107" s="119">
        <f>BA106+'DT-Prelim Calcs'!$C$11</f>
        <v>4.1200000000000028</v>
      </c>
      <c r="BB107" s="2">
        <f>BL107/'Drive Train'!$G$35</f>
        <v>0.85012981717106617</v>
      </c>
      <c r="BC107" s="88">
        <f>BJ107*12*60/(PI() * 'Drive Train'!$G$17)/BB$2*BB107</f>
        <v>3738.9678174015398</v>
      </c>
      <c r="BD107" s="2">
        <f>('DT-Prelim Calcs'!$C$6*BB107-BC107)/('DT-Prelim Calcs'!$C$6*BB107)*'DT-Prelim Calcs'!$C$7*BB107</f>
        <v>0.29595279862624252</v>
      </c>
      <c r="BE107" s="110">
        <f>BD107/'DT-Prelim Calcs'!$C$7*('DT-Prelim Calcs'!$C$8-'DT-Prelim Calcs'!$C$9)+'DT-Prelim Calcs'!$C$9</f>
        <v>21.05102176018217</v>
      </c>
      <c r="BF107" s="110">
        <f t="shared" si="119"/>
        <v>21.05102176018217</v>
      </c>
      <c r="BG107" s="2">
        <f t="shared" si="159"/>
        <v>7.0639725436222767E-2</v>
      </c>
      <c r="BH107" s="110">
        <f>BG107*'DT-Prelim Calcs'!$C$21/BB$2/'DT-Prelim Calcs'!$C$19/'DT-Prelim Calcs'!$C$18*3.39*'DT-Prelim Calcs'!$C$20</f>
        <v>1.2243057466276586</v>
      </c>
      <c r="BI107" s="88">
        <f t="shared" si="120"/>
        <v>0</v>
      </c>
      <c r="BJ107" s="110">
        <f>BH106*'DT-Prelim Calcs'!$C$11+BJ106</f>
        <v>24.673361623095889</v>
      </c>
      <c r="BK107" s="110">
        <f>BK106+0.5*BH107*'DT-Prelim Calcs'!$C$11^2+BJ107*'DT-Prelim Calcs'!$C$11</f>
        <v>69.904062569727344</v>
      </c>
      <c r="BL107" s="110">
        <f>MIN('Drive Train'!$G$35-BF106*'DT-Prelim Calcs'!$C$21*'Drive Train'!$G$38,BL106+BF$2)</f>
        <v>10.79664867807254</v>
      </c>
      <c r="BM107" s="110">
        <f>'Drive Train'!$G$35-BF107*'DT-Prelim Calcs'!$C$21*'Drive Train'!$G$38</f>
        <v>10.805408041583604</v>
      </c>
      <c r="BN107" s="1">
        <f>IF(BK107&gt;='Drive Train'!$G$30,1,0)</f>
        <v>1</v>
      </c>
      <c r="BO107" s="110">
        <f t="shared" si="160"/>
        <v>0</v>
      </c>
      <c r="BP107" s="119">
        <f>BP106+'DT-Prelim Calcs'!$C$11</f>
        <v>4.1200000000000028</v>
      </c>
      <c r="BQ107" s="2">
        <f>CA107/'Drive Train'!$G$35</f>
        <v>0.87276849713941429</v>
      </c>
      <c r="BR107" s="88">
        <f>BY107*12*60/(PI() * 'Drive Train'!$G$17)/BQ$2*BQ107</f>
        <v>4082.4889293458073</v>
      </c>
      <c r="BS107" s="2">
        <f>('DT-Prelim Calcs'!$C$6*BQ107-BR107)/('DT-Prelim Calcs'!$C$6*BQ107)*'DT-Prelim Calcs'!$C$7*BQ107</f>
        <v>0.24493416480602812</v>
      </c>
      <c r="BT107" s="110">
        <f>BS107/'DT-Prelim Calcs'!$C$7*('DT-Prelim Calcs'!$C$8-'DT-Prelim Calcs'!$C$9)+'DT-Prelim Calcs'!$C$9</f>
        <v>17.939246931431502</v>
      </c>
      <c r="BU107" s="110">
        <f t="shared" si="121"/>
        <v>17.939246931431502</v>
      </c>
      <c r="BV107" s="2">
        <f t="shared" si="161"/>
        <v>5.3015830497618599E-3</v>
      </c>
      <c r="BW107" s="110">
        <f>BV107*'DT-Prelim Calcs'!$C$21/BQ$2/'DT-Prelim Calcs'!$C$19/'DT-Prelim Calcs'!$C$18*3.39*'DT-Prelim Calcs'!$C$20</f>
        <v>0.12470159827139954</v>
      </c>
      <c r="BX107" s="88">
        <f t="shared" si="122"/>
        <v>1</v>
      </c>
      <c r="BY107" s="110">
        <f>BW106*'DT-Prelim Calcs'!$C$11+BY106</f>
        <v>19.335803961204999</v>
      </c>
      <c r="BZ107" s="110">
        <f>BZ106+0.5*BW107*'DT-Prelim Calcs'!$C$11^2+BY107*'DT-Prelim Calcs'!$C$11</f>
        <v>63.861459486440886</v>
      </c>
      <c r="CA107" s="110">
        <f>MIN('Drive Train'!$G$35-BU106*'DT-Prelim Calcs'!$C$21*'Drive Train'!$G$38,CA106+BU$2)</f>
        <v>11.084159913670561</v>
      </c>
      <c r="CB107" s="110">
        <f>'Drive Train'!$G$35-BU107*'DT-Prelim Calcs'!$C$21*'Drive Train'!$G$38</f>
        <v>11.085467776171164</v>
      </c>
      <c r="CC107" s="1">
        <f>IF(BZ107&gt;='Drive Train'!$G$30,1,0)</f>
        <v>1</v>
      </c>
      <c r="CD107" s="110">
        <f t="shared" si="162"/>
        <v>0</v>
      </c>
      <c r="CE107" s="119">
        <f>CE106+'DT-Prelim Calcs'!$C$11</f>
        <v>4.1200000000000028</v>
      </c>
      <c r="CF107" s="2">
        <f>CP107/'Drive Train'!$G$35</f>
        <v>0.87461127045414711</v>
      </c>
      <c r="CG107" s="88">
        <f>CN107*12*60/(PI() * 'Drive Train'!$G$17)/CF$2*CF107</f>
        <v>4109.9712952059963</v>
      </c>
      <c r="CH107" s="2">
        <f>('DT-Prelim Calcs'!$C$6*CF107-CG107)/('DT-Prelim Calcs'!$C$6*CF107)*'DT-Prelim Calcs'!$C$7*CF107</f>
        <v>0.24089717794300927</v>
      </c>
      <c r="CI107" s="110">
        <f>CH107/'DT-Prelim Calcs'!$C$7*('DT-Prelim Calcs'!$C$8-'DT-Prelim Calcs'!$C$9)+'DT-Prelim Calcs'!$C$9</f>
        <v>17.693019363899857</v>
      </c>
      <c r="CJ107" s="110">
        <f t="shared" si="123"/>
        <v>17.693019363899857</v>
      </c>
      <c r="CK107" s="2">
        <f t="shared" si="163"/>
        <v>1.5974114389716298E-4</v>
      </c>
      <c r="CL107" s="110">
        <f>CK107*'DT-Prelim Calcs'!$C$21/CF$2/'DT-Prelim Calcs'!$C$19/'DT-Prelim Calcs'!$C$18*3.39*'DT-Prelim Calcs'!$C$20</f>
        <v>4.7461436806099785E-3</v>
      </c>
      <c r="CM107" s="88">
        <f t="shared" si="124"/>
        <v>1</v>
      </c>
      <c r="CN107" s="110">
        <f>CL106*'DT-Prelim Calcs'!$C$11+CN106</f>
        <v>15.378088604985242</v>
      </c>
      <c r="CO107" s="110">
        <f>CO106+0.5*CL107*'DT-Prelim Calcs'!$C$11^2+CN107*'DT-Prelim Calcs'!$C$11</f>
        <v>55.338585727795589</v>
      </c>
      <c r="CP107" s="110">
        <f>MIN('Drive Train'!$G$35-CJ106*'DT-Prelim Calcs'!$C$21*'Drive Train'!$G$38,CP106+CJ$2)</f>
        <v>11.107563134767668</v>
      </c>
      <c r="CQ107" s="110">
        <f>'Drive Train'!$G$35-CJ107*'DT-Prelim Calcs'!$C$21*'Drive Train'!$G$38</f>
        <v>11.107628257249011</v>
      </c>
      <c r="CR107" s="1">
        <f>IF(CO107&gt;='Drive Train'!$G$30,1,0)</f>
        <v>1</v>
      </c>
      <c r="CS107" s="110">
        <f t="shared" si="164"/>
        <v>0</v>
      </c>
      <c r="CT107" s="119">
        <f>CT106+'DT-Prelim Calcs'!$C$11</f>
        <v>4.1200000000000028</v>
      </c>
      <c r="CU107" s="2">
        <f>DE107/'Drive Train'!$G$35</f>
        <v>0.8746698523946379</v>
      </c>
      <c r="CV107" s="88">
        <f>DC107*12*60/(PI() * 'Drive Train'!$G$17)/CU$2*CU107</f>
        <v>4110.8265178198899</v>
      </c>
      <c r="CW107" s="2">
        <f>('DT-Prelim Calcs'!$C$6*CU107-CV107)/('DT-Prelim Calcs'!$C$6*CU107)*'DT-Prelim Calcs'!$C$7*CU107</f>
        <v>0.24077329493704813</v>
      </c>
      <c r="CX107" s="110">
        <f>CW107/'DT-Prelim Calcs'!$C$7*('DT-Prelim Calcs'!$C$8-'DT-Prelim Calcs'!$C$9)+'DT-Prelim Calcs'!$C$9</f>
        <v>17.685463379139108</v>
      </c>
      <c r="CY107" s="110">
        <f t="shared" si="125"/>
        <v>17.685463379139108</v>
      </c>
      <c r="CZ107" s="2">
        <f t="shared" si="165"/>
        <v>1.8913331862324689E-6</v>
      </c>
      <c r="DA107" s="110">
        <f>CZ107*'DT-Prelim Calcs'!$C$21/CU$2/'DT-Prelim Calcs'!$C$19/'DT-Prelim Calcs'!$C$18*3.39*'DT-Prelim Calcs'!$C$20</f>
        <v>6.7901425313332905E-5</v>
      </c>
      <c r="DB107" s="88">
        <f t="shared" si="126"/>
        <v>1</v>
      </c>
      <c r="DC107" s="110">
        <f>DA106*'DT-Prelim Calcs'!$C$11+DC106</f>
        <v>12.728489688490733</v>
      </c>
      <c r="DD107" s="110">
        <f>DD106+0.5*DA107*'DT-Prelim Calcs'!$C$11^2+DC107*'DT-Prelim Calcs'!$C$11</f>
        <v>47.832040485130953</v>
      </c>
      <c r="DE107" s="110">
        <f>MIN('Drive Train'!$G$35-CY106*'DT-Prelim Calcs'!$C$21*'Drive Train'!$G$38,DE106+CY$2)</f>
        <v>11.108307125411901</v>
      </c>
      <c r="DF107" s="110">
        <f>'Drive Train'!$G$35-CY107*'DT-Prelim Calcs'!$C$21*'Drive Train'!$G$38</f>
        <v>11.10830829587748</v>
      </c>
      <c r="DG107" s="1">
        <f>IF(DD107&gt;='Drive Train'!$G$30,1,0)</f>
        <v>1</v>
      </c>
      <c r="DH107" s="110">
        <f t="shared" si="166"/>
        <v>0</v>
      </c>
      <c r="DI107" s="119">
        <f>DI106+'DT-Prelim Calcs'!$C$11</f>
        <v>4.1200000000000028</v>
      </c>
      <c r="DJ107" s="2">
        <f>DT107/'Drive Train'!$G$35</f>
        <v>0.87467058209645931</v>
      </c>
      <c r="DK107" s="88">
        <f>DR107*12*60/(PI() * 'Drive Train'!$G$17)/DJ$2*DJ107</f>
        <v>4110.8368939418369</v>
      </c>
      <c r="DL107" s="2">
        <f>('DT-Prelim Calcs'!$C$6*DJ107-DK107)/('DT-Prelim Calcs'!$C$6*DJ107)*'DT-Prelim Calcs'!$C$7*DJ107</f>
        <v>0.24077181862279012</v>
      </c>
      <c r="DM107" s="110">
        <f>DL107/'DT-Prelim Calcs'!$C$7*('DT-Prelim Calcs'!$C$8-'DT-Prelim Calcs'!$C$9)+'DT-Prelim Calcs'!$C$9</f>
        <v>17.685373334439682</v>
      </c>
      <c r="DN107" s="110">
        <f t="shared" si="127"/>
        <v>17.685373334439682</v>
      </c>
      <c r="DO107" s="2">
        <f t="shared" si="167"/>
        <v>8.1549444697071038E-9</v>
      </c>
      <c r="DP107" s="110">
        <f>DO107*'DT-Prelim Calcs'!$C$21/DJ$2/'DT-Prelim Calcs'!$C$19/'DT-Prelim Calcs'!$C$18*3.39*'DT-Prelim Calcs'!$C$20</f>
        <v>3.4325176171384706E-7</v>
      </c>
      <c r="DQ107" s="88">
        <f t="shared" si="128"/>
        <v>1</v>
      </c>
      <c r="DR107" s="110">
        <f>DP106*'DT-Prelim Calcs'!$C$11+DR106</f>
        <v>10.856671315548965</v>
      </c>
      <c r="DS107" s="110">
        <f>DS106+0.5*DP107*'DT-Prelim Calcs'!$C$11^2+DR107*'DT-Prelim Calcs'!$C$11</f>
        <v>41.762847654744675</v>
      </c>
      <c r="DT107" s="110">
        <f>MIN('Drive Train'!$G$35-DN106*'DT-Prelim Calcs'!$C$21*'Drive Train'!$G$38,DT106+DN$2)</f>
        <v>11.108316392625033</v>
      </c>
      <c r="DU107" s="110">
        <f>'Drive Train'!$G$35-DN107*'DT-Prelim Calcs'!$C$21*'Drive Train'!$G$38</f>
        <v>11.108316399900428</v>
      </c>
      <c r="DV107" s="1">
        <f>IF(DS107&gt;='Drive Train'!$G$30,1,0)</f>
        <v>1</v>
      </c>
      <c r="DW107" s="110">
        <f t="shared" si="168"/>
        <v>0</v>
      </c>
      <c r="DX107" s="119">
        <f>DX106+'DT-Prelim Calcs'!$C$11</f>
        <v>4.1200000000000028</v>
      </c>
      <c r="DY107" s="2">
        <f>EI107/'Drive Train'!$G$35</f>
        <v>0.87467058542368425</v>
      </c>
      <c r="DZ107" s="88">
        <f>EG107*12*60/(PI() * 'Drive Train'!$G$17)/DY$2*DY107</f>
        <v>4110.8369397768984</v>
      </c>
      <c r="EA107" s="2">
        <f>('DT-Prelim Calcs'!$C$6*DY107-DZ107)/('DT-Prelim Calcs'!$C$6*DY107)*'DT-Prelim Calcs'!$C$7*DY107</f>
        <v>0.24077181224783534</v>
      </c>
      <c r="EB107" s="110">
        <f>EA107/'DT-Prelim Calcs'!$C$7*('DT-Prelim Calcs'!$C$8-'DT-Prelim Calcs'!$C$9)+'DT-Prelim Calcs'!$C$9</f>
        <v>17.685372945612652</v>
      </c>
      <c r="EC107" s="110">
        <f t="shared" si="129"/>
        <v>17.685372945612652</v>
      </c>
      <c r="ED107" s="2">
        <f t="shared" si="169"/>
        <v>1.131891802508278E-11</v>
      </c>
      <c r="EE107" s="110">
        <f>ED107*'DT-Prelim Calcs'!$C$21/DY$2/'DT-Prelim Calcs'!$C$19/'DT-Prelim Calcs'!$C$18*3.39*'DT-Prelim Calcs'!$C$20</f>
        <v>5.4649019132693859E-10</v>
      </c>
      <c r="EF107" s="88">
        <f t="shared" si="130"/>
        <v>1</v>
      </c>
      <c r="EG107" s="110">
        <f>EE106*'DT-Prelim Calcs'!$C$11+EG106</f>
        <v>9.4647904471848889</v>
      </c>
      <c r="EH107" s="110">
        <f>EH106+0.5*EE107*'DT-Prelim Calcs'!$C$11^2+EG107*'DT-Prelim Calcs'!$C$11</f>
        <v>36.918681496955159</v>
      </c>
      <c r="EI107" s="110">
        <f>MIN('Drive Train'!$G$35-EC106*'DT-Prelim Calcs'!$C$21*'Drive Train'!$G$38,EI106+EC$2)</f>
        <v>11.108316434880789</v>
      </c>
      <c r="EJ107" s="110">
        <f>'Drive Train'!$G$35-EC107*'DT-Prelim Calcs'!$C$21*'Drive Train'!$G$38</f>
        <v>11.10831643489486</v>
      </c>
      <c r="EK107" s="1">
        <f>IF(EH107&gt;='Drive Train'!$G$30,1,0)</f>
        <v>1</v>
      </c>
      <c r="EL107" s="110">
        <f t="shared" si="170"/>
        <v>0</v>
      </c>
      <c r="EM107" s="119">
        <f>EM106+'DT-Prelim Calcs'!$C$11</f>
        <v>4.1200000000000028</v>
      </c>
      <c r="EN107" s="2">
        <f>EX107/'Drive Train'!$G$35</f>
        <v>0.87467058542861287</v>
      </c>
      <c r="EO107" s="88">
        <f>EV107*12*60/(PI() * 'Drive Train'!$G$17)/EN$2*EN107</f>
        <v>4110.8369398422992</v>
      </c>
      <c r="EP107" s="2">
        <f>('DT-Prelim Calcs'!$C$6*EN107-EO107)/('DT-Prelim Calcs'!$C$6*EN107)*'DT-Prelim Calcs'!$C$7*EN107</f>
        <v>0.24077181223899449</v>
      </c>
      <c r="EQ107" s="110">
        <f>EP107/'DT-Prelim Calcs'!$C$7*('DT-Prelim Calcs'!$C$8-'DT-Prelim Calcs'!$C$9)+'DT-Prelim Calcs'!$C$9</f>
        <v>17.685372945073425</v>
      </c>
      <c r="ER107" s="110">
        <f t="shared" si="131"/>
        <v>17.685372945073425</v>
      </c>
      <c r="ES107" s="2">
        <f t="shared" si="171"/>
        <v>4.3021142204224816E-15</v>
      </c>
      <c r="ET107" s="110">
        <f>ES107*'DT-Prelim Calcs'!$C$21/EN$2/'DT-Prelim Calcs'!$C$19/'DT-Prelim Calcs'!$C$18*3.39*'DT-Prelim Calcs'!$C$20</f>
        <v>2.3434055971862257E-13</v>
      </c>
      <c r="EU107" s="88">
        <f t="shared" si="132"/>
        <v>1</v>
      </c>
      <c r="EV107" s="110">
        <f>ET106*'DT-Prelim Calcs'!$C$11+EV106</f>
        <v>8.3892460782727998</v>
      </c>
      <c r="EW107" s="110">
        <f>EW106+0.5*ET107*'DT-Prelim Calcs'!$C$11^2+EV107*'DT-Prelim Calcs'!$C$11</f>
        <v>33.020250189042443</v>
      </c>
      <c r="EX107" s="110">
        <f>MIN('Drive Train'!$G$35-ER106*'DT-Prelim Calcs'!$C$21*'Drive Train'!$G$38,EX106+ER$2)</f>
        <v>11.108316434943383</v>
      </c>
      <c r="EY107" s="110">
        <f>'Drive Train'!$G$35-ER107*'DT-Prelim Calcs'!$C$21*'Drive Train'!$G$38</f>
        <v>11.108316434943392</v>
      </c>
      <c r="EZ107" s="1">
        <f>IF(EW107&gt;='Drive Train'!$G$30,1,0)</f>
        <v>1</v>
      </c>
      <c r="FA107" s="110">
        <f t="shared" si="172"/>
        <v>0</v>
      </c>
      <c r="FB107" s="119">
        <f>FB106+'DT-Prelim Calcs'!$C$11</f>
        <v>4.1200000000000028</v>
      </c>
      <c r="FC107" s="2">
        <f>FM107/'Drive Train'!$G$35</f>
        <v>0.87467058542861498</v>
      </c>
      <c r="FD107" s="88">
        <f>FK107*12*60/(PI() * 'Drive Train'!$G$17)/FC$2*FC107</f>
        <v>4110.8369398423247</v>
      </c>
      <c r="FE107" s="2">
        <f>('DT-Prelim Calcs'!$C$6*FC107-FD107)/('DT-Prelim Calcs'!$C$6*FC107)*'DT-Prelim Calcs'!$C$7*FC107</f>
        <v>0.24077181223899125</v>
      </c>
      <c r="FF107" s="110">
        <f>FE107/'DT-Prelim Calcs'!$C$7*('DT-Prelim Calcs'!$C$8-'DT-Prelim Calcs'!$C$9)+'DT-Prelim Calcs'!$C$9</f>
        <v>17.685372945073226</v>
      </c>
      <c r="FG107" s="110">
        <f t="shared" si="133"/>
        <v>17.685372945073226</v>
      </c>
      <c r="FH107" s="2">
        <f t="shared" si="173"/>
        <v>1.1102230246251565E-16</v>
      </c>
      <c r="FI107" s="110">
        <f>FH107*'DT-Prelim Calcs'!$C$21/FC$2/'DT-Prelim Calcs'!$C$19/'DT-Prelim Calcs'!$C$18*3.39*'DT-Prelim Calcs'!$C$20</f>
        <v>6.7347140329692135E-15</v>
      </c>
      <c r="FJ107" s="88">
        <f t="shared" si="134"/>
        <v>1</v>
      </c>
      <c r="FK107" s="110">
        <f>FI106*'DT-Prelim Calcs'!$C$11+FK106</f>
        <v>7.5332005600817276</v>
      </c>
      <c r="FL107" s="110">
        <f>FL106+0.5*FI107*'DT-Prelim Calcs'!$C$11^2+FK107*'DT-Prelim Calcs'!$C$11</f>
        <v>29.840865313858018</v>
      </c>
      <c r="FM107" s="110">
        <f>MIN('Drive Train'!$G$35-FG106*'DT-Prelim Calcs'!$C$21*'Drive Train'!$G$38,FM106+FG$2)</f>
        <v>11.10831643494341</v>
      </c>
      <c r="FN107" s="110">
        <f>'Drive Train'!$G$35-FG107*'DT-Prelim Calcs'!$C$21*'Drive Train'!$G$38</f>
        <v>11.10831643494341</v>
      </c>
      <c r="FO107" s="1">
        <f>IF(FL107&gt;='Drive Train'!$G$30,1,0)</f>
        <v>1</v>
      </c>
      <c r="FP107" s="110">
        <f t="shared" si="174"/>
        <v>0</v>
      </c>
      <c r="FQ107" s="119">
        <f>FQ106+'DT-Prelim Calcs'!$C$11</f>
        <v>4.1200000000000028</v>
      </c>
      <c r="FR107" s="2">
        <f>GB107/'Drive Train'!$G$35</f>
        <v>0.87467058542861498</v>
      </c>
      <c r="FS107" s="88">
        <f>FZ107*12*60/(PI() * 'Drive Train'!$G$17)/FR$2*FR107</f>
        <v>4110.8369398423247</v>
      </c>
      <c r="FT107" s="2">
        <f>('DT-Prelim Calcs'!$C$6*FR107-FS107)/('DT-Prelim Calcs'!$C$6*FR107)*'DT-Prelim Calcs'!$C$7*FR107</f>
        <v>0.24077181223899125</v>
      </c>
      <c r="FU107" s="110">
        <f>FT107/'DT-Prelim Calcs'!$C$7*('DT-Prelim Calcs'!$C$8-'DT-Prelim Calcs'!$C$9)+'DT-Prelim Calcs'!$C$9</f>
        <v>17.685372945073226</v>
      </c>
      <c r="FV107" s="110">
        <f t="shared" si="135"/>
        <v>17.685372945073226</v>
      </c>
      <c r="FW107" s="2">
        <f t="shared" si="175"/>
        <v>1.3877787807814457E-16</v>
      </c>
      <c r="FX107" s="110">
        <f>FW107*'DT-Prelim Calcs'!$C$21/FR$2/'DT-Prelim Calcs'!$C$19/'DT-Prelim Calcs'!$C$18*3.39*'DT-Prelim Calcs'!$C$20</f>
        <v>9.2774121882739154E-15</v>
      </c>
      <c r="FY107" s="88">
        <f t="shared" si="136"/>
        <v>1</v>
      </c>
      <c r="FZ107" s="110">
        <f>FX106*'DT-Prelim Calcs'!$C$11+FZ106</f>
        <v>6.8356819897037893</v>
      </c>
      <c r="GA107" s="110">
        <f>GA106+0.5*FX107*'DT-Prelim Calcs'!$C$11^2+FZ107*'DT-Prelim Calcs'!$C$11</f>
        <v>27.206461952873656</v>
      </c>
      <c r="GB107" s="110">
        <f>MIN('Drive Train'!$G$35-FV106*'DT-Prelim Calcs'!$C$21*'Drive Train'!$G$38,GB106+FV$2)</f>
        <v>11.10831643494341</v>
      </c>
      <c r="GC107" s="110">
        <f>'Drive Train'!$G$35-FV107*'DT-Prelim Calcs'!$C$21*'Drive Train'!$G$38</f>
        <v>11.10831643494341</v>
      </c>
      <c r="GD107" s="1">
        <f>IF(GA107&gt;='Drive Train'!$G$30,1,0)</f>
        <v>1</v>
      </c>
      <c r="GE107" s="110">
        <f t="shared" si="176"/>
        <v>0</v>
      </c>
      <c r="GF107" s="119">
        <f>GF106+'DT-Prelim Calcs'!$C$11</f>
        <v>4.1200000000000028</v>
      </c>
      <c r="GG107" s="2">
        <f>GQ107/'Drive Train'!$G$35</f>
        <v>0.87466995197335784</v>
      </c>
      <c r="GH107" s="88">
        <f>GO107*12*60/(PI() * 'Drive Train'!$G$17)/GG$2*GG107</f>
        <v>4110.8279863663201</v>
      </c>
      <c r="GI107" s="2">
        <f>('DT-Prelim Calcs'!$C$6*GG107-GH107)/('DT-Prelim Calcs'!$C$6*GG107)*'DT-Prelim Calcs'!$C$7*GG107</f>
        <v>0.24077308077960716</v>
      </c>
      <c r="GJ107" s="110">
        <f>GI107/'DT-Prelim Calcs'!$C$7*('DT-Prelim Calcs'!$C$8-'DT-Prelim Calcs'!$C$9)+'DT-Prelim Calcs'!$C$9</f>
        <v>17.685450317054055</v>
      </c>
      <c r="GK107" s="110">
        <f t="shared" si="177"/>
        <v>17.685450317054055</v>
      </c>
      <c r="GL107" s="2">
        <f t="shared" si="178"/>
        <v>1.6185740342178345E-6</v>
      </c>
      <c r="GM107" s="110">
        <f>GL107*'DT-Prelim Calcs'!$C$21/GG$2/'DT-Prelim Calcs'!$C$19/'DT-Prelim Calcs'!$C$18*3.39*'DT-Prelim Calcs'!$C$20</f>
        <v>6.0112760688065323E-5</v>
      </c>
      <c r="GN107" s="88">
        <f t="shared" si="137"/>
        <v>1</v>
      </c>
      <c r="GO107" s="110">
        <f>GM106*'DT-Prelim Calcs'!$C$11+GO106</f>
        <v>12.304209693613597</v>
      </c>
      <c r="GP107" s="110">
        <f>GP106+0.5*GM107*'DT-Prelim Calcs'!$C$11^2+GO107*'DT-Prelim Calcs'!$C$11</f>
        <v>44.615118284114686</v>
      </c>
      <c r="GQ107" s="110">
        <f>MIN('Drive Train'!$G$35-GK106*'DT-Prelim Calcs'!$C$21*'Drive Train'!$G$38,GQ106+GK$2)</f>
        <v>11.108308390061644</v>
      </c>
      <c r="GR107" s="110">
        <f>'Drive Train'!$G$35-GK107*'DT-Prelim Calcs'!$C$21*'Drive Train'!$G$38</f>
        <v>11.108309471465134</v>
      </c>
      <c r="GS107" s="1">
        <f>IF(GP107&gt;='Drive Train'!$G$30,1,0)</f>
        <v>1</v>
      </c>
      <c r="GT107" s="110">
        <f t="shared" si="179"/>
        <v>0</v>
      </c>
      <c r="GU107" s="119">
        <f>GU106+'DT-Prelim Calcs'!$C$11</f>
        <v>4.1200000000000028</v>
      </c>
      <c r="GV107" s="2">
        <f>HF107/'Drive Train'!$G$35</f>
        <v>0.87467013262434501</v>
      </c>
      <c r="GW107" s="88">
        <f>HD107*12*60/(PI() * 'Drive Train'!$G$17)/GV$2*GV107</f>
        <v>4110.8305397501645</v>
      </c>
      <c r="GX107" s="2">
        <f>('DT-Prelim Calcs'!$C$6*GV107-GW107)/('DT-Prelim Calcs'!$C$6*GV107)*'DT-Prelim Calcs'!$C$7*GV107</f>
        <v>0.24077271901270103</v>
      </c>
      <c r="GY107" s="110">
        <f>GX107/'DT-Prelim Calcs'!$C$7*('DT-Prelim Calcs'!$C$8-'DT-Prelim Calcs'!$C$9)+'DT-Prelim Calcs'!$C$9</f>
        <v>17.685428251838502</v>
      </c>
      <c r="GZ107" s="110">
        <f t="shared" si="138"/>
        <v>17.685428251838502</v>
      </c>
      <c r="HA107" s="2">
        <f t="shared" si="180"/>
        <v>1.1569833081870318E-6</v>
      </c>
      <c r="HB107" s="110">
        <f>HA107*'DT-Prelim Calcs'!$C$21/GV$2/'DT-Prelim Calcs'!$C$19/'DT-Prelim Calcs'!$C$18*3.39*'DT-Prelim Calcs'!$C$20</f>
        <v>4.2969588820039677E-5</v>
      </c>
      <c r="HC107" s="88">
        <f t="shared" si="139"/>
        <v>1</v>
      </c>
      <c r="HD107" s="110">
        <f>HB106*'DT-Prelim Calcs'!$C$11+HD106</f>
        <v>12.304214794937485</v>
      </c>
      <c r="HE107" s="110">
        <f>HE106+0.5*HB107*'DT-Prelim Calcs'!$C$11^2+HD107*'DT-Prelim Calcs'!$C$11</f>
        <v>45.282734082546376</v>
      </c>
      <c r="HF107" s="110">
        <f>MIN('Drive Train'!$G$35-GZ106*'DT-Prelim Calcs'!$C$21*'Drive Train'!$G$38,HF106+GZ$2)</f>
        <v>11.108310684329181</v>
      </c>
      <c r="HG107" s="110">
        <f>'Drive Train'!$G$35-GZ107*'DT-Prelim Calcs'!$C$21*'Drive Train'!$G$38</f>
        <v>11.108311457334533</v>
      </c>
      <c r="HH107" s="1">
        <f>IF(HE107&gt;='Drive Train'!$G$30,1,0)</f>
        <v>1</v>
      </c>
      <c r="HI107" s="110">
        <f t="shared" si="181"/>
        <v>0</v>
      </c>
      <c r="HJ107" s="119">
        <f>HJ106+'DT-Prelim Calcs'!$C$11</f>
        <v>4.1200000000000028</v>
      </c>
      <c r="HK107" s="2">
        <f>HU107/'Drive Train'!$G$35</f>
        <v>0.87467022015283225</v>
      </c>
      <c r="HL107" s="88">
        <f>HS107*12*60/(PI() * 'Drive Train'!$G$17)/HK$2*HK107</f>
        <v>4110.8317769081623</v>
      </c>
      <c r="HM107" s="2">
        <f>('DT-Prelim Calcs'!$C$6*HK107-HL107)/('DT-Prelim Calcs'!$C$6*HK107)*'DT-Prelim Calcs'!$C$7*HK107</f>
        <v>0.24077254373047483</v>
      </c>
      <c r="HN107" s="110">
        <f>HM107/'DT-Prelim Calcs'!$C$7*('DT-Prelim Calcs'!$C$8-'DT-Prelim Calcs'!$C$9)+'DT-Prelim Calcs'!$C$9</f>
        <v>17.685417560865844</v>
      </c>
      <c r="HO107" s="110">
        <f t="shared" si="140"/>
        <v>17.685417560865844</v>
      </c>
      <c r="HP107" s="2">
        <f t="shared" si="182"/>
        <v>9.3333475570389623E-7</v>
      </c>
      <c r="HQ107" s="110">
        <f>HP107*'DT-Prelim Calcs'!$C$21/HK$2/'DT-Prelim Calcs'!$C$19/'DT-Prelim Calcs'!$C$18*3.39*'DT-Prelim Calcs'!$C$20</f>
        <v>3.4663430665125411E-5</v>
      </c>
      <c r="HR107" s="88">
        <f t="shared" si="141"/>
        <v>1</v>
      </c>
      <c r="HS107" s="110">
        <f>HQ106*'DT-Prelim Calcs'!$C$11+HS106</f>
        <v>12.30421726661505</v>
      </c>
      <c r="HT107" s="110">
        <f>HT106+0.5*HQ107*'DT-Prelim Calcs'!$C$11^2+HS107*'DT-Prelim Calcs'!$C$11</f>
        <v>45.75145625349537</v>
      </c>
      <c r="HU107" s="110">
        <f>MIN('Drive Train'!$G$35-HO106*'DT-Prelim Calcs'!$C$21*'Drive Train'!$G$38,HU106+HO$2)</f>
        <v>11.108311795940969</v>
      </c>
      <c r="HV107" s="110">
        <f>'Drive Train'!$G$35-HO107*'DT-Prelim Calcs'!$C$21*'Drive Train'!$G$38</f>
        <v>11.108312419522074</v>
      </c>
      <c r="HW107" s="1">
        <f>IF(HT107&gt;='Drive Train'!$G$30,1,0)</f>
        <v>1</v>
      </c>
      <c r="HX107" s="110">
        <f t="shared" si="183"/>
        <v>0</v>
      </c>
      <c r="HY107" s="119">
        <f>HY106+'DT-Prelim Calcs'!$C$11</f>
        <v>4.1200000000000028</v>
      </c>
      <c r="HZ107" s="2">
        <f>IJ107/'Drive Train'!$G$35</f>
        <v>0.87467026722150754</v>
      </c>
      <c r="IA107" s="88">
        <f>IH107*12*60/(PI() * 'Drive Train'!$G$17)/HZ$2*HZ107</f>
        <v>4110.8324421931293</v>
      </c>
      <c r="IB107" s="2">
        <f>('DT-Prelim Calcs'!$C$6*HZ107-IA107)/('DT-Prelim Calcs'!$C$6*HZ107)*'DT-Prelim Calcs'!$C$7*HZ107</f>
        <v>0.24077244947199825</v>
      </c>
      <c r="IC107" s="110">
        <f>IB107/'DT-Prelim Calcs'!$C$7*('DT-Prelim Calcs'!$C$8-'DT-Prelim Calcs'!$C$9)+'DT-Prelim Calcs'!$C$9</f>
        <v>17.685411811767271</v>
      </c>
      <c r="ID107" s="110">
        <f t="shared" si="142"/>
        <v>17.685411811767271</v>
      </c>
      <c r="IE107" s="2">
        <f t="shared" si="184"/>
        <v>8.1306716431805981E-7</v>
      </c>
      <c r="IF107" s="110">
        <f>IE107*'DT-Prelim Calcs'!$C$21/HZ$2/'DT-Prelim Calcs'!$C$19/'DT-Prelim Calcs'!$C$18*3.39*'DT-Prelim Calcs'!$C$20</f>
        <v>3.0196772491530972E-5</v>
      </c>
      <c r="IG107" s="88">
        <f t="shared" si="143"/>
        <v>1</v>
      </c>
      <c r="IH107" s="110">
        <f>IF106*'DT-Prelim Calcs'!$C$11+IH106</f>
        <v>12.304218595765935</v>
      </c>
      <c r="II107" s="110">
        <f>II106+0.5*IF107*'DT-Prelim Calcs'!$C$11^2+IH107*'DT-Prelim Calcs'!$C$11</f>
        <v>46.080521305422437</v>
      </c>
      <c r="IJ107" s="110">
        <f>MIN('Drive Train'!$G$35-ID106*'DT-Prelim Calcs'!$C$21*'Drive Train'!$G$38,IJ106+ID$2)</f>
        <v>11.108312393713145</v>
      </c>
      <c r="IK107" s="110">
        <f>'Drive Train'!$G$35-ID107*'DT-Prelim Calcs'!$C$21*'Drive Train'!$G$38</f>
        <v>11.108312936940944</v>
      </c>
      <c r="IL107" s="1">
        <f>IF(II107&gt;='Drive Train'!$G$30,1,0)</f>
        <v>1</v>
      </c>
      <c r="IM107" s="110">
        <f t="shared" si="185"/>
        <v>0</v>
      </c>
      <c r="IN107" s="119">
        <f>IN106+'DT-Prelim Calcs'!$C$11</f>
        <v>4.1200000000000028</v>
      </c>
      <c r="IO107" s="2">
        <f>IY107/'Drive Train'!$G$35</f>
        <v>0.87467029485312853</v>
      </c>
      <c r="IP107" s="88">
        <f>IW107*12*60/(PI() * 'Drive Train'!$G$17)/IO$2*IO107</f>
        <v>4110.8328327480285</v>
      </c>
      <c r="IQ107" s="2">
        <f>('DT-Prelim Calcs'!$C$6*IO107-IP107)/('DT-Prelim Calcs'!$C$6*IO107)*'DT-Prelim Calcs'!$C$7*IO107</f>
        <v>0.24077239413765089</v>
      </c>
      <c r="IR107" s="110">
        <f>IQ107/'DT-Prelim Calcs'!$C$7*('DT-Prelim Calcs'!$C$8-'DT-Prelim Calcs'!$C$9)+'DT-Prelim Calcs'!$C$9</f>
        <v>17.685408436764526</v>
      </c>
      <c r="IS107" s="110">
        <f t="shared" si="144"/>
        <v>17.685408436764526</v>
      </c>
      <c r="IT107" s="2">
        <f t="shared" si="186"/>
        <v>7.4246419254353491E-7</v>
      </c>
      <c r="IU107" s="110">
        <f>IT107*'DT-Prelim Calcs'!$C$21/IO$2/'DT-Prelim Calcs'!$C$19/'DT-Prelim Calcs'!$C$18*3.39*'DT-Prelim Calcs'!$C$20</f>
        <v>2.7574625183824287E-5</v>
      </c>
      <c r="IV107" s="88">
        <f t="shared" si="145"/>
        <v>1</v>
      </c>
      <c r="IW107" s="110">
        <f>IU106*'DT-Prelim Calcs'!$C$11+IW106</f>
        <v>12.304219376042616</v>
      </c>
      <c r="IX107" s="110">
        <f>IX106+0.5*IU107*'DT-Prelim Calcs'!$C$11^2+IW107*'DT-Prelim Calcs'!$C$11</f>
        <v>46.313238899410081</v>
      </c>
      <c r="IY107" s="110">
        <f>MIN('Drive Train'!$G$35-IS106*'DT-Prelim Calcs'!$C$21*'Drive Train'!$G$38,IY106+IS$2)</f>
        <v>11.108312744634732</v>
      </c>
      <c r="IZ107" s="110">
        <f>'Drive Train'!$G$35-IS107*'DT-Prelim Calcs'!$C$21*'Drive Train'!$G$38</f>
        <v>11.108313240691192</v>
      </c>
      <c r="JA107" s="1">
        <f>IF(IX107&gt;='Drive Train'!$G$30,1,0)</f>
        <v>1</v>
      </c>
      <c r="JB107" s="110">
        <f t="shared" si="187"/>
        <v>0</v>
      </c>
      <c r="JC107" s="119">
        <f>JC106+'DT-Prelim Calcs'!$C$11</f>
        <v>4.1200000000000028</v>
      </c>
      <c r="JD107" s="2">
        <f>JN107/'Drive Train'!$G$35</f>
        <v>0.87467031103250203</v>
      </c>
      <c r="JE107" s="88">
        <f>JL107*12*60/(PI() * 'Drive Train'!$G$17)/JD$2*JD107</f>
        <v>4110.8330614328943</v>
      </c>
      <c r="JF107" s="2">
        <f>('DT-Prelim Calcs'!$C$6*JD107-JE107)/('DT-Prelim Calcs'!$C$6*JD107)*'DT-Prelim Calcs'!$C$7*JD107</f>
        <v>0.24077236173726943</v>
      </c>
      <c r="JG107" s="110">
        <f>JF107/'DT-Prelim Calcs'!$C$7*('DT-Prelim Calcs'!$C$8-'DT-Prelim Calcs'!$C$9)+'DT-Prelim Calcs'!$C$9</f>
        <v>17.685406460571045</v>
      </c>
      <c r="JH107" s="110">
        <f t="shared" si="146"/>
        <v>17.685406460571045</v>
      </c>
      <c r="JI107" s="2">
        <f t="shared" si="188"/>
        <v>7.0112344666140025E-7</v>
      </c>
      <c r="JJ107" s="110">
        <f>JI107*'DT-Prelim Calcs'!$C$21/JD$2/'DT-Prelim Calcs'!$C$19/'DT-Prelim Calcs'!$C$18*3.39*'DT-Prelim Calcs'!$C$20</f>
        <v>2.6039257439537078E-5</v>
      </c>
      <c r="JK107" s="88">
        <f t="shared" si="147"/>
        <v>1</v>
      </c>
      <c r="JL107" s="110">
        <f>JJ106*'DT-Prelim Calcs'!$C$11+JL106</f>
        <v>12.304219832924495</v>
      </c>
      <c r="JM107" s="110">
        <f>JM106+0.5*JJ107*'DT-Prelim Calcs'!$C$11^2+JL107*'DT-Prelim Calcs'!$C$11</f>
        <v>46.470871533800683</v>
      </c>
      <c r="JN107" s="110">
        <f>MIN('Drive Train'!$G$35-JH106*'DT-Prelim Calcs'!$C$21*'Drive Train'!$G$38,JN106+JH$2)</f>
        <v>11.108312950112776</v>
      </c>
      <c r="JO107" s="110">
        <f>'Drive Train'!$G$35-JH107*'DT-Prelim Calcs'!$C$21*'Drive Train'!$G$38</f>
        <v>11.108313418548605</v>
      </c>
      <c r="JP107" s="1">
        <f>IF(JM107&gt;='Drive Train'!$G$30,1,0)</f>
        <v>1</v>
      </c>
      <c r="JQ107" s="110">
        <f>MIN(JG107,'DT-Prelim Calcs'!$C$10)*'DT-Prelim Calcs'!$C$11*1000/60/60*(1-JP107)</f>
        <v>0</v>
      </c>
      <c r="JR107" s="119">
        <f>JR106+'DT-Prelim Calcs'!$C$11</f>
        <v>4.1200000000000028</v>
      </c>
      <c r="JS107" s="2">
        <f>KC107/'Drive Train'!$G$35</f>
        <v>0.87467031698508169</v>
      </c>
      <c r="JT107" s="88">
        <f>KA107*12*60/(PI() * 'Drive Train'!$G$17)/JS$2*JS107</f>
        <v>4110.8331455687148</v>
      </c>
      <c r="JU107" s="2">
        <f>('DT-Prelim Calcs'!$C$6*JS107-JT107)/('DT-Prelim Calcs'!$C$6*JS107)*'DT-Prelim Calcs'!$C$7*JS107</f>
        <v>0.24077234981679263</v>
      </c>
      <c r="JV107" s="110">
        <f>JU107/'DT-Prelim Calcs'!$C$7*('DT-Prelim Calcs'!$C$8-'DT-Prelim Calcs'!$C$9)+'DT-Prelim Calcs'!$C$9</f>
        <v>17.685405733506499</v>
      </c>
      <c r="JW107" s="110">
        <f t="shared" si="148"/>
        <v>17.685405733506499</v>
      </c>
      <c r="JX107" s="2">
        <f t="shared" si="189"/>
        <v>6.8591370588899636E-7</v>
      </c>
      <c r="JY107" s="110">
        <f>JX107*'DT-Prelim Calcs'!$C$21/JS$2/'DT-Prelim Calcs'!$C$19/'DT-Prelim Calcs'!$C$18*3.39*'DT-Prelim Calcs'!$C$20</f>
        <v>2.5474377806075728E-5</v>
      </c>
      <c r="JZ107" s="88">
        <f t="shared" si="149"/>
        <v>1</v>
      </c>
      <c r="KA107" s="110">
        <f>JY106*'DT-Prelim Calcs'!$C$11+KA106</f>
        <v>12.304220001016645</v>
      </c>
      <c r="KB107" s="110">
        <f>KB106+0.5*JY107*'DT-Prelim Calcs'!$C$11^2+KA107*'DT-Prelim Calcs'!$C$11</f>
        <v>46.532961576746885</v>
      </c>
      <c r="KC107" s="110">
        <f>MIN('Drive Train'!$G$35-JW106*'DT-Prelim Calcs'!$C$21*'Drive Train'!$G$38,KC106+JW$2)</f>
        <v>11.108313025710537</v>
      </c>
      <c r="KD107" s="110">
        <f>'Drive Train'!$G$35-JW107*'DT-Prelim Calcs'!$C$21*'Drive Train'!$G$38</f>
        <v>11.108313483984414</v>
      </c>
      <c r="KE107" s="1">
        <f>IF(KB107&gt;='Drive Train'!$G$30,1,0)</f>
        <v>1</v>
      </c>
      <c r="KF107" s="110">
        <f>MIN(JV107,'DT-Prelim Calcs'!$C$10)*'DT-Prelim Calcs'!$C$11*1000/60/60*(1-KE107)</f>
        <v>0</v>
      </c>
      <c r="KG107" s="119">
        <f>KG106+'DT-Prelim Calcs'!$C$11</f>
        <v>4.1200000000000028</v>
      </c>
      <c r="KH107" s="2">
        <f>KR107/'Drive Train'!$G$35</f>
        <v>0.87467031654243599</v>
      </c>
      <c r="KI107" s="88">
        <f>KP107*12*60/(PI() * 'Drive Train'!$G$17)/KH$2*KH107</f>
        <v>4110.8331393122044</v>
      </c>
      <c r="KJ107" s="2">
        <f>('DT-Prelim Calcs'!$C$6*KH107-KI107)/('DT-Prelim Calcs'!$C$6*KH107)*'DT-Prelim Calcs'!$C$7*KH107</f>
        <v>0.2407723507032237</v>
      </c>
      <c r="KK107" s="110">
        <f>KJ107/'DT-Prelim Calcs'!$C$7*('DT-Prelim Calcs'!$C$8-'DT-Prelim Calcs'!$C$9)+'DT-Prelim Calcs'!$C$9</f>
        <v>17.68540578757251</v>
      </c>
      <c r="KL107" s="110">
        <f t="shared" si="150"/>
        <v>17.68540578757251</v>
      </c>
      <c r="KM107" s="2">
        <f t="shared" si="190"/>
        <v>6.8704473341063554E-7</v>
      </c>
      <c r="KN107" s="110">
        <f>KM107*'DT-Prelim Calcs'!$C$21/KH$2/'DT-Prelim Calcs'!$C$19/'DT-Prelim Calcs'!$C$18*3.39*'DT-Prelim Calcs'!$C$20</f>
        <v>2.5516383414285531E-5</v>
      </c>
      <c r="KO107" s="88">
        <f t="shared" si="151"/>
        <v>1</v>
      </c>
      <c r="KP107" s="110">
        <f>KN106*'DT-Prelim Calcs'!$C$11+KP106</f>
        <v>12.304219988516969</v>
      </c>
      <c r="KQ107" s="110">
        <f>KQ106+0.5*KN107*'DT-Prelim Calcs'!$C$11^2+KP107*'DT-Prelim Calcs'!$C$11</f>
        <v>46.528406143791081</v>
      </c>
      <c r="KR107" s="110">
        <f>MIN('Drive Train'!$G$35-KL106*'DT-Prelim Calcs'!$C$21*'Drive Train'!$G$38,KR106+KL$2)</f>
        <v>11.108313020088936</v>
      </c>
      <c r="KS107" s="110">
        <f>'Drive Train'!$G$35-KL107*'DT-Prelim Calcs'!$C$21*'Drive Train'!$G$38</f>
        <v>11.108313479118474</v>
      </c>
      <c r="KT107" s="1">
        <f>IF(KQ107&gt;='Drive Train'!$G$30,1,0)</f>
        <v>1</v>
      </c>
      <c r="KU107" s="110">
        <f>MIN(KK107,'DT-Prelim Calcs'!$C$10)*'DT-Prelim Calcs'!$C$11*1000/60/60*(1-KT107)</f>
        <v>0</v>
      </c>
      <c r="KV107" s="119">
        <f>KV106+'DT-Prelim Calcs'!$C$11</f>
        <v>4.1200000000000028</v>
      </c>
      <c r="KW107" s="2">
        <f>LG107/'Drive Train'!$G$35</f>
        <v>0.87467031695800934</v>
      </c>
      <c r="KX107" s="88">
        <f>LE107*12*60/(PI() * 'Drive Train'!$G$17)/KW$2*KW107</f>
        <v>4110.8331451860658</v>
      </c>
      <c r="KY107" s="2">
        <f>('DT-Prelim Calcs'!$C$6*KW107-KX107)/('DT-Prelim Calcs'!$C$6*KW107)*'DT-Prelim Calcs'!$C$7*KW107</f>
        <v>0.24077234987100671</v>
      </c>
      <c r="KZ107" s="110">
        <f>KY107/'DT-Prelim Calcs'!$C$7*('DT-Prelim Calcs'!$C$8-'DT-Prelim Calcs'!$C$9)+'DT-Prelim Calcs'!$C$9</f>
        <v>17.685405736813177</v>
      </c>
      <c r="LA107" s="110">
        <f t="shared" si="152"/>
        <v>17.685405736813177</v>
      </c>
      <c r="LB107" s="2">
        <f t="shared" si="191"/>
        <v>6.8598287958354653E-7</v>
      </c>
      <c r="LC107" s="110">
        <f>LB107*'DT-Prelim Calcs'!$C$21/KW$2/'DT-Prelim Calcs'!$C$19/'DT-Prelim Calcs'!$C$18*3.39*'DT-Prelim Calcs'!$C$20</f>
        <v>2.5476946870980082E-5</v>
      </c>
      <c r="LD107" s="88">
        <f t="shared" si="153"/>
        <v>1</v>
      </c>
      <c r="LE107" s="110">
        <f>LC106*'DT-Prelim Calcs'!$C$11+LE106</f>
        <v>12.304220000252162</v>
      </c>
      <c r="LF107" s="110">
        <f>LF106+0.5*LC107*'DT-Prelim Calcs'!$C$11^2+LE107*'DT-Prelim Calcs'!$C$11</f>
        <v>46.532746492455189</v>
      </c>
      <c r="LG107" s="110">
        <f>MIN('Drive Train'!$G$35-LA106*'DT-Prelim Calcs'!$C$21*'Drive Train'!$G$38,LG106+LA$2)</f>
        <v>11.108313025366717</v>
      </c>
      <c r="LH107" s="110">
        <f>'Drive Train'!$G$35-LA107*'DT-Prelim Calcs'!$C$21*'Drive Train'!$G$38</f>
        <v>11.108313483686814</v>
      </c>
      <c r="LI107" s="1">
        <f>IF(LF107&gt;='Drive Train'!$G$30,1,0)</f>
        <v>1</v>
      </c>
      <c r="LJ107" s="110">
        <f>MIN(KZ107,'DT-Prelim Calcs'!$C$10)*'DT-Prelim Calcs'!$C$11*1000/60/60*(1-LI107)</f>
        <v>0</v>
      </c>
      <c r="LK107" s="119">
        <f>LK106+'DT-Prelim Calcs'!$C$11</f>
        <v>4.1200000000000028</v>
      </c>
      <c r="LL107" s="2">
        <f>LV107/'Drive Train'!$G$35</f>
        <v>0.87467031664486738</v>
      </c>
      <c r="LM107" s="88">
        <f>LT107*12*60/(PI() * 'Drive Train'!$G$17)/LL$2*LL107</f>
        <v>4110.8331407600072</v>
      </c>
      <c r="LN107" s="2">
        <f>('DT-Prelim Calcs'!$C$6*LL107-LM107)/('DT-Prelim Calcs'!$C$6*LL107)*'DT-Prelim Calcs'!$C$7*LL107</f>
        <v>0.24077235049809684</v>
      </c>
      <c r="LO107" s="110">
        <f>LN107/'DT-Prelim Calcs'!$C$7*('DT-Prelim Calcs'!$C$8-'DT-Prelim Calcs'!$C$9)+'DT-Prelim Calcs'!$C$9</f>
        <v>17.685405775061227</v>
      </c>
      <c r="LP107" s="110">
        <f t="shared" si="154"/>
        <v>17.685405775061227</v>
      </c>
      <c r="LQ107" s="2">
        <f t="shared" si="192"/>
        <v>6.8678300510494061E-7</v>
      </c>
      <c r="LR107" s="110">
        <f>LQ107*'DT-Prelim Calcs'!$C$21/LL$2/'DT-Prelim Calcs'!$C$19/'DT-Prelim Calcs'!$C$18*3.39*'DT-Prelim Calcs'!$C$20</f>
        <v>2.5506662999480325E-5</v>
      </c>
      <c r="LS107" s="88">
        <f t="shared" si="155"/>
        <v>1</v>
      </c>
      <c r="LT107" s="110">
        <f>LR106*'DT-Prelim Calcs'!$C$11+LT106</f>
        <v>12.304219991409488</v>
      </c>
      <c r="LU107" s="110">
        <f>LU106+0.5*LR107*'DT-Prelim Calcs'!$C$11^2+LT107*'DT-Prelim Calcs'!$C$11</f>
        <v>46.529870910861277</v>
      </c>
      <c r="LV107" s="110">
        <f>MIN('Drive Train'!$G$35-LP106*'DT-Prelim Calcs'!$C$21*'Drive Train'!$G$38,LV106+LP$2)</f>
        <v>11.108313021389815</v>
      </c>
      <c r="LW107" s="110">
        <f>'Drive Train'!$G$35-LP107*'DT-Prelim Calcs'!$C$21*'Drive Train'!$G$38</f>
        <v>11.108313480244489</v>
      </c>
      <c r="LX107" s="1">
        <f>IF(LU107&gt;='Drive Train'!$G$30,1,0)</f>
        <v>1</v>
      </c>
      <c r="LY107" s="110">
        <f>MIN(LO107,'DT-Prelim Calcs'!$C$10)*'DT-Prelim Calcs'!$C$11*1000/60/60*(1-LX107)</f>
        <v>0</v>
      </c>
      <c r="LZ107" s="119">
        <f>LZ106+'DT-Prelim Calcs'!$C$11</f>
        <v>4.1200000000000028</v>
      </c>
    </row>
    <row r="108" spans="18:338" x14ac:dyDescent="0.2">
      <c r="R108" s="119">
        <f>R107+'DT-Prelim Calcs'!$C$11</f>
        <v>4.1600000000000028</v>
      </c>
      <c r="S108" s="2">
        <f>AG108/'Drive Train'!$G$35</f>
        <v>0</v>
      </c>
      <c r="T108" s="88">
        <f>AE108*12*60/(PI() * 'Drive Train'!$G$17)/S$2*ABS(S108)</f>
        <v>0</v>
      </c>
      <c r="U108" s="2">
        <f>IF(OR(AD107=1,AND($C$32=Motors!$C$28,'DT-Prelim Calcs'!AI107=1)),0,IF(AG108=0,-(V107+$C$9)/($C$8-$C$9)*$C$7,($C$6*S108-T108)/($C$6*S108)*$C$7*S108))</f>
        <v>0</v>
      </c>
      <c r="V108" s="110">
        <f>IF(AND(AD107=1,AI107=1),0,ABS(U108/$C$7*($C$8-$C$9)+$C$9) *'Drive Train'!$K$55 + V107*(1-'Drive Train'!$K$55))</f>
        <v>0</v>
      </c>
      <c r="W108" s="110">
        <f t="shared" si="108"/>
        <v>0</v>
      </c>
      <c r="X108" s="2">
        <f>MAX(MIN(IF(AND(AI107=1,AG108&lt;0),-1,1)*(W108-$C$9)/($C$8-$C$9)*$C$7-$C$29*AE108/T$2 -  AI107*$C$29/2,X$2),MAX(X$4:X107)*-1)</f>
        <v>-0.19877611615902296</v>
      </c>
      <c r="Y108" s="110">
        <f t="shared" si="109"/>
        <v>0</v>
      </c>
      <c r="Z108" s="110">
        <f t="shared" si="110"/>
        <v>0</v>
      </c>
      <c r="AA108" s="110">
        <f t="shared" si="111"/>
        <v>0</v>
      </c>
      <c r="AB108" s="110" t="e">
        <f t="shared" si="112"/>
        <v>#N/A</v>
      </c>
      <c r="AC108" s="88">
        <f t="shared" si="156"/>
        <v>0</v>
      </c>
      <c r="AD108" s="1">
        <f t="shared" si="113"/>
        <v>1</v>
      </c>
      <c r="AE108" s="110">
        <f t="shared" si="114"/>
        <v>0</v>
      </c>
      <c r="AF108" s="110" t="e">
        <f t="shared" si="115"/>
        <v>#N/A</v>
      </c>
      <c r="AG108" s="110">
        <f>IF(AI107=0,MIN('Drive Train'!$G$35-W107*$C$21*'Drive Train'!$G$38,AG107+W$2)-$C$3,IF(AE107-1&lt;=0,0,IF($C$32=Motors!$C$26,MAX(MAX(AG$4:AG107)*-1,AG107-W$2),MAX(0,MAX(AG$4:AG107)*-1,AG107-W$2))))</f>
        <v>0</v>
      </c>
      <c r="AH108" s="110">
        <f>'Drive Train'!$G$35-ABS(W108)*'DT-Prelim Calcs'!$C$21*'Drive Train'!$G$38</f>
        <v>12.7</v>
      </c>
      <c r="AI108" s="1">
        <f>IF(AJ108&gt;='Drive Train'!$G$30,1,0)</f>
        <v>1</v>
      </c>
      <c r="AJ108" s="110">
        <f>AJ107+0.5*Y108*'DT-Prelim Calcs'!$C$11^2+AE108*'DT-Prelim Calcs'!$C$11</f>
        <v>27.383415475911544</v>
      </c>
      <c r="AK108" s="110">
        <f t="shared" si="193"/>
        <v>0</v>
      </c>
      <c r="AL108" s="119">
        <f>AL107+'DT-Prelim Calcs'!$C$11</f>
        <v>4.1600000000000028</v>
      </c>
      <c r="AM108" s="2">
        <f>AW108/'Drive Train'!$G$35</f>
        <v>0.75801891750210892</v>
      </c>
      <c r="AN108" s="88">
        <f>AU108*12*60/(PI() * 'Drive Train'!$G$17)/AM$2*AM108</f>
        <v>2322.3970893250821</v>
      </c>
      <c r="AO108" s="2">
        <f>('DT-Prelim Calcs'!$C$6*AM108-AN108)/('DT-Prelim Calcs'!$C$6*AM108)*'DT-Prelim Calcs'!$C$7*AM108</f>
        <v>0.50809093807037664</v>
      </c>
      <c r="AP108" s="110">
        <f>AO108/'DT-Prelim Calcs'!$C$7*('DT-Prelim Calcs'!$C$8-'DT-Prelim Calcs'!$C$9)+'DT-Prelim Calcs'!$C$9</f>
        <v>33.989943740462692</v>
      </c>
      <c r="AQ108" s="110">
        <f t="shared" si="117"/>
        <v>33.989943740462692</v>
      </c>
      <c r="AR108" s="2">
        <f t="shared" si="157"/>
        <v>0.35113550729393544</v>
      </c>
      <c r="AS108" s="110">
        <f>AR108*'DT-Prelim Calcs'!$C$21/AM$2/'DT-Prelim Calcs'!$C$19/'DT-Prelim Calcs'!$C$18*3.39*'DT-Prelim Calcs'!$C$20</f>
        <v>3.9122816021034716</v>
      </c>
      <c r="AT108" s="88">
        <f t="shared" si="118"/>
        <v>0</v>
      </c>
      <c r="AU108" s="110">
        <f>AS107*'DT-Prelim Calcs'!$C$11+AU107</f>
        <v>26.736453940374627</v>
      </c>
      <c r="AV108" s="110">
        <f>AV107+0.5*AS108*'DT-Prelim Calcs'!$C$11^2+AU108*'DT-Prelim Calcs'!$C$11</f>
        <v>64.207498532514336</v>
      </c>
      <c r="AW108" s="110">
        <f>MIN('Drive Train'!$G$35-AQ107*'DT-Prelim Calcs'!$C$21*'Drive Train'!$G$38,AW107+AQ$2)</f>
        <v>9.6268402522767822</v>
      </c>
      <c r="AX108" s="110">
        <f>'Drive Train'!$G$35-AQ108*'DT-Prelim Calcs'!$C$21*'Drive Train'!$G$38</f>
        <v>9.6409050633583568</v>
      </c>
      <c r="AY108" s="1">
        <f>IF(AV108&gt;='Drive Train'!$G$30,1,0)</f>
        <v>1</v>
      </c>
      <c r="AZ108" s="110">
        <f t="shared" si="158"/>
        <v>0</v>
      </c>
      <c r="BA108" s="119">
        <f>BA107+'DT-Prelim Calcs'!$C$11</f>
        <v>4.1600000000000028</v>
      </c>
      <c r="BB108" s="2">
        <f>BL108/'Drive Train'!$G$35</f>
        <v>0.85081953083335471</v>
      </c>
      <c r="BC108" s="88">
        <f>BJ108*12*60/(PI() * 'Drive Train'!$G$17)/BB$2*BB108</f>
        <v>3749.4284629403369</v>
      </c>
      <c r="BD108" s="2">
        <f>('DT-Prelim Calcs'!$C$6*BB108-BC108)/('DT-Prelim Calcs'!$C$6*BB108)*'DT-Prelim Calcs'!$C$7*BB108</f>
        <v>0.29439969382676395</v>
      </c>
      <c r="BE108" s="110">
        <f>BD108/'DT-Prelim Calcs'!$C$7*('DT-Prelim Calcs'!$C$8-'DT-Prelim Calcs'!$C$9)+'DT-Prelim Calcs'!$C$9</f>
        <v>20.956293382341631</v>
      </c>
      <c r="BF108" s="110">
        <f t="shared" si="119"/>
        <v>20.956293382341631</v>
      </c>
      <c r="BG108" s="2">
        <f t="shared" si="159"/>
        <v>6.8639414302219037E-2</v>
      </c>
      <c r="BH108" s="110">
        <f>BG108*'DT-Prelim Calcs'!$C$21/BB$2/'DT-Prelim Calcs'!$C$19/'DT-Prelim Calcs'!$C$18*3.39*'DT-Prelim Calcs'!$C$20</f>
        <v>1.1896369763106625</v>
      </c>
      <c r="BI108" s="88">
        <f t="shared" si="120"/>
        <v>0</v>
      </c>
      <c r="BJ108" s="110">
        <f>BH107*'DT-Prelim Calcs'!$C$11+BJ107</f>
        <v>24.722333852960997</v>
      </c>
      <c r="BK108" s="110">
        <f>BK107+0.5*BH108*'DT-Prelim Calcs'!$C$11^2+BJ108*'DT-Prelim Calcs'!$C$11</f>
        <v>70.893907633426835</v>
      </c>
      <c r="BL108" s="110">
        <f>MIN('Drive Train'!$G$35-BF107*'DT-Prelim Calcs'!$C$21*'Drive Train'!$G$38,BL107+BF$2)</f>
        <v>10.805408041583604</v>
      </c>
      <c r="BM108" s="110">
        <f>'Drive Train'!$G$35-BF108*'DT-Prelim Calcs'!$C$21*'Drive Train'!$G$38</f>
        <v>10.813933595589253</v>
      </c>
      <c r="BN108" s="1">
        <f>IF(BK108&gt;='Drive Train'!$G$30,1,0)</f>
        <v>1</v>
      </c>
      <c r="BO108" s="110">
        <f t="shared" si="160"/>
        <v>0</v>
      </c>
      <c r="BP108" s="119">
        <f>BP107+'DT-Prelim Calcs'!$C$11</f>
        <v>4.1600000000000028</v>
      </c>
      <c r="BQ108" s="2">
        <f>CA108/'Drive Train'!$G$35</f>
        <v>0.87287147843867441</v>
      </c>
      <c r="BR108" s="88">
        <f>BY108*12*60/(PI() * 'Drive Train'!$G$17)/BQ$2*BQ108</f>
        <v>4084.0239231834198</v>
      </c>
      <c r="BS108" s="2">
        <f>('DT-Prelim Calcs'!$C$6*BQ108-BR108)/('DT-Prelim Calcs'!$C$6*BQ108)*'DT-Prelim Calcs'!$C$7*BQ108</f>
        <v>0.2447087620491093</v>
      </c>
      <c r="BT108" s="110">
        <f>BS108/'DT-Prelim Calcs'!$C$7*('DT-Prelim Calcs'!$C$8-'DT-Prelim Calcs'!$C$9)+'DT-Prelim Calcs'!$C$9</f>
        <v>17.925498961860569</v>
      </c>
      <c r="BU108" s="110">
        <f t="shared" si="121"/>
        <v>17.925498961860569</v>
      </c>
      <c r="BV108" s="2">
        <f t="shared" si="161"/>
        <v>5.0143621941431127E-3</v>
      </c>
      <c r="BW108" s="110">
        <f>BV108*'DT-Prelim Calcs'!$C$21/BQ$2/'DT-Prelim Calcs'!$C$19/'DT-Prelim Calcs'!$C$18*3.39*'DT-Prelim Calcs'!$C$20</f>
        <v>0.11794571056458611</v>
      </c>
      <c r="BX108" s="88">
        <f t="shared" si="122"/>
        <v>1</v>
      </c>
      <c r="BY108" s="110">
        <f>BW107*'DT-Prelim Calcs'!$C$11+BY107</f>
        <v>19.340792025135855</v>
      </c>
      <c r="BZ108" s="110">
        <f>BZ107+0.5*BW108*'DT-Prelim Calcs'!$C$11^2+BY108*'DT-Prelim Calcs'!$C$11</f>
        <v>64.635185524014773</v>
      </c>
      <c r="CA108" s="110">
        <f>MIN('Drive Train'!$G$35-BU107*'DT-Prelim Calcs'!$C$21*'Drive Train'!$G$38,CA107+BU$2)</f>
        <v>11.085467776171164</v>
      </c>
      <c r="CB108" s="110">
        <f>'Drive Train'!$G$35-BU108*'DT-Prelim Calcs'!$C$21*'Drive Train'!$G$38</f>
        <v>11.086705093432549</v>
      </c>
      <c r="CC108" s="1">
        <f>IF(BZ108&gt;='Drive Train'!$G$30,1,0)</f>
        <v>1</v>
      </c>
      <c r="CD108" s="110">
        <f t="shared" si="162"/>
        <v>0</v>
      </c>
      <c r="CE108" s="119">
        <f>CE107+'DT-Prelim Calcs'!$C$11</f>
        <v>4.1600000000000028</v>
      </c>
      <c r="CF108" s="2">
        <f>CP108/'Drive Train'!$G$35</f>
        <v>0.87461639820858361</v>
      </c>
      <c r="CG108" s="88">
        <f>CN108*12*60/(PI() * 'Drive Train'!$G$17)/CF$2*CF108</f>
        <v>4110.0461302979438</v>
      </c>
      <c r="CH108" s="2">
        <f>('DT-Prelim Calcs'!$C$6*CF108-CG108)/('DT-Prelim Calcs'!$C$6*CF108)*'DT-Prelim Calcs'!$C$7*CF108</f>
        <v>0.24088634001518158</v>
      </c>
      <c r="CI108" s="110">
        <f>CH108/'DT-Prelim Calcs'!$C$7*('DT-Prelim Calcs'!$C$8-'DT-Prelim Calcs'!$C$9)+'DT-Prelim Calcs'!$C$9</f>
        <v>17.692358327167106</v>
      </c>
      <c r="CJ108" s="110">
        <f t="shared" si="123"/>
        <v>17.692358327167106</v>
      </c>
      <c r="CK108" s="2">
        <f t="shared" si="163"/>
        <v>1.4593126163822689E-4</v>
      </c>
      <c r="CL108" s="110">
        <f>CK108*'DT-Prelim Calcs'!$C$21/CF$2/'DT-Prelim Calcs'!$C$19/'DT-Prelim Calcs'!$C$18*3.39*'DT-Prelim Calcs'!$C$20</f>
        <v>4.3358318234755838E-3</v>
      </c>
      <c r="CM108" s="88">
        <f t="shared" si="124"/>
        <v>1</v>
      </c>
      <c r="CN108" s="110">
        <f>CL107*'DT-Prelim Calcs'!$C$11+CN107</f>
        <v>15.378278450732466</v>
      </c>
      <c r="CO108" s="110">
        <f>CO107+0.5*CL108*'DT-Prelim Calcs'!$C$11^2+CN108*'DT-Prelim Calcs'!$C$11</f>
        <v>55.953720334490349</v>
      </c>
      <c r="CP108" s="110">
        <f>MIN('Drive Train'!$G$35-CJ107*'DT-Prelim Calcs'!$C$21*'Drive Train'!$G$38,CP107+CJ$2)</f>
        <v>11.107628257249011</v>
      </c>
      <c r="CQ108" s="110">
        <f>'Drive Train'!$G$35-CJ108*'DT-Prelim Calcs'!$C$21*'Drive Train'!$G$38</f>
        <v>11.107687750554959</v>
      </c>
      <c r="CR108" s="1">
        <f>IF(CO108&gt;='Drive Train'!$G$30,1,0)</f>
        <v>1</v>
      </c>
      <c r="CS108" s="110">
        <f t="shared" si="164"/>
        <v>0</v>
      </c>
      <c r="CT108" s="119">
        <f>CT107+'DT-Prelim Calcs'!$C$11</f>
        <v>4.1600000000000028</v>
      </c>
      <c r="CU108" s="2">
        <f>DE108/'Drive Train'!$G$35</f>
        <v>0.87466994455728198</v>
      </c>
      <c r="CV108" s="88">
        <f>DC108*12*60/(PI() * 'Drive Train'!$G$17)/CU$2*CU108</f>
        <v>4110.8278281564953</v>
      </c>
      <c r="CW108" s="2">
        <f>('DT-Prelim Calcs'!$C$6*CU108-CV108)/('DT-Prelim Calcs'!$C$6*CU108)*'DT-Prelim Calcs'!$C$7*CU108</f>
        <v>0.24077310852086026</v>
      </c>
      <c r="CX108" s="110">
        <f>CW108/'DT-Prelim Calcs'!$C$7*('DT-Prelim Calcs'!$C$8-'DT-Prelim Calcs'!$C$9)+'DT-Prelim Calcs'!$C$9</f>
        <v>17.685452009073749</v>
      </c>
      <c r="CY108" s="110">
        <f t="shared" si="125"/>
        <v>17.685452009073749</v>
      </c>
      <c r="CZ108" s="2">
        <f t="shared" si="165"/>
        <v>1.6535402148909473E-6</v>
      </c>
      <c r="DA108" s="110">
        <f>CZ108*'DT-Prelim Calcs'!$C$21/CU$2/'DT-Prelim Calcs'!$C$19/'DT-Prelim Calcs'!$C$18*3.39*'DT-Prelim Calcs'!$C$20</f>
        <v>5.9364335285453897E-5</v>
      </c>
      <c r="DB108" s="88">
        <f t="shared" si="126"/>
        <v>1</v>
      </c>
      <c r="DC108" s="110">
        <f>DA107*'DT-Prelim Calcs'!$C$11+DC107</f>
        <v>12.728492404547746</v>
      </c>
      <c r="DD108" s="110">
        <f>DD107+0.5*DA108*'DT-Prelim Calcs'!$C$11^2+DC108*'DT-Prelim Calcs'!$C$11</f>
        <v>48.341180228804333</v>
      </c>
      <c r="DE108" s="110">
        <f>MIN('Drive Train'!$G$35-CY107*'DT-Prelim Calcs'!$C$21*'Drive Train'!$G$38,DE107+CY$2)</f>
        <v>11.10830829587748</v>
      </c>
      <c r="DF108" s="110">
        <f>'Drive Train'!$G$35-CY108*'DT-Prelim Calcs'!$C$21*'Drive Train'!$G$38</f>
        <v>11.108309319183363</v>
      </c>
      <c r="DG108" s="1">
        <f>IF(DD108&gt;='Drive Train'!$G$30,1,0)</f>
        <v>1</v>
      </c>
      <c r="DH108" s="110">
        <f t="shared" si="166"/>
        <v>0</v>
      </c>
      <c r="DI108" s="119">
        <f>DI107+'DT-Prelim Calcs'!$C$11</f>
        <v>4.1600000000000028</v>
      </c>
      <c r="DJ108" s="2">
        <f>DT108/'Drive Train'!$G$35</f>
        <v>0.87467058266932507</v>
      </c>
      <c r="DK108" s="88">
        <f>DR108*12*60/(PI() * 'Drive Train'!$G$17)/DJ$2*DJ108</f>
        <v>4110.8369018330686</v>
      </c>
      <c r="DL108" s="2">
        <f>('DT-Prelim Calcs'!$C$6*DJ108-DK108)/('DT-Prelim Calcs'!$C$6*DJ108)*'DT-Prelim Calcs'!$C$7*DJ108</f>
        <v>0.24077181752528484</v>
      </c>
      <c r="DM108" s="110">
        <f>DL108/'DT-Prelim Calcs'!$C$7*('DT-Prelim Calcs'!$C$8-'DT-Prelim Calcs'!$C$9)+'DT-Prelim Calcs'!$C$9</f>
        <v>17.685373267499642</v>
      </c>
      <c r="DN108" s="110">
        <f t="shared" si="127"/>
        <v>17.685373267499642</v>
      </c>
      <c r="DO108" s="2">
        <f t="shared" si="167"/>
        <v>6.7529430103352439E-9</v>
      </c>
      <c r="DP108" s="110">
        <f>DO108*'DT-Prelim Calcs'!$C$21/DJ$2/'DT-Prelim Calcs'!$C$19/'DT-Prelim Calcs'!$C$18*3.39*'DT-Prelim Calcs'!$C$20</f>
        <v>2.8423977547133862E-7</v>
      </c>
      <c r="DQ108" s="88">
        <f t="shared" si="128"/>
        <v>1</v>
      </c>
      <c r="DR108" s="110">
        <f>DP107*'DT-Prelim Calcs'!$C$11+DR107</f>
        <v>10.856671329279036</v>
      </c>
      <c r="DS108" s="110">
        <f>DS107+0.5*DP108*'DT-Prelim Calcs'!$C$11^2+DR108*'DT-Prelim Calcs'!$C$11</f>
        <v>42.19711450814323</v>
      </c>
      <c r="DT108" s="110">
        <f>MIN('Drive Train'!$G$35-DN107*'DT-Prelim Calcs'!$C$21*'Drive Train'!$G$38,DT107+DN$2)</f>
        <v>11.108316399900428</v>
      </c>
      <c r="DU108" s="110">
        <f>'Drive Train'!$G$35-DN108*'DT-Prelim Calcs'!$C$21*'Drive Train'!$G$38</f>
        <v>11.108316405925031</v>
      </c>
      <c r="DV108" s="1">
        <f>IF(DS108&gt;='Drive Train'!$G$30,1,0)</f>
        <v>1</v>
      </c>
      <c r="DW108" s="110">
        <f t="shared" si="168"/>
        <v>0</v>
      </c>
      <c r="DX108" s="119">
        <f>DX107+'DT-Prelim Calcs'!$C$11</f>
        <v>4.1600000000000028</v>
      </c>
      <c r="DY108" s="2">
        <f>EI108/'Drive Train'!$G$35</f>
        <v>0.87467058542479215</v>
      </c>
      <c r="DZ108" s="88">
        <f>EG108*12*60/(PI() * 'Drive Train'!$G$17)/DY$2*DY108</f>
        <v>4110.8369397916003</v>
      </c>
      <c r="EA108" s="2">
        <f>('DT-Prelim Calcs'!$C$6*DY108-DZ108)/('DT-Prelim Calcs'!$C$6*DY108)*'DT-Prelim Calcs'!$C$7*DY108</f>
        <v>0.24077181224584784</v>
      </c>
      <c r="EB108" s="110">
        <f>EA108/'DT-Prelim Calcs'!$C$7*('DT-Prelim Calcs'!$C$8-'DT-Prelim Calcs'!$C$9)+'DT-Prelim Calcs'!$C$9</f>
        <v>17.68537294549143</v>
      </c>
      <c r="EC108" s="110">
        <f t="shared" si="129"/>
        <v>17.68537294549143</v>
      </c>
      <c r="ED108" s="2">
        <f t="shared" si="169"/>
        <v>8.7753415645153154E-12</v>
      </c>
      <c r="EE108" s="110">
        <f>ED108*'DT-Prelim Calcs'!$C$21/DY$2/'DT-Prelim Calcs'!$C$19/'DT-Prelim Calcs'!$C$18*3.39*'DT-Prelim Calcs'!$C$20</f>
        <v>4.2368343687303441E-10</v>
      </c>
      <c r="EF108" s="88">
        <f t="shared" si="130"/>
        <v>1</v>
      </c>
      <c r="EG108" s="110">
        <f>EE107*'DT-Prelim Calcs'!$C$11+EG107</f>
        <v>9.4647904472067488</v>
      </c>
      <c r="EH108" s="110">
        <f>EH107+0.5*EE108*'DT-Prelim Calcs'!$C$11^2+EG108*'DT-Prelim Calcs'!$C$11</f>
        <v>37.297273114843769</v>
      </c>
      <c r="EI108" s="110">
        <f>MIN('Drive Train'!$G$35-EC107*'DT-Prelim Calcs'!$C$21*'Drive Train'!$G$38,EI107+EC$2)</f>
        <v>11.10831643489486</v>
      </c>
      <c r="EJ108" s="110">
        <f>'Drive Train'!$G$35-EC108*'DT-Prelim Calcs'!$C$21*'Drive Train'!$G$38</f>
        <v>11.10831643490577</v>
      </c>
      <c r="EK108" s="1">
        <f>IF(EH108&gt;='Drive Train'!$G$30,1,0)</f>
        <v>1</v>
      </c>
      <c r="EL108" s="110">
        <f t="shared" si="170"/>
        <v>0</v>
      </c>
      <c r="EM108" s="119">
        <f>EM107+'DT-Prelim Calcs'!$C$11</f>
        <v>4.1600000000000028</v>
      </c>
      <c r="EN108" s="2">
        <f>EX108/'Drive Train'!$G$35</f>
        <v>0.87467058542861353</v>
      </c>
      <c r="EO108" s="88">
        <f>EV108*12*60/(PI() * 'Drive Train'!$G$17)/EN$2*EN108</f>
        <v>4110.8369398423065</v>
      </c>
      <c r="EP108" s="2">
        <f>('DT-Prelim Calcs'!$C$6*EN108-EO108)/('DT-Prelim Calcs'!$C$6*EN108)*'DT-Prelim Calcs'!$C$7*EN108</f>
        <v>0.24077181223899366</v>
      </c>
      <c r="EQ108" s="110">
        <f>EP108/'DT-Prelim Calcs'!$C$7*('DT-Prelim Calcs'!$C$8-'DT-Prelim Calcs'!$C$9)+'DT-Prelim Calcs'!$C$9</f>
        <v>17.685372945073372</v>
      </c>
      <c r="ER108" s="110">
        <f t="shared" si="131"/>
        <v>17.685372945073372</v>
      </c>
      <c r="ES108" s="2">
        <f t="shared" si="171"/>
        <v>3.1918911957973251E-15</v>
      </c>
      <c r="ET108" s="110">
        <f>ES108*'DT-Prelim Calcs'!$C$21/EN$2/'DT-Prelim Calcs'!$C$19/'DT-Prelim Calcs'!$C$18*3.39*'DT-Prelim Calcs'!$C$20</f>
        <v>1.7386557656542968E-13</v>
      </c>
      <c r="EU108" s="88">
        <f t="shared" si="132"/>
        <v>1</v>
      </c>
      <c r="EV108" s="110">
        <f>ET107*'DT-Prelim Calcs'!$C$11+EV107</f>
        <v>8.3892460782728087</v>
      </c>
      <c r="EW108" s="110">
        <f>EW107+0.5*ET108*'DT-Prelim Calcs'!$C$11^2+EV108*'DT-Prelim Calcs'!$C$11</f>
        <v>33.355820032173355</v>
      </c>
      <c r="EX108" s="110">
        <f>MIN('Drive Train'!$G$35-ER107*'DT-Prelim Calcs'!$C$21*'Drive Train'!$G$38,EX107+ER$2)</f>
        <v>11.108316434943392</v>
      </c>
      <c r="EY108" s="110">
        <f>'Drive Train'!$G$35-ER108*'DT-Prelim Calcs'!$C$21*'Drive Train'!$G$38</f>
        <v>11.108316434943395</v>
      </c>
      <c r="EZ108" s="1">
        <f>IF(EW108&gt;='Drive Train'!$G$30,1,0)</f>
        <v>1</v>
      </c>
      <c r="FA108" s="110">
        <f t="shared" si="172"/>
        <v>0</v>
      </c>
      <c r="FB108" s="119">
        <f>FB107+'DT-Prelim Calcs'!$C$11</f>
        <v>4.1600000000000028</v>
      </c>
      <c r="FC108" s="2">
        <f>FM108/'Drive Train'!$G$35</f>
        <v>0.87467058542861498</v>
      </c>
      <c r="FD108" s="88">
        <f>FK108*12*60/(PI() * 'Drive Train'!$G$17)/FC$2*FC108</f>
        <v>4110.8369398423247</v>
      </c>
      <c r="FE108" s="2">
        <f>('DT-Prelim Calcs'!$C$6*FC108-FD108)/('DT-Prelim Calcs'!$C$6*FC108)*'DT-Prelim Calcs'!$C$7*FC108</f>
        <v>0.24077181223899125</v>
      </c>
      <c r="FF108" s="110">
        <f>FE108/'DT-Prelim Calcs'!$C$7*('DT-Prelim Calcs'!$C$8-'DT-Prelim Calcs'!$C$9)+'DT-Prelim Calcs'!$C$9</f>
        <v>17.685372945073226</v>
      </c>
      <c r="FG108" s="110">
        <f t="shared" si="133"/>
        <v>17.685372945073226</v>
      </c>
      <c r="FH108" s="2">
        <f t="shared" si="173"/>
        <v>1.1102230246251565E-16</v>
      </c>
      <c r="FI108" s="110">
        <f>FH108*'DT-Prelim Calcs'!$C$21/FC$2/'DT-Prelim Calcs'!$C$19/'DT-Prelim Calcs'!$C$18*3.39*'DT-Prelim Calcs'!$C$20</f>
        <v>6.7347140329692135E-15</v>
      </c>
      <c r="FJ108" s="88">
        <f t="shared" si="134"/>
        <v>1</v>
      </c>
      <c r="FK108" s="110">
        <f>FI107*'DT-Prelim Calcs'!$C$11+FK107</f>
        <v>7.5332005600817276</v>
      </c>
      <c r="FL108" s="110">
        <f>FL107+0.5*FI108*'DT-Prelim Calcs'!$C$11^2+FK108*'DT-Prelim Calcs'!$C$11</f>
        <v>30.142193336261286</v>
      </c>
      <c r="FM108" s="110">
        <f>MIN('Drive Train'!$G$35-FG107*'DT-Prelim Calcs'!$C$21*'Drive Train'!$G$38,FM107+FG$2)</f>
        <v>11.10831643494341</v>
      </c>
      <c r="FN108" s="110">
        <f>'Drive Train'!$G$35-FG108*'DT-Prelim Calcs'!$C$21*'Drive Train'!$G$38</f>
        <v>11.10831643494341</v>
      </c>
      <c r="FO108" s="1">
        <f>IF(FL108&gt;='Drive Train'!$G$30,1,0)</f>
        <v>1</v>
      </c>
      <c r="FP108" s="110">
        <f t="shared" si="174"/>
        <v>0</v>
      </c>
      <c r="FQ108" s="119">
        <f>FQ107+'DT-Prelim Calcs'!$C$11</f>
        <v>4.1600000000000028</v>
      </c>
      <c r="FR108" s="2">
        <f>GB108/'Drive Train'!$G$35</f>
        <v>0.87467058542861498</v>
      </c>
      <c r="FS108" s="88">
        <f>FZ108*12*60/(PI() * 'Drive Train'!$G$17)/FR$2*FR108</f>
        <v>4110.8369398423247</v>
      </c>
      <c r="FT108" s="2">
        <f>('DT-Prelim Calcs'!$C$6*FR108-FS108)/('DT-Prelim Calcs'!$C$6*FR108)*'DT-Prelim Calcs'!$C$7*FR108</f>
        <v>0.24077181223899125</v>
      </c>
      <c r="FU108" s="110">
        <f>FT108/'DT-Prelim Calcs'!$C$7*('DT-Prelim Calcs'!$C$8-'DT-Prelim Calcs'!$C$9)+'DT-Prelim Calcs'!$C$9</f>
        <v>17.685372945073226</v>
      </c>
      <c r="FV108" s="110">
        <f t="shared" si="135"/>
        <v>17.685372945073226</v>
      </c>
      <c r="FW108" s="2">
        <f t="shared" si="175"/>
        <v>1.3877787807814457E-16</v>
      </c>
      <c r="FX108" s="110">
        <f>FW108*'DT-Prelim Calcs'!$C$21/FR$2/'DT-Prelim Calcs'!$C$19/'DT-Prelim Calcs'!$C$18*3.39*'DT-Prelim Calcs'!$C$20</f>
        <v>9.2774121882739154E-15</v>
      </c>
      <c r="FY108" s="88">
        <f t="shared" si="136"/>
        <v>1</v>
      </c>
      <c r="FZ108" s="110">
        <f>FX107*'DT-Prelim Calcs'!$C$11+FZ107</f>
        <v>6.8356819897037893</v>
      </c>
      <c r="GA108" s="110">
        <f>GA107+0.5*FX108*'DT-Prelim Calcs'!$C$11^2+FZ108*'DT-Prelim Calcs'!$C$11</f>
        <v>27.479889232461808</v>
      </c>
      <c r="GB108" s="110">
        <f>MIN('Drive Train'!$G$35-FV107*'DT-Prelim Calcs'!$C$21*'Drive Train'!$G$38,GB107+FV$2)</f>
        <v>11.10831643494341</v>
      </c>
      <c r="GC108" s="110">
        <f>'Drive Train'!$G$35-FV108*'DT-Prelim Calcs'!$C$21*'Drive Train'!$G$38</f>
        <v>11.10831643494341</v>
      </c>
      <c r="GD108" s="1">
        <f>IF(GA108&gt;='Drive Train'!$G$30,1,0)</f>
        <v>1</v>
      </c>
      <c r="GE108" s="110">
        <f t="shared" si="176"/>
        <v>0</v>
      </c>
      <c r="GF108" s="119">
        <f>GF107+'DT-Prelim Calcs'!$C$11</f>
        <v>4.1600000000000028</v>
      </c>
      <c r="GG108" s="2">
        <f>GQ108/'Drive Train'!$G$35</f>
        <v>0.87467003712323899</v>
      </c>
      <c r="GH108" s="88">
        <f>GO108*12*60/(PI() * 'Drive Train'!$G$17)/GG$2*GG108</f>
        <v>4110.8291899043588</v>
      </c>
      <c r="GI108" s="2">
        <f>('DT-Prelim Calcs'!$C$6*GG108-GH108)/('DT-Prelim Calcs'!$C$6*GG108)*'DT-Prelim Calcs'!$C$7*GG108</f>
        <v>0.24077291026069395</v>
      </c>
      <c r="GJ108" s="110">
        <f>GI108/'DT-Prelim Calcs'!$C$7*('DT-Prelim Calcs'!$C$8-'DT-Prelim Calcs'!$C$9)+'DT-Prelim Calcs'!$C$9</f>
        <v>17.685439916609702</v>
      </c>
      <c r="GK108" s="110">
        <f t="shared" si="177"/>
        <v>17.685439916609702</v>
      </c>
      <c r="GL108" s="2">
        <f t="shared" si="178"/>
        <v>1.4010031358646646E-6</v>
      </c>
      <c r="GM108" s="110">
        <f>GL108*'DT-Prelim Calcs'!$C$21/GG$2/'DT-Prelim Calcs'!$C$19/'DT-Prelim Calcs'!$C$18*3.39*'DT-Prelim Calcs'!$C$20</f>
        <v>5.2032322556168745E-5</v>
      </c>
      <c r="GN108" s="88">
        <f t="shared" si="137"/>
        <v>1</v>
      </c>
      <c r="GO108" s="110">
        <f>GM107*'DT-Prelim Calcs'!$C$11+GO107</f>
        <v>12.304212098124024</v>
      </c>
      <c r="GP108" s="110">
        <f>GP107+0.5*GM108*'DT-Prelim Calcs'!$C$11^2+GO108*'DT-Prelim Calcs'!$C$11</f>
        <v>45.10728680966551</v>
      </c>
      <c r="GQ108" s="110">
        <f>MIN('Drive Train'!$G$35-GK107*'DT-Prelim Calcs'!$C$21*'Drive Train'!$G$38,GQ107+GK$2)</f>
        <v>11.108309471465134</v>
      </c>
      <c r="GR108" s="110">
        <f>'Drive Train'!$G$35-GK108*'DT-Prelim Calcs'!$C$21*'Drive Train'!$G$38</f>
        <v>11.108310407505126</v>
      </c>
      <c r="GS108" s="1">
        <f>IF(GP108&gt;='Drive Train'!$G$30,1,0)</f>
        <v>1</v>
      </c>
      <c r="GT108" s="110">
        <f t="shared" si="179"/>
        <v>0</v>
      </c>
      <c r="GU108" s="119">
        <f>GU107+'DT-Prelim Calcs'!$C$11</f>
        <v>4.1600000000000028</v>
      </c>
      <c r="GV108" s="2">
        <f>HF108/'Drive Train'!$G$35</f>
        <v>0.87467019349090824</v>
      </c>
      <c r="GW108" s="88">
        <f>HD108*12*60/(PI() * 'Drive Train'!$G$17)/GV$2*GV108</f>
        <v>4110.8314000592836</v>
      </c>
      <c r="GX108" s="2">
        <f>('DT-Prelim Calcs'!$C$6*GV108-GW108)/('DT-Prelim Calcs'!$C$6*GV108)*'DT-Prelim Calcs'!$C$7*GV108</f>
        <v>0.24077259712293569</v>
      </c>
      <c r="GY108" s="110">
        <f>GX108/'DT-Prelim Calcs'!$C$7*('DT-Prelim Calcs'!$C$8-'DT-Prelim Calcs'!$C$9)+'DT-Prelim Calcs'!$C$9</f>
        <v>17.685420817427286</v>
      </c>
      <c r="GZ108" s="110">
        <f t="shared" si="138"/>
        <v>17.685420817427286</v>
      </c>
      <c r="HA108" s="2">
        <f t="shared" si="180"/>
        <v>1.0014600110019867E-6</v>
      </c>
      <c r="HB108" s="110">
        <f>HA108*'DT-Prelim Calcs'!$C$21/GV$2/'DT-Prelim Calcs'!$C$19/'DT-Prelim Calcs'!$C$18*3.39*'DT-Prelim Calcs'!$C$20</f>
        <v>3.7193557234545163E-5</v>
      </c>
      <c r="HC108" s="88">
        <f t="shared" si="139"/>
        <v>1</v>
      </c>
      <c r="HD108" s="110">
        <f>HB107*'DT-Prelim Calcs'!$C$11+HD107</f>
        <v>12.304216513721038</v>
      </c>
      <c r="HE108" s="110">
        <f>HE107+0.5*HB108*'DT-Prelim Calcs'!$C$11^2+HD108*'DT-Prelim Calcs'!$C$11</f>
        <v>45.774902772850062</v>
      </c>
      <c r="HF108" s="110">
        <f>MIN('Drive Train'!$G$35-GZ107*'DT-Prelim Calcs'!$C$21*'Drive Train'!$G$38,HF107+GZ$2)</f>
        <v>11.108311457334533</v>
      </c>
      <c r="HG108" s="110">
        <f>'Drive Train'!$G$35-GZ108*'DT-Prelim Calcs'!$C$21*'Drive Train'!$G$38</f>
        <v>11.108312126431544</v>
      </c>
      <c r="HH108" s="1">
        <f>IF(HE108&gt;='Drive Train'!$G$30,1,0)</f>
        <v>1</v>
      </c>
      <c r="HI108" s="110">
        <f t="shared" si="181"/>
        <v>0</v>
      </c>
      <c r="HJ108" s="119">
        <f>HJ107+'DT-Prelim Calcs'!$C$11</f>
        <v>4.1600000000000028</v>
      </c>
      <c r="HK108" s="2">
        <f>HU108/'Drive Train'!$G$35</f>
        <v>0.87467026925370661</v>
      </c>
      <c r="HL108" s="88">
        <f>HS108*12*60/(PI() * 'Drive Train'!$G$17)/HK$2*HK108</f>
        <v>4110.8324709169337</v>
      </c>
      <c r="HM108" s="2">
        <f>('DT-Prelim Calcs'!$C$6*HK108-HL108)/('DT-Prelim Calcs'!$C$6*HK108)*'DT-Prelim Calcs'!$C$7*HK108</f>
        <v>0.24077244540237078</v>
      </c>
      <c r="HN108" s="110">
        <f>HM108/'DT-Prelim Calcs'!$C$7*('DT-Prelim Calcs'!$C$8-'DT-Prelim Calcs'!$C$9)+'DT-Prelim Calcs'!$C$9</f>
        <v>17.685411563548858</v>
      </c>
      <c r="HO108" s="110">
        <f t="shared" si="140"/>
        <v>17.685411563548858</v>
      </c>
      <c r="HP108" s="2">
        <f t="shared" si="182"/>
        <v>8.0787458839326476E-7</v>
      </c>
      <c r="HQ108" s="110">
        <f>HP108*'DT-Prelim Calcs'!$C$21/HK$2/'DT-Prelim Calcs'!$C$19/'DT-Prelim Calcs'!$C$18*3.39*'DT-Prelim Calcs'!$C$20</f>
        <v>3.000392368305948E-5</v>
      </c>
      <c r="HR108" s="88">
        <f t="shared" si="141"/>
        <v>1</v>
      </c>
      <c r="HS108" s="110">
        <f>HQ107*'DT-Prelim Calcs'!$C$11+HS107</f>
        <v>12.304218653152276</v>
      </c>
      <c r="HT108" s="110">
        <f>HT107+0.5*HQ108*'DT-Prelim Calcs'!$C$11^2+HS108*'DT-Prelim Calcs'!$C$11</f>
        <v>46.243625023624595</v>
      </c>
      <c r="HU108" s="110">
        <f>MIN('Drive Train'!$G$35-HO107*'DT-Prelim Calcs'!$C$21*'Drive Train'!$G$38,HU107+HO$2)</f>
        <v>11.108312419522074</v>
      </c>
      <c r="HV108" s="110">
        <f>'Drive Train'!$G$35-HO108*'DT-Prelim Calcs'!$C$21*'Drive Train'!$G$38</f>
        <v>11.108312959280601</v>
      </c>
      <c r="HW108" s="1">
        <f>IF(HT108&gt;='Drive Train'!$G$30,1,0)</f>
        <v>1</v>
      </c>
      <c r="HX108" s="110">
        <f t="shared" si="183"/>
        <v>0</v>
      </c>
      <c r="HY108" s="119">
        <f>HY107+'DT-Prelim Calcs'!$C$11</f>
        <v>4.1600000000000028</v>
      </c>
      <c r="HZ108" s="2">
        <f>IJ108/'Drive Train'!$G$35</f>
        <v>0.87467030999535</v>
      </c>
      <c r="IA108" s="88">
        <f>IH108*12*60/(PI() * 'Drive Train'!$G$17)/HZ$2*HZ108</f>
        <v>4110.8330467734277</v>
      </c>
      <c r="IB108" s="2">
        <f>('DT-Prelim Calcs'!$C$6*HZ108-IA108)/('DT-Prelim Calcs'!$C$6*HZ108)*'DT-Prelim Calcs'!$C$7*HZ108</f>
        <v>0.24077236381424269</v>
      </c>
      <c r="IC108" s="110">
        <f>IB108/'DT-Prelim Calcs'!$C$7*('DT-Prelim Calcs'!$C$8-'DT-Prelim Calcs'!$C$9)+'DT-Prelim Calcs'!$C$9</f>
        <v>17.685406587251684</v>
      </c>
      <c r="ID108" s="110">
        <f t="shared" si="142"/>
        <v>17.685406587251684</v>
      </c>
      <c r="IE108" s="2">
        <f t="shared" si="184"/>
        <v>7.0377352720529807E-7</v>
      </c>
      <c r="IF108" s="110">
        <f>IE108*'DT-Prelim Calcs'!$C$21/HZ$2/'DT-Prelim Calcs'!$C$19/'DT-Prelim Calcs'!$C$18*3.39*'DT-Prelim Calcs'!$C$20</f>
        <v>2.6137679664391571E-5</v>
      </c>
      <c r="IG108" s="88">
        <f t="shared" si="143"/>
        <v>1</v>
      </c>
      <c r="IH108" s="110">
        <f>IF107*'DT-Prelim Calcs'!$C$11+IH107</f>
        <v>12.304219803636835</v>
      </c>
      <c r="II108" s="110">
        <f>II107+0.5*IF108*'DT-Prelim Calcs'!$C$11^2+IH108*'DT-Prelim Calcs'!$C$11</f>
        <v>46.57269011847805</v>
      </c>
      <c r="IJ108" s="110">
        <f>MIN('Drive Train'!$G$35-ID107*'DT-Prelim Calcs'!$C$21*'Drive Train'!$G$38,IJ107+ID$2)</f>
        <v>11.108312936940944</v>
      </c>
      <c r="IK108" s="110">
        <f>'Drive Train'!$G$35-ID108*'DT-Prelim Calcs'!$C$21*'Drive Train'!$G$38</f>
        <v>11.108313407147348</v>
      </c>
      <c r="IL108" s="1">
        <f>IF(II108&gt;='Drive Train'!$G$30,1,0)</f>
        <v>1</v>
      </c>
      <c r="IM108" s="110">
        <f t="shared" si="185"/>
        <v>0</v>
      </c>
      <c r="IN108" s="119">
        <f>IN107+'DT-Prelim Calcs'!$C$11</f>
        <v>4.1600000000000028</v>
      </c>
      <c r="IO108" s="2">
        <f>IY108/'Drive Train'!$G$35</f>
        <v>0.87467033391269233</v>
      </c>
      <c r="IP108" s="88">
        <f>IW108*12*60/(PI() * 'Drive Train'!$G$17)/IO$2*IO108</f>
        <v>4110.8333848294224</v>
      </c>
      <c r="IQ108" s="2">
        <f>('DT-Prelim Calcs'!$C$6*IO108-IP108)/('DT-Prelim Calcs'!$C$6*IO108)*'DT-Prelim Calcs'!$C$7*IO108</f>
        <v>0.2407723159180116</v>
      </c>
      <c r="IR108" s="110">
        <f>IQ108/'DT-Prelim Calcs'!$C$7*('DT-Prelim Calcs'!$C$8-'DT-Prelim Calcs'!$C$9)+'DT-Prelim Calcs'!$C$9</f>
        <v>17.685403665921278</v>
      </c>
      <c r="IS108" s="110">
        <f t="shared" si="144"/>
        <v>17.685403665921278</v>
      </c>
      <c r="IT108" s="2">
        <f t="shared" si="186"/>
        <v>6.4266110172406243E-7</v>
      </c>
      <c r="IU108" s="110">
        <f>IT108*'DT-Prelim Calcs'!$C$21/IO$2/'DT-Prelim Calcs'!$C$19/'DT-Prelim Calcs'!$C$18*3.39*'DT-Prelim Calcs'!$C$20</f>
        <v>2.386800491961166E-5</v>
      </c>
      <c r="IV108" s="88">
        <f t="shared" si="145"/>
        <v>1</v>
      </c>
      <c r="IW108" s="110">
        <f>IU107*'DT-Prelim Calcs'!$C$11+IW107</f>
        <v>12.304220479027624</v>
      </c>
      <c r="IX108" s="110">
        <f>IX107+0.5*IU108*'DT-Prelim Calcs'!$C$11^2+IW108*'DT-Prelim Calcs'!$C$11</f>
        <v>46.80540773766559</v>
      </c>
      <c r="IY108" s="110">
        <f>MIN('Drive Train'!$G$35-IS107*'DT-Prelim Calcs'!$C$21*'Drive Train'!$G$38,IY107+IS$2)</f>
        <v>11.108313240691192</v>
      </c>
      <c r="IZ108" s="110">
        <f>'Drive Train'!$G$35-IS108*'DT-Prelim Calcs'!$C$21*'Drive Train'!$G$38</f>
        <v>11.108313670067083</v>
      </c>
      <c r="JA108" s="1">
        <f>IF(IX108&gt;='Drive Train'!$G$30,1,0)</f>
        <v>1</v>
      </c>
      <c r="JB108" s="110">
        <f t="shared" si="187"/>
        <v>0</v>
      </c>
      <c r="JC108" s="119">
        <f>JC107+'DT-Prelim Calcs'!$C$11</f>
        <v>4.1600000000000028</v>
      </c>
      <c r="JD108" s="2">
        <f>JN108/'Drive Train'!$G$35</f>
        <v>0.87467034791721299</v>
      </c>
      <c r="JE108" s="88">
        <f>JL108*12*60/(PI() * 'Drive Train'!$G$17)/JD$2*JD108</f>
        <v>4110.8335827741621</v>
      </c>
      <c r="JF108" s="2">
        <f>('DT-Prelim Calcs'!$C$6*JD108-JE108)/('DT-Prelim Calcs'!$C$6*JD108)*'DT-Prelim Calcs'!$C$7*JD108</f>
        <v>0.24077228787293325</v>
      </c>
      <c r="JG108" s="110">
        <f>JF108/'DT-Prelim Calcs'!$C$7*('DT-Prelim Calcs'!$C$8-'DT-Prelim Calcs'!$C$9)+'DT-Prelim Calcs'!$C$9</f>
        <v>17.685401955370395</v>
      </c>
      <c r="JH108" s="110">
        <f t="shared" si="146"/>
        <v>17.685401955370395</v>
      </c>
      <c r="JI108" s="2">
        <f t="shared" si="188"/>
        <v>6.0687743533294203E-7</v>
      </c>
      <c r="JJ108" s="110">
        <f>JI108*'DT-Prelim Calcs'!$C$21/JD$2/'DT-Prelim Calcs'!$C$19/'DT-Prelim Calcs'!$C$18*3.39*'DT-Prelim Calcs'!$C$20</f>
        <v>2.2539023403266957E-5</v>
      </c>
      <c r="JK108" s="88">
        <f t="shared" si="147"/>
        <v>1</v>
      </c>
      <c r="JL108" s="110">
        <f>JJ107*'DT-Prelim Calcs'!$C$11+JL107</f>
        <v>12.304220874494794</v>
      </c>
      <c r="JM108" s="110">
        <f>JM107+0.5*JJ108*'DT-Prelim Calcs'!$C$11^2+JL108*'DT-Prelim Calcs'!$C$11</f>
        <v>46.963040386811691</v>
      </c>
      <c r="JN108" s="110">
        <f>MIN('Drive Train'!$G$35-JH107*'DT-Prelim Calcs'!$C$21*'Drive Train'!$G$38,JN107+JH$2)</f>
        <v>11.108313418548605</v>
      </c>
      <c r="JO108" s="110">
        <f>'Drive Train'!$G$35-JH108*'DT-Prelim Calcs'!$C$21*'Drive Train'!$G$38</f>
        <v>11.108313824016664</v>
      </c>
      <c r="JP108" s="1">
        <f>IF(JM108&gt;='Drive Train'!$G$30,1,0)</f>
        <v>1</v>
      </c>
      <c r="JQ108" s="110">
        <f>MIN(JG108,'DT-Prelim Calcs'!$C$10)*'DT-Prelim Calcs'!$C$11*1000/60/60*(1-JP108)</f>
        <v>0</v>
      </c>
      <c r="JR108" s="119">
        <f>JR107+'DT-Prelim Calcs'!$C$11</f>
        <v>4.1600000000000028</v>
      </c>
      <c r="JS108" s="2">
        <f>KC108/'Drive Train'!$G$35</f>
        <v>0.87467035306963892</v>
      </c>
      <c r="JT108" s="88">
        <f>KA108*12*60/(PI() * 'Drive Train'!$G$17)/JS$2*JS108</f>
        <v>4110.8336556003314</v>
      </c>
      <c r="JU108" s="2">
        <f>('DT-Prelim Calcs'!$C$6*JS108-JT108)/('DT-Prelim Calcs'!$C$6*JS108)*'DT-Prelim Calcs'!$C$7*JS108</f>
        <v>0.24077227755482319</v>
      </c>
      <c r="JV108" s="110">
        <f>JU108/'DT-Prelim Calcs'!$C$7*('DT-Prelim Calcs'!$C$8-'DT-Prelim Calcs'!$C$9)+'DT-Prelim Calcs'!$C$9</f>
        <v>17.685401326038864</v>
      </c>
      <c r="JW108" s="110">
        <f t="shared" si="148"/>
        <v>17.685401326038864</v>
      </c>
      <c r="JX108" s="2">
        <f t="shared" si="189"/>
        <v>5.937122090349245E-7</v>
      </c>
      <c r="JY108" s="110">
        <f>JX108*'DT-Prelim Calcs'!$C$21/JS$2/'DT-Prelim Calcs'!$C$19/'DT-Prelim Calcs'!$C$18*3.39*'DT-Prelim Calcs'!$C$20</f>
        <v>2.2050075674509286E-5</v>
      </c>
      <c r="JZ108" s="88">
        <f t="shared" si="149"/>
        <v>1</v>
      </c>
      <c r="KA108" s="110">
        <f>JY107*'DT-Prelim Calcs'!$C$11+KA107</f>
        <v>12.304221019991758</v>
      </c>
      <c r="KB108" s="110">
        <f>KB107+0.5*JY108*'DT-Prelim Calcs'!$C$11^2+KA108*'DT-Prelim Calcs'!$C$11</f>
        <v>47.025130435186618</v>
      </c>
      <c r="KC108" s="110">
        <f>MIN('Drive Train'!$G$35-JW107*'DT-Prelim Calcs'!$C$21*'Drive Train'!$G$38,KC107+JW$2)</f>
        <v>11.108313483984414</v>
      </c>
      <c r="KD108" s="110">
        <f>'Drive Train'!$G$35-JW108*'DT-Prelim Calcs'!$C$21*'Drive Train'!$G$38</f>
        <v>11.108313880656501</v>
      </c>
      <c r="KE108" s="1">
        <f>IF(KB108&gt;='Drive Train'!$G$30,1,0)</f>
        <v>1</v>
      </c>
      <c r="KF108" s="110">
        <f>MIN(JV108,'DT-Prelim Calcs'!$C$10)*'DT-Prelim Calcs'!$C$11*1000/60/60*(1-KE108)</f>
        <v>0</v>
      </c>
      <c r="KG108" s="119">
        <f>KG107+'DT-Prelim Calcs'!$C$11</f>
        <v>4.1600000000000028</v>
      </c>
      <c r="KH108" s="2">
        <f>KR108/'Drive Train'!$G$35</f>
        <v>0.87467035268649407</v>
      </c>
      <c r="KI108" s="88">
        <f>KP108*12*60/(PI() * 'Drive Train'!$G$17)/KH$2*KH108</f>
        <v>4110.833650184828</v>
      </c>
      <c r="KJ108" s="2">
        <f>('DT-Prelim Calcs'!$C$6*KH108-KI108)/('DT-Prelim Calcs'!$C$6*KH108)*'DT-Prelim Calcs'!$C$7*KH108</f>
        <v>0.24077227832209919</v>
      </c>
      <c r="KK108" s="110">
        <f>KJ108/'DT-Prelim Calcs'!$C$7*('DT-Prelim Calcs'!$C$8-'DT-Prelim Calcs'!$C$9)+'DT-Prelim Calcs'!$C$9</f>
        <v>17.685401372837255</v>
      </c>
      <c r="KL108" s="110">
        <f t="shared" si="150"/>
        <v>17.685401372837255</v>
      </c>
      <c r="KM108" s="2">
        <f t="shared" si="190"/>
        <v>5.9469120233801576E-7</v>
      </c>
      <c r="KN108" s="110">
        <f>KM108*'DT-Prelim Calcs'!$C$21/KH$2/'DT-Prelim Calcs'!$C$19/'DT-Prelim Calcs'!$C$18*3.39*'DT-Prelim Calcs'!$C$20</f>
        <v>2.2086434833188355E-5</v>
      </c>
      <c r="KO108" s="88">
        <f t="shared" si="151"/>
        <v>1</v>
      </c>
      <c r="KP108" s="110">
        <f>KN107*'DT-Prelim Calcs'!$C$11+KP107</f>
        <v>12.304221009172306</v>
      </c>
      <c r="KQ108" s="110">
        <f>KQ107+0.5*KN108*'DT-Prelim Calcs'!$C$11^2+KP108*'DT-Prelim Calcs'!$C$11</f>
        <v>47.020575001827119</v>
      </c>
      <c r="KR108" s="110">
        <f>MIN('Drive Train'!$G$35-KL107*'DT-Prelim Calcs'!$C$21*'Drive Train'!$G$38,KR107+KL$2)</f>
        <v>11.108313479118474</v>
      </c>
      <c r="KS108" s="110">
        <f>'Drive Train'!$G$35-KL108*'DT-Prelim Calcs'!$C$21*'Drive Train'!$G$38</f>
        <v>11.108313876444646</v>
      </c>
      <c r="KT108" s="1">
        <f>IF(KQ108&gt;='Drive Train'!$G$30,1,0)</f>
        <v>1</v>
      </c>
      <c r="KU108" s="110">
        <f>MIN(KK108,'DT-Prelim Calcs'!$C$10)*'DT-Prelim Calcs'!$C$11*1000/60/60*(1-KT108)</f>
        <v>0</v>
      </c>
      <c r="KV108" s="119">
        <f>KV107+'DT-Prelim Calcs'!$C$11</f>
        <v>4.1600000000000028</v>
      </c>
      <c r="KW108" s="2">
        <f>LG108/'Drive Train'!$G$35</f>
        <v>0.87467035304620588</v>
      </c>
      <c r="KX108" s="88">
        <f>LE108*12*60/(PI() * 'Drive Train'!$G$17)/KW$2*KW108</f>
        <v>4110.8336552691189</v>
      </c>
      <c r="KY108" s="2">
        <f>('DT-Prelim Calcs'!$C$6*KW108-KX108)/('DT-Prelim Calcs'!$C$6*KW108)*'DT-Prelim Calcs'!$C$7*KW108</f>
        <v>0.24077227760175005</v>
      </c>
      <c r="KZ108" s="110">
        <f>KY108/'DT-Prelim Calcs'!$C$7*('DT-Prelim Calcs'!$C$8-'DT-Prelim Calcs'!$C$9)+'DT-Prelim Calcs'!$C$9</f>
        <v>17.685401328901065</v>
      </c>
      <c r="LA108" s="110">
        <f t="shared" si="152"/>
        <v>17.685401328901065</v>
      </c>
      <c r="LB108" s="2">
        <f t="shared" si="191"/>
        <v>5.9377208450062113E-7</v>
      </c>
      <c r="LC108" s="110">
        <f>LB108*'DT-Prelim Calcs'!$C$21/KW$2/'DT-Prelim Calcs'!$C$19/'DT-Prelim Calcs'!$C$18*3.39*'DT-Prelim Calcs'!$C$20</f>
        <v>2.2052299409392226E-5</v>
      </c>
      <c r="LD108" s="88">
        <f t="shared" si="153"/>
        <v>1</v>
      </c>
      <c r="LE108" s="110">
        <f>LC107*'DT-Prelim Calcs'!$C$11+LE107</f>
        <v>12.304221019330036</v>
      </c>
      <c r="LF108" s="110">
        <f>LF107+0.5*LC108*'DT-Prelim Calcs'!$C$11^2+LE108*'DT-Prelim Calcs'!$C$11</f>
        <v>47.024915350870231</v>
      </c>
      <c r="LG108" s="110">
        <f>MIN('Drive Train'!$G$35-LA107*'DT-Prelim Calcs'!$C$21*'Drive Train'!$G$38,LG107+LA$2)</f>
        <v>11.108313483686814</v>
      </c>
      <c r="LH108" s="110">
        <f>'Drive Train'!$G$35-LA108*'DT-Prelim Calcs'!$C$21*'Drive Train'!$G$38</f>
        <v>11.108313880398903</v>
      </c>
      <c r="LI108" s="1">
        <f>IF(LF108&gt;='Drive Train'!$G$30,1,0)</f>
        <v>1</v>
      </c>
      <c r="LJ108" s="110">
        <f>MIN(KZ108,'DT-Prelim Calcs'!$C$10)*'DT-Prelim Calcs'!$C$11*1000/60/60*(1-LI108)</f>
        <v>0</v>
      </c>
      <c r="LK108" s="119">
        <f>LK107+'DT-Prelim Calcs'!$C$11</f>
        <v>4.1600000000000028</v>
      </c>
      <c r="LL108" s="2">
        <f>LV108/'Drive Train'!$G$35</f>
        <v>0.87467035277515659</v>
      </c>
      <c r="LM108" s="88">
        <f>LT108*12*60/(PI() * 'Drive Train'!$G$17)/LL$2*LL108</f>
        <v>4110.8336514380171</v>
      </c>
      <c r="LN108" s="2">
        <f>('DT-Prelim Calcs'!$C$6*LL108-LM108)/('DT-Prelim Calcs'!$C$6*LL108)*'DT-Prelim Calcs'!$C$7*LL108</f>
        <v>0.24077227814454535</v>
      </c>
      <c r="LO108" s="110">
        <f>LN108/'DT-Prelim Calcs'!$C$7*('DT-Prelim Calcs'!$C$8-'DT-Prelim Calcs'!$C$9)+'DT-Prelim Calcs'!$C$9</f>
        <v>17.685401362007731</v>
      </c>
      <c r="LP108" s="110">
        <f t="shared" si="154"/>
        <v>17.685401362007731</v>
      </c>
      <c r="LQ108" s="2">
        <f t="shared" si="192"/>
        <v>5.9446465550117011E-7</v>
      </c>
      <c r="LR108" s="110">
        <f>LQ108*'DT-Prelim Calcs'!$C$21/LL$2/'DT-Prelim Calcs'!$C$19/'DT-Prelim Calcs'!$C$18*3.39*'DT-Prelim Calcs'!$C$20</f>
        <v>2.2078021034684215E-5</v>
      </c>
      <c r="LS108" s="88">
        <f t="shared" si="155"/>
        <v>1</v>
      </c>
      <c r="LT108" s="110">
        <f>LR107*'DT-Prelim Calcs'!$C$11+LT107</f>
        <v>12.304221011676008</v>
      </c>
      <c r="LU108" s="110">
        <f>LU107+0.5*LR108*'DT-Prelim Calcs'!$C$11^2+LT108*'DT-Prelim Calcs'!$C$11</f>
        <v>47.02203976899073</v>
      </c>
      <c r="LV108" s="110">
        <f>MIN('Drive Train'!$G$35-LP107*'DT-Prelim Calcs'!$C$21*'Drive Train'!$G$38,LV107+LP$2)</f>
        <v>11.108313480244489</v>
      </c>
      <c r="LW108" s="110">
        <f>'Drive Train'!$G$35-LP108*'DT-Prelim Calcs'!$C$21*'Drive Train'!$G$38</f>
        <v>11.108313877419304</v>
      </c>
      <c r="LX108" s="1">
        <f>IF(LU108&gt;='Drive Train'!$G$30,1,0)</f>
        <v>1</v>
      </c>
      <c r="LY108" s="110">
        <f>MIN(LO108,'DT-Prelim Calcs'!$C$10)*'DT-Prelim Calcs'!$C$11*1000/60/60*(1-LX108)</f>
        <v>0</v>
      </c>
      <c r="LZ108" s="119">
        <f>LZ107+'DT-Prelim Calcs'!$C$11</f>
        <v>4.1600000000000028</v>
      </c>
    </row>
    <row r="109" spans="18:338" x14ac:dyDescent="0.2">
      <c r="R109" s="119">
        <f>R108+'DT-Prelim Calcs'!$C$11</f>
        <v>4.2000000000000028</v>
      </c>
      <c r="S109" s="2">
        <f>AG109/'Drive Train'!$G$35</f>
        <v>0</v>
      </c>
      <c r="T109" s="88">
        <f>AE109*12*60/(PI() * 'Drive Train'!$G$17)/S$2*ABS(S109)</f>
        <v>0</v>
      </c>
      <c r="U109" s="2">
        <f>IF(OR(AD108=1,AND($C$32=Motors!$C$28,'DT-Prelim Calcs'!AI108=1)),0,IF(AG109=0,-(V108+$C$9)/($C$8-$C$9)*$C$7,($C$6*S109-T109)/($C$6*S109)*$C$7*S109))</f>
        <v>0</v>
      </c>
      <c r="V109" s="110">
        <f>IF(AND(AD108=1,AI108=1),0,ABS(U109/$C$7*($C$8-$C$9)+$C$9) *'Drive Train'!$K$55 + V108*(1-'Drive Train'!$K$55))</f>
        <v>0</v>
      </c>
      <c r="W109" s="110">
        <f t="shared" ref="W109:W119" si="194">MIN(ABS(V109),U$2) * SIGN(V109)</f>
        <v>0</v>
      </c>
      <c r="X109" s="2">
        <f>MAX(MIN(IF(AND(AI108=1,AG109&lt;0),-1,1)*(W109-$C$9)/($C$8-$C$9)*$C$7-$C$29*AE109/T$2 -  AI108*$C$29/2,X$2),MAX(X$4:X108)*-1)</f>
        <v>-0.19877611615902296</v>
      </c>
      <c r="Y109" s="110">
        <f t="shared" si="109"/>
        <v>0</v>
      </c>
      <c r="Z109" s="110">
        <f t="shared" si="110"/>
        <v>0</v>
      </c>
      <c r="AA109" s="110">
        <f t="shared" si="111"/>
        <v>0</v>
      </c>
      <c r="AB109" s="110" t="e">
        <f t="shared" si="112"/>
        <v>#N/A</v>
      </c>
      <c r="AC109" s="88">
        <f t="shared" si="156"/>
        <v>0</v>
      </c>
      <c r="AD109" s="1">
        <f t="shared" si="113"/>
        <v>1</v>
      </c>
      <c r="AE109" s="110">
        <f t="shared" si="114"/>
        <v>0</v>
      </c>
      <c r="AF109" s="110" t="e">
        <f t="shared" si="115"/>
        <v>#N/A</v>
      </c>
      <c r="AG109" s="110">
        <f>IF(AI108=0,MIN('Drive Train'!$G$35-W108*$C$21*'Drive Train'!$G$38,AG108+W$2)-$C$3,IF(AE108-1&lt;=0,0,IF($C$32=Motors!$C$26,MAX(MAX(AG$4:AG108)*-1,AG108-W$2),MAX(0,MAX(AG$4:AG108)*-1,AG108-W$2))))</f>
        <v>0</v>
      </c>
      <c r="AH109" s="110">
        <f>'Drive Train'!$G$35-ABS(W109)*'DT-Prelim Calcs'!$C$21*'Drive Train'!$G$38</f>
        <v>12.7</v>
      </c>
      <c r="AI109" s="1">
        <f>IF(AJ109&gt;='Drive Train'!$G$30,1,0)</f>
        <v>1</v>
      </c>
      <c r="AJ109" s="110">
        <f>AJ108+0.5*Y109*'DT-Prelim Calcs'!$C$11^2+AE109*'DT-Prelim Calcs'!$C$11</f>
        <v>27.383415475911544</v>
      </c>
      <c r="AK109" s="110">
        <f t="shared" si="193"/>
        <v>0</v>
      </c>
      <c r="AL109" s="119">
        <f>AL108+'DT-Prelim Calcs'!$C$11</f>
        <v>4.2000000000000028</v>
      </c>
      <c r="AM109" s="2">
        <f>AW109/'Drive Train'!$G$35</f>
        <v>0.75912638294160295</v>
      </c>
      <c r="AN109" s="88">
        <f>AU109*12*60/(PI() * 'Drive Train'!$G$17)/AM$2*AM109</f>
        <v>2339.403203880277</v>
      </c>
      <c r="AO109" s="2">
        <f>('DT-Prelim Calcs'!$C$6*AM109-AN109)/('DT-Prelim Calcs'!$C$6*AM109)*'DT-Prelim Calcs'!$C$7*AM109</f>
        <v>0.50554653599711374</v>
      </c>
      <c r="AP109" s="110">
        <f>AO109/'DT-Prelim Calcs'!$C$7*('DT-Prelim Calcs'!$C$8-'DT-Prelim Calcs'!$C$9)+'DT-Prelim Calcs'!$C$9</f>
        <v>33.834753259398425</v>
      </c>
      <c r="AQ109" s="110">
        <f t="shared" si="117"/>
        <v>33.834753259398425</v>
      </c>
      <c r="AR109" s="2">
        <f t="shared" si="157"/>
        <v>0.3476724286519004</v>
      </c>
      <c r="AS109" s="110">
        <f>AR109*'DT-Prelim Calcs'!$C$21/AM$2/'DT-Prelim Calcs'!$C$19/'DT-Prelim Calcs'!$C$18*3.39*'DT-Prelim Calcs'!$C$20</f>
        <v>3.8736966724212394</v>
      </c>
      <c r="AT109" s="88">
        <f t="shared" si="118"/>
        <v>0</v>
      </c>
      <c r="AU109" s="110">
        <f>AS108*'DT-Prelim Calcs'!$C$11+AU108</f>
        <v>26.892945204458766</v>
      </c>
      <c r="AV109" s="110">
        <f>AV108+0.5*AS109*'DT-Prelim Calcs'!$C$11^2+AU109*'DT-Prelim Calcs'!$C$11</f>
        <v>65.28631529803063</v>
      </c>
      <c r="AW109" s="110">
        <f>MIN('Drive Train'!$G$35-AQ108*'DT-Prelim Calcs'!$C$21*'Drive Train'!$G$38,AW108+AQ$2)</f>
        <v>9.6409050633583568</v>
      </c>
      <c r="AX109" s="110">
        <f>'Drive Train'!$G$35-AQ109*'DT-Prelim Calcs'!$C$21*'Drive Train'!$G$38</f>
        <v>9.6548722066541401</v>
      </c>
      <c r="AY109" s="1">
        <f>IF(AV109&gt;='Drive Train'!$G$30,1,0)</f>
        <v>1</v>
      </c>
      <c r="AZ109" s="110">
        <f t="shared" si="158"/>
        <v>0</v>
      </c>
      <c r="BA109" s="119">
        <f>BA108+'DT-Prelim Calcs'!$C$11</f>
        <v>4.2000000000000028</v>
      </c>
      <c r="BB109" s="2">
        <f>BL109/'Drive Train'!$G$35</f>
        <v>0.85149083429836647</v>
      </c>
      <c r="BC109" s="88">
        <f>BJ109*12*60/(PI() * 'Drive Train'!$G$17)/BB$2*BB109</f>
        <v>3759.6093758096281</v>
      </c>
      <c r="BD109" s="2">
        <f>('DT-Prelim Calcs'!$C$6*BB109-BC109)/('DT-Prelim Calcs'!$C$6*BB109)*'DT-Prelim Calcs'!$C$7*BB109</f>
        <v>0.29288816884501601</v>
      </c>
      <c r="BE109" s="110">
        <f>BD109/'DT-Prelim Calcs'!$C$7*('DT-Prelim Calcs'!$C$8-'DT-Prelim Calcs'!$C$9)+'DT-Prelim Calcs'!$C$9</f>
        <v>20.864101078490339</v>
      </c>
      <c r="BF109" s="110">
        <f t="shared" si="119"/>
        <v>20.864101078490339</v>
      </c>
      <c r="BG109" s="2">
        <f t="shared" si="159"/>
        <v>6.6693346565888212E-2</v>
      </c>
      <c r="BH109" s="110">
        <f>BG109*'DT-Prelim Calcs'!$C$21/BB$2/'DT-Prelim Calcs'!$C$19/'DT-Prelim Calcs'!$C$18*3.39*'DT-Prelim Calcs'!$C$20</f>
        <v>1.1559083356880764</v>
      </c>
      <c r="BI109" s="88">
        <f t="shared" si="120"/>
        <v>0</v>
      </c>
      <c r="BJ109" s="110">
        <f>BH108*'DT-Prelim Calcs'!$C$11+BJ108</f>
        <v>24.769919332013423</v>
      </c>
      <c r="BK109" s="110">
        <f>BK108+0.5*BH109*'DT-Prelim Calcs'!$C$11^2+BJ109*'DT-Prelim Calcs'!$C$11</f>
        <v>71.885629133375915</v>
      </c>
      <c r="BL109" s="110">
        <f>MIN('Drive Train'!$G$35-BF108*'DT-Prelim Calcs'!$C$21*'Drive Train'!$G$38,BL108+BF$2)</f>
        <v>10.813933595589253</v>
      </c>
      <c r="BM109" s="110">
        <f>'Drive Train'!$G$35-BF109*'DT-Prelim Calcs'!$C$21*'Drive Train'!$G$38</f>
        <v>10.822230902935869</v>
      </c>
      <c r="BN109" s="1">
        <f>IF(BK109&gt;='Drive Train'!$G$30,1,0)</f>
        <v>1</v>
      </c>
      <c r="BO109" s="110">
        <f t="shared" si="160"/>
        <v>0</v>
      </c>
      <c r="BP109" s="119">
        <f>BP108+'DT-Prelim Calcs'!$C$11</f>
        <v>4.2000000000000028</v>
      </c>
      <c r="BQ109" s="2">
        <f>CA109/'Drive Train'!$G$35</f>
        <v>0.87296890499468893</v>
      </c>
      <c r="BR109" s="88">
        <f>BY109*12*60/(PI() * 'Drive Train'!$G$17)/BQ$2*BQ109</f>
        <v>4085.4760994990529</v>
      </c>
      <c r="BS109" s="2">
        <f>('DT-Prelim Calcs'!$C$6*BQ109-BR109)/('DT-Prelim Calcs'!$C$6*BQ109)*'DT-Prelim Calcs'!$C$7*BQ109</f>
        <v>0.24449552243058259</v>
      </c>
      <c r="BT109" s="110">
        <f>BS109/'DT-Prelim Calcs'!$C$7*('DT-Prelim Calcs'!$C$8-'DT-Prelim Calcs'!$C$9)+'DT-Prelim Calcs'!$C$9</f>
        <v>17.912492857468159</v>
      </c>
      <c r="BU109" s="110">
        <f t="shared" si="121"/>
        <v>17.912492857468159</v>
      </c>
      <c r="BV109" s="2">
        <f t="shared" si="161"/>
        <v>4.7426535609607356E-3</v>
      </c>
      <c r="BW109" s="110">
        <f>BV109*'DT-Prelim Calcs'!$C$21/BQ$2/'DT-Prelim Calcs'!$C$19/'DT-Prelim Calcs'!$C$18*3.39*'DT-Prelim Calcs'!$C$20</f>
        <v>0.11155469480496279</v>
      </c>
      <c r="BX109" s="88">
        <f t="shared" si="122"/>
        <v>1</v>
      </c>
      <c r="BY109" s="110">
        <f>BW108*'DT-Prelim Calcs'!$C$11+BY108</f>
        <v>19.34550985355844</v>
      </c>
      <c r="BZ109" s="110">
        <f>BZ108+0.5*BW109*'DT-Prelim Calcs'!$C$11^2+BY109*'DT-Prelim Calcs'!$C$11</f>
        <v>65.409095161912944</v>
      </c>
      <c r="CA109" s="110">
        <f>MIN('Drive Train'!$G$35-BU108*'DT-Prelim Calcs'!$C$21*'Drive Train'!$G$38,CA108+BU$2)</f>
        <v>11.086705093432549</v>
      </c>
      <c r="CB109" s="110">
        <f>'Drive Train'!$G$35-BU109*'DT-Prelim Calcs'!$C$21*'Drive Train'!$G$38</f>
        <v>11.087875642827864</v>
      </c>
      <c r="CC109" s="1">
        <f>IF(BZ109&gt;='Drive Train'!$G$30,1,0)</f>
        <v>1</v>
      </c>
      <c r="CD109" s="110">
        <f t="shared" si="162"/>
        <v>0</v>
      </c>
      <c r="CE109" s="119">
        <f>CE108+'DT-Prelim Calcs'!$C$11</f>
        <v>4.2000000000000028</v>
      </c>
      <c r="CF109" s="2">
        <f>CP109/'Drive Train'!$G$35</f>
        <v>0.87462108272086292</v>
      </c>
      <c r="CG109" s="88">
        <f>CN109*12*60/(PI() * 'Drive Train'!$G$17)/CF$2*CF109</f>
        <v>4110.1144965788808</v>
      </c>
      <c r="CH109" s="2">
        <f>('DT-Prelim Calcs'!$C$6*CF109-CG109)/('DT-Prelim Calcs'!$C$6*CF109)*'DT-Prelim Calcs'!$C$7*CF109</f>
        <v>0.24087643893500876</v>
      </c>
      <c r="CI109" s="110">
        <f>CH109/'DT-Prelim Calcs'!$C$7*('DT-Prelim Calcs'!$C$8-'DT-Prelim Calcs'!$C$9)+'DT-Prelim Calcs'!$C$9</f>
        <v>17.691754431496989</v>
      </c>
      <c r="CJ109" s="110">
        <f t="shared" si="123"/>
        <v>17.691754431496989</v>
      </c>
      <c r="CK109" s="2">
        <f t="shared" si="163"/>
        <v>1.3331515733880361E-4</v>
      </c>
      <c r="CL109" s="110">
        <f>CK109*'DT-Prelim Calcs'!$C$21/CF$2/'DT-Prelim Calcs'!$C$19/'DT-Prelim Calcs'!$C$18*3.39*'DT-Prelim Calcs'!$C$20</f>
        <v>3.9609888604555379E-3</v>
      </c>
      <c r="CM109" s="88">
        <f t="shared" si="124"/>
        <v>1</v>
      </c>
      <c r="CN109" s="110">
        <f>CL108*'DT-Prelim Calcs'!$C$11+CN108</f>
        <v>15.378451884005406</v>
      </c>
      <c r="CO109" s="110">
        <f>CO108+0.5*CL109*'DT-Prelim Calcs'!$C$11^2+CN109*'DT-Prelim Calcs'!$C$11</f>
        <v>56.568861578641652</v>
      </c>
      <c r="CP109" s="110">
        <f>MIN('Drive Train'!$G$35-CJ108*'DT-Prelim Calcs'!$C$21*'Drive Train'!$G$38,CP108+CJ$2)</f>
        <v>11.107687750554959</v>
      </c>
      <c r="CQ109" s="110">
        <f>'Drive Train'!$G$35-CJ109*'DT-Prelim Calcs'!$C$21*'Drive Train'!$G$38</f>
        <v>11.10774210116527</v>
      </c>
      <c r="CR109" s="1">
        <f>IF(CO109&gt;='Drive Train'!$G$30,1,0)</f>
        <v>1</v>
      </c>
      <c r="CS109" s="110">
        <f t="shared" si="164"/>
        <v>0</v>
      </c>
      <c r="CT109" s="119">
        <f>CT108+'DT-Prelim Calcs'!$C$11</f>
        <v>4.2000000000000028</v>
      </c>
      <c r="CU109" s="2">
        <f>DE109/'Drive Train'!$G$35</f>
        <v>0.87467002513254832</v>
      </c>
      <c r="CV109" s="88">
        <f>DC109*12*60/(PI() * 'Drive Train'!$G$17)/CU$2*CU109</f>
        <v>4110.8289737477362</v>
      </c>
      <c r="CW109" s="2">
        <f>('DT-Prelim Calcs'!$C$6*CU109-CV109)/('DT-Prelim Calcs'!$C$6*CU109)*'DT-Prelim Calcs'!$C$7*CU109</f>
        <v>0.24077294554231982</v>
      </c>
      <c r="CX109" s="110">
        <f>CW109/'DT-Prelim Calcs'!$C$7*('DT-Prelim Calcs'!$C$8-'DT-Prelim Calcs'!$C$9)+'DT-Prelim Calcs'!$C$9</f>
        <v>17.685442068538656</v>
      </c>
      <c r="CY109" s="110">
        <f t="shared" si="125"/>
        <v>17.685442068538656</v>
      </c>
      <c r="CZ109" s="2">
        <f t="shared" si="165"/>
        <v>1.4456443756805104E-6</v>
      </c>
      <c r="DA109" s="110">
        <f>CZ109*'DT-Prelim Calcs'!$C$21/CU$2/'DT-Prelim Calcs'!$C$19/'DT-Prelim Calcs'!$C$18*3.39*'DT-Prelim Calcs'!$C$20</f>
        <v>5.1900592830207262E-5</v>
      </c>
      <c r="DB109" s="88">
        <f t="shared" si="126"/>
        <v>1</v>
      </c>
      <c r="DC109" s="110">
        <f>DA108*'DT-Prelim Calcs'!$C$11+DC108</f>
        <v>12.728494779121156</v>
      </c>
      <c r="DD109" s="110">
        <f>DD108+0.5*DA109*'DT-Prelim Calcs'!$C$11^2+DC109*'DT-Prelim Calcs'!$C$11</f>
        <v>48.850320061489654</v>
      </c>
      <c r="DE109" s="110">
        <f>MIN('Drive Train'!$G$35-CY108*'DT-Prelim Calcs'!$C$21*'Drive Train'!$G$38,DE108+CY$2)</f>
        <v>11.108309319183363</v>
      </c>
      <c r="DF109" s="110">
        <f>'Drive Train'!$G$35-CY109*'DT-Prelim Calcs'!$C$21*'Drive Train'!$G$38</f>
        <v>11.108310213831521</v>
      </c>
      <c r="DG109" s="1">
        <f>IF(DD109&gt;='Drive Train'!$G$30,1,0)</f>
        <v>1</v>
      </c>
      <c r="DH109" s="110">
        <f t="shared" si="166"/>
        <v>0</v>
      </c>
      <c r="DI109" s="119">
        <f>DI108+'DT-Prelim Calcs'!$C$11</f>
        <v>4.2000000000000028</v>
      </c>
      <c r="DJ109" s="2">
        <f>DT109/'Drive Train'!$G$35</f>
        <v>0.87467058314370327</v>
      </c>
      <c r="DK109" s="88">
        <f>DR109*12*60/(PI() * 'Drive Train'!$G$17)/DJ$2*DJ109</f>
        <v>4110.8369083676362</v>
      </c>
      <c r="DL109" s="2">
        <f>('DT-Prelim Calcs'!$C$6*DJ109-DK109)/('DT-Prelim Calcs'!$C$6*DJ109)*'DT-Prelim Calcs'!$C$7*DJ109</f>
        <v>0.2407718166164628</v>
      </c>
      <c r="DM109" s="110">
        <f>DL109/'DT-Prelim Calcs'!$C$7*('DT-Prelim Calcs'!$C$8-'DT-Prelim Calcs'!$C$9)+'DT-Prelim Calcs'!$C$9</f>
        <v>17.685373212067944</v>
      </c>
      <c r="DN109" s="110">
        <f t="shared" si="127"/>
        <v>17.685373212067944</v>
      </c>
      <c r="DO109" s="2">
        <f t="shared" si="167"/>
        <v>5.5919739949672476E-9</v>
      </c>
      <c r="DP109" s="110">
        <f>DO109*'DT-Prelim Calcs'!$C$21/DJ$2/'DT-Prelim Calcs'!$C$19/'DT-Prelim Calcs'!$C$18*3.39*'DT-Prelim Calcs'!$C$20</f>
        <v>2.3537314476642502E-7</v>
      </c>
      <c r="DQ109" s="88">
        <f t="shared" si="128"/>
        <v>1</v>
      </c>
      <c r="DR109" s="110">
        <f>DP108*'DT-Prelim Calcs'!$C$11+DR108</f>
        <v>10.856671340648628</v>
      </c>
      <c r="DS109" s="110">
        <f>DS108+0.5*DP109*'DT-Prelim Calcs'!$C$11^2+DR109*'DT-Prelim Calcs'!$C$11</f>
        <v>42.631381361957473</v>
      </c>
      <c r="DT109" s="110">
        <f>MIN('Drive Train'!$G$35-DN108*'DT-Prelim Calcs'!$C$21*'Drive Train'!$G$38,DT108+DN$2)</f>
        <v>11.108316405925031</v>
      </c>
      <c r="DU109" s="110">
        <f>'Drive Train'!$G$35-DN109*'DT-Prelim Calcs'!$C$21*'Drive Train'!$G$38</f>
        <v>11.108316410913885</v>
      </c>
      <c r="DV109" s="1">
        <f>IF(DS109&gt;='Drive Train'!$G$30,1,0)</f>
        <v>1</v>
      </c>
      <c r="DW109" s="110">
        <f t="shared" si="168"/>
        <v>0</v>
      </c>
      <c r="DX109" s="119">
        <f>DX108+'DT-Prelim Calcs'!$C$11</f>
        <v>4.2000000000000028</v>
      </c>
      <c r="DY109" s="2">
        <f>EI109/'Drive Train'!$G$35</f>
        <v>0.87467058542565124</v>
      </c>
      <c r="DZ109" s="88">
        <f>EG109*12*60/(PI() * 'Drive Train'!$G$17)/DY$2*DY109</f>
        <v>4110.8369398029981</v>
      </c>
      <c r="EA109" s="2">
        <f>('DT-Prelim Calcs'!$C$6*DY109-DZ109)/('DT-Prelim Calcs'!$C$6*DY109)*'DT-Prelim Calcs'!$C$7*DY109</f>
        <v>0.24077181224430744</v>
      </c>
      <c r="EB109" s="110">
        <f>EA109/'DT-Prelim Calcs'!$C$7*('DT-Prelim Calcs'!$C$8-'DT-Prelim Calcs'!$C$9)+'DT-Prelim Calcs'!$C$9</f>
        <v>17.685372945397475</v>
      </c>
      <c r="EC109" s="110">
        <f t="shared" si="129"/>
        <v>17.685372945397475</v>
      </c>
      <c r="ED109" s="2">
        <f t="shared" si="169"/>
        <v>6.8037797618103468E-12</v>
      </c>
      <c r="EE109" s="110">
        <f>ED109*'DT-Prelim Calcs'!$C$21/DY$2/'DT-Prelim Calcs'!$C$19/'DT-Prelim Calcs'!$C$18*3.39*'DT-Prelim Calcs'!$C$20</f>
        <v>3.2849419843297226E-10</v>
      </c>
      <c r="EF109" s="88">
        <f t="shared" si="130"/>
        <v>1</v>
      </c>
      <c r="EG109" s="110">
        <f>EE108*'DT-Prelim Calcs'!$C$11+EG108</f>
        <v>9.464790447223697</v>
      </c>
      <c r="EH109" s="110">
        <f>EH108+0.5*EE109*'DT-Prelim Calcs'!$C$11^2+EG109*'DT-Prelim Calcs'!$C$11</f>
        <v>37.675864732732983</v>
      </c>
      <c r="EI109" s="110">
        <f>MIN('Drive Train'!$G$35-EC108*'DT-Prelim Calcs'!$C$21*'Drive Train'!$G$38,EI108+EC$2)</f>
        <v>11.10831643490577</v>
      </c>
      <c r="EJ109" s="110">
        <f>'Drive Train'!$G$35-EC109*'DT-Prelim Calcs'!$C$21*'Drive Train'!$G$38</f>
        <v>11.108316434914226</v>
      </c>
      <c r="EK109" s="1">
        <f>IF(EH109&gt;='Drive Train'!$G$30,1,0)</f>
        <v>1</v>
      </c>
      <c r="EL109" s="110">
        <f t="shared" si="170"/>
        <v>0</v>
      </c>
      <c r="EM109" s="119">
        <f>EM108+'DT-Prelim Calcs'!$C$11</f>
        <v>4.2000000000000028</v>
      </c>
      <c r="EN109" s="2">
        <f>EX109/'Drive Train'!$G$35</f>
        <v>0.87467058542861387</v>
      </c>
      <c r="EO109" s="88">
        <f>EV109*12*60/(PI() * 'Drive Train'!$G$17)/EN$2*EN109</f>
        <v>4110.8369398423119</v>
      </c>
      <c r="EP109" s="2">
        <f>('DT-Prelim Calcs'!$C$6*EN109-EO109)/('DT-Prelim Calcs'!$C$6*EN109)*'DT-Prelim Calcs'!$C$7*EN109</f>
        <v>0.2407718122389928</v>
      </c>
      <c r="EQ109" s="110">
        <f>EP109/'DT-Prelim Calcs'!$C$7*('DT-Prelim Calcs'!$C$8-'DT-Prelim Calcs'!$C$9)+'DT-Prelim Calcs'!$C$9</f>
        <v>17.685372945073318</v>
      </c>
      <c r="ER109" s="110">
        <f t="shared" si="131"/>
        <v>17.685372945073318</v>
      </c>
      <c r="ES109" s="2">
        <f t="shared" si="171"/>
        <v>2.1371793224034263E-15</v>
      </c>
      <c r="ET109" s="110">
        <f>ES109*'DT-Prelim Calcs'!$C$21/EN$2/'DT-Prelim Calcs'!$C$19/'DT-Prelim Calcs'!$C$18*3.39*'DT-Prelim Calcs'!$C$20</f>
        <v>1.1641434256989639E-13</v>
      </c>
      <c r="EU109" s="88">
        <f t="shared" si="132"/>
        <v>1</v>
      </c>
      <c r="EV109" s="110">
        <f>ET108*'DT-Prelim Calcs'!$C$11+EV108</f>
        <v>8.3892460782728158</v>
      </c>
      <c r="EW109" s="110">
        <f>EW108+0.5*ET109*'DT-Prelim Calcs'!$C$11^2+EV109*'DT-Prelim Calcs'!$C$11</f>
        <v>33.691389875304267</v>
      </c>
      <c r="EX109" s="110">
        <f>MIN('Drive Train'!$G$35-ER108*'DT-Prelim Calcs'!$C$21*'Drive Train'!$G$38,EX108+ER$2)</f>
        <v>11.108316434943395</v>
      </c>
      <c r="EY109" s="110">
        <f>'Drive Train'!$G$35-ER109*'DT-Prelim Calcs'!$C$21*'Drive Train'!$G$38</f>
        <v>11.108316434943401</v>
      </c>
      <c r="EZ109" s="1">
        <f>IF(EW109&gt;='Drive Train'!$G$30,1,0)</f>
        <v>1</v>
      </c>
      <c r="FA109" s="110">
        <f t="shared" si="172"/>
        <v>0</v>
      </c>
      <c r="FB109" s="119">
        <f>FB108+'DT-Prelim Calcs'!$C$11</f>
        <v>4.2000000000000028</v>
      </c>
      <c r="FC109" s="2">
        <f>FM109/'Drive Train'!$G$35</f>
        <v>0.87467058542861498</v>
      </c>
      <c r="FD109" s="88">
        <f>FK109*12*60/(PI() * 'Drive Train'!$G$17)/FC$2*FC109</f>
        <v>4110.8369398423247</v>
      </c>
      <c r="FE109" s="2">
        <f>('DT-Prelim Calcs'!$C$6*FC109-FD109)/('DT-Prelim Calcs'!$C$6*FC109)*'DT-Prelim Calcs'!$C$7*FC109</f>
        <v>0.24077181223899125</v>
      </c>
      <c r="FF109" s="110">
        <f>FE109/'DT-Prelim Calcs'!$C$7*('DT-Prelim Calcs'!$C$8-'DT-Prelim Calcs'!$C$9)+'DT-Prelim Calcs'!$C$9</f>
        <v>17.685372945073226</v>
      </c>
      <c r="FG109" s="110">
        <f t="shared" si="133"/>
        <v>17.685372945073226</v>
      </c>
      <c r="FH109" s="2">
        <f t="shared" si="173"/>
        <v>1.1102230246251565E-16</v>
      </c>
      <c r="FI109" s="110">
        <f>FH109*'DT-Prelim Calcs'!$C$21/FC$2/'DT-Prelim Calcs'!$C$19/'DT-Prelim Calcs'!$C$18*3.39*'DT-Prelim Calcs'!$C$20</f>
        <v>6.7347140329692135E-15</v>
      </c>
      <c r="FJ109" s="88">
        <f t="shared" si="134"/>
        <v>1</v>
      </c>
      <c r="FK109" s="110">
        <f>FI108*'DT-Prelim Calcs'!$C$11+FK108</f>
        <v>7.5332005600817276</v>
      </c>
      <c r="FL109" s="110">
        <f>FL108+0.5*FI109*'DT-Prelim Calcs'!$C$11^2+FK109*'DT-Prelim Calcs'!$C$11</f>
        <v>30.443521358664555</v>
      </c>
      <c r="FM109" s="110">
        <f>MIN('Drive Train'!$G$35-FG108*'DT-Prelim Calcs'!$C$21*'Drive Train'!$G$38,FM108+FG$2)</f>
        <v>11.10831643494341</v>
      </c>
      <c r="FN109" s="110">
        <f>'Drive Train'!$G$35-FG109*'DT-Prelim Calcs'!$C$21*'Drive Train'!$G$38</f>
        <v>11.10831643494341</v>
      </c>
      <c r="FO109" s="1">
        <f>IF(FL109&gt;='Drive Train'!$G$30,1,0)</f>
        <v>1</v>
      </c>
      <c r="FP109" s="110">
        <f t="shared" si="174"/>
        <v>0</v>
      </c>
      <c r="FQ109" s="119">
        <f>FQ108+'DT-Prelim Calcs'!$C$11</f>
        <v>4.2000000000000028</v>
      </c>
      <c r="FR109" s="2">
        <f>GB109/'Drive Train'!$G$35</f>
        <v>0.87467058542861498</v>
      </c>
      <c r="FS109" s="88">
        <f>FZ109*12*60/(PI() * 'Drive Train'!$G$17)/FR$2*FR109</f>
        <v>4110.8369398423247</v>
      </c>
      <c r="FT109" s="2">
        <f>('DT-Prelim Calcs'!$C$6*FR109-FS109)/('DT-Prelim Calcs'!$C$6*FR109)*'DT-Prelim Calcs'!$C$7*FR109</f>
        <v>0.24077181223899125</v>
      </c>
      <c r="FU109" s="110">
        <f>FT109/'DT-Prelim Calcs'!$C$7*('DT-Prelim Calcs'!$C$8-'DT-Prelim Calcs'!$C$9)+'DT-Prelim Calcs'!$C$9</f>
        <v>17.685372945073226</v>
      </c>
      <c r="FV109" s="110">
        <f t="shared" si="135"/>
        <v>17.685372945073226</v>
      </c>
      <c r="FW109" s="2">
        <f t="shared" si="175"/>
        <v>1.3877787807814457E-16</v>
      </c>
      <c r="FX109" s="110">
        <f>FW109*'DT-Prelim Calcs'!$C$21/FR$2/'DT-Prelim Calcs'!$C$19/'DT-Prelim Calcs'!$C$18*3.39*'DT-Prelim Calcs'!$C$20</f>
        <v>9.2774121882739154E-15</v>
      </c>
      <c r="FY109" s="88">
        <f t="shared" si="136"/>
        <v>1</v>
      </c>
      <c r="FZ109" s="110">
        <f>FX108*'DT-Prelim Calcs'!$C$11+FZ108</f>
        <v>6.8356819897037893</v>
      </c>
      <c r="GA109" s="110">
        <f>GA108+0.5*FX109*'DT-Prelim Calcs'!$C$11^2+FZ109*'DT-Prelim Calcs'!$C$11</f>
        <v>27.75331651204996</v>
      </c>
      <c r="GB109" s="110">
        <f>MIN('Drive Train'!$G$35-FV108*'DT-Prelim Calcs'!$C$21*'Drive Train'!$G$38,GB108+FV$2)</f>
        <v>11.10831643494341</v>
      </c>
      <c r="GC109" s="110">
        <f>'Drive Train'!$G$35-FV109*'DT-Prelim Calcs'!$C$21*'Drive Train'!$G$38</f>
        <v>11.10831643494341</v>
      </c>
      <c r="GD109" s="1">
        <f>IF(GA109&gt;='Drive Train'!$G$30,1,0)</f>
        <v>1</v>
      </c>
      <c r="GE109" s="110">
        <f t="shared" si="176"/>
        <v>0</v>
      </c>
      <c r="GF109" s="119">
        <f>GF108+'DT-Prelim Calcs'!$C$11</f>
        <v>4.2000000000000028</v>
      </c>
      <c r="GG109" s="2">
        <f>GQ109/'Drive Train'!$G$35</f>
        <v>0.87467011082717527</v>
      </c>
      <c r="GH109" s="88">
        <f>GO109*12*60/(PI() * 'Drive Train'!$G$17)/GG$2*GG109</f>
        <v>4110.8302316614008</v>
      </c>
      <c r="GI109" s="2">
        <f>('DT-Prelim Calcs'!$C$6*GG109-GH109)/('DT-Prelim Calcs'!$C$6*GG109)*'DT-Prelim Calcs'!$C$7*GG109</f>
        <v>0.24077276266313652</v>
      </c>
      <c r="GJ109" s="110">
        <f>GI109/'DT-Prelim Calcs'!$C$7*('DT-Prelim Calcs'!$C$8-'DT-Prelim Calcs'!$C$9)+'DT-Prelim Calcs'!$C$9</f>
        <v>17.68543091420549</v>
      </c>
      <c r="GK109" s="110">
        <f t="shared" si="177"/>
        <v>17.68543091420549</v>
      </c>
      <c r="GL109" s="2">
        <f t="shared" si="178"/>
        <v>1.2126783844323974E-6</v>
      </c>
      <c r="GM109" s="110">
        <f>GL109*'DT-Prelim Calcs'!$C$21/GG$2/'DT-Prelim Calcs'!$C$19/'DT-Prelim Calcs'!$C$18*3.39*'DT-Prelim Calcs'!$C$20</f>
        <v>4.5038066825408832E-5</v>
      </c>
      <c r="GN109" s="88">
        <f t="shared" si="137"/>
        <v>1</v>
      </c>
      <c r="GO109" s="110">
        <f>GM108*'DT-Prelim Calcs'!$C$11+GO108</f>
        <v>12.304214179416926</v>
      </c>
      <c r="GP109" s="110">
        <f>GP108+0.5*GM109*'DT-Prelim Calcs'!$C$11^2+GO109*'DT-Prelim Calcs'!$C$11</f>
        <v>45.599455412872643</v>
      </c>
      <c r="GQ109" s="110">
        <f>MIN('Drive Train'!$G$35-GK108*'DT-Prelim Calcs'!$C$21*'Drive Train'!$G$38,GQ108+GK$2)</f>
        <v>11.108310407505126</v>
      </c>
      <c r="GR109" s="110">
        <f>'Drive Train'!$G$35-GK109*'DT-Prelim Calcs'!$C$21*'Drive Train'!$G$38</f>
        <v>11.108311217721505</v>
      </c>
      <c r="GS109" s="1">
        <f>IF(GP109&gt;='Drive Train'!$G$30,1,0)</f>
        <v>1</v>
      </c>
      <c r="GT109" s="110">
        <f t="shared" si="179"/>
        <v>0</v>
      </c>
      <c r="GU109" s="119">
        <f>GU108+'DT-Prelim Calcs'!$C$11</f>
        <v>4.2000000000000028</v>
      </c>
      <c r="GV109" s="2">
        <f>HF109/'Drive Train'!$G$35</f>
        <v>0.87467024617571221</v>
      </c>
      <c r="GW109" s="88">
        <f>HD109*12*60/(PI() * 'Drive Train'!$G$17)/GV$2*GV109</f>
        <v>4110.8321447245662</v>
      </c>
      <c r="GX109" s="2">
        <f>('DT-Prelim Calcs'!$C$6*GV109-GW109)/('DT-Prelim Calcs'!$C$6*GV109)*'DT-Prelim Calcs'!$C$7*GV109</f>
        <v>0.24077249161774761</v>
      </c>
      <c r="GY109" s="110">
        <f>GX109/'DT-Prelim Calcs'!$C$7*('DT-Prelim Calcs'!$C$8-'DT-Prelim Calcs'!$C$9)+'DT-Prelim Calcs'!$C$9</f>
        <v>17.685414382359077</v>
      </c>
      <c r="GZ109" s="110">
        <f t="shared" si="138"/>
        <v>17.685414382359077</v>
      </c>
      <c r="HA109" s="2">
        <f t="shared" si="180"/>
        <v>8.6684235692247036E-7</v>
      </c>
      <c r="HB109" s="110">
        <f>HA109*'DT-Prelim Calcs'!$C$21/GV$2/'DT-Prelim Calcs'!$C$19/'DT-Prelim Calcs'!$C$18*3.39*'DT-Prelim Calcs'!$C$20</f>
        <v>3.2193947298271077E-5</v>
      </c>
      <c r="HC109" s="88">
        <f t="shared" si="139"/>
        <v>1</v>
      </c>
      <c r="HD109" s="110">
        <f>HB108*'DT-Prelim Calcs'!$C$11+HD108</f>
        <v>12.304218001463328</v>
      </c>
      <c r="HE109" s="110">
        <f>HE108+0.5*HB109*'DT-Prelim Calcs'!$C$11^2+HD109*'DT-Prelim Calcs'!$C$11</f>
        <v>46.267071518663748</v>
      </c>
      <c r="HF109" s="110">
        <f>MIN('Drive Train'!$G$35-GZ108*'DT-Prelim Calcs'!$C$21*'Drive Train'!$G$38,HF108+GZ$2)</f>
        <v>11.108312126431544</v>
      </c>
      <c r="HG109" s="110">
        <f>'Drive Train'!$G$35-GZ109*'DT-Prelim Calcs'!$C$21*'Drive Train'!$G$38</f>
        <v>11.108312705587682</v>
      </c>
      <c r="HH109" s="1">
        <f>IF(HE109&gt;='Drive Train'!$G$30,1,0)</f>
        <v>1</v>
      </c>
      <c r="HI109" s="110">
        <f t="shared" si="181"/>
        <v>0</v>
      </c>
      <c r="HJ109" s="119">
        <f>HJ108+'DT-Prelim Calcs'!$C$11</f>
        <v>4.2000000000000028</v>
      </c>
      <c r="HK109" s="2">
        <f>HU109/'Drive Train'!$G$35</f>
        <v>0.87467031175437815</v>
      </c>
      <c r="HL109" s="88">
        <f>HS109*12*60/(PI() * 'Drive Train'!$G$17)/HK$2*HK109</f>
        <v>4110.8330716361424</v>
      </c>
      <c r="HM109" s="2">
        <f>('DT-Prelim Calcs'!$C$6*HK109-HL109)/('DT-Prelim Calcs'!$C$6*HK109)*'DT-Prelim Calcs'!$C$7*HK109</f>
        <v>0.24077236029165941</v>
      </c>
      <c r="HN109" s="110">
        <f>HM109/'DT-Prelim Calcs'!$C$7*('DT-Prelim Calcs'!$C$8-'DT-Prelim Calcs'!$C$9)+'DT-Prelim Calcs'!$C$9</f>
        <v>17.685406372399086</v>
      </c>
      <c r="HO109" s="110">
        <f t="shared" si="140"/>
        <v>17.685406372399086</v>
      </c>
      <c r="HP109" s="2">
        <f t="shared" si="182"/>
        <v>6.9927894380539257E-7</v>
      </c>
      <c r="HQ109" s="110">
        <f>HP109*'DT-Prelim Calcs'!$C$21/HK$2/'DT-Prelim Calcs'!$C$19/'DT-Prelim Calcs'!$C$18*3.39*'DT-Prelim Calcs'!$C$20</f>
        <v>2.5970753833012075E-5</v>
      </c>
      <c r="HR109" s="88">
        <f t="shared" si="141"/>
        <v>1</v>
      </c>
      <c r="HS109" s="110">
        <f>HQ108*'DT-Prelim Calcs'!$C$11+HS108</f>
        <v>12.304219853309224</v>
      </c>
      <c r="HT109" s="110">
        <f>HT108+0.5*HQ109*'DT-Prelim Calcs'!$C$11^2+HS109*'DT-Prelim Calcs'!$C$11</f>
        <v>46.735793838533567</v>
      </c>
      <c r="HU109" s="110">
        <f>MIN('Drive Train'!$G$35-HO108*'DT-Prelim Calcs'!$C$21*'Drive Train'!$G$38,HU108+HO$2)</f>
        <v>11.108312959280601</v>
      </c>
      <c r="HV109" s="110">
        <f>'Drive Train'!$G$35-HO109*'DT-Prelim Calcs'!$C$21*'Drive Train'!$G$38</f>
        <v>11.108313426484081</v>
      </c>
      <c r="HW109" s="1">
        <f>IF(HT109&gt;='Drive Train'!$G$30,1,0)</f>
        <v>1</v>
      </c>
      <c r="HX109" s="110">
        <f t="shared" si="183"/>
        <v>0</v>
      </c>
      <c r="HY109" s="119">
        <f>HY108+'DT-Prelim Calcs'!$C$11</f>
        <v>4.2000000000000028</v>
      </c>
      <c r="HZ109" s="2">
        <f>IJ109/'Drive Train'!$G$35</f>
        <v>0.87467034701947621</v>
      </c>
      <c r="IA109" s="88">
        <f>IH109*12*60/(PI() * 'Drive Train'!$G$17)/HZ$2*HZ109</f>
        <v>4110.8335700852394</v>
      </c>
      <c r="IB109" s="2">
        <f>('DT-Prelim Calcs'!$C$6*HZ109-IA109)/('DT-Prelim Calcs'!$C$6*HZ109)*'DT-Prelim Calcs'!$C$7*HZ109</f>
        <v>0.24077228967071695</v>
      </c>
      <c r="IC109" s="110">
        <f>IB109/'DT-Prelim Calcs'!$C$7*('DT-Prelim Calcs'!$C$8-'DT-Prelim Calcs'!$C$9)+'DT-Prelim Calcs'!$C$9</f>
        <v>17.685402065022455</v>
      </c>
      <c r="ID109" s="110">
        <f t="shared" si="142"/>
        <v>17.685402065022455</v>
      </c>
      <c r="IE109" s="2">
        <f t="shared" si="184"/>
        <v>6.0917128857918001E-7</v>
      </c>
      <c r="IF109" s="110">
        <f>IE109*'DT-Prelim Calcs'!$C$21/HZ$2/'DT-Prelim Calcs'!$C$19/'DT-Prelim Calcs'!$C$18*3.39*'DT-Prelim Calcs'!$C$20</f>
        <v>2.2624215583747772E-5</v>
      </c>
      <c r="IG109" s="88">
        <f t="shared" si="143"/>
        <v>1</v>
      </c>
      <c r="IH109" s="110">
        <f>IF108*'DT-Prelim Calcs'!$C$11+IH108</f>
        <v>12.304220849144022</v>
      </c>
      <c r="II109" s="110">
        <f>II108+0.5*IF109*'DT-Prelim Calcs'!$C$11^2+IH109*'DT-Prelim Calcs'!$C$11</f>
        <v>47.064858970543185</v>
      </c>
      <c r="IJ109" s="110">
        <f>MIN('Drive Train'!$G$35-ID108*'DT-Prelim Calcs'!$C$21*'Drive Train'!$G$38,IJ108+ID$2)</f>
        <v>11.108313407147348</v>
      </c>
      <c r="IK109" s="110">
        <f>'Drive Train'!$G$35-ID109*'DT-Prelim Calcs'!$C$21*'Drive Train'!$G$38</f>
        <v>11.108313814147978</v>
      </c>
      <c r="IL109" s="1">
        <f>IF(II109&gt;='Drive Train'!$G$30,1,0)</f>
        <v>1</v>
      </c>
      <c r="IM109" s="110">
        <f t="shared" si="185"/>
        <v>0</v>
      </c>
      <c r="IN109" s="119">
        <f>IN108+'DT-Prelim Calcs'!$C$11</f>
        <v>4.2000000000000028</v>
      </c>
      <c r="IO109" s="2">
        <f>IY109/'Drive Train'!$G$35</f>
        <v>0.87467036772181761</v>
      </c>
      <c r="IP109" s="88">
        <f>IW109*12*60/(PI() * 'Drive Train'!$G$17)/IO$2*IO109</f>
        <v>4110.8338626992927</v>
      </c>
      <c r="IQ109" s="2">
        <f>('DT-Prelim Calcs'!$C$6*IO109-IP109)/('DT-Prelim Calcs'!$C$6*IO109)*'DT-Prelim Calcs'!$C$7*IO109</f>
        <v>0.2407722482127623</v>
      </c>
      <c r="IR109" s="110">
        <f>IQ109/'DT-Prelim Calcs'!$C$7*('DT-Prelim Calcs'!$C$8-'DT-Prelim Calcs'!$C$9)+'DT-Prelim Calcs'!$C$9</f>
        <v>17.685399536381247</v>
      </c>
      <c r="IS109" s="110">
        <f t="shared" si="144"/>
        <v>17.685399536381247</v>
      </c>
      <c r="IT109" s="2">
        <f t="shared" si="186"/>
        <v>5.5627367906430081E-7</v>
      </c>
      <c r="IU109" s="110">
        <f>IT109*'DT-Prelim Calcs'!$C$21/IO$2/'DT-Prelim Calcs'!$C$19/'DT-Prelim Calcs'!$C$18*3.39*'DT-Prelim Calcs'!$C$20</f>
        <v>2.0659633627955253E-5</v>
      </c>
      <c r="IV109" s="88">
        <f t="shared" si="145"/>
        <v>1</v>
      </c>
      <c r="IW109" s="110">
        <f>IU108*'DT-Prelim Calcs'!$C$11+IW108</f>
        <v>12.30422143374782</v>
      </c>
      <c r="IX109" s="110">
        <f>IX108+0.5*IU109*'DT-Prelim Calcs'!$C$11^2+IW109*'DT-Prelim Calcs'!$C$11</f>
        <v>47.297576611543207</v>
      </c>
      <c r="IY109" s="110">
        <f>MIN('Drive Train'!$G$35-IS108*'DT-Prelim Calcs'!$C$21*'Drive Train'!$G$38,IY108+IS$2)</f>
        <v>11.108313670067083</v>
      </c>
      <c r="IZ109" s="110">
        <f>'Drive Train'!$G$35-IS109*'DT-Prelim Calcs'!$C$21*'Drive Train'!$G$38</f>
        <v>11.108314041725688</v>
      </c>
      <c r="JA109" s="1">
        <f>IF(IX109&gt;='Drive Train'!$G$30,1,0)</f>
        <v>1</v>
      </c>
      <c r="JB109" s="110">
        <f t="shared" si="187"/>
        <v>0</v>
      </c>
      <c r="JC109" s="119">
        <f>JC108+'DT-Prelim Calcs'!$C$11</f>
        <v>4.2000000000000028</v>
      </c>
      <c r="JD109" s="2">
        <f>JN109/'Drive Train'!$G$35</f>
        <v>0.87467037984383178</v>
      </c>
      <c r="JE109" s="88">
        <f>JL109*12*60/(PI() * 'Drive Train'!$G$17)/JD$2*JD109</f>
        <v>4110.8340340360328</v>
      </c>
      <c r="JF109" s="2">
        <f>('DT-Prelim Calcs'!$C$6*JD109-JE109)/('DT-Prelim Calcs'!$C$6*JD109)*'DT-Prelim Calcs'!$C$7*JD109</f>
        <v>0.24077222393754141</v>
      </c>
      <c r="JG109" s="110">
        <f>JF109/'DT-Prelim Calcs'!$C$7*('DT-Prelim Calcs'!$C$8-'DT-Prelim Calcs'!$C$9)+'DT-Prelim Calcs'!$C$9</f>
        <v>17.685398055764939</v>
      </c>
      <c r="JH109" s="110">
        <f t="shared" si="146"/>
        <v>17.685398055764939</v>
      </c>
      <c r="JI109" s="2">
        <f t="shared" si="188"/>
        <v>5.2530010230533719E-7</v>
      </c>
      <c r="JJ109" s="110">
        <f>JI109*'DT-Prelim Calcs'!$C$21/JD$2/'DT-Prelim Calcs'!$C$19/'DT-Prelim Calcs'!$C$18*3.39*'DT-Prelim Calcs'!$C$20</f>
        <v>1.9509295634139137E-5</v>
      </c>
      <c r="JK109" s="88">
        <f t="shared" si="147"/>
        <v>1</v>
      </c>
      <c r="JL109" s="110">
        <f>JJ108*'DT-Prelim Calcs'!$C$11+JL108</f>
        <v>12.30422177605573</v>
      </c>
      <c r="JM109" s="110">
        <f>JM108+0.5*JJ109*'DT-Prelim Calcs'!$C$11^2+JL109*'DT-Prelim Calcs'!$C$11</f>
        <v>47.455209273461357</v>
      </c>
      <c r="JN109" s="110">
        <f>MIN('Drive Train'!$G$35-JH108*'DT-Prelim Calcs'!$C$21*'Drive Train'!$G$38,JN108+JH$2)</f>
        <v>11.108313824016664</v>
      </c>
      <c r="JO109" s="110">
        <f>'Drive Train'!$G$35-JH109*'DT-Prelim Calcs'!$C$21*'Drive Train'!$G$38</f>
        <v>11.108314174981155</v>
      </c>
      <c r="JP109" s="1">
        <f>IF(JM109&gt;='Drive Train'!$G$30,1,0)</f>
        <v>1</v>
      </c>
      <c r="JQ109" s="110">
        <f>MIN(JG109,'DT-Prelim Calcs'!$C$10)*'DT-Prelim Calcs'!$C$11*1000/60/60*(1-JP109)</f>
        <v>0</v>
      </c>
      <c r="JR109" s="119">
        <f>JR108+'DT-Prelim Calcs'!$C$11</f>
        <v>4.2000000000000028</v>
      </c>
      <c r="JS109" s="2">
        <f>KC109/'Drive Train'!$G$35</f>
        <v>0.87467038430366162</v>
      </c>
      <c r="JT109" s="88">
        <f>KA109*12*60/(PI() * 'Drive Train'!$G$17)/JS$2*JS109</f>
        <v>4110.8340970728095</v>
      </c>
      <c r="JU109" s="2">
        <f>('DT-Prelim Calcs'!$C$6*JS109-JT109)/('DT-Prelim Calcs'!$C$6*JS109)*'DT-Prelim Calcs'!$C$7*JS109</f>
        <v>0.24077221500640572</v>
      </c>
      <c r="JV109" s="110">
        <f>JU109/'DT-Prelim Calcs'!$C$7*('DT-Prelim Calcs'!$C$8-'DT-Prelim Calcs'!$C$9)+'DT-Prelim Calcs'!$C$9</f>
        <v>17.685397511029002</v>
      </c>
      <c r="JW109" s="110">
        <f t="shared" si="148"/>
        <v>17.685397511029002</v>
      </c>
      <c r="JX109" s="2">
        <f t="shared" si="189"/>
        <v>5.1390456368149984E-7</v>
      </c>
      <c r="JY109" s="110">
        <f>JX109*'DT-Prelim Calcs'!$C$21/JS$2/'DT-Prelim Calcs'!$C$19/'DT-Prelim Calcs'!$C$18*3.39*'DT-Prelim Calcs'!$C$20</f>
        <v>1.9086072925925257E-5</v>
      </c>
      <c r="JZ109" s="88">
        <f t="shared" si="149"/>
        <v>1</v>
      </c>
      <c r="KA109" s="110">
        <f>JY108*'DT-Prelim Calcs'!$C$11+KA108</f>
        <v>12.304221901994785</v>
      </c>
      <c r="KB109" s="110">
        <f>KB108+0.5*JY109*'DT-Prelim Calcs'!$C$11^2+KA109*'DT-Prelim Calcs'!$C$11</f>
        <v>47.517299326535273</v>
      </c>
      <c r="KC109" s="110">
        <f>MIN('Drive Train'!$G$35-JW108*'DT-Prelim Calcs'!$C$21*'Drive Train'!$G$38,KC108+JW$2)</f>
        <v>11.108313880656501</v>
      </c>
      <c r="KD109" s="110">
        <f>'Drive Train'!$G$35-JW109*'DT-Prelim Calcs'!$C$21*'Drive Train'!$G$38</f>
        <v>11.108314224007389</v>
      </c>
      <c r="KE109" s="1">
        <f>IF(KB109&gt;='Drive Train'!$G$30,1,0)</f>
        <v>1</v>
      </c>
      <c r="KF109" s="110">
        <f>MIN(JV109,'DT-Prelim Calcs'!$C$10)*'DT-Prelim Calcs'!$C$11*1000/60/60*(1-KE109)</f>
        <v>0</v>
      </c>
      <c r="KG109" s="119">
        <f>KG108+'DT-Prelim Calcs'!$C$11</f>
        <v>4.2000000000000028</v>
      </c>
      <c r="KH109" s="2">
        <f>KR109/'Drive Train'!$G$35</f>
        <v>0.87467038397201935</v>
      </c>
      <c r="KI109" s="88">
        <f>KP109*12*60/(PI() * 'Drive Train'!$G$17)/KH$2*KH109</f>
        <v>4110.8340923852647</v>
      </c>
      <c r="KJ109" s="2">
        <f>('DT-Prelim Calcs'!$C$6*KH109-KI109)/('DT-Prelim Calcs'!$C$6*KH109)*'DT-Prelim Calcs'!$C$7*KH109</f>
        <v>0.24077221567054327</v>
      </c>
      <c r="KK109" s="110">
        <f>KJ109/'DT-Prelim Calcs'!$C$7*('DT-Prelim Calcs'!$C$8-'DT-Prelim Calcs'!$C$9)+'DT-Prelim Calcs'!$C$9</f>
        <v>17.685397551536681</v>
      </c>
      <c r="KL109" s="110">
        <f t="shared" si="150"/>
        <v>17.685397551536681</v>
      </c>
      <c r="KM109" s="2">
        <f t="shared" si="190"/>
        <v>5.1475195925188011E-7</v>
      </c>
      <c r="KN109" s="110">
        <f>KM109*'DT-Prelim Calcs'!$C$21/KH$2/'DT-Prelim Calcs'!$C$19/'DT-Prelim Calcs'!$C$18*3.39*'DT-Prelim Calcs'!$C$20</f>
        <v>1.9117544632534594E-5</v>
      </c>
      <c r="KO109" s="88">
        <f t="shared" si="151"/>
        <v>1</v>
      </c>
      <c r="KP109" s="110">
        <f>KN108*'DT-Prelim Calcs'!$C$11+KP108</f>
        <v>12.304221892629698</v>
      </c>
      <c r="KQ109" s="110">
        <f>KQ108+0.5*KN109*'DT-Prelim Calcs'!$C$11^2+KP109*'DT-Prelim Calcs'!$C$11</f>
        <v>47.512743892826343</v>
      </c>
      <c r="KR109" s="110">
        <f>MIN('Drive Train'!$G$35-KL108*'DT-Prelim Calcs'!$C$21*'Drive Train'!$G$38,KR108+KL$2)</f>
        <v>11.108313876444646</v>
      </c>
      <c r="KS109" s="110">
        <f>'Drive Train'!$G$35-KL109*'DT-Prelim Calcs'!$C$21*'Drive Train'!$G$38</f>
        <v>11.108314220361699</v>
      </c>
      <c r="KT109" s="1">
        <f>IF(KQ109&gt;='Drive Train'!$G$30,1,0)</f>
        <v>1</v>
      </c>
      <c r="KU109" s="110">
        <f>MIN(KK109,'DT-Prelim Calcs'!$C$10)*'DT-Prelim Calcs'!$C$11*1000/60/60*(1-KT109)</f>
        <v>0</v>
      </c>
      <c r="KV109" s="119">
        <f>KV108+'DT-Prelim Calcs'!$C$11</f>
        <v>4.2000000000000028</v>
      </c>
      <c r="KW109" s="2">
        <f>LG109/'Drive Train'!$G$35</f>
        <v>0.87467038428337829</v>
      </c>
      <c r="KX109" s="88">
        <f>LE109*12*60/(PI() * 'Drive Train'!$G$17)/KW$2*KW109</f>
        <v>4110.8340967861177</v>
      </c>
      <c r="KY109" s="2">
        <f>('DT-Prelim Calcs'!$C$6*KW109-KX109)/('DT-Prelim Calcs'!$C$6*KW109)*'DT-Prelim Calcs'!$C$7*KW109</f>
        <v>0.2407722150470247</v>
      </c>
      <c r="KZ109" s="110">
        <f>KY109/'DT-Prelim Calcs'!$C$7*('DT-Prelim Calcs'!$C$8-'DT-Prelim Calcs'!$C$9)+'DT-Prelim Calcs'!$C$9</f>
        <v>17.685397513506473</v>
      </c>
      <c r="LA109" s="110">
        <f t="shared" si="152"/>
        <v>17.685397513506473</v>
      </c>
      <c r="LB109" s="2">
        <f t="shared" si="191"/>
        <v>5.1395639077966848E-7</v>
      </c>
      <c r="LC109" s="110">
        <f>LB109*'DT-Prelim Calcs'!$C$21/KW$2/'DT-Prelim Calcs'!$C$19/'DT-Prelim Calcs'!$C$18*3.39*'DT-Prelim Calcs'!$C$20</f>
        <v>1.9087997749803254E-5</v>
      </c>
      <c r="LD109" s="88">
        <f t="shared" si="153"/>
        <v>1</v>
      </c>
      <c r="LE109" s="110">
        <f>LC108*'DT-Prelim Calcs'!$C$11+LE108</f>
        <v>12.304221901422013</v>
      </c>
      <c r="LF109" s="110">
        <f>LF108+0.5*LC109*'DT-Prelim Calcs'!$C$11^2+LE109*'DT-Prelim Calcs'!$C$11</f>
        <v>47.517084242197505</v>
      </c>
      <c r="LG109" s="110">
        <f>MIN('Drive Train'!$G$35-LA108*'DT-Prelim Calcs'!$C$21*'Drive Train'!$G$38,LG108+LA$2)</f>
        <v>11.108313880398903</v>
      </c>
      <c r="LH109" s="110">
        <f>'Drive Train'!$G$35-LA109*'DT-Prelim Calcs'!$C$21*'Drive Train'!$G$38</f>
        <v>11.108314223784417</v>
      </c>
      <c r="LI109" s="1">
        <f>IF(LF109&gt;='Drive Train'!$G$30,1,0)</f>
        <v>1</v>
      </c>
      <c r="LJ109" s="110">
        <f>MIN(KZ109,'DT-Prelim Calcs'!$C$10)*'DT-Prelim Calcs'!$C$11*1000/60/60*(1-LI109)</f>
        <v>0</v>
      </c>
      <c r="LK109" s="119">
        <f>LK108+'DT-Prelim Calcs'!$C$11</f>
        <v>4.2000000000000028</v>
      </c>
      <c r="LL109" s="2">
        <f>LV109/'Drive Train'!$G$35</f>
        <v>0.87467038404876418</v>
      </c>
      <c r="LM109" s="88">
        <f>LT109*12*60/(PI() * 'Drive Train'!$G$17)/LL$2*LL109</f>
        <v>4110.83409347</v>
      </c>
      <c r="LN109" s="2">
        <f>('DT-Prelim Calcs'!$C$6*LL109-LM109)/('DT-Prelim Calcs'!$C$6*LL109)*'DT-Prelim Calcs'!$C$7*LL109</f>
        <v>0.24077221551685682</v>
      </c>
      <c r="LO109" s="110">
        <f>LN109/'DT-Prelim Calcs'!$C$7*('DT-Prelim Calcs'!$C$8-'DT-Prelim Calcs'!$C$9)+'DT-Prelim Calcs'!$C$9</f>
        <v>17.685397542162896</v>
      </c>
      <c r="LP109" s="110">
        <f t="shared" si="154"/>
        <v>17.685397542162896</v>
      </c>
      <c r="LQ109" s="2">
        <f t="shared" si="192"/>
        <v>5.1455586544402188E-7</v>
      </c>
      <c r="LR109" s="110">
        <f>LQ109*'DT-Prelim Calcs'!$C$21/LL$2/'DT-Prelim Calcs'!$C$19/'DT-Prelim Calcs'!$C$18*3.39*'DT-Prelim Calcs'!$C$20</f>
        <v>1.9110261839227033E-5</v>
      </c>
      <c r="LS109" s="88">
        <f t="shared" si="155"/>
        <v>1</v>
      </c>
      <c r="LT109" s="110">
        <f>LR108*'DT-Prelim Calcs'!$C$11+LT108</f>
        <v>12.30422189479685</v>
      </c>
      <c r="LU109" s="110">
        <f>LU108+0.5*LR109*'DT-Prelim Calcs'!$C$11^2+LT109*'DT-Prelim Calcs'!$C$11</f>
        <v>47.514208660070814</v>
      </c>
      <c r="LV109" s="110">
        <f>MIN('Drive Train'!$G$35-LP108*'DT-Prelim Calcs'!$C$21*'Drive Train'!$G$38,LV108+LP$2)</f>
        <v>11.108313877419304</v>
      </c>
      <c r="LW109" s="110">
        <f>'Drive Train'!$G$35-LP109*'DT-Prelim Calcs'!$C$21*'Drive Train'!$G$38</f>
        <v>11.108314221205339</v>
      </c>
      <c r="LX109" s="1">
        <f>IF(LU109&gt;='Drive Train'!$G$30,1,0)</f>
        <v>1</v>
      </c>
      <c r="LY109" s="110">
        <f>MIN(LO109,'DT-Prelim Calcs'!$C$10)*'DT-Prelim Calcs'!$C$11*1000/60/60*(1-LX109)</f>
        <v>0</v>
      </c>
      <c r="LZ109" s="119">
        <f>LZ108+'DT-Prelim Calcs'!$C$11</f>
        <v>4.2000000000000028</v>
      </c>
    </row>
    <row r="110" spans="18:338" x14ac:dyDescent="0.2">
      <c r="R110" s="119">
        <f>R109+'DT-Prelim Calcs'!$C$11</f>
        <v>4.2400000000000029</v>
      </c>
      <c r="S110" s="2">
        <f>AG110/'Drive Train'!$G$35</f>
        <v>0</v>
      </c>
      <c r="T110" s="88">
        <f>AE110*12*60/(PI() * 'Drive Train'!$G$17)/S$2*ABS(S110)</f>
        <v>0</v>
      </c>
      <c r="U110" s="2">
        <f>IF(OR(AD109=1,AND($C$32=Motors!$C$28,'DT-Prelim Calcs'!AI109=1)),0,IF(AG110=0,-(V109+$C$9)/($C$8-$C$9)*$C$7,($C$6*S110-T110)/($C$6*S110)*$C$7*S110))</f>
        <v>0</v>
      </c>
      <c r="V110" s="110">
        <f>IF(AND(AD109=1,AI109=1),0,ABS(U110/$C$7*($C$8-$C$9)+$C$9) *'Drive Train'!$K$55 + V109*(1-'Drive Train'!$K$55))</f>
        <v>0</v>
      </c>
      <c r="W110" s="110">
        <f t="shared" si="194"/>
        <v>0</v>
      </c>
      <c r="X110" s="2">
        <f>MAX(MIN(IF(AND(AI109=1,AG110&lt;0),-1,1)*(W110-$C$9)/($C$8-$C$9)*$C$7-$C$29*AE110/T$2 -  AI109*$C$29/2,X$2),MAX(X$4:X109)*-1)</f>
        <v>-0.19877611615902296</v>
      </c>
      <c r="Y110" s="110">
        <f t="shared" si="109"/>
        <v>0</v>
      </c>
      <c r="Z110" s="110">
        <f t="shared" si="110"/>
        <v>0</v>
      </c>
      <c r="AA110" s="110">
        <f t="shared" si="111"/>
        <v>0</v>
      </c>
      <c r="AB110" s="110" t="e">
        <f t="shared" si="112"/>
        <v>#N/A</v>
      </c>
      <c r="AC110" s="88">
        <f t="shared" si="156"/>
        <v>0</v>
      </c>
      <c r="AD110" s="1">
        <f t="shared" si="113"/>
        <v>1</v>
      </c>
      <c r="AE110" s="110">
        <f t="shared" si="114"/>
        <v>0</v>
      </c>
      <c r="AF110" s="110" t="e">
        <f t="shared" si="115"/>
        <v>#N/A</v>
      </c>
      <c r="AG110" s="110">
        <f>IF(AI109=0,MIN('Drive Train'!$G$35-W109*$C$21*'Drive Train'!$G$38,AG109+W$2)-$C$3,IF(AE109-1&lt;=0,0,IF($C$32=Motors!$C$26,MAX(MAX(AG$4:AG109)*-1,AG109-W$2),MAX(0,MAX(AG$4:AG109)*-1,AG109-W$2))))</f>
        <v>0</v>
      </c>
      <c r="AH110" s="110">
        <f>'Drive Train'!$G$35-ABS(W110)*'DT-Prelim Calcs'!$C$21*'Drive Train'!$G$38</f>
        <v>12.7</v>
      </c>
      <c r="AI110" s="1">
        <f>IF(AJ110&gt;='Drive Train'!$G$30,1,0)</f>
        <v>1</v>
      </c>
      <c r="AJ110" s="110">
        <f>AJ109+0.5*Y110*'DT-Prelim Calcs'!$C$11^2+AE110*'DT-Prelim Calcs'!$C$11</f>
        <v>27.383415475911544</v>
      </c>
      <c r="AK110" s="110">
        <f t="shared" si="193"/>
        <v>0</v>
      </c>
      <c r="AL110" s="119">
        <f>AL109+'DT-Prelim Calcs'!$C$11</f>
        <v>4.2400000000000029</v>
      </c>
      <c r="AM110" s="2">
        <f>AW110/'Drive Train'!$G$35</f>
        <v>0.76022615800426308</v>
      </c>
      <c r="AN110" s="88">
        <f>AU110*12*60/(PI() * 'Drive Train'!$G$17)/AM$2*AM110</f>
        <v>2356.2907466600591</v>
      </c>
      <c r="AO110" s="2">
        <f>('DT-Prelim Calcs'!$C$6*AM110-AN110)/('DT-Prelim Calcs'!$C$6*AM110)*'DT-Prelim Calcs'!$C$7*AM110</f>
        <v>0.50301991826705827</v>
      </c>
      <c r="AP110" s="110">
        <f>AO110/'DT-Prelim Calcs'!$C$7*('DT-Prelim Calcs'!$C$8-'DT-Prelim Calcs'!$C$9)+'DT-Prelim Calcs'!$C$9</f>
        <v>33.680647497139724</v>
      </c>
      <c r="AQ110" s="110">
        <f t="shared" si="117"/>
        <v>33.680647497139724</v>
      </c>
      <c r="AR110" s="2">
        <f t="shared" si="157"/>
        <v>0.34423619481303258</v>
      </c>
      <c r="AS110" s="110">
        <f>AR110*'DT-Prelim Calcs'!$C$21/AM$2/'DT-Prelim Calcs'!$C$19/'DT-Prelim Calcs'!$C$18*3.39*'DT-Prelim Calcs'!$C$20</f>
        <v>3.8354108421674664</v>
      </c>
      <c r="AT110" s="88">
        <f t="shared" si="118"/>
        <v>0</v>
      </c>
      <c r="AU110" s="110">
        <f>AS109*'DT-Prelim Calcs'!$C$11+AU109</f>
        <v>27.047893071355617</v>
      </c>
      <c r="AV110" s="110">
        <f>AV109+0.5*AS110*'DT-Prelim Calcs'!$C$11^2+AU110*'DT-Prelim Calcs'!$C$11</f>
        <v>66.371299349558583</v>
      </c>
      <c r="AW110" s="110">
        <f>MIN('Drive Train'!$G$35-AQ109*'DT-Prelim Calcs'!$C$21*'Drive Train'!$G$38,AW109+AQ$2)</f>
        <v>9.6548722066541401</v>
      </c>
      <c r="AX110" s="110">
        <f>'Drive Train'!$G$35-AQ110*'DT-Prelim Calcs'!$C$21*'Drive Train'!$G$38</f>
        <v>9.6687417252574246</v>
      </c>
      <c r="AY110" s="1">
        <f>IF(AV110&gt;='Drive Train'!$G$30,1,0)</f>
        <v>1</v>
      </c>
      <c r="AZ110" s="110">
        <f t="shared" si="158"/>
        <v>0</v>
      </c>
      <c r="BA110" s="119">
        <f>BA109+'DT-Prelim Calcs'!$C$11</f>
        <v>4.2400000000000029</v>
      </c>
      <c r="BB110" s="2">
        <f>BL110/'Drive Train'!$G$35</f>
        <v>0.85214416558550155</v>
      </c>
      <c r="BC110" s="88">
        <f>BJ110*12*60/(PI() * 'Drive Train'!$G$17)/BB$2*BB110</f>
        <v>3769.5172394504375</v>
      </c>
      <c r="BD110" s="2">
        <f>('DT-Prelim Calcs'!$C$6*BB110-BC110)/('DT-Prelim Calcs'!$C$6*BB110)*'DT-Prelim Calcs'!$C$7*BB110</f>
        <v>0.29141722764933858</v>
      </c>
      <c r="BE110" s="110">
        <f>BD110/'DT-Prelim Calcs'!$C$7*('DT-Prelim Calcs'!$C$8-'DT-Prelim Calcs'!$C$9)+'DT-Prelim Calcs'!$C$9</f>
        <v>20.774384097761079</v>
      </c>
      <c r="BF110" s="110">
        <f t="shared" si="119"/>
        <v>20.774384097761079</v>
      </c>
      <c r="BG110" s="2">
        <f t="shared" si="159"/>
        <v>6.4800182791190902E-2</v>
      </c>
      <c r="BH110" s="110">
        <f>BG110*'DT-Prelim Calcs'!$C$21/BB$2/'DT-Prelim Calcs'!$C$19/'DT-Prelim Calcs'!$C$18*3.39*'DT-Prelim Calcs'!$C$20</f>
        <v>1.1230966100711379</v>
      </c>
      <c r="BI110" s="88">
        <f t="shared" si="120"/>
        <v>0</v>
      </c>
      <c r="BJ110" s="110">
        <f>BH109*'DT-Prelim Calcs'!$C$11+BJ109</f>
        <v>24.816155665440945</v>
      </c>
      <c r="BK110" s="110">
        <f>BK109+0.5*BH110*'DT-Prelim Calcs'!$C$11^2+BJ110*'DT-Prelim Calcs'!$C$11</f>
        <v>72.879173837281613</v>
      </c>
      <c r="BL110" s="110">
        <f>MIN('Drive Train'!$G$35-BF109*'DT-Prelim Calcs'!$C$21*'Drive Train'!$G$38,BL109+BF$2)</f>
        <v>10.822230902935869</v>
      </c>
      <c r="BM110" s="110">
        <f>'Drive Train'!$G$35-BF110*'DT-Prelim Calcs'!$C$21*'Drive Train'!$G$38</f>
        <v>10.830305431201502</v>
      </c>
      <c r="BN110" s="1">
        <f>IF(BK110&gt;='Drive Train'!$G$30,1,0)</f>
        <v>1</v>
      </c>
      <c r="BO110" s="110">
        <f t="shared" si="160"/>
        <v>0</v>
      </c>
      <c r="BP110" s="119">
        <f>BP109+'DT-Prelim Calcs'!$C$11</f>
        <v>4.2400000000000029</v>
      </c>
      <c r="BQ110" s="2">
        <f>CA110/'Drive Train'!$G$35</f>
        <v>0.8730610742384145</v>
      </c>
      <c r="BR110" s="88">
        <f>BY110*12*60/(PI() * 'Drive Train'!$G$17)/BQ$2*BQ110</f>
        <v>4086.84989499729</v>
      </c>
      <c r="BS110" s="2">
        <f>('DT-Prelim Calcs'!$C$6*BQ110-BR110)/('DT-Prelim Calcs'!$C$6*BQ110)*'DT-Prelim Calcs'!$C$7*BQ110</f>
        <v>0.24429379413743513</v>
      </c>
      <c r="BT110" s="110">
        <f>BS110/'DT-Prelim Calcs'!$C$7*('DT-Prelim Calcs'!$C$8-'DT-Prelim Calcs'!$C$9)+'DT-Prelim Calcs'!$C$9</f>
        <v>17.900188862283279</v>
      </c>
      <c r="BU110" s="110">
        <f t="shared" si="121"/>
        <v>17.900188862283279</v>
      </c>
      <c r="BV110" s="2">
        <f t="shared" si="161"/>
        <v>4.4856244598886486E-3</v>
      </c>
      <c r="BW110" s="110">
        <f>BV110*'DT-Prelim Calcs'!$C$21/BQ$2/'DT-Prelim Calcs'!$C$19/'DT-Prelim Calcs'!$C$18*3.39*'DT-Prelim Calcs'!$C$20</f>
        <v>0.10550896480222519</v>
      </c>
      <c r="BX110" s="88">
        <f t="shared" si="122"/>
        <v>1</v>
      </c>
      <c r="BY110" s="110">
        <f>BW109*'DT-Prelim Calcs'!$C$11+BY109</f>
        <v>19.34997204135064</v>
      </c>
      <c r="BZ110" s="110">
        <f>BZ109+0.5*BW110*'DT-Prelim Calcs'!$C$11^2+BY110*'DT-Prelim Calcs'!$C$11</f>
        <v>66.183178450738808</v>
      </c>
      <c r="CA110" s="110">
        <f>MIN('Drive Train'!$G$35-BU109*'DT-Prelim Calcs'!$C$21*'Drive Train'!$G$38,CA109+BU$2)</f>
        <v>11.087875642827864</v>
      </c>
      <c r="CB110" s="110">
        <f>'Drive Train'!$G$35-BU110*'DT-Prelim Calcs'!$C$21*'Drive Train'!$G$38</f>
        <v>11.088983002394505</v>
      </c>
      <c r="CC110" s="1">
        <f>IF(BZ110&gt;='Drive Train'!$G$30,1,0)</f>
        <v>1</v>
      </c>
      <c r="CD110" s="110">
        <f t="shared" si="162"/>
        <v>0</v>
      </c>
      <c r="CE110" s="119">
        <f>CE109+'DT-Prelim Calcs'!$C$11</f>
        <v>4.2400000000000029</v>
      </c>
      <c r="CF110" s="2">
        <f>CP110/'Drive Train'!$G$35</f>
        <v>0.87462536229647803</v>
      </c>
      <c r="CG110" s="88">
        <f>CN110*12*60/(PI() * 'Drive Train'!$G$17)/CF$2*CF110</f>
        <v>4110.1769531039581</v>
      </c>
      <c r="CH110" s="2">
        <f>('DT-Prelim Calcs'!$C$6*CF110-CG110)/('DT-Prelim Calcs'!$C$6*CF110)*'DT-Prelim Calcs'!$C$7*CF110</f>
        <v>0.24086739373587976</v>
      </c>
      <c r="CI110" s="110">
        <f>CH110/'DT-Prelim Calcs'!$C$7*('DT-Prelim Calcs'!$C$8-'DT-Prelim Calcs'!$C$9)+'DT-Prelim Calcs'!$C$9</f>
        <v>17.691202738500472</v>
      </c>
      <c r="CJ110" s="110">
        <f t="shared" si="123"/>
        <v>17.691202738500472</v>
      </c>
      <c r="CK110" s="2">
        <f t="shared" si="163"/>
        <v>1.2178965436990263E-4</v>
      </c>
      <c r="CL110" s="110">
        <f>CK110*'DT-Prelim Calcs'!$C$21/CF$2/'DT-Prelim Calcs'!$C$19/'DT-Prelim Calcs'!$C$18*3.39*'DT-Prelim Calcs'!$C$20</f>
        <v>3.618549262571373E-3</v>
      </c>
      <c r="CM110" s="88">
        <f t="shared" si="124"/>
        <v>1</v>
      </c>
      <c r="CN110" s="110">
        <f>CL109*'DT-Prelim Calcs'!$C$11+CN109</f>
        <v>15.378610323559824</v>
      </c>
      <c r="CO110" s="110">
        <f>CO109+0.5*CL110*'DT-Prelim Calcs'!$C$11^2+CN110*'DT-Prelim Calcs'!$C$11</f>
        <v>57.184008886423456</v>
      </c>
      <c r="CP110" s="110">
        <f>MIN('Drive Train'!$G$35-CJ109*'DT-Prelim Calcs'!$C$21*'Drive Train'!$G$38,CP109+CJ$2)</f>
        <v>11.10774210116527</v>
      </c>
      <c r="CQ110" s="110">
        <f>'Drive Train'!$G$35-CJ110*'DT-Prelim Calcs'!$C$21*'Drive Train'!$G$38</f>
        <v>11.107791753534958</v>
      </c>
      <c r="CR110" s="1">
        <f>IF(CO110&gt;='Drive Train'!$G$30,1,0)</f>
        <v>1</v>
      </c>
      <c r="CS110" s="110">
        <f t="shared" si="164"/>
        <v>0</v>
      </c>
      <c r="CT110" s="119">
        <f>CT109+'DT-Prelim Calcs'!$C$11</f>
        <v>4.2400000000000029</v>
      </c>
      <c r="CU110" s="2">
        <f>DE110/'Drive Train'!$G$35</f>
        <v>0.87467009557728514</v>
      </c>
      <c r="CV110" s="88">
        <f>DC110*12*60/(PI() * 'Drive Train'!$G$17)/CU$2*CU110</f>
        <v>4110.8299753065903</v>
      </c>
      <c r="CW110" s="2">
        <f>('DT-Prelim Calcs'!$C$6*CU110-CV110)/('DT-Prelim Calcs'!$C$6*CU110)*'DT-Prelim Calcs'!$C$7*CU110</f>
        <v>0.24077280305467533</v>
      </c>
      <c r="CX110" s="110">
        <f>CW110/'DT-Prelim Calcs'!$C$7*('DT-Prelim Calcs'!$C$8-'DT-Prelim Calcs'!$C$9)+'DT-Prelim Calcs'!$C$9</f>
        <v>17.685433377802894</v>
      </c>
      <c r="CY110" s="110">
        <f t="shared" si="125"/>
        <v>17.685433377802894</v>
      </c>
      <c r="CZ110" s="2">
        <f t="shared" si="165"/>
        <v>1.2638867820380373E-6</v>
      </c>
      <c r="DA110" s="110">
        <f>CZ110*'DT-Prelim Calcs'!$C$21/CU$2/'DT-Prelim Calcs'!$C$19/'DT-Prelim Calcs'!$C$18*3.39*'DT-Prelim Calcs'!$C$20</f>
        <v>4.5375248824358177E-5</v>
      </c>
      <c r="DB110" s="88">
        <f t="shared" si="126"/>
        <v>1</v>
      </c>
      <c r="DC110" s="110">
        <f>DA109*'DT-Prelim Calcs'!$C$11+DC109</f>
        <v>12.72849685514487</v>
      </c>
      <c r="DD110" s="110">
        <f>DD109+0.5*DA110*'DT-Prelim Calcs'!$C$11^2+DC110*'DT-Prelim Calcs'!$C$11</f>
        <v>49.359459971995648</v>
      </c>
      <c r="DE110" s="110">
        <f>MIN('Drive Train'!$G$35-CY109*'DT-Prelim Calcs'!$C$21*'Drive Train'!$G$38,DE109+CY$2)</f>
        <v>11.108310213831521</v>
      </c>
      <c r="DF110" s="110">
        <f>'Drive Train'!$G$35-CY110*'DT-Prelim Calcs'!$C$21*'Drive Train'!$G$38</f>
        <v>11.108310995997739</v>
      </c>
      <c r="DG110" s="1">
        <f>IF(DD110&gt;='Drive Train'!$G$30,1,0)</f>
        <v>1</v>
      </c>
      <c r="DH110" s="110">
        <f t="shared" si="166"/>
        <v>0</v>
      </c>
      <c r="DI110" s="119">
        <f>DI109+'DT-Prelim Calcs'!$C$11</f>
        <v>4.2400000000000029</v>
      </c>
      <c r="DJ110" s="2">
        <f>DT110/'Drive Train'!$G$35</f>
        <v>0.87467058353652638</v>
      </c>
      <c r="DK110" s="88">
        <f>DR110*12*60/(PI() * 'Drive Train'!$G$17)/DJ$2*DJ110</f>
        <v>4110.8369137787795</v>
      </c>
      <c r="DL110" s="2">
        <f>('DT-Prelim Calcs'!$C$6*DJ110-DK110)/('DT-Prelim Calcs'!$C$6*DJ110)*'DT-Prelim Calcs'!$C$7*DJ110</f>
        <v>0.24077181586388594</v>
      </c>
      <c r="DM110" s="110">
        <f>DL110/'DT-Prelim Calcs'!$C$7*('DT-Prelim Calcs'!$C$8-'DT-Prelim Calcs'!$C$9)+'DT-Prelim Calcs'!$C$9</f>
        <v>17.685373166166094</v>
      </c>
      <c r="DN110" s="110">
        <f t="shared" si="127"/>
        <v>17.685373166166094</v>
      </c>
      <c r="DO110" s="2">
        <f t="shared" si="167"/>
        <v>4.6305994316764298E-9</v>
      </c>
      <c r="DP110" s="110">
        <f>DO110*'DT-Prelim Calcs'!$C$21/DJ$2/'DT-Prelim Calcs'!$C$19/'DT-Prelim Calcs'!$C$18*3.39*'DT-Prelim Calcs'!$C$20</f>
        <v>1.949076929485408E-7</v>
      </c>
      <c r="DQ110" s="88">
        <f t="shared" si="128"/>
        <v>1</v>
      </c>
      <c r="DR110" s="110">
        <f>DP109*'DT-Prelim Calcs'!$C$11+DR109</f>
        <v>10.856671350063554</v>
      </c>
      <c r="DS110" s="110">
        <f>DS109+0.5*DP110*'DT-Prelim Calcs'!$C$11^2+DR110*'DT-Prelim Calcs'!$C$11</f>
        <v>43.065648216115946</v>
      </c>
      <c r="DT110" s="110">
        <f>MIN('Drive Train'!$G$35-DN109*'DT-Prelim Calcs'!$C$21*'Drive Train'!$G$38,DT109+DN$2)</f>
        <v>11.108316410913885</v>
      </c>
      <c r="DU110" s="110">
        <f>'Drive Train'!$G$35-DN110*'DT-Prelim Calcs'!$C$21*'Drive Train'!$G$38</f>
        <v>11.108316415045051</v>
      </c>
      <c r="DV110" s="1">
        <f>IF(DS110&gt;='Drive Train'!$G$30,1,0)</f>
        <v>1</v>
      </c>
      <c r="DW110" s="110">
        <f t="shared" si="168"/>
        <v>0</v>
      </c>
      <c r="DX110" s="119">
        <f>DX109+'DT-Prelim Calcs'!$C$11</f>
        <v>4.2400000000000029</v>
      </c>
      <c r="DY110" s="2">
        <f>EI110/'Drive Train'!$G$35</f>
        <v>0.87467058542631704</v>
      </c>
      <c r="DZ110" s="88">
        <f>EG110*12*60/(PI() * 'Drive Train'!$G$17)/DY$2*DY110</f>
        <v>4110.8369398118357</v>
      </c>
      <c r="EA110" s="2">
        <f>('DT-Prelim Calcs'!$C$6*DY110-DZ110)/('DT-Prelim Calcs'!$C$6*DY110)*'DT-Prelim Calcs'!$C$7*DY110</f>
        <v>0.24077181224311248</v>
      </c>
      <c r="EB110" s="110">
        <f>EA110/'DT-Prelim Calcs'!$C$7*('DT-Prelim Calcs'!$C$8-'DT-Prelim Calcs'!$C$9)+'DT-Prelim Calcs'!$C$9</f>
        <v>17.685372945324595</v>
      </c>
      <c r="EC110" s="110">
        <f t="shared" si="129"/>
        <v>17.685372945324595</v>
      </c>
      <c r="ED110" s="2">
        <f t="shared" si="169"/>
        <v>5.2746140788428875E-12</v>
      </c>
      <c r="EE110" s="110">
        <f>ED110*'DT-Prelim Calcs'!$C$21/DY$2/'DT-Prelim Calcs'!$C$19/'DT-Prelim Calcs'!$C$18*3.39*'DT-Prelim Calcs'!$C$20</f>
        <v>2.546643460739731E-10</v>
      </c>
      <c r="EF110" s="88">
        <f t="shared" si="130"/>
        <v>1</v>
      </c>
      <c r="EG110" s="110">
        <f>EE109*'DT-Prelim Calcs'!$C$11+EG109</f>
        <v>9.4647904472368367</v>
      </c>
      <c r="EH110" s="110">
        <f>EH109+0.5*EE110*'DT-Prelim Calcs'!$C$11^2+EG110*'DT-Prelim Calcs'!$C$11</f>
        <v>38.054456350622665</v>
      </c>
      <c r="EI110" s="110">
        <f>MIN('Drive Train'!$G$35-EC109*'DT-Prelim Calcs'!$C$21*'Drive Train'!$G$38,EI109+EC$2)</f>
        <v>11.108316434914226</v>
      </c>
      <c r="EJ110" s="110">
        <f>'Drive Train'!$G$35-EC110*'DT-Prelim Calcs'!$C$21*'Drive Train'!$G$38</f>
        <v>11.108316434920786</v>
      </c>
      <c r="EK110" s="1">
        <f>IF(EH110&gt;='Drive Train'!$G$30,1,0)</f>
        <v>1</v>
      </c>
      <c r="EL110" s="110">
        <f t="shared" si="170"/>
        <v>0</v>
      </c>
      <c r="EM110" s="119">
        <f>EM109+'DT-Prelim Calcs'!$C$11</f>
        <v>4.2400000000000029</v>
      </c>
      <c r="EN110" s="2">
        <f>EX110/'Drive Train'!$G$35</f>
        <v>0.87467058542861431</v>
      </c>
      <c r="EO110" s="88">
        <f>EV110*12*60/(PI() * 'Drive Train'!$G$17)/EN$2*EN110</f>
        <v>4110.8369398423165</v>
      </c>
      <c r="EP110" s="2">
        <f>('DT-Prelim Calcs'!$C$6*EN110-EO110)/('DT-Prelim Calcs'!$C$6*EN110)*'DT-Prelim Calcs'!$C$7*EN110</f>
        <v>0.24077181223899233</v>
      </c>
      <c r="EQ110" s="110">
        <f>EP110/'DT-Prelim Calcs'!$C$7*('DT-Prelim Calcs'!$C$8-'DT-Prelim Calcs'!$C$9)+'DT-Prelim Calcs'!$C$9</f>
        <v>17.68537294507329</v>
      </c>
      <c r="ER110" s="110">
        <f t="shared" si="131"/>
        <v>17.68537294507329</v>
      </c>
      <c r="ES110" s="2">
        <f t="shared" si="171"/>
        <v>1.5265566588595902E-15</v>
      </c>
      <c r="ET110" s="110">
        <f>ES110*'DT-Prelim Calcs'!$C$21/EN$2/'DT-Prelim Calcs'!$C$19/'DT-Prelim Calcs'!$C$18*3.39*'DT-Prelim Calcs'!$C$20</f>
        <v>8.3153101835640289E-14</v>
      </c>
      <c r="EU110" s="88">
        <f t="shared" si="132"/>
        <v>1</v>
      </c>
      <c r="EV110" s="110">
        <f>ET109*'DT-Prelim Calcs'!$C$11+EV109</f>
        <v>8.3892460782728211</v>
      </c>
      <c r="EW110" s="110">
        <f>EW109+0.5*ET110*'DT-Prelim Calcs'!$C$11^2+EV110*'DT-Prelim Calcs'!$C$11</f>
        <v>34.02695971843518</v>
      </c>
      <c r="EX110" s="110">
        <f>MIN('Drive Train'!$G$35-ER109*'DT-Prelim Calcs'!$C$21*'Drive Train'!$G$38,EX109+ER$2)</f>
        <v>11.108316434943401</v>
      </c>
      <c r="EY110" s="110">
        <f>'Drive Train'!$G$35-ER110*'DT-Prelim Calcs'!$C$21*'Drive Train'!$G$38</f>
        <v>11.108316434943402</v>
      </c>
      <c r="EZ110" s="1">
        <f>IF(EW110&gt;='Drive Train'!$G$30,1,0)</f>
        <v>1</v>
      </c>
      <c r="FA110" s="110">
        <f t="shared" si="172"/>
        <v>0</v>
      </c>
      <c r="FB110" s="119">
        <f>FB109+'DT-Prelim Calcs'!$C$11</f>
        <v>4.2400000000000029</v>
      </c>
      <c r="FC110" s="2">
        <f>FM110/'Drive Train'!$G$35</f>
        <v>0.87467058542861498</v>
      </c>
      <c r="FD110" s="88">
        <f>FK110*12*60/(PI() * 'Drive Train'!$G$17)/FC$2*FC110</f>
        <v>4110.8369398423247</v>
      </c>
      <c r="FE110" s="2">
        <f>('DT-Prelim Calcs'!$C$6*FC110-FD110)/('DT-Prelim Calcs'!$C$6*FC110)*'DT-Prelim Calcs'!$C$7*FC110</f>
        <v>0.24077181223899125</v>
      </c>
      <c r="FF110" s="110">
        <f>FE110/'DT-Prelim Calcs'!$C$7*('DT-Prelim Calcs'!$C$8-'DT-Prelim Calcs'!$C$9)+'DT-Prelim Calcs'!$C$9</f>
        <v>17.685372945073226</v>
      </c>
      <c r="FG110" s="110">
        <f t="shared" si="133"/>
        <v>17.685372945073226</v>
      </c>
      <c r="FH110" s="2">
        <f t="shared" si="173"/>
        <v>1.1102230246251565E-16</v>
      </c>
      <c r="FI110" s="110">
        <f>FH110*'DT-Prelim Calcs'!$C$21/FC$2/'DT-Prelim Calcs'!$C$19/'DT-Prelim Calcs'!$C$18*3.39*'DT-Prelim Calcs'!$C$20</f>
        <v>6.7347140329692135E-15</v>
      </c>
      <c r="FJ110" s="88">
        <f t="shared" si="134"/>
        <v>1</v>
      </c>
      <c r="FK110" s="110">
        <f>FI109*'DT-Prelim Calcs'!$C$11+FK109</f>
        <v>7.5332005600817276</v>
      </c>
      <c r="FL110" s="110">
        <f>FL109+0.5*FI110*'DT-Prelim Calcs'!$C$11^2+FK110*'DT-Prelim Calcs'!$C$11</f>
        <v>30.744849381067823</v>
      </c>
      <c r="FM110" s="110">
        <f>MIN('Drive Train'!$G$35-FG109*'DT-Prelim Calcs'!$C$21*'Drive Train'!$G$38,FM109+FG$2)</f>
        <v>11.10831643494341</v>
      </c>
      <c r="FN110" s="110">
        <f>'Drive Train'!$G$35-FG110*'DT-Prelim Calcs'!$C$21*'Drive Train'!$G$38</f>
        <v>11.10831643494341</v>
      </c>
      <c r="FO110" s="1">
        <f>IF(FL110&gt;='Drive Train'!$G$30,1,0)</f>
        <v>1</v>
      </c>
      <c r="FP110" s="110">
        <f t="shared" si="174"/>
        <v>0</v>
      </c>
      <c r="FQ110" s="119">
        <f>FQ109+'DT-Prelim Calcs'!$C$11</f>
        <v>4.2400000000000029</v>
      </c>
      <c r="FR110" s="2">
        <f>GB110/'Drive Train'!$G$35</f>
        <v>0.87467058542861498</v>
      </c>
      <c r="FS110" s="88">
        <f>FZ110*12*60/(PI() * 'Drive Train'!$G$17)/FR$2*FR110</f>
        <v>4110.8369398423247</v>
      </c>
      <c r="FT110" s="2">
        <f>('DT-Prelim Calcs'!$C$6*FR110-FS110)/('DT-Prelim Calcs'!$C$6*FR110)*'DT-Prelim Calcs'!$C$7*FR110</f>
        <v>0.24077181223899125</v>
      </c>
      <c r="FU110" s="110">
        <f>FT110/'DT-Prelim Calcs'!$C$7*('DT-Prelim Calcs'!$C$8-'DT-Prelim Calcs'!$C$9)+'DT-Prelim Calcs'!$C$9</f>
        <v>17.685372945073226</v>
      </c>
      <c r="FV110" s="110">
        <f t="shared" si="135"/>
        <v>17.685372945073226</v>
      </c>
      <c r="FW110" s="2">
        <f t="shared" si="175"/>
        <v>1.3877787807814457E-16</v>
      </c>
      <c r="FX110" s="110">
        <f>FW110*'DT-Prelim Calcs'!$C$21/FR$2/'DT-Prelim Calcs'!$C$19/'DT-Prelim Calcs'!$C$18*3.39*'DT-Prelim Calcs'!$C$20</f>
        <v>9.2774121882739154E-15</v>
      </c>
      <c r="FY110" s="88">
        <f t="shared" si="136"/>
        <v>1</v>
      </c>
      <c r="FZ110" s="110">
        <f>FX109*'DT-Prelim Calcs'!$C$11+FZ109</f>
        <v>6.8356819897037893</v>
      </c>
      <c r="GA110" s="110">
        <f>GA109+0.5*FX110*'DT-Prelim Calcs'!$C$11^2+FZ110*'DT-Prelim Calcs'!$C$11</f>
        <v>28.026743791638111</v>
      </c>
      <c r="GB110" s="110">
        <f>MIN('Drive Train'!$G$35-FV109*'DT-Prelim Calcs'!$C$21*'Drive Train'!$G$38,GB109+FV$2)</f>
        <v>11.10831643494341</v>
      </c>
      <c r="GC110" s="110">
        <f>'Drive Train'!$G$35-FV110*'DT-Prelim Calcs'!$C$21*'Drive Train'!$G$38</f>
        <v>11.10831643494341</v>
      </c>
      <c r="GD110" s="1">
        <f>IF(GA110&gt;='Drive Train'!$G$30,1,0)</f>
        <v>1</v>
      </c>
      <c r="GE110" s="110">
        <f t="shared" si="176"/>
        <v>0</v>
      </c>
      <c r="GF110" s="119">
        <f>GF109+'DT-Prelim Calcs'!$C$11</f>
        <v>4.2400000000000029</v>
      </c>
      <c r="GG110" s="2">
        <f>GQ110/'Drive Train'!$G$35</f>
        <v>0.87467017462374064</v>
      </c>
      <c r="GH110" s="88">
        <f>GO110*12*60/(PI() * 'Drive Train'!$G$17)/GG$2*GG110</f>
        <v>4110.8311333841948</v>
      </c>
      <c r="GI110" s="2">
        <f>('DT-Prelim Calcs'!$C$6*GG110-GH110)/('DT-Prelim Calcs'!$C$6*GG110)*'DT-Prelim Calcs'!$C$7*GG110</f>
        <v>0.24077263490582457</v>
      </c>
      <c r="GJ110" s="110">
        <f>GI110/'DT-Prelim Calcs'!$C$7*('DT-Prelim Calcs'!$C$8-'DT-Prelim Calcs'!$C$9)+'DT-Prelim Calcs'!$C$9</f>
        <v>17.685423121915541</v>
      </c>
      <c r="GK110" s="110">
        <f t="shared" si="177"/>
        <v>17.685423121915541</v>
      </c>
      <c r="GL110" s="2">
        <f t="shared" si="178"/>
        <v>1.0496684834104819E-6</v>
      </c>
      <c r="GM110" s="110">
        <f>GL110*'DT-Prelim Calcs'!$C$21/GG$2/'DT-Prelim Calcs'!$C$19/'DT-Prelim Calcs'!$C$18*3.39*'DT-Prelim Calcs'!$C$20</f>
        <v>3.898398776398925E-5</v>
      </c>
      <c r="GN110" s="88">
        <f t="shared" si="137"/>
        <v>1</v>
      </c>
      <c r="GO110" s="110">
        <f>GM109*'DT-Prelim Calcs'!$C$11+GO109</f>
        <v>12.304215980939599</v>
      </c>
      <c r="GP110" s="110">
        <f>GP109+0.5*GM110*'DT-Prelim Calcs'!$C$11^2+GO110*'DT-Prelim Calcs'!$C$11</f>
        <v>46.091624083297418</v>
      </c>
      <c r="GQ110" s="110">
        <f>MIN('Drive Train'!$G$35-GK109*'DT-Prelim Calcs'!$C$21*'Drive Train'!$G$38,GQ109+GK$2)</f>
        <v>11.108311217721505</v>
      </c>
      <c r="GR110" s="110">
        <f>'Drive Train'!$G$35-GK110*'DT-Prelim Calcs'!$C$21*'Drive Train'!$G$38</f>
        <v>11.108311919027601</v>
      </c>
      <c r="GS110" s="1">
        <f>IF(GP110&gt;='Drive Train'!$G$30,1,0)</f>
        <v>1</v>
      </c>
      <c r="GT110" s="110">
        <f t="shared" si="179"/>
        <v>0</v>
      </c>
      <c r="GU110" s="119">
        <f>GU109+'DT-Prelim Calcs'!$C$11</f>
        <v>4.2400000000000029</v>
      </c>
      <c r="GV110" s="2">
        <f>HF110/'Drive Train'!$G$35</f>
        <v>0.87467029177855771</v>
      </c>
      <c r="GW110" s="88">
        <f>HD110*12*60/(PI() * 'Drive Train'!$G$17)/GV$2*GV110</f>
        <v>4110.8327892909783</v>
      </c>
      <c r="GX110" s="2">
        <f>('DT-Prelim Calcs'!$C$6*GV110-GW110)/('DT-Prelim Calcs'!$C$6*GV110)*'DT-Prelim Calcs'!$C$7*GV110</f>
        <v>0.24077240029470484</v>
      </c>
      <c r="GY110" s="110">
        <f>GX110/'DT-Prelim Calcs'!$C$7*('DT-Prelim Calcs'!$C$8-'DT-Prelim Calcs'!$C$9)+'DT-Prelim Calcs'!$C$9</f>
        <v>17.685408812301148</v>
      </c>
      <c r="GZ110" s="110">
        <f t="shared" si="138"/>
        <v>17.685408812301148</v>
      </c>
      <c r="HA110" s="2">
        <f t="shared" si="180"/>
        <v>7.5032018651000065E-7</v>
      </c>
      <c r="HB110" s="110">
        <f>HA110*'DT-Prelim Calcs'!$C$21/GV$2/'DT-Prelim Calcs'!$C$19/'DT-Prelim Calcs'!$C$18*3.39*'DT-Prelim Calcs'!$C$20</f>
        <v>2.7866391562926774E-5</v>
      </c>
      <c r="HC110" s="88">
        <f t="shared" si="139"/>
        <v>1</v>
      </c>
      <c r="HD110" s="110">
        <f>HB109*'DT-Prelim Calcs'!$C$11+HD109</f>
        <v>12.304219289221219</v>
      </c>
      <c r="HE110" s="110">
        <f>HE109+0.5*HB110*'DT-Prelim Calcs'!$C$11^2+HD110*'DT-Prelim Calcs'!$C$11</f>
        <v>46.759240312525712</v>
      </c>
      <c r="HF110" s="110">
        <f>MIN('Drive Train'!$G$35-GZ109*'DT-Prelim Calcs'!$C$21*'Drive Train'!$G$38,HF109+GZ$2)</f>
        <v>11.108312705587682</v>
      </c>
      <c r="HG110" s="110">
        <f>'Drive Train'!$G$35-GZ110*'DT-Prelim Calcs'!$C$21*'Drive Train'!$G$38</f>
        <v>11.108313206892896</v>
      </c>
      <c r="HH110" s="1">
        <f>IF(HE110&gt;='Drive Train'!$G$30,1,0)</f>
        <v>1</v>
      </c>
      <c r="HI110" s="110">
        <f t="shared" si="181"/>
        <v>0</v>
      </c>
      <c r="HJ110" s="119">
        <f>HJ109+'DT-Prelim Calcs'!$C$11</f>
        <v>4.2400000000000029</v>
      </c>
      <c r="HK110" s="2">
        <f>HU110/'Drive Train'!$G$35</f>
        <v>0.87467034854205361</v>
      </c>
      <c r="HL110" s="88">
        <f>HS110*12*60/(PI() * 'Drive Train'!$G$17)/HK$2*HK110</f>
        <v>4110.833591605875</v>
      </c>
      <c r="HM110" s="2">
        <f>('DT-Prelim Calcs'!$C$6*HK110-HL110)/('DT-Prelim Calcs'!$C$6*HK110)*'DT-Prelim Calcs'!$C$7*HK110</f>
        <v>0.24077228662164432</v>
      </c>
      <c r="HN110" s="110">
        <f>HM110/'DT-Prelim Calcs'!$C$7*('DT-Prelim Calcs'!$C$8-'DT-Prelim Calcs'!$C$9)+'DT-Prelim Calcs'!$C$9</f>
        <v>17.685401879050648</v>
      </c>
      <c r="HO110" s="110">
        <f t="shared" si="140"/>
        <v>17.685401879050648</v>
      </c>
      <c r="HP110" s="2">
        <f t="shared" si="182"/>
        <v>6.0528087342248682E-7</v>
      </c>
      <c r="HQ110" s="110">
        <f>HP110*'DT-Prelim Calcs'!$C$21/HK$2/'DT-Prelim Calcs'!$C$19/'DT-Prelim Calcs'!$C$18*3.39*'DT-Prelim Calcs'!$C$20</f>
        <v>2.2479728158182137E-5</v>
      </c>
      <c r="HR110" s="88">
        <f t="shared" si="141"/>
        <v>1</v>
      </c>
      <c r="HS110" s="110">
        <f>HQ109*'DT-Prelim Calcs'!$C$11+HS109</f>
        <v>12.304220892139377</v>
      </c>
      <c r="HT110" s="110">
        <f>HT109+0.5*HQ110*'DT-Prelim Calcs'!$C$11^2+HS110*'DT-Prelim Calcs'!$C$11</f>
        <v>47.227962692202922</v>
      </c>
      <c r="HU110" s="110">
        <f>MIN('Drive Train'!$G$35-HO109*'DT-Prelim Calcs'!$C$21*'Drive Train'!$G$38,HU109+HO$2)</f>
        <v>11.108313426484081</v>
      </c>
      <c r="HV110" s="110">
        <f>'Drive Train'!$G$35-HO110*'DT-Prelim Calcs'!$C$21*'Drive Train'!$G$38</f>
        <v>11.108313830885441</v>
      </c>
      <c r="HW110" s="1">
        <f>IF(HT110&gt;='Drive Train'!$G$30,1,0)</f>
        <v>1</v>
      </c>
      <c r="HX110" s="110">
        <f t="shared" si="183"/>
        <v>0</v>
      </c>
      <c r="HY110" s="119">
        <f>HY109+'DT-Prelim Calcs'!$C$11</f>
        <v>4.2400000000000029</v>
      </c>
      <c r="HZ110" s="2">
        <f>IJ110/'Drive Train'!$G$35</f>
        <v>0.87467037906677003</v>
      </c>
      <c r="IA110" s="88">
        <f>IH110*12*60/(PI() * 'Drive Train'!$G$17)/HZ$2*HZ110</f>
        <v>4110.8340230527729</v>
      </c>
      <c r="IB110" s="2">
        <f>('DT-Prelim Calcs'!$C$6*HZ110-IA110)/('DT-Prelim Calcs'!$C$6*HZ110)*'DT-Prelim Calcs'!$C$7*HZ110</f>
        <v>0.24077222549366467</v>
      </c>
      <c r="IC110" s="110">
        <f>IB110/'DT-Prelim Calcs'!$C$7*('DT-Prelim Calcs'!$C$8-'DT-Prelim Calcs'!$C$9)+'DT-Prelim Calcs'!$C$9</f>
        <v>17.685398150677422</v>
      </c>
      <c r="ID110" s="110">
        <f t="shared" si="142"/>
        <v>17.685398150677422</v>
      </c>
      <c r="IE110" s="2">
        <f t="shared" si="184"/>
        <v>5.2728561264481222E-7</v>
      </c>
      <c r="IF110" s="110">
        <f>IE110*'DT-Prelim Calcs'!$C$21/HZ$2/'DT-Prelim Calcs'!$C$19/'DT-Prelim Calcs'!$C$18*3.39*'DT-Prelim Calcs'!$C$20</f>
        <v>1.9583036164604411E-5</v>
      </c>
      <c r="IG110" s="88">
        <f t="shared" si="143"/>
        <v>1</v>
      </c>
      <c r="IH110" s="110">
        <f>IF109*'DT-Prelim Calcs'!$C$11+IH109</f>
        <v>12.304221754112644</v>
      </c>
      <c r="II110" s="110">
        <f>II109+0.5*IF110*'DT-Prelim Calcs'!$C$11^2+IH110*'DT-Prelim Calcs'!$C$11</f>
        <v>47.55702785637412</v>
      </c>
      <c r="IJ110" s="110">
        <f>MIN('Drive Train'!$G$35-ID109*'DT-Prelim Calcs'!$C$21*'Drive Train'!$G$38,IJ109+ID$2)</f>
        <v>11.108313814147978</v>
      </c>
      <c r="IK110" s="110">
        <f>'Drive Train'!$G$35-ID110*'DT-Prelim Calcs'!$C$21*'Drive Train'!$G$38</f>
        <v>11.108314166439031</v>
      </c>
      <c r="IL110" s="1">
        <f>IF(II110&gt;='Drive Train'!$G$30,1,0)</f>
        <v>1</v>
      </c>
      <c r="IM110" s="110">
        <f t="shared" si="185"/>
        <v>0</v>
      </c>
      <c r="IN110" s="119">
        <f>IN109+'DT-Prelim Calcs'!$C$11</f>
        <v>4.2400000000000029</v>
      </c>
      <c r="IO110" s="2">
        <f>IY110/'Drive Train'!$G$35</f>
        <v>0.87467039698627469</v>
      </c>
      <c r="IP110" s="88">
        <f>IW110*12*60/(PI() * 'Drive Train'!$G$17)/IO$2*IO110</f>
        <v>4110.8342763332475</v>
      </c>
      <c r="IQ110" s="2">
        <f>('DT-Prelim Calcs'!$C$6*IO110-IP110)/('DT-Prelim Calcs'!$C$6*IO110)*'DT-Prelim Calcs'!$C$7*IO110</f>
        <v>0.2407721896085448</v>
      </c>
      <c r="IR110" s="110">
        <f>IQ110/'DT-Prelim Calcs'!$C$7*('DT-Prelim Calcs'!$C$8-'DT-Prelim Calcs'!$C$9)+'DT-Prelim Calcs'!$C$9</f>
        <v>17.685395961939612</v>
      </c>
      <c r="IS110" s="110">
        <f t="shared" si="144"/>
        <v>17.685395961939612</v>
      </c>
      <c r="IT110" s="2">
        <f t="shared" si="186"/>
        <v>4.8149857265200602E-7</v>
      </c>
      <c r="IU110" s="110">
        <f>IT110*'DT-Prelim Calcs'!$C$21/IO$2/'DT-Prelim Calcs'!$C$19/'DT-Prelim Calcs'!$C$18*3.39*'DT-Prelim Calcs'!$C$20</f>
        <v>1.788253602095018E-5</v>
      </c>
      <c r="IV110" s="88">
        <f t="shared" si="145"/>
        <v>1</v>
      </c>
      <c r="IW110" s="110">
        <f>IU109*'DT-Prelim Calcs'!$C$11+IW109</f>
        <v>12.304222260133166</v>
      </c>
      <c r="IX110" s="110">
        <f>IX109+0.5*IU110*'DT-Prelim Calcs'!$C$11^2+IW110*'DT-Prelim Calcs'!$C$11</f>
        <v>47.789745516254563</v>
      </c>
      <c r="IY110" s="110">
        <f>MIN('Drive Train'!$G$35-IS109*'DT-Prelim Calcs'!$C$21*'Drive Train'!$G$38,IY109+IS$2)</f>
        <v>11.108314041725688</v>
      </c>
      <c r="IZ110" s="110">
        <f>'Drive Train'!$G$35-IS110*'DT-Prelim Calcs'!$C$21*'Drive Train'!$G$38</f>
        <v>11.108314363425434</v>
      </c>
      <c r="JA110" s="1">
        <f>IF(IX110&gt;='Drive Train'!$G$30,1,0)</f>
        <v>1</v>
      </c>
      <c r="JB110" s="110">
        <f t="shared" si="187"/>
        <v>0</v>
      </c>
      <c r="JC110" s="119">
        <f>JC109+'DT-Prelim Calcs'!$C$11</f>
        <v>4.2400000000000029</v>
      </c>
      <c r="JD110" s="2">
        <f>JN110/'Drive Train'!$G$35</f>
        <v>0.87467040747883118</v>
      </c>
      <c r="JE110" s="88">
        <f>JL110*12*60/(PI() * 'Drive Train'!$G$17)/JD$2*JD110</f>
        <v>4110.8344246386678</v>
      </c>
      <c r="JF110" s="2">
        <f>('DT-Prelim Calcs'!$C$6*JD110-JE110)/('DT-Prelim Calcs'!$C$6*JD110)*'DT-Prelim Calcs'!$C$7*JD110</f>
        <v>0.24077216859643252</v>
      </c>
      <c r="JG110" s="110">
        <f>JF110/'DT-Prelim Calcs'!$C$7*('DT-Prelim Calcs'!$C$8-'DT-Prelim Calcs'!$C$9)+'DT-Prelim Calcs'!$C$9</f>
        <v>17.685394680349788</v>
      </c>
      <c r="JH110" s="110">
        <f t="shared" si="146"/>
        <v>17.685394680349788</v>
      </c>
      <c r="JI110" s="2">
        <f t="shared" si="188"/>
        <v>4.5468850712326869E-7</v>
      </c>
      <c r="JJ110" s="110">
        <f>JI110*'DT-Prelim Calcs'!$C$21/JD$2/'DT-Prelim Calcs'!$C$19/'DT-Prelim Calcs'!$C$18*3.39*'DT-Prelim Calcs'!$C$20</f>
        <v>1.6886828058824652E-5</v>
      </c>
      <c r="JK110" s="88">
        <f t="shared" si="147"/>
        <v>1</v>
      </c>
      <c r="JL110" s="110">
        <f>JJ109*'DT-Prelim Calcs'!$C$11+JL109</f>
        <v>12.304222556427556</v>
      </c>
      <c r="JM110" s="110">
        <f>JM109+0.5*JJ110*'DT-Prelim Calcs'!$C$11^2+JL110*'DT-Prelim Calcs'!$C$11</f>
        <v>47.947378189227919</v>
      </c>
      <c r="JN110" s="110">
        <f>MIN('Drive Train'!$G$35-JH109*'DT-Prelim Calcs'!$C$21*'Drive Train'!$G$38,JN109+JH$2)</f>
        <v>11.108314174981155</v>
      </c>
      <c r="JO110" s="110">
        <f>'Drive Train'!$G$35-JH110*'DT-Prelim Calcs'!$C$21*'Drive Train'!$G$38</f>
        <v>11.108314478768518</v>
      </c>
      <c r="JP110" s="1">
        <f>IF(JM110&gt;='Drive Train'!$G$30,1,0)</f>
        <v>1</v>
      </c>
      <c r="JQ110" s="110">
        <f>MIN(JG110,'DT-Prelim Calcs'!$C$10)*'DT-Prelim Calcs'!$C$11*1000/60/60*(1-JP110)</f>
        <v>0</v>
      </c>
      <c r="JR110" s="119">
        <f>JR109+'DT-Prelim Calcs'!$C$11</f>
        <v>4.2400000000000029</v>
      </c>
      <c r="JS110" s="2">
        <f>KC110/'Drive Train'!$G$35</f>
        <v>0.87467041133916446</v>
      </c>
      <c r="JT110" s="88">
        <f>KA110*12*60/(PI() * 'Drive Train'!$G$17)/JS$2*JS110</f>
        <v>4110.8344792019534</v>
      </c>
      <c r="JU110" s="2">
        <f>('DT-Prelim Calcs'!$C$6*JS110-JT110)/('DT-Prelim Calcs'!$C$6*JS110)*'DT-Prelim Calcs'!$C$7*JS110</f>
        <v>0.2407721608658325</v>
      </c>
      <c r="JV110" s="110">
        <f>JU110/'DT-Prelim Calcs'!$C$7*('DT-Prelim Calcs'!$C$8-'DT-Prelim Calcs'!$C$9)+'DT-Prelim Calcs'!$C$9</f>
        <v>17.685394208838012</v>
      </c>
      <c r="JW110" s="110">
        <f t="shared" si="148"/>
        <v>17.685394208838012</v>
      </c>
      <c r="JX110" s="2">
        <f t="shared" si="189"/>
        <v>4.4482477271068355E-7</v>
      </c>
      <c r="JY110" s="110">
        <f>JX110*'DT-Prelim Calcs'!$C$21/JS$2/'DT-Prelim Calcs'!$C$19/'DT-Prelim Calcs'!$C$18*3.39*'DT-Prelim Calcs'!$C$20</f>
        <v>1.6520495537914723E-5</v>
      </c>
      <c r="JZ110" s="88">
        <f t="shared" si="149"/>
        <v>1</v>
      </c>
      <c r="KA110" s="110">
        <f>JY109*'DT-Prelim Calcs'!$C$11+KA109</f>
        <v>12.304222665437702</v>
      </c>
      <c r="KB110" s="110">
        <f>KB109+0.5*JY110*'DT-Prelim Calcs'!$C$11^2+KA110*'DT-Prelim Calcs'!$C$11</f>
        <v>48.009468246369174</v>
      </c>
      <c r="KC110" s="110">
        <f>MIN('Drive Train'!$G$35-JW109*'DT-Prelim Calcs'!$C$21*'Drive Train'!$G$38,KC109+JW$2)</f>
        <v>11.108314224007389</v>
      </c>
      <c r="KD110" s="110">
        <f>'Drive Train'!$G$35-JW110*'DT-Prelim Calcs'!$C$21*'Drive Train'!$G$38</f>
        <v>11.108314521204578</v>
      </c>
      <c r="KE110" s="1">
        <f>IF(KB110&gt;='Drive Train'!$G$30,1,0)</f>
        <v>1</v>
      </c>
      <c r="KF110" s="110">
        <f>MIN(JV110,'DT-Prelim Calcs'!$C$10)*'DT-Prelim Calcs'!$C$11*1000/60/60*(1-KE110)</f>
        <v>0</v>
      </c>
      <c r="KG110" s="119">
        <f>KG109+'DT-Prelim Calcs'!$C$11</f>
        <v>4.2400000000000029</v>
      </c>
      <c r="KH110" s="2">
        <f>KR110/'Drive Train'!$G$35</f>
        <v>0.8746704110521023</v>
      </c>
      <c r="KI110" s="88">
        <f>KP110*12*60/(PI() * 'Drive Train'!$G$17)/KH$2*KH110</f>
        <v>4110.8344751445156</v>
      </c>
      <c r="KJ110" s="2">
        <f>('DT-Prelim Calcs'!$C$6*KH110-KI110)/('DT-Prelim Calcs'!$C$6*KH110)*'DT-Prelim Calcs'!$C$7*KH110</f>
        <v>0.24077216144069591</v>
      </c>
      <c r="KK110" s="110">
        <f>KJ110/'DT-Prelim Calcs'!$C$7*('DT-Prelim Calcs'!$C$8-'DT-Prelim Calcs'!$C$9)+'DT-Prelim Calcs'!$C$9</f>
        <v>17.685394243900603</v>
      </c>
      <c r="KL110" s="110">
        <f t="shared" si="150"/>
        <v>17.685394243900603</v>
      </c>
      <c r="KM110" s="2">
        <f t="shared" si="190"/>
        <v>4.4555826042569358E-7</v>
      </c>
      <c r="KN110" s="110">
        <f>KM110*'DT-Prelim Calcs'!$C$21/KH$2/'DT-Prelim Calcs'!$C$19/'DT-Prelim Calcs'!$C$18*3.39*'DT-Prelim Calcs'!$C$20</f>
        <v>1.6547736782706683E-5</v>
      </c>
      <c r="KO110" s="88">
        <f t="shared" si="151"/>
        <v>1</v>
      </c>
      <c r="KP110" s="110">
        <f>KN109*'DT-Prelim Calcs'!$C$11+KP109</f>
        <v>12.304222657331483</v>
      </c>
      <c r="KQ110" s="110">
        <f>KQ109+0.5*KN110*'DT-Prelim Calcs'!$C$11^2+KP110*'DT-Prelim Calcs'!$C$11</f>
        <v>48.004912812357794</v>
      </c>
      <c r="KR110" s="110">
        <f>MIN('Drive Train'!$G$35-KL109*'DT-Prelim Calcs'!$C$21*'Drive Train'!$G$38,KR109+KL$2)</f>
        <v>11.108314220361699</v>
      </c>
      <c r="KS110" s="110">
        <f>'Drive Train'!$G$35-KL110*'DT-Prelim Calcs'!$C$21*'Drive Train'!$G$38</f>
        <v>11.108314518048946</v>
      </c>
      <c r="KT110" s="1">
        <f>IF(KQ110&gt;='Drive Train'!$G$30,1,0)</f>
        <v>1</v>
      </c>
      <c r="KU110" s="110">
        <f>MIN(KK110,'DT-Prelim Calcs'!$C$10)*'DT-Prelim Calcs'!$C$11*1000/60/60*(1-KT110)</f>
        <v>0</v>
      </c>
      <c r="KV110" s="119">
        <f>KV109+'DT-Prelim Calcs'!$C$11</f>
        <v>4.2400000000000029</v>
      </c>
      <c r="KW110" s="2">
        <f>LG110/'Drive Train'!$G$35</f>
        <v>0.87467041132160772</v>
      </c>
      <c r="KX110" s="88">
        <f>LE110*12*60/(PI() * 'Drive Train'!$G$17)/KW$2*KW110</f>
        <v>4110.8344789537987</v>
      </c>
      <c r="KY110" s="2">
        <f>('DT-Prelim Calcs'!$C$6*KW110-KX110)/('DT-Prelim Calcs'!$C$6*KW110)*'DT-Prelim Calcs'!$C$7*KW110</f>
        <v>0.24077216090099143</v>
      </c>
      <c r="KZ110" s="110">
        <f>KY110/'DT-Prelim Calcs'!$C$7*('DT-Prelim Calcs'!$C$8-'DT-Prelim Calcs'!$C$9)+'DT-Prelim Calcs'!$C$9</f>
        <v>17.685394210982459</v>
      </c>
      <c r="LA110" s="110">
        <f t="shared" si="152"/>
        <v>17.685394210982459</v>
      </c>
      <c r="LB110" s="2">
        <f t="shared" si="191"/>
        <v>4.4486963315937267E-7</v>
      </c>
      <c r="LC110" s="110">
        <f>LB110*'DT-Prelim Calcs'!$C$21/KW$2/'DT-Prelim Calcs'!$C$19/'DT-Prelim Calcs'!$C$18*3.39*'DT-Prelim Calcs'!$C$20</f>
        <v>1.6522161625075027E-5</v>
      </c>
      <c r="LD110" s="88">
        <f t="shared" si="153"/>
        <v>1</v>
      </c>
      <c r="LE110" s="110">
        <f>LC109*'DT-Prelim Calcs'!$C$11+LE109</f>
        <v>12.304222664941923</v>
      </c>
      <c r="LF110" s="110">
        <f>LF109+0.5*LC110*'DT-Prelim Calcs'!$C$11^2+LE110*'DT-Prelim Calcs'!$C$11</f>
        <v>48.009253162012911</v>
      </c>
      <c r="LG110" s="110">
        <f>MIN('Drive Train'!$G$35-LA109*'DT-Prelim Calcs'!$C$21*'Drive Train'!$G$38,LG109+LA$2)</f>
        <v>11.108314223784417</v>
      </c>
      <c r="LH110" s="110">
        <f>'Drive Train'!$G$35-LA110*'DT-Prelim Calcs'!$C$21*'Drive Train'!$G$38</f>
        <v>11.108314521011579</v>
      </c>
      <c r="LI110" s="1">
        <f>IF(LF110&gt;='Drive Train'!$G$30,1,0)</f>
        <v>1</v>
      </c>
      <c r="LJ110" s="110">
        <f>MIN(KZ110,'DT-Prelim Calcs'!$C$10)*'DT-Prelim Calcs'!$C$11*1000/60/60*(1-LI110)</f>
        <v>0</v>
      </c>
      <c r="LK110" s="119">
        <f>LK109+'DT-Prelim Calcs'!$C$11</f>
        <v>4.2400000000000029</v>
      </c>
      <c r="LL110" s="2">
        <f>LV110/'Drive Train'!$G$35</f>
        <v>0.87467041111853061</v>
      </c>
      <c r="LM110" s="88">
        <f>LT110*12*60/(PI() * 'Drive Train'!$G$17)/LL$2*LL110</f>
        <v>4110.8344760834361</v>
      </c>
      <c r="LN110" s="2">
        <f>('DT-Prelim Calcs'!$C$6*LL110-LM110)/('DT-Prelim Calcs'!$C$6*LL110)*'DT-Prelim Calcs'!$C$7*LL110</f>
        <v>0.24077216130766838</v>
      </c>
      <c r="LO110" s="110">
        <f>LN110/'DT-Prelim Calcs'!$C$7*('DT-Prelim Calcs'!$C$8-'DT-Prelim Calcs'!$C$9)+'DT-Prelim Calcs'!$C$9</f>
        <v>17.685394235786866</v>
      </c>
      <c r="LP110" s="110">
        <f t="shared" si="154"/>
        <v>17.685394235786866</v>
      </c>
      <c r="LQ110" s="2">
        <f t="shared" si="192"/>
        <v>4.4538852606024193E-7</v>
      </c>
      <c r="LR110" s="110">
        <f>LQ110*'DT-Prelim Calcs'!$C$21/LL$2/'DT-Prelim Calcs'!$C$19/'DT-Prelim Calcs'!$C$18*3.39*'DT-Prelim Calcs'!$C$20</f>
        <v>1.6541432961518881E-5</v>
      </c>
      <c r="LS110" s="88">
        <f t="shared" si="155"/>
        <v>1</v>
      </c>
      <c r="LT110" s="110">
        <f>LR109*'DT-Prelim Calcs'!$C$11+LT109</f>
        <v>12.304222659207323</v>
      </c>
      <c r="LU110" s="110">
        <f>LU109+0.5*LR110*'DT-Prelim Calcs'!$C$11^2+LT110*'DT-Prelim Calcs'!$C$11</f>
        <v>48.006377579672254</v>
      </c>
      <c r="LV110" s="110">
        <f>MIN('Drive Train'!$G$35-LP109*'DT-Prelim Calcs'!$C$21*'Drive Train'!$G$38,LV109+LP$2)</f>
        <v>11.108314221205339</v>
      </c>
      <c r="LW110" s="110">
        <f>'Drive Train'!$G$35-LP110*'DT-Prelim Calcs'!$C$21*'Drive Train'!$G$38</f>
        <v>11.108314518779181</v>
      </c>
      <c r="LX110" s="1">
        <f>IF(LU110&gt;='Drive Train'!$G$30,1,0)</f>
        <v>1</v>
      </c>
      <c r="LY110" s="110">
        <f>MIN(LO110,'DT-Prelim Calcs'!$C$10)*'DT-Prelim Calcs'!$C$11*1000/60/60*(1-LX110)</f>
        <v>0</v>
      </c>
      <c r="LZ110" s="119">
        <f>LZ109+'DT-Prelim Calcs'!$C$11</f>
        <v>4.2400000000000029</v>
      </c>
    </row>
    <row r="111" spans="18:338" x14ac:dyDescent="0.2">
      <c r="R111" s="119">
        <f>R110+'DT-Prelim Calcs'!$C$11</f>
        <v>4.2800000000000029</v>
      </c>
      <c r="S111" s="2">
        <f>AG111/'Drive Train'!$G$35</f>
        <v>0</v>
      </c>
      <c r="T111" s="88">
        <f>AE111*12*60/(PI() * 'Drive Train'!$G$17)/S$2*ABS(S111)</f>
        <v>0</v>
      </c>
      <c r="U111" s="2">
        <f>IF(OR(AD110=1,AND($C$32=Motors!$C$28,'DT-Prelim Calcs'!AI110=1)),0,IF(AG111=0,-(V110+$C$9)/($C$8-$C$9)*$C$7,($C$6*S111-T111)/($C$6*S111)*$C$7*S111))</f>
        <v>0</v>
      </c>
      <c r="V111" s="110">
        <f>IF(AND(AD110=1,AI110=1),0,ABS(U111/$C$7*($C$8-$C$9)+$C$9) *'Drive Train'!$K$55 + V110*(1-'Drive Train'!$K$55))</f>
        <v>0</v>
      </c>
      <c r="W111" s="110">
        <f t="shared" si="194"/>
        <v>0</v>
      </c>
      <c r="X111" s="2">
        <f>MAX(MIN(IF(AND(AI110=1,AG111&lt;0),-1,1)*(W111-$C$9)/($C$8-$C$9)*$C$7-$C$29*AE111/T$2 -  AI110*$C$29/2,X$2),MAX(X$4:X110)*-1)</f>
        <v>-0.19877611615902296</v>
      </c>
      <c r="Y111" s="110">
        <f t="shared" si="109"/>
        <v>0</v>
      </c>
      <c r="Z111" s="110">
        <f t="shared" si="110"/>
        <v>0</v>
      </c>
      <c r="AA111" s="110">
        <f t="shared" si="111"/>
        <v>0</v>
      </c>
      <c r="AB111" s="110" t="e">
        <f t="shared" si="112"/>
        <v>#N/A</v>
      </c>
      <c r="AC111" s="88">
        <f t="shared" si="156"/>
        <v>0</v>
      </c>
      <c r="AD111" s="1">
        <f t="shared" si="113"/>
        <v>1</v>
      </c>
      <c r="AE111" s="110">
        <f t="shared" si="114"/>
        <v>0</v>
      </c>
      <c r="AF111" s="110" t="e">
        <f t="shared" si="115"/>
        <v>#N/A</v>
      </c>
      <c r="AG111" s="110">
        <f>IF(AI110=0,MIN('Drive Train'!$G$35-W110*$C$21*'Drive Train'!$G$38,AG110+W$2)-$C$3,IF(AE110-1&lt;=0,0,IF($C$32=Motors!$C$26,MAX(MAX(AG$4:AG110)*-1,AG110-W$2),MAX(0,MAX(AG$4:AG110)*-1,AG110-W$2))))</f>
        <v>0</v>
      </c>
      <c r="AH111" s="110">
        <f>'Drive Train'!$G$35-ABS(W111)*'DT-Prelim Calcs'!$C$21*'Drive Train'!$G$38</f>
        <v>12.7</v>
      </c>
      <c r="AI111" s="1">
        <f>IF(AJ111&gt;='Drive Train'!$G$30,1,0)</f>
        <v>1</v>
      </c>
      <c r="AJ111" s="110">
        <f>AJ110+0.5*Y111*'DT-Prelim Calcs'!$C$11^2+AE111*'DT-Prelim Calcs'!$C$11</f>
        <v>27.383415475911544</v>
      </c>
      <c r="AK111" s="110">
        <f t="shared" si="193"/>
        <v>0</v>
      </c>
      <c r="AL111" s="119">
        <f>AL110+'DT-Prelim Calcs'!$C$11</f>
        <v>4.2800000000000029</v>
      </c>
      <c r="AM111" s="2">
        <f>AW111/'Drive Train'!$G$35</f>
        <v>0.76131824608326182</v>
      </c>
      <c r="AN111" s="88">
        <f>AU111*12*60/(PI() * 'Drive Train'!$G$17)/AM$2*AM111</f>
        <v>2373.0597788220712</v>
      </c>
      <c r="AO111" s="2">
        <f>('DT-Prelim Calcs'!$C$6*AM111-AN111)/('DT-Prelim Calcs'!$C$6*AM111)*'DT-Prelim Calcs'!$C$7*AM111</f>
        <v>0.50051107489878266</v>
      </c>
      <c r="AP111" s="110">
        <f>AO111/'DT-Prelim Calcs'!$C$7*('DT-Prelim Calcs'!$C$8-'DT-Prelim Calcs'!$C$9)+'DT-Prelim Calcs'!$C$9</f>
        <v>33.527625844890295</v>
      </c>
      <c r="AQ111" s="110">
        <f t="shared" si="117"/>
        <v>33.527625844890295</v>
      </c>
      <c r="AR111" s="2">
        <f t="shared" si="157"/>
        <v>0.34082672556178906</v>
      </c>
      <c r="AS111" s="110">
        <f>AR111*'DT-Prelim Calcs'!$C$21/AM$2/'DT-Prelim Calcs'!$C$19/'DT-Prelim Calcs'!$C$18*3.39*'DT-Prelim Calcs'!$C$20</f>
        <v>3.7974232175966156</v>
      </c>
      <c r="AT111" s="88">
        <f t="shared" si="118"/>
        <v>0</v>
      </c>
      <c r="AU111" s="110">
        <f>AS110*'DT-Prelim Calcs'!$C$11+AU110</f>
        <v>27.201309505042314</v>
      </c>
      <c r="AV111" s="110">
        <f>AV110+0.5*AS111*'DT-Prelim Calcs'!$C$11^2+AU111*'DT-Prelim Calcs'!$C$11</f>
        <v>67.462389668334353</v>
      </c>
      <c r="AW111" s="110">
        <f>MIN('Drive Train'!$G$35-AQ110*'DT-Prelim Calcs'!$C$21*'Drive Train'!$G$38,AW110+AQ$2)</f>
        <v>9.6687417252574246</v>
      </c>
      <c r="AX111" s="110">
        <f>'Drive Train'!$G$35-AQ111*'DT-Prelim Calcs'!$C$21*'Drive Train'!$G$38</f>
        <v>9.6825136739598729</v>
      </c>
      <c r="AY111" s="1">
        <f>IF(AV111&gt;='Drive Train'!$G$30,1,0)</f>
        <v>1</v>
      </c>
      <c r="AZ111" s="110">
        <f t="shared" si="158"/>
        <v>0</v>
      </c>
      <c r="BA111" s="119">
        <f>BA110+'DT-Prelim Calcs'!$C$11</f>
        <v>4.2800000000000029</v>
      </c>
      <c r="BB111" s="2">
        <f>BL111/'Drive Train'!$G$35</f>
        <v>0.85277995521271677</v>
      </c>
      <c r="BC111" s="88">
        <f>BJ111*12*60/(PI() * 'Drive Train'!$G$17)/BB$2*BB111</f>
        <v>3779.158621253328</v>
      </c>
      <c r="BD111" s="2">
        <f>('DT-Prelim Calcs'!$C$6*BB111-BC111)/('DT-Prelim Calcs'!$C$6*BB111)*'DT-Prelim Calcs'!$C$7*BB111</f>
        <v>0.28998589165006888</v>
      </c>
      <c r="BE111" s="110">
        <f>BD111/'DT-Prelim Calcs'!$C$7*('DT-Prelim Calcs'!$C$8-'DT-Prelim Calcs'!$C$9)+'DT-Prelim Calcs'!$C$9</f>
        <v>20.68708275312477</v>
      </c>
      <c r="BF111" s="110">
        <f t="shared" si="119"/>
        <v>20.68708275312477</v>
      </c>
      <c r="BG111" s="2">
        <f t="shared" si="159"/>
        <v>6.2958609463793919E-2</v>
      </c>
      <c r="BH111" s="110">
        <f>BG111*'DT-Prelim Calcs'!$C$21/BB$2/'DT-Prelim Calcs'!$C$19/'DT-Prelim Calcs'!$C$18*3.39*'DT-Prelim Calcs'!$C$20</f>
        <v>1.0911790340380321</v>
      </c>
      <c r="BI111" s="88">
        <f t="shared" si="120"/>
        <v>0</v>
      </c>
      <c r="BJ111" s="110">
        <f>BH110*'DT-Prelim Calcs'!$C$11+BJ110</f>
        <v>24.861079529843792</v>
      </c>
      <c r="BK111" s="110">
        <f>BK110+0.5*BH111*'DT-Prelim Calcs'!$C$11^2+BJ111*'DT-Prelim Calcs'!$C$11</f>
        <v>73.874489961702594</v>
      </c>
      <c r="BL111" s="110">
        <f>MIN('Drive Train'!$G$35-BF110*'DT-Prelim Calcs'!$C$21*'Drive Train'!$G$38,BL110+BF$2)</f>
        <v>10.830305431201502</v>
      </c>
      <c r="BM111" s="110">
        <f>'Drive Train'!$G$35-BF111*'DT-Prelim Calcs'!$C$21*'Drive Train'!$G$38</f>
        <v>10.838162552218771</v>
      </c>
      <c r="BN111" s="1">
        <f>IF(BK111&gt;='Drive Train'!$G$30,1,0)</f>
        <v>1</v>
      </c>
      <c r="BO111" s="110">
        <f t="shared" si="160"/>
        <v>0</v>
      </c>
      <c r="BP111" s="119">
        <f>BP110+'DT-Prelim Calcs'!$C$11</f>
        <v>4.2800000000000029</v>
      </c>
      <c r="BQ111" s="2">
        <f>CA111/'Drive Train'!$G$35</f>
        <v>0.87314826790507916</v>
      </c>
      <c r="BR111" s="88">
        <f>BY111*12*60/(PI() * 'Drive Train'!$G$17)/BQ$2*BQ111</f>
        <v>4088.1495120206732</v>
      </c>
      <c r="BS111" s="2">
        <f>('DT-Prelim Calcs'!$C$6*BQ111-BR111)/('DT-Prelim Calcs'!$C$6*BQ111)*'DT-Prelim Calcs'!$C$7*BQ111</f>
        <v>0.24410295980966348</v>
      </c>
      <c r="BT111" s="110">
        <f>BS111/'DT-Prelim Calcs'!$C$7*('DT-Prelim Calcs'!$C$8-'DT-Prelim Calcs'!$C$9)+'DT-Prelim Calcs'!$C$9</f>
        <v>17.888549321724156</v>
      </c>
      <c r="BU111" s="110">
        <f t="shared" si="121"/>
        <v>17.888549321724156</v>
      </c>
      <c r="BV111" s="2">
        <f t="shared" si="161"/>
        <v>4.2424863630372012E-3</v>
      </c>
      <c r="BW111" s="110">
        <f>BV111*'DT-Prelim Calcs'!$C$21/BQ$2/'DT-Prelim Calcs'!$C$19/'DT-Prelim Calcs'!$C$18*3.39*'DT-Prelim Calcs'!$C$20</f>
        <v>9.9789973136254068E-2</v>
      </c>
      <c r="BX111" s="88">
        <f t="shared" si="122"/>
        <v>1</v>
      </c>
      <c r="BY111" s="110">
        <f>BW110*'DT-Prelim Calcs'!$C$11+BY110</f>
        <v>19.354192399942729</v>
      </c>
      <c r="BZ111" s="110">
        <f>BZ110+0.5*BW111*'DT-Prelim Calcs'!$C$11^2+BY111*'DT-Prelim Calcs'!$C$11</f>
        <v>66.957425978715023</v>
      </c>
      <c r="CA111" s="110">
        <f>MIN('Drive Train'!$G$35-BU110*'DT-Prelim Calcs'!$C$21*'Drive Train'!$G$38,CA110+BU$2)</f>
        <v>11.088983002394505</v>
      </c>
      <c r="CB111" s="110">
        <f>'Drive Train'!$G$35-BU111*'DT-Prelim Calcs'!$C$21*'Drive Train'!$G$38</f>
        <v>11.090030561044825</v>
      </c>
      <c r="CC111" s="1">
        <f>IF(BZ111&gt;='Drive Train'!$G$30,1,0)</f>
        <v>1</v>
      </c>
      <c r="CD111" s="110">
        <f t="shared" si="162"/>
        <v>0</v>
      </c>
      <c r="CE111" s="119">
        <f>CE110+'DT-Prelim Calcs'!$C$11</f>
        <v>4.2800000000000029</v>
      </c>
      <c r="CF111" s="2">
        <f>CP111/'Drive Train'!$G$35</f>
        <v>0.87462927193188644</v>
      </c>
      <c r="CG111" s="88">
        <f>CN111*12*60/(PI() * 'Drive Train'!$G$17)/CF$2*CF111</f>
        <v>4110.2340106319543</v>
      </c>
      <c r="CH111" s="2">
        <f>('DT-Prelim Calcs'!$C$6*CF111-CG111)/('DT-Prelim Calcs'!$C$6*CF111)*'DT-Prelim Calcs'!$C$7*CF111</f>
        <v>0.24085913044603946</v>
      </c>
      <c r="CI111" s="110">
        <f>CH111/'DT-Prelim Calcs'!$C$7*('DT-Prelim Calcs'!$C$8-'DT-Prelim Calcs'!$C$9)+'DT-Prelim Calcs'!$C$9</f>
        <v>17.690698736425105</v>
      </c>
      <c r="CJ111" s="110">
        <f t="shared" si="123"/>
        <v>17.690698736425105</v>
      </c>
      <c r="CK111" s="2">
        <f t="shared" si="163"/>
        <v>1.1126049054022147E-4</v>
      </c>
      <c r="CL111" s="110">
        <f>CK111*'DT-Prelim Calcs'!$C$21/CF$2/'DT-Prelim Calcs'!$C$19/'DT-Prelim Calcs'!$C$18*3.39*'DT-Prelim Calcs'!$C$20</f>
        <v>3.3057123618633155E-3</v>
      </c>
      <c r="CM111" s="88">
        <f t="shared" si="124"/>
        <v>1</v>
      </c>
      <c r="CN111" s="110">
        <f>CL110*'DT-Prelim Calcs'!$C$11+CN110</f>
        <v>15.378755065530328</v>
      </c>
      <c r="CO111" s="110">
        <f>CO110+0.5*CL111*'DT-Prelim Calcs'!$C$11^2+CN111*'DT-Prelim Calcs'!$C$11</f>
        <v>57.799161733614561</v>
      </c>
      <c r="CP111" s="110">
        <f>MIN('Drive Train'!$G$35-CJ110*'DT-Prelim Calcs'!$C$21*'Drive Train'!$G$38,CP110+CJ$2)</f>
        <v>11.107791753534958</v>
      </c>
      <c r="CQ111" s="110">
        <f>'Drive Train'!$G$35-CJ111*'DT-Prelim Calcs'!$C$21*'Drive Train'!$G$38</f>
        <v>11.10783711372174</v>
      </c>
      <c r="CR111" s="1">
        <f>IF(CO111&gt;='Drive Train'!$G$30,1,0)</f>
        <v>1</v>
      </c>
      <c r="CS111" s="110">
        <f t="shared" si="164"/>
        <v>0</v>
      </c>
      <c r="CT111" s="119">
        <f>CT110+'DT-Prelim Calcs'!$C$11</f>
        <v>4.2800000000000029</v>
      </c>
      <c r="CU111" s="2">
        <f>DE111/'Drive Train'!$G$35</f>
        <v>0.87467015716517638</v>
      </c>
      <c r="CV111" s="88">
        <f>DC111*12*60/(PI() * 'Drive Train'!$G$17)/CU$2*CU111</f>
        <v>4110.8308509418603</v>
      </c>
      <c r="CW111" s="2">
        <f>('DT-Prelim Calcs'!$C$6*CU111-CV111)/('DT-Prelim Calcs'!$C$6*CU111)*'DT-Prelim Calcs'!$C$7*CU111</f>
        <v>0.24077267848166184</v>
      </c>
      <c r="CX111" s="110">
        <f>CW111/'DT-Prelim Calcs'!$C$7*('DT-Prelim Calcs'!$C$8-'DT-Prelim Calcs'!$C$9)+'DT-Prelim Calcs'!$C$9</f>
        <v>17.685425779732565</v>
      </c>
      <c r="CY111" s="110">
        <f t="shared" si="125"/>
        <v>17.685425779732565</v>
      </c>
      <c r="CZ111" s="2">
        <f t="shared" si="165"/>
        <v>1.1049811410868138E-6</v>
      </c>
      <c r="DA111" s="110">
        <f>CZ111*'DT-Prelim Calcs'!$C$21/CU$2/'DT-Prelim Calcs'!$C$19/'DT-Prelim Calcs'!$C$18*3.39*'DT-Prelim Calcs'!$C$20</f>
        <v>3.9670320898670854E-5</v>
      </c>
      <c r="DB111" s="88">
        <f t="shared" si="126"/>
        <v>1</v>
      </c>
      <c r="DC111" s="110">
        <f>DA110*'DT-Prelim Calcs'!$C$11+DC110</f>
        <v>12.728498670154822</v>
      </c>
      <c r="DD111" s="110">
        <f>DD110+0.5*DA111*'DT-Prelim Calcs'!$C$11^2+DC111*'DT-Prelim Calcs'!$C$11</f>
        <v>49.868599950538098</v>
      </c>
      <c r="DE111" s="110">
        <f>MIN('Drive Train'!$G$35-CY110*'DT-Prelim Calcs'!$C$21*'Drive Train'!$G$38,DE110+CY$2)</f>
        <v>11.108310995997739</v>
      </c>
      <c r="DF111" s="110">
        <f>'Drive Train'!$G$35-CY111*'DT-Prelim Calcs'!$C$21*'Drive Train'!$G$38</f>
        <v>11.10831167982407</v>
      </c>
      <c r="DG111" s="1">
        <f>IF(DD111&gt;='Drive Train'!$G$30,1,0)</f>
        <v>1</v>
      </c>
      <c r="DH111" s="110">
        <f t="shared" si="166"/>
        <v>0</v>
      </c>
      <c r="DI111" s="119">
        <f>DI110+'DT-Prelim Calcs'!$C$11</f>
        <v>4.2800000000000029</v>
      </c>
      <c r="DJ111" s="2">
        <f>DT111/'Drive Train'!$G$35</f>
        <v>0.87467058386181507</v>
      </c>
      <c r="DK111" s="88">
        <f>DR111*12*60/(PI() * 'Drive Train'!$G$17)/DJ$2*DJ111</f>
        <v>4110.8369182596361</v>
      </c>
      <c r="DL111" s="2">
        <f>('DT-Prelim Calcs'!$C$6*DJ111-DK111)/('DT-Prelim Calcs'!$C$6*DJ111)*'DT-Prelim Calcs'!$C$7*DJ111</f>
        <v>0.24077181524069222</v>
      </c>
      <c r="DM111" s="110">
        <f>DL111/'DT-Prelim Calcs'!$C$7*('DT-Prelim Calcs'!$C$8-'DT-Prelim Calcs'!$C$9)+'DT-Prelim Calcs'!$C$9</f>
        <v>17.685373128155696</v>
      </c>
      <c r="DN111" s="110">
        <f t="shared" si="127"/>
        <v>17.685373128155696</v>
      </c>
      <c r="DO111" s="2">
        <f t="shared" si="167"/>
        <v>3.8345044917065252E-9</v>
      </c>
      <c r="DP111" s="110">
        <f>DO111*'DT-Prelim Calcs'!$C$21/DJ$2/'DT-Prelim Calcs'!$C$19/'DT-Prelim Calcs'!$C$18*3.39*'DT-Prelim Calcs'!$C$20</f>
        <v>1.6139906616987638E-7</v>
      </c>
      <c r="DQ111" s="88">
        <f t="shared" si="128"/>
        <v>1</v>
      </c>
      <c r="DR111" s="110">
        <f>DP110*'DT-Prelim Calcs'!$C$11+DR110</f>
        <v>10.856671357859861</v>
      </c>
      <c r="DS111" s="110">
        <f>DS110+0.5*DP111*'DT-Prelim Calcs'!$C$11^2+DR111*'DT-Prelim Calcs'!$C$11</f>
        <v>43.49991507055946</v>
      </c>
      <c r="DT111" s="110">
        <f>MIN('Drive Train'!$G$35-DN110*'DT-Prelim Calcs'!$C$21*'Drive Train'!$G$38,DT110+DN$2)</f>
        <v>11.108316415045051</v>
      </c>
      <c r="DU111" s="110">
        <f>'Drive Train'!$G$35-DN111*'DT-Prelim Calcs'!$C$21*'Drive Train'!$G$38</f>
        <v>11.108316418465986</v>
      </c>
      <c r="DV111" s="1">
        <f>IF(DS111&gt;='Drive Train'!$G$30,1,0)</f>
        <v>1</v>
      </c>
      <c r="DW111" s="110">
        <f t="shared" si="168"/>
        <v>0</v>
      </c>
      <c r="DX111" s="119">
        <f>DX110+'DT-Prelim Calcs'!$C$11</f>
        <v>4.2800000000000029</v>
      </c>
      <c r="DY111" s="2">
        <f>EI111/'Drive Train'!$G$35</f>
        <v>0.87467058542683362</v>
      </c>
      <c r="DZ111" s="88">
        <f>EG111*12*60/(PI() * 'Drive Train'!$G$17)/DY$2*DY111</f>
        <v>4110.8369398186878</v>
      </c>
      <c r="EA111" s="2">
        <f>('DT-Prelim Calcs'!$C$6*DY111-DZ111)/('DT-Prelim Calcs'!$C$6*DY111)*'DT-Prelim Calcs'!$C$7*DY111</f>
        <v>0.24077181224218644</v>
      </c>
      <c r="EB111" s="110">
        <f>EA111/'DT-Prelim Calcs'!$C$7*('DT-Prelim Calcs'!$C$8-'DT-Prelim Calcs'!$C$9)+'DT-Prelim Calcs'!$C$9</f>
        <v>17.685372945268107</v>
      </c>
      <c r="EC111" s="110">
        <f t="shared" si="129"/>
        <v>17.685372945268107</v>
      </c>
      <c r="ED111" s="2">
        <f t="shared" si="169"/>
        <v>4.0893399777530703E-12</v>
      </c>
      <c r="EE111" s="110">
        <f>ED111*'DT-Prelim Calcs'!$C$21/DY$2/'DT-Prelim Calcs'!$C$19/'DT-Prelim Calcs'!$C$18*3.39*'DT-Prelim Calcs'!$C$20</f>
        <v>1.9743796906125492E-10</v>
      </c>
      <c r="EF111" s="88">
        <f t="shared" si="130"/>
        <v>1</v>
      </c>
      <c r="EG111" s="110">
        <f>EE110*'DT-Prelim Calcs'!$C$11+EG110</f>
        <v>9.4647904472470241</v>
      </c>
      <c r="EH111" s="110">
        <f>EH110+0.5*EE111*'DT-Prelim Calcs'!$C$11^2+EG111*'DT-Prelim Calcs'!$C$11</f>
        <v>38.433047968512703</v>
      </c>
      <c r="EI111" s="110">
        <f>MIN('Drive Train'!$G$35-EC110*'DT-Prelim Calcs'!$C$21*'Drive Train'!$G$38,EI110+EC$2)</f>
        <v>11.108316434920786</v>
      </c>
      <c r="EJ111" s="110">
        <f>'Drive Train'!$G$35-EC111*'DT-Prelim Calcs'!$C$21*'Drive Train'!$G$38</f>
        <v>11.10831643492587</v>
      </c>
      <c r="EK111" s="1">
        <f>IF(EH111&gt;='Drive Train'!$G$30,1,0)</f>
        <v>1</v>
      </c>
      <c r="EL111" s="110">
        <f t="shared" si="170"/>
        <v>0</v>
      </c>
      <c r="EM111" s="119">
        <f>EM110+'DT-Prelim Calcs'!$C$11</f>
        <v>4.2800000000000029</v>
      </c>
      <c r="EN111" s="2">
        <f>EX111/'Drive Train'!$G$35</f>
        <v>0.87467058542861442</v>
      </c>
      <c r="EO111" s="88">
        <f>EV111*12*60/(PI() * 'Drive Train'!$G$17)/EN$2*EN111</f>
        <v>4110.8369398423183</v>
      </c>
      <c r="EP111" s="2">
        <f>('DT-Prelim Calcs'!$C$6*EN111-EO111)/('DT-Prelim Calcs'!$C$6*EN111)*'DT-Prelim Calcs'!$C$7*EN111</f>
        <v>0.24077181223899211</v>
      </c>
      <c r="EQ111" s="110">
        <f>EP111/'DT-Prelim Calcs'!$C$7*('DT-Prelim Calcs'!$C$8-'DT-Prelim Calcs'!$C$9)+'DT-Prelim Calcs'!$C$9</f>
        <v>17.685372945073279</v>
      </c>
      <c r="ER111" s="110">
        <f t="shared" si="131"/>
        <v>17.685372945073279</v>
      </c>
      <c r="ES111" s="2">
        <f t="shared" si="171"/>
        <v>1.2212453270876722E-15</v>
      </c>
      <c r="ET111" s="110">
        <f>ES111*'DT-Prelim Calcs'!$C$21/EN$2/'DT-Prelim Calcs'!$C$19/'DT-Prelim Calcs'!$C$18*3.39*'DT-Prelim Calcs'!$C$20</f>
        <v>6.6522481468512221E-14</v>
      </c>
      <c r="EU111" s="88">
        <f t="shared" si="132"/>
        <v>1</v>
      </c>
      <c r="EV111" s="110">
        <f>ET110*'DT-Prelim Calcs'!$C$11+EV110</f>
        <v>8.3892460782728246</v>
      </c>
      <c r="EW111" s="110">
        <f>EW110+0.5*ET111*'DT-Prelim Calcs'!$C$11^2+EV111*'DT-Prelim Calcs'!$C$11</f>
        <v>34.362529561566092</v>
      </c>
      <c r="EX111" s="110">
        <f>MIN('Drive Train'!$G$35-ER110*'DT-Prelim Calcs'!$C$21*'Drive Train'!$G$38,EX110+ER$2)</f>
        <v>11.108316434943402</v>
      </c>
      <c r="EY111" s="110">
        <f>'Drive Train'!$G$35-ER111*'DT-Prelim Calcs'!$C$21*'Drive Train'!$G$38</f>
        <v>11.108316434943404</v>
      </c>
      <c r="EZ111" s="1">
        <f>IF(EW111&gt;='Drive Train'!$G$30,1,0)</f>
        <v>1</v>
      </c>
      <c r="FA111" s="110">
        <f t="shared" si="172"/>
        <v>0</v>
      </c>
      <c r="FB111" s="119">
        <f>FB110+'DT-Prelim Calcs'!$C$11</f>
        <v>4.2800000000000029</v>
      </c>
      <c r="FC111" s="2">
        <f>FM111/'Drive Train'!$G$35</f>
        <v>0.87467058542861498</v>
      </c>
      <c r="FD111" s="88">
        <f>FK111*12*60/(PI() * 'Drive Train'!$G$17)/FC$2*FC111</f>
        <v>4110.8369398423247</v>
      </c>
      <c r="FE111" s="2">
        <f>('DT-Prelim Calcs'!$C$6*FC111-FD111)/('DT-Prelim Calcs'!$C$6*FC111)*'DT-Prelim Calcs'!$C$7*FC111</f>
        <v>0.24077181223899125</v>
      </c>
      <c r="FF111" s="110">
        <f>FE111/'DT-Prelim Calcs'!$C$7*('DT-Prelim Calcs'!$C$8-'DT-Prelim Calcs'!$C$9)+'DT-Prelim Calcs'!$C$9</f>
        <v>17.685372945073226</v>
      </c>
      <c r="FG111" s="110">
        <f t="shared" si="133"/>
        <v>17.685372945073226</v>
      </c>
      <c r="FH111" s="2">
        <f t="shared" si="173"/>
        <v>1.1102230246251565E-16</v>
      </c>
      <c r="FI111" s="110">
        <f>FH111*'DT-Prelim Calcs'!$C$21/FC$2/'DT-Prelim Calcs'!$C$19/'DT-Prelim Calcs'!$C$18*3.39*'DT-Prelim Calcs'!$C$20</f>
        <v>6.7347140329692135E-15</v>
      </c>
      <c r="FJ111" s="88">
        <f t="shared" si="134"/>
        <v>1</v>
      </c>
      <c r="FK111" s="110">
        <f>FI110*'DT-Prelim Calcs'!$C$11+FK110</f>
        <v>7.5332005600817276</v>
      </c>
      <c r="FL111" s="110">
        <f>FL110+0.5*FI111*'DT-Prelim Calcs'!$C$11^2+FK111*'DT-Prelim Calcs'!$C$11</f>
        <v>31.046177403471091</v>
      </c>
      <c r="FM111" s="110">
        <f>MIN('Drive Train'!$G$35-FG110*'DT-Prelim Calcs'!$C$21*'Drive Train'!$G$38,FM110+FG$2)</f>
        <v>11.10831643494341</v>
      </c>
      <c r="FN111" s="110">
        <f>'Drive Train'!$G$35-FG111*'DT-Prelim Calcs'!$C$21*'Drive Train'!$G$38</f>
        <v>11.10831643494341</v>
      </c>
      <c r="FO111" s="1">
        <f>IF(FL111&gt;='Drive Train'!$G$30,1,0)</f>
        <v>1</v>
      </c>
      <c r="FP111" s="110">
        <f t="shared" si="174"/>
        <v>0</v>
      </c>
      <c r="FQ111" s="119">
        <f>FQ110+'DT-Prelim Calcs'!$C$11</f>
        <v>4.2800000000000029</v>
      </c>
      <c r="FR111" s="2">
        <f>GB111/'Drive Train'!$G$35</f>
        <v>0.87467058542861498</v>
      </c>
      <c r="FS111" s="88">
        <f>FZ111*12*60/(PI() * 'Drive Train'!$G$17)/FR$2*FR111</f>
        <v>4110.8369398423247</v>
      </c>
      <c r="FT111" s="2">
        <f>('DT-Prelim Calcs'!$C$6*FR111-FS111)/('DT-Prelim Calcs'!$C$6*FR111)*'DT-Prelim Calcs'!$C$7*FR111</f>
        <v>0.24077181223899125</v>
      </c>
      <c r="FU111" s="110">
        <f>FT111/'DT-Prelim Calcs'!$C$7*('DT-Prelim Calcs'!$C$8-'DT-Prelim Calcs'!$C$9)+'DT-Prelim Calcs'!$C$9</f>
        <v>17.685372945073226</v>
      </c>
      <c r="FV111" s="110">
        <f t="shared" si="135"/>
        <v>17.685372945073226</v>
      </c>
      <c r="FW111" s="2">
        <f t="shared" si="175"/>
        <v>1.3877787807814457E-16</v>
      </c>
      <c r="FX111" s="110">
        <f>FW111*'DT-Prelim Calcs'!$C$21/FR$2/'DT-Prelim Calcs'!$C$19/'DT-Prelim Calcs'!$C$18*3.39*'DT-Prelim Calcs'!$C$20</f>
        <v>9.2774121882739154E-15</v>
      </c>
      <c r="FY111" s="88">
        <f t="shared" si="136"/>
        <v>1</v>
      </c>
      <c r="FZ111" s="110">
        <f>FX110*'DT-Prelim Calcs'!$C$11+FZ110</f>
        <v>6.8356819897037893</v>
      </c>
      <c r="GA111" s="110">
        <f>GA110+0.5*FX111*'DT-Prelim Calcs'!$C$11^2+FZ111*'DT-Prelim Calcs'!$C$11</f>
        <v>28.300171071226263</v>
      </c>
      <c r="GB111" s="110">
        <f>MIN('Drive Train'!$G$35-FV110*'DT-Prelim Calcs'!$C$21*'Drive Train'!$G$38,GB110+FV$2)</f>
        <v>11.10831643494341</v>
      </c>
      <c r="GC111" s="110">
        <f>'Drive Train'!$G$35-FV111*'DT-Prelim Calcs'!$C$21*'Drive Train'!$G$38</f>
        <v>11.10831643494341</v>
      </c>
      <c r="GD111" s="1">
        <f>IF(GA111&gt;='Drive Train'!$G$30,1,0)</f>
        <v>1</v>
      </c>
      <c r="GE111" s="110">
        <f t="shared" si="176"/>
        <v>0</v>
      </c>
      <c r="GF111" s="119">
        <f>GF110+'DT-Prelim Calcs'!$C$11</f>
        <v>4.2800000000000029</v>
      </c>
      <c r="GG111" s="2">
        <f>GQ111/'Drive Train'!$G$35</f>
        <v>0.874670229844693</v>
      </c>
      <c r="GH111" s="88">
        <f>GO111*12*60/(PI() * 'Drive Train'!$G$17)/GG$2*GG111</f>
        <v>4110.8319138962834</v>
      </c>
      <c r="GI111" s="2">
        <f>('DT-Prelim Calcs'!$C$6*GG111-GH111)/('DT-Prelim Calcs'!$C$6*GG111)*'DT-Prelim Calcs'!$C$7*GG111</f>
        <v>0.24077252432181165</v>
      </c>
      <c r="GJ111" s="110">
        <f>GI111/'DT-Prelim Calcs'!$C$7*('DT-Prelim Calcs'!$C$8-'DT-Prelim Calcs'!$C$9)+'DT-Prelim Calcs'!$C$9</f>
        <v>17.685416377075036</v>
      </c>
      <c r="GK111" s="110">
        <f t="shared" si="177"/>
        <v>17.685416377075036</v>
      </c>
      <c r="GL111" s="2">
        <f t="shared" si="178"/>
        <v>9.0857058304694149E-7</v>
      </c>
      <c r="GM111" s="110">
        <f>GL111*'DT-Prelim Calcs'!$C$21/GG$2/'DT-Prelim Calcs'!$C$19/'DT-Prelim Calcs'!$C$18*3.39*'DT-Prelim Calcs'!$C$20</f>
        <v>3.3743705800464011E-5</v>
      </c>
      <c r="GN111" s="88">
        <f t="shared" si="137"/>
        <v>1</v>
      </c>
      <c r="GO111" s="110">
        <f>GM110*'DT-Prelim Calcs'!$C$11+GO110</f>
        <v>12.30421754029911</v>
      </c>
      <c r="GP111" s="110">
        <f>GP110+0.5*GM111*'DT-Prelim Calcs'!$C$11^2+GO111*'DT-Prelim Calcs'!$C$11</f>
        <v>46.583792811904353</v>
      </c>
      <c r="GQ111" s="110">
        <f>MIN('Drive Train'!$G$35-GK110*'DT-Prelim Calcs'!$C$21*'Drive Train'!$G$38,GQ110+GK$2)</f>
        <v>11.108311919027601</v>
      </c>
      <c r="GR111" s="110">
        <f>'Drive Train'!$G$35-GK111*'DT-Prelim Calcs'!$C$21*'Drive Train'!$G$38</f>
        <v>11.108312526063246</v>
      </c>
      <c r="GS111" s="1">
        <f>IF(GP111&gt;='Drive Train'!$G$30,1,0)</f>
        <v>1</v>
      </c>
      <c r="GT111" s="110">
        <f t="shared" si="179"/>
        <v>0</v>
      </c>
      <c r="GU111" s="119">
        <f>GU110+'DT-Prelim Calcs'!$C$11</f>
        <v>4.2800000000000029</v>
      </c>
      <c r="GV111" s="2">
        <f>HF111/'Drive Train'!$G$35</f>
        <v>0.87467033125140925</v>
      </c>
      <c r="GW111" s="88">
        <f>HD111*12*60/(PI() * 'Drive Train'!$G$17)/GV$2*GV111</f>
        <v>4110.8333472139266</v>
      </c>
      <c r="GX111" s="2">
        <f>('DT-Prelim Calcs'!$C$6*GV111-GW111)/('DT-Prelim Calcs'!$C$6*GV111)*'DT-Prelim Calcs'!$C$7*GV111</f>
        <v>0.24077232124742598</v>
      </c>
      <c r="GY111" s="110">
        <f>GX111/'DT-Prelim Calcs'!$C$7*('DT-Prelim Calcs'!$C$8-'DT-Prelim Calcs'!$C$9)+'DT-Prelim Calcs'!$C$9</f>
        <v>17.685403990977754</v>
      </c>
      <c r="GZ111" s="110">
        <f t="shared" si="138"/>
        <v>17.685403990977754</v>
      </c>
      <c r="HA111" s="2">
        <f t="shared" si="180"/>
        <v>6.4946108221941579E-7</v>
      </c>
      <c r="HB111" s="110">
        <f>HA111*'DT-Prelim Calcs'!$C$21/GV$2/'DT-Prelim Calcs'!$C$19/'DT-Prelim Calcs'!$C$18*3.39*'DT-Prelim Calcs'!$C$20</f>
        <v>2.4120551662336485E-5</v>
      </c>
      <c r="HC111" s="88">
        <f t="shared" si="139"/>
        <v>1</v>
      </c>
      <c r="HD111" s="110">
        <f>HB110*'DT-Prelim Calcs'!$C$11+HD110</f>
        <v>12.304220403876881</v>
      </c>
      <c r="HE111" s="110">
        <f>HE110+0.5*HB111*'DT-Prelim Calcs'!$C$11^2+HD111*'DT-Prelim Calcs'!$C$11</f>
        <v>47.251409147977228</v>
      </c>
      <c r="HF111" s="110">
        <f>MIN('Drive Train'!$G$35-GZ110*'DT-Prelim Calcs'!$C$21*'Drive Train'!$G$38,HF110+GZ$2)</f>
        <v>11.108313206892896</v>
      </c>
      <c r="HG111" s="110">
        <f>'Drive Train'!$G$35-GZ111*'DT-Prelim Calcs'!$C$21*'Drive Train'!$G$38</f>
        <v>11.108313640812002</v>
      </c>
      <c r="HH111" s="1">
        <f>IF(HE111&gt;='Drive Train'!$G$30,1,0)</f>
        <v>1</v>
      </c>
      <c r="HI111" s="110">
        <f t="shared" si="181"/>
        <v>0</v>
      </c>
      <c r="HJ111" s="119">
        <f>HJ110+'DT-Prelim Calcs'!$C$11</f>
        <v>4.2800000000000029</v>
      </c>
      <c r="HK111" s="2">
        <f>HU111/'Drive Train'!$G$35</f>
        <v>0.87467038038468048</v>
      </c>
      <c r="HL111" s="88">
        <f>HS111*12*60/(PI() * 'Drive Train'!$G$17)/HK$2*HK111</f>
        <v>4110.8340416805759</v>
      </c>
      <c r="HM111" s="2">
        <f>('DT-Prelim Calcs'!$C$6*HK111-HL111)/('DT-Prelim Calcs'!$C$6*HK111)*'DT-Prelim Calcs'!$C$7*HK111</f>
        <v>0.24077222285445224</v>
      </c>
      <c r="HN111" s="110">
        <f>HM111/'DT-Prelim Calcs'!$C$7*('DT-Prelim Calcs'!$C$8-'DT-Prelim Calcs'!$C$9)+'DT-Prelim Calcs'!$C$9</f>
        <v>17.685397989704178</v>
      </c>
      <c r="HO111" s="110">
        <f t="shared" si="140"/>
        <v>17.685397989704178</v>
      </c>
      <c r="HP111" s="2">
        <f t="shared" si="182"/>
        <v>5.239181521121683E-7</v>
      </c>
      <c r="HQ111" s="110">
        <f>HP111*'DT-Prelim Calcs'!$C$21/HK$2/'DT-Prelim Calcs'!$C$19/'DT-Prelim Calcs'!$C$18*3.39*'DT-Prelim Calcs'!$C$20</f>
        <v>1.945797092517398E-5</v>
      </c>
      <c r="HR111" s="88">
        <f t="shared" si="141"/>
        <v>1</v>
      </c>
      <c r="HS111" s="110">
        <f>HQ110*'DT-Prelim Calcs'!$C$11+HS110</f>
        <v>12.304221791328503</v>
      </c>
      <c r="HT111" s="110">
        <f>HT110+0.5*HQ111*'DT-Prelim Calcs'!$C$11^2+HS111*'DT-Prelim Calcs'!$C$11</f>
        <v>47.720131579422443</v>
      </c>
      <c r="HU111" s="110">
        <f>MIN('Drive Train'!$G$35-HO110*'DT-Prelim Calcs'!$C$21*'Drive Train'!$G$38,HU110+HO$2)</f>
        <v>11.108313830885441</v>
      </c>
      <c r="HV111" s="110">
        <f>'Drive Train'!$G$35-HO111*'DT-Prelim Calcs'!$C$21*'Drive Train'!$G$38</f>
        <v>11.108314180926623</v>
      </c>
      <c r="HW111" s="1">
        <f>IF(HT111&gt;='Drive Train'!$G$30,1,0)</f>
        <v>1</v>
      </c>
      <c r="HX111" s="110">
        <f t="shared" si="183"/>
        <v>0</v>
      </c>
      <c r="HY111" s="119">
        <f>HY110+'DT-Prelim Calcs'!$C$11</f>
        <v>4.2800000000000029</v>
      </c>
      <c r="HZ111" s="2">
        <f>IJ111/'Drive Train'!$G$35</f>
        <v>0.87467040680622299</v>
      </c>
      <c r="IA111" s="88">
        <f>IH111*12*60/(PI() * 'Drive Train'!$G$17)/HZ$2*HZ111</f>
        <v>4110.8344151317906</v>
      </c>
      <c r="IB111" s="2">
        <f>('DT-Prelim Calcs'!$C$6*HZ111-IA111)/('DT-Prelim Calcs'!$C$6*HZ111)*'DT-Prelim Calcs'!$C$7*HZ111</f>
        <v>0.24077216994337974</v>
      </c>
      <c r="IC111" s="110">
        <f>IB111/'DT-Prelim Calcs'!$C$7*('DT-Prelim Calcs'!$C$8-'DT-Prelim Calcs'!$C$9)+'DT-Prelim Calcs'!$C$9</f>
        <v>17.685394762504014</v>
      </c>
      <c r="ID111" s="110">
        <f t="shared" si="142"/>
        <v>17.685394762504014</v>
      </c>
      <c r="IE111" s="2">
        <f t="shared" si="184"/>
        <v>4.5640712256767024E-7</v>
      </c>
      <c r="IF111" s="110">
        <f>IE111*'DT-Prelim Calcs'!$C$21/HZ$2/'DT-Prelim Calcs'!$C$19/'DT-Prelim Calcs'!$C$18*3.39*'DT-Prelim Calcs'!$C$20</f>
        <v>1.6950656290799255E-5</v>
      </c>
      <c r="IG111" s="88">
        <f t="shared" si="143"/>
        <v>1</v>
      </c>
      <c r="IH111" s="110">
        <f>IF110*'DT-Prelim Calcs'!$C$11+IH110</f>
        <v>12.304222537434091</v>
      </c>
      <c r="II111" s="110">
        <f>II110+0.5*IF111*'DT-Prelim Calcs'!$C$11^2+IH111*'DT-Prelim Calcs'!$C$11</f>
        <v>48.049196771432008</v>
      </c>
      <c r="IJ111" s="110">
        <f>MIN('Drive Train'!$G$35-ID110*'DT-Prelim Calcs'!$C$21*'Drive Train'!$G$38,IJ110+ID$2)</f>
        <v>11.108314166439031</v>
      </c>
      <c r="IK111" s="110">
        <f>'Drive Train'!$G$35-ID111*'DT-Prelim Calcs'!$C$21*'Drive Train'!$G$38</f>
        <v>11.108314471374639</v>
      </c>
      <c r="IL111" s="1">
        <f>IF(II111&gt;='Drive Train'!$G$30,1,0)</f>
        <v>1</v>
      </c>
      <c r="IM111" s="110">
        <f t="shared" si="185"/>
        <v>0</v>
      </c>
      <c r="IN111" s="119">
        <f>IN110+'DT-Prelim Calcs'!$C$11</f>
        <v>4.2800000000000029</v>
      </c>
      <c r="IO111" s="2">
        <f>IY111/'Drive Train'!$G$35</f>
        <v>0.87467042231696335</v>
      </c>
      <c r="IP111" s="88">
        <f>IW111*12*60/(PI() * 'Drive Train'!$G$17)/IO$2*IO111</f>
        <v>4110.834634365955</v>
      </c>
      <c r="IQ111" s="2">
        <f>('DT-Prelim Calcs'!$C$6*IO111-IP111)/('DT-Prelim Calcs'!$C$6*IO111)*'DT-Prelim Calcs'!$C$7*IO111</f>
        <v>0.24077213888198734</v>
      </c>
      <c r="IR111" s="110">
        <f>IQ111/'DT-Prelim Calcs'!$C$7*('DT-Prelim Calcs'!$C$8-'DT-Prelim Calcs'!$C$9)+'DT-Prelim Calcs'!$C$9</f>
        <v>17.68539286797937</v>
      </c>
      <c r="IS111" s="110">
        <f t="shared" si="144"/>
        <v>17.68539286797937</v>
      </c>
      <c r="IT111" s="2">
        <f t="shared" si="186"/>
        <v>4.1677484044488899E-7</v>
      </c>
      <c r="IU111" s="110">
        <f>IT111*'DT-Prelim Calcs'!$C$21/IO$2/'DT-Prelim Calcs'!$C$19/'DT-Prelim Calcs'!$C$18*3.39*'DT-Prelim Calcs'!$C$20</f>
        <v>1.5478739751671083E-5</v>
      </c>
      <c r="IV111" s="88">
        <f t="shared" si="145"/>
        <v>1</v>
      </c>
      <c r="IW111" s="110">
        <f>IU110*'DT-Prelim Calcs'!$C$11+IW110</f>
        <v>12.304222975434607</v>
      </c>
      <c r="IX111" s="110">
        <f>IX110+0.5*IU111*'DT-Prelim Calcs'!$C$11^2+IW111*'DT-Prelim Calcs'!$C$11</f>
        <v>48.281914447654934</v>
      </c>
      <c r="IY111" s="110">
        <f>MIN('Drive Train'!$G$35-IS110*'DT-Prelim Calcs'!$C$21*'Drive Train'!$G$38,IY110+IS$2)</f>
        <v>11.108314363425434</v>
      </c>
      <c r="IZ111" s="110">
        <f>'Drive Train'!$G$35-IS111*'DT-Prelim Calcs'!$C$21*'Drive Train'!$G$38</f>
        <v>11.108314641881856</v>
      </c>
      <c r="JA111" s="1">
        <f>IF(IX111&gt;='Drive Train'!$G$30,1,0)</f>
        <v>1</v>
      </c>
      <c r="JB111" s="110">
        <f t="shared" si="187"/>
        <v>0</v>
      </c>
      <c r="JC111" s="119">
        <f>JC110+'DT-Prelim Calcs'!$C$11</f>
        <v>4.2800000000000029</v>
      </c>
      <c r="JD111" s="2">
        <f>JN111/'Drive Train'!$G$35</f>
        <v>0.87467043139909595</v>
      </c>
      <c r="JE111" s="88">
        <f>JL111*12*60/(PI() * 'Drive Train'!$G$17)/JD$2*JD111</f>
        <v>4110.8347627359553</v>
      </c>
      <c r="JF111" s="2">
        <f>('DT-Prelim Calcs'!$C$6*JD111-JE111)/('DT-Prelim Calcs'!$C$6*JD111)*'DT-Prelim Calcs'!$C$7*JD111</f>
        <v>0.24077212069435255</v>
      </c>
      <c r="JG111" s="110">
        <f>JF111/'DT-Prelim Calcs'!$C$7*('DT-Prelim Calcs'!$C$8-'DT-Prelim Calcs'!$C$9)+'DT-Prelim Calcs'!$C$9</f>
        <v>17.685391758662639</v>
      </c>
      <c r="JH111" s="110">
        <f t="shared" si="146"/>
        <v>17.685391758662639</v>
      </c>
      <c r="JI111" s="2">
        <f t="shared" si="188"/>
        <v>3.9356862155393024E-7</v>
      </c>
      <c r="JJ111" s="110">
        <f>JI111*'DT-Prelim Calcs'!$C$21/JD$2/'DT-Prelim Calcs'!$C$19/'DT-Prelim Calcs'!$C$18*3.39*'DT-Prelim Calcs'!$C$20</f>
        <v>1.4616876251345511E-5</v>
      </c>
      <c r="JK111" s="88">
        <f t="shared" si="147"/>
        <v>1</v>
      </c>
      <c r="JL111" s="110">
        <f>JJ110*'DT-Prelim Calcs'!$C$11+JL110</f>
        <v>12.304223231900679</v>
      </c>
      <c r="JM111" s="110">
        <f>JM110+0.5*JJ111*'DT-Prelim Calcs'!$C$11^2+JL111*'DT-Prelim Calcs'!$C$11</f>
        <v>48.439547130197447</v>
      </c>
      <c r="JN111" s="110">
        <f>MIN('Drive Train'!$G$35-JH110*'DT-Prelim Calcs'!$C$21*'Drive Train'!$G$38,JN110+JH$2)</f>
        <v>11.108314478768518</v>
      </c>
      <c r="JO111" s="110">
        <f>'Drive Train'!$G$35-JH111*'DT-Prelim Calcs'!$C$21*'Drive Train'!$G$38</f>
        <v>11.108314741720362</v>
      </c>
      <c r="JP111" s="1">
        <f>IF(JM111&gt;='Drive Train'!$G$30,1,0)</f>
        <v>1</v>
      </c>
      <c r="JQ111" s="110">
        <f>MIN(JG111,'DT-Prelim Calcs'!$C$10)*'DT-Prelim Calcs'!$C$11*1000/60/60*(1-JP111)</f>
        <v>0</v>
      </c>
      <c r="JR111" s="119">
        <f>JR110+'DT-Prelim Calcs'!$C$11</f>
        <v>4.2800000000000029</v>
      </c>
      <c r="JS111" s="2">
        <f>KC111/'Drive Train'!$G$35</f>
        <v>0.87467043474051798</v>
      </c>
      <c r="JT111" s="88">
        <f>KA111*12*60/(PI() * 'Drive Train'!$G$17)/JS$2*JS111</f>
        <v>4110.8348099647683</v>
      </c>
      <c r="JU111" s="2">
        <f>('DT-Prelim Calcs'!$C$6*JS111-JT111)/('DT-Prelim Calcs'!$C$6*JS111)*'DT-Prelim Calcs'!$C$7*JS111</f>
        <v>0.24077211400291065</v>
      </c>
      <c r="JV111" s="110">
        <f>JU111/'DT-Prelim Calcs'!$C$7*('DT-Prelim Calcs'!$C$8-'DT-Prelim Calcs'!$C$9)+'DT-Prelim Calcs'!$C$9</f>
        <v>17.685391350532143</v>
      </c>
      <c r="JW111" s="110">
        <f t="shared" si="148"/>
        <v>17.685391350532143</v>
      </c>
      <c r="JX111" s="2">
        <f t="shared" si="189"/>
        <v>3.8503078433893556E-7</v>
      </c>
      <c r="JY111" s="110">
        <f>JX111*'DT-Prelim Calcs'!$C$21/JS$2/'DT-Prelim Calcs'!$C$19/'DT-Prelim Calcs'!$C$18*3.39*'DT-Prelim Calcs'!$C$20</f>
        <v>1.4299786668509928E-5</v>
      </c>
      <c r="JZ111" s="88">
        <f t="shared" si="149"/>
        <v>1</v>
      </c>
      <c r="KA111" s="110">
        <f>JY110*'DT-Prelim Calcs'!$C$11+KA110</f>
        <v>12.304223326257524</v>
      </c>
      <c r="KB111" s="110">
        <f>KB110+0.5*JY111*'DT-Prelim Calcs'!$C$11^2+KA111*'DT-Prelim Calcs'!$C$11</f>
        <v>48.501637190859306</v>
      </c>
      <c r="KC111" s="110">
        <f>MIN('Drive Train'!$G$35-JW110*'DT-Prelim Calcs'!$C$21*'Drive Train'!$G$38,KC110+JW$2)</f>
        <v>11.108314521204578</v>
      </c>
      <c r="KD111" s="110">
        <f>'Drive Train'!$G$35-JW111*'DT-Prelim Calcs'!$C$21*'Drive Train'!$G$38</f>
        <v>11.108314778452106</v>
      </c>
      <c r="KE111" s="1">
        <f>IF(KB111&gt;='Drive Train'!$G$30,1,0)</f>
        <v>1</v>
      </c>
      <c r="KF111" s="110">
        <f>MIN(JV111,'DT-Prelim Calcs'!$C$10)*'DT-Prelim Calcs'!$C$11*1000/60/60*(1-KE111)</f>
        <v>0</v>
      </c>
      <c r="KG111" s="119">
        <f>KG110+'DT-Prelim Calcs'!$C$11</f>
        <v>4.2800000000000029</v>
      </c>
      <c r="KH111" s="2">
        <f>KR111/'Drive Train'!$G$35</f>
        <v>0.87467043449204307</v>
      </c>
      <c r="KI111" s="88">
        <f>KP111*12*60/(PI() * 'Drive Train'!$G$17)/KH$2*KH111</f>
        <v>4110.8348064527363</v>
      </c>
      <c r="KJ111" s="2">
        <f>('DT-Prelim Calcs'!$C$6*KH111-KI111)/('DT-Prelim Calcs'!$C$6*KH111)*'DT-Prelim Calcs'!$C$7*KH111</f>
        <v>0.24077211450050029</v>
      </c>
      <c r="KK111" s="110">
        <f>KJ111/'DT-Prelim Calcs'!$C$7*('DT-Prelim Calcs'!$C$8-'DT-Prelim Calcs'!$C$9)+'DT-Prelim Calcs'!$C$9</f>
        <v>17.685391380881576</v>
      </c>
      <c r="KL111" s="110">
        <f t="shared" si="150"/>
        <v>17.685391380881576</v>
      </c>
      <c r="KM111" s="2">
        <f t="shared" si="190"/>
        <v>3.8566567564513043E-7</v>
      </c>
      <c r="KN111" s="110">
        <f>KM111*'DT-Prelim Calcs'!$C$21/KH$2/'DT-Prelim Calcs'!$C$19/'DT-Prelim Calcs'!$C$18*3.39*'DT-Prelim Calcs'!$C$20</f>
        <v>1.4323366108402941E-5</v>
      </c>
      <c r="KO111" s="88">
        <f t="shared" si="151"/>
        <v>1</v>
      </c>
      <c r="KP111" s="110">
        <f>KN110*'DT-Prelim Calcs'!$C$11+KP110</f>
        <v>12.304223319240954</v>
      </c>
      <c r="KQ111" s="110">
        <f>KQ110+0.5*KN111*'DT-Prelim Calcs'!$C$11^2+KP111*'DT-Prelim Calcs'!$C$11</f>
        <v>48.497081756586127</v>
      </c>
      <c r="KR111" s="110">
        <f>MIN('Drive Train'!$G$35-KL110*'DT-Prelim Calcs'!$C$21*'Drive Train'!$G$38,KR110+KL$2)</f>
        <v>11.108314518048946</v>
      </c>
      <c r="KS111" s="110">
        <f>'Drive Train'!$G$35-KL111*'DT-Prelim Calcs'!$C$21*'Drive Train'!$G$38</f>
        <v>11.108314775720658</v>
      </c>
      <c r="KT111" s="1">
        <f>IF(KQ111&gt;='Drive Train'!$G$30,1,0)</f>
        <v>1</v>
      </c>
      <c r="KU111" s="110">
        <f>MIN(KK111,'DT-Prelim Calcs'!$C$10)*'DT-Prelim Calcs'!$C$11*1000/60/60*(1-KT111)</f>
        <v>0</v>
      </c>
      <c r="KV111" s="119">
        <f>KV110+'DT-Prelim Calcs'!$C$11</f>
        <v>4.2800000000000029</v>
      </c>
      <c r="KW111" s="2">
        <f>LG111/'Drive Train'!$G$35</f>
        <v>0.87467043472532124</v>
      </c>
      <c r="KX111" s="88">
        <f>LE111*12*60/(PI() * 'Drive Train'!$G$17)/KW$2*KW111</f>
        <v>4110.834809749972</v>
      </c>
      <c r="KY111" s="2">
        <f>('DT-Prelim Calcs'!$C$6*KW111-KX111)/('DT-Prelim Calcs'!$C$6*KW111)*'DT-Prelim Calcs'!$C$7*KW111</f>
        <v>0.2407721140333432</v>
      </c>
      <c r="KZ111" s="110">
        <f>KY111/'DT-Prelim Calcs'!$C$7*('DT-Prelim Calcs'!$C$8-'DT-Prelim Calcs'!$C$9)+'DT-Prelim Calcs'!$C$9</f>
        <v>17.685391352388308</v>
      </c>
      <c r="LA111" s="110">
        <f t="shared" si="152"/>
        <v>17.685391352388308</v>
      </c>
      <c r="LB111" s="2">
        <f t="shared" si="191"/>
        <v>3.8506961425044395E-7</v>
      </c>
      <c r="LC111" s="110">
        <f>LB111*'DT-Prelim Calcs'!$C$21/KW$2/'DT-Prelim Calcs'!$C$19/'DT-Prelim Calcs'!$C$18*3.39*'DT-Prelim Calcs'!$C$20</f>
        <v>1.43012287855393E-5</v>
      </c>
      <c r="LD111" s="88">
        <f t="shared" si="153"/>
        <v>1</v>
      </c>
      <c r="LE111" s="110">
        <f>LC110*'DT-Prelim Calcs'!$C$11+LE110</f>
        <v>12.304223325828389</v>
      </c>
      <c r="LF111" s="110">
        <f>LF110+0.5*LC111*'DT-Prelim Calcs'!$C$11^2+LE111*'DT-Prelim Calcs'!$C$11</f>
        <v>48.501422106487027</v>
      </c>
      <c r="LG111" s="110">
        <f>MIN('Drive Train'!$G$35-LA110*'DT-Prelim Calcs'!$C$21*'Drive Train'!$G$38,LG110+LA$2)</f>
        <v>11.108314521011579</v>
      </c>
      <c r="LH111" s="110">
        <f>'Drive Train'!$G$35-LA111*'DT-Prelim Calcs'!$C$21*'Drive Train'!$G$38</f>
        <v>11.108314778285052</v>
      </c>
      <c r="LI111" s="1">
        <f>IF(LF111&gt;='Drive Train'!$G$30,1,0)</f>
        <v>1</v>
      </c>
      <c r="LJ111" s="110">
        <f>MIN(KZ111,'DT-Prelim Calcs'!$C$10)*'DT-Prelim Calcs'!$C$11*1000/60/60*(1-LI111)</f>
        <v>0</v>
      </c>
      <c r="LK111" s="119">
        <f>LK110+'DT-Prelim Calcs'!$C$11</f>
        <v>4.2800000000000029</v>
      </c>
      <c r="LL111" s="2">
        <f>LV111/'Drive Train'!$G$35</f>
        <v>0.87467043454954185</v>
      </c>
      <c r="LM111" s="88">
        <f>LT111*12*60/(PI() * 'Drive Train'!$G$17)/LL$2*LL111</f>
        <v>4110.8348072654471</v>
      </c>
      <c r="LN111" s="2">
        <f>('DT-Prelim Calcs'!$C$6*LL111-LM111)/('DT-Prelim Calcs'!$C$6*LL111)*'DT-Prelim Calcs'!$C$7*LL111</f>
        <v>0.24077211438535395</v>
      </c>
      <c r="LO111" s="110">
        <f>LN111/'DT-Prelim Calcs'!$C$7*('DT-Prelim Calcs'!$C$8-'DT-Prelim Calcs'!$C$9)+'DT-Prelim Calcs'!$C$9</f>
        <v>17.685391373858469</v>
      </c>
      <c r="LP111" s="110">
        <f t="shared" si="154"/>
        <v>17.685391373858469</v>
      </c>
      <c r="LQ111" s="2">
        <f t="shared" si="192"/>
        <v>3.8551875666814617E-7</v>
      </c>
      <c r="LR111" s="110">
        <f>LQ111*'DT-Prelim Calcs'!$C$21/LL$2/'DT-Prelim Calcs'!$C$19/'DT-Prelim Calcs'!$C$18*3.39*'DT-Prelim Calcs'!$C$20</f>
        <v>1.4317909635534053E-5</v>
      </c>
      <c r="LS111" s="88">
        <f t="shared" si="155"/>
        <v>1</v>
      </c>
      <c r="LT111" s="110">
        <f>LR110*'DT-Prelim Calcs'!$C$11+LT110</f>
        <v>12.304223320864642</v>
      </c>
      <c r="LU111" s="110">
        <f>LU110+0.5*LR111*'DT-Prelim Calcs'!$C$11^2+LT111*'DT-Prelim Calcs'!$C$11</f>
        <v>48.498546523961167</v>
      </c>
      <c r="LV111" s="110">
        <f>MIN('Drive Train'!$G$35-LP110*'DT-Prelim Calcs'!$C$21*'Drive Train'!$G$38,LV110+LP$2)</f>
        <v>11.108314518779181</v>
      </c>
      <c r="LW111" s="110">
        <f>'Drive Train'!$G$35-LP111*'DT-Prelim Calcs'!$C$21*'Drive Train'!$G$38</f>
        <v>11.108314776352737</v>
      </c>
      <c r="LX111" s="1">
        <f>IF(LU111&gt;='Drive Train'!$G$30,1,0)</f>
        <v>1</v>
      </c>
      <c r="LY111" s="110">
        <f>MIN(LO111,'DT-Prelim Calcs'!$C$10)*'DT-Prelim Calcs'!$C$11*1000/60/60*(1-LX111)</f>
        <v>0</v>
      </c>
      <c r="LZ111" s="119">
        <f>LZ110+'DT-Prelim Calcs'!$C$11</f>
        <v>4.2800000000000029</v>
      </c>
    </row>
    <row r="112" spans="18:338" x14ac:dyDescent="0.2">
      <c r="R112" s="119">
        <f>R111+'DT-Prelim Calcs'!$C$11</f>
        <v>4.3200000000000029</v>
      </c>
      <c r="S112" s="2">
        <f>AG112/'Drive Train'!$G$35</f>
        <v>0</v>
      </c>
      <c r="T112" s="88">
        <f>AE112*12*60/(PI() * 'Drive Train'!$G$17)/S$2*ABS(S112)</f>
        <v>0</v>
      </c>
      <c r="U112" s="2">
        <f>IF(OR(AD111=1,AND($C$32=Motors!$C$28,'DT-Prelim Calcs'!AI111=1)),0,IF(AG112=0,-(V111+$C$9)/($C$8-$C$9)*$C$7,($C$6*S112-T112)/($C$6*S112)*$C$7*S112))</f>
        <v>0</v>
      </c>
      <c r="V112" s="110">
        <f>IF(AND(AD111=1,AI111=1),0,ABS(U112/$C$7*($C$8-$C$9)+$C$9) *'Drive Train'!$K$55 + V111*(1-'Drive Train'!$K$55))</f>
        <v>0</v>
      </c>
      <c r="W112" s="110">
        <f t="shared" si="194"/>
        <v>0</v>
      </c>
      <c r="X112" s="2">
        <f>MAX(MIN(IF(AND(AI111=1,AG112&lt;0),-1,1)*(W112-$C$9)/($C$8-$C$9)*$C$7-$C$29*AE112/T$2 -  AI111*$C$29/2,X$2),MAX(X$4:X111)*-1)</f>
        <v>-0.19877611615902296</v>
      </c>
      <c r="Y112" s="110">
        <f t="shared" si="109"/>
        <v>0</v>
      </c>
      <c r="Z112" s="110">
        <f t="shared" si="110"/>
        <v>0</v>
      </c>
      <c r="AA112" s="110">
        <f t="shared" si="111"/>
        <v>0</v>
      </c>
      <c r="AB112" s="110" t="e">
        <f t="shared" si="112"/>
        <v>#N/A</v>
      </c>
      <c r="AC112" s="88">
        <f t="shared" si="156"/>
        <v>0</v>
      </c>
      <c r="AD112" s="1">
        <f t="shared" si="113"/>
        <v>1</v>
      </c>
      <c r="AE112" s="110">
        <f t="shared" si="114"/>
        <v>0</v>
      </c>
      <c r="AF112" s="110" t="e">
        <f t="shared" si="115"/>
        <v>#N/A</v>
      </c>
      <c r="AG112" s="110">
        <f>IF(AI111=0,MIN('Drive Train'!$G$35-W111*$C$21*'Drive Train'!$G$38,AG111+W$2)-$C$3,IF(AE111-1&lt;=0,0,IF($C$32=Motors!$C$26,MAX(MAX(AG$4:AG111)*-1,AG111-W$2),MAX(0,MAX(AG$4:AG111)*-1,AG111-W$2))))</f>
        <v>0</v>
      </c>
      <c r="AH112" s="110">
        <f>'Drive Train'!$G$35-ABS(W112)*'DT-Prelim Calcs'!$C$21*'Drive Train'!$G$38</f>
        <v>12.7</v>
      </c>
      <c r="AI112" s="1">
        <f>IF(AJ112&gt;='Drive Train'!$G$30,1,0)</f>
        <v>1</v>
      </c>
      <c r="AJ112" s="110">
        <f>AJ111+0.5*Y112*'DT-Prelim Calcs'!$C$11^2+AE112*'DT-Prelim Calcs'!$C$11</f>
        <v>27.383415475911544</v>
      </c>
      <c r="AK112" s="110">
        <f t="shared" si="193"/>
        <v>0</v>
      </c>
      <c r="AL112" s="119">
        <f>AL111+'DT-Prelim Calcs'!$C$11</f>
        <v>4.3200000000000029</v>
      </c>
      <c r="AM112" s="2">
        <f>AW112/'Drive Train'!$G$35</f>
        <v>0.76240265149290343</v>
      </c>
      <c r="AN112" s="88">
        <f>AU112*12*60/(PI() * 'Drive Train'!$G$17)/AM$2*AM112</f>
        <v>2389.7103756315869</v>
      </c>
      <c r="AO112" s="2">
        <f>('DT-Prelim Calcs'!$C$6*AM112-AN112)/('DT-Prelim Calcs'!$C$6*AM112)*'DT-Prelim Calcs'!$C$7*AM112</f>
        <v>0.49801999380353185</v>
      </c>
      <c r="AP112" s="110">
        <f>AO112/'DT-Prelim Calcs'!$C$7*('DT-Prelim Calcs'!$C$8-'DT-Prelim Calcs'!$C$9)+'DT-Prelim Calcs'!$C$9</f>
        <v>33.375687565321797</v>
      </c>
      <c r="AQ112" s="110">
        <f t="shared" si="117"/>
        <v>33.375687565321797</v>
      </c>
      <c r="AR112" s="2">
        <f t="shared" si="157"/>
        <v>0.33744393878516765</v>
      </c>
      <c r="AS112" s="110">
        <f>AR112*'DT-Prelim Calcs'!$C$21/AM$2/'DT-Prelim Calcs'!$C$19/'DT-Prelim Calcs'!$C$18*3.39*'DT-Prelim Calcs'!$C$20</f>
        <v>3.7597328838220343</v>
      </c>
      <c r="AT112" s="88">
        <f t="shared" si="118"/>
        <v>0</v>
      </c>
      <c r="AU112" s="110">
        <f>AS111*'DT-Prelim Calcs'!$C$11+AU111</f>
        <v>27.353206433746177</v>
      </c>
      <c r="AV112" s="110">
        <f>AV111+0.5*AS112*'DT-Prelim Calcs'!$C$11^2+AU112*'DT-Prelim Calcs'!$C$11</f>
        <v>68.559525711991256</v>
      </c>
      <c r="AW112" s="110">
        <f>MIN('Drive Train'!$G$35-AQ111*'DT-Prelim Calcs'!$C$21*'Drive Train'!$G$38,AW111+AQ$2)</f>
        <v>9.6825136739598729</v>
      </c>
      <c r="AX112" s="110">
        <f>'Drive Train'!$G$35-AQ112*'DT-Prelim Calcs'!$C$21*'Drive Train'!$G$38</f>
        <v>9.6961881191210377</v>
      </c>
      <c r="AY112" s="1">
        <f>IF(AV112&gt;='Drive Train'!$G$30,1,0)</f>
        <v>1</v>
      </c>
      <c r="AZ112" s="110">
        <f t="shared" si="158"/>
        <v>0</v>
      </c>
      <c r="BA112" s="119">
        <f>BA111+'DT-Prelim Calcs'!$C$11</f>
        <v>4.3200000000000029</v>
      </c>
      <c r="BB112" s="2">
        <f>BL112/'Drive Train'!$G$35</f>
        <v>0.85339862615895834</v>
      </c>
      <c r="BC112" s="88">
        <f>BJ112*12*60/(PI() * 'Drive Train'!$G$17)/BB$2*BB112</f>
        <v>3788.5399720927344</v>
      </c>
      <c r="BD112" s="2">
        <f>('DT-Prelim Calcs'!$C$6*BB112-BC112)/('DT-Prelim Calcs'!$C$6*BB112)*'DT-Prelim Calcs'!$C$7*BB112</f>
        <v>0.28859319975900183</v>
      </c>
      <c r="BE112" s="110">
        <f>BD112/'DT-Prelim Calcs'!$C$7*('DT-Prelim Calcs'!$C$8-'DT-Prelim Calcs'!$C$9)+'DT-Prelim Calcs'!$C$9</f>
        <v>20.602138425017134</v>
      </c>
      <c r="BF112" s="110">
        <f t="shared" si="119"/>
        <v>20.602138425017134</v>
      </c>
      <c r="BG112" s="2">
        <f t="shared" si="159"/>
        <v>6.1167338886424977E-2</v>
      </c>
      <c r="BH112" s="110">
        <f>BG112*'DT-Prelim Calcs'!$C$21/BB$2/'DT-Prelim Calcs'!$C$19/'DT-Prelim Calcs'!$C$18*3.39*'DT-Prelim Calcs'!$C$20</f>
        <v>1.060133289620214</v>
      </c>
      <c r="BI112" s="88">
        <f t="shared" si="120"/>
        <v>0</v>
      </c>
      <c r="BJ112" s="110">
        <f>BH111*'DT-Prelim Calcs'!$C$11+BJ111</f>
        <v>24.904726691205312</v>
      </c>
      <c r="BK112" s="110">
        <f>BK111+0.5*BH112*'DT-Prelim Calcs'!$C$11^2+BJ112*'DT-Prelim Calcs'!$C$11</f>
        <v>74.871527135982504</v>
      </c>
      <c r="BL112" s="110">
        <f>MIN('Drive Train'!$G$35-BF111*'DT-Prelim Calcs'!$C$21*'Drive Train'!$G$38,BL111+BF$2)</f>
        <v>10.838162552218771</v>
      </c>
      <c r="BM112" s="110">
        <f>'Drive Train'!$G$35-BF112*'DT-Prelim Calcs'!$C$21*'Drive Train'!$G$38</f>
        <v>10.845807541748457</v>
      </c>
      <c r="BN112" s="1">
        <f>IF(BK112&gt;='Drive Train'!$G$30,1,0)</f>
        <v>1</v>
      </c>
      <c r="BO112" s="110">
        <f t="shared" si="160"/>
        <v>0</v>
      </c>
      <c r="BP112" s="119">
        <f>BP111+'DT-Prelim Calcs'!$C$11</f>
        <v>4.3200000000000029</v>
      </c>
      <c r="BQ112" s="2">
        <f>CA112/'Drive Train'!$G$35</f>
        <v>0.87323075283817531</v>
      </c>
      <c r="BR112" s="88">
        <f>BY112*12*60/(PI() * 'Drive Train'!$G$17)/BQ$2*BQ112</f>
        <v>4089.3789305792957</v>
      </c>
      <c r="BS112" s="2">
        <f>('DT-Prelim Calcs'!$C$6*BQ112-BR112)/('DT-Prelim Calcs'!$C$6*BQ112)*'DT-Prelim Calcs'!$C$7*BQ112</f>
        <v>0.24392243476949718</v>
      </c>
      <c r="BT112" s="110">
        <f>BS112/'DT-Prelim Calcs'!$C$7*('DT-Prelim Calcs'!$C$8-'DT-Prelim Calcs'!$C$9)+'DT-Prelim Calcs'!$C$9</f>
        <v>17.877538574593444</v>
      </c>
      <c r="BU112" s="110">
        <f t="shared" si="121"/>
        <v>17.877538574593444</v>
      </c>
      <c r="BV112" s="2">
        <f t="shared" si="161"/>
        <v>4.012492619228647E-3</v>
      </c>
      <c r="BW112" s="110">
        <f>BV112*'DT-Prelim Calcs'!$C$21/BQ$2/'DT-Prelim Calcs'!$C$19/'DT-Prelim Calcs'!$C$18*3.39*'DT-Prelim Calcs'!$C$20</f>
        <v>9.4380157393268049E-2</v>
      </c>
      <c r="BX112" s="88">
        <f t="shared" si="122"/>
        <v>1</v>
      </c>
      <c r="BY112" s="110">
        <f>BW111*'DT-Prelim Calcs'!$C$11+BY111</f>
        <v>19.358183998868178</v>
      </c>
      <c r="BZ112" s="110">
        <f>BZ111+0.5*BW112*'DT-Prelim Calcs'!$C$11^2+BY112*'DT-Prelim Calcs'!$C$11</f>
        <v>67.731828842795665</v>
      </c>
      <c r="CA112" s="110">
        <f>MIN('Drive Train'!$G$35-BU111*'DT-Prelim Calcs'!$C$21*'Drive Train'!$G$38,CA111+BU$2)</f>
        <v>11.090030561044825</v>
      </c>
      <c r="CB112" s="110">
        <f>'Drive Train'!$G$35-BU112*'DT-Prelim Calcs'!$C$21*'Drive Train'!$G$38</f>
        <v>11.091021528286589</v>
      </c>
      <c r="CC112" s="1">
        <f>IF(BZ112&gt;='Drive Train'!$G$30,1,0)</f>
        <v>1</v>
      </c>
      <c r="CD112" s="110">
        <f t="shared" si="162"/>
        <v>0</v>
      </c>
      <c r="CE112" s="119">
        <f>CE111+'DT-Prelim Calcs'!$C$11</f>
        <v>4.3200000000000029</v>
      </c>
      <c r="CF112" s="2">
        <f>CP112/'Drive Train'!$G$35</f>
        <v>0.87463284360013704</v>
      </c>
      <c r="CG112" s="88">
        <f>CN112*12*60/(PI() * 'Drive Train'!$G$17)/CF$2*CF112</f>
        <v>4110.2861357944348</v>
      </c>
      <c r="CH112" s="2">
        <f>('DT-Prelim Calcs'!$C$6*CF112-CG112)/('DT-Prelim Calcs'!$C$6*CF112)*'DT-Prelim Calcs'!$C$7*CF112</f>
        <v>0.24085158148472868</v>
      </c>
      <c r="CI112" s="110">
        <f>CH112/'DT-Prelim Calcs'!$C$7*('DT-Prelim Calcs'!$C$8-'DT-Prelim Calcs'!$C$9)+'DT-Prelim Calcs'!$C$9</f>
        <v>17.690238303323881</v>
      </c>
      <c r="CJ112" s="110">
        <f t="shared" si="123"/>
        <v>17.690238303323881</v>
      </c>
      <c r="CK112" s="2">
        <f t="shared" si="163"/>
        <v>1.016415483853228E-4</v>
      </c>
      <c r="CL112" s="110">
        <f>CK112*'DT-Prelim Calcs'!$C$21/CF$2/'DT-Prelim Calcs'!$C$19/'DT-Prelim Calcs'!$C$18*3.39*'DT-Prelim Calcs'!$C$20</f>
        <v>3.0199194821527802E-3</v>
      </c>
      <c r="CM112" s="88">
        <f t="shared" si="124"/>
        <v>1</v>
      </c>
      <c r="CN112" s="110">
        <f>CL111*'DT-Prelim Calcs'!$C$11+CN111</f>
        <v>15.378887294024802</v>
      </c>
      <c r="CO112" s="110">
        <f>CO111+0.5*CL112*'DT-Prelim Calcs'!$C$11^2+CN112*'DT-Prelim Calcs'!$C$11</f>
        <v>58.414319641311138</v>
      </c>
      <c r="CP112" s="110">
        <f>MIN('Drive Train'!$G$35-CJ111*'DT-Prelim Calcs'!$C$21*'Drive Train'!$G$38,CP111+CJ$2)</f>
        <v>11.10783711372174</v>
      </c>
      <c r="CQ112" s="110">
        <f>'Drive Train'!$G$35-CJ112*'DT-Prelim Calcs'!$C$21*'Drive Train'!$G$38</f>
        <v>11.10787855270085</v>
      </c>
      <c r="CR112" s="1">
        <f>IF(CO112&gt;='Drive Train'!$G$30,1,0)</f>
        <v>1</v>
      </c>
      <c r="CS112" s="110">
        <f t="shared" si="164"/>
        <v>0</v>
      </c>
      <c r="CT112" s="119">
        <f>CT111+'DT-Prelim Calcs'!$C$11</f>
        <v>4.3200000000000029</v>
      </c>
      <c r="CU112" s="2">
        <f>DE112/'Drive Train'!$G$35</f>
        <v>0.87467021100976927</v>
      </c>
      <c r="CV112" s="88">
        <f>DC112*12*60/(PI() * 'Drive Train'!$G$17)/CU$2*CU112</f>
        <v>4110.8316164855869</v>
      </c>
      <c r="CW112" s="2">
        <f>('DT-Prelim Calcs'!$C$6*CU112-CV112)/('DT-Prelim Calcs'!$C$6*CU112)*'DT-Prelim Calcs'!$C$7*CU112</f>
        <v>0.24077256957091889</v>
      </c>
      <c r="CX112" s="110">
        <f>CW112/'DT-Prelim Calcs'!$C$7*('DT-Prelim Calcs'!$C$8-'DT-Prelim Calcs'!$C$9)+'DT-Prelim Calcs'!$C$9</f>
        <v>17.685419136949662</v>
      </c>
      <c r="CY112" s="110">
        <f t="shared" si="125"/>
        <v>17.685419136949662</v>
      </c>
      <c r="CZ112" s="2">
        <f t="shared" si="165"/>
        <v>9.660543347222994E-7</v>
      </c>
      <c r="DA112" s="110">
        <f>CZ112*'DT-Prelim Calcs'!$C$21/CU$2/'DT-Prelim Calcs'!$C$19/'DT-Prelim Calcs'!$C$18*3.39*'DT-Prelim Calcs'!$C$20</f>
        <v>3.4682660218338209E-5</v>
      </c>
      <c r="DB112" s="88">
        <f t="shared" si="126"/>
        <v>1</v>
      </c>
      <c r="DC112" s="110">
        <f>DA111*'DT-Prelim Calcs'!$C$11+DC111</f>
        <v>12.728500256967658</v>
      </c>
      <c r="DD112" s="110">
        <f>DD111+0.5*DA112*'DT-Prelim Calcs'!$C$11^2+DC112*'DT-Prelim Calcs'!$C$11</f>
        <v>50.377739988562929</v>
      </c>
      <c r="DE112" s="110">
        <f>MIN('Drive Train'!$G$35-CY111*'DT-Prelim Calcs'!$C$21*'Drive Train'!$G$38,DE111+CY$2)</f>
        <v>11.10831167982407</v>
      </c>
      <c r="DF112" s="110">
        <f>'Drive Train'!$G$35-CY112*'DT-Prelim Calcs'!$C$21*'Drive Train'!$G$38</f>
        <v>11.10831227767453</v>
      </c>
      <c r="DG112" s="1">
        <f>IF(DD112&gt;='Drive Train'!$G$30,1,0)</f>
        <v>1</v>
      </c>
      <c r="DH112" s="110">
        <f t="shared" si="166"/>
        <v>0</v>
      </c>
      <c r="DI112" s="119">
        <f>DI111+'DT-Prelim Calcs'!$C$11</f>
        <v>4.3200000000000029</v>
      </c>
      <c r="DJ112" s="2">
        <f>DT112/'Drive Train'!$G$35</f>
        <v>0.87467058413118004</v>
      </c>
      <c r="DK112" s="88">
        <f>DR112*12*60/(PI() * 'Drive Train'!$G$17)/DJ$2*DJ112</f>
        <v>4110.8369219701408</v>
      </c>
      <c r="DL112" s="2">
        <f>('DT-Prelim Calcs'!$C$6*DJ112-DK112)/('DT-Prelim Calcs'!$C$6*DJ112)*'DT-Prelim Calcs'!$C$7*DJ112</f>
        <v>0.24077181472463877</v>
      </c>
      <c r="DM112" s="110">
        <f>DL112/'DT-Prelim Calcs'!$C$7*('DT-Prelim Calcs'!$C$8-'DT-Prelim Calcs'!$C$9)+'DT-Prelim Calcs'!$C$9</f>
        <v>17.685373096680095</v>
      </c>
      <c r="DN112" s="110">
        <f t="shared" si="127"/>
        <v>17.685373096680095</v>
      </c>
      <c r="DO112" s="2">
        <f t="shared" si="167"/>
        <v>3.1752751539215751E-9</v>
      </c>
      <c r="DP112" s="110">
        <f>DO112*'DT-Prelim Calcs'!$C$21/DJ$2/'DT-Prelim Calcs'!$C$19/'DT-Prelim Calcs'!$C$18*3.39*'DT-Prelim Calcs'!$C$20</f>
        <v>1.3365128291902808E-7</v>
      </c>
      <c r="DQ112" s="88">
        <f t="shared" si="128"/>
        <v>1</v>
      </c>
      <c r="DR112" s="110">
        <f>DP111*'DT-Prelim Calcs'!$C$11+DR111</f>
        <v>10.856671364315824</v>
      </c>
      <c r="DS112" s="110">
        <f>DS111+0.5*DP112*'DT-Prelim Calcs'!$C$11^2+DR112*'DT-Prelim Calcs'!$C$11</f>
        <v>43.934181925239017</v>
      </c>
      <c r="DT112" s="110">
        <f>MIN('Drive Train'!$G$35-DN111*'DT-Prelim Calcs'!$C$21*'Drive Train'!$G$38,DT111+DN$2)</f>
        <v>11.108316418465986</v>
      </c>
      <c r="DU112" s="110">
        <f>'Drive Train'!$G$35-DN112*'DT-Prelim Calcs'!$C$21*'Drive Train'!$G$38</f>
        <v>11.108316421298792</v>
      </c>
      <c r="DV112" s="1">
        <f>IF(DS112&gt;='Drive Train'!$G$30,1,0)</f>
        <v>1</v>
      </c>
      <c r="DW112" s="110">
        <f t="shared" si="168"/>
        <v>0</v>
      </c>
      <c r="DX112" s="119">
        <f>DX111+'DT-Prelim Calcs'!$C$11</f>
        <v>4.3200000000000029</v>
      </c>
      <c r="DY112" s="2">
        <f>EI112/'Drive Train'!$G$35</f>
        <v>0.87467058542723386</v>
      </c>
      <c r="DZ112" s="88">
        <f>EG112*12*60/(PI() * 'Drive Train'!$G$17)/DY$2*DY112</f>
        <v>4110.8369398239993</v>
      </c>
      <c r="EA112" s="2">
        <f>('DT-Prelim Calcs'!$C$6*DY112-DZ112)/('DT-Prelim Calcs'!$C$6*DY112)*'DT-Prelim Calcs'!$C$7*DY112</f>
        <v>0.24077181224146837</v>
      </c>
      <c r="EB112" s="110">
        <f>EA112/'DT-Prelim Calcs'!$C$7*('DT-Prelim Calcs'!$C$8-'DT-Prelim Calcs'!$C$9)+'DT-Prelim Calcs'!$C$9</f>
        <v>17.685372945224312</v>
      </c>
      <c r="EC112" s="110">
        <f t="shared" si="129"/>
        <v>17.685372945224312</v>
      </c>
      <c r="ED112" s="2">
        <f t="shared" si="169"/>
        <v>3.1704083802708283E-12</v>
      </c>
      <c r="EE112" s="110">
        <f>ED112*'DT-Prelim Calcs'!$C$21/DY$2/'DT-Prelim Calcs'!$C$19/'DT-Prelim Calcs'!$C$18*3.39*'DT-Prelim Calcs'!$C$20</f>
        <v>1.5307091000034547E-10</v>
      </c>
      <c r="EF112" s="88">
        <f t="shared" si="130"/>
        <v>1</v>
      </c>
      <c r="EG112" s="110">
        <f>EE111*'DT-Prelim Calcs'!$C$11+EG111</f>
        <v>9.4647904472549218</v>
      </c>
      <c r="EH112" s="110">
        <f>EH111+0.5*EE112*'DT-Prelim Calcs'!$C$11^2+EG112*'DT-Prelim Calcs'!$C$11</f>
        <v>38.811639586403018</v>
      </c>
      <c r="EI112" s="110">
        <f>MIN('Drive Train'!$G$35-EC111*'DT-Prelim Calcs'!$C$21*'Drive Train'!$G$38,EI111+EC$2)</f>
        <v>11.10831643492587</v>
      </c>
      <c r="EJ112" s="110">
        <f>'Drive Train'!$G$35-EC112*'DT-Prelim Calcs'!$C$21*'Drive Train'!$G$38</f>
        <v>11.108316434929812</v>
      </c>
      <c r="EK112" s="1">
        <f>IF(EH112&gt;='Drive Train'!$G$30,1,0)</f>
        <v>1</v>
      </c>
      <c r="EL112" s="110">
        <f t="shared" si="170"/>
        <v>0</v>
      </c>
      <c r="EM112" s="119">
        <f>EM111+'DT-Prelim Calcs'!$C$11</f>
        <v>4.3200000000000029</v>
      </c>
      <c r="EN112" s="2">
        <f>EX112/'Drive Train'!$G$35</f>
        <v>0.87467058542861453</v>
      </c>
      <c r="EO112" s="88">
        <f>EV112*12*60/(PI() * 'Drive Train'!$G$17)/EN$2*EN112</f>
        <v>4110.8369398423201</v>
      </c>
      <c r="EP112" s="2">
        <f>('DT-Prelim Calcs'!$C$6*EN112-EO112)/('DT-Prelim Calcs'!$C$6*EN112)*'DT-Prelim Calcs'!$C$7*EN112</f>
        <v>0.24077181223899186</v>
      </c>
      <c r="EQ112" s="110">
        <f>EP112/'DT-Prelim Calcs'!$C$7*('DT-Prelim Calcs'!$C$8-'DT-Prelim Calcs'!$C$9)+'DT-Prelim Calcs'!$C$9</f>
        <v>17.685372945073262</v>
      </c>
      <c r="ER112" s="110">
        <f t="shared" si="131"/>
        <v>17.685372945073262</v>
      </c>
      <c r="ES112" s="2">
        <f t="shared" si="171"/>
        <v>8.8817841970012523E-16</v>
      </c>
      <c r="ET112" s="110">
        <f>ES112*'DT-Prelim Calcs'!$C$21/EN$2/'DT-Prelim Calcs'!$C$19/'DT-Prelim Calcs'!$C$18*3.39*'DT-Prelim Calcs'!$C$20</f>
        <v>4.8379986522554345E-14</v>
      </c>
      <c r="EU112" s="88">
        <f t="shared" si="132"/>
        <v>1</v>
      </c>
      <c r="EV112" s="110">
        <f>ET111*'DT-Prelim Calcs'!$C$11+EV111</f>
        <v>8.3892460782728264</v>
      </c>
      <c r="EW112" s="110">
        <f>EW111+0.5*ET112*'DT-Prelim Calcs'!$C$11^2+EV112*'DT-Prelim Calcs'!$C$11</f>
        <v>34.698099404697004</v>
      </c>
      <c r="EX112" s="110">
        <f>MIN('Drive Train'!$G$35-ER111*'DT-Prelim Calcs'!$C$21*'Drive Train'!$G$38,EX111+ER$2)</f>
        <v>11.108316434943404</v>
      </c>
      <c r="EY112" s="110">
        <f>'Drive Train'!$G$35-ER112*'DT-Prelim Calcs'!$C$21*'Drive Train'!$G$38</f>
        <v>11.108316434943406</v>
      </c>
      <c r="EZ112" s="1">
        <f>IF(EW112&gt;='Drive Train'!$G$30,1,0)</f>
        <v>1</v>
      </c>
      <c r="FA112" s="110">
        <f t="shared" si="172"/>
        <v>0</v>
      </c>
      <c r="FB112" s="119">
        <f>FB111+'DT-Prelim Calcs'!$C$11</f>
        <v>4.3200000000000029</v>
      </c>
      <c r="FC112" s="2">
        <f>FM112/'Drive Train'!$G$35</f>
        <v>0.87467058542861498</v>
      </c>
      <c r="FD112" s="88">
        <f>FK112*12*60/(PI() * 'Drive Train'!$G$17)/FC$2*FC112</f>
        <v>4110.8369398423247</v>
      </c>
      <c r="FE112" s="2">
        <f>('DT-Prelim Calcs'!$C$6*FC112-FD112)/('DT-Prelim Calcs'!$C$6*FC112)*'DT-Prelim Calcs'!$C$7*FC112</f>
        <v>0.24077181223899125</v>
      </c>
      <c r="FF112" s="110">
        <f>FE112/'DT-Prelim Calcs'!$C$7*('DT-Prelim Calcs'!$C$8-'DT-Prelim Calcs'!$C$9)+'DT-Prelim Calcs'!$C$9</f>
        <v>17.685372945073226</v>
      </c>
      <c r="FG112" s="110">
        <f t="shared" si="133"/>
        <v>17.685372945073226</v>
      </c>
      <c r="FH112" s="2">
        <f t="shared" si="173"/>
        <v>1.1102230246251565E-16</v>
      </c>
      <c r="FI112" s="110">
        <f>FH112*'DT-Prelim Calcs'!$C$21/FC$2/'DT-Prelim Calcs'!$C$19/'DT-Prelim Calcs'!$C$18*3.39*'DT-Prelim Calcs'!$C$20</f>
        <v>6.7347140329692135E-15</v>
      </c>
      <c r="FJ112" s="88">
        <f t="shared" si="134"/>
        <v>1</v>
      </c>
      <c r="FK112" s="110">
        <f>FI111*'DT-Prelim Calcs'!$C$11+FK111</f>
        <v>7.5332005600817276</v>
      </c>
      <c r="FL112" s="110">
        <f>FL111+0.5*FI112*'DT-Prelim Calcs'!$C$11^2+FK112*'DT-Prelim Calcs'!$C$11</f>
        <v>31.34750542587436</v>
      </c>
      <c r="FM112" s="110">
        <f>MIN('Drive Train'!$G$35-FG111*'DT-Prelim Calcs'!$C$21*'Drive Train'!$G$38,FM111+FG$2)</f>
        <v>11.10831643494341</v>
      </c>
      <c r="FN112" s="110">
        <f>'Drive Train'!$G$35-FG112*'DT-Prelim Calcs'!$C$21*'Drive Train'!$G$38</f>
        <v>11.10831643494341</v>
      </c>
      <c r="FO112" s="1">
        <f>IF(FL112&gt;='Drive Train'!$G$30,1,0)</f>
        <v>1</v>
      </c>
      <c r="FP112" s="110">
        <f t="shared" si="174"/>
        <v>0</v>
      </c>
      <c r="FQ112" s="119">
        <f>FQ111+'DT-Prelim Calcs'!$C$11</f>
        <v>4.3200000000000029</v>
      </c>
      <c r="FR112" s="2">
        <f>GB112/'Drive Train'!$G$35</f>
        <v>0.87467058542861498</v>
      </c>
      <c r="FS112" s="88">
        <f>FZ112*12*60/(PI() * 'Drive Train'!$G$17)/FR$2*FR112</f>
        <v>4110.8369398423247</v>
      </c>
      <c r="FT112" s="2">
        <f>('DT-Prelim Calcs'!$C$6*FR112-FS112)/('DT-Prelim Calcs'!$C$6*FR112)*'DT-Prelim Calcs'!$C$7*FR112</f>
        <v>0.24077181223899125</v>
      </c>
      <c r="FU112" s="110">
        <f>FT112/'DT-Prelim Calcs'!$C$7*('DT-Prelim Calcs'!$C$8-'DT-Prelim Calcs'!$C$9)+'DT-Prelim Calcs'!$C$9</f>
        <v>17.685372945073226</v>
      </c>
      <c r="FV112" s="110">
        <f t="shared" si="135"/>
        <v>17.685372945073226</v>
      </c>
      <c r="FW112" s="2">
        <f t="shared" si="175"/>
        <v>1.3877787807814457E-16</v>
      </c>
      <c r="FX112" s="110">
        <f>FW112*'DT-Prelim Calcs'!$C$21/FR$2/'DT-Prelim Calcs'!$C$19/'DT-Prelim Calcs'!$C$18*3.39*'DT-Prelim Calcs'!$C$20</f>
        <v>9.2774121882739154E-15</v>
      </c>
      <c r="FY112" s="88">
        <f t="shared" si="136"/>
        <v>1</v>
      </c>
      <c r="FZ112" s="110">
        <f>FX111*'DT-Prelim Calcs'!$C$11+FZ111</f>
        <v>6.8356819897037893</v>
      </c>
      <c r="GA112" s="110">
        <f>GA111+0.5*FX112*'DT-Prelim Calcs'!$C$11^2+FZ112*'DT-Prelim Calcs'!$C$11</f>
        <v>28.573598350814414</v>
      </c>
      <c r="GB112" s="110">
        <f>MIN('Drive Train'!$G$35-FV111*'DT-Prelim Calcs'!$C$21*'Drive Train'!$G$38,GB111+FV$2)</f>
        <v>11.10831643494341</v>
      </c>
      <c r="GC112" s="110">
        <f>'Drive Train'!$G$35-FV112*'DT-Prelim Calcs'!$C$21*'Drive Train'!$G$38</f>
        <v>11.10831643494341</v>
      </c>
      <c r="GD112" s="1">
        <f>IF(GA112&gt;='Drive Train'!$G$30,1,0)</f>
        <v>1</v>
      </c>
      <c r="GE112" s="110">
        <f t="shared" si="176"/>
        <v>0</v>
      </c>
      <c r="GF112" s="119">
        <f>GF111+'DT-Prelim Calcs'!$C$11</f>
        <v>4.3200000000000029</v>
      </c>
      <c r="GG112" s="2">
        <f>GQ112/'Drive Train'!$G$35</f>
        <v>0.87467027764277527</v>
      </c>
      <c r="GH112" s="88">
        <f>GO112*12*60/(PI() * 'Drive Train'!$G$17)/GG$2*GG112</f>
        <v>4110.8325894909349</v>
      </c>
      <c r="GI112" s="2">
        <f>('DT-Prelim Calcs'!$C$6*GG112-GH112)/('DT-Prelim Calcs'!$C$6*GG112)*'DT-Prelim Calcs'!$C$7*GG112</f>
        <v>0.24077242860264561</v>
      </c>
      <c r="GJ112" s="110">
        <f>GI112/'DT-Prelim Calcs'!$C$7*('DT-Prelim Calcs'!$C$8-'DT-Prelim Calcs'!$C$9)+'DT-Prelim Calcs'!$C$9</f>
        <v>17.685410538884767</v>
      </c>
      <c r="GK112" s="110">
        <f t="shared" si="177"/>
        <v>17.685410538884767</v>
      </c>
      <c r="GL112" s="2">
        <f t="shared" si="178"/>
        <v>7.8643924883436966E-7</v>
      </c>
      <c r="GM112" s="110">
        <f>GL112*'DT-Prelim Calcs'!$C$21/GG$2/'DT-Prelim Calcs'!$C$19/'DT-Prelim Calcs'!$C$18*3.39*'DT-Prelim Calcs'!$C$20</f>
        <v>2.9207829460657121E-5</v>
      </c>
      <c r="GN112" s="88">
        <f t="shared" si="137"/>
        <v>1</v>
      </c>
      <c r="GO112" s="110">
        <f>GM111*'DT-Prelim Calcs'!$C$11+GO111</f>
        <v>12.304218890047341</v>
      </c>
      <c r="GP112" s="110">
        <f>GP111+0.5*GM112*'DT-Prelim Calcs'!$C$11^2+GO112*'DT-Prelim Calcs'!$C$11</f>
        <v>47.07596159087251</v>
      </c>
      <c r="GQ112" s="110">
        <f>MIN('Drive Train'!$G$35-GK111*'DT-Prelim Calcs'!$C$21*'Drive Train'!$G$38,GQ111+GK$2)</f>
        <v>11.108312526063246</v>
      </c>
      <c r="GR112" s="110">
        <f>'Drive Train'!$G$35-GK112*'DT-Prelim Calcs'!$C$21*'Drive Train'!$G$38</f>
        <v>11.108313051500371</v>
      </c>
      <c r="GS112" s="1">
        <f>IF(GP112&gt;='Drive Train'!$G$30,1,0)</f>
        <v>1</v>
      </c>
      <c r="GT112" s="110">
        <f t="shared" si="179"/>
        <v>0</v>
      </c>
      <c r="GU112" s="119">
        <f>GU111+'DT-Prelim Calcs'!$C$11</f>
        <v>4.3200000000000029</v>
      </c>
      <c r="GV112" s="2">
        <f>HF112/'Drive Train'!$G$35</f>
        <v>0.87467036541826793</v>
      </c>
      <c r="GW112" s="88">
        <f>HD112*12*60/(PI() * 'Drive Train'!$G$17)/GV$2*GV112</f>
        <v>4110.8338301401236</v>
      </c>
      <c r="GX112" s="2">
        <f>('DT-Prelim Calcs'!$C$6*GV112-GW112)/('DT-Prelim Calcs'!$C$6*GV112)*'DT-Prelim Calcs'!$C$7*GV112</f>
        <v>0.24077225282578951</v>
      </c>
      <c r="GY112" s="110">
        <f>GX112/'DT-Prelim Calcs'!$C$7*('DT-Prelim Calcs'!$C$8-'DT-Prelim Calcs'!$C$9)+'DT-Prelim Calcs'!$C$9</f>
        <v>17.685399817743189</v>
      </c>
      <c r="GZ112" s="110">
        <f t="shared" si="138"/>
        <v>17.685399817743189</v>
      </c>
      <c r="HA112" s="2">
        <f t="shared" si="180"/>
        <v>5.6215959684524641E-7</v>
      </c>
      <c r="HB112" s="110">
        <f>HA112*'DT-Prelim Calcs'!$C$21/GV$2/'DT-Prelim Calcs'!$C$19/'DT-Prelim Calcs'!$C$18*3.39*'DT-Prelim Calcs'!$C$20</f>
        <v>2.0878232690781932E-5</v>
      </c>
      <c r="HC112" s="88">
        <f t="shared" si="139"/>
        <v>1</v>
      </c>
      <c r="HD112" s="110">
        <f>HB111*'DT-Prelim Calcs'!$C$11+HD111</f>
        <v>12.304221368698947</v>
      </c>
      <c r="HE112" s="110">
        <f>HE111+0.5*HB112*'DT-Prelim Calcs'!$C$11^2+HD112*'DT-Prelim Calcs'!$C$11</f>
        <v>47.743578019427773</v>
      </c>
      <c r="HF112" s="110">
        <f>MIN('Drive Train'!$G$35-GZ111*'DT-Prelim Calcs'!$C$21*'Drive Train'!$G$38,HF111+GZ$2)</f>
        <v>11.108313640812002</v>
      </c>
      <c r="HG112" s="110">
        <f>'Drive Train'!$G$35-GZ112*'DT-Prelim Calcs'!$C$21*'Drive Train'!$G$38</f>
        <v>11.108314016403112</v>
      </c>
      <c r="HH112" s="1">
        <f>IF(HE112&gt;='Drive Train'!$G$30,1,0)</f>
        <v>1</v>
      </c>
      <c r="HI112" s="110">
        <f t="shared" si="181"/>
        <v>0</v>
      </c>
      <c r="HJ112" s="119">
        <f>HJ111+'DT-Prelim Calcs'!$C$11</f>
        <v>4.3200000000000029</v>
      </c>
      <c r="HK112" s="2">
        <f>HU112/'Drive Train'!$G$35</f>
        <v>0.87467040794697826</v>
      </c>
      <c r="HL112" s="88">
        <f>HS112*12*60/(PI() * 'Drive Train'!$G$17)/HK$2*HK112</f>
        <v>4110.8344312556192</v>
      </c>
      <c r="HM112" s="2">
        <f>('DT-Prelim Calcs'!$C$6*HK112-HL112)/('DT-Prelim Calcs'!$C$6*HK112)*'DT-Prelim Calcs'!$C$7*HK112</f>
        <v>0.24077216765893394</v>
      </c>
      <c r="HN112" s="110">
        <f>HM112/'DT-Prelim Calcs'!$C$7*('DT-Prelim Calcs'!$C$8-'DT-Prelim Calcs'!$C$9)+'DT-Prelim Calcs'!$C$9</f>
        <v>17.685394623169021</v>
      </c>
      <c r="HO112" s="110">
        <f t="shared" si="140"/>
        <v>17.685394623169021</v>
      </c>
      <c r="HP112" s="2">
        <f t="shared" si="182"/>
        <v>4.5349232086211444E-7</v>
      </c>
      <c r="HQ112" s="110">
        <f>HP112*'DT-Prelim Calcs'!$C$21/HK$2/'DT-Prelim Calcs'!$C$19/'DT-Prelim Calcs'!$C$18*3.39*'DT-Prelim Calcs'!$C$20</f>
        <v>1.6842402498464129E-5</v>
      </c>
      <c r="HR112" s="88">
        <f t="shared" si="141"/>
        <v>1</v>
      </c>
      <c r="HS112" s="110">
        <f>HQ111*'DT-Prelim Calcs'!$C$11+HS111</f>
        <v>12.30422256964734</v>
      </c>
      <c r="HT112" s="110">
        <f>HT111+0.5*HQ112*'DT-Prelim Calcs'!$C$11^2+HS112*'DT-Prelim Calcs'!$C$11</f>
        <v>48.212300495682257</v>
      </c>
      <c r="HU112" s="110">
        <f>MIN('Drive Train'!$G$35-HO111*'DT-Prelim Calcs'!$C$21*'Drive Train'!$G$38,HU111+HO$2)</f>
        <v>11.108314180926623</v>
      </c>
      <c r="HV112" s="110">
        <f>'Drive Train'!$G$35-HO112*'DT-Prelim Calcs'!$C$21*'Drive Train'!$G$38</f>
        <v>11.108314483914787</v>
      </c>
      <c r="HW112" s="1">
        <f>IF(HT112&gt;='Drive Train'!$G$30,1,0)</f>
        <v>1</v>
      </c>
      <c r="HX112" s="110">
        <f t="shared" si="183"/>
        <v>0</v>
      </c>
      <c r="HY112" s="119">
        <f>HY111+'DT-Prelim Calcs'!$C$11</f>
        <v>4.3200000000000029</v>
      </c>
      <c r="HZ112" s="2">
        <f>IJ112/'Drive Train'!$G$35</f>
        <v>0.87467043081690077</v>
      </c>
      <c r="IA112" s="88">
        <f>IH112*12*60/(PI() * 'Drive Train'!$G$17)/HZ$2*HZ112</f>
        <v>4110.8347545070073</v>
      </c>
      <c r="IB112" s="2">
        <f>('DT-Prelim Calcs'!$C$6*HZ112-IA112)/('DT-Prelim Calcs'!$C$6*HZ112)*'DT-Prelim Calcs'!$C$7*HZ112</f>
        <v>0.24077212186024088</v>
      </c>
      <c r="IC112" s="110">
        <f>IB112/'DT-Prelim Calcs'!$C$7*('DT-Prelim Calcs'!$C$8-'DT-Prelim Calcs'!$C$9)+'DT-Prelim Calcs'!$C$9</f>
        <v>17.685391829773558</v>
      </c>
      <c r="ID112" s="110">
        <f t="shared" si="142"/>
        <v>17.685391829773558</v>
      </c>
      <c r="IE112" s="2">
        <f t="shared" si="184"/>
        <v>3.9505621793334278E-7</v>
      </c>
      <c r="IF112" s="110">
        <f>IE112*'DT-Prelim Calcs'!$C$21/HZ$2/'DT-Prelim Calcs'!$C$19/'DT-Prelim Calcs'!$C$18*3.39*'DT-Prelim Calcs'!$C$20</f>
        <v>1.4672124589243918E-5</v>
      </c>
      <c r="IG112" s="88">
        <f t="shared" si="143"/>
        <v>1</v>
      </c>
      <c r="IH112" s="110">
        <f>IF111*'DT-Prelim Calcs'!$C$11+IH111</f>
        <v>12.304223215460343</v>
      </c>
      <c r="II112" s="110">
        <f>II111+0.5*IF112*'DT-Prelim Calcs'!$C$11^2+IH112*'DT-Prelim Calcs'!$C$11</f>
        <v>48.541365711788117</v>
      </c>
      <c r="IJ112" s="110">
        <f>MIN('Drive Train'!$G$35-ID111*'DT-Prelim Calcs'!$C$21*'Drive Train'!$G$38,IJ111+ID$2)</f>
        <v>11.108314471374639</v>
      </c>
      <c r="IK112" s="110">
        <f>'Drive Train'!$G$35-ID112*'DT-Prelim Calcs'!$C$21*'Drive Train'!$G$38</f>
        <v>11.108314735320379</v>
      </c>
      <c r="IL112" s="1">
        <f>IF(II112&gt;='Drive Train'!$G$30,1,0)</f>
        <v>1</v>
      </c>
      <c r="IM112" s="110">
        <f t="shared" si="185"/>
        <v>0</v>
      </c>
      <c r="IN112" s="119">
        <f>IN111+'DT-Prelim Calcs'!$C$11</f>
        <v>4.3200000000000029</v>
      </c>
      <c r="IO112" s="2">
        <f>IY112/'Drive Train'!$G$35</f>
        <v>0.87467044424266593</v>
      </c>
      <c r="IP112" s="88">
        <f>IW112*12*60/(PI() * 'Drive Train'!$G$17)/IO$2*IO112</f>
        <v>4110.8349442714079</v>
      </c>
      <c r="IQ112" s="2">
        <f>('DT-Prelim Calcs'!$C$6*IO112-IP112)/('DT-Prelim Calcs'!$C$6*IO112)*'DT-Prelim Calcs'!$C$7*IO112</f>
        <v>0.24077209497416485</v>
      </c>
      <c r="IR112" s="110">
        <f>IQ112/'DT-Prelim Calcs'!$C$7*('DT-Prelim Calcs'!$C$8-'DT-Prelim Calcs'!$C$9)+'DT-Prelim Calcs'!$C$9</f>
        <v>17.685390189913601</v>
      </c>
      <c r="IS112" s="110">
        <f t="shared" si="144"/>
        <v>17.685390189913601</v>
      </c>
      <c r="IT112" s="2">
        <f t="shared" si="186"/>
        <v>3.6075136355950832E-7</v>
      </c>
      <c r="IU112" s="110">
        <f>IT112*'DT-Prelim Calcs'!$C$21/IO$2/'DT-Prelim Calcs'!$C$19/'DT-Prelim Calcs'!$C$18*3.39*'DT-Prelim Calcs'!$C$20</f>
        <v>1.3398065165443901E-5</v>
      </c>
      <c r="IV112" s="88">
        <f t="shared" si="145"/>
        <v>1</v>
      </c>
      <c r="IW112" s="110">
        <f>IU111*'DT-Prelim Calcs'!$C$11+IW111</f>
        <v>12.304223594584197</v>
      </c>
      <c r="IX112" s="110">
        <f>IX111+0.5*IU112*'DT-Prelim Calcs'!$C$11^2+IW112*'DT-Prelim Calcs'!$C$11</f>
        <v>48.774083402156755</v>
      </c>
      <c r="IY112" s="110">
        <f>MIN('Drive Train'!$G$35-IS111*'DT-Prelim Calcs'!$C$21*'Drive Train'!$G$38,IY111+IS$2)</f>
        <v>11.108314641881856</v>
      </c>
      <c r="IZ112" s="110">
        <f>'Drive Train'!$G$35-IS112*'DT-Prelim Calcs'!$C$21*'Drive Train'!$G$38</f>
        <v>11.108314882907775</v>
      </c>
      <c r="JA112" s="1">
        <f>IF(IX112&gt;='Drive Train'!$G$30,1,0)</f>
        <v>1</v>
      </c>
      <c r="JB112" s="110">
        <f t="shared" si="187"/>
        <v>0</v>
      </c>
      <c r="JC112" s="119">
        <f>JC111+'DT-Prelim Calcs'!$C$11</f>
        <v>4.3200000000000029</v>
      </c>
      <c r="JD112" s="2">
        <f>JN112/'Drive Train'!$G$35</f>
        <v>0.87467045210396555</v>
      </c>
      <c r="JE112" s="88">
        <f>JL112*12*60/(PI() * 'Drive Train'!$G$17)/JD$2*JD112</f>
        <v>4110.8350553857317</v>
      </c>
      <c r="JF112" s="2">
        <f>('DT-Prelim Calcs'!$C$6*JD112-JE112)/('DT-Prelim Calcs'!$C$6*JD112)*'DT-Prelim Calcs'!$C$7*JD112</f>
        <v>0.2407720792313377</v>
      </c>
      <c r="JG112" s="110">
        <f>JF112/'DT-Prelim Calcs'!$C$7*('DT-Prelim Calcs'!$C$8-'DT-Prelim Calcs'!$C$9)+'DT-Prelim Calcs'!$C$9</f>
        <v>17.685389229712797</v>
      </c>
      <c r="JH112" s="110">
        <f t="shared" si="146"/>
        <v>17.685389229712797</v>
      </c>
      <c r="JI112" s="2">
        <f t="shared" si="188"/>
        <v>3.4066455764647507E-7</v>
      </c>
      <c r="JJ112" s="110">
        <f>JI112*'DT-Prelim Calcs'!$C$21/JD$2/'DT-Prelim Calcs'!$C$19/'DT-Prelim Calcs'!$C$18*3.39*'DT-Prelim Calcs'!$C$20</f>
        <v>1.2652054583715223E-5</v>
      </c>
      <c r="JK112" s="88">
        <f t="shared" si="147"/>
        <v>1</v>
      </c>
      <c r="JL112" s="110">
        <f>JJ111*'DT-Prelim Calcs'!$C$11+JL111</f>
        <v>12.304223816575728</v>
      </c>
      <c r="JM112" s="110">
        <f>JM111+0.5*JJ112*'DT-Prelim Calcs'!$C$11^2+JL112*'DT-Prelim Calcs'!$C$11</f>
        <v>48.931716092982121</v>
      </c>
      <c r="JN112" s="110">
        <f>MIN('Drive Train'!$G$35-JH111*'DT-Prelim Calcs'!$C$21*'Drive Train'!$G$38,JN111+JH$2)</f>
        <v>11.108314741720362</v>
      </c>
      <c r="JO112" s="110">
        <f>'Drive Train'!$G$35-JH112*'DT-Prelim Calcs'!$C$21*'Drive Train'!$G$38</f>
        <v>11.108314969325848</v>
      </c>
      <c r="JP112" s="1">
        <f>IF(JM112&gt;='Drive Train'!$G$30,1,0)</f>
        <v>1</v>
      </c>
      <c r="JQ112" s="110">
        <f>MIN(JG112,'DT-Prelim Calcs'!$C$10)*'DT-Prelim Calcs'!$C$11*1000/60/60*(1-JP112)</f>
        <v>0</v>
      </c>
      <c r="JR112" s="119">
        <f>JR111+'DT-Prelim Calcs'!$C$11</f>
        <v>4.3200000000000029</v>
      </c>
      <c r="JS112" s="2">
        <f>KC112/'Drive Train'!$G$35</f>
        <v>0.87467045499622886</v>
      </c>
      <c r="JT112" s="88">
        <f>KA112*12*60/(PI() * 'Drive Train'!$G$17)/JS$2*JS112</f>
        <v>4110.8350962659824</v>
      </c>
      <c r="JU112" s="2">
        <f>('DT-Prelim Calcs'!$C$6*JS112-JT112)/('DT-Prelim Calcs'!$C$6*JS112)*'DT-Prelim Calcs'!$C$7*JS112</f>
        <v>0.24077207343936838</v>
      </c>
      <c r="JV112" s="110">
        <f>JU112/'DT-Prelim Calcs'!$C$7*('DT-Prelim Calcs'!$C$8-'DT-Prelim Calcs'!$C$9)+'DT-Prelim Calcs'!$C$9</f>
        <v>17.685388876443746</v>
      </c>
      <c r="JW112" s="110">
        <f t="shared" si="148"/>
        <v>17.685388876443746</v>
      </c>
      <c r="JX112" s="2">
        <f t="shared" si="189"/>
        <v>3.3327438805907939E-7</v>
      </c>
      <c r="JY112" s="110">
        <f>JX112*'DT-Prelim Calcs'!$C$21/JS$2/'DT-Prelim Calcs'!$C$19/'DT-Prelim Calcs'!$C$18*3.39*'DT-Prelim Calcs'!$C$20</f>
        <v>1.2377588611532482E-5</v>
      </c>
      <c r="JZ112" s="88">
        <f t="shared" si="149"/>
        <v>1</v>
      </c>
      <c r="KA112" s="110">
        <f>JY111*'DT-Prelim Calcs'!$C$11+KA111</f>
        <v>12.304223898248992</v>
      </c>
      <c r="KB112" s="110">
        <f>KB111+0.5*JY112*'DT-Prelim Calcs'!$C$11^2+KA112*'DT-Prelim Calcs'!$C$11</f>
        <v>48.993806156691342</v>
      </c>
      <c r="KC112" s="110">
        <f>MIN('Drive Train'!$G$35-JW111*'DT-Prelim Calcs'!$C$21*'Drive Train'!$G$38,KC111+JW$2)</f>
        <v>11.108314778452106</v>
      </c>
      <c r="KD112" s="110">
        <f>'Drive Train'!$G$35-JW112*'DT-Prelim Calcs'!$C$21*'Drive Train'!$G$38</f>
        <v>11.108315001120062</v>
      </c>
      <c r="KE112" s="1">
        <f>IF(KB112&gt;='Drive Train'!$G$30,1,0)</f>
        <v>1</v>
      </c>
      <c r="KF112" s="110">
        <f>MIN(JV112,'DT-Prelim Calcs'!$C$10)*'DT-Prelim Calcs'!$C$11*1000/60/60*(1-KE112)</f>
        <v>0</v>
      </c>
      <c r="KG112" s="119">
        <f>KG111+'DT-Prelim Calcs'!$C$11</f>
        <v>4.3200000000000029</v>
      </c>
      <c r="KH112" s="2">
        <f>KR112/'Drive Train'!$G$35</f>
        <v>0.87467045478115424</v>
      </c>
      <c r="KI112" s="88">
        <f>KP112*12*60/(PI() * 'Drive Train'!$G$17)/KH$2*KH112</f>
        <v>4110.8350932260437</v>
      </c>
      <c r="KJ112" s="2">
        <f>('DT-Prelim Calcs'!$C$6*KH112-KI112)/('DT-Prelim Calcs'!$C$6*KH112)*'DT-Prelim Calcs'!$C$7*KH112</f>
        <v>0.24077207387007094</v>
      </c>
      <c r="KK112" s="110">
        <f>KJ112/'DT-Prelim Calcs'!$C$7*('DT-Prelim Calcs'!$C$8-'DT-Prelim Calcs'!$C$9)+'DT-Prelim Calcs'!$C$9</f>
        <v>17.685388902713548</v>
      </c>
      <c r="KL112" s="110">
        <f t="shared" si="150"/>
        <v>17.685388902713548</v>
      </c>
      <c r="KM112" s="2">
        <f t="shared" si="190"/>
        <v>3.3382393613279326E-7</v>
      </c>
      <c r="KN112" s="110">
        <f>KM112*'DT-Prelim Calcs'!$C$21/KH$2/'DT-Prelim Calcs'!$C$19/'DT-Prelim Calcs'!$C$18*3.39*'DT-Prelim Calcs'!$C$20</f>
        <v>1.2397998460661018E-5</v>
      </c>
      <c r="KO112" s="88">
        <f t="shared" si="151"/>
        <v>1</v>
      </c>
      <c r="KP112" s="110">
        <f>KN111*'DT-Prelim Calcs'!$C$11+KP111</f>
        <v>12.304223892175598</v>
      </c>
      <c r="KQ112" s="110">
        <f>KQ111+0.5*KN112*'DT-Prelim Calcs'!$C$11^2+KP112*'DT-Prelim Calcs'!$C$11</f>
        <v>48.989250722191549</v>
      </c>
      <c r="KR112" s="110">
        <f>MIN('Drive Train'!$G$35-KL111*'DT-Prelim Calcs'!$C$21*'Drive Train'!$G$38,KR111+KL$2)</f>
        <v>11.108314775720658</v>
      </c>
      <c r="KS112" s="110">
        <f>'Drive Train'!$G$35-KL112*'DT-Prelim Calcs'!$C$21*'Drive Train'!$G$38</f>
        <v>11.10831499875578</v>
      </c>
      <c r="KT112" s="1">
        <f>IF(KQ112&gt;='Drive Train'!$G$30,1,0)</f>
        <v>1</v>
      </c>
      <c r="KU112" s="110">
        <f>MIN(KK112,'DT-Prelim Calcs'!$C$10)*'DT-Prelim Calcs'!$C$11*1000/60/60*(1-KT112)</f>
        <v>0</v>
      </c>
      <c r="KV112" s="119">
        <f>KV111+'DT-Prelim Calcs'!$C$11</f>
        <v>4.3200000000000029</v>
      </c>
      <c r="KW112" s="2">
        <f>LG112/'Drive Train'!$G$35</f>
        <v>0.87467045498307505</v>
      </c>
      <c r="KX112" s="88">
        <f>LE112*12*60/(PI() * 'Drive Train'!$G$17)/KW$2*KW112</f>
        <v>4110.8350960800599</v>
      </c>
      <c r="KY112" s="2">
        <f>('DT-Prelim Calcs'!$C$6*KW112-KX112)/('DT-Prelim Calcs'!$C$6*KW112)*'DT-Prelim Calcs'!$C$7*KW112</f>
        <v>0.24077207346571045</v>
      </c>
      <c r="KZ112" s="110">
        <f>KY112/'DT-Prelim Calcs'!$C$7*('DT-Prelim Calcs'!$C$8-'DT-Prelim Calcs'!$C$9)+'DT-Prelim Calcs'!$C$9</f>
        <v>17.685388878050425</v>
      </c>
      <c r="LA112" s="110">
        <f t="shared" si="152"/>
        <v>17.685388878050425</v>
      </c>
      <c r="LB112" s="2">
        <f t="shared" si="191"/>
        <v>3.3330799881214901E-7</v>
      </c>
      <c r="LC112" s="110">
        <f>LB112*'DT-Prelim Calcs'!$C$21/KW$2/'DT-Prelim Calcs'!$C$19/'DT-Prelim Calcs'!$C$18*3.39*'DT-Prelim Calcs'!$C$20</f>
        <v>1.2378836892496532E-5</v>
      </c>
      <c r="LD112" s="88">
        <f t="shared" si="153"/>
        <v>1</v>
      </c>
      <c r="LE112" s="110">
        <f>LC111*'DT-Prelim Calcs'!$C$11+LE111</f>
        <v>12.30422389787754</v>
      </c>
      <c r="LF112" s="110">
        <f>LF111+0.5*LC112*'DT-Prelim Calcs'!$C$11^2+LE112*'DT-Prelim Calcs'!$C$11</f>
        <v>48.9935910723052</v>
      </c>
      <c r="LG112" s="110">
        <f>MIN('Drive Train'!$G$35-LA111*'DT-Prelim Calcs'!$C$21*'Drive Train'!$G$38,LG111+LA$2)</f>
        <v>11.108314778285052</v>
      </c>
      <c r="LH112" s="110">
        <f>'Drive Train'!$G$35-LA112*'DT-Prelim Calcs'!$C$21*'Drive Train'!$G$38</f>
        <v>11.108315000975461</v>
      </c>
      <c r="LI112" s="1">
        <f>IF(LF112&gt;='Drive Train'!$G$30,1,0)</f>
        <v>1</v>
      </c>
      <c r="LJ112" s="110">
        <f>MIN(KZ112,'DT-Prelim Calcs'!$C$10)*'DT-Prelim Calcs'!$C$11*1000/60/60*(1-LI112)</f>
        <v>0</v>
      </c>
      <c r="LK112" s="119">
        <f>LK111+'DT-Prelim Calcs'!$C$11</f>
        <v>4.3200000000000029</v>
      </c>
      <c r="LL112" s="2">
        <f>LV112/'Drive Train'!$G$35</f>
        <v>0.8746704548309242</v>
      </c>
      <c r="LM112" s="88">
        <f>LT112*12*60/(PI() * 'Drive Train'!$G$17)/LL$2*LL112</f>
        <v>4110.8350939295087</v>
      </c>
      <c r="LN112" s="2">
        <f>('DT-Prelim Calcs'!$C$6*LL112-LM112)/('DT-Prelim Calcs'!$C$6*LL112)*'DT-Prelim Calcs'!$C$7*LL112</f>
        <v>0.24077207377040327</v>
      </c>
      <c r="LO112" s="110">
        <f>LN112/'DT-Prelim Calcs'!$C$7*('DT-Prelim Calcs'!$C$8-'DT-Prelim Calcs'!$C$9)+'DT-Prelim Calcs'!$C$9</f>
        <v>17.685388896634528</v>
      </c>
      <c r="LP112" s="110">
        <f t="shared" si="154"/>
        <v>17.685388896634528</v>
      </c>
      <c r="LQ112" s="2">
        <f t="shared" si="192"/>
        <v>3.3369676671890502E-7</v>
      </c>
      <c r="LR112" s="110">
        <f>LQ112*'DT-Prelim Calcs'!$C$21/LL$2/'DT-Prelim Calcs'!$C$19/'DT-Prelim Calcs'!$C$18*3.39*'DT-Prelim Calcs'!$C$20</f>
        <v>1.2393275473400445E-5</v>
      </c>
      <c r="LS112" s="88">
        <f t="shared" si="155"/>
        <v>1</v>
      </c>
      <c r="LT112" s="110">
        <f>LR111*'DT-Prelim Calcs'!$C$11+LT111</f>
        <v>12.304223893581026</v>
      </c>
      <c r="LU112" s="110">
        <f>LU111+0.5*LR112*'DT-Prelim Calcs'!$C$11^2+LT112*'DT-Prelim Calcs'!$C$11</f>
        <v>48.990715489619028</v>
      </c>
      <c r="LV112" s="110">
        <f>MIN('Drive Train'!$G$35-LP111*'DT-Prelim Calcs'!$C$21*'Drive Train'!$G$38,LV111+LP$2)</f>
        <v>11.108314776352737</v>
      </c>
      <c r="LW112" s="110">
        <f>'Drive Train'!$G$35-LP112*'DT-Prelim Calcs'!$C$21*'Drive Train'!$G$38</f>
        <v>11.108314999302891</v>
      </c>
      <c r="LX112" s="1">
        <f>IF(LU112&gt;='Drive Train'!$G$30,1,0)</f>
        <v>1</v>
      </c>
      <c r="LY112" s="110">
        <f>MIN(LO112,'DT-Prelim Calcs'!$C$10)*'DT-Prelim Calcs'!$C$11*1000/60/60*(1-LX112)</f>
        <v>0</v>
      </c>
      <c r="LZ112" s="119">
        <f>LZ111+'DT-Prelim Calcs'!$C$11</f>
        <v>4.3200000000000029</v>
      </c>
    </row>
    <row r="113" spans="18:338" x14ac:dyDescent="0.2">
      <c r="R113" s="119">
        <f>R112+'DT-Prelim Calcs'!$C$11</f>
        <v>4.360000000000003</v>
      </c>
      <c r="S113" s="2">
        <f>AG113/'Drive Train'!$G$35</f>
        <v>0</v>
      </c>
      <c r="T113" s="88">
        <f>AE113*12*60/(PI() * 'Drive Train'!$G$17)/S$2*ABS(S113)</f>
        <v>0</v>
      </c>
      <c r="U113" s="2">
        <f>IF(OR(AD112=1,AND($C$32=Motors!$C$28,'DT-Prelim Calcs'!AI112=1)),0,IF(AG113=0,-(V112+$C$9)/($C$8-$C$9)*$C$7,($C$6*S113-T113)/($C$6*S113)*$C$7*S113))</f>
        <v>0</v>
      </c>
      <c r="V113" s="110">
        <f>IF(AND(AD112=1,AI112=1),0,ABS(U113/$C$7*($C$8-$C$9)+$C$9) *'Drive Train'!$K$55 + V112*(1-'Drive Train'!$K$55))</f>
        <v>0</v>
      </c>
      <c r="W113" s="110">
        <f t="shared" si="194"/>
        <v>0</v>
      </c>
      <c r="X113" s="2">
        <f>MAX(MIN(IF(AND(AI112=1,AG113&lt;0),-1,1)*(W113-$C$9)/($C$8-$C$9)*$C$7-$C$29*AE113/T$2 -  AI112*$C$29/2,X$2),MAX(X$4:X112)*-1)</f>
        <v>-0.19877611615902296</v>
      </c>
      <c r="Y113" s="110">
        <f t="shared" si="109"/>
        <v>0</v>
      </c>
      <c r="Z113" s="110">
        <f t="shared" si="110"/>
        <v>0</v>
      </c>
      <c r="AA113" s="110">
        <f t="shared" si="111"/>
        <v>0</v>
      </c>
      <c r="AB113" s="110" t="e">
        <f t="shared" si="112"/>
        <v>#N/A</v>
      </c>
      <c r="AC113" s="88">
        <f t="shared" si="156"/>
        <v>0</v>
      </c>
      <c r="AD113" s="1">
        <f t="shared" si="113"/>
        <v>1</v>
      </c>
      <c r="AE113" s="110">
        <f t="shared" si="114"/>
        <v>0</v>
      </c>
      <c r="AF113" s="110" t="e">
        <f t="shared" si="115"/>
        <v>#N/A</v>
      </c>
      <c r="AG113" s="110">
        <f>IF(AI112=0,MIN('Drive Train'!$G$35-W112*$C$21*'Drive Train'!$G$38,AG112+W$2)-$C$3,IF(AE112-1&lt;=0,0,IF($C$32=Motors!$C$26,MAX(ABS(AG111)*-1,AG112-W$2),MAX(0,MAX(AG$4:AG112)*-1,AG112-W$2))))</f>
        <v>0</v>
      </c>
      <c r="AH113" s="110">
        <f>'Drive Train'!$G$35-ABS(W113)*'DT-Prelim Calcs'!$C$21*'Drive Train'!$G$38</f>
        <v>12.7</v>
      </c>
      <c r="AI113" s="1">
        <f>IF(AJ113&gt;='Drive Train'!$G$30,1,0)</f>
        <v>1</v>
      </c>
      <c r="AJ113" s="110">
        <f>AJ112+0.5*Y113*'DT-Prelim Calcs'!$C$11^2+AE113*'DT-Prelim Calcs'!$C$11</f>
        <v>27.383415475911544</v>
      </c>
      <c r="AK113" s="110">
        <f t="shared" si="193"/>
        <v>0</v>
      </c>
      <c r="AL113" s="119">
        <f>AL112+'DT-Prelim Calcs'!$C$11</f>
        <v>4.360000000000003</v>
      </c>
      <c r="AM113" s="2">
        <f>AW113/'Drive Train'!$G$35</f>
        <v>0.76347937945834943</v>
      </c>
      <c r="AN113" s="88">
        <f>AU113*12*60/(PI() * 'Drive Train'!$G$17)/AM$2*AM113</f>
        <v>2406.2426263011685</v>
      </c>
      <c r="AO113" s="2">
        <f>('DT-Prelim Calcs'!$C$6*AM113-AN113)/('DT-Prelim Calcs'!$C$6*AM113)*'DT-Prelim Calcs'!$C$7*AM113</f>
        <v>0.49554666080944948</v>
      </c>
      <c r="AP113" s="110">
        <f>AO113/'DT-Prelim Calcs'!$C$7*('DT-Prelim Calcs'!$C$8-'DT-Prelim Calcs'!$C$9)+'DT-Prelim Calcs'!$C$9</f>
        <v>33.224831794051525</v>
      </c>
      <c r="AQ113" s="110">
        <f t="shared" si="117"/>
        <v>33.224831794051525</v>
      </c>
      <c r="AR113" s="2">
        <f t="shared" si="157"/>
        <v>0.33408775050189748</v>
      </c>
      <c r="AS113" s="110">
        <f>AR113*'DT-Prelim Calcs'!$C$21/AM$2/'DT-Prelim Calcs'!$C$19/'DT-Prelim Calcs'!$C$18*3.39*'DT-Prelim Calcs'!$C$20</f>
        <v>3.7223389051412012</v>
      </c>
      <c r="AT113" s="88">
        <f t="shared" si="118"/>
        <v>0</v>
      </c>
      <c r="AU113" s="110">
        <f>AS112*'DT-Prelim Calcs'!$C$11+AU112</f>
        <v>27.503595749099059</v>
      </c>
      <c r="AV113" s="110">
        <f>AV112+0.5*AS113*'DT-Prelim Calcs'!$C$11^2+AU113*'DT-Prelim Calcs'!$C$11</f>
        <v>69.662647413079341</v>
      </c>
      <c r="AW113" s="110">
        <f>MIN('Drive Train'!$G$35-AQ112*'DT-Prelim Calcs'!$C$21*'Drive Train'!$G$38,AW112+AQ$2)</f>
        <v>9.6961881191210377</v>
      </c>
      <c r="AX113" s="110">
        <f>'Drive Train'!$G$35-AQ113*'DT-Prelim Calcs'!$C$21*'Drive Train'!$G$38</f>
        <v>9.7097651385353618</v>
      </c>
      <c r="AY113" s="1">
        <f>IF(AV113&gt;='Drive Train'!$G$30,1,0)</f>
        <v>1</v>
      </c>
      <c r="AZ113" s="110">
        <f t="shared" si="158"/>
        <v>0</v>
      </c>
      <c r="BA113" s="119">
        <f>BA112+'DT-Prelim Calcs'!$C$11</f>
        <v>4.360000000000003</v>
      </c>
      <c r="BB113" s="2">
        <f>BL113/'Drive Train'!$G$35</f>
        <v>0.85400059383846116</v>
      </c>
      <c r="BC113" s="88">
        <f>BJ113*12*60/(PI() * 'Drive Train'!$G$17)/BB$2*BB113</f>
        <v>3797.6676260378763</v>
      </c>
      <c r="BD113" s="2">
        <f>('DT-Prelim Calcs'!$C$6*BB113-BC113)/('DT-Prelim Calcs'!$C$6*BB113)*'DT-Prelim Calcs'!$C$7*BB113</f>
        <v>0.28723820842294845</v>
      </c>
      <c r="BE113" s="110">
        <f>BD113/'DT-Prelim Calcs'!$C$7*('DT-Prelim Calcs'!$C$8-'DT-Prelim Calcs'!$C$9)+'DT-Prelim Calcs'!$C$9</f>
        <v>20.51949356338551</v>
      </c>
      <c r="BF113" s="110">
        <f t="shared" si="119"/>
        <v>20.51949356338551</v>
      </c>
      <c r="BG113" s="2">
        <f t="shared" si="159"/>
        <v>5.9425109048988345E-2</v>
      </c>
      <c r="BH113" s="110">
        <f>BG113*'DT-Prelim Calcs'!$C$21/BB$2/'DT-Prelim Calcs'!$C$19/'DT-Prelim Calcs'!$C$18*3.39*'DT-Prelim Calcs'!$C$20</f>
        <v>1.0299375040512901</v>
      </c>
      <c r="BI113" s="88">
        <f t="shared" si="120"/>
        <v>0</v>
      </c>
      <c r="BJ113" s="110">
        <f>BH112*'DT-Prelim Calcs'!$C$11+BJ112</f>
        <v>24.947132022790122</v>
      </c>
      <c r="BK113" s="110">
        <f>BK112+0.5*BH113*'DT-Prelim Calcs'!$C$11^2+BJ113*'DT-Prelim Calcs'!$C$11</f>
        <v>75.870236366897345</v>
      </c>
      <c r="BL113" s="110">
        <f>MIN('Drive Train'!$G$35-BF112*'DT-Prelim Calcs'!$C$21*'Drive Train'!$G$38,BL112+BF$2)</f>
        <v>10.845807541748457</v>
      </c>
      <c r="BM113" s="110">
        <f>'Drive Train'!$G$35-BF113*'DT-Prelim Calcs'!$C$21*'Drive Train'!$G$38</f>
        <v>10.853245579295304</v>
      </c>
      <c r="BN113" s="1">
        <f>IF(BK113&gt;='Drive Train'!$G$30,1,0)</f>
        <v>1</v>
      </c>
      <c r="BO113" s="110">
        <f t="shared" si="160"/>
        <v>0</v>
      </c>
      <c r="BP113" s="119">
        <f>BP112+'DT-Prelim Calcs'!$C$11</f>
        <v>4.360000000000003</v>
      </c>
      <c r="BQ113" s="2">
        <f>CA113/'Drive Train'!$G$35</f>
        <v>0.87330878175484961</v>
      </c>
      <c r="BR113" s="88">
        <f>BY113*12*60/(PI() * 'Drive Train'!$G$17)/BQ$2*BQ113</f>
        <v>4090.5419198000986</v>
      </c>
      <c r="BS113" s="2">
        <f>('DT-Prelim Calcs'!$C$6*BQ113-BR113)/('DT-Prelim Calcs'!$C$6*BQ113)*'DT-Prelim Calcs'!$C$7*BQ113</f>
        <v>0.24375166533630033</v>
      </c>
      <c r="BT113" s="110">
        <f>BS113/'DT-Prelim Calcs'!$C$7*('DT-Prelim Calcs'!$C$8-'DT-Prelim Calcs'!$C$9)+'DT-Prelim Calcs'!$C$9</f>
        <v>17.867122850299168</v>
      </c>
      <c r="BU113" s="110">
        <f t="shared" si="121"/>
        <v>17.867122850299168</v>
      </c>
      <c r="BV113" s="2">
        <f t="shared" si="161"/>
        <v>3.7949362806037057E-3</v>
      </c>
      <c r="BW113" s="110">
        <f>BV113*'DT-Prelim Calcs'!$C$21/BQ$2/'DT-Prelim Calcs'!$C$19/'DT-Prelim Calcs'!$C$18*3.39*'DT-Prelim Calcs'!$C$20</f>
        <v>8.9262889044180782E-2</v>
      </c>
      <c r="BX113" s="88">
        <f t="shared" si="122"/>
        <v>1</v>
      </c>
      <c r="BY113" s="110">
        <f>BW112*'DT-Prelim Calcs'!$C$11+BY112</f>
        <v>19.36195920516391</v>
      </c>
      <c r="BZ113" s="110">
        <f>BZ112+0.5*BW113*'DT-Prelim Calcs'!$C$11^2+BY113*'DT-Prelim Calcs'!$C$11</f>
        <v>68.506378621313459</v>
      </c>
      <c r="CA113" s="110">
        <f>MIN('Drive Train'!$G$35-BU112*'DT-Prelim Calcs'!$C$21*'Drive Train'!$G$38,CA112+BU$2)</f>
        <v>11.091021528286589</v>
      </c>
      <c r="CB113" s="110">
        <f>'Drive Train'!$G$35-BU113*'DT-Prelim Calcs'!$C$21*'Drive Train'!$G$38</f>
        <v>11.091958943473074</v>
      </c>
      <c r="CC113" s="1">
        <f>IF(BZ113&gt;='Drive Train'!$G$30,1,0)</f>
        <v>1</v>
      </c>
      <c r="CD113" s="110">
        <f t="shared" si="162"/>
        <v>0</v>
      </c>
      <c r="CE113" s="119">
        <f>CE112+'DT-Prelim Calcs'!$C$11</f>
        <v>4.360000000000003</v>
      </c>
      <c r="CF113" s="2">
        <f>CP113/'Drive Train'!$G$35</f>
        <v>0.87463610651187795</v>
      </c>
      <c r="CG113" s="88">
        <f>CN113*12*60/(PI() * 'Drive Train'!$G$17)/CF$2*CF113</f>
        <v>4110.3337549055213</v>
      </c>
      <c r="CH113" s="2">
        <f>('DT-Prelim Calcs'!$C$6*CF113-CG113)/('DT-Prelim Calcs'!$C$6*CF113)*'DT-Prelim Calcs'!$C$7*CF113</f>
        <v>0.2408446851103806</v>
      </c>
      <c r="CI113" s="110">
        <f>CH113/'DT-Prelim Calcs'!$C$7*('DT-Prelim Calcs'!$C$8-'DT-Prelim Calcs'!$C$9)+'DT-Prelim Calcs'!$C$9</f>
        <v>17.689817673399101</v>
      </c>
      <c r="CJ113" s="110">
        <f t="shared" si="123"/>
        <v>17.689817673399101</v>
      </c>
      <c r="CK113" s="2">
        <f t="shared" si="163"/>
        <v>9.2854151832383325E-5</v>
      </c>
      <c r="CL113" s="110">
        <f>CK113*'DT-Prelim Calcs'!$C$21/CF$2/'DT-Prelim Calcs'!$C$19/'DT-Prelim Calcs'!$C$18*3.39*'DT-Prelim Calcs'!$C$20</f>
        <v>2.7588330419204693E-3</v>
      </c>
      <c r="CM113" s="88">
        <f t="shared" si="124"/>
        <v>1</v>
      </c>
      <c r="CN113" s="110">
        <f>CL112*'DT-Prelim Calcs'!$C$11+CN112</f>
        <v>15.379008090804088</v>
      </c>
      <c r="CO113" s="110">
        <f>CO112+0.5*CL113*'DT-Prelim Calcs'!$C$11^2+CN113*'DT-Prelim Calcs'!$C$11</f>
        <v>59.029482172009729</v>
      </c>
      <c r="CP113" s="110">
        <f>MIN('Drive Train'!$G$35-CJ112*'DT-Prelim Calcs'!$C$21*'Drive Train'!$G$38,CP112+CJ$2)</f>
        <v>11.10787855270085</v>
      </c>
      <c r="CQ113" s="110">
        <f>'Drive Train'!$G$35-CJ113*'DT-Prelim Calcs'!$C$21*'Drive Train'!$G$38</f>
        <v>11.107916409394081</v>
      </c>
      <c r="CR113" s="1">
        <f>IF(CO113&gt;='Drive Train'!$G$30,1,0)</f>
        <v>1</v>
      </c>
      <c r="CS113" s="110">
        <f t="shared" si="164"/>
        <v>0</v>
      </c>
      <c r="CT113" s="119">
        <f>CT112+'DT-Prelim Calcs'!$C$11</f>
        <v>4.360000000000003</v>
      </c>
      <c r="CU113" s="2">
        <f>DE113/'Drive Train'!$G$35</f>
        <v>0.87467025808460874</v>
      </c>
      <c r="CV113" s="88">
        <f>DC113*12*60/(PI() * 'Drive Train'!$G$17)/CU$2*CU113</f>
        <v>4110.8322857792964</v>
      </c>
      <c r="CW113" s="2">
        <f>('DT-Prelim Calcs'!$C$6*CU113-CV113)/('DT-Prelim Calcs'!$C$6*CU113)*'DT-Prelim Calcs'!$C$7*CU113</f>
        <v>0.24077247435326954</v>
      </c>
      <c r="CX113" s="110">
        <f>CW113/'DT-Prelim Calcs'!$C$7*('DT-Prelim Calcs'!$C$8-'DT-Prelim Calcs'!$C$9)+'DT-Prelim Calcs'!$C$9</f>
        <v>17.685413329348357</v>
      </c>
      <c r="CY113" s="110">
        <f t="shared" si="125"/>
        <v>17.685413329348357</v>
      </c>
      <c r="CZ113" s="2">
        <f t="shared" si="165"/>
        <v>8.4459447452500669E-7</v>
      </c>
      <c r="DA113" s="110">
        <f>CZ113*'DT-Prelim Calcs'!$C$21/CU$2/'DT-Prelim Calcs'!$C$19/'DT-Prelim Calcs'!$C$18*3.39*'DT-Prelim Calcs'!$C$20</f>
        <v>3.0322086583936488E-5</v>
      </c>
      <c r="DB113" s="88">
        <f t="shared" si="126"/>
        <v>1</v>
      </c>
      <c r="DC113" s="110">
        <f>DA112*'DT-Prelim Calcs'!$C$11+DC112</f>
        <v>12.728501644274067</v>
      </c>
      <c r="DD113" s="110">
        <f>DD112+0.5*DA113*'DT-Prelim Calcs'!$C$11^2+DC113*'DT-Prelim Calcs'!$C$11</f>
        <v>50.88688007859156</v>
      </c>
      <c r="DE113" s="110">
        <f>MIN('Drive Train'!$G$35-CY112*'DT-Prelim Calcs'!$C$21*'Drive Train'!$G$38,DE112+CY$2)</f>
        <v>11.10831227767453</v>
      </c>
      <c r="DF113" s="110">
        <f>'Drive Train'!$G$35-CY113*'DT-Prelim Calcs'!$C$21*'Drive Train'!$G$38</f>
        <v>11.108312800358647</v>
      </c>
      <c r="DG113" s="1">
        <f>IF(DD113&gt;='Drive Train'!$G$30,1,0)</f>
        <v>1</v>
      </c>
      <c r="DH113" s="110">
        <f t="shared" si="166"/>
        <v>0</v>
      </c>
      <c r="DI113" s="119">
        <f>DI112+'DT-Prelim Calcs'!$C$11</f>
        <v>4.360000000000003</v>
      </c>
      <c r="DJ113" s="2">
        <f>DT113/'Drive Train'!$G$35</f>
        <v>0.87467058435423561</v>
      </c>
      <c r="DK113" s="88">
        <f>DR113*12*60/(PI() * 'Drive Train'!$G$17)/DJ$2*DJ113</f>
        <v>4110.836925042734</v>
      </c>
      <c r="DL113" s="2">
        <f>('DT-Prelim Calcs'!$C$6*DJ113-DK113)/('DT-Prelim Calcs'!$C$6*DJ113)*'DT-Prelim Calcs'!$C$7*DJ113</f>
        <v>0.24077181429730532</v>
      </c>
      <c r="DM113" s="110">
        <f>DL113/'DT-Prelim Calcs'!$C$7*('DT-Prelim Calcs'!$C$8-'DT-Prelim Calcs'!$C$9)+'DT-Prelim Calcs'!$C$9</f>
        <v>17.685373070615785</v>
      </c>
      <c r="DN113" s="110">
        <f t="shared" si="127"/>
        <v>17.685373070615785</v>
      </c>
      <c r="DO113" s="2">
        <f t="shared" si="167"/>
        <v>2.6293806576482837E-9</v>
      </c>
      <c r="DP113" s="110">
        <f>DO113*'DT-Prelim Calcs'!$C$21/DJ$2/'DT-Prelim Calcs'!$C$19/'DT-Prelim Calcs'!$C$18*3.39*'DT-Prelim Calcs'!$C$20</f>
        <v>1.1067390419477659E-7</v>
      </c>
      <c r="DQ113" s="88">
        <f t="shared" si="128"/>
        <v>1</v>
      </c>
      <c r="DR113" s="110">
        <f>DP112*'DT-Prelim Calcs'!$C$11+DR112</f>
        <v>10.856671369661875</v>
      </c>
      <c r="DS113" s="110">
        <f>DS112+0.5*DP113*'DT-Prelim Calcs'!$C$11^2+DR113*'DT-Prelim Calcs'!$C$11</f>
        <v>44.368448780114029</v>
      </c>
      <c r="DT113" s="110">
        <f>MIN('Drive Train'!$G$35-DN112*'DT-Prelim Calcs'!$C$21*'Drive Train'!$G$38,DT112+DN$2)</f>
        <v>11.108316421298792</v>
      </c>
      <c r="DU113" s="110">
        <f>'Drive Train'!$G$35-DN113*'DT-Prelim Calcs'!$C$21*'Drive Train'!$G$38</f>
        <v>11.108316423644579</v>
      </c>
      <c r="DV113" s="1">
        <f>IF(DS113&gt;='Drive Train'!$G$30,1,0)</f>
        <v>1</v>
      </c>
      <c r="DW113" s="110">
        <f t="shared" si="168"/>
        <v>0</v>
      </c>
      <c r="DX113" s="119">
        <f>DX112+'DT-Prelim Calcs'!$C$11</f>
        <v>4.360000000000003</v>
      </c>
      <c r="DY113" s="2">
        <f>EI113/'Drive Train'!$G$35</f>
        <v>0.87467058542754428</v>
      </c>
      <c r="DZ113" s="88">
        <f>EG113*12*60/(PI() * 'Drive Train'!$G$17)/DY$2*DY113</f>
        <v>4110.8369398281175</v>
      </c>
      <c r="EA113" s="2">
        <f>('DT-Prelim Calcs'!$C$6*DY113-DZ113)/('DT-Prelim Calcs'!$C$6*DY113)*'DT-Prelim Calcs'!$C$7*DY113</f>
        <v>0.24077181224091174</v>
      </c>
      <c r="EB113" s="110">
        <f>EA113/'DT-Prelim Calcs'!$C$7*('DT-Prelim Calcs'!$C$8-'DT-Prelim Calcs'!$C$9)+'DT-Prelim Calcs'!$C$9</f>
        <v>17.685372945190363</v>
      </c>
      <c r="EC113" s="110">
        <f t="shared" si="129"/>
        <v>17.685372945190363</v>
      </c>
      <c r="ED113" s="2">
        <f t="shared" si="169"/>
        <v>2.458006020944481E-12</v>
      </c>
      <c r="EE113" s="110">
        <f>ED113*'DT-Prelim Calcs'!$C$21/DY$2/'DT-Prelim Calcs'!$C$19/'DT-Prelim Calcs'!$C$18*3.39*'DT-Prelim Calcs'!$C$20</f>
        <v>1.1867531664175051E-10</v>
      </c>
      <c r="EF113" s="88">
        <f t="shared" si="130"/>
        <v>1</v>
      </c>
      <c r="EG113" s="110">
        <f>EE112*'DT-Prelim Calcs'!$C$11+EG112</f>
        <v>9.4647904472610449</v>
      </c>
      <c r="EH113" s="110">
        <f>EH112+0.5*EE113*'DT-Prelim Calcs'!$C$11^2+EG113*'DT-Prelim Calcs'!$C$11</f>
        <v>39.190231204293553</v>
      </c>
      <c r="EI113" s="110">
        <f>MIN('Drive Train'!$G$35-EC112*'DT-Prelim Calcs'!$C$21*'Drive Train'!$G$38,EI112+EC$2)</f>
        <v>11.108316434929812</v>
      </c>
      <c r="EJ113" s="110">
        <f>'Drive Train'!$G$35-EC113*'DT-Prelim Calcs'!$C$21*'Drive Train'!$G$38</f>
        <v>11.108316434932867</v>
      </c>
      <c r="EK113" s="1">
        <f>IF(EH113&gt;='Drive Train'!$G$30,1,0)</f>
        <v>1</v>
      </c>
      <c r="EL113" s="110">
        <f t="shared" si="170"/>
        <v>0</v>
      </c>
      <c r="EM113" s="119">
        <f>EM112+'DT-Prelim Calcs'!$C$11</f>
        <v>4.360000000000003</v>
      </c>
      <c r="EN113" s="2">
        <f>EX113/'Drive Train'!$G$35</f>
        <v>0.87467058542861464</v>
      </c>
      <c r="EO113" s="88">
        <f>EV113*12*60/(PI() * 'Drive Train'!$G$17)/EN$2*EN113</f>
        <v>4110.836939842322</v>
      </c>
      <c r="EP113" s="2">
        <f>('DT-Prelim Calcs'!$C$6*EN113-EO113)/('DT-Prelim Calcs'!$C$6*EN113)*'DT-Prelim Calcs'!$C$7*EN113</f>
        <v>0.24077181223899144</v>
      </c>
      <c r="EQ113" s="110">
        <f>EP113/'DT-Prelim Calcs'!$C$7*('DT-Prelim Calcs'!$C$8-'DT-Prelim Calcs'!$C$9)+'DT-Prelim Calcs'!$C$9</f>
        <v>17.68537294507324</v>
      </c>
      <c r="ER113" s="110">
        <f t="shared" si="131"/>
        <v>17.68537294507324</v>
      </c>
      <c r="ES113" s="2">
        <f t="shared" si="171"/>
        <v>4.9960036108132044E-16</v>
      </c>
      <c r="ET113" s="110">
        <f>ES113*'DT-Prelim Calcs'!$C$21/EN$2/'DT-Prelim Calcs'!$C$19/'DT-Prelim Calcs'!$C$18*3.39*'DT-Prelim Calcs'!$C$20</f>
        <v>2.721374241893682E-14</v>
      </c>
      <c r="EU113" s="88">
        <f t="shared" si="132"/>
        <v>1</v>
      </c>
      <c r="EV113" s="110">
        <f>ET112*'DT-Prelim Calcs'!$C$11+EV112</f>
        <v>8.3892460782728282</v>
      </c>
      <c r="EW113" s="110">
        <f>EW112+0.5*ET113*'DT-Prelim Calcs'!$C$11^2+EV113*'DT-Prelim Calcs'!$C$11</f>
        <v>35.033669247827916</v>
      </c>
      <c r="EX113" s="110">
        <f>MIN('Drive Train'!$G$35-ER112*'DT-Prelim Calcs'!$C$21*'Drive Train'!$G$38,EX112+ER$2)</f>
        <v>11.108316434943406</v>
      </c>
      <c r="EY113" s="110">
        <f>'Drive Train'!$G$35-ER113*'DT-Prelim Calcs'!$C$21*'Drive Train'!$G$38</f>
        <v>11.108316434943408</v>
      </c>
      <c r="EZ113" s="1">
        <f>IF(EW113&gt;='Drive Train'!$G$30,1,0)</f>
        <v>1</v>
      </c>
      <c r="FA113" s="110">
        <f t="shared" si="172"/>
        <v>0</v>
      </c>
      <c r="FB113" s="119">
        <f>FB112+'DT-Prelim Calcs'!$C$11</f>
        <v>4.360000000000003</v>
      </c>
      <c r="FC113" s="2">
        <f>FM113/'Drive Train'!$G$35</f>
        <v>0.87467058542861498</v>
      </c>
      <c r="FD113" s="88">
        <f>FK113*12*60/(PI() * 'Drive Train'!$G$17)/FC$2*FC113</f>
        <v>4110.8369398423247</v>
      </c>
      <c r="FE113" s="2">
        <f>('DT-Prelim Calcs'!$C$6*FC113-FD113)/('DT-Prelim Calcs'!$C$6*FC113)*'DT-Prelim Calcs'!$C$7*FC113</f>
        <v>0.24077181223899125</v>
      </c>
      <c r="FF113" s="110">
        <f>FE113/'DT-Prelim Calcs'!$C$7*('DT-Prelim Calcs'!$C$8-'DT-Prelim Calcs'!$C$9)+'DT-Prelim Calcs'!$C$9</f>
        <v>17.685372945073226</v>
      </c>
      <c r="FG113" s="110">
        <f t="shared" si="133"/>
        <v>17.685372945073226</v>
      </c>
      <c r="FH113" s="2">
        <f t="shared" si="173"/>
        <v>1.1102230246251565E-16</v>
      </c>
      <c r="FI113" s="110">
        <f>FH113*'DT-Prelim Calcs'!$C$21/FC$2/'DT-Prelim Calcs'!$C$19/'DT-Prelim Calcs'!$C$18*3.39*'DT-Prelim Calcs'!$C$20</f>
        <v>6.7347140329692135E-15</v>
      </c>
      <c r="FJ113" s="88">
        <f t="shared" si="134"/>
        <v>1</v>
      </c>
      <c r="FK113" s="110">
        <f>FI112*'DT-Prelim Calcs'!$C$11+FK112</f>
        <v>7.5332005600817276</v>
      </c>
      <c r="FL113" s="110">
        <f>FL112+0.5*FI113*'DT-Prelim Calcs'!$C$11^2+FK113*'DT-Prelim Calcs'!$C$11</f>
        <v>31.648833448277628</v>
      </c>
      <c r="FM113" s="110">
        <f>MIN('Drive Train'!$G$35-FG112*'DT-Prelim Calcs'!$C$21*'Drive Train'!$G$38,FM112+FG$2)</f>
        <v>11.10831643494341</v>
      </c>
      <c r="FN113" s="110">
        <f>'Drive Train'!$G$35-FG113*'DT-Prelim Calcs'!$C$21*'Drive Train'!$G$38</f>
        <v>11.10831643494341</v>
      </c>
      <c r="FO113" s="1">
        <f>IF(FL113&gt;='Drive Train'!$G$30,1,0)</f>
        <v>1</v>
      </c>
      <c r="FP113" s="110">
        <f t="shared" si="174"/>
        <v>0</v>
      </c>
      <c r="FQ113" s="119">
        <f>FQ112+'DT-Prelim Calcs'!$C$11</f>
        <v>4.360000000000003</v>
      </c>
      <c r="FR113" s="2">
        <f>GB113/'Drive Train'!$G$35</f>
        <v>0.87467058542861498</v>
      </c>
      <c r="FS113" s="88">
        <f>FZ113*12*60/(PI() * 'Drive Train'!$G$17)/FR$2*FR113</f>
        <v>4110.8369398423247</v>
      </c>
      <c r="FT113" s="2">
        <f>('DT-Prelim Calcs'!$C$6*FR113-FS113)/('DT-Prelim Calcs'!$C$6*FR113)*'DT-Prelim Calcs'!$C$7*FR113</f>
        <v>0.24077181223899125</v>
      </c>
      <c r="FU113" s="110">
        <f>FT113/'DT-Prelim Calcs'!$C$7*('DT-Prelim Calcs'!$C$8-'DT-Prelim Calcs'!$C$9)+'DT-Prelim Calcs'!$C$9</f>
        <v>17.685372945073226</v>
      </c>
      <c r="FV113" s="110">
        <f t="shared" si="135"/>
        <v>17.685372945073226</v>
      </c>
      <c r="FW113" s="2">
        <f t="shared" si="175"/>
        <v>1.3877787807814457E-16</v>
      </c>
      <c r="FX113" s="110">
        <f>FW113*'DT-Prelim Calcs'!$C$21/FR$2/'DT-Prelim Calcs'!$C$19/'DT-Prelim Calcs'!$C$18*3.39*'DT-Prelim Calcs'!$C$20</f>
        <v>9.2774121882739154E-15</v>
      </c>
      <c r="FY113" s="88">
        <f t="shared" si="136"/>
        <v>1</v>
      </c>
      <c r="FZ113" s="110">
        <f>FX112*'DT-Prelim Calcs'!$C$11+FZ112</f>
        <v>6.8356819897037893</v>
      </c>
      <c r="GA113" s="110">
        <f>GA112+0.5*FX113*'DT-Prelim Calcs'!$C$11^2+FZ113*'DT-Prelim Calcs'!$C$11</f>
        <v>28.847025630402566</v>
      </c>
      <c r="GB113" s="110">
        <f>MIN('Drive Train'!$G$35-FV112*'DT-Prelim Calcs'!$C$21*'Drive Train'!$G$38,GB112+FV$2)</f>
        <v>11.10831643494341</v>
      </c>
      <c r="GC113" s="110">
        <f>'Drive Train'!$G$35-FV113*'DT-Prelim Calcs'!$C$21*'Drive Train'!$G$38</f>
        <v>11.10831643494341</v>
      </c>
      <c r="GD113" s="1">
        <f>IF(GA113&gt;='Drive Train'!$G$30,1,0)</f>
        <v>1</v>
      </c>
      <c r="GE113" s="110">
        <f t="shared" si="176"/>
        <v>0</v>
      </c>
      <c r="GF113" s="119">
        <f>GF112+'DT-Prelim Calcs'!$C$11</f>
        <v>4.360000000000003</v>
      </c>
      <c r="GG113" s="2">
        <f>GQ113/'Drive Train'!$G$35</f>
        <v>0.8746703190157773</v>
      </c>
      <c r="GH113" s="88">
        <f>GO113*12*60/(PI() * 'Drive Train'!$G$17)/GG$2*GG113</f>
        <v>4110.8331742712671</v>
      </c>
      <c r="GI113" s="2">
        <f>('DT-Prelim Calcs'!$C$6*GG113-GH113)/('DT-Prelim Calcs'!$C$6*GG113)*'DT-Prelim Calcs'!$C$7*GG113</f>
        <v>0.24077234575017645</v>
      </c>
      <c r="GJ113" s="110">
        <f>GI113/'DT-Prelim Calcs'!$C$7*('DT-Prelim Calcs'!$C$8-'DT-Prelim Calcs'!$C$9)+'DT-Prelim Calcs'!$C$9</f>
        <v>17.685405485471755</v>
      </c>
      <c r="GK113" s="110">
        <f t="shared" si="177"/>
        <v>17.685405485471755</v>
      </c>
      <c r="GL113" s="2">
        <f t="shared" si="178"/>
        <v>6.8072497227955608E-7</v>
      </c>
      <c r="GM113" s="110">
        <f>GL113*'DT-Prelim Calcs'!$C$21/GG$2/'DT-Prelim Calcs'!$C$19/'DT-Prelim Calcs'!$C$18*3.39*'DT-Prelim Calcs'!$C$20</f>
        <v>2.5281671698635221E-5</v>
      </c>
      <c r="GN113" s="88">
        <f t="shared" si="137"/>
        <v>1</v>
      </c>
      <c r="GO113" s="110">
        <f>GM112*'DT-Prelim Calcs'!$C$11+GO112</f>
        <v>12.304220058360519</v>
      </c>
      <c r="GP113" s="110">
        <f>GP112+0.5*GM113*'DT-Prelim Calcs'!$C$11^2+GO113*'DT-Prelim Calcs'!$C$11</f>
        <v>47.568130413432264</v>
      </c>
      <c r="GQ113" s="110">
        <f>MIN('Drive Train'!$G$35-GK112*'DT-Prelim Calcs'!$C$21*'Drive Train'!$G$38,GQ112+GK$2)</f>
        <v>11.108313051500371</v>
      </c>
      <c r="GR113" s="110">
        <f>'Drive Train'!$G$35-GK113*'DT-Prelim Calcs'!$C$21*'Drive Train'!$G$38</f>
        <v>11.108313506307541</v>
      </c>
      <c r="GS113" s="1">
        <f>IF(GP113&gt;='Drive Train'!$G$30,1,0)</f>
        <v>1</v>
      </c>
      <c r="GT113" s="110">
        <f t="shared" si="179"/>
        <v>0</v>
      </c>
      <c r="GU113" s="119">
        <f>GU112+'DT-Prelim Calcs'!$C$11</f>
        <v>4.360000000000003</v>
      </c>
      <c r="GV113" s="2">
        <f>HF113/'Drive Train'!$G$35</f>
        <v>0.87467039499237109</v>
      </c>
      <c r="GW113" s="88">
        <f>HD113*12*60/(PI() * 'Drive Train'!$G$17)/GV$2*GV113</f>
        <v>4110.8342481507243</v>
      </c>
      <c r="GX113" s="2">
        <f>('DT-Prelim Calcs'!$C$6*GV113-GW113)/('DT-Prelim Calcs'!$C$6*GV113)*'DT-Prelim Calcs'!$C$7*GV113</f>
        <v>0.24077219360148278</v>
      </c>
      <c r="GY113" s="110">
        <f>GX113/'DT-Prelim Calcs'!$C$7*('DT-Prelim Calcs'!$C$8-'DT-Prelim Calcs'!$C$9)+'DT-Prelim Calcs'!$C$9</f>
        <v>17.685396205480512</v>
      </c>
      <c r="GZ113" s="110">
        <f t="shared" si="138"/>
        <v>17.685396205480512</v>
      </c>
      <c r="HA113" s="2">
        <f t="shared" si="180"/>
        <v>4.8659329748845792E-7</v>
      </c>
      <c r="HB113" s="110">
        <f>HA113*'DT-Prelim Calcs'!$C$21/GV$2/'DT-Prelim Calcs'!$C$19/'DT-Prelim Calcs'!$C$18*3.39*'DT-Prelim Calcs'!$C$20</f>
        <v>1.8071750705228229E-5</v>
      </c>
      <c r="HC113" s="88">
        <f t="shared" si="139"/>
        <v>1</v>
      </c>
      <c r="HD113" s="110">
        <f>HB112*'DT-Prelim Calcs'!$C$11+HD112</f>
        <v>12.304222203828255</v>
      </c>
      <c r="HE113" s="110">
        <f>HE112+0.5*HB113*'DT-Prelim Calcs'!$C$11^2+HD113*'DT-Prelim Calcs'!$C$11</f>
        <v>48.235746922038302</v>
      </c>
      <c r="HF113" s="110">
        <f>MIN('Drive Train'!$G$35-GZ112*'DT-Prelim Calcs'!$C$21*'Drive Train'!$G$38,HF112+GZ$2)</f>
        <v>11.108314016403112</v>
      </c>
      <c r="HG113" s="110">
        <f>'Drive Train'!$G$35-GZ113*'DT-Prelim Calcs'!$C$21*'Drive Train'!$G$38</f>
        <v>11.108314341506754</v>
      </c>
      <c r="HH113" s="1">
        <f>IF(HE113&gt;='Drive Train'!$G$30,1,0)</f>
        <v>1</v>
      </c>
      <c r="HI113" s="110">
        <f t="shared" si="181"/>
        <v>0</v>
      </c>
      <c r="HJ113" s="119">
        <f>HJ112+'DT-Prelim Calcs'!$C$11</f>
        <v>4.360000000000003</v>
      </c>
      <c r="HK113" s="2">
        <f>HU113/'Drive Train'!$G$35</f>
        <v>0.87467043180431403</v>
      </c>
      <c r="HL113" s="88">
        <f>HS113*12*60/(PI() * 'Drive Train'!$G$17)/HK$2*HK113</f>
        <v>4110.8347684634464</v>
      </c>
      <c r="HM113" s="2">
        <f>('DT-Prelim Calcs'!$C$6*HK113-HL113)/('DT-Prelim Calcs'!$C$6*HK113)*'DT-Prelim Calcs'!$C$7*HK113</f>
        <v>0.24077211988287398</v>
      </c>
      <c r="HN113" s="110">
        <f>HM113/'DT-Prelim Calcs'!$C$7*('DT-Prelim Calcs'!$C$8-'DT-Prelim Calcs'!$C$9)+'DT-Prelim Calcs'!$C$9</f>
        <v>17.685391709168201</v>
      </c>
      <c r="HO113" s="110">
        <f t="shared" si="140"/>
        <v>17.685391709168201</v>
      </c>
      <c r="HP113" s="2">
        <f t="shared" si="182"/>
        <v>3.9253322853260997E-7</v>
      </c>
      <c r="HQ113" s="110">
        <f>HP113*'DT-Prelim Calcs'!$C$21/HK$2/'DT-Prelim Calcs'!$C$19/'DT-Prelim Calcs'!$C$18*3.39*'DT-Prelim Calcs'!$C$20</f>
        <v>1.4578422444727513E-5</v>
      </c>
      <c r="HR113" s="88">
        <f t="shared" si="141"/>
        <v>1</v>
      </c>
      <c r="HS113" s="110">
        <f>HQ112*'DT-Prelim Calcs'!$C$11+HS112</f>
        <v>12.30422324334344</v>
      </c>
      <c r="HT113" s="110">
        <f>HT112+0.5*HQ113*'DT-Prelim Calcs'!$C$11^2+HS113*'DT-Prelim Calcs'!$C$11</f>
        <v>48.704469437078728</v>
      </c>
      <c r="HU113" s="110">
        <f>MIN('Drive Train'!$G$35-HO112*'DT-Prelim Calcs'!$C$21*'Drive Train'!$G$38,HU112+HO$2)</f>
        <v>11.108314483914787</v>
      </c>
      <c r="HV113" s="110">
        <f>'Drive Train'!$G$35-HO113*'DT-Prelim Calcs'!$C$21*'Drive Train'!$G$38</f>
        <v>11.108314746174861</v>
      </c>
      <c r="HW113" s="1">
        <f>IF(HT113&gt;='Drive Train'!$G$30,1,0)</f>
        <v>1</v>
      </c>
      <c r="HX113" s="110">
        <f t="shared" si="183"/>
        <v>0</v>
      </c>
      <c r="HY113" s="119">
        <f>HY112+'DT-Prelim Calcs'!$C$11</f>
        <v>4.360000000000003</v>
      </c>
      <c r="HZ113" s="2">
        <f>IJ113/'Drive Train'!$G$35</f>
        <v>0.87467045160002987</v>
      </c>
      <c r="IA113" s="88">
        <f>IH113*12*60/(PI() * 'Drive Train'!$G$17)/HZ$2*HZ113</f>
        <v>4110.8350482629312</v>
      </c>
      <c r="IB113" s="2">
        <f>('DT-Prelim Calcs'!$C$6*HZ113-IA113)/('DT-Prelim Calcs'!$C$6*HZ113)*'DT-Prelim Calcs'!$C$7*HZ113</f>
        <v>0.24077208024050559</v>
      </c>
      <c r="IC113" s="110">
        <f>IB113/'DT-Prelim Calcs'!$C$7*('DT-Prelim Calcs'!$C$8-'DT-Prelim Calcs'!$C$9)+'DT-Prelim Calcs'!$C$9</f>
        <v>17.68538929126488</v>
      </c>
      <c r="ID113" s="110">
        <f t="shared" si="142"/>
        <v>17.68538929126488</v>
      </c>
      <c r="IE113" s="2">
        <f t="shared" si="184"/>
        <v>3.4195218914789827E-7</v>
      </c>
      <c r="IF113" s="110">
        <f>IE113*'DT-Prelim Calcs'!$C$21/HZ$2/'DT-Prelim Calcs'!$C$19/'DT-Prelim Calcs'!$C$18*3.39*'DT-Prelim Calcs'!$C$20</f>
        <v>1.2699876359341859E-5</v>
      </c>
      <c r="IG113" s="88">
        <f t="shared" si="143"/>
        <v>1</v>
      </c>
      <c r="IH113" s="110">
        <f>IF112*'DT-Prelim Calcs'!$C$11+IH112</f>
        <v>12.304223802345327</v>
      </c>
      <c r="II113" s="110">
        <f>II112+0.5*IF113*'DT-Prelim Calcs'!$C$11^2+IH113*'DT-Prelim Calcs'!$C$11</f>
        <v>49.033534674041832</v>
      </c>
      <c r="IJ113" s="110">
        <f>MIN('Drive Train'!$G$35-ID112*'DT-Prelim Calcs'!$C$21*'Drive Train'!$G$38,IJ112+ID$2)</f>
        <v>11.108314735320379</v>
      </c>
      <c r="IK113" s="110">
        <f>'Drive Train'!$G$35-ID113*'DT-Prelim Calcs'!$C$21*'Drive Train'!$G$38</f>
        <v>11.10831496378616</v>
      </c>
      <c r="IL113" s="1">
        <f>IF(II113&gt;='Drive Train'!$G$30,1,0)</f>
        <v>1</v>
      </c>
      <c r="IM113" s="110">
        <f t="shared" si="185"/>
        <v>0</v>
      </c>
      <c r="IN113" s="119">
        <f>IN112+'DT-Prelim Calcs'!$C$11</f>
        <v>4.360000000000003</v>
      </c>
      <c r="IO113" s="2">
        <f>IY113/'Drive Train'!$G$35</f>
        <v>0.87467046322108477</v>
      </c>
      <c r="IP113" s="88">
        <f>IW113*12*60/(PI() * 'Drive Train'!$G$17)/IO$2*IO113</f>
        <v>4110.8352125189349</v>
      </c>
      <c r="IQ113" s="2">
        <f>('DT-Prelim Calcs'!$C$6*IO113-IP113)/('DT-Prelim Calcs'!$C$6*IO113)*'DT-Prelim Calcs'!$C$7*IO113</f>
        <v>0.24077205696849358</v>
      </c>
      <c r="IR113" s="110">
        <f>IQ113/'DT-Prelim Calcs'!$C$7*('DT-Prelim Calcs'!$C$8-'DT-Prelim Calcs'!$C$9)+'DT-Prelim Calcs'!$C$9</f>
        <v>17.6853878718372</v>
      </c>
      <c r="IS113" s="110">
        <f t="shared" si="144"/>
        <v>17.6853878718372</v>
      </c>
      <c r="IT113" s="2">
        <f t="shared" si="186"/>
        <v>3.1225864172146345E-7</v>
      </c>
      <c r="IU113" s="110">
        <f>IT113*'DT-Prelim Calcs'!$C$21/IO$2/'DT-Prelim Calcs'!$C$19/'DT-Prelim Calcs'!$C$18*3.39*'DT-Prelim Calcs'!$C$20</f>
        <v>1.1597077801667255E-5</v>
      </c>
      <c r="IV113" s="88">
        <f t="shared" si="145"/>
        <v>1</v>
      </c>
      <c r="IW113" s="110">
        <f>IU112*'DT-Prelim Calcs'!$C$11+IW112</f>
        <v>12.304224130506803</v>
      </c>
      <c r="IX113" s="110">
        <f>IX112+0.5*IU113*'DT-Prelim Calcs'!$C$11^2+IW113*'DT-Prelim Calcs'!$C$11</f>
        <v>49.266252376654691</v>
      </c>
      <c r="IY113" s="110">
        <f>MIN('Drive Train'!$G$35-IS112*'DT-Prelim Calcs'!$C$21*'Drive Train'!$G$38,IY112+IS$2)</f>
        <v>11.108314882907775</v>
      </c>
      <c r="IZ113" s="110">
        <f>'Drive Train'!$G$35-IS113*'DT-Prelim Calcs'!$C$21*'Drive Train'!$G$38</f>
        <v>11.108315091534651</v>
      </c>
      <c r="JA113" s="1">
        <f>IF(IX113&gt;='Drive Train'!$G$30,1,0)</f>
        <v>1</v>
      </c>
      <c r="JB113" s="110">
        <f t="shared" si="187"/>
        <v>0</v>
      </c>
      <c r="JC113" s="119">
        <f>JC112+'DT-Prelim Calcs'!$C$11</f>
        <v>4.360000000000003</v>
      </c>
      <c r="JD113" s="2">
        <f>JN113/'Drive Train'!$G$35</f>
        <v>0.87467047002565734</v>
      </c>
      <c r="JE113" s="88">
        <f>JL113*12*60/(PI() * 'Drive Train'!$G$17)/JD$2*JD113</f>
        <v>4110.8353086971147</v>
      </c>
      <c r="JF113" s="2">
        <f>('DT-Prelim Calcs'!$C$6*JD113-JE113)/('DT-Prelim Calcs'!$C$6*JD113)*'DT-Prelim Calcs'!$C$7*JD113</f>
        <v>0.2407720433418393</v>
      </c>
      <c r="JG113" s="110">
        <f>JF113/'DT-Prelim Calcs'!$C$7*('DT-Prelim Calcs'!$C$8-'DT-Prelim Calcs'!$C$9)+'DT-Prelim Calcs'!$C$9</f>
        <v>17.68538704070793</v>
      </c>
      <c r="JH113" s="110">
        <f t="shared" si="146"/>
        <v>17.68538704070793</v>
      </c>
      <c r="JI113" s="2">
        <f t="shared" si="188"/>
        <v>2.9487193253796562E-7</v>
      </c>
      <c r="JJ113" s="110">
        <f>JI113*'DT-Prelim Calcs'!$C$21/JD$2/'DT-Prelim Calcs'!$C$19/'DT-Prelim Calcs'!$C$18*3.39*'DT-Prelim Calcs'!$C$20</f>
        <v>1.0951347012586813E-5</v>
      </c>
      <c r="JK113" s="88">
        <f t="shared" si="147"/>
        <v>1</v>
      </c>
      <c r="JL113" s="110">
        <f>JJ112*'DT-Prelim Calcs'!$C$11+JL112</f>
        <v>12.304224322657912</v>
      </c>
      <c r="JM113" s="110">
        <f>JM112+0.5*JJ113*'DT-Prelim Calcs'!$C$11^2+JL113*'DT-Prelim Calcs'!$C$11</f>
        <v>49.423885074649512</v>
      </c>
      <c r="JN113" s="110">
        <f>MIN('Drive Train'!$G$35-JH112*'DT-Prelim Calcs'!$C$21*'Drive Train'!$G$38,JN112+JH$2)</f>
        <v>11.108314969325848</v>
      </c>
      <c r="JO113" s="110">
        <f>'Drive Train'!$G$35-JH113*'DT-Prelim Calcs'!$C$21*'Drive Train'!$G$38</f>
        <v>11.108315166336286</v>
      </c>
      <c r="JP113" s="1">
        <f>IF(JM113&gt;='Drive Train'!$G$30,1,0)</f>
        <v>1</v>
      </c>
      <c r="JQ113" s="110">
        <f>MIN(JG113,'DT-Prelim Calcs'!$C$10)*'DT-Prelim Calcs'!$C$11*1000/60/60*(1-JP113)</f>
        <v>0</v>
      </c>
      <c r="JR113" s="119">
        <f>JR112+'DT-Prelim Calcs'!$C$11</f>
        <v>4.360000000000003</v>
      </c>
      <c r="JS113" s="2">
        <f>KC113/'Drive Train'!$G$35</f>
        <v>0.87467047252913876</v>
      </c>
      <c r="JT113" s="88">
        <f>KA113*12*60/(PI() * 'Drive Train'!$G$17)/JS$2*JS113</f>
        <v>4110.8353440821857</v>
      </c>
      <c r="JU113" s="2">
        <f>('DT-Prelim Calcs'!$C$6*JS113-JT113)/('DT-Prelim Calcs'!$C$6*JS113)*'DT-Prelim Calcs'!$C$7*JS113</f>
        <v>0.24077203832843466</v>
      </c>
      <c r="JV113" s="110">
        <f>JU113/'DT-Prelim Calcs'!$C$7*('DT-Prelim Calcs'!$C$8-'DT-Prelim Calcs'!$C$9)+'DT-Prelim Calcs'!$C$9</f>
        <v>17.6853867349258</v>
      </c>
      <c r="JW113" s="110">
        <f t="shared" si="148"/>
        <v>17.6853867349258</v>
      </c>
      <c r="JX113" s="2">
        <f t="shared" si="189"/>
        <v>2.8847516003738249E-7</v>
      </c>
      <c r="JY113" s="110">
        <f>JX113*'DT-Prelim Calcs'!$C$21/JS$2/'DT-Prelim Calcs'!$C$19/'DT-Prelim Calcs'!$C$18*3.39*'DT-Prelim Calcs'!$C$20</f>
        <v>1.0713775146008979E-5</v>
      </c>
      <c r="JZ113" s="88">
        <f t="shared" si="149"/>
        <v>1</v>
      </c>
      <c r="KA113" s="110">
        <f>JY112*'DT-Prelim Calcs'!$C$11+KA112</f>
        <v>12.304224393352536</v>
      </c>
      <c r="KB113" s="110">
        <f>KB112+0.5*JY113*'DT-Prelim Calcs'!$C$11^2+KA113*'DT-Prelim Calcs'!$C$11</f>
        <v>49.485975140996466</v>
      </c>
      <c r="KC113" s="110">
        <f>MIN('Drive Train'!$G$35-JW112*'DT-Prelim Calcs'!$C$21*'Drive Train'!$G$38,KC112+JW$2)</f>
        <v>11.108315001120062</v>
      </c>
      <c r="KD113" s="110">
        <f>'Drive Train'!$G$35-JW113*'DT-Prelim Calcs'!$C$21*'Drive Train'!$G$38</f>
        <v>11.108315193856678</v>
      </c>
      <c r="KE113" s="1">
        <f>IF(KB113&gt;='Drive Train'!$G$30,1,0)</f>
        <v>1</v>
      </c>
      <c r="KF113" s="110">
        <f>MIN(JV113,'DT-Prelim Calcs'!$C$10)*'DT-Prelim Calcs'!$C$11*1000/60/60*(1-KE113)</f>
        <v>0</v>
      </c>
      <c r="KG113" s="119">
        <f>KG112+'DT-Prelim Calcs'!$C$11</f>
        <v>4.360000000000003</v>
      </c>
      <c r="KH113" s="2">
        <f>KR113/'Drive Train'!$G$35</f>
        <v>0.8746704723429749</v>
      </c>
      <c r="KI113" s="88">
        <f>KP113*12*60/(PI() * 'Drive Train'!$G$17)/KH$2*KH113</f>
        <v>4110.8353414508792</v>
      </c>
      <c r="KJ113" s="2">
        <f>('DT-Prelim Calcs'!$C$6*KH113-KI113)/('DT-Prelim Calcs'!$C$6*KH113)*'DT-Prelim Calcs'!$C$7*KH113</f>
        <v>0.24077203870124181</v>
      </c>
      <c r="KK113" s="110">
        <f>KJ113/'DT-Prelim Calcs'!$C$7*('DT-Prelim Calcs'!$C$8-'DT-Prelim Calcs'!$C$9)+'DT-Prelim Calcs'!$C$9</f>
        <v>17.685386757664396</v>
      </c>
      <c r="KL113" s="110">
        <f t="shared" si="150"/>
        <v>17.685386757664396</v>
      </c>
      <c r="KM113" s="2">
        <f t="shared" si="190"/>
        <v>2.8895083734048477E-7</v>
      </c>
      <c r="KN113" s="110">
        <f>KM113*'DT-Prelim Calcs'!$C$21/KH$2/'DT-Prelim Calcs'!$C$19/'DT-Prelim Calcs'!$C$18*3.39*'DT-Prelim Calcs'!$C$20</f>
        <v>1.0731441483959314E-5</v>
      </c>
      <c r="KO113" s="88">
        <f t="shared" si="151"/>
        <v>1</v>
      </c>
      <c r="KP113" s="110">
        <f>KN112*'DT-Prelim Calcs'!$C$11+KP112</f>
        <v>12.304224388095536</v>
      </c>
      <c r="KQ113" s="110">
        <f>KQ112+0.5*KN113*'DT-Prelim Calcs'!$C$11^2+KP113*'DT-Prelim Calcs'!$C$11</f>
        <v>49.481419706300528</v>
      </c>
      <c r="KR113" s="110">
        <f>MIN('Drive Train'!$G$35-KL112*'DT-Prelim Calcs'!$C$21*'Drive Train'!$G$38,KR112+KL$2)</f>
        <v>11.10831499875578</v>
      </c>
      <c r="KS113" s="110">
        <f>'Drive Train'!$G$35-KL113*'DT-Prelim Calcs'!$C$21*'Drive Train'!$G$38</f>
        <v>11.108315191810204</v>
      </c>
      <c r="KT113" s="1">
        <f>IF(KQ113&gt;='Drive Train'!$G$30,1,0)</f>
        <v>1</v>
      </c>
      <c r="KU113" s="110">
        <f>MIN(KK113,'DT-Prelim Calcs'!$C$10)*'DT-Prelim Calcs'!$C$11*1000/60/60*(1-KT113)</f>
        <v>0</v>
      </c>
      <c r="KV113" s="119">
        <f>KV112+'DT-Prelim Calcs'!$C$11</f>
        <v>4.360000000000003</v>
      </c>
      <c r="KW113" s="2">
        <f>LG113/'Drive Train'!$G$35</f>
        <v>0.87467047251775287</v>
      </c>
      <c r="KX113" s="88">
        <f>LE113*12*60/(PI() * 'Drive Train'!$G$17)/KW$2*KW113</f>
        <v>4110.8353439212524</v>
      </c>
      <c r="KY113" s="2">
        <f>('DT-Prelim Calcs'!$C$6*KW113-KX113)/('DT-Prelim Calcs'!$C$6*KW113)*'DT-Prelim Calcs'!$C$7*KW113</f>
        <v>0.24077203835123609</v>
      </c>
      <c r="KZ113" s="110">
        <f>KY113/'DT-Prelim Calcs'!$C$7*('DT-Prelim Calcs'!$C$8-'DT-Prelim Calcs'!$C$9)+'DT-Prelim Calcs'!$C$9</f>
        <v>17.685386736316527</v>
      </c>
      <c r="LA113" s="110">
        <f t="shared" si="152"/>
        <v>17.685386736316527</v>
      </c>
      <c r="LB113" s="2">
        <f t="shared" si="191"/>
        <v>2.8850425309867589E-7</v>
      </c>
      <c r="LC113" s="110">
        <f>LB113*'DT-Prelim Calcs'!$C$21/KW$2/'DT-Prelim Calcs'!$C$19/'DT-Prelim Calcs'!$C$18*3.39*'DT-Prelim Calcs'!$C$20</f>
        <v>1.0714855642911956E-5</v>
      </c>
      <c r="LD113" s="88">
        <f t="shared" si="153"/>
        <v>1</v>
      </c>
      <c r="LE113" s="110">
        <f>LC112*'DT-Prelim Calcs'!$C$11+LE112</f>
        <v>12.304224393031015</v>
      </c>
      <c r="LF113" s="110">
        <f>LF112+0.5*LC113*'DT-Prelim Calcs'!$C$11^2+LE113*'DT-Prelim Calcs'!$C$11</f>
        <v>49.485760056598323</v>
      </c>
      <c r="LG113" s="110">
        <f>MIN('Drive Train'!$G$35-LA112*'DT-Prelim Calcs'!$C$21*'Drive Train'!$G$38,LG112+LA$2)</f>
        <v>11.108315000975461</v>
      </c>
      <c r="LH113" s="110">
        <f>'Drive Train'!$G$35-LA113*'DT-Prelim Calcs'!$C$21*'Drive Train'!$G$38</f>
        <v>11.108315193731512</v>
      </c>
      <c r="LI113" s="1">
        <f>IF(LF113&gt;='Drive Train'!$G$30,1,0)</f>
        <v>1</v>
      </c>
      <c r="LJ113" s="110">
        <f>MIN(KZ113,'DT-Prelim Calcs'!$C$10)*'DT-Prelim Calcs'!$C$11*1000/60/60*(1-LI113)</f>
        <v>0</v>
      </c>
      <c r="LK113" s="119">
        <f>LK112+'DT-Prelim Calcs'!$C$11</f>
        <v>4.360000000000003</v>
      </c>
      <c r="LL113" s="2">
        <f>LV113/'Drive Train'!$G$35</f>
        <v>0.87467047238605444</v>
      </c>
      <c r="LM113" s="88">
        <f>LT113*12*60/(PI() * 'Drive Train'!$G$17)/LL$2*LL113</f>
        <v>4110.8353420597814</v>
      </c>
      <c r="LN113" s="2">
        <f>('DT-Prelim Calcs'!$C$6*LL113-LM113)/('DT-Prelim Calcs'!$C$6*LL113)*'DT-Prelim Calcs'!$C$7*LL113</f>
        <v>0.24077203861497182</v>
      </c>
      <c r="LO113" s="110">
        <f>LN113/'DT-Prelim Calcs'!$C$7*('DT-Prelim Calcs'!$C$8-'DT-Prelim Calcs'!$C$9)+'DT-Prelim Calcs'!$C$9</f>
        <v>17.685386752402536</v>
      </c>
      <c r="LP113" s="110">
        <f t="shared" si="154"/>
        <v>17.685386752402536</v>
      </c>
      <c r="LQ113" s="2">
        <f t="shared" si="192"/>
        <v>2.8884076239132916E-7</v>
      </c>
      <c r="LR113" s="110">
        <f>LQ113*'DT-Prelim Calcs'!$C$21/LL$2/'DT-Prelim Calcs'!$C$19/'DT-Prelim Calcs'!$C$18*3.39*'DT-Prelim Calcs'!$C$20</f>
        <v>1.0727353373723726E-5</v>
      </c>
      <c r="LS113" s="88">
        <f t="shared" si="155"/>
        <v>1</v>
      </c>
      <c r="LT113" s="110">
        <f>LR112*'DT-Prelim Calcs'!$C$11+LT112</f>
        <v>12.304224389312045</v>
      </c>
      <c r="LU113" s="110">
        <f>LU112+0.5*LR113*'DT-Prelim Calcs'!$C$11^2+LT113*'DT-Prelim Calcs'!$C$11</f>
        <v>49.482884473773396</v>
      </c>
      <c r="LV113" s="110">
        <f>MIN('Drive Train'!$G$35-LP112*'DT-Prelim Calcs'!$C$21*'Drive Train'!$G$38,LV112+LP$2)</f>
        <v>11.108314999302891</v>
      </c>
      <c r="LW113" s="110">
        <f>'Drive Train'!$G$35-LP113*'DT-Prelim Calcs'!$C$21*'Drive Train'!$G$38</f>
        <v>11.10831519228377</v>
      </c>
      <c r="LX113" s="1">
        <f>IF(LU113&gt;='Drive Train'!$G$30,1,0)</f>
        <v>1</v>
      </c>
      <c r="LY113" s="110">
        <f>MIN(LO113,'DT-Prelim Calcs'!$C$10)*'DT-Prelim Calcs'!$C$11*1000/60/60*(1-LX113)</f>
        <v>0</v>
      </c>
      <c r="LZ113" s="119">
        <f>LZ112+'DT-Prelim Calcs'!$C$11</f>
        <v>4.360000000000003</v>
      </c>
    </row>
    <row r="114" spans="18:338" x14ac:dyDescent="0.2">
      <c r="R114" s="119">
        <f>R113+'DT-Prelim Calcs'!$C$11</f>
        <v>4.400000000000003</v>
      </c>
      <c r="S114" s="2">
        <f>AG114/'Drive Train'!$G$35</f>
        <v>0</v>
      </c>
      <c r="T114" s="88">
        <f>AE114*12*60/(PI() * 'Drive Train'!$G$17)/S$2*ABS(S114)</f>
        <v>0</v>
      </c>
      <c r="U114" s="2">
        <f>IF(OR(AD113=1,AND($C$32=Motors!$C$28,'DT-Prelim Calcs'!AI113=1)),0,IF(AG114=0,-(V113+$C$9)/($C$8-$C$9)*$C$7,($C$6*S114-T114)/($C$6*S114)*$C$7*S114))</f>
        <v>0</v>
      </c>
      <c r="V114" s="110">
        <f>IF(AND(AD113=1,AI113=1),0,ABS(U114/$C$7*($C$8-$C$9)+$C$9) *'Drive Train'!$K$55 + V113*(1-'Drive Train'!$K$55))</f>
        <v>0</v>
      </c>
      <c r="W114" s="110">
        <f t="shared" si="194"/>
        <v>0</v>
      </c>
      <c r="X114" s="2">
        <f>MAX(MIN(IF(AND(AI113=1,AG114&lt;0),-1,1)*(W114-$C$9)/($C$8-$C$9)*$C$7-$C$29*AE114/T$2 -  AI113*$C$29/2,X$2),MAX(X$4:X113)*-1)</f>
        <v>-0.19877611615902296</v>
      </c>
      <c r="Y114" s="110">
        <f t="shared" si="109"/>
        <v>0</v>
      </c>
      <c r="Z114" s="110">
        <f t="shared" si="110"/>
        <v>0</v>
      </c>
      <c r="AA114" s="110">
        <f t="shared" si="111"/>
        <v>0</v>
      </c>
      <c r="AB114" s="110" t="e">
        <f t="shared" si="112"/>
        <v>#N/A</v>
      </c>
      <c r="AC114" s="88">
        <f t="shared" si="156"/>
        <v>0</v>
      </c>
      <c r="AD114" s="1">
        <f t="shared" si="113"/>
        <v>1</v>
      </c>
      <c r="AE114" s="110">
        <f t="shared" si="114"/>
        <v>0</v>
      </c>
      <c r="AF114" s="110" t="e">
        <f t="shared" si="115"/>
        <v>#N/A</v>
      </c>
      <c r="AG114" s="110">
        <f>IF(AI113=0,MIN('Drive Train'!$G$35-W113*$C$21*'Drive Train'!$G$38,AG113+W$2)-$C$3,IF(AE113-1&lt;=0,0,IF($C$32=Motors!$C$26,MAX(ABS(AG112)*-1,AG113-W$2),MAX(0,MAX(AG$4:AG113)*-1,AG113-W$2))))</f>
        <v>0</v>
      </c>
      <c r="AH114" s="110">
        <f>'Drive Train'!$G$35-ABS(W114)*'DT-Prelim Calcs'!$C$21*'Drive Train'!$G$38</f>
        <v>12.7</v>
      </c>
      <c r="AI114" s="1">
        <f>IF(AJ114&gt;='Drive Train'!$G$30,1,0)</f>
        <v>1</v>
      </c>
      <c r="AJ114" s="110">
        <f>AJ113+0.5*Y114*'DT-Prelim Calcs'!$C$11^2+AE114*'DT-Prelim Calcs'!$C$11</f>
        <v>27.383415475911544</v>
      </c>
      <c r="AK114" s="110">
        <f t="shared" si="193"/>
        <v>0</v>
      </c>
      <c r="AL114" s="119">
        <f>AL113+'DT-Prelim Calcs'!$C$11</f>
        <v>4.400000000000003</v>
      </c>
      <c r="AM114" s="2">
        <f>AW114/'Drive Train'!$G$35</f>
        <v>0.76454843610514667</v>
      </c>
      <c r="AN114" s="88">
        <f>AU114*12*60/(PI() * 'Drive Train'!$G$17)/AM$2*AM114</f>
        <v>2422.6566338273569</v>
      </c>
      <c r="AO114" s="2">
        <f>('DT-Prelim Calcs'!$C$6*AM114-AN114)/('DT-Prelim Calcs'!$C$6*AM114)*'DT-Prelim Calcs'!$C$7*AM114</f>
        <v>0.49309105968624084</v>
      </c>
      <c r="AP114" s="110">
        <f>AO114/'DT-Prelim Calcs'!$C$7*('DT-Prelim Calcs'!$C$8-'DT-Prelim Calcs'!$C$9)+'DT-Prelim Calcs'!$C$9</f>
        <v>33.075057541146606</v>
      </c>
      <c r="AQ114" s="110">
        <f t="shared" si="117"/>
        <v>33.075057541146606</v>
      </c>
      <c r="AR114" s="2">
        <f t="shared" si="157"/>
        <v>0.33075807489198961</v>
      </c>
      <c r="AS114" s="110">
        <f>AR114*'DT-Prelim Calcs'!$C$21/AM$2/'DT-Prelim Calcs'!$C$19/'DT-Prelim Calcs'!$C$18*3.39*'DT-Prelim Calcs'!$C$20</f>
        <v>3.6852403253649602</v>
      </c>
      <c r="AT114" s="88">
        <f t="shared" si="118"/>
        <v>0</v>
      </c>
      <c r="AU114" s="110">
        <f>AS113*'DT-Prelim Calcs'!$C$11+AU113</f>
        <v>27.652489305304709</v>
      </c>
      <c r="AV114" s="110">
        <f>AV113+0.5*AS114*'DT-Prelim Calcs'!$C$11^2+AU114*'DT-Prelim Calcs'!$C$11</f>
        <v>70.77169517755182</v>
      </c>
      <c r="AW114" s="110">
        <f>MIN('Drive Train'!$G$35-AQ113*'DT-Prelim Calcs'!$C$21*'Drive Train'!$G$38,AW113+AQ$2)</f>
        <v>9.7097651385353618</v>
      </c>
      <c r="AX114" s="110">
        <f>'Drive Train'!$G$35-AQ114*'DT-Prelim Calcs'!$C$21*'Drive Train'!$G$38</f>
        <v>9.7232448212968059</v>
      </c>
      <c r="AY114" s="1">
        <f>IF(AV114&gt;='Drive Train'!$G$30,1,0)</f>
        <v>1</v>
      </c>
      <c r="AZ114" s="110">
        <f t="shared" si="158"/>
        <v>0</v>
      </c>
      <c r="BA114" s="119">
        <f>BA113+'DT-Prelim Calcs'!$C$11</f>
        <v>4.400000000000003</v>
      </c>
      <c r="BB114" s="2">
        <f>BL114/'Drive Train'!$G$35</f>
        <v>0.85458626608624444</v>
      </c>
      <c r="BC114" s="88">
        <f>BJ114*12*60/(PI() * 'Drive Train'!$G$17)/BB$2*BB114</f>
        <v>3806.5478002301174</v>
      </c>
      <c r="BD114" s="2">
        <f>('DT-Prelim Calcs'!$C$6*BB114-BC114)/('DT-Prelim Calcs'!$C$6*BB114)*'DT-Prelim Calcs'!$C$7*BB114</f>
        <v>0.28591999163289483</v>
      </c>
      <c r="BE114" s="110">
        <f>BD114/'DT-Prelim Calcs'!$C$7*('DT-Prelim Calcs'!$C$8-'DT-Prelim Calcs'!$C$9)+'DT-Prelim Calcs'!$C$9</f>
        <v>20.439091688247487</v>
      </c>
      <c r="BF114" s="110">
        <f t="shared" si="119"/>
        <v>20.439091688247487</v>
      </c>
      <c r="BG114" s="2">
        <f t="shared" si="159"/>
        <v>5.7730683475103267E-2</v>
      </c>
      <c r="BH114" s="110">
        <f>BG114*'DT-Prelim Calcs'!$C$21/BB$2/'DT-Prelim Calcs'!$C$19/'DT-Prelim Calcs'!$C$18*3.39*'DT-Prelim Calcs'!$C$20</f>
        <v>1.0005702471072728</v>
      </c>
      <c r="BI114" s="88">
        <f t="shared" si="120"/>
        <v>0</v>
      </c>
      <c r="BJ114" s="110">
        <f>BH113*'DT-Prelim Calcs'!$C$11+BJ113</f>
        <v>24.988329522952174</v>
      </c>
      <c r="BK114" s="110">
        <f>BK113+0.5*BH114*'DT-Prelim Calcs'!$C$11^2+BJ114*'DT-Prelim Calcs'!$C$11</f>
        <v>76.870570004013118</v>
      </c>
      <c r="BL114" s="110">
        <f>MIN('Drive Train'!$G$35-BF113*'DT-Prelim Calcs'!$C$21*'Drive Train'!$G$38,BL113+BF$2)</f>
        <v>10.853245579295304</v>
      </c>
      <c r="BM114" s="110">
        <f>'Drive Train'!$G$35-BF114*'DT-Prelim Calcs'!$C$21*'Drive Train'!$G$38</f>
        <v>10.860481748057726</v>
      </c>
      <c r="BN114" s="1">
        <f>IF(BK114&gt;='Drive Train'!$G$30,1,0)</f>
        <v>1</v>
      </c>
      <c r="BO114" s="110">
        <f t="shared" si="160"/>
        <v>0</v>
      </c>
      <c r="BP114" s="119">
        <f>BP113+'DT-Prelim Calcs'!$C$11</f>
        <v>4.400000000000003</v>
      </c>
      <c r="BQ114" s="2">
        <f>CA114/'Drive Train'!$G$35</f>
        <v>0.87338259397425788</v>
      </c>
      <c r="BR114" s="88">
        <f>BY114*12*60/(PI() * 'Drive Train'!$G$17)/BQ$2*BQ114</f>
        <v>4091.6420488198287</v>
      </c>
      <c r="BS114" s="2">
        <f>('DT-Prelim Calcs'!$C$6*BQ114-BR114)/('DT-Prelim Calcs'!$C$6*BQ114)*'DT-Prelim Calcs'!$C$7*BQ114</f>
        <v>0.24359012722357384</v>
      </c>
      <c r="BT114" s="110">
        <f>BS114/'DT-Prelim Calcs'!$C$7*('DT-Prelim Calcs'!$C$8-'DT-Prelim Calcs'!$C$9)+'DT-Prelim Calcs'!$C$9</f>
        <v>17.857270171083229</v>
      </c>
      <c r="BU114" s="110">
        <f t="shared" si="121"/>
        <v>17.857270171083229</v>
      </c>
      <c r="BV114" s="2">
        <f t="shared" si="161"/>
        <v>3.5891480366707917E-3</v>
      </c>
      <c r="BW114" s="110">
        <f>BV114*'DT-Prelim Calcs'!$C$21/BQ$2/'DT-Prelim Calcs'!$C$19/'DT-Prelim Calcs'!$C$18*3.39*'DT-Prelim Calcs'!$C$20</f>
        <v>8.4422424850179006E-2</v>
      </c>
      <c r="BX114" s="88">
        <f t="shared" si="122"/>
        <v>1</v>
      </c>
      <c r="BY114" s="110">
        <f>BW113*'DT-Prelim Calcs'!$C$11+BY113</f>
        <v>19.365529720725675</v>
      </c>
      <c r="BZ114" s="110">
        <f>BZ113+0.5*BW114*'DT-Prelim Calcs'!$C$11^2+BY114*'DT-Prelim Calcs'!$C$11</f>
        <v>69.281067348082374</v>
      </c>
      <c r="CA114" s="110">
        <f>MIN('Drive Train'!$G$35-BU113*'DT-Prelim Calcs'!$C$21*'Drive Train'!$G$38,CA113+BU$2)</f>
        <v>11.091958943473074</v>
      </c>
      <c r="CB114" s="110">
        <f>'Drive Train'!$G$35-BU114*'DT-Prelim Calcs'!$C$21*'Drive Train'!$G$38</f>
        <v>11.092845684602509</v>
      </c>
      <c r="CC114" s="1">
        <f>IF(BZ114&gt;='Drive Train'!$G$30,1,0)</f>
        <v>1</v>
      </c>
      <c r="CD114" s="110">
        <f t="shared" si="162"/>
        <v>0</v>
      </c>
      <c r="CE114" s="119">
        <f>CE113+'DT-Prelim Calcs'!$C$11</f>
        <v>4.400000000000003</v>
      </c>
      <c r="CF114" s="2">
        <f>CP114/'Drive Train'!$G$35</f>
        <v>0.87463908735386464</v>
      </c>
      <c r="CG114" s="88">
        <f>CN114*12*60/(PI() * 'Drive Train'!$G$17)/CF$2*CF114</f>
        <v>4110.3772574431823</v>
      </c>
      <c r="CH114" s="2">
        <f>('DT-Prelim Calcs'!$C$6*CF114-CG114)/('DT-Prelim Calcs'!$C$6*CF114)*'DT-Prelim Calcs'!$C$7*CF114</f>
        <v>0.24083838491640006</v>
      </c>
      <c r="CI114" s="110">
        <f>CH114/'DT-Prelim Calcs'!$C$7*('DT-Prelim Calcs'!$C$8-'DT-Prelim Calcs'!$C$9)+'DT-Prelim Calcs'!$C$9</f>
        <v>17.689433406248515</v>
      </c>
      <c r="CJ114" s="110">
        <f t="shared" si="123"/>
        <v>17.689433406248515</v>
      </c>
      <c r="CK114" s="2">
        <f t="shared" si="163"/>
        <v>8.4826423534356543E-5</v>
      </c>
      <c r="CL114" s="110">
        <f>CK114*'DT-Prelim Calcs'!$C$21/CF$2/'DT-Prelim Calcs'!$C$19/'DT-Prelim Calcs'!$C$18*3.39*'DT-Prelim Calcs'!$C$20</f>
        <v>2.5203174597617363E-3</v>
      </c>
      <c r="CM114" s="88">
        <f t="shared" si="124"/>
        <v>1</v>
      </c>
      <c r="CN114" s="110">
        <f>CL113*'DT-Prelim Calcs'!$C$11+CN113</f>
        <v>15.379118444125766</v>
      </c>
      <c r="CO114" s="110">
        <f>CO113+0.5*CL114*'DT-Prelim Calcs'!$C$11^2+CN114*'DT-Prelim Calcs'!$C$11</f>
        <v>59.644648926028722</v>
      </c>
      <c r="CP114" s="110">
        <f>MIN('Drive Train'!$G$35-CJ113*'DT-Prelim Calcs'!$C$21*'Drive Train'!$G$38,CP113+CJ$2)</f>
        <v>11.107916409394081</v>
      </c>
      <c r="CQ114" s="110">
        <f>'Drive Train'!$G$35-CJ114*'DT-Prelim Calcs'!$C$21*'Drive Train'!$G$38</f>
        <v>11.107950993437633</v>
      </c>
      <c r="CR114" s="1">
        <f>IF(CO114&gt;='Drive Train'!$G$30,1,0)</f>
        <v>1</v>
      </c>
      <c r="CS114" s="110">
        <f t="shared" si="164"/>
        <v>0</v>
      </c>
      <c r="CT114" s="119">
        <f>CT113+'DT-Prelim Calcs'!$C$11</f>
        <v>4.400000000000003</v>
      </c>
      <c r="CU114" s="2">
        <f>DE114/'Drive Train'!$G$35</f>
        <v>0.87467029924083839</v>
      </c>
      <c r="CV114" s="88">
        <f>DC114*12*60/(PI() * 'Drive Train'!$G$17)/CU$2*CU114</f>
        <v>4110.8328709242614</v>
      </c>
      <c r="CW114" s="2">
        <f>('DT-Prelim Calcs'!$C$6*CU114-CV114)/('DT-Prelim Calcs'!$C$6*CU114)*'DT-Prelim Calcs'!$C$7*CU114</f>
        <v>0.24077239110711487</v>
      </c>
      <c r="CX114" s="110">
        <f>CW114/'DT-Prelim Calcs'!$C$7*('DT-Prelim Calcs'!$C$8-'DT-Prelim Calcs'!$C$9)+'DT-Prelim Calcs'!$C$9</f>
        <v>17.68540825192332</v>
      </c>
      <c r="CY114" s="110">
        <f t="shared" si="125"/>
        <v>17.68540825192332</v>
      </c>
      <c r="CZ114" s="2">
        <f t="shared" si="165"/>
        <v>7.3840548364678682E-7</v>
      </c>
      <c r="DA114" s="110">
        <f>CZ114*'DT-Prelim Calcs'!$C$21/CU$2/'DT-Prelim Calcs'!$C$19/'DT-Prelim Calcs'!$C$18*3.39*'DT-Prelim Calcs'!$C$20</f>
        <v>2.6509757859573162E-5</v>
      </c>
      <c r="DB114" s="88">
        <f t="shared" si="126"/>
        <v>1</v>
      </c>
      <c r="DC114" s="110">
        <f>DA113*'DT-Prelim Calcs'!$C$11+DC113</f>
        <v>12.72850285715753</v>
      </c>
      <c r="DD114" s="110">
        <f>DD113+0.5*DA114*'DT-Prelim Calcs'!$C$11^2+DC114*'DT-Prelim Calcs'!$C$11</f>
        <v>51.396020214085667</v>
      </c>
      <c r="DE114" s="110">
        <f>MIN('Drive Train'!$G$35-CY113*'DT-Prelim Calcs'!$C$21*'Drive Train'!$G$38,DE113+CY$2)</f>
        <v>11.108312800358647</v>
      </c>
      <c r="DF114" s="110">
        <f>'Drive Train'!$G$35-CY114*'DT-Prelim Calcs'!$C$21*'Drive Train'!$G$38</f>
        <v>11.1083132573269</v>
      </c>
      <c r="DG114" s="1">
        <f>IF(DD114&gt;='Drive Train'!$G$30,1,0)</f>
        <v>1</v>
      </c>
      <c r="DH114" s="110">
        <f t="shared" si="166"/>
        <v>0</v>
      </c>
      <c r="DI114" s="119">
        <f>DI113+'DT-Prelim Calcs'!$C$11</f>
        <v>4.400000000000003</v>
      </c>
      <c r="DJ114" s="2">
        <f>DT114/'Drive Train'!$G$35</f>
        <v>0.87467058453894331</v>
      </c>
      <c r="DK114" s="88">
        <f>DR114*12*60/(PI() * 'Drive Train'!$G$17)/DJ$2*DJ114</f>
        <v>4110.8369275870864</v>
      </c>
      <c r="DL114" s="2">
        <f>('DT-Prelim Calcs'!$C$6*DJ114-DK114)/('DT-Prelim Calcs'!$C$6*DJ114)*'DT-Prelim Calcs'!$C$7*DJ114</f>
        <v>0.24077181394343883</v>
      </c>
      <c r="DM114" s="110">
        <f>DL114/'DT-Prelim Calcs'!$C$7*('DT-Prelim Calcs'!$C$8-'DT-Prelim Calcs'!$C$9)+'DT-Prelim Calcs'!$C$9</f>
        <v>17.685373049032442</v>
      </c>
      <c r="DN114" s="110">
        <f t="shared" si="127"/>
        <v>17.685373049032442</v>
      </c>
      <c r="DO114" s="2">
        <f t="shared" si="167"/>
        <v>2.1773362002264207E-9</v>
      </c>
      <c r="DP114" s="110">
        <f>DO114*'DT-Prelim Calcs'!$C$21/DJ$2/'DT-Prelim Calcs'!$C$19/'DT-Prelim Calcs'!$C$18*3.39*'DT-Prelim Calcs'!$C$20</f>
        <v>9.1646790403944407E-8</v>
      </c>
      <c r="DQ114" s="88">
        <f t="shared" si="128"/>
        <v>1</v>
      </c>
      <c r="DR114" s="110">
        <f>DP113*'DT-Prelim Calcs'!$C$11+DR113</f>
        <v>10.856671374088831</v>
      </c>
      <c r="DS114" s="110">
        <f>DS113+0.5*DP114*'DT-Prelim Calcs'!$C$11^2+DR114*'DT-Prelim Calcs'!$C$11</f>
        <v>44.802715635150903</v>
      </c>
      <c r="DT114" s="110">
        <f>MIN('Drive Train'!$G$35-DN113*'DT-Prelim Calcs'!$C$21*'Drive Train'!$G$38,DT113+DN$2)</f>
        <v>11.108316423644579</v>
      </c>
      <c r="DU114" s="110">
        <f>'Drive Train'!$G$35-DN114*'DT-Prelim Calcs'!$C$21*'Drive Train'!$G$38</f>
        <v>11.108316425587079</v>
      </c>
      <c r="DV114" s="1">
        <f>IF(DS114&gt;='Drive Train'!$G$30,1,0)</f>
        <v>1</v>
      </c>
      <c r="DW114" s="110">
        <f t="shared" si="168"/>
        <v>0</v>
      </c>
      <c r="DX114" s="119">
        <f>DX113+'DT-Prelim Calcs'!$C$11</f>
        <v>4.400000000000003</v>
      </c>
      <c r="DY114" s="2">
        <f>EI114/'Drive Train'!$G$35</f>
        <v>0.87467058542778486</v>
      </c>
      <c r="DZ114" s="88">
        <f>EG114*12*60/(PI() * 'Drive Train'!$G$17)/DY$2*DY114</f>
        <v>4110.8369398313098</v>
      </c>
      <c r="EA114" s="2">
        <f>('DT-Prelim Calcs'!$C$6*DY114-DZ114)/('DT-Prelim Calcs'!$C$6*DY114)*'DT-Prelim Calcs'!$C$7*DY114</f>
        <v>0.24077181224048025</v>
      </c>
      <c r="EB114" s="110">
        <f>EA114/'DT-Prelim Calcs'!$C$7*('DT-Prelim Calcs'!$C$8-'DT-Prelim Calcs'!$C$9)+'DT-Prelim Calcs'!$C$9</f>
        <v>17.685372945164044</v>
      </c>
      <c r="EC114" s="110">
        <f t="shared" si="129"/>
        <v>17.685372945164044</v>
      </c>
      <c r="ED114" s="2">
        <f t="shared" si="169"/>
        <v>1.9057533329203125E-12</v>
      </c>
      <c r="EE114" s="110">
        <f>ED114*'DT-Prelim Calcs'!$C$21/DY$2/'DT-Prelim Calcs'!$C$19/'DT-Prelim Calcs'!$C$18*3.39*'DT-Prelim Calcs'!$C$20</f>
        <v>9.2011930930293642E-11</v>
      </c>
      <c r="EF114" s="88">
        <f t="shared" si="130"/>
        <v>1</v>
      </c>
      <c r="EG114" s="110">
        <f>EE113*'DT-Prelim Calcs'!$C$11+EG113</f>
        <v>9.4647904472657913</v>
      </c>
      <c r="EH114" s="110">
        <f>EH113+0.5*EE114*'DT-Prelim Calcs'!$C$11^2+EG114*'DT-Prelim Calcs'!$C$11</f>
        <v>39.568822822184259</v>
      </c>
      <c r="EI114" s="110">
        <f>MIN('Drive Train'!$G$35-EC113*'DT-Prelim Calcs'!$C$21*'Drive Train'!$G$38,EI113+EC$2)</f>
        <v>11.108316434932867</v>
      </c>
      <c r="EJ114" s="110">
        <f>'Drive Train'!$G$35-EC114*'DT-Prelim Calcs'!$C$21*'Drive Train'!$G$38</f>
        <v>11.108316434935235</v>
      </c>
      <c r="EK114" s="1">
        <f>IF(EH114&gt;='Drive Train'!$G$30,1,0)</f>
        <v>1</v>
      </c>
      <c r="EL114" s="110">
        <f t="shared" si="170"/>
        <v>0</v>
      </c>
      <c r="EM114" s="119">
        <f>EM113+'DT-Prelim Calcs'!$C$11</f>
        <v>4.400000000000003</v>
      </c>
      <c r="EN114" s="2">
        <f>EX114/'Drive Train'!$G$35</f>
        <v>0.87467058542861487</v>
      </c>
      <c r="EO114" s="88">
        <f>EV114*12*60/(PI() * 'Drive Train'!$G$17)/EN$2*EN114</f>
        <v>4110.8369398423229</v>
      </c>
      <c r="EP114" s="2">
        <f>('DT-Prelim Calcs'!$C$6*EN114-EO114)/('DT-Prelim Calcs'!$C$6*EN114)*'DT-Prelim Calcs'!$C$7*EN114</f>
        <v>0.24077181223899166</v>
      </c>
      <c r="EQ114" s="110">
        <f>EP114/'DT-Prelim Calcs'!$C$7*('DT-Prelim Calcs'!$C$8-'DT-Prelim Calcs'!$C$9)+'DT-Prelim Calcs'!$C$9</f>
        <v>17.685372945073251</v>
      </c>
      <c r="ER114" s="110">
        <f t="shared" si="131"/>
        <v>17.685372945073251</v>
      </c>
      <c r="ES114" s="2">
        <f t="shared" si="171"/>
        <v>6.106226635438361E-16</v>
      </c>
      <c r="ET114" s="110">
        <f>ES114*'DT-Prelim Calcs'!$C$21/EN$2/'DT-Prelim Calcs'!$C$19/'DT-Prelim Calcs'!$C$18*3.39*'DT-Prelim Calcs'!$C$20</f>
        <v>3.326124073425611E-14</v>
      </c>
      <c r="EU114" s="88">
        <f t="shared" si="132"/>
        <v>1</v>
      </c>
      <c r="EV114" s="110">
        <f>ET113*'DT-Prelim Calcs'!$C$11+EV113</f>
        <v>8.38924607827283</v>
      </c>
      <c r="EW114" s="110">
        <f>EW113+0.5*ET114*'DT-Prelim Calcs'!$C$11^2+EV114*'DT-Prelim Calcs'!$C$11</f>
        <v>35.369239090958828</v>
      </c>
      <c r="EX114" s="110">
        <f>MIN('Drive Train'!$G$35-ER113*'DT-Prelim Calcs'!$C$21*'Drive Train'!$G$38,EX113+ER$2)</f>
        <v>11.108316434943408</v>
      </c>
      <c r="EY114" s="110">
        <f>'Drive Train'!$G$35-ER114*'DT-Prelim Calcs'!$C$21*'Drive Train'!$G$38</f>
        <v>11.108316434943408</v>
      </c>
      <c r="EZ114" s="1">
        <f>IF(EW114&gt;='Drive Train'!$G$30,1,0)</f>
        <v>1</v>
      </c>
      <c r="FA114" s="110">
        <f t="shared" si="172"/>
        <v>0</v>
      </c>
      <c r="FB114" s="119">
        <f>FB113+'DT-Prelim Calcs'!$C$11</f>
        <v>4.400000000000003</v>
      </c>
      <c r="FC114" s="2">
        <f>FM114/'Drive Train'!$G$35</f>
        <v>0.87467058542861498</v>
      </c>
      <c r="FD114" s="88">
        <f>FK114*12*60/(PI() * 'Drive Train'!$G$17)/FC$2*FC114</f>
        <v>4110.8369398423247</v>
      </c>
      <c r="FE114" s="2">
        <f>('DT-Prelim Calcs'!$C$6*FC114-FD114)/('DT-Prelim Calcs'!$C$6*FC114)*'DT-Prelim Calcs'!$C$7*FC114</f>
        <v>0.24077181223899125</v>
      </c>
      <c r="FF114" s="110">
        <f>FE114/'DT-Prelim Calcs'!$C$7*('DT-Prelim Calcs'!$C$8-'DT-Prelim Calcs'!$C$9)+'DT-Prelim Calcs'!$C$9</f>
        <v>17.685372945073226</v>
      </c>
      <c r="FG114" s="110">
        <f t="shared" si="133"/>
        <v>17.685372945073226</v>
      </c>
      <c r="FH114" s="2">
        <f t="shared" si="173"/>
        <v>1.1102230246251565E-16</v>
      </c>
      <c r="FI114" s="110">
        <f>FH114*'DT-Prelim Calcs'!$C$21/FC$2/'DT-Prelim Calcs'!$C$19/'DT-Prelim Calcs'!$C$18*3.39*'DT-Prelim Calcs'!$C$20</f>
        <v>6.7347140329692135E-15</v>
      </c>
      <c r="FJ114" s="88">
        <f t="shared" si="134"/>
        <v>1</v>
      </c>
      <c r="FK114" s="110">
        <f>FI113*'DT-Prelim Calcs'!$C$11+FK113</f>
        <v>7.5332005600817276</v>
      </c>
      <c r="FL114" s="110">
        <f>FL113+0.5*FI114*'DT-Prelim Calcs'!$C$11^2+FK114*'DT-Prelim Calcs'!$C$11</f>
        <v>31.950161470680897</v>
      </c>
      <c r="FM114" s="110">
        <f>MIN('Drive Train'!$G$35-FG113*'DT-Prelim Calcs'!$C$21*'Drive Train'!$G$38,FM113+FG$2)</f>
        <v>11.10831643494341</v>
      </c>
      <c r="FN114" s="110">
        <f>'Drive Train'!$G$35-FG114*'DT-Prelim Calcs'!$C$21*'Drive Train'!$G$38</f>
        <v>11.10831643494341</v>
      </c>
      <c r="FO114" s="1">
        <f>IF(FL114&gt;='Drive Train'!$G$30,1,0)</f>
        <v>1</v>
      </c>
      <c r="FP114" s="110">
        <f t="shared" si="174"/>
        <v>0</v>
      </c>
      <c r="FQ114" s="119">
        <f>FQ113+'DT-Prelim Calcs'!$C$11</f>
        <v>4.400000000000003</v>
      </c>
      <c r="FR114" s="2">
        <f>GB114/'Drive Train'!$G$35</f>
        <v>0.87467058542861498</v>
      </c>
      <c r="FS114" s="88">
        <f>FZ114*12*60/(PI() * 'Drive Train'!$G$17)/FR$2*FR114</f>
        <v>4110.8369398423247</v>
      </c>
      <c r="FT114" s="2">
        <f>('DT-Prelim Calcs'!$C$6*FR114-FS114)/('DT-Prelim Calcs'!$C$6*FR114)*'DT-Prelim Calcs'!$C$7*FR114</f>
        <v>0.24077181223899125</v>
      </c>
      <c r="FU114" s="110">
        <f>FT114/'DT-Prelim Calcs'!$C$7*('DT-Prelim Calcs'!$C$8-'DT-Prelim Calcs'!$C$9)+'DT-Prelim Calcs'!$C$9</f>
        <v>17.685372945073226</v>
      </c>
      <c r="FV114" s="110">
        <f t="shared" si="135"/>
        <v>17.685372945073226</v>
      </c>
      <c r="FW114" s="2">
        <f t="shared" si="175"/>
        <v>1.3877787807814457E-16</v>
      </c>
      <c r="FX114" s="110">
        <f>FW114*'DT-Prelim Calcs'!$C$21/FR$2/'DT-Prelim Calcs'!$C$19/'DT-Prelim Calcs'!$C$18*3.39*'DT-Prelim Calcs'!$C$20</f>
        <v>9.2774121882739154E-15</v>
      </c>
      <c r="FY114" s="88">
        <f t="shared" si="136"/>
        <v>1</v>
      </c>
      <c r="FZ114" s="110">
        <f>FX113*'DT-Prelim Calcs'!$C$11+FZ113</f>
        <v>6.8356819897037893</v>
      </c>
      <c r="GA114" s="110">
        <f>GA113+0.5*FX114*'DT-Prelim Calcs'!$C$11^2+FZ114*'DT-Prelim Calcs'!$C$11</f>
        <v>29.120452909990718</v>
      </c>
      <c r="GB114" s="110">
        <f>MIN('Drive Train'!$G$35-FV113*'DT-Prelim Calcs'!$C$21*'Drive Train'!$G$38,GB113+FV$2)</f>
        <v>11.10831643494341</v>
      </c>
      <c r="GC114" s="110">
        <f>'Drive Train'!$G$35-FV114*'DT-Prelim Calcs'!$C$21*'Drive Train'!$G$38</f>
        <v>11.10831643494341</v>
      </c>
      <c r="GD114" s="1">
        <f>IF(GA114&gt;='Drive Train'!$G$30,1,0)</f>
        <v>1</v>
      </c>
      <c r="GE114" s="110">
        <f t="shared" si="176"/>
        <v>0</v>
      </c>
      <c r="GF114" s="119">
        <f>GF113+'DT-Prelim Calcs'!$C$11</f>
        <v>4.400000000000003</v>
      </c>
      <c r="GG114" s="2">
        <f>GQ114/'Drive Train'!$G$35</f>
        <v>0.87467035482736544</v>
      </c>
      <c r="GH114" s="88">
        <f>GO114*12*60/(PI() * 'Drive Train'!$G$17)/GG$2*GG114</f>
        <v>4110.833680444649</v>
      </c>
      <c r="GI114" s="2">
        <f>('DT-Prelim Calcs'!$C$6*GG114-GH114)/('DT-Prelim Calcs'!$C$6*GG114)*'DT-Prelim Calcs'!$C$7*GG114</f>
        <v>0.24077227403484641</v>
      </c>
      <c r="GJ114" s="110">
        <f>GI114/'DT-Prelim Calcs'!$C$7*('DT-Prelim Calcs'!$C$8-'DT-Prelim Calcs'!$C$9)+'DT-Prelim Calcs'!$C$9</f>
        <v>17.685401111345243</v>
      </c>
      <c r="GK114" s="110">
        <f t="shared" si="177"/>
        <v>17.685401111345243</v>
      </c>
      <c r="GL114" s="2">
        <f t="shared" si="178"/>
        <v>5.8922095136360042E-7</v>
      </c>
      <c r="GM114" s="110">
        <f>GL114*'DT-Prelim Calcs'!$C$21/GG$2/'DT-Prelim Calcs'!$C$19/'DT-Prelim Calcs'!$C$18*3.39*'DT-Prelim Calcs'!$C$20</f>
        <v>2.1883273358472374E-5</v>
      </c>
      <c r="GN114" s="88">
        <f t="shared" si="137"/>
        <v>1</v>
      </c>
      <c r="GO114" s="110">
        <f>GM113*'DT-Prelim Calcs'!$C$11+GO113</f>
        <v>12.304221069627387</v>
      </c>
      <c r="GP114" s="110">
        <f>GP113+0.5*GM114*'DT-Prelim Calcs'!$C$11^2+GO114*'DT-Prelim Calcs'!$C$11</f>
        <v>48.060299273723984</v>
      </c>
      <c r="GQ114" s="110">
        <f>MIN('Drive Train'!$G$35-GK113*'DT-Prelim Calcs'!$C$21*'Drive Train'!$G$38,GQ113+GK$2)</f>
        <v>11.108313506307541</v>
      </c>
      <c r="GR114" s="110">
        <f>'Drive Train'!$G$35-GK114*'DT-Prelim Calcs'!$C$21*'Drive Train'!$G$38</f>
        <v>11.108313899978928</v>
      </c>
      <c r="GS114" s="1">
        <f>IF(GP114&gt;='Drive Train'!$G$30,1,0)</f>
        <v>1</v>
      </c>
      <c r="GT114" s="110">
        <f t="shared" si="179"/>
        <v>0</v>
      </c>
      <c r="GU114" s="119">
        <f>GU113+'DT-Prelim Calcs'!$C$11</f>
        <v>4.400000000000003</v>
      </c>
      <c r="GV114" s="2">
        <f>HF114/'Drive Train'!$G$35</f>
        <v>0.87467042059108302</v>
      </c>
      <c r="GW114" s="88">
        <f>HD114*12*60/(PI() * 'Drive Train'!$G$17)/GV$2*GV114</f>
        <v>4110.8346099717655</v>
      </c>
      <c r="GX114" s="2">
        <f>('DT-Prelim Calcs'!$C$6*GV114-GW114)/('DT-Prelim Calcs'!$C$6*GV114)*'DT-Prelim Calcs'!$C$7*GV114</f>
        <v>0.24077214233818911</v>
      </c>
      <c r="GY114" s="110">
        <f>GX114/'DT-Prelim Calcs'!$C$7*('DT-Prelim Calcs'!$C$8-'DT-Prelim Calcs'!$C$9)+'DT-Prelim Calcs'!$C$9</f>
        <v>17.685393078783164</v>
      </c>
      <c r="GZ114" s="110">
        <f t="shared" si="138"/>
        <v>17.685393078783164</v>
      </c>
      <c r="HA114" s="2">
        <f t="shared" si="180"/>
        <v>4.2118472520780159E-7</v>
      </c>
      <c r="HB114" s="110">
        <f>HA114*'DT-Prelim Calcs'!$C$21/GV$2/'DT-Prelim Calcs'!$C$19/'DT-Prelim Calcs'!$C$18*3.39*'DT-Prelim Calcs'!$C$20</f>
        <v>1.5642519932132836E-5</v>
      </c>
      <c r="HC114" s="88">
        <f t="shared" si="139"/>
        <v>1</v>
      </c>
      <c r="HD114" s="110">
        <f>HB113*'DT-Prelim Calcs'!$C$11+HD113</f>
        <v>12.304222926698284</v>
      </c>
      <c r="HE114" s="110">
        <f>HE113+0.5*HB114*'DT-Prelim Calcs'!$C$11^2+HD114*'DT-Prelim Calcs'!$C$11</f>
        <v>48.727915851620246</v>
      </c>
      <c r="HF114" s="110">
        <f>MIN('Drive Train'!$G$35-GZ113*'DT-Prelim Calcs'!$C$21*'Drive Train'!$G$38,HF113+GZ$2)</f>
        <v>11.108314341506754</v>
      </c>
      <c r="HG114" s="110">
        <f>'Drive Train'!$G$35-GZ114*'DT-Prelim Calcs'!$C$21*'Drive Train'!$G$38</f>
        <v>11.108314622909514</v>
      </c>
      <c r="HH114" s="1">
        <f>IF(HE114&gt;='Drive Train'!$G$30,1,0)</f>
        <v>1</v>
      </c>
      <c r="HI114" s="110">
        <f t="shared" si="181"/>
        <v>0</v>
      </c>
      <c r="HJ114" s="119">
        <f>HJ113+'DT-Prelim Calcs'!$C$11</f>
        <v>4.400000000000003</v>
      </c>
      <c r="HK114" s="2">
        <f>HU114/'Drive Train'!$G$35</f>
        <v>0.87467045245471353</v>
      </c>
      <c r="HL114" s="88">
        <f>HS114*12*60/(PI() * 'Drive Train'!$G$17)/HK$2*HK114</f>
        <v>4110.8350603433273</v>
      </c>
      <c r="HM114" s="2">
        <f>('DT-Prelim Calcs'!$C$6*HK114-HL114)/('DT-Prelim Calcs'!$C$6*HK114)*'DT-Prelim Calcs'!$C$7*HK114</f>
        <v>0.2407720785289387</v>
      </c>
      <c r="HN114" s="110">
        <f>HM114/'DT-Prelim Calcs'!$C$7*('DT-Prelim Calcs'!$C$8-'DT-Prelim Calcs'!$C$9)+'DT-Prelim Calcs'!$C$9</f>
        <v>17.68538918687144</v>
      </c>
      <c r="HO114" s="110">
        <f t="shared" si="140"/>
        <v>17.68538918687144</v>
      </c>
      <c r="HP114" s="2">
        <f t="shared" si="182"/>
        <v>3.3976834312721138E-7</v>
      </c>
      <c r="HQ114" s="110">
        <f>HP114*'DT-Prelim Calcs'!$C$21/HK$2/'DT-Prelim Calcs'!$C$19/'DT-Prelim Calcs'!$C$18*3.39*'DT-Prelim Calcs'!$C$20</f>
        <v>1.2618769773887102E-5</v>
      </c>
      <c r="HR114" s="88">
        <f t="shared" si="141"/>
        <v>1</v>
      </c>
      <c r="HS114" s="110">
        <f>HQ113*'DT-Prelim Calcs'!$C$11+HS113</f>
        <v>12.304223826480337</v>
      </c>
      <c r="HT114" s="110">
        <f>HT113+0.5*HQ114*'DT-Prelim Calcs'!$C$11^2+HS114*'DT-Prelim Calcs'!$C$11</f>
        <v>49.196638400232956</v>
      </c>
      <c r="HU114" s="110">
        <f>MIN('Drive Train'!$G$35-HO113*'DT-Prelim Calcs'!$C$21*'Drive Train'!$G$38,HU113+HO$2)</f>
        <v>11.108314746174861</v>
      </c>
      <c r="HV114" s="110">
        <f>'Drive Train'!$G$35-HO114*'DT-Prelim Calcs'!$C$21*'Drive Train'!$G$38</f>
        <v>11.108314973181569</v>
      </c>
      <c r="HW114" s="1">
        <f>IF(HT114&gt;='Drive Train'!$G$30,1,0)</f>
        <v>1</v>
      </c>
      <c r="HX114" s="110">
        <f t="shared" si="183"/>
        <v>0</v>
      </c>
      <c r="HY114" s="119">
        <f>HY113+'DT-Prelim Calcs'!$C$11</f>
        <v>4.400000000000003</v>
      </c>
      <c r="HZ114" s="2">
        <f>IJ114/'Drive Train'!$G$35</f>
        <v>0.87467046958946149</v>
      </c>
      <c r="IA114" s="88">
        <f>IH114*12*60/(PI() * 'Drive Train'!$G$17)/HZ$2*HZ114</f>
        <v>4110.835302531771</v>
      </c>
      <c r="IB114" s="2">
        <f>('DT-Prelim Calcs'!$C$6*HZ114-IA114)/('DT-Prelim Calcs'!$C$6*HZ114)*'DT-Prelim Calcs'!$C$7*HZ114</f>
        <v>0.24077204421535339</v>
      </c>
      <c r="IC114" s="110">
        <f>IB114/'DT-Prelim Calcs'!$C$7*('DT-Prelim Calcs'!$C$8-'DT-Prelim Calcs'!$C$9)+'DT-Prelim Calcs'!$C$9</f>
        <v>17.685387093986094</v>
      </c>
      <c r="ID114" s="110">
        <f t="shared" si="142"/>
        <v>17.685387093986094</v>
      </c>
      <c r="IE114" s="2">
        <f t="shared" si="184"/>
        <v>2.9598647877104867E-7</v>
      </c>
      <c r="IF114" s="110">
        <f>IE114*'DT-Prelim Calcs'!$C$21/HZ$2/'DT-Prelim Calcs'!$C$19/'DT-Prelim Calcs'!$C$18*3.39*'DT-Prelim Calcs'!$C$20</f>
        <v>1.0992740516726082E-5</v>
      </c>
      <c r="IG114" s="88">
        <f t="shared" si="143"/>
        <v>1</v>
      </c>
      <c r="IH114" s="110">
        <f>IF113*'DT-Prelim Calcs'!$C$11+IH113</f>
        <v>12.304224310340381</v>
      </c>
      <c r="II114" s="110">
        <f>II113+0.5*IF114*'DT-Prelim Calcs'!$C$11^2+IH114*'DT-Prelim Calcs'!$C$11</f>
        <v>49.525703655249643</v>
      </c>
      <c r="IJ114" s="110">
        <f>MIN('Drive Train'!$G$35-ID113*'DT-Prelim Calcs'!$C$21*'Drive Train'!$G$38,IJ113+ID$2)</f>
        <v>11.10831496378616</v>
      </c>
      <c r="IK114" s="110">
        <f>'Drive Train'!$G$35-ID114*'DT-Prelim Calcs'!$C$21*'Drive Train'!$G$38</f>
        <v>11.108315161541251</v>
      </c>
      <c r="IL114" s="1">
        <f>IF(II114&gt;='Drive Train'!$G$30,1,0)</f>
        <v>1</v>
      </c>
      <c r="IM114" s="110">
        <f t="shared" si="185"/>
        <v>0</v>
      </c>
      <c r="IN114" s="119">
        <f>IN113+'DT-Prelim Calcs'!$C$11</f>
        <v>4.400000000000003</v>
      </c>
      <c r="IO114" s="2">
        <f>IY114/'Drive Train'!$G$35</f>
        <v>0.87467047964839773</v>
      </c>
      <c r="IP114" s="88">
        <f>IW114*12*60/(PI() * 'Drive Train'!$G$17)/IO$2*IO114</f>
        <v>4110.8354447082493</v>
      </c>
      <c r="IQ114" s="2">
        <f>('DT-Prelim Calcs'!$C$6*IO114-IP114)/('DT-Prelim Calcs'!$C$6*IO114)*'DT-Prelim Calcs'!$C$7*IO114</f>
        <v>0.24077202407159842</v>
      </c>
      <c r="IR114" s="110">
        <f>IQ114/'DT-Prelim Calcs'!$C$7*('DT-Prelim Calcs'!$C$8-'DT-Prelim Calcs'!$C$9)+'DT-Prelim Calcs'!$C$9</f>
        <v>17.685385865359905</v>
      </c>
      <c r="IS114" s="110">
        <f t="shared" si="144"/>
        <v>17.685385865359905</v>
      </c>
      <c r="IT114" s="2">
        <f t="shared" si="186"/>
        <v>2.7028438051579506E-7</v>
      </c>
      <c r="IU114" s="110">
        <f>IT114*'DT-Prelim Calcs'!$C$21/IO$2/'DT-Prelim Calcs'!$C$19/'DT-Prelim Calcs'!$C$18*3.39*'DT-Prelim Calcs'!$C$20</f>
        <v>1.0038181720565839E-5</v>
      </c>
      <c r="IV114" s="88">
        <f t="shared" si="145"/>
        <v>1</v>
      </c>
      <c r="IW114" s="110">
        <f>IU113*'DT-Prelim Calcs'!$C$11+IW113</f>
        <v>12.304224594389915</v>
      </c>
      <c r="IX114" s="110">
        <f>IX113+0.5*IU114*'DT-Prelim Calcs'!$C$11^2+IW114*'DT-Prelim Calcs'!$C$11</f>
        <v>49.758421368460837</v>
      </c>
      <c r="IY114" s="110">
        <f>MIN('Drive Train'!$G$35-IS113*'DT-Prelim Calcs'!$C$21*'Drive Train'!$G$38,IY113+IS$2)</f>
        <v>11.108315091534651</v>
      </c>
      <c r="IZ114" s="110">
        <f>'Drive Train'!$G$35-IS114*'DT-Prelim Calcs'!$C$21*'Drive Train'!$G$38</f>
        <v>11.108315272117608</v>
      </c>
      <c r="JA114" s="1">
        <f>IF(IX114&gt;='Drive Train'!$G$30,1,0)</f>
        <v>1</v>
      </c>
      <c r="JB114" s="110">
        <f t="shared" si="187"/>
        <v>0</v>
      </c>
      <c r="JC114" s="119">
        <f>JC113+'DT-Prelim Calcs'!$C$11</f>
        <v>4.400000000000003</v>
      </c>
      <c r="JD114" s="2">
        <f>JN114/'Drive Train'!$G$35</f>
        <v>0.8746704855382903</v>
      </c>
      <c r="JE114" s="88">
        <f>JL114*12*60/(PI() * 'Drive Train'!$G$17)/JD$2*JD114</f>
        <v>4110.8355279580237</v>
      </c>
      <c r="JF114" s="2">
        <f>('DT-Prelim Calcs'!$C$6*JD114-JE114)/('DT-Prelim Calcs'!$C$6*JD114)*'DT-Prelim Calcs'!$C$7*JD114</f>
        <v>0.24077201227665823</v>
      </c>
      <c r="JG114" s="110">
        <f>JF114/'DT-Prelim Calcs'!$C$7*('DT-Prelim Calcs'!$C$8-'DT-Prelim Calcs'!$C$9)+'DT-Prelim Calcs'!$C$9</f>
        <v>17.685385145952207</v>
      </c>
      <c r="JH114" s="110">
        <f t="shared" si="146"/>
        <v>17.685385145952207</v>
      </c>
      <c r="JI114" s="2">
        <f t="shared" si="188"/>
        <v>2.5523481750333588E-7</v>
      </c>
      <c r="JJ114" s="110">
        <f>JI114*'DT-Prelim Calcs'!$C$21/JD$2/'DT-Prelim Calcs'!$C$19/'DT-Prelim Calcs'!$C$18*3.39*'DT-Prelim Calcs'!$C$20</f>
        <v>9.4792509823342132E-6</v>
      </c>
      <c r="JK114" s="88">
        <f t="shared" si="147"/>
        <v>1</v>
      </c>
      <c r="JL114" s="110">
        <f>JJ113*'DT-Prelim Calcs'!$C$11+JL113</f>
        <v>12.304224760711794</v>
      </c>
      <c r="JM114" s="110">
        <f>JM113+0.5*JJ114*'DT-Prelim Calcs'!$C$11^2+JL114*'DT-Prelim Calcs'!$C$11</f>
        <v>49.916054072661389</v>
      </c>
      <c r="JN114" s="110">
        <f>MIN('Drive Train'!$G$35-JH113*'DT-Prelim Calcs'!$C$21*'Drive Train'!$G$38,JN113+JH$2)</f>
        <v>11.108315166336286</v>
      </c>
      <c r="JO114" s="110">
        <f>'Drive Train'!$G$35-JH114*'DT-Prelim Calcs'!$C$21*'Drive Train'!$G$38</f>
        <v>11.108315336864301</v>
      </c>
      <c r="JP114" s="1">
        <f>IF(JM114&gt;='Drive Train'!$G$30,1,0)</f>
        <v>1</v>
      </c>
      <c r="JQ114" s="110">
        <f>MIN(JG114,'DT-Prelim Calcs'!$C$10)*'DT-Prelim Calcs'!$C$11*1000/60/60*(1-JP114)</f>
        <v>0</v>
      </c>
      <c r="JR114" s="119">
        <f>JR113+'DT-Prelim Calcs'!$C$11</f>
        <v>4.400000000000003</v>
      </c>
      <c r="JS114" s="2">
        <f>KC114/'Drive Train'!$G$35</f>
        <v>0.87467048770525024</v>
      </c>
      <c r="JT114" s="88">
        <f>KA114*12*60/(PI() * 'Drive Train'!$G$17)/JS$2*JS114</f>
        <v>4110.835558586582</v>
      </c>
      <c r="JU114" s="2">
        <f>('DT-Prelim Calcs'!$C$6*JS114-JT114)/('DT-Prelim Calcs'!$C$6*JS114)*'DT-Prelim Calcs'!$C$7*JS114</f>
        <v>0.24077200793716308</v>
      </c>
      <c r="JV114" s="110">
        <f>JU114/'DT-Prelim Calcs'!$C$7*('DT-Prelim Calcs'!$C$8-'DT-Prelim Calcs'!$C$9)+'DT-Prelim Calcs'!$C$9</f>
        <v>17.685384881273777</v>
      </c>
      <c r="JW114" s="110">
        <f t="shared" si="148"/>
        <v>17.685384881273777</v>
      </c>
      <c r="JX114" s="2">
        <f t="shared" si="189"/>
        <v>2.4969790882178877E-7</v>
      </c>
      <c r="JY114" s="110">
        <f>JX114*'DT-Prelim Calcs'!$C$21/JS$2/'DT-Prelim Calcs'!$C$19/'DT-Prelim Calcs'!$C$18*3.39*'DT-Prelim Calcs'!$C$20</f>
        <v>9.2736138848094437E-6</v>
      </c>
      <c r="JZ114" s="88">
        <f t="shared" si="149"/>
        <v>1</v>
      </c>
      <c r="KA114" s="110">
        <f>JY113*'DT-Prelim Calcs'!$C$11+KA113</f>
        <v>12.304224821903542</v>
      </c>
      <c r="KB114" s="110">
        <f>KB113+0.5*JY114*'DT-Prelim Calcs'!$C$11^2+KA114*'DT-Prelim Calcs'!$C$11</f>
        <v>49.978144141291494</v>
      </c>
      <c r="KC114" s="110">
        <f>MIN('Drive Train'!$G$35-JW113*'DT-Prelim Calcs'!$C$21*'Drive Train'!$G$38,KC113+JW$2)</f>
        <v>11.108315193856678</v>
      </c>
      <c r="KD114" s="110">
        <f>'Drive Train'!$G$35-JW114*'DT-Prelim Calcs'!$C$21*'Drive Train'!$G$38</f>
        <v>11.10831536068536</v>
      </c>
      <c r="KE114" s="1">
        <f>IF(KB114&gt;='Drive Train'!$G$30,1,0)</f>
        <v>1</v>
      </c>
      <c r="KF114" s="110">
        <f>MIN(JV114,'DT-Prelim Calcs'!$C$10)*'DT-Prelim Calcs'!$C$11*1000/60/60*(1-KE114)</f>
        <v>0</v>
      </c>
      <c r="KG114" s="119">
        <f>KG113+'DT-Prelim Calcs'!$C$11</f>
        <v>4.400000000000003</v>
      </c>
      <c r="KH114" s="2">
        <f>KR114/'Drive Train'!$G$35</f>
        <v>0.87467048754411059</v>
      </c>
      <c r="KI114" s="88">
        <f>KP114*12*60/(PI() * 'Drive Train'!$G$17)/KH$2*KH114</f>
        <v>4110.8355563089781</v>
      </c>
      <c r="KJ114" s="2">
        <f>('DT-Prelim Calcs'!$C$6*KH114-KI114)/('DT-Prelim Calcs'!$C$6*KH114)*'DT-Prelim Calcs'!$C$7*KH114</f>
        <v>0.24077200825985701</v>
      </c>
      <c r="KK114" s="110">
        <f>KJ114/'DT-Prelim Calcs'!$C$7*('DT-Prelim Calcs'!$C$8-'DT-Prelim Calcs'!$C$9)+'DT-Prelim Calcs'!$C$9</f>
        <v>17.685384900955817</v>
      </c>
      <c r="KL114" s="110">
        <f t="shared" si="150"/>
        <v>17.685384900955817</v>
      </c>
      <c r="KM114" s="2">
        <f t="shared" si="190"/>
        <v>2.5010964493921151E-7</v>
      </c>
      <c r="KN114" s="110">
        <f>KM114*'DT-Prelim Calcs'!$C$21/KH$2/'DT-Prelim Calcs'!$C$19/'DT-Prelim Calcs'!$C$18*3.39*'DT-Prelim Calcs'!$C$20</f>
        <v>9.2889054897468883E-6</v>
      </c>
      <c r="KO114" s="88">
        <f t="shared" si="151"/>
        <v>1</v>
      </c>
      <c r="KP114" s="110">
        <f>KN113*'DT-Prelim Calcs'!$C$11+KP113</f>
        <v>12.304224817353195</v>
      </c>
      <c r="KQ114" s="110">
        <f>KQ113+0.5*KN114*'DT-Prelim Calcs'!$C$11^2+KP114*'DT-Prelim Calcs'!$C$11</f>
        <v>49.97358870642578</v>
      </c>
      <c r="KR114" s="110">
        <f>MIN('Drive Train'!$G$35-KL113*'DT-Prelim Calcs'!$C$21*'Drive Train'!$G$38,KR113+KL$2)</f>
        <v>11.108315191810204</v>
      </c>
      <c r="KS114" s="110">
        <f>'Drive Train'!$G$35-KL114*'DT-Prelim Calcs'!$C$21*'Drive Train'!$G$38</f>
        <v>11.108315358913975</v>
      </c>
      <c r="KT114" s="1">
        <f>IF(KQ114&gt;='Drive Train'!$G$30,1,0)</f>
        <v>1</v>
      </c>
      <c r="KU114" s="110">
        <f>MIN(KK114,'DT-Prelim Calcs'!$C$10)*'DT-Prelim Calcs'!$C$11*1000/60/60*(1-KT114)</f>
        <v>0</v>
      </c>
      <c r="KV114" s="119">
        <f>KV113+'DT-Prelim Calcs'!$C$11</f>
        <v>4.400000000000003</v>
      </c>
      <c r="KW114" s="2">
        <f>LG114/'Drive Train'!$G$35</f>
        <v>0.87467048769539468</v>
      </c>
      <c r="KX114" s="88">
        <f>LE114*12*60/(PI() * 'Drive Train'!$G$17)/KW$2*KW114</f>
        <v>4110.835558447282</v>
      </c>
      <c r="KY114" s="2">
        <f>('DT-Prelim Calcs'!$C$6*KW114-KX114)/('DT-Prelim Calcs'!$C$6*KW114)*'DT-Prelim Calcs'!$C$7*KW114</f>
        <v>0.2407720079568991</v>
      </c>
      <c r="KZ114" s="110">
        <f>KY114/'DT-Prelim Calcs'!$C$7*('DT-Prelim Calcs'!$C$8-'DT-Prelim Calcs'!$C$9)+'DT-Prelim Calcs'!$C$9</f>
        <v>17.685384882477535</v>
      </c>
      <c r="LA114" s="110">
        <f t="shared" si="152"/>
        <v>17.685384882477535</v>
      </c>
      <c r="LB114" s="2">
        <f t="shared" si="191"/>
        <v>2.4972309070614429E-7</v>
      </c>
      <c r="LC114" s="110">
        <f>LB114*'DT-Prelim Calcs'!$C$21/KW$2/'DT-Prelim Calcs'!$C$19/'DT-Prelim Calcs'!$C$18*3.39*'DT-Prelim Calcs'!$C$20</f>
        <v>9.2745491232081417E-6</v>
      </c>
      <c r="LD114" s="88">
        <f t="shared" si="153"/>
        <v>1</v>
      </c>
      <c r="LE114" s="110">
        <f>LC113*'DT-Prelim Calcs'!$C$11+LE113</f>
        <v>12.30422482162524</v>
      </c>
      <c r="LF114" s="110">
        <f>LF113+0.5*LC114*'DT-Prelim Calcs'!$C$11^2+LE114*'DT-Prelim Calcs'!$C$11</f>
        <v>49.977929056882971</v>
      </c>
      <c r="LG114" s="110">
        <f>MIN('Drive Train'!$G$35-LA113*'DT-Prelim Calcs'!$C$21*'Drive Train'!$G$38,LG113+LA$2)</f>
        <v>11.108315193731512</v>
      </c>
      <c r="LH114" s="110">
        <f>'Drive Train'!$G$35-LA114*'DT-Prelim Calcs'!$C$21*'Drive Train'!$G$38</f>
        <v>11.108315360577022</v>
      </c>
      <c r="LI114" s="1">
        <f>IF(LF114&gt;='Drive Train'!$G$30,1,0)</f>
        <v>1</v>
      </c>
      <c r="LJ114" s="110">
        <f>MIN(KZ114,'DT-Prelim Calcs'!$C$10)*'DT-Prelim Calcs'!$C$11*1000/60/60*(1-LI114)</f>
        <v>0</v>
      </c>
      <c r="LK114" s="119">
        <f>LK113+'DT-Prelim Calcs'!$C$11</f>
        <v>4.400000000000003</v>
      </c>
      <c r="LL114" s="2">
        <f>LV114/'Drive Train'!$G$35</f>
        <v>0.87467048758139931</v>
      </c>
      <c r="LM114" s="88">
        <f>LT114*12*60/(PI() * 'Drive Train'!$G$17)/LL$2*LL114</f>
        <v>4110.8355568360321</v>
      </c>
      <c r="LN114" s="2">
        <f>('DT-Prelim Calcs'!$C$6*LL114-LM114)/('DT-Prelim Calcs'!$C$6*LL114)*'DT-Prelim Calcs'!$C$7*LL114</f>
        <v>0.24077200818518305</v>
      </c>
      <c r="LO114" s="110">
        <f>LN114/'DT-Prelim Calcs'!$C$7*('DT-Prelim Calcs'!$C$8-'DT-Prelim Calcs'!$C$9)+'DT-Prelim Calcs'!$C$9</f>
        <v>17.685384896401235</v>
      </c>
      <c r="LP114" s="110">
        <f t="shared" si="154"/>
        <v>17.685384896401235</v>
      </c>
      <c r="LQ114" s="2">
        <f t="shared" si="192"/>
        <v>2.5001436590454951E-7</v>
      </c>
      <c r="LR114" s="110">
        <f>LQ114*'DT-Prelim Calcs'!$C$21/LL$2/'DT-Prelim Calcs'!$C$19/'DT-Prelim Calcs'!$C$18*3.39*'DT-Prelim Calcs'!$C$20</f>
        <v>9.2853668899126243E-6</v>
      </c>
      <c r="LS114" s="88">
        <f t="shared" si="155"/>
        <v>1</v>
      </c>
      <c r="LT114" s="110">
        <f>LR113*'DT-Prelim Calcs'!$C$11+LT113</f>
        <v>12.30422481840618</v>
      </c>
      <c r="LU114" s="110">
        <f>LU113+0.5*LR114*'DT-Prelim Calcs'!$C$11^2+LT114*'DT-Prelim Calcs'!$C$11</f>
        <v>49.975053473937933</v>
      </c>
      <c r="LV114" s="110">
        <f>MIN('Drive Train'!$G$35-LP113*'DT-Prelim Calcs'!$C$21*'Drive Train'!$G$38,LV113+LP$2)</f>
        <v>11.10831519228377</v>
      </c>
      <c r="LW114" s="110">
        <f>'Drive Train'!$G$35-LP114*'DT-Prelim Calcs'!$C$21*'Drive Train'!$G$38</f>
        <v>11.108315359323889</v>
      </c>
      <c r="LX114" s="1">
        <f>IF(LU114&gt;='Drive Train'!$G$30,1,0)</f>
        <v>1</v>
      </c>
      <c r="LY114" s="110">
        <f>MIN(LO114,'DT-Prelim Calcs'!$C$10)*'DT-Prelim Calcs'!$C$11*1000/60/60*(1-LX114)</f>
        <v>0</v>
      </c>
      <c r="LZ114" s="119">
        <f>LZ113+'DT-Prelim Calcs'!$C$11</f>
        <v>4.400000000000003</v>
      </c>
    </row>
    <row r="115" spans="18:338" x14ac:dyDescent="0.2">
      <c r="R115" s="119">
        <f>R114+'DT-Prelim Calcs'!$C$11</f>
        <v>4.4400000000000031</v>
      </c>
      <c r="S115" s="2">
        <f>AG115/'Drive Train'!$G$35</f>
        <v>0</v>
      </c>
      <c r="T115" s="88">
        <f>AE115*12*60/(PI() * 'Drive Train'!$G$17)/S$2*ABS(S115)</f>
        <v>0</v>
      </c>
      <c r="U115" s="2">
        <f>IF(OR(AD114=1,AND($C$32=Motors!$C$28,'DT-Prelim Calcs'!AI114=1)),0,IF(AG115=0,-(V114+$C$9)/($C$8-$C$9)*$C$7,($C$6*S115-T115)/($C$6*S115)*$C$7*S115))</f>
        <v>0</v>
      </c>
      <c r="V115" s="110">
        <f>IF(AND(AD114=1,AI114=1),0,ABS(U115/$C$7*($C$8-$C$9)+$C$9) *'Drive Train'!$K$55 + V114*(1-'Drive Train'!$K$55))</f>
        <v>0</v>
      </c>
      <c r="W115" s="110">
        <f t="shared" si="194"/>
        <v>0</v>
      </c>
      <c r="X115" s="2">
        <f>MAX(MIN(IF(AND(AI114=1,AG115&lt;0),-1,1)*(W115-$C$9)/($C$8-$C$9)*$C$7-$C$29*AE115/T$2 -  AI114*$C$29/2,X$2),MAX(X$4:X114)*-1)</f>
        <v>-0.19877611615902296</v>
      </c>
      <c r="Y115" s="110">
        <f t="shared" si="109"/>
        <v>0</v>
      </c>
      <c r="Z115" s="110">
        <f t="shared" si="110"/>
        <v>0</v>
      </c>
      <c r="AA115" s="110">
        <f t="shared" si="111"/>
        <v>0</v>
      </c>
      <c r="AB115" s="110" t="e">
        <f t="shared" si="112"/>
        <v>#N/A</v>
      </c>
      <c r="AC115" s="88">
        <f t="shared" si="156"/>
        <v>0</v>
      </c>
      <c r="AD115" s="1">
        <f t="shared" si="113"/>
        <v>1</v>
      </c>
      <c r="AE115" s="110">
        <f t="shared" si="114"/>
        <v>0</v>
      </c>
      <c r="AF115" s="110" t="e">
        <f t="shared" si="115"/>
        <v>#N/A</v>
      </c>
      <c r="AG115" s="110">
        <f>IF(AI114=0,MIN('Drive Train'!$G$35-W114*$C$21*'Drive Train'!$G$38,AG114+W$2)-$C$3,IF(AE114-1&lt;=0,0,IF($C$32=Motors!$C$26,MAX(ABS(AG113)*-1,AG114-W$2),MAX(0,MAX(AG$4:AG114)*-1,AG114-W$2))))</f>
        <v>0</v>
      </c>
      <c r="AH115" s="110">
        <f>'Drive Train'!$G$35-ABS(W115)*'DT-Prelim Calcs'!$C$21*'Drive Train'!$G$38</f>
        <v>12.7</v>
      </c>
      <c r="AI115" s="1">
        <f>IF(AJ115&gt;='Drive Train'!$G$30,1,0)</f>
        <v>1</v>
      </c>
      <c r="AJ115" s="110">
        <f>AJ114+0.5*Y115*'DT-Prelim Calcs'!$C$11^2+AE115*'DT-Prelim Calcs'!$C$11</f>
        <v>27.383415475911544</v>
      </c>
      <c r="AK115" s="110">
        <f t="shared" si="193"/>
        <v>0</v>
      </c>
      <c r="AL115" s="119">
        <f>AL114+'DT-Prelim Calcs'!$C$11</f>
        <v>4.4400000000000031</v>
      </c>
      <c r="AM115" s="2">
        <f>AW115/'Drive Train'!$G$35</f>
        <v>0.7656098284485674</v>
      </c>
      <c r="AN115" s="88">
        <f>AU115*12*60/(PI() * 'Drive Train'!$G$17)/AM$2*AM115</f>
        <v>2438.9525148245334</v>
      </c>
      <c r="AO115" s="2">
        <f>('DT-Prelim Calcs'!$C$6*AM115-AN115)/('DT-Prelim Calcs'!$C$6*AM115)*'DT-Prelim Calcs'!$C$7*AM115</f>
        <v>0.49065317217025539</v>
      </c>
      <c r="AP115" s="110">
        <f>AO115/'DT-Prelim Calcs'!$C$7*('DT-Prelim Calcs'!$C$8-'DT-Prelim Calcs'!$C$9)+'DT-Prelim Calcs'!$C$9</f>
        <v>32.926363692653879</v>
      </c>
      <c r="AQ115" s="110">
        <f t="shared" si="117"/>
        <v>32.926363692653879</v>
      </c>
      <c r="AR115" s="2">
        <f t="shared" si="157"/>
        <v>0.32745482432662998</v>
      </c>
      <c r="AS115" s="110">
        <f>AR115*'DT-Prelim Calcs'!$C$21/AM$2/'DT-Prelim Calcs'!$C$19/'DT-Prelim Calcs'!$C$18*3.39*'DT-Prelim Calcs'!$C$20</f>
        <v>3.6484361681505879</v>
      </c>
      <c r="AT115" s="88">
        <f t="shared" si="118"/>
        <v>0</v>
      </c>
      <c r="AU115" s="110">
        <f>AS114*'DT-Prelim Calcs'!$C$11+AU114</f>
        <v>27.799898918319307</v>
      </c>
      <c r="AV115" s="110">
        <f>AV114+0.5*AS115*'DT-Prelim Calcs'!$C$11^2+AU115*'DT-Prelim Calcs'!$C$11</f>
        <v>71.886609883219108</v>
      </c>
      <c r="AW115" s="110">
        <f>MIN('Drive Train'!$G$35-AQ114*'DT-Prelim Calcs'!$C$21*'Drive Train'!$G$38,AW114+AQ$2)</f>
        <v>9.7232448212968059</v>
      </c>
      <c r="AX115" s="110">
        <f>'Drive Train'!$G$35-AQ115*'DT-Prelim Calcs'!$C$21*'Drive Train'!$G$38</f>
        <v>9.7366272676611505</v>
      </c>
      <c r="AY115" s="1">
        <f>IF(AV115&gt;='Drive Train'!$G$30,1,0)</f>
        <v>1</v>
      </c>
      <c r="AZ115" s="110">
        <f t="shared" si="158"/>
        <v>0</v>
      </c>
      <c r="BA115" s="119">
        <f>BA114+'DT-Prelim Calcs'!$C$11</f>
        <v>4.4400000000000031</v>
      </c>
      <c r="BB115" s="2">
        <f>BL115/'Drive Train'!$G$35</f>
        <v>0.85515604315415172</v>
      </c>
      <c r="BC115" s="88">
        <f>BJ115*12*60/(PI() * 'Drive Train'!$G$17)/BB$2*BB115</f>
        <v>3815.1865949169005</v>
      </c>
      <c r="BD115" s="2">
        <f>('DT-Prelim Calcs'!$C$6*BB115-BC115)/('DT-Prelim Calcs'!$C$6*BB115)*'DT-Prelim Calcs'!$C$7*BB115</f>
        <v>0.28463764091022548</v>
      </c>
      <c r="BE115" s="110">
        <f>BD115/'DT-Prelim Calcs'!$C$7*('DT-Prelim Calcs'!$C$8-'DT-Prelim Calcs'!$C$9)+'DT-Prelim Calcs'!$C$9</f>
        <v>20.360877388850636</v>
      </c>
      <c r="BF115" s="110">
        <f t="shared" si="119"/>
        <v>20.360877388850636</v>
      </c>
      <c r="BG115" s="2">
        <f t="shared" si="159"/>
        <v>5.6082851046678539E-2</v>
      </c>
      <c r="BH115" s="110">
        <f>BG115*'DT-Prelim Calcs'!$C$21/BB$2/'DT-Prelim Calcs'!$C$19/'DT-Prelim Calcs'!$C$18*3.39*'DT-Prelim Calcs'!$C$20</f>
        <v>0.97201052806616117</v>
      </c>
      <c r="BI115" s="88">
        <f t="shared" si="120"/>
        <v>0</v>
      </c>
      <c r="BJ115" s="110">
        <f>BH114*'DT-Prelim Calcs'!$C$11+BJ114</f>
        <v>25.028352332836466</v>
      </c>
      <c r="BK115" s="110">
        <f>BK114+0.5*BH115*'DT-Prelim Calcs'!$C$11^2+BJ115*'DT-Prelim Calcs'!$C$11</f>
        <v>77.872481705749024</v>
      </c>
      <c r="BL115" s="110">
        <f>MIN('Drive Train'!$G$35-BF114*'DT-Prelim Calcs'!$C$21*'Drive Train'!$G$38,BL114+BF$2)</f>
        <v>10.860481748057726</v>
      </c>
      <c r="BM115" s="110">
        <f>'Drive Train'!$G$35-BF115*'DT-Prelim Calcs'!$C$21*'Drive Train'!$G$38</f>
        <v>10.867521035003442</v>
      </c>
      <c r="BN115" s="1">
        <f>IF(BK115&gt;='Drive Train'!$G$30,1,0)</f>
        <v>1</v>
      </c>
      <c r="BO115" s="110">
        <f t="shared" si="160"/>
        <v>0</v>
      </c>
      <c r="BP115" s="119">
        <f>BP114+'DT-Prelim Calcs'!$C$11</f>
        <v>4.4400000000000031</v>
      </c>
      <c r="BQ115" s="2">
        <f>CA115/'Drive Train'!$G$35</f>
        <v>0.87345241611043378</v>
      </c>
      <c r="BR115" s="88">
        <f>BY115*12*60/(PI() * 'Drive Train'!$G$17)/BQ$2*BQ115</f>
        <v>4092.6826971451032</v>
      </c>
      <c r="BS115" s="2">
        <f>('DT-Prelim Calcs'!$C$6*BQ115-BR115)/('DT-Prelim Calcs'!$C$6*BQ115)*'DT-Prelim Calcs'!$C$7*BQ115</f>
        <v>0.24343732401458226</v>
      </c>
      <c r="BT115" s="110">
        <f>BS115/'DT-Prelim Calcs'!$C$7*('DT-Prelim Calcs'!$C$8-'DT-Prelim Calcs'!$C$9)+'DT-Prelim Calcs'!$C$9</f>
        <v>17.847950259045444</v>
      </c>
      <c r="BU115" s="110">
        <f t="shared" si="121"/>
        <v>17.847950259045444</v>
      </c>
      <c r="BV115" s="2">
        <f t="shared" si="161"/>
        <v>3.3944942510689413E-3</v>
      </c>
      <c r="BW115" s="110">
        <f>BV115*'DT-Prelim Calcs'!$C$21/BQ$2/'DT-Prelim Calcs'!$C$19/'DT-Prelim Calcs'!$C$18*3.39*'DT-Prelim Calcs'!$C$20</f>
        <v>7.9843860684289086E-2</v>
      </c>
      <c r="BX115" s="88">
        <f t="shared" si="122"/>
        <v>1</v>
      </c>
      <c r="BY115" s="110">
        <f>BW114*'DT-Prelim Calcs'!$C$11+BY114</f>
        <v>19.368906617719681</v>
      </c>
      <c r="BZ115" s="110">
        <f>BZ114+0.5*BW115*'DT-Prelim Calcs'!$C$11^2+BY115*'DT-Prelim Calcs'!$C$11</f>
        <v>70.055887487879701</v>
      </c>
      <c r="CA115" s="110">
        <f>MIN('Drive Train'!$G$35-BU114*'DT-Prelim Calcs'!$C$21*'Drive Train'!$G$38,CA114+BU$2)</f>
        <v>11.092845684602509</v>
      </c>
      <c r="CB115" s="110">
        <f>'Drive Train'!$G$35-BU115*'DT-Prelim Calcs'!$C$21*'Drive Train'!$G$38</f>
        <v>11.09368447668591</v>
      </c>
      <c r="CC115" s="1">
        <f>IF(BZ115&gt;='Drive Train'!$G$30,1,0)</f>
        <v>1</v>
      </c>
      <c r="CD115" s="110">
        <f t="shared" si="162"/>
        <v>0</v>
      </c>
      <c r="CE115" s="119">
        <f>CE114+'DT-Prelim Calcs'!$C$11</f>
        <v>4.4400000000000031</v>
      </c>
      <c r="CF115" s="2">
        <f>CP115/'Drive Train'!$G$35</f>
        <v>0.87464181050690026</v>
      </c>
      <c r="CG115" s="88">
        <f>CN115*12*60/(PI() * 'Drive Train'!$G$17)/CF$2*CF115</f>
        <v>4110.4169992302686</v>
      </c>
      <c r="CH115" s="2">
        <f>('DT-Prelim Calcs'!$C$6*CF115-CG115)/('DT-Prelim Calcs'!$C$6*CF115)*'DT-Prelim Calcs'!$C$7*CF115</f>
        <v>0.24083262937043515</v>
      </c>
      <c r="CI115" s="110">
        <f>CH115/'DT-Prelim Calcs'!$C$7*('DT-Prelim Calcs'!$C$8-'DT-Prelim Calcs'!$C$9)+'DT-Prelim Calcs'!$C$9</f>
        <v>17.689082358764129</v>
      </c>
      <c r="CJ115" s="110">
        <f t="shared" si="123"/>
        <v>17.689082358764129</v>
      </c>
      <c r="CK115" s="2">
        <f t="shared" si="163"/>
        <v>7.7492697651837528E-5</v>
      </c>
      <c r="CL115" s="110">
        <f>CK115*'DT-Prelim Calcs'!$C$21/CF$2/'DT-Prelim Calcs'!$C$19/'DT-Prelim Calcs'!$C$18*3.39*'DT-Prelim Calcs'!$C$20</f>
        <v>2.3024217072745053E-3</v>
      </c>
      <c r="CM115" s="88">
        <f t="shared" si="124"/>
        <v>1</v>
      </c>
      <c r="CN115" s="110">
        <f>CL114*'DT-Prelim Calcs'!$C$11+CN114</f>
        <v>15.379219256824156</v>
      </c>
      <c r="CO115" s="110">
        <f>CO114+0.5*CL115*'DT-Prelim Calcs'!$C$11^2+CN115*'DT-Prelim Calcs'!$C$11</f>
        <v>60.259819538239057</v>
      </c>
      <c r="CP115" s="110">
        <f>MIN('Drive Train'!$G$35-CJ114*'DT-Prelim Calcs'!$C$21*'Drive Train'!$G$38,CP114+CJ$2)</f>
        <v>11.107950993437633</v>
      </c>
      <c r="CQ115" s="110">
        <f>'Drive Train'!$G$35-CJ115*'DT-Prelim Calcs'!$C$21*'Drive Train'!$G$38</f>
        <v>11.107982587711227</v>
      </c>
      <c r="CR115" s="1">
        <f>IF(CO115&gt;='Drive Train'!$G$30,1,0)</f>
        <v>1</v>
      </c>
      <c r="CS115" s="110">
        <f t="shared" si="164"/>
        <v>0</v>
      </c>
      <c r="CT115" s="119">
        <f>CT114+'DT-Prelim Calcs'!$C$11</f>
        <v>4.4400000000000031</v>
      </c>
      <c r="CU115" s="2">
        <f>DE115/'Drive Train'!$G$35</f>
        <v>0.87467033522259063</v>
      </c>
      <c r="CV115" s="88">
        <f>DC115*12*60/(PI() * 'Drive Train'!$G$17)/CU$2*CU115</f>
        <v>4110.8333825002974</v>
      </c>
      <c r="CW115" s="2">
        <f>('DT-Prelim Calcs'!$C$6*CU115-CV115)/('DT-Prelim Calcs'!$C$6*CU115)*'DT-Prelim Calcs'!$C$7*CU115</f>
        <v>0.24077231832730836</v>
      </c>
      <c r="CX115" s="110">
        <f>CW115/'DT-Prelim Calcs'!$C$7*('DT-Prelim Calcs'!$C$8-'DT-Prelim Calcs'!$C$9)+'DT-Prelim Calcs'!$C$9</f>
        <v>17.685403812871293</v>
      </c>
      <c r="CY115" s="110">
        <f t="shared" si="125"/>
        <v>17.685403812871293</v>
      </c>
      <c r="CZ115" s="2">
        <f t="shared" si="165"/>
        <v>6.4556739287624509E-7</v>
      </c>
      <c r="DA115" s="110">
        <f>CZ115*'DT-Prelim Calcs'!$C$21/CU$2/'DT-Prelim Calcs'!$C$19/'DT-Prelim Calcs'!$C$18*3.39*'DT-Prelim Calcs'!$C$20</f>
        <v>2.3176744547812062E-5</v>
      </c>
      <c r="DB115" s="88">
        <f t="shared" si="126"/>
        <v>1</v>
      </c>
      <c r="DC115" s="110">
        <f>DA114*'DT-Prelim Calcs'!$C$11+DC114</f>
        <v>12.728503917547844</v>
      </c>
      <c r="DD115" s="110">
        <f>DD114+0.5*DA115*'DT-Prelim Calcs'!$C$11^2+DC115*'DT-Prelim Calcs'!$C$11</f>
        <v>51.905160389328969</v>
      </c>
      <c r="DE115" s="110">
        <f>MIN('Drive Train'!$G$35-CY114*'DT-Prelim Calcs'!$C$21*'Drive Train'!$G$38,DE114+CY$2)</f>
        <v>11.1083132573269</v>
      </c>
      <c r="DF115" s="110">
        <f>'Drive Train'!$G$35-CY115*'DT-Prelim Calcs'!$C$21*'Drive Train'!$G$38</f>
        <v>11.108313656841583</v>
      </c>
      <c r="DG115" s="1">
        <f>IF(DD115&gt;='Drive Train'!$G$30,1,0)</f>
        <v>1</v>
      </c>
      <c r="DH115" s="110">
        <f t="shared" si="166"/>
        <v>0</v>
      </c>
      <c r="DI115" s="119">
        <f>DI114+'DT-Prelim Calcs'!$C$11</f>
        <v>4.4400000000000031</v>
      </c>
      <c r="DJ115" s="2">
        <f>DT115/'Drive Train'!$G$35</f>
        <v>0.87467058469189607</v>
      </c>
      <c r="DK115" s="88">
        <f>DR115*12*60/(PI() * 'Drive Train'!$G$17)/DJ$2*DJ115</f>
        <v>4110.8369296940127</v>
      </c>
      <c r="DL115" s="2">
        <f>('DT-Prelim Calcs'!$C$6*DJ115-DK115)/('DT-Prelim Calcs'!$C$6*DJ115)*'DT-Prelim Calcs'!$C$7*DJ115</f>
        <v>0.24077181365040934</v>
      </c>
      <c r="DM115" s="110">
        <f>DL115/'DT-Prelim Calcs'!$C$7*('DT-Prelim Calcs'!$C$8-'DT-Prelim Calcs'!$C$9)+'DT-Prelim Calcs'!$C$9</f>
        <v>17.68537303115972</v>
      </c>
      <c r="DN115" s="110">
        <f t="shared" si="127"/>
        <v>17.68537303115972</v>
      </c>
      <c r="DO115" s="2">
        <f t="shared" si="167"/>
        <v>1.8030075210617724E-9</v>
      </c>
      <c r="DP115" s="110">
        <f>DO115*'DT-Prelim Calcs'!$C$21/DJ$2/'DT-Prelim Calcs'!$C$19/'DT-Prelim Calcs'!$C$18*3.39*'DT-Prelim Calcs'!$C$20</f>
        <v>7.5890830438726187E-8</v>
      </c>
      <c r="DQ115" s="88">
        <f t="shared" si="128"/>
        <v>1</v>
      </c>
      <c r="DR115" s="110">
        <f>DP114*'DT-Prelim Calcs'!$C$11+DR114</f>
        <v>10.856671377754703</v>
      </c>
      <c r="DS115" s="110">
        <f>DS114+0.5*DP115*'DT-Prelim Calcs'!$C$11^2+DR115*'DT-Prelim Calcs'!$C$11</f>
        <v>45.236982490321807</v>
      </c>
      <c r="DT115" s="110">
        <f>MIN('Drive Train'!$G$35-DN114*'DT-Prelim Calcs'!$C$21*'Drive Train'!$G$38,DT114+DN$2)</f>
        <v>11.108316425587079</v>
      </c>
      <c r="DU115" s="110">
        <f>'Drive Train'!$G$35-DN115*'DT-Prelim Calcs'!$C$21*'Drive Train'!$G$38</f>
        <v>11.108316427195625</v>
      </c>
      <c r="DV115" s="1">
        <f>IF(DS115&gt;='Drive Train'!$G$30,1,0)</f>
        <v>1</v>
      </c>
      <c r="DW115" s="110">
        <f t="shared" si="168"/>
        <v>0</v>
      </c>
      <c r="DX115" s="119">
        <f>DX114+'DT-Prelim Calcs'!$C$11</f>
        <v>4.4400000000000031</v>
      </c>
      <c r="DY115" s="2">
        <f>EI115/'Drive Train'!$G$35</f>
        <v>0.87467058542797127</v>
      </c>
      <c r="DZ115" s="88">
        <f>EG115*12*60/(PI() * 'Drive Train'!$G$17)/DY$2*DY115</f>
        <v>4110.8369398337836</v>
      </c>
      <c r="EA115" s="2">
        <f>('DT-Prelim Calcs'!$C$6*DY115-DZ115)/('DT-Prelim Calcs'!$C$6*DY115)*'DT-Prelim Calcs'!$C$7*DY115</f>
        <v>0.24077181224014585</v>
      </c>
      <c r="EB115" s="110">
        <f>EA115/'DT-Prelim Calcs'!$C$7*('DT-Prelim Calcs'!$C$8-'DT-Prelim Calcs'!$C$9)+'DT-Prelim Calcs'!$C$9</f>
        <v>17.685372945143648</v>
      </c>
      <c r="EC115" s="110">
        <f t="shared" si="129"/>
        <v>17.685372945143648</v>
      </c>
      <c r="ED115" s="2">
        <f t="shared" si="169"/>
        <v>1.477734601351699E-12</v>
      </c>
      <c r="EE115" s="110">
        <f>ED115*'DT-Prelim Calcs'!$C$21/DY$2/'DT-Prelim Calcs'!$C$19/'DT-Prelim Calcs'!$C$18*3.39*'DT-Prelim Calcs'!$C$20</f>
        <v>7.1346701445628776E-11</v>
      </c>
      <c r="EF115" s="88">
        <f t="shared" si="130"/>
        <v>1</v>
      </c>
      <c r="EG115" s="110">
        <f>EE114*'DT-Prelim Calcs'!$C$11+EG114</f>
        <v>9.4647904472694719</v>
      </c>
      <c r="EH115" s="110">
        <f>EH114+0.5*EE115*'DT-Prelim Calcs'!$C$11^2+EG115*'DT-Prelim Calcs'!$C$11</f>
        <v>39.947414440075093</v>
      </c>
      <c r="EI115" s="110">
        <f>MIN('Drive Train'!$G$35-EC114*'DT-Prelim Calcs'!$C$21*'Drive Train'!$G$38,EI114+EC$2)</f>
        <v>11.108316434935235</v>
      </c>
      <c r="EJ115" s="110">
        <f>'Drive Train'!$G$35-EC115*'DT-Prelim Calcs'!$C$21*'Drive Train'!$G$38</f>
        <v>11.108316434937072</v>
      </c>
      <c r="EK115" s="1">
        <f>IF(EH115&gt;='Drive Train'!$G$30,1,0)</f>
        <v>1</v>
      </c>
      <c r="EL115" s="110">
        <f t="shared" si="170"/>
        <v>0</v>
      </c>
      <c r="EM115" s="119">
        <f>EM114+'DT-Prelim Calcs'!$C$11</f>
        <v>4.4400000000000031</v>
      </c>
      <c r="EN115" s="2">
        <f>EX115/'Drive Train'!$G$35</f>
        <v>0.87467058542861487</v>
      </c>
      <c r="EO115" s="88">
        <f>EV115*12*60/(PI() * 'Drive Train'!$G$17)/EN$2*EN115</f>
        <v>4110.8369398423238</v>
      </c>
      <c r="EP115" s="2">
        <f>('DT-Prelim Calcs'!$C$6*EN115-EO115)/('DT-Prelim Calcs'!$C$6*EN115)*'DT-Prelim Calcs'!$C$7*EN115</f>
        <v>0.24077181223899147</v>
      </c>
      <c r="EQ115" s="110">
        <f>EP115/'DT-Prelim Calcs'!$C$7*('DT-Prelim Calcs'!$C$8-'DT-Prelim Calcs'!$C$9)+'DT-Prelim Calcs'!$C$9</f>
        <v>17.68537294507324</v>
      </c>
      <c r="ER115" s="110">
        <f t="shared" si="131"/>
        <v>17.68537294507324</v>
      </c>
      <c r="ES115" s="2">
        <f t="shared" si="171"/>
        <v>4.163336342344337E-16</v>
      </c>
      <c r="ET115" s="110">
        <f>ES115*'DT-Prelim Calcs'!$C$21/EN$2/'DT-Prelim Calcs'!$C$19/'DT-Prelim Calcs'!$C$18*3.39*'DT-Prelim Calcs'!$C$20</f>
        <v>2.2678118682447351E-14</v>
      </c>
      <c r="EU115" s="88">
        <f t="shared" si="132"/>
        <v>1</v>
      </c>
      <c r="EV115" s="110">
        <f>ET114*'DT-Prelim Calcs'!$C$11+EV114</f>
        <v>8.3892460782728318</v>
      </c>
      <c r="EW115" s="110">
        <f>EW114+0.5*ET115*'DT-Prelim Calcs'!$C$11^2+EV115*'DT-Prelim Calcs'!$C$11</f>
        <v>35.704808934089741</v>
      </c>
      <c r="EX115" s="110">
        <f>MIN('Drive Train'!$G$35-ER114*'DT-Prelim Calcs'!$C$21*'Drive Train'!$G$38,EX114+ER$2)</f>
        <v>11.108316434943408</v>
      </c>
      <c r="EY115" s="110">
        <f>'Drive Train'!$G$35-ER115*'DT-Prelim Calcs'!$C$21*'Drive Train'!$G$38</f>
        <v>11.108316434943408</v>
      </c>
      <c r="EZ115" s="1">
        <f>IF(EW115&gt;='Drive Train'!$G$30,1,0)</f>
        <v>1</v>
      </c>
      <c r="FA115" s="110">
        <f t="shared" si="172"/>
        <v>0</v>
      </c>
      <c r="FB115" s="119">
        <f>FB114+'DT-Prelim Calcs'!$C$11</f>
        <v>4.4400000000000031</v>
      </c>
      <c r="FC115" s="2">
        <f>FM115/'Drive Train'!$G$35</f>
        <v>0.87467058542861498</v>
      </c>
      <c r="FD115" s="88">
        <f>FK115*12*60/(PI() * 'Drive Train'!$G$17)/FC$2*FC115</f>
        <v>4110.8369398423247</v>
      </c>
      <c r="FE115" s="2">
        <f>('DT-Prelim Calcs'!$C$6*FC115-FD115)/('DT-Prelim Calcs'!$C$6*FC115)*'DT-Prelim Calcs'!$C$7*FC115</f>
        <v>0.24077181223899125</v>
      </c>
      <c r="FF115" s="110">
        <f>FE115/'DT-Prelim Calcs'!$C$7*('DT-Prelim Calcs'!$C$8-'DT-Prelim Calcs'!$C$9)+'DT-Prelim Calcs'!$C$9</f>
        <v>17.685372945073226</v>
      </c>
      <c r="FG115" s="110">
        <f t="shared" si="133"/>
        <v>17.685372945073226</v>
      </c>
      <c r="FH115" s="2">
        <f t="shared" si="173"/>
        <v>1.1102230246251565E-16</v>
      </c>
      <c r="FI115" s="110">
        <f>FH115*'DT-Prelim Calcs'!$C$21/FC$2/'DT-Prelim Calcs'!$C$19/'DT-Prelim Calcs'!$C$18*3.39*'DT-Prelim Calcs'!$C$20</f>
        <v>6.7347140329692135E-15</v>
      </c>
      <c r="FJ115" s="88">
        <f t="shared" si="134"/>
        <v>1</v>
      </c>
      <c r="FK115" s="110">
        <f>FI114*'DT-Prelim Calcs'!$C$11+FK114</f>
        <v>7.5332005600817276</v>
      </c>
      <c r="FL115" s="110">
        <f>FL114+0.5*FI115*'DT-Prelim Calcs'!$C$11^2+FK115*'DT-Prelim Calcs'!$C$11</f>
        <v>32.251489493084165</v>
      </c>
      <c r="FM115" s="110">
        <f>MIN('Drive Train'!$G$35-FG114*'DT-Prelim Calcs'!$C$21*'Drive Train'!$G$38,FM114+FG$2)</f>
        <v>11.10831643494341</v>
      </c>
      <c r="FN115" s="110">
        <f>'Drive Train'!$G$35-FG115*'DT-Prelim Calcs'!$C$21*'Drive Train'!$G$38</f>
        <v>11.10831643494341</v>
      </c>
      <c r="FO115" s="1">
        <f>IF(FL115&gt;='Drive Train'!$G$30,1,0)</f>
        <v>1</v>
      </c>
      <c r="FP115" s="110">
        <f t="shared" si="174"/>
        <v>0</v>
      </c>
      <c r="FQ115" s="119">
        <f>FQ114+'DT-Prelim Calcs'!$C$11</f>
        <v>4.4400000000000031</v>
      </c>
      <c r="FR115" s="2">
        <f>GB115/'Drive Train'!$G$35</f>
        <v>0.87467058542861498</v>
      </c>
      <c r="FS115" s="88">
        <f>FZ115*12*60/(PI() * 'Drive Train'!$G$17)/FR$2*FR115</f>
        <v>4110.8369398423247</v>
      </c>
      <c r="FT115" s="2">
        <f>('DT-Prelim Calcs'!$C$6*FR115-FS115)/('DT-Prelim Calcs'!$C$6*FR115)*'DT-Prelim Calcs'!$C$7*FR115</f>
        <v>0.24077181223899125</v>
      </c>
      <c r="FU115" s="110">
        <f>FT115/'DT-Prelim Calcs'!$C$7*('DT-Prelim Calcs'!$C$8-'DT-Prelim Calcs'!$C$9)+'DT-Prelim Calcs'!$C$9</f>
        <v>17.685372945073226</v>
      </c>
      <c r="FV115" s="110">
        <f t="shared" si="135"/>
        <v>17.685372945073226</v>
      </c>
      <c r="FW115" s="2">
        <f t="shared" si="175"/>
        <v>1.3877787807814457E-16</v>
      </c>
      <c r="FX115" s="110">
        <f>FW115*'DT-Prelim Calcs'!$C$21/FR$2/'DT-Prelim Calcs'!$C$19/'DT-Prelim Calcs'!$C$18*3.39*'DT-Prelim Calcs'!$C$20</f>
        <v>9.2774121882739154E-15</v>
      </c>
      <c r="FY115" s="88">
        <f t="shared" si="136"/>
        <v>1</v>
      </c>
      <c r="FZ115" s="110">
        <f>FX114*'DT-Prelim Calcs'!$C$11+FZ114</f>
        <v>6.8356819897037893</v>
      </c>
      <c r="GA115" s="110">
        <f>GA114+0.5*FX115*'DT-Prelim Calcs'!$C$11^2+FZ115*'DT-Prelim Calcs'!$C$11</f>
        <v>29.393880189578869</v>
      </c>
      <c r="GB115" s="110">
        <f>MIN('Drive Train'!$G$35-FV114*'DT-Prelim Calcs'!$C$21*'Drive Train'!$G$38,GB114+FV$2)</f>
        <v>11.10831643494341</v>
      </c>
      <c r="GC115" s="110">
        <f>'Drive Train'!$G$35-FV115*'DT-Prelim Calcs'!$C$21*'Drive Train'!$G$38</f>
        <v>11.10831643494341</v>
      </c>
      <c r="GD115" s="1">
        <f>IF(GA115&gt;='Drive Train'!$G$30,1,0)</f>
        <v>1</v>
      </c>
      <c r="GE115" s="110">
        <f t="shared" si="176"/>
        <v>0</v>
      </c>
      <c r="GF115" s="119">
        <f>GF114+'DT-Prelim Calcs'!$C$11</f>
        <v>4.4400000000000031</v>
      </c>
      <c r="GG115" s="2">
        <f>GQ115/'Drive Train'!$G$35</f>
        <v>0.87467038582511247</v>
      </c>
      <c r="GH115" s="88">
        <f>GO115*12*60/(PI() * 'Drive Train'!$G$17)/GG$2*GG115</f>
        <v>4110.8341185775216</v>
      </c>
      <c r="GI115" s="2">
        <f>('DT-Prelim Calcs'!$C$6*GG115-GH115)/('DT-Prelim Calcs'!$C$6*GG115)*'DT-Prelim Calcs'!$C$7*GG115</f>
        <v>0.24077221195958912</v>
      </c>
      <c r="GJ115" s="110">
        <f>GI115/'DT-Prelim Calcs'!$C$7*('DT-Prelim Calcs'!$C$8-'DT-Prelim Calcs'!$C$9)+'DT-Prelim Calcs'!$C$9</f>
        <v>17.685397325194799</v>
      </c>
      <c r="GK115" s="110">
        <f t="shared" si="177"/>
        <v>17.685397325194799</v>
      </c>
      <c r="GL115" s="2">
        <f t="shared" si="178"/>
        <v>5.1001702722208719E-7</v>
      </c>
      <c r="GM115" s="110">
        <f>GL115*'DT-Prelim Calcs'!$C$21/GG$2/'DT-Prelim Calcs'!$C$19/'DT-Prelim Calcs'!$C$18*3.39*'DT-Prelim Calcs'!$C$20</f>
        <v>1.8941692413257675E-5</v>
      </c>
      <c r="GN115" s="88">
        <f t="shared" si="137"/>
        <v>1</v>
      </c>
      <c r="GO115" s="110">
        <f>GM114*'DT-Prelim Calcs'!$C$11+GO114</f>
        <v>12.304221944958321</v>
      </c>
      <c r="GP115" s="110">
        <f>GP114+0.5*GM115*'DT-Prelim Calcs'!$C$11^2+GO115*'DT-Prelim Calcs'!$C$11</f>
        <v>48.552468166675673</v>
      </c>
      <c r="GQ115" s="110">
        <f>MIN('Drive Train'!$G$35-GK114*'DT-Prelim Calcs'!$C$21*'Drive Train'!$G$38,GQ114+GK$2)</f>
        <v>11.108313899978928</v>
      </c>
      <c r="GR115" s="110">
        <f>'Drive Train'!$G$35-GK115*'DT-Prelim Calcs'!$C$21*'Drive Train'!$G$38</f>
        <v>11.108314240732467</v>
      </c>
      <c r="GS115" s="1">
        <f>IF(GP115&gt;='Drive Train'!$G$30,1,0)</f>
        <v>1</v>
      </c>
      <c r="GT115" s="110">
        <f t="shared" si="179"/>
        <v>0</v>
      </c>
      <c r="GU115" s="119">
        <f>GU114+'DT-Prelim Calcs'!$C$11</f>
        <v>4.4400000000000031</v>
      </c>
      <c r="GV115" s="2">
        <f>HF115/'Drive Train'!$G$35</f>
        <v>0.8746704427487807</v>
      </c>
      <c r="GW115" s="88">
        <f>HD115*12*60/(PI() * 'Drive Train'!$G$17)/GV$2*GV115</f>
        <v>4110.8349231563197</v>
      </c>
      <c r="GX115" s="2">
        <f>('DT-Prelim Calcs'!$C$6*GV115-GW115)/('DT-Prelim Calcs'!$C$6*GV115)*'DT-Prelim Calcs'!$C$7*GV115</f>
        <v>0.24077209796577889</v>
      </c>
      <c r="GY115" s="110">
        <f>GX115/'DT-Prelim Calcs'!$C$7*('DT-Prelim Calcs'!$C$8-'DT-Prelim Calcs'!$C$9)+'DT-Prelim Calcs'!$C$9</f>
        <v>17.685390372380841</v>
      </c>
      <c r="GZ115" s="110">
        <f t="shared" si="138"/>
        <v>17.685390372380841</v>
      </c>
      <c r="HA115" s="2">
        <f t="shared" si="180"/>
        <v>3.6456846513877039E-7</v>
      </c>
      <c r="HB115" s="110">
        <f>HA115*'DT-Prelim Calcs'!$C$21/GV$2/'DT-Prelim Calcs'!$C$19/'DT-Prelim Calcs'!$C$18*3.39*'DT-Prelim Calcs'!$C$20</f>
        <v>1.3539829773614635E-5</v>
      </c>
      <c r="HC115" s="88">
        <f t="shared" si="139"/>
        <v>1</v>
      </c>
      <c r="HD115" s="110">
        <f>HB114*'DT-Prelim Calcs'!$C$11+HD114</f>
        <v>12.304223552399081</v>
      </c>
      <c r="HE115" s="110">
        <f>HE114+0.5*HB115*'DT-Prelim Calcs'!$C$11^2+HD115*'DT-Prelim Calcs'!$C$11</f>
        <v>49.220084804548073</v>
      </c>
      <c r="HF115" s="110">
        <f>MIN('Drive Train'!$G$35-GZ114*'DT-Prelim Calcs'!$C$21*'Drive Train'!$G$38,HF114+GZ$2)</f>
        <v>11.108314622909514</v>
      </c>
      <c r="HG115" s="110">
        <f>'Drive Train'!$G$35-GZ115*'DT-Prelim Calcs'!$C$21*'Drive Train'!$G$38</f>
        <v>11.108314866485724</v>
      </c>
      <c r="HH115" s="1">
        <f>IF(HE115&gt;='Drive Train'!$G$30,1,0)</f>
        <v>1</v>
      </c>
      <c r="HI115" s="110">
        <f t="shared" si="181"/>
        <v>0</v>
      </c>
      <c r="HJ115" s="119">
        <f>HJ114+'DT-Prelim Calcs'!$C$11</f>
        <v>4.4400000000000031</v>
      </c>
      <c r="HK115" s="2">
        <f>HU115/'Drive Train'!$G$35</f>
        <v>0.87467047032925749</v>
      </c>
      <c r="HL115" s="88">
        <f>HS115*12*60/(PI() * 'Drive Train'!$G$17)/HK$2*HK115</f>
        <v>4110.8353129883026</v>
      </c>
      <c r="HM115" s="2">
        <f>('DT-Prelim Calcs'!$C$6*HK115-HL115)/('DT-Prelim Calcs'!$C$6*HK115)*'DT-Prelim Calcs'!$C$7*HK115</f>
        <v>0.24077204273385805</v>
      </c>
      <c r="HN115" s="110">
        <f>HM115/'DT-Prelim Calcs'!$C$7*('DT-Prelim Calcs'!$C$8-'DT-Prelim Calcs'!$C$9)+'DT-Prelim Calcs'!$C$9</f>
        <v>17.685387003625387</v>
      </c>
      <c r="HO115" s="110">
        <f t="shared" si="140"/>
        <v>17.685387003625387</v>
      </c>
      <c r="HP115" s="2">
        <f t="shared" si="182"/>
        <v>2.9409618879094879E-7</v>
      </c>
      <c r="HQ115" s="110">
        <f>HP115*'DT-Prelim Calcs'!$C$21/HK$2/'DT-Prelim Calcs'!$C$19/'DT-Prelim Calcs'!$C$18*3.39*'DT-Prelim Calcs'!$C$20</f>
        <v>1.0922536406934031E-5</v>
      </c>
      <c r="HR115" s="88">
        <f t="shared" si="141"/>
        <v>1</v>
      </c>
      <c r="HS115" s="110">
        <f>HQ114*'DT-Prelim Calcs'!$C$11+HS114</f>
        <v>12.304224331231127</v>
      </c>
      <c r="HT115" s="110">
        <f>HT114+0.5*HQ115*'DT-Prelim Calcs'!$C$11^2+HS115*'DT-Prelim Calcs'!$C$11</f>
        <v>49.688807382220226</v>
      </c>
      <c r="HU115" s="110">
        <f>MIN('Drive Train'!$G$35-HO114*'DT-Prelim Calcs'!$C$21*'Drive Train'!$G$38,HU114+HO$2)</f>
        <v>11.108314973181569</v>
      </c>
      <c r="HV115" s="110">
        <f>'Drive Train'!$G$35-HO115*'DT-Prelim Calcs'!$C$21*'Drive Train'!$G$38</f>
        <v>11.108315169673714</v>
      </c>
      <c r="HW115" s="1">
        <f>IF(HT115&gt;='Drive Train'!$G$30,1,0)</f>
        <v>1</v>
      </c>
      <c r="HX115" s="110">
        <f t="shared" si="183"/>
        <v>0</v>
      </c>
      <c r="HY115" s="119">
        <f>HY114+'DT-Prelim Calcs'!$C$11</f>
        <v>4.4400000000000031</v>
      </c>
      <c r="HZ115" s="2">
        <f>IJ115/'Drive Train'!$G$35</f>
        <v>0.87467048516072843</v>
      </c>
      <c r="IA115" s="88">
        <f>IH115*12*60/(PI() * 'Drive Train'!$G$17)/HZ$2*HZ115</f>
        <v>4110.8355226214335</v>
      </c>
      <c r="IB115" s="2">
        <f>('DT-Prelim Calcs'!$C$6*HZ115-IA115)/('DT-Prelim Calcs'!$C$6*HZ115)*'DT-Prelim Calcs'!$C$7*HZ115</f>
        <v>0.24077201303275364</v>
      </c>
      <c r="IC115" s="110">
        <f>IB115/'DT-Prelim Calcs'!$C$7*('DT-Prelim Calcs'!$C$8-'DT-Prelim Calcs'!$C$9)+'DT-Prelim Calcs'!$C$9</f>
        <v>17.685385192068662</v>
      </c>
      <c r="ID115" s="110">
        <f t="shared" si="142"/>
        <v>17.685385192068662</v>
      </c>
      <c r="IE115" s="2">
        <f t="shared" si="184"/>
        <v>2.5619954518996124E-7</v>
      </c>
      <c r="IF115" s="110">
        <f>IE115*'DT-Prelim Calcs'!$C$21/HZ$2/'DT-Prelim Calcs'!$C$19/'DT-Prelim Calcs'!$C$18*3.39*'DT-Prelim Calcs'!$C$20</f>
        <v>9.5150803255272063E-6</v>
      </c>
      <c r="IG115" s="88">
        <f t="shared" si="143"/>
        <v>1</v>
      </c>
      <c r="IH115" s="110">
        <f>IF114*'DT-Prelim Calcs'!$C$11+IH114</f>
        <v>12.30422475005</v>
      </c>
      <c r="II115" s="110">
        <f>II114+0.5*IF115*'DT-Prelim Calcs'!$C$11^2+IH115*'DT-Prelim Calcs'!$C$11</f>
        <v>50.017872652863709</v>
      </c>
      <c r="IJ115" s="110">
        <f>MIN('Drive Train'!$G$35-ID114*'DT-Prelim Calcs'!$C$21*'Drive Train'!$G$38,IJ114+ID$2)</f>
        <v>11.108315161541251</v>
      </c>
      <c r="IK115" s="110">
        <f>'Drive Train'!$G$35-ID115*'DT-Prelim Calcs'!$C$21*'Drive Train'!$G$38</f>
        <v>11.10831533271382</v>
      </c>
      <c r="IL115" s="1">
        <f>IF(II115&gt;='Drive Train'!$G$30,1,0)</f>
        <v>1</v>
      </c>
      <c r="IM115" s="110">
        <f t="shared" si="185"/>
        <v>0</v>
      </c>
      <c r="IN115" s="119">
        <f>IN114+'DT-Prelim Calcs'!$C$11</f>
        <v>4.4400000000000031</v>
      </c>
      <c r="IO115" s="2">
        <f>IY115/'Drive Train'!$G$35</f>
        <v>0.87467049386752826</v>
      </c>
      <c r="IP115" s="88">
        <f>IW115*12*60/(PI() * 'Drive Train'!$G$17)/IO$2*IO115</f>
        <v>4110.8356456863476</v>
      </c>
      <c r="IQ115" s="2">
        <f>('DT-Prelim Calcs'!$C$6*IO115-IP115)/('DT-Prelim Calcs'!$C$6*IO115)*'DT-Prelim Calcs'!$C$7*IO115</f>
        <v>0.24077199559675075</v>
      </c>
      <c r="IR115" s="110">
        <f>IQ115/'DT-Prelim Calcs'!$C$7*('DT-Prelim Calcs'!$C$8-'DT-Prelim Calcs'!$C$9)+'DT-Prelim Calcs'!$C$9</f>
        <v>17.685384128596148</v>
      </c>
      <c r="IS115" s="110">
        <f t="shared" si="144"/>
        <v>17.685384128596148</v>
      </c>
      <c r="IT115" s="2">
        <f t="shared" si="186"/>
        <v>2.339523595962234E-7</v>
      </c>
      <c r="IU115" s="110">
        <f>IT115*'DT-Prelim Calcs'!$C$21/IO$2/'DT-Prelim Calcs'!$C$19/'DT-Prelim Calcs'!$C$18*3.39*'DT-Prelim Calcs'!$C$20</f>
        <v>8.6888346825680363E-6</v>
      </c>
      <c r="IV115" s="88">
        <f t="shared" si="145"/>
        <v>1</v>
      </c>
      <c r="IW115" s="110">
        <f>IU114*'DT-Prelim Calcs'!$C$11+IW114</f>
        <v>12.304224995917183</v>
      </c>
      <c r="IX115" s="110">
        <f>IX114+0.5*IU115*'DT-Prelim Calcs'!$C$11^2+IW115*'DT-Prelim Calcs'!$C$11</f>
        <v>50.250590375248592</v>
      </c>
      <c r="IY115" s="110">
        <f>MIN('Drive Train'!$G$35-IS114*'DT-Prelim Calcs'!$C$21*'Drive Train'!$G$38,IY114+IS$2)</f>
        <v>11.108315272117608</v>
      </c>
      <c r="IZ115" s="110">
        <f>'Drive Train'!$G$35-IS115*'DT-Prelim Calcs'!$C$21*'Drive Train'!$G$38</f>
        <v>11.108315428426346</v>
      </c>
      <c r="JA115" s="1">
        <f>IF(IX115&gt;='Drive Train'!$G$30,1,0)</f>
        <v>1</v>
      </c>
      <c r="JB115" s="110">
        <f t="shared" si="187"/>
        <v>0</v>
      </c>
      <c r="JC115" s="119">
        <f>JC114+'DT-Prelim Calcs'!$C$11</f>
        <v>4.4400000000000031</v>
      </c>
      <c r="JD115" s="2">
        <f>JN115/'Drive Train'!$G$35</f>
        <v>0.87467049896569304</v>
      </c>
      <c r="JE115" s="88">
        <f>JL115*12*60/(PI() * 'Drive Train'!$G$17)/JD$2*JD115</f>
        <v>4110.8357177455682</v>
      </c>
      <c r="JF115" s="2">
        <f>('DT-Prelim Calcs'!$C$6*JD115-JE115)/('DT-Prelim Calcs'!$C$6*JD115)*'DT-Prelim Calcs'!$C$7*JD115</f>
        <v>0.24077198538730329</v>
      </c>
      <c r="JG115" s="110">
        <f>JF115/'DT-Prelim Calcs'!$C$7*('DT-Prelim Calcs'!$C$8-'DT-Prelim Calcs'!$C$9)+'DT-Prelim Calcs'!$C$9</f>
        <v>17.685383505892258</v>
      </c>
      <c r="JH115" s="110">
        <f t="shared" si="146"/>
        <v>17.685383505892258</v>
      </c>
      <c r="JI115" s="2">
        <f t="shared" si="188"/>
        <v>2.2092578041976729E-7</v>
      </c>
      <c r="JJ115" s="110">
        <f>JI115*'DT-Prelim Calcs'!$C$21/JD$2/'DT-Prelim Calcs'!$C$19/'DT-Prelim Calcs'!$C$18*3.39*'DT-Prelim Calcs'!$C$20</f>
        <v>8.2050362154828681E-6</v>
      </c>
      <c r="JK115" s="88">
        <f t="shared" si="147"/>
        <v>1</v>
      </c>
      <c r="JL115" s="110">
        <f>JJ114*'DT-Prelim Calcs'!$C$11+JL114</f>
        <v>12.304225139881833</v>
      </c>
      <c r="JM115" s="110">
        <f>JM114+0.5*JJ115*'DT-Prelim Calcs'!$C$11^2+JL115*'DT-Prelim Calcs'!$C$11</f>
        <v>50.40822308482069</v>
      </c>
      <c r="JN115" s="110">
        <f>MIN('Drive Train'!$G$35-JH114*'DT-Prelim Calcs'!$C$21*'Drive Train'!$G$38,JN114+JH$2)</f>
        <v>11.108315336864301</v>
      </c>
      <c r="JO115" s="110">
        <f>'Drive Train'!$G$35-JH115*'DT-Prelim Calcs'!$C$21*'Drive Train'!$G$38</f>
        <v>11.108315484469696</v>
      </c>
      <c r="JP115" s="1">
        <f>IF(JM115&gt;='Drive Train'!$G$30,1,0)</f>
        <v>1</v>
      </c>
      <c r="JQ115" s="110">
        <f>MIN(JG115,'DT-Prelim Calcs'!$C$10)*'DT-Prelim Calcs'!$C$11*1000/60/60*(1-JP115)</f>
        <v>0</v>
      </c>
      <c r="JR115" s="119">
        <f>JR114+'DT-Prelim Calcs'!$C$11</f>
        <v>4.4400000000000031</v>
      </c>
      <c r="JS115" s="2">
        <f>KC115/'Drive Train'!$G$35</f>
        <v>0.87467050084136699</v>
      </c>
      <c r="JT115" s="88">
        <f>KA115*12*60/(PI() * 'Drive Train'!$G$17)/JS$2*JS115</f>
        <v>4110.8357442569913</v>
      </c>
      <c r="JU115" s="2">
        <f>('DT-Prelim Calcs'!$C$6*JS115-JT115)/('DT-Prelim Calcs'!$C$6*JS115)*'DT-Prelim Calcs'!$C$7*JS115</f>
        <v>0.24077198163112917</v>
      </c>
      <c r="JV115" s="110">
        <f>JU115/'DT-Prelim Calcs'!$C$7*('DT-Prelim Calcs'!$C$8-'DT-Prelim Calcs'!$C$9)+'DT-Prelim Calcs'!$C$9</f>
        <v>17.685383276792276</v>
      </c>
      <c r="JW115" s="110">
        <f t="shared" si="148"/>
        <v>17.685383276792276</v>
      </c>
      <c r="JX115" s="2">
        <f t="shared" si="189"/>
        <v>2.1613315087654072E-7</v>
      </c>
      <c r="JY115" s="110">
        <f>JX115*'DT-Prelim Calcs'!$C$21/JS$2/'DT-Prelim Calcs'!$C$19/'DT-Prelim Calcs'!$C$18*3.39*'DT-Prelim Calcs'!$C$20</f>
        <v>8.0270411490182371E-6</v>
      </c>
      <c r="JZ115" s="88">
        <f t="shared" si="149"/>
        <v>1</v>
      </c>
      <c r="KA115" s="110">
        <f>JY114*'DT-Prelim Calcs'!$C$11+KA114</f>
        <v>12.304225192848097</v>
      </c>
      <c r="KB115" s="110">
        <f>KB114+0.5*JY115*'DT-Prelim Calcs'!$C$11^2+KA115*'DT-Prelim Calcs'!$C$11</f>
        <v>50.47031315542705</v>
      </c>
      <c r="KC115" s="110">
        <f>MIN('Drive Train'!$G$35-JW114*'DT-Prelim Calcs'!$C$21*'Drive Train'!$G$38,KC114+JW$2)</f>
        <v>11.10831536068536</v>
      </c>
      <c r="KD115" s="110">
        <f>'Drive Train'!$G$35-JW115*'DT-Prelim Calcs'!$C$21*'Drive Train'!$G$38</f>
        <v>11.108315505088694</v>
      </c>
      <c r="KE115" s="1">
        <f>IF(KB115&gt;='Drive Train'!$G$30,1,0)</f>
        <v>1</v>
      </c>
      <c r="KF115" s="110">
        <f>MIN(JV115,'DT-Prelim Calcs'!$C$10)*'DT-Prelim Calcs'!$C$11*1000/60/60*(1-KE115)</f>
        <v>0</v>
      </c>
      <c r="KG115" s="119">
        <f>KG114+'DT-Prelim Calcs'!$C$11</f>
        <v>4.4400000000000031</v>
      </c>
      <c r="KH115" s="2">
        <f>KR115/'Drive Train'!$G$35</f>
        <v>0.8746705007018879</v>
      </c>
      <c r="KI115" s="88">
        <f>KP115*12*60/(PI() * 'Drive Train'!$G$17)/KH$2*KH115</f>
        <v>4110.8357422855461</v>
      </c>
      <c r="KJ115" s="2">
        <f>('DT-Prelim Calcs'!$C$6*KH115-KI115)/('DT-Prelim Calcs'!$C$6*KH115)*'DT-Prelim Calcs'!$C$7*KH115</f>
        <v>0.24077198191044613</v>
      </c>
      <c r="KK115" s="110">
        <f>KJ115/'DT-Prelim Calcs'!$C$7*('DT-Prelim Calcs'!$C$8-'DT-Prelim Calcs'!$C$9)+'DT-Prelim Calcs'!$C$9</f>
        <v>17.685383293828629</v>
      </c>
      <c r="KL115" s="110">
        <f t="shared" si="150"/>
        <v>17.685383293828629</v>
      </c>
      <c r="KM115" s="2">
        <f t="shared" si="190"/>
        <v>2.1648954076636251E-7</v>
      </c>
      <c r="KN115" s="110">
        <f>KM115*'DT-Prelim Calcs'!$C$21/KH$2/'DT-Prelim Calcs'!$C$19/'DT-Prelim Calcs'!$C$18*3.39*'DT-Prelim Calcs'!$C$20</f>
        <v>8.0402772319564239E-6</v>
      </c>
      <c r="KO115" s="88">
        <f t="shared" si="151"/>
        <v>1</v>
      </c>
      <c r="KP115" s="110">
        <f>KN114*'DT-Prelim Calcs'!$C$11+KP114</f>
        <v>12.304225188909415</v>
      </c>
      <c r="KQ115" s="110">
        <f>KQ114+0.5*KN115*'DT-Prelim Calcs'!$C$11^2+KP115*'DT-Prelim Calcs'!$C$11</f>
        <v>50.465757720414381</v>
      </c>
      <c r="KR115" s="110">
        <f>MIN('Drive Train'!$G$35-KL114*'DT-Prelim Calcs'!$C$21*'Drive Train'!$G$38,KR114+KL$2)</f>
        <v>11.108315358913975</v>
      </c>
      <c r="KS115" s="110">
        <f>'Drive Train'!$G$35-KL115*'DT-Prelim Calcs'!$C$21*'Drive Train'!$G$38</f>
        <v>11.108315503555422</v>
      </c>
      <c r="KT115" s="1">
        <f>IF(KQ115&gt;='Drive Train'!$G$30,1,0)</f>
        <v>1</v>
      </c>
      <c r="KU115" s="110">
        <f>MIN(KK115,'DT-Prelim Calcs'!$C$10)*'DT-Prelim Calcs'!$C$11*1000/60/60*(1-KT115)</f>
        <v>0</v>
      </c>
      <c r="KV115" s="119">
        <f>KV114+'DT-Prelim Calcs'!$C$11</f>
        <v>4.4400000000000031</v>
      </c>
      <c r="KW115" s="2">
        <f>LG115/'Drive Train'!$G$35</f>
        <v>0.87467050083283637</v>
      </c>
      <c r="KX115" s="88">
        <f>LE115*12*60/(PI() * 'Drive Train'!$G$17)/KW$2*KW115</f>
        <v>4110.8357441364169</v>
      </c>
      <c r="KY115" s="2">
        <f>('DT-Prelim Calcs'!$C$6*KW115-KX115)/('DT-Prelim Calcs'!$C$6*KW115)*'DT-Prelim Calcs'!$C$7*KW115</f>
        <v>0.24077198164821237</v>
      </c>
      <c r="KZ115" s="110">
        <f>KY115/'DT-Prelim Calcs'!$C$7*('DT-Prelim Calcs'!$C$8-'DT-Prelim Calcs'!$C$9)+'DT-Prelim Calcs'!$C$9</f>
        <v>17.68538327783423</v>
      </c>
      <c r="LA115" s="110">
        <f t="shared" si="152"/>
        <v>17.68538327783423</v>
      </c>
      <c r="LB115" s="2">
        <f t="shared" si="191"/>
        <v>2.1615494788518319E-7</v>
      </c>
      <c r="LC115" s="110">
        <f>LB115*'DT-Prelim Calcs'!$C$21/KW$2/'DT-Prelim Calcs'!$C$19/'DT-Prelim Calcs'!$C$18*3.39*'DT-Prelim Calcs'!$C$20</f>
        <v>8.027850675389313E-6</v>
      </c>
      <c r="LD115" s="88">
        <f t="shared" si="153"/>
        <v>1</v>
      </c>
      <c r="LE115" s="110">
        <f>LC114*'DT-Prelim Calcs'!$C$11+LE114</f>
        <v>12.304225192607205</v>
      </c>
      <c r="LF115" s="110">
        <f>LF114+0.5*LC115*'DT-Prelim Calcs'!$C$11^2+LE115*'DT-Prelim Calcs'!$C$11</f>
        <v>50.470098071009545</v>
      </c>
      <c r="LG115" s="110">
        <f>MIN('Drive Train'!$G$35-LA114*'DT-Prelim Calcs'!$C$21*'Drive Train'!$G$38,LG114+LA$2)</f>
        <v>11.108315360577022</v>
      </c>
      <c r="LH115" s="110">
        <f>'Drive Train'!$G$35-LA115*'DT-Prelim Calcs'!$C$21*'Drive Train'!$G$38</f>
        <v>11.108315504994918</v>
      </c>
      <c r="LI115" s="1">
        <f>IF(LF115&gt;='Drive Train'!$G$30,1,0)</f>
        <v>1</v>
      </c>
      <c r="LJ115" s="110">
        <f>MIN(KZ115,'DT-Prelim Calcs'!$C$10)*'DT-Prelim Calcs'!$C$11*1000/60/60*(1-LI115)</f>
        <v>0</v>
      </c>
      <c r="LK115" s="119">
        <f>LK114+'DT-Prelim Calcs'!$C$11</f>
        <v>4.4400000000000031</v>
      </c>
      <c r="LL115" s="2">
        <f>LV115/'Drive Train'!$G$35</f>
        <v>0.87467050073416452</v>
      </c>
      <c r="LM115" s="88">
        <f>LT115*12*60/(PI() * 'Drive Train'!$G$17)/LL$2*LL115</f>
        <v>4110.8357427417541</v>
      </c>
      <c r="LN115" s="2">
        <f>('DT-Prelim Calcs'!$C$6*LL115-LM115)/('DT-Prelim Calcs'!$C$6*LL115)*'DT-Prelim Calcs'!$C$7*LL115</f>
        <v>0.24077198184581008</v>
      </c>
      <c r="LO115" s="110">
        <f>LN115/'DT-Prelim Calcs'!$C$7*('DT-Prelim Calcs'!$C$8-'DT-Prelim Calcs'!$C$9)+'DT-Prelim Calcs'!$C$9</f>
        <v>17.685383289886289</v>
      </c>
      <c r="LP115" s="110">
        <f t="shared" si="154"/>
        <v>17.685383289886289</v>
      </c>
      <c r="LQ115" s="2">
        <f t="shared" si="192"/>
        <v>2.1640706948655719E-7</v>
      </c>
      <c r="LR115" s="110">
        <f>LQ115*'DT-Prelim Calcs'!$C$21/LL$2/'DT-Prelim Calcs'!$C$19/'DT-Prelim Calcs'!$C$18*3.39*'DT-Prelim Calcs'!$C$20</f>
        <v>8.0372143035998761E-6</v>
      </c>
      <c r="LS115" s="88">
        <f t="shared" si="155"/>
        <v>1</v>
      </c>
      <c r="LT115" s="110">
        <f>LR114*'DT-Prelim Calcs'!$C$11+LT114</f>
        <v>12.304225189820855</v>
      </c>
      <c r="LU115" s="110">
        <f>LU114+0.5*LR115*'DT-Prelim Calcs'!$C$11^2+LT115*'DT-Prelim Calcs'!$C$11</f>
        <v>50.467222487960541</v>
      </c>
      <c r="LV115" s="110">
        <f>MIN('Drive Train'!$G$35-LP114*'DT-Prelim Calcs'!$C$21*'Drive Train'!$G$38,LV114+LP$2)</f>
        <v>11.108315359323889</v>
      </c>
      <c r="LW115" s="110">
        <f>'Drive Train'!$G$35-LP115*'DT-Prelim Calcs'!$C$21*'Drive Train'!$G$38</f>
        <v>11.108315503910234</v>
      </c>
      <c r="LX115" s="1">
        <f>IF(LU115&gt;='Drive Train'!$G$30,1,0)</f>
        <v>1</v>
      </c>
      <c r="LY115" s="110">
        <f>MIN(LO115,'DT-Prelim Calcs'!$C$10)*'DT-Prelim Calcs'!$C$11*1000/60/60*(1-LX115)</f>
        <v>0</v>
      </c>
      <c r="LZ115" s="119">
        <f>LZ114+'DT-Prelim Calcs'!$C$11</f>
        <v>4.4400000000000031</v>
      </c>
    </row>
    <row r="116" spans="18:338" x14ac:dyDescent="0.2">
      <c r="R116" s="119">
        <f>R115+'DT-Prelim Calcs'!$C$11</f>
        <v>4.4800000000000031</v>
      </c>
      <c r="S116" s="2">
        <f>AG116/'Drive Train'!$G$35</f>
        <v>0</v>
      </c>
      <c r="T116" s="88">
        <f>AE116*12*60/(PI() * 'Drive Train'!$G$17)/S$2*ABS(S116)</f>
        <v>0</v>
      </c>
      <c r="U116" s="2">
        <f>IF(OR(AD115=1,AND($C$32=Motors!$C$28,'DT-Prelim Calcs'!AI115=1)),0,IF(AG116=0,-(V115+$C$9)/($C$8-$C$9)*$C$7,($C$6*S116-T116)/($C$6*S116)*$C$7*S116))</f>
        <v>0</v>
      </c>
      <c r="V116" s="110">
        <f>IF(AND(AD115=1,AI115=1),0,ABS(U116/$C$7*($C$8-$C$9)+$C$9) *'Drive Train'!$K$55 + V115*(1-'Drive Train'!$K$55))</f>
        <v>0</v>
      </c>
      <c r="W116" s="110">
        <f t="shared" si="194"/>
        <v>0</v>
      </c>
      <c r="X116" s="2">
        <f>MAX(MIN(IF(AND(AI115=1,AG116&lt;0),-1,1)*(W116-$C$9)/($C$8-$C$9)*$C$7-$C$29*AE116/T$2 -  AI115*$C$29/2,X$2),MAX(X$4:X115)*-1)</f>
        <v>-0.19877611615902296</v>
      </c>
      <c r="Y116" s="110">
        <f t="shared" si="109"/>
        <v>0</v>
      </c>
      <c r="Z116" s="110">
        <f t="shared" si="110"/>
        <v>0</v>
      </c>
      <c r="AA116" s="110">
        <f t="shared" si="111"/>
        <v>0</v>
      </c>
      <c r="AB116" s="110" t="e">
        <f t="shared" si="112"/>
        <v>#N/A</v>
      </c>
      <c r="AC116" s="88">
        <f t="shared" si="156"/>
        <v>0</v>
      </c>
      <c r="AD116" s="1">
        <f t="shared" si="113"/>
        <v>1</v>
      </c>
      <c r="AE116" s="110">
        <f t="shared" si="114"/>
        <v>0</v>
      </c>
      <c r="AF116" s="110" t="e">
        <f t="shared" si="115"/>
        <v>#N/A</v>
      </c>
      <c r="AG116" s="110">
        <f>IF(AI115=0,MIN('Drive Train'!$G$35-W115*$C$21*'Drive Train'!$G$38,AG115+W$2)-$C$3,IF(AE115-1&lt;=0,0,IF($C$32=Motors!$C$26,MAX(ABS(AG114)*-1,AG115-W$2),MAX(0,MAX(AG$4:AG115)*-1,AG115-W$2))))</f>
        <v>0</v>
      </c>
      <c r="AH116" s="110">
        <f>'Drive Train'!$G$35-ABS(W116)*'DT-Prelim Calcs'!$C$21*'Drive Train'!$G$38</f>
        <v>12.7</v>
      </c>
      <c r="AI116" s="1">
        <f>IF(AJ116&gt;='Drive Train'!$G$30,1,0)</f>
        <v>1</v>
      </c>
      <c r="AJ116" s="110">
        <f>AJ115+0.5*Y116*'DT-Prelim Calcs'!$C$11^2+AE116*'DT-Prelim Calcs'!$C$11</f>
        <v>27.383415475911544</v>
      </c>
      <c r="AK116" s="110">
        <f t="shared" si="193"/>
        <v>0</v>
      </c>
      <c r="AL116" s="119">
        <f>AL115+'DT-Prelim Calcs'!$C$11</f>
        <v>4.4800000000000031</v>
      </c>
      <c r="AM116" s="2">
        <f>AW116/'Drive Train'!$G$35</f>
        <v>0.76666356438276784</v>
      </c>
      <c r="AN116" s="88">
        <f>AU116*12*60/(PI() * 'Drive Train'!$G$17)/AM$2*AM116</f>
        <v>2455.1303993560564</v>
      </c>
      <c r="AO116" s="2">
        <f>('DT-Prelim Calcs'!$C$6*AM116-AN116)/('DT-Prelim Calcs'!$C$6*AM116)*'DT-Prelim Calcs'!$C$7*AM116</f>
        <v>0.48823297798996984</v>
      </c>
      <c r="AP116" s="110">
        <f>AO116/'DT-Prelim Calcs'!$C$7*('DT-Prelim Calcs'!$C$8-'DT-Prelim Calcs'!$C$9)+'DT-Prelim Calcs'!$C$9</f>
        <v>32.778749012154194</v>
      </c>
      <c r="AQ116" s="110">
        <f t="shared" si="117"/>
        <v>32.778749012154194</v>
      </c>
      <c r="AR116" s="2">
        <f t="shared" si="157"/>
        <v>0.32417790939839569</v>
      </c>
      <c r="AS116" s="110">
        <f>AR116*'DT-Prelim Calcs'!$C$21/AM$2/'DT-Prelim Calcs'!$C$19/'DT-Prelim Calcs'!$C$18*3.39*'DT-Prelim Calcs'!$C$20</f>
        <v>3.6119254373384586</v>
      </c>
      <c r="AT116" s="88">
        <f t="shared" si="118"/>
        <v>0</v>
      </c>
      <c r="AU116" s="110">
        <f>AS115*'DT-Prelim Calcs'!$C$11+AU115</f>
        <v>27.945836365045331</v>
      </c>
      <c r="AV116" s="110">
        <f>AV115+0.5*AS116*'DT-Prelim Calcs'!$C$11^2+AU116*'DT-Prelim Calcs'!$C$11</f>
        <v>73.007332878170786</v>
      </c>
      <c r="AW116" s="110">
        <f>MIN('Drive Train'!$G$35-AQ115*'DT-Prelim Calcs'!$C$21*'Drive Train'!$G$38,AW115+AQ$2)</f>
        <v>9.7366272676611505</v>
      </c>
      <c r="AX116" s="110">
        <f>'Drive Train'!$G$35-AQ116*'DT-Prelim Calcs'!$C$21*'Drive Train'!$G$38</f>
        <v>9.7499125889061222</v>
      </c>
      <c r="AY116" s="1">
        <f>IF(AV116&gt;='Drive Train'!$G$30,1,0)</f>
        <v>1</v>
      </c>
      <c r="AZ116" s="110">
        <f t="shared" si="158"/>
        <v>0</v>
      </c>
      <c r="BA116" s="119">
        <f>BA115+'DT-Prelim Calcs'!$C$11</f>
        <v>4.4800000000000031</v>
      </c>
      <c r="BB116" s="2">
        <f>BL116/'Drive Train'!$G$35</f>
        <v>0.8557103177168065</v>
      </c>
      <c r="BC116" s="88">
        <f>BJ116*12*60/(PI() * 'Drive Train'!$G$17)/BB$2*BB116</f>
        <v>3823.5899936327332</v>
      </c>
      <c r="BD116" s="2">
        <f>('DT-Prelim Calcs'!$C$6*BB116-BC116)/('DT-Prelim Calcs'!$C$6*BB116)*'DT-Prelim Calcs'!$C$7*BB116</f>
        <v>0.28339026527142414</v>
      </c>
      <c r="BE116" s="110">
        <f>BD116/'DT-Prelim Calcs'!$C$7*('DT-Prelim Calcs'!$C$8-'DT-Prelim Calcs'!$C$9)+'DT-Prelim Calcs'!$C$9</f>
        <v>20.284796321519487</v>
      </c>
      <c r="BF116" s="110">
        <f t="shared" si="119"/>
        <v>20.284796321519487</v>
      </c>
      <c r="BG116" s="2">
        <f t="shared" si="159"/>
        <v>5.4480425808074523E-2</v>
      </c>
      <c r="BH116" s="110">
        <f>BG116*'DT-Prelim Calcs'!$C$21/BB$2/'DT-Prelim Calcs'!$C$19/'DT-Prelim Calcs'!$C$18*3.39*'DT-Prelim Calcs'!$C$20</f>
        <v>0.94423779231373561</v>
      </c>
      <c r="BI116" s="88">
        <f t="shared" si="120"/>
        <v>0</v>
      </c>
      <c r="BJ116" s="110">
        <f>BH115*'DT-Prelim Calcs'!$C$11+BJ115</f>
        <v>25.067232753959111</v>
      </c>
      <c r="BK116" s="110">
        <f>BK115+0.5*BH116*'DT-Prelim Calcs'!$C$11^2+BJ116*'DT-Prelim Calcs'!$C$11</f>
        <v>78.875926406141232</v>
      </c>
      <c r="BL116" s="110">
        <f>MIN('Drive Train'!$G$35-BF115*'DT-Prelim Calcs'!$C$21*'Drive Train'!$G$38,BL115+BF$2)</f>
        <v>10.867521035003442</v>
      </c>
      <c r="BM116" s="110">
        <f>'Drive Train'!$G$35-BF116*'DT-Prelim Calcs'!$C$21*'Drive Train'!$G$38</f>
        <v>10.874368331063245</v>
      </c>
      <c r="BN116" s="1">
        <f>IF(BK116&gt;='Drive Train'!$G$30,1,0)</f>
        <v>1</v>
      </c>
      <c r="BO116" s="110">
        <f t="shared" si="160"/>
        <v>0</v>
      </c>
      <c r="BP116" s="119">
        <f>BP115+'DT-Prelim Calcs'!$C$11</f>
        <v>4.4800000000000031</v>
      </c>
      <c r="BQ116" s="2">
        <f>CA116/'Drive Train'!$G$35</f>
        <v>0.87351846273117406</v>
      </c>
      <c r="BR116" s="88">
        <f>BY116*12*60/(PI() * 'Drive Train'!$G$17)/BQ$2*BQ116</f>
        <v>4093.6670645024665</v>
      </c>
      <c r="BS116" s="2">
        <f>('DT-Prelim Calcs'!$C$6*BQ116-BR116)/('DT-Prelim Calcs'!$C$6*BQ116)*'DT-Prelim Calcs'!$C$7*BQ116</f>
        <v>0.24329278571320245</v>
      </c>
      <c r="BT116" s="110">
        <f>BS116/'DT-Prelim Calcs'!$C$7*('DT-Prelim Calcs'!$C$8-'DT-Prelim Calcs'!$C$9)+'DT-Prelim Calcs'!$C$9</f>
        <v>17.839134447755612</v>
      </c>
      <c r="BU116" s="110">
        <f t="shared" si="121"/>
        <v>17.839134447755612</v>
      </c>
      <c r="BV116" s="2">
        <f t="shared" si="161"/>
        <v>3.2103750964459776E-3</v>
      </c>
      <c r="BW116" s="110">
        <f>BV116*'DT-Prelim Calcs'!$C$21/BQ$2/'DT-Prelim Calcs'!$C$19/'DT-Prelim Calcs'!$C$18*3.39*'DT-Prelim Calcs'!$C$20</f>
        <v>7.5513087660768502E-2</v>
      </c>
      <c r="BX116" s="88">
        <f t="shared" si="122"/>
        <v>1</v>
      </c>
      <c r="BY116" s="110">
        <f>BW115*'DT-Prelim Calcs'!$C$11+BY115</f>
        <v>19.372100372147052</v>
      </c>
      <c r="BZ116" s="110">
        <f>BZ115+0.5*BW116*'DT-Prelim Calcs'!$C$11^2+BY116*'DT-Prelim Calcs'!$C$11</f>
        <v>70.830831913235713</v>
      </c>
      <c r="CA116" s="110">
        <f>MIN('Drive Train'!$G$35-BU115*'DT-Prelim Calcs'!$C$21*'Drive Train'!$G$38,CA115+BU$2)</f>
        <v>11.09368447668591</v>
      </c>
      <c r="CB116" s="110">
        <f>'Drive Train'!$G$35-BU116*'DT-Prelim Calcs'!$C$21*'Drive Train'!$G$38</f>
        <v>11.094477899701994</v>
      </c>
      <c r="CC116" s="1">
        <f>IF(BZ116&gt;='Drive Train'!$G$30,1,0)</f>
        <v>1</v>
      </c>
      <c r="CD116" s="110">
        <f t="shared" si="162"/>
        <v>0</v>
      </c>
      <c r="CE116" s="119">
        <f>CE115+'DT-Prelim Calcs'!$C$11</f>
        <v>4.4800000000000031</v>
      </c>
      <c r="CF116" s="2">
        <f>CP116/'Drive Train'!$G$35</f>
        <v>0.87464429824497858</v>
      </c>
      <c r="CG116" s="88">
        <f>CN116*12*60/(PI() * 'Drive Train'!$G$17)/CF$2*CF116</f>
        <v>4110.4533053411733</v>
      </c>
      <c r="CH116" s="2">
        <f>('DT-Prelim Calcs'!$C$6*CF116-CG116)/('DT-Prelim Calcs'!$C$6*CF116)*'DT-Prelim Calcs'!$C$7*CF116</f>
        <v>0.24082737139338986</v>
      </c>
      <c r="CI116" s="110">
        <f>CH116/'DT-Prelim Calcs'!$C$7*('DT-Prelim Calcs'!$C$8-'DT-Prelim Calcs'!$C$9)+'DT-Prelim Calcs'!$C$9</f>
        <v>17.688761659454983</v>
      </c>
      <c r="CJ116" s="110">
        <f t="shared" si="123"/>
        <v>17.688761659454983</v>
      </c>
      <c r="CK116" s="2">
        <f t="shared" si="163"/>
        <v>7.0792983302286894E-5</v>
      </c>
      <c r="CL116" s="110">
        <f>CK116*'DT-Prelim Calcs'!$C$21/CF$2/'DT-Prelim Calcs'!$C$19/'DT-Prelim Calcs'!$C$18*3.39*'DT-Prelim Calcs'!$C$20</f>
        <v>2.1033633673487417E-3</v>
      </c>
      <c r="CM116" s="88">
        <f t="shared" si="124"/>
        <v>1</v>
      </c>
      <c r="CN116" s="110">
        <f>CL115*'DT-Prelim Calcs'!$C$11+CN115</f>
        <v>15.379311353692447</v>
      </c>
      <c r="CO116" s="110">
        <f>CO115+0.5*CL116*'DT-Prelim Calcs'!$C$11^2+CN116*'DT-Prelim Calcs'!$C$11</f>
        <v>60.874993675077448</v>
      </c>
      <c r="CP116" s="110">
        <f>MIN('Drive Train'!$G$35-CJ115*'DT-Prelim Calcs'!$C$21*'Drive Train'!$G$38,CP115+CJ$2)</f>
        <v>11.107982587711227</v>
      </c>
      <c r="CQ116" s="110">
        <f>'Drive Train'!$G$35-CJ116*'DT-Prelim Calcs'!$C$21*'Drive Train'!$G$38</f>
        <v>11.108011450649052</v>
      </c>
      <c r="CR116" s="1">
        <f>IF(CO116&gt;='Drive Train'!$G$30,1,0)</f>
        <v>1</v>
      </c>
      <c r="CS116" s="110">
        <f t="shared" si="164"/>
        <v>0</v>
      </c>
      <c r="CT116" s="119">
        <f>CT115+'DT-Prelim Calcs'!$C$11</f>
        <v>4.4800000000000031</v>
      </c>
      <c r="CU116" s="2">
        <f>DE116/'Drive Train'!$G$35</f>
        <v>0.87467036668043963</v>
      </c>
      <c r="CV116" s="88">
        <f>DC116*12*60/(PI() * 'Drive Train'!$G$17)/CU$2*CU116</f>
        <v>4110.8338297570444</v>
      </c>
      <c r="CW116" s="2">
        <f>('DT-Prelim Calcs'!$C$6*CU116-CV116)/('DT-Prelim Calcs'!$C$6*CU116)*'DT-Prelim Calcs'!$C$7*CU116</f>
        <v>0.24077225469794161</v>
      </c>
      <c r="CX116" s="110">
        <f>CW116/'DT-Prelim Calcs'!$C$7*('DT-Prelim Calcs'!$C$8-'DT-Prelim Calcs'!$C$9)+'DT-Prelim Calcs'!$C$9</f>
        <v>17.68539993193119</v>
      </c>
      <c r="CY116" s="110">
        <f t="shared" si="125"/>
        <v>17.68539993193119</v>
      </c>
      <c r="CZ116" s="2">
        <f t="shared" si="165"/>
        <v>5.6440162563009544E-7</v>
      </c>
      <c r="DA116" s="110">
        <f>CZ116*'DT-Prelim Calcs'!$C$21/CU$2/'DT-Prelim Calcs'!$C$19/'DT-Prelim Calcs'!$C$18*3.39*'DT-Prelim Calcs'!$C$20</f>
        <v>2.0262783473802555E-5</v>
      </c>
      <c r="DB116" s="88">
        <f t="shared" si="126"/>
        <v>1</v>
      </c>
      <c r="DC116" s="110">
        <f>DA115*'DT-Prelim Calcs'!$C$11+DC115</f>
        <v>12.728504844617627</v>
      </c>
      <c r="DD116" s="110">
        <f>DD115+0.5*DA116*'DT-Prelim Calcs'!$C$11^2+DC116*'DT-Prelim Calcs'!$C$11</f>
        <v>52.414300599323902</v>
      </c>
      <c r="DE116" s="110">
        <f>MIN('Drive Train'!$G$35-CY115*'DT-Prelim Calcs'!$C$21*'Drive Train'!$G$38,DE115+CY$2)</f>
        <v>11.108313656841583</v>
      </c>
      <c r="DF116" s="110">
        <f>'Drive Train'!$G$35-CY116*'DT-Prelim Calcs'!$C$21*'Drive Train'!$G$38</f>
        <v>11.108314006126193</v>
      </c>
      <c r="DG116" s="1">
        <f>IF(DD116&gt;='Drive Train'!$G$30,1,0)</f>
        <v>1</v>
      </c>
      <c r="DH116" s="110">
        <f t="shared" si="166"/>
        <v>0</v>
      </c>
      <c r="DI116" s="119">
        <f>DI115+'DT-Prelim Calcs'!$C$11</f>
        <v>4.4800000000000031</v>
      </c>
      <c r="DJ116" s="2">
        <f>DT116/'Drive Train'!$G$35</f>
        <v>0.8746705848185532</v>
      </c>
      <c r="DK116" s="88">
        <f>DR116*12*60/(PI() * 'Drive Train'!$G$17)/DJ$2*DJ116</f>
        <v>4110.8369314387155</v>
      </c>
      <c r="DL116" s="2">
        <f>('DT-Prelim Calcs'!$C$6*DJ116-DK116)/('DT-Prelim Calcs'!$C$6*DJ116)*'DT-Prelim Calcs'!$C$7*DJ116</f>
        <v>0.24077181340775772</v>
      </c>
      <c r="DM116" s="110">
        <f>DL116/'DT-Prelim Calcs'!$C$7*('DT-Prelim Calcs'!$C$8-'DT-Prelim Calcs'!$C$9)+'DT-Prelim Calcs'!$C$9</f>
        <v>17.685373016359691</v>
      </c>
      <c r="DN116" s="110">
        <f t="shared" si="127"/>
        <v>17.685373016359691</v>
      </c>
      <c r="DO116" s="2">
        <f t="shared" si="167"/>
        <v>1.4930336411644873E-9</v>
      </c>
      <c r="DP116" s="110">
        <f>DO116*'DT-Prelim Calcs'!$C$21/DJ$2/'DT-Prelim Calcs'!$C$19/'DT-Prelim Calcs'!$C$18*3.39*'DT-Prelim Calcs'!$C$20</f>
        <v>6.2843644065445944E-8</v>
      </c>
      <c r="DQ116" s="88">
        <f t="shared" si="128"/>
        <v>1</v>
      </c>
      <c r="DR116" s="110">
        <f>DP115*'DT-Prelim Calcs'!$C$11+DR115</f>
        <v>10.856671380790337</v>
      </c>
      <c r="DS116" s="110">
        <f>DS115+0.5*DP116*'DT-Prelim Calcs'!$C$11^2+DR116*'DT-Prelim Calcs'!$C$11</f>
        <v>45.671249345603698</v>
      </c>
      <c r="DT116" s="110">
        <f>MIN('Drive Train'!$G$35-DN115*'DT-Prelim Calcs'!$C$21*'Drive Train'!$G$38,DT115+DN$2)</f>
        <v>11.108316427195625</v>
      </c>
      <c r="DU116" s="110">
        <f>'Drive Train'!$G$35-DN116*'DT-Prelim Calcs'!$C$21*'Drive Train'!$G$38</f>
        <v>11.108316428527628</v>
      </c>
      <c r="DV116" s="1">
        <f>IF(DS116&gt;='Drive Train'!$G$30,1,0)</f>
        <v>1</v>
      </c>
      <c r="DW116" s="110">
        <f t="shared" si="168"/>
        <v>0</v>
      </c>
      <c r="DX116" s="119">
        <f>DX115+'DT-Prelim Calcs'!$C$11</f>
        <v>4.4800000000000031</v>
      </c>
      <c r="DY116" s="2">
        <f>EI116/'Drive Train'!$G$35</f>
        <v>0.87467058542811593</v>
      </c>
      <c r="DZ116" s="88">
        <f>EG116*12*60/(PI() * 'Drive Train'!$G$17)/DY$2*DY116</f>
        <v>4110.8369398357036</v>
      </c>
      <c r="EA116" s="2">
        <f>('DT-Prelim Calcs'!$C$6*DY116-DZ116)/('DT-Prelim Calcs'!$C$6*DY116)*'DT-Prelim Calcs'!$C$7*DY116</f>
        <v>0.24077181223988628</v>
      </c>
      <c r="EB116" s="110">
        <f>EA116/'DT-Prelim Calcs'!$C$7*('DT-Prelim Calcs'!$C$8-'DT-Prelim Calcs'!$C$9)+'DT-Prelim Calcs'!$C$9</f>
        <v>17.685372945127817</v>
      </c>
      <c r="EC116" s="110">
        <f t="shared" si="129"/>
        <v>17.685372945127817</v>
      </c>
      <c r="ED116" s="2">
        <f t="shared" si="169"/>
        <v>1.1455836279594678E-12</v>
      </c>
      <c r="EE116" s="110">
        <f>ED116*'DT-Prelim Calcs'!$C$21/DY$2/'DT-Prelim Calcs'!$C$19/'DT-Prelim Calcs'!$C$18*3.39*'DT-Prelim Calcs'!$C$20</f>
        <v>5.5310075984051434E-11</v>
      </c>
      <c r="EF116" s="88">
        <f t="shared" si="130"/>
        <v>1</v>
      </c>
      <c r="EG116" s="110">
        <f>EE115*'DT-Prelim Calcs'!$C$11+EG115</f>
        <v>9.4647904472723265</v>
      </c>
      <c r="EH116" s="110">
        <f>EH115+0.5*EE116*'DT-Prelim Calcs'!$C$11^2+EG116*'DT-Prelim Calcs'!$C$11</f>
        <v>40.326006057966026</v>
      </c>
      <c r="EI116" s="110">
        <f>MIN('Drive Train'!$G$35-EC115*'DT-Prelim Calcs'!$C$21*'Drive Train'!$G$38,EI115+EC$2)</f>
        <v>11.108316434937072</v>
      </c>
      <c r="EJ116" s="110">
        <f>'Drive Train'!$G$35-EC116*'DT-Prelim Calcs'!$C$21*'Drive Train'!$G$38</f>
        <v>11.108316434938496</v>
      </c>
      <c r="EK116" s="1">
        <f>IF(EH116&gt;='Drive Train'!$G$30,1,0)</f>
        <v>1</v>
      </c>
      <c r="EL116" s="110">
        <f t="shared" si="170"/>
        <v>0</v>
      </c>
      <c r="EM116" s="119">
        <f>EM115+'DT-Prelim Calcs'!$C$11</f>
        <v>4.4800000000000031</v>
      </c>
      <c r="EN116" s="2">
        <f>EX116/'Drive Train'!$G$35</f>
        <v>0.87467058542861487</v>
      </c>
      <c r="EO116" s="88">
        <f>EV116*12*60/(PI() * 'Drive Train'!$G$17)/EN$2*EN116</f>
        <v>4110.8369398423256</v>
      </c>
      <c r="EP116" s="2">
        <f>('DT-Prelim Calcs'!$C$6*EN116-EO116)/('DT-Prelim Calcs'!$C$6*EN116)*'DT-Prelim Calcs'!$C$7*EN116</f>
        <v>0.24077181223899102</v>
      </c>
      <c r="EQ116" s="110">
        <f>EP116/'DT-Prelim Calcs'!$C$7*('DT-Prelim Calcs'!$C$8-'DT-Prelim Calcs'!$C$9)+'DT-Prelim Calcs'!$C$9</f>
        <v>17.685372945073212</v>
      </c>
      <c r="ER116" s="110">
        <f t="shared" si="131"/>
        <v>17.685372945073212</v>
      </c>
      <c r="ES116" s="2">
        <f t="shared" si="171"/>
        <v>-1.1102230246251565E-16</v>
      </c>
      <c r="ET116" s="110">
        <f>ES116*'DT-Prelim Calcs'!$C$21/EN$2/'DT-Prelim Calcs'!$C$19/'DT-Prelim Calcs'!$C$18*3.39*'DT-Prelim Calcs'!$C$20</f>
        <v>-6.0474983153192931E-15</v>
      </c>
      <c r="EU116" s="88">
        <f t="shared" si="132"/>
        <v>1</v>
      </c>
      <c r="EV116" s="110">
        <f>ET115*'DT-Prelim Calcs'!$C$11+EV115</f>
        <v>8.3892460782728335</v>
      </c>
      <c r="EW116" s="110">
        <f>EW115+0.5*ET116*'DT-Prelim Calcs'!$C$11^2+EV116*'DT-Prelim Calcs'!$C$11</f>
        <v>36.040378777220653</v>
      </c>
      <c r="EX116" s="110">
        <f>MIN('Drive Train'!$G$35-ER115*'DT-Prelim Calcs'!$C$21*'Drive Train'!$G$38,EX115+ER$2)</f>
        <v>11.108316434943408</v>
      </c>
      <c r="EY116" s="110">
        <f>'Drive Train'!$G$35-ER116*'DT-Prelim Calcs'!$C$21*'Drive Train'!$G$38</f>
        <v>11.10831643494341</v>
      </c>
      <c r="EZ116" s="1">
        <f>IF(EW116&gt;='Drive Train'!$G$30,1,0)</f>
        <v>1</v>
      </c>
      <c r="FA116" s="110">
        <f t="shared" si="172"/>
        <v>0</v>
      </c>
      <c r="FB116" s="119">
        <f>FB115+'DT-Prelim Calcs'!$C$11</f>
        <v>4.4800000000000031</v>
      </c>
      <c r="FC116" s="2">
        <f>FM116/'Drive Train'!$G$35</f>
        <v>0.87467058542861498</v>
      </c>
      <c r="FD116" s="88">
        <f>FK116*12*60/(PI() * 'Drive Train'!$G$17)/FC$2*FC116</f>
        <v>4110.8369398423247</v>
      </c>
      <c r="FE116" s="2">
        <f>('DT-Prelim Calcs'!$C$6*FC116-FD116)/('DT-Prelim Calcs'!$C$6*FC116)*'DT-Prelim Calcs'!$C$7*FC116</f>
        <v>0.24077181223899125</v>
      </c>
      <c r="FF116" s="110">
        <f>FE116/'DT-Prelim Calcs'!$C$7*('DT-Prelim Calcs'!$C$8-'DT-Prelim Calcs'!$C$9)+'DT-Prelim Calcs'!$C$9</f>
        <v>17.685372945073226</v>
      </c>
      <c r="FG116" s="110">
        <f t="shared" si="133"/>
        <v>17.685372945073226</v>
      </c>
      <c r="FH116" s="2">
        <f t="shared" si="173"/>
        <v>1.1102230246251565E-16</v>
      </c>
      <c r="FI116" s="110">
        <f>FH116*'DT-Prelim Calcs'!$C$21/FC$2/'DT-Prelim Calcs'!$C$19/'DT-Prelim Calcs'!$C$18*3.39*'DT-Prelim Calcs'!$C$20</f>
        <v>6.7347140329692135E-15</v>
      </c>
      <c r="FJ116" s="88">
        <f t="shared" si="134"/>
        <v>1</v>
      </c>
      <c r="FK116" s="110">
        <f>FI115*'DT-Prelim Calcs'!$C$11+FK115</f>
        <v>7.5332005600817276</v>
      </c>
      <c r="FL116" s="110">
        <f>FL115+0.5*FI116*'DT-Prelim Calcs'!$C$11^2+FK116*'DT-Prelim Calcs'!$C$11</f>
        <v>32.552817515487433</v>
      </c>
      <c r="FM116" s="110">
        <f>MIN('Drive Train'!$G$35-FG115*'DT-Prelim Calcs'!$C$21*'Drive Train'!$G$38,FM115+FG$2)</f>
        <v>11.10831643494341</v>
      </c>
      <c r="FN116" s="110">
        <f>'Drive Train'!$G$35-FG116*'DT-Prelim Calcs'!$C$21*'Drive Train'!$G$38</f>
        <v>11.10831643494341</v>
      </c>
      <c r="FO116" s="1">
        <f>IF(FL116&gt;='Drive Train'!$G$30,1,0)</f>
        <v>1</v>
      </c>
      <c r="FP116" s="110">
        <f t="shared" si="174"/>
        <v>0</v>
      </c>
      <c r="FQ116" s="119">
        <f>FQ115+'DT-Prelim Calcs'!$C$11</f>
        <v>4.4800000000000031</v>
      </c>
      <c r="FR116" s="2">
        <f>GB116/'Drive Train'!$G$35</f>
        <v>0.87467058542861498</v>
      </c>
      <c r="FS116" s="88">
        <f>FZ116*12*60/(PI() * 'Drive Train'!$G$17)/FR$2*FR116</f>
        <v>4110.8369398423247</v>
      </c>
      <c r="FT116" s="2">
        <f>('DT-Prelim Calcs'!$C$6*FR116-FS116)/('DT-Prelim Calcs'!$C$6*FR116)*'DT-Prelim Calcs'!$C$7*FR116</f>
        <v>0.24077181223899125</v>
      </c>
      <c r="FU116" s="110">
        <f>FT116/'DT-Prelim Calcs'!$C$7*('DT-Prelim Calcs'!$C$8-'DT-Prelim Calcs'!$C$9)+'DT-Prelim Calcs'!$C$9</f>
        <v>17.685372945073226</v>
      </c>
      <c r="FV116" s="110">
        <f t="shared" si="135"/>
        <v>17.685372945073226</v>
      </c>
      <c r="FW116" s="2">
        <f t="shared" si="175"/>
        <v>1.3877787807814457E-16</v>
      </c>
      <c r="FX116" s="110">
        <f>FW116*'DT-Prelim Calcs'!$C$21/FR$2/'DT-Prelim Calcs'!$C$19/'DT-Prelim Calcs'!$C$18*3.39*'DT-Prelim Calcs'!$C$20</f>
        <v>9.2774121882739154E-15</v>
      </c>
      <c r="FY116" s="88">
        <f t="shared" si="136"/>
        <v>1</v>
      </c>
      <c r="FZ116" s="110">
        <f>FX115*'DT-Prelim Calcs'!$C$11+FZ115</f>
        <v>6.8356819897037893</v>
      </c>
      <c r="GA116" s="110">
        <f>GA115+0.5*FX116*'DT-Prelim Calcs'!$C$11^2+FZ116*'DT-Prelim Calcs'!$C$11</f>
        <v>29.667307469167021</v>
      </c>
      <c r="GB116" s="110">
        <f>MIN('Drive Train'!$G$35-FV115*'DT-Prelim Calcs'!$C$21*'Drive Train'!$G$38,GB115+FV$2)</f>
        <v>11.10831643494341</v>
      </c>
      <c r="GC116" s="110">
        <f>'Drive Train'!$G$35-FV116*'DT-Prelim Calcs'!$C$21*'Drive Train'!$G$38</f>
        <v>11.10831643494341</v>
      </c>
      <c r="GD116" s="1">
        <f>IF(GA116&gt;='Drive Train'!$G$30,1,0)</f>
        <v>1</v>
      </c>
      <c r="GE116" s="110">
        <f t="shared" si="176"/>
        <v>0</v>
      </c>
      <c r="GF116" s="119">
        <f>GF115+'DT-Prelim Calcs'!$C$11</f>
        <v>4.4800000000000031</v>
      </c>
      <c r="GG116" s="2">
        <f>GQ116/'Drive Train'!$G$35</f>
        <v>0.87467041265609979</v>
      </c>
      <c r="GH116" s="88">
        <f>GO116*12*60/(PI() * 'Drive Train'!$G$17)/GG$2*GG116</f>
        <v>4110.8344978159703</v>
      </c>
      <c r="GI116" s="2">
        <f>('DT-Prelim Calcs'!$C$6*GG116-GH116)/('DT-Prelim Calcs'!$C$6*GG116)*'DT-Prelim Calcs'!$C$7*GG116</f>
        <v>0.24077215822857359</v>
      </c>
      <c r="GJ116" s="110">
        <f>GI116/'DT-Prelim Calcs'!$C$7*('DT-Prelim Calcs'!$C$8-'DT-Prelim Calcs'!$C$9)+'DT-Prelim Calcs'!$C$9</f>
        <v>17.68539404798392</v>
      </c>
      <c r="GK116" s="110">
        <f t="shared" si="177"/>
        <v>17.68539404798392</v>
      </c>
      <c r="GL116" s="2">
        <f t="shared" si="178"/>
        <v>4.4145980473975222E-7</v>
      </c>
      <c r="GM116" s="110">
        <f>GL116*'DT-Prelim Calcs'!$C$21/GG$2/'DT-Prelim Calcs'!$C$19/'DT-Prelim Calcs'!$C$18*3.39*'DT-Prelim Calcs'!$C$20</f>
        <v>1.6395522870564762E-5</v>
      </c>
      <c r="GN116" s="88">
        <f t="shared" si="137"/>
        <v>1</v>
      </c>
      <c r="GO116" s="110">
        <f>GM115*'DT-Prelim Calcs'!$C$11+GO115</f>
        <v>12.304222702626017</v>
      </c>
      <c r="GP116" s="110">
        <f>GP115+0.5*GM116*'DT-Prelim Calcs'!$C$11^2+GO116*'DT-Prelim Calcs'!$C$11</f>
        <v>49.044637087897136</v>
      </c>
      <c r="GQ116" s="110">
        <f>MIN('Drive Train'!$G$35-GK115*'DT-Prelim Calcs'!$C$21*'Drive Train'!$G$38,GQ115+GK$2)</f>
        <v>11.108314240732467</v>
      </c>
      <c r="GR116" s="110">
        <f>'Drive Train'!$G$35-GK116*'DT-Prelim Calcs'!$C$21*'Drive Train'!$G$38</f>
        <v>11.108314535681446</v>
      </c>
      <c r="GS116" s="1">
        <f>IF(GP116&gt;='Drive Train'!$G$30,1,0)</f>
        <v>1</v>
      </c>
      <c r="GT116" s="110">
        <f t="shared" si="179"/>
        <v>0</v>
      </c>
      <c r="GU116" s="119">
        <f>GU115+'DT-Prelim Calcs'!$C$11</f>
        <v>4.4800000000000031</v>
      </c>
      <c r="GV116" s="2">
        <f>HF116/'Drive Train'!$G$35</f>
        <v>0.87467046192800979</v>
      </c>
      <c r="GW116" s="88">
        <f>HD116*12*60/(PI() * 'Drive Train'!$G$17)/GV$2*GV116</f>
        <v>4110.8351942421668</v>
      </c>
      <c r="GX116" s="2">
        <f>('DT-Prelim Calcs'!$C$6*GV116-GW116)/('DT-Prelim Calcs'!$C$6*GV116)*'DT-Prelim Calcs'!$C$7*GV116</f>
        <v>0.24077205955797068</v>
      </c>
      <c r="GY116" s="110">
        <f>GX116/'DT-Prelim Calcs'!$C$7*('DT-Prelim Calcs'!$C$8-'DT-Prelim Calcs'!$C$9)+'DT-Prelim Calcs'!$C$9</f>
        <v>17.685388029776938</v>
      </c>
      <c r="GZ116" s="110">
        <f t="shared" si="138"/>
        <v>17.685388029776938</v>
      </c>
      <c r="HA116" s="2">
        <f t="shared" si="180"/>
        <v>3.1556264312726512E-7</v>
      </c>
      <c r="HB116" s="110">
        <f>HA116*'DT-Prelim Calcs'!$C$21/GV$2/'DT-Prelim Calcs'!$C$19/'DT-Prelim Calcs'!$C$18*3.39*'DT-Prelim Calcs'!$C$20</f>
        <v>1.1719786211428671E-5</v>
      </c>
      <c r="HC116" s="88">
        <f t="shared" si="139"/>
        <v>1</v>
      </c>
      <c r="HD116" s="110">
        <f>HB115*'DT-Prelim Calcs'!$C$11+HD115</f>
        <v>12.304224093992273</v>
      </c>
      <c r="HE116" s="110">
        <f>HE115+0.5*HB116*'DT-Prelim Calcs'!$C$11^2+HD116*'DT-Prelim Calcs'!$C$11</f>
        <v>49.712253777683593</v>
      </c>
      <c r="HF116" s="110">
        <f>MIN('Drive Train'!$G$35-GZ115*'DT-Prelim Calcs'!$C$21*'Drive Train'!$G$38,HF115+GZ$2)</f>
        <v>11.108314866485724</v>
      </c>
      <c r="HG116" s="110">
        <f>'Drive Train'!$G$35-GZ116*'DT-Prelim Calcs'!$C$21*'Drive Train'!$G$38</f>
        <v>11.108315077320075</v>
      </c>
      <c r="HH116" s="1">
        <f>IF(HE116&gt;='Drive Train'!$G$30,1,0)</f>
        <v>1</v>
      </c>
      <c r="HI116" s="110">
        <f t="shared" si="181"/>
        <v>0</v>
      </c>
      <c r="HJ116" s="119">
        <f>HJ115+'DT-Prelim Calcs'!$C$11</f>
        <v>4.4800000000000031</v>
      </c>
      <c r="HK116" s="2">
        <f>HU116/'Drive Train'!$G$35</f>
        <v>0.87467048580107987</v>
      </c>
      <c r="HL116" s="88">
        <f>HS116*12*60/(PI() * 'Drive Train'!$G$17)/HK$2*HK116</f>
        <v>4110.8355316723819</v>
      </c>
      <c r="HM116" s="2">
        <f>('DT-Prelim Calcs'!$C$6*HK116-HL116)/('DT-Prelim Calcs'!$C$6*HK116)*'DT-Prelim Calcs'!$C$7*HK116</f>
        <v>0.24077201175040303</v>
      </c>
      <c r="HN116" s="110">
        <f>HM116/'DT-Prelim Calcs'!$C$7*('DT-Prelim Calcs'!$C$8-'DT-Prelim Calcs'!$C$9)+'DT-Prelim Calcs'!$C$9</f>
        <v>17.685385113854366</v>
      </c>
      <c r="HO116" s="110">
        <f t="shared" si="140"/>
        <v>17.685385113854366</v>
      </c>
      <c r="HP116" s="2">
        <f t="shared" si="182"/>
        <v>2.5456335059348412E-7</v>
      </c>
      <c r="HQ116" s="110">
        <f>HP116*'DT-Prelim Calcs'!$C$21/HK$2/'DT-Prelim Calcs'!$C$19/'DT-Prelim Calcs'!$C$18*3.39*'DT-Prelim Calcs'!$C$20</f>
        <v>9.4543131489027128E-6</v>
      </c>
      <c r="HR116" s="88">
        <f t="shared" si="141"/>
        <v>1</v>
      </c>
      <c r="HS116" s="110">
        <f>HQ115*'DT-Prelim Calcs'!$C$11+HS115</f>
        <v>12.304224768132583</v>
      </c>
      <c r="HT116" s="110">
        <f>HT115+0.5*HQ116*'DT-Prelim Calcs'!$C$11^2+HS116*'DT-Prelim Calcs'!$C$11</f>
        <v>50.18097638050898</v>
      </c>
      <c r="HU116" s="110">
        <f>MIN('Drive Train'!$G$35-HO115*'DT-Prelim Calcs'!$C$21*'Drive Train'!$G$38,HU115+HO$2)</f>
        <v>11.108315169673714</v>
      </c>
      <c r="HV116" s="110">
        <f>'Drive Train'!$G$35-HO116*'DT-Prelim Calcs'!$C$21*'Drive Train'!$G$38</f>
        <v>11.108315339753107</v>
      </c>
      <c r="HW116" s="1">
        <f>IF(HT116&gt;='Drive Train'!$G$30,1,0)</f>
        <v>1</v>
      </c>
      <c r="HX116" s="110">
        <f t="shared" si="183"/>
        <v>0</v>
      </c>
      <c r="HY116" s="119">
        <f>HY115+'DT-Prelim Calcs'!$C$11</f>
        <v>4.4800000000000031</v>
      </c>
      <c r="HZ116" s="2">
        <f>IJ116/'Drive Train'!$G$35</f>
        <v>0.87467049863888358</v>
      </c>
      <c r="IA116" s="88">
        <f>IH116*12*60/(PI() * 'Drive Train'!$G$17)/HZ$2*HZ116</f>
        <v>4110.8357131263292</v>
      </c>
      <c r="IB116" s="2">
        <f>('DT-Prelim Calcs'!$C$6*HZ116-IA116)/('DT-Prelim Calcs'!$C$6*HZ116)*'DT-Prelim Calcs'!$C$7*HZ116</f>
        <v>0.24077198604176336</v>
      </c>
      <c r="IC116" s="110">
        <f>IB116/'DT-Prelim Calcs'!$C$7*('DT-Prelim Calcs'!$C$8-'DT-Prelim Calcs'!$C$9)+'DT-Prelim Calcs'!$C$9</f>
        <v>17.685383545809678</v>
      </c>
      <c r="ID116" s="110">
        <f t="shared" si="142"/>
        <v>17.685383545809678</v>
      </c>
      <c r="IE116" s="2">
        <f t="shared" si="184"/>
        <v>2.2176082806191211E-7</v>
      </c>
      <c r="IF116" s="110">
        <f>IE116*'DT-Prelim Calcs'!$C$21/HZ$2/'DT-Prelim Calcs'!$C$19/'DT-Prelim Calcs'!$C$18*3.39*'DT-Prelim Calcs'!$C$20</f>
        <v>8.236049328268682E-6</v>
      </c>
      <c r="IG116" s="88">
        <f t="shared" si="143"/>
        <v>1</v>
      </c>
      <c r="IH116" s="110">
        <f>IF115*'DT-Prelim Calcs'!$C$11+IH115</f>
        <v>12.304225130653213</v>
      </c>
      <c r="II116" s="110">
        <f>II115+0.5*IF116*'DT-Prelim Calcs'!$C$11^2+IH116*'DT-Prelim Calcs'!$C$11</f>
        <v>50.510041664678681</v>
      </c>
      <c r="IJ116" s="110">
        <f>MIN('Drive Train'!$G$35-ID115*'DT-Prelim Calcs'!$C$21*'Drive Train'!$G$38,IJ115+ID$2)</f>
        <v>11.10831533271382</v>
      </c>
      <c r="IK116" s="110">
        <f>'Drive Train'!$G$35-ID116*'DT-Prelim Calcs'!$C$21*'Drive Train'!$G$38</f>
        <v>11.108315480877128</v>
      </c>
      <c r="IL116" s="1">
        <f>IF(II116&gt;='Drive Train'!$G$30,1,0)</f>
        <v>1</v>
      </c>
      <c r="IM116" s="110">
        <f t="shared" si="185"/>
        <v>0</v>
      </c>
      <c r="IN116" s="119">
        <f>IN115+'DT-Prelim Calcs'!$C$11</f>
        <v>4.4800000000000031</v>
      </c>
      <c r="IO116" s="2">
        <f>IY116/'Drive Train'!$G$35</f>
        <v>0.87467050617530284</v>
      </c>
      <c r="IP116" s="88">
        <f>IW116*12*60/(PI() * 'Drive Train'!$G$17)/IO$2*IO116</f>
        <v>4110.8358196486815</v>
      </c>
      <c r="IQ116" s="2">
        <f>('DT-Prelim Calcs'!$C$6*IO116-IP116)/('DT-Prelim Calcs'!$C$6*IO116)*'DT-Prelim Calcs'!$C$7*IO116</f>
        <v>0.24077197094953298</v>
      </c>
      <c r="IR116" s="110">
        <f>IQ116/'DT-Prelim Calcs'!$C$7*('DT-Prelim Calcs'!$C$8-'DT-Prelim Calcs'!$C$9)+'DT-Prelim Calcs'!$C$9</f>
        <v>17.685382625290664</v>
      </c>
      <c r="IS116" s="110">
        <f t="shared" si="144"/>
        <v>17.685382625290664</v>
      </c>
      <c r="IT116" s="2">
        <f t="shared" si="186"/>
        <v>2.0250414120570603E-7</v>
      </c>
      <c r="IU116" s="110">
        <f>IT116*'DT-Prelim Calcs'!$C$21/IO$2/'DT-Prelim Calcs'!$C$19/'DT-Prelim Calcs'!$C$18*3.39*'DT-Prelim Calcs'!$C$20</f>
        <v>7.5208688149525157E-6</v>
      </c>
      <c r="IV116" s="88">
        <f t="shared" si="145"/>
        <v>1</v>
      </c>
      <c r="IW116" s="110">
        <f>IU115*'DT-Prelim Calcs'!$C$11+IW115</f>
        <v>12.30422534347057</v>
      </c>
      <c r="IX116" s="110">
        <f>IX115+0.5*IU116*'DT-Prelim Calcs'!$C$11^2+IW116*'DT-Prelim Calcs'!$C$11</f>
        <v>50.742759395004114</v>
      </c>
      <c r="IY116" s="110">
        <f>MIN('Drive Train'!$G$35-IS115*'DT-Prelim Calcs'!$C$21*'Drive Train'!$G$38,IY115+IS$2)</f>
        <v>11.108315428426346</v>
      </c>
      <c r="IZ116" s="110">
        <f>'Drive Train'!$G$35-IS116*'DT-Prelim Calcs'!$C$21*'Drive Train'!$G$38</f>
        <v>11.10831556372384</v>
      </c>
      <c r="JA116" s="1">
        <f>IF(IX116&gt;='Drive Train'!$G$30,1,0)</f>
        <v>1</v>
      </c>
      <c r="JB116" s="110">
        <f t="shared" si="187"/>
        <v>0</v>
      </c>
      <c r="JC116" s="119">
        <f>JC115+'DT-Prelim Calcs'!$C$11</f>
        <v>4.4800000000000031</v>
      </c>
      <c r="JD116" s="2">
        <f>JN116/'Drive Train'!$G$35</f>
        <v>0.87467051058816503</v>
      </c>
      <c r="JE116" s="88">
        <f>JL116*12*60/(PI() * 'Drive Train'!$G$17)/JD$2*JD116</f>
        <v>4110.8358820215972</v>
      </c>
      <c r="JF116" s="2">
        <f>('DT-Prelim Calcs'!$C$6*JD116-JE116)/('DT-Prelim Calcs'!$C$6*JD116)*'DT-Prelim Calcs'!$C$7*JD116</f>
        <v>0.2407719621124545</v>
      </c>
      <c r="JG116" s="110">
        <f>JF116/'DT-Prelim Calcs'!$C$7*('DT-Prelim Calcs'!$C$8-'DT-Prelim Calcs'!$C$9)+'DT-Prelim Calcs'!$C$9</f>
        <v>17.685382086291554</v>
      </c>
      <c r="JH116" s="110">
        <f t="shared" si="146"/>
        <v>17.685382086291554</v>
      </c>
      <c r="JI116" s="2">
        <f t="shared" si="188"/>
        <v>1.9122861405485025E-7</v>
      </c>
      <c r="JJ116" s="110">
        <f>JI116*'DT-Prelim Calcs'!$C$21/JD$2/'DT-Prelim Calcs'!$C$19/'DT-Prelim Calcs'!$C$18*3.39*'DT-Prelim Calcs'!$C$20</f>
        <v>7.1021032528454199E-6</v>
      </c>
      <c r="JK116" s="88">
        <f t="shared" si="147"/>
        <v>1</v>
      </c>
      <c r="JL116" s="110">
        <f>JJ115*'DT-Prelim Calcs'!$C$11+JL115</f>
        <v>12.304225468083281</v>
      </c>
      <c r="JM116" s="110">
        <f>JM115+0.5*JJ116*'DT-Prelim Calcs'!$C$11^2+JL116*'DT-Prelim Calcs'!$C$11</f>
        <v>50.900392109225706</v>
      </c>
      <c r="JN116" s="110">
        <f>MIN('Drive Train'!$G$35-JH115*'DT-Prelim Calcs'!$C$21*'Drive Train'!$G$38,JN115+JH$2)</f>
        <v>11.108315484469696</v>
      </c>
      <c r="JO116" s="110">
        <f>'Drive Train'!$G$35-JH116*'DT-Prelim Calcs'!$C$21*'Drive Train'!$G$38</f>
        <v>11.10831561223376</v>
      </c>
      <c r="JP116" s="1">
        <f>IF(JM116&gt;='Drive Train'!$G$30,1,0)</f>
        <v>1</v>
      </c>
      <c r="JQ116" s="110">
        <f>MIN(JG116,'DT-Prelim Calcs'!$C$10)*'DT-Prelim Calcs'!$C$11*1000/60/60*(1-JP116)</f>
        <v>0</v>
      </c>
      <c r="JR116" s="119">
        <f>JR115+'DT-Prelim Calcs'!$C$11</f>
        <v>4.4800000000000031</v>
      </c>
      <c r="JS116" s="2">
        <f>KC116/'Drive Train'!$G$35</f>
        <v>0.87467051221170822</v>
      </c>
      <c r="JT116" s="88">
        <f>KA116*12*60/(PI() * 'Drive Train'!$G$17)/JS$2*JS116</f>
        <v>4110.8359049693181</v>
      </c>
      <c r="JU116" s="2">
        <f>('DT-Prelim Calcs'!$C$6*JS116-JT116)/('DT-Prelim Calcs'!$C$6*JS116)*'DT-Prelim Calcs'!$C$7*JS116</f>
        <v>0.24077195886119038</v>
      </c>
      <c r="JV116" s="110">
        <f>JU116/'DT-Prelim Calcs'!$C$7*('DT-Prelim Calcs'!$C$8-'DT-Prelim Calcs'!$C$9)+'DT-Prelim Calcs'!$C$9</f>
        <v>17.6853818879875</v>
      </c>
      <c r="JW116" s="110">
        <f t="shared" si="148"/>
        <v>17.6853818879875</v>
      </c>
      <c r="JX116" s="2">
        <f t="shared" si="189"/>
        <v>1.8708021629065819E-7</v>
      </c>
      <c r="JY116" s="110">
        <f>JX116*'DT-Prelim Calcs'!$C$21/JS$2/'DT-Prelim Calcs'!$C$19/'DT-Prelim Calcs'!$C$18*3.39*'DT-Prelim Calcs'!$C$20</f>
        <v>6.9480345252086971E-6</v>
      </c>
      <c r="JZ116" s="88">
        <f t="shared" si="149"/>
        <v>1</v>
      </c>
      <c r="KA116" s="110">
        <f>JY115*'DT-Prelim Calcs'!$C$11+KA115</f>
        <v>12.304225513929744</v>
      </c>
      <c r="KB116" s="110">
        <f>KB115+0.5*JY116*'DT-Prelim Calcs'!$C$11^2+KA116*'DT-Prelim Calcs'!$C$11</f>
        <v>50.962482181542669</v>
      </c>
      <c r="KC116" s="110">
        <f>MIN('Drive Train'!$G$35-JW115*'DT-Prelim Calcs'!$C$21*'Drive Train'!$G$38,KC115+JW$2)</f>
        <v>11.108315505088694</v>
      </c>
      <c r="KD116" s="110">
        <f>'Drive Train'!$G$35-JW116*'DT-Prelim Calcs'!$C$21*'Drive Train'!$G$38</f>
        <v>11.108315630081124</v>
      </c>
      <c r="KE116" s="1">
        <f>IF(KB116&gt;='Drive Train'!$G$30,1,0)</f>
        <v>1</v>
      </c>
      <c r="KF116" s="110">
        <f>MIN(JV116,'DT-Prelim Calcs'!$C$10)*'DT-Prelim Calcs'!$C$11*1000/60/60*(1-KE116)</f>
        <v>0</v>
      </c>
      <c r="KG116" s="119">
        <f>KG115+'DT-Prelim Calcs'!$C$11</f>
        <v>4.4800000000000031</v>
      </c>
      <c r="KH116" s="2">
        <f>KR116/'Drive Train'!$G$35</f>
        <v>0.87467051209097824</v>
      </c>
      <c r="KI116" s="88">
        <f>KP116*12*60/(PI() * 'Drive Train'!$G$17)/KH$2*KH116</f>
        <v>4110.8359032628787</v>
      </c>
      <c r="KJ116" s="2">
        <f>('DT-Prelim Calcs'!$C$6*KH116-KI116)/('DT-Prelim Calcs'!$C$6*KH116)*'DT-Prelim Calcs'!$C$7*KH116</f>
        <v>0.24077195910296104</v>
      </c>
      <c r="KK116" s="110">
        <f>KJ116/'DT-Prelim Calcs'!$C$7*('DT-Prelim Calcs'!$C$8-'DT-Prelim Calcs'!$C$9)+'DT-Prelim Calcs'!$C$9</f>
        <v>17.685381902733795</v>
      </c>
      <c r="KL116" s="110">
        <f t="shared" si="150"/>
        <v>17.685381902733795</v>
      </c>
      <c r="KM116" s="2">
        <f t="shared" si="190"/>
        <v>1.8738869972390049E-7</v>
      </c>
      <c r="KN116" s="110">
        <f>KM116*'DT-Prelim Calcs'!$C$21/KH$2/'DT-Prelim Calcs'!$C$19/'DT-Prelim Calcs'!$C$18*3.39*'DT-Prelim Calcs'!$C$20</f>
        <v>6.9594913942840042E-6</v>
      </c>
      <c r="KO116" s="88">
        <f t="shared" si="151"/>
        <v>1</v>
      </c>
      <c r="KP116" s="110">
        <f>KN115*'DT-Prelim Calcs'!$C$11+KP115</f>
        <v>12.304225510520505</v>
      </c>
      <c r="KQ116" s="110">
        <f>KQ115+0.5*KN116*'DT-Prelim Calcs'!$C$11^2+KP116*'DT-Prelim Calcs'!$C$11</f>
        <v>50.957926746402791</v>
      </c>
      <c r="KR116" s="110">
        <f>MIN('Drive Train'!$G$35-KL115*'DT-Prelim Calcs'!$C$21*'Drive Train'!$G$38,KR115+KL$2)</f>
        <v>11.108315503555422</v>
      </c>
      <c r="KS116" s="110">
        <f>'Drive Train'!$G$35-KL116*'DT-Prelim Calcs'!$C$21*'Drive Train'!$G$38</f>
        <v>11.108315628753958</v>
      </c>
      <c r="KT116" s="1">
        <f>IF(KQ116&gt;='Drive Train'!$G$30,1,0)</f>
        <v>1</v>
      </c>
      <c r="KU116" s="110">
        <f>MIN(KK116,'DT-Prelim Calcs'!$C$10)*'DT-Prelim Calcs'!$C$11*1000/60/60*(1-KT116)</f>
        <v>0</v>
      </c>
      <c r="KV116" s="119">
        <f>KV115+'DT-Prelim Calcs'!$C$11</f>
        <v>4.4800000000000031</v>
      </c>
      <c r="KW116" s="2">
        <f>LG116/'Drive Train'!$G$35</f>
        <v>0.87467051220432435</v>
      </c>
      <c r="KX116" s="88">
        <f>LE116*12*60/(PI() * 'Drive Train'!$G$17)/KW$2*KW116</f>
        <v>4110.8359048649518</v>
      </c>
      <c r="KY116" s="2">
        <f>('DT-Prelim Calcs'!$C$6*KW116-KX116)/('DT-Prelim Calcs'!$C$6*KW116)*'DT-Prelim Calcs'!$C$7*KW116</f>
        <v>0.24077195887597713</v>
      </c>
      <c r="KZ116" s="110">
        <f>KY116/'DT-Prelim Calcs'!$C$7*('DT-Prelim Calcs'!$C$8-'DT-Prelim Calcs'!$C$9)+'DT-Prelim Calcs'!$C$9</f>
        <v>17.685381888889388</v>
      </c>
      <c r="LA116" s="110">
        <f t="shared" si="152"/>
        <v>17.685381888889388</v>
      </c>
      <c r="LB116" s="2">
        <f t="shared" si="191"/>
        <v>1.8709908325420521E-7</v>
      </c>
      <c r="LC116" s="110">
        <f>LB116*'DT-Prelim Calcs'!$C$21/KW$2/'DT-Prelim Calcs'!$C$19/'DT-Prelim Calcs'!$C$18*3.39*'DT-Prelim Calcs'!$C$20</f>
        <v>6.9487352316580994E-6</v>
      </c>
      <c r="LD116" s="88">
        <f t="shared" si="153"/>
        <v>1</v>
      </c>
      <c r="LE116" s="110">
        <f>LC115*'DT-Prelim Calcs'!$C$11+LE115</f>
        <v>12.304225513721233</v>
      </c>
      <c r="LF116" s="110">
        <f>LF115+0.5*LC116*'DT-Prelim Calcs'!$C$11^2+LE116*'DT-Prelim Calcs'!$C$11</f>
        <v>50.962267097117383</v>
      </c>
      <c r="LG116" s="110">
        <f>MIN('Drive Train'!$G$35-LA115*'DT-Prelim Calcs'!$C$21*'Drive Train'!$G$38,LG115+LA$2)</f>
        <v>11.108315504994918</v>
      </c>
      <c r="LH116" s="110">
        <f>'Drive Train'!$G$35-LA116*'DT-Prelim Calcs'!$C$21*'Drive Train'!$G$38</f>
        <v>11.108315629999954</v>
      </c>
      <c r="LI116" s="1">
        <f>IF(LF116&gt;='Drive Train'!$G$30,1,0)</f>
        <v>1</v>
      </c>
      <c r="LJ116" s="110">
        <f>MIN(KZ116,'DT-Prelim Calcs'!$C$10)*'DT-Prelim Calcs'!$C$11*1000/60/60*(1-LI116)</f>
        <v>0</v>
      </c>
      <c r="LK116" s="119">
        <f>LK115+'DT-Prelim Calcs'!$C$11</f>
        <v>4.4800000000000031</v>
      </c>
      <c r="LL116" s="2">
        <f>LV116/'Drive Train'!$G$35</f>
        <v>0.87467051211891611</v>
      </c>
      <c r="LM116" s="88">
        <f>LT116*12*60/(PI() * 'Drive Train'!$G$17)/LL$2*LL116</f>
        <v>4110.8359036577604</v>
      </c>
      <c r="LN116" s="2">
        <f>('DT-Prelim Calcs'!$C$6*LL116-LM116)/('DT-Prelim Calcs'!$C$6*LL116)*'DT-Prelim Calcs'!$C$7*LL116</f>
        <v>0.24077195904701379</v>
      </c>
      <c r="LO116" s="110">
        <f>LN116/'DT-Prelim Calcs'!$C$7*('DT-Prelim Calcs'!$C$8-'DT-Prelim Calcs'!$C$9)+'DT-Prelim Calcs'!$C$9</f>
        <v>17.68538189932141</v>
      </c>
      <c r="LP116" s="110">
        <f t="shared" si="154"/>
        <v>17.68538189932141</v>
      </c>
      <c r="LQ116" s="2">
        <f t="shared" si="192"/>
        <v>1.8731731465937429E-7</v>
      </c>
      <c r="LR116" s="110">
        <f>LQ116*'DT-Prelim Calcs'!$C$21/LL$2/'DT-Prelim Calcs'!$C$19/'DT-Prelim Calcs'!$C$18*3.39*'DT-Prelim Calcs'!$C$20</f>
        <v>6.9568402005728435E-6</v>
      </c>
      <c r="LS116" s="88">
        <f t="shared" si="155"/>
        <v>1</v>
      </c>
      <c r="LT116" s="110">
        <f>LR115*'DT-Prelim Calcs'!$C$11+LT115</f>
        <v>12.304225511309427</v>
      </c>
      <c r="LU116" s="110">
        <f>LU115+0.5*LR116*'DT-Prelim Calcs'!$C$11^2+LT116*'DT-Prelim Calcs'!$C$11</f>
        <v>50.959391513978396</v>
      </c>
      <c r="LV116" s="110">
        <f>MIN('Drive Train'!$G$35-LP115*'DT-Prelim Calcs'!$C$21*'Drive Train'!$G$38,LV115+LP$2)</f>
        <v>11.108315503910234</v>
      </c>
      <c r="LW116" s="110">
        <f>'Drive Train'!$G$35-LP116*'DT-Prelim Calcs'!$C$21*'Drive Train'!$G$38</f>
        <v>11.108315629061073</v>
      </c>
      <c r="LX116" s="1">
        <f>IF(LU116&gt;='Drive Train'!$G$30,1,0)</f>
        <v>1</v>
      </c>
      <c r="LY116" s="110">
        <f>MIN(LO116,'DT-Prelim Calcs'!$C$10)*'DT-Prelim Calcs'!$C$11*1000/60/60*(1-LX116)</f>
        <v>0</v>
      </c>
      <c r="LZ116" s="119">
        <f>LZ115+'DT-Prelim Calcs'!$C$11</f>
        <v>4.4800000000000031</v>
      </c>
    </row>
    <row r="117" spans="18:338" x14ac:dyDescent="0.2">
      <c r="R117" s="119">
        <f>R116+'DT-Prelim Calcs'!$C$11</f>
        <v>4.5200000000000031</v>
      </c>
      <c r="S117" s="2">
        <f>AG117/'Drive Train'!$G$35</f>
        <v>0</v>
      </c>
      <c r="T117" s="88">
        <f>AE117*12*60/(PI() * 'Drive Train'!$G$17)/S$2*ABS(S117)</f>
        <v>0</v>
      </c>
      <c r="U117" s="2">
        <f>IF(OR(AD116=1,AND($C$32=Motors!$C$28,'DT-Prelim Calcs'!AI116=1)),0,IF(AG117=0,-(V116+$C$9)/($C$8-$C$9)*$C$7,($C$6*S117-T117)/($C$6*S117)*$C$7*S117))</f>
        <v>0</v>
      </c>
      <c r="V117" s="110">
        <f>IF(AND(AD116=1,AI116=1),0,ABS(U117/$C$7*($C$8-$C$9)+$C$9) *'Drive Train'!$K$55 + V116*(1-'Drive Train'!$K$55))</f>
        <v>0</v>
      </c>
      <c r="W117" s="110">
        <f t="shared" si="194"/>
        <v>0</v>
      </c>
      <c r="X117" s="2">
        <f>MAX(MIN(IF(AND(AI116=1,AG117&lt;0),-1,1)*(W117-$C$9)/($C$8-$C$9)*$C$7-$C$29*AE117/T$2 -  AI116*$C$29/2,X$2),MAX(X$4:X116)*-1)</f>
        <v>-0.19877611615902296</v>
      </c>
      <c r="Y117" s="110">
        <f t="shared" si="109"/>
        <v>0</v>
      </c>
      <c r="Z117" s="110">
        <f t="shared" si="110"/>
        <v>0</v>
      </c>
      <c r="AA117" s="110">
        <f t="shared" si="111"/>
        <v>0</v>
      </c>
      <c r="AB117" s="110" t="e">
        <f t="shared" si="112"/>
        <v>#N/A</v>
      </c>
      <c r="AC117" s="88">
        <f t="shared" si="156"/>
        <v>0</v>
      </c>
      <c r="AD117" s="1">
        <f t="shared" si="113"/>
        <v>1</v>
      </c>
      <c r="AE117" s="110">
        <f t="shared" si="114"/>
        <v>0</v>
      </c>
      <c r="AF117" s="110" t="e">
        <f t="shared" si="115"/>
        <v>#N/A</v>
      </c>
      <c r="AG117" s="110">
        <f>IF(AI116=0,MIN('Drive Train'!$G$35-W116*$C$21*'Drive Train'!$G$38,AG116+W$2)-$C$3,IF(AE116-1&lt;=0,0,IF($C$32=Motors!$C$26,MAX(ABS(AG115)*-1,AG116-W$2),MAX(0,MAX(AG$4:AG116)*-1,AG116-W$2))))</f>
        <v>0</v>
      </c>
      <c r="AH117" s="110">
        <f>'Drive Train'!$G$35-ABS(W117)*'DT-Prelim Calcs'!$C$21*'Drive Train'!$G$38</f>
        <v>12.7</v>
      </c>
      <c r="AI117" s="1">
        <f>IF(AJ117&gt;='Drive Train'!$G$30,1,0)</f>
        <v>1</v>
      </c>
      <c r="AJ117" s="110">
        <f>AJ116+0.5*Y117*'DT-Prelim Calcs'!$C$11^2+AE117*'DT-Prelim Calcs'!$C$11</f>
        <v>27.383415475911544</v>
      </c>
      <c r="AK117" s="110">
        <f t="shared" si="193"/>
        <v>0</v>
      </c>
      <c r="AL117" s="119">
        <f>AL116+'DT-Prelim Calcs'!$C$11</f>
        <v>4.5200000000000031</v>
      </c>
      <c r="AM117" s="2">
        <f>AW117/'Drive Train'!$G$35</f>
        <v>0.76770965266977342</v>
      </c>
      <c r="AN117" s="88">
        <f>AU117*12*60/(PI() * 'Drive Train'!$G$17)/AM$2*AM117</f>
        <v>2471.1904307628106</v>
      </c>
      <c r="AO117" s="2">
        <f>('DT-Prelim Calcs'!$C$6*AM117-AN117)/('DT-Prelim Calcs'!$C$6*AM117)*'DT-Prelim Calcs'!$C$7*AM117</f>
        <v>0.48583045489185261</v>
      </c>
      <c r="AP117" s="110">
        <f>AO117/'DT-Prelim Calcs'!$C$7*('DT-Prelim Calcs'!$C$8-'DT-Prelim Calcs'!$C$9)+'DT-Prelim Calcs'!$C$9</f>
        <v>32.632212142339952</v>
      </c>
      <c r="AQ117" s="110">
        <f t="shared" si="117"/>
        <v>32.632212142339952</v>
      </c>
      <c r="AR117" s="2">
        <f t="shared" si="157"/>
        <v>0.320927238951772</v>
      </c>
      <c r="AS117" s="110">
        <f>AR117*'DT-Prelim Calcs'!$C$21/AM$2/'DT-Prelim Calcs'!$C$19/'DT-Prelim Calcs'!$C$18*3.39*'DT-Prelim Calcs'!$C$20</f>
        <v>3.5757071172920569</v>
      </c>
      <c r="AT117" s="88">
        <f t="shared" si="118"/>
        <v>0</v>
      </c>
      <c r="AU117" s="110">
        <f>AS116*'DT-Prelim Calcs'!$C$11+AU116</f>
        <v>28.09031338253887</v>
      </c>
      <c r="AV117" s="110">
        <f>AV116+0.5*AS117*'DT-Prelim Calcs'!$C$11^2+AU117*'DT-Prelim Calcs'!$C$11</f>
        <v>74.133805979166183</v>
      </c>
      <c r="AW117" s="110">
        <f>MIN('Drive Train'!$G$35-AQ116*'DT-Prelim Calcs'!$C$21*'Drive Train'!$G$38,AW116+AQ$2)</f>
        <v>9.7499125889061222</v>
      </c>
      <c r="AX117" s="110">
        <f>'Drive Train'!$G$35-AQ117*'DT-Prelim Calcs'!$C$21*'Drive Train'!$G$38</f>
        <v>9.7631009071894042</v>
      </c>
      <c r="AY117" s="1">
        <f>IF(AV117&gt;='Drive Train'!$G$30,1,0)</f>
        <v>1</v>
      </c>
      <c r="AZ117" s="110">
        <f t="shared" si="158"/>
        <v>0</v>
      </c>
      <c r="BA117" s="119">
        <f>BA116+'DT-Prelim Calcs'!$C$11</f>
        <v>4.5200000000000031</v>
      </c>
      <c r="BB117" s="2">
        <f>BL117/'Drive Train'!$G$35</f>
        <v>0.85624947488686975</v>
      </c>
      <c r="BC117" s="88">
        <f>BJ117*12*60/(PI() * 'Drive Train'!$G$17)/BB$2*BB117</f>
        <v>3831.7638635179478</v>
      </c>
      <c r="BD117" s="2">
        <f>('DT-Prelim Calcs'!$C$6*BB117-BC117)/('DT-Prelim Calcs'!$C$6*BB117)*'DT-Prelim Calcs'!$C$7*BB117</f>
        <v>0.28217699117262562</v>
      </c>
      <c r="BE117" s="110">
        <f>BD117/'DT-Prelim Calcs'!$C$7*('DT-Prelim Calcs'!$C$8-'DT-Prelim Calcs'!$C$9)+'DT-Prelim Calcs'!$C$9</f>
        <v>20.210795206273623</v>
      </c>
      <c r="BF117" s="110">
        <f t="shared" si="119"/>
        <v>20.210795206273623</v>
      </c>
      <c r="BG117" s="2">
        <f t="shared" si="159"/>
        <v>5.2922246751357038E-2</v>
      </c>
      <c r="BH117" s="110">
        <f>BG117*'DT-Prelim Calcs'!$C$21/BB$2/'DT-Prelim Calcs'!$C$19/'DT-Prelim Calcs'!$C$18*3.39*'DT-Prelim Calcs'!$C$20</f>
        <v>0.91723191762164846</v>
      </c>
      <c r="BI117" s="88">
        <f t="shared" si="120"/>
        <v>0</v>
      </c>
      <c r="BJ117" s="110">
        <f>BH116*'DT-Prelim Calcs'!$C$11+BJ116</f>
        <v>25.10500226565166</v>
      </c>
      <c r="BK117" s="110">
        <f>BK116+0.5*BH117*'DT-Prelim Calcs'!$C$11^2+BJ117*'DT-Prelim Calcs'!$C$11</f>
        <v>79.880860282301398</v>
      </c>
      <c r="BL117" s="110">
        <f>MIN('Drive Train'!$G$35-BF116*'DT-Prelim Calcs'!$C$21*'Drive Train'!$G$38,BL116+BF$2)</f>
        <v>10.874368331063245</v>
      </c>
      <c r="BM117" s="110">
        <f>'Drive Train'!$G$35-BF117*'DT-Prelim Calcs'!$C$21*'Drive Train'!$G$38</f>
        <v>10.881028431435373</v>
      </c>
      <c r="BN117" s="1">
        <f>IF(BK117&gt;='Drive Train'!$G$30,1,0)</f>
        <v>1</v>
      </c>
      <c r="BO117" s="110">
        <f t="shared" si="160"/>
        <v>0</v>
      </c>
      <c r="BP117" s="119">
        <f>BP116+'DT-Prelim Calcs'!$C$11</f>
        <v>4.5200000000000031</v>
      </c>
      <c r="BQ117" s="2">
        <f>CA117/'Drive Train'!$G$35</f>
        <v>0.87358093698440908</v>
      </c>
      <c r="BR117" s="88">
        <f>BY117*12*60/(PI() * 'Drive Train'!$G$17)/BQ$2*BQ117</f>
        <v>4094.598180200649</v>
      </c>
      <c r="BS117" s="2">
        <f>('DT-Prelim Calcs'!$C$6*BQ117-BR117)/('DT-Prelim Calcs'!$C$6*BQ117)*'DT-Prelim Calcs'!$C$7*BQ117</f>
        <v>0.24315606736669573</v>
      </c>
      <c r="BT117" s="110">
        <f>BS117/'DT-Prelim Calcs'!$C$7*('DT-Prelim Calcs'!$C$8-'DT-Prelim Calcs'!$C$9)+'DT-Prelim Calcs'!$C$9</f>
        <v>17.830795598252365</v>
      </c>
      <c r="BU117" s="110">
        <f t="shared" si="121"/>
        <v>17.830795598252365</v>
      </c>
      <c r="BV117" s="2">
        <f t="shared" si="161"/>
        <v>3.0362227830065536E-3</v>
      </c>
      <c r="BW117" s="110">
        <f>BV117*'DT-Prelim Calcs'!$C$21/BQ$2/'DT-Prelim Calcs'!$C$19/'DT-Prelim Calcs'!$C$18*3.39*'DT-Prelim Calcs'!$C$20</f>
        <v>7.1416750467760984E-2</v>
      </c>
      <c r="BX117" s="88">
        <f t="shared" si="122"/>
        <v>1</v>
      </c>
      <c r="BY117" s="110">
        <f>BW116*'DT-Prelim Calcs'!$C$11+BY116</f>
        <v>19.375120895653485</v>
      </c>
      <c r="BZ117" s="110">
        <f>BZ116+0.5*BW117*'DT-Prelim Calcs'!$C$11^2+BY117*'DT-Prelim Calcs'!$C$11</f>
        <v>71.605893882462226</v>
      </c>
      <c r="CA117" s="110">
        <f>MIN('Drive Train'!$G$35-BU116*'DT-Prelim Calcs'!$C$21*'Drive Train'!$G$38,CA116+BU$2)</f>
        <v>11.094477899701994</v>
      </c>
      <c r="CB117" s="110">
        <f>'Drive Train'!$G$35-BU117*'DT-Prelim Calcs'!$C$21*'Drive Train'!$G$38</f>
        <v>11.095228396157287</v>
      </c>
      <c r="CC117" s="1">
        <f>IF(BZ117&gt;='Drive Train'!$G$30,1,0)</f>
        <v>1</v>
      </c>
      <c r="CD117" s="110">
        <f t="shared" si="162"/>
        <v>0</v>
      </c>
      <c r="CE117" s="119">
        <f>CE116+'DT-Prelim Calcs'!$C$11</f>
        <v>4.5200000000000031</v>
      </c>
      <c r="CF117" s="2">
        <f>CP117/'Drive Train'!$G$35</f>
        <v>0.87464657091724818</v>
      </c>
      <c r="CG117" s="88">
        <f>CN117*12*60/(PI() * 'Drive Train'!$G$17)/CF$2*CF117</f>
        <v>4110.4864727576796</v>
      </c>
      <c r="CH117" s="2">
        <f>('DT-Prelim Calcs'!$C$6*CF117-CG117)/('DT-Prelim Calcs'!$C$6*CF117)*'DT-Prelim Calcs'!$C$7*CF117</f>
        <v>0.24082256797477058</v>
      </c>
      <c r="CI117" s="110">
        <f>CH117/'DT-Prelim Calcs'!$C$7*('DT-Prelim Calcs'!$C$8-'DT-Prelim Calcs'!$C$9)+'DT-Prelim Calcs'!$C$9</f>
        <v>17.688468684986006</v>
      </c>
      <c r="CJ117" s="110">
        <f t="shared" si="123"/>
        <v>17.688468684986006</v>
      </c>
      <c r="CK117" s="2">
        <f t="shared" si="163"/>
        <v>6.4672474324900531E-5</v>
      </c>
      <c r="CL117" s="110">
        <f>CK117*'DT-Prelim Calcs'!$C$21/CF$2/'DT-Prelim Calcs'!$C$19/'DT-Prelim Calcs'!$C$18*3.39*'DT-Prelim Calcs'!$C$20</f>
        <v>1.9215140685617008E-3</v>
      </c>
      <c r="CM117" s="88">
        <f t="shared" si="124"/>
        <v>1</v>
      </c>
      <c r="CN117" s="110">
        <f>CL116*'DT-Prelim Calcs'!$C$11+CN116</f>
        <v>15.379395488227141</v>
      </c>
      <c r="CO117" s="110">
        <f>CO116+0.5*CL117*'DT-Prelim Calcs'!$C$11^2+CN117*'DT-Prelim Calcs'!$C$11</f>
        <v>61.490171031817788</v>
      </c>
      <c r="CP117" s="110">
        <f>MIN('Drive Train'!$G$35-CJ116*'DT-Prelim Calcs'!$C$21*'Drive Train'!$G$38,CP116+CJ$2)</f>
        <v>11.108011450649052</v>
      </c>
      <c r="CQ117" s="110">
        <f>'Drive Train'!$G$35-CJ117*'DT-Prelim Calcs'!$C$21*'Drive Train'!$G$38</f>
        <v>11.108037818351258</v>
      </c>
      <c r="CR117" s="1">
        <f>IF(CO117&gt;='Drive Train'!$G$30,1,0)</f>
        <v>1</v>
      </c>
      <c r="CS117" s="110">
        <f t="shared" si="164"/>
        <v>0</v>
      </c>
      <c r="CT117" s="119">
        <f>CT116+'DT-Prelim Calcs'!$C$11</f>
        <v>4.5200000000000031</v>
      </c>
      <c r="CU117" s="2">
        <f>DE117/'Drive Train'!$G$35</f>
        <v>0.87467039418316483</v>
      </c>
      <c r="CV117" s="88">
        <f>DC117*12*60/(PI() * 'Drive Train'!$G$17)/CU$2*CU117</f>
        <v>4110.8342207812129</v>
      </c>
      <c r="CW117" s="2">
        <f>('DT-Prelim Calcs'!$C$6*CU117-CV117)/('DT-Prelim Calcs'!$C$6*CU117)*'DT-Prelim Calcs'!$C$7*CU117</f>
        <v>0.2407721990685518</v>
      </c>
      <c r="CX117" s="110">
        <f>CW117/'DT-Prelim Calcs'!$C$7*('DT-Prelim Calcs'!$C$8-'DT-Prelim Calcs'!$C$9)+'DT-Prelim Calcs'!$C$9</f>
        <v>17.685396538932949</v>
      </c>
      <c r="CY117" s="110">
        <f t="shared" si="125"/>
        <v>17.685396538932949</v>
      </c>
      <c r="CZ117" s="2">
        <f t="shared" si="165"/>
        <v>4.9344064834144774E-7</v>
      </c>
      <c r="DA117" s="110">
        <f>CZ117*'DT-Prelim Calcs'!$C$21/CU$2/'DT-Prelim Calcs'!$C$19/'DT-Prelim Calcs'!$C$18*3.39*'DT-Prelim Calcs'!$C$20</f>
        <v>1.7715188193076596E-5</v>
      </c>
      <c r="DB117" s="88">
        <f t="shared" si="126"/>
        <v>1</v>
      </c>
      <c r="DC117" s="110">
        <f>DA116*'DT-Prelim Calcs'!$C$11+DC116</f>
        <v>12.728505655128966</v>
      </c>
      <c r="DD117" s="110">
        <f>DD116+0.5*DA117*'DT-Prelim Calcs'!$C$11^2+DC117*'DT-Prelim Calcs'!$C$11</f>
        <v>52.923440839701215</v>
      </c>
      <c r="DE117" s="110">
        <f>MIN('Drive Train'!$G$35-CY116*'DT-Prelim Calcs'!$C$21*'Drive Train'!$G$38,DE116+CY$2)</f>
        <v>11.108314006126193</v>
      </c>
      <c r="DF117" s="110">
        <f>'Drive Train'!$G$35-CY117*'DT-Prelim Calcs'!$C$21*'Drive Train'!$G$38</f>
        <v>11.108314311496034</v>
      </c>
      <c r="DG117" s="1">
        <f>IF(DD117&gt;='Drive Train'!$G$30,1,0)</f>
        <v>1</v>
      </c>
      <c r="DH117" s="110">
        <f t="shared" si="166"/>
        <v>0</v>
      </c>
      <c r="DI117" s="119">
        <f>DI116+'DT-Prelim Calcs'!$C$11</f>
        <v>4.5200000000000031</v>
      </c>
      <c r="DJ117" s="2">
        <f>DT117/'Drive Train'!$G$35</f>
        <v>0.8746705849234353</v>
      </c>
      <c r="DK117" s="88">
        <f>DR117*12*60/(PI() * 'Drive Train'!$G$17)/DJ$2*DJ117</f>
        <v>4110.8369328834679</v>
      </c>
      <c r="DL117" s="2">
        <f>('DT-Prelim Calcs'!$C$6*DJ117-DK117)/('DT-Prelim Calcs'!$C$6*DJ117)*'DT-Prelim Calcs'!$C$7*DJ117</f>
        <v>0.24077181320682295</v>
      </c>
      <c r="DM117" s="110">
        <f>DL117/'DT-Prelim Calcs'!$C$7*('DT-Prelim Calcs'!$C$8-'DT-Prelim Calcs'!$C$9)+'DT-Prelim Calcs'!$C$9</f>
        <v>17.685373004104097</v>
      </c>
      <c r="DN117" s="110">
        <f t="shared" si="127"/>
        <v>17.685373004104097</v>
      </c>
      <c r="DO117" s="2">
        <f t="shared" si="167"/>
        <v>1.2363507717605415E-9</v>
      </c>
      <c r="DP117" s="110">
        <f>DO117*'DT-Prelim Calcs'!$C$21/DJ$2/'DT-Prelim Calcs'!$C$19/'DT-Prelim Calcs'!$C$18*3.39*'DT-Prelim Calcs'!$C$20</f>
        <v>5.2039542645508967E-8</v>
      </c>
      <c r="DQ117" s="88">
        <f t="shared" si="128"/>
        <v>1</v>
      </c>
      <c r="DR117" s="110">
        <f>DP116*'DT-Prelim Calcs'!$C$11+DR116</f>
        <v>10.856671383304082</v>
      </c>
      <c r="DS117" s="110">
        <f>DS116+0.5*DP117*'DT-Prelim Calcs'!$C$11^2+DR117*'DT-Prelim Calcs'!$C$11</f>
        <v>46.10551620097749</v>
      </c>
      <c r="DT117" s="110">
        <f>MIN('Drive Train'!$G$35-DN116*'DT-Prelim Calcs'!$C$21*'Drive Train'!$G$38,DT116+DN$2)</f>
        <v>11.108316428527628</v>
      </c>
      <c r="DU117" s="110">
        <f>'Drive Train'!$G$35-DN117*'DT-Prelim Calcs'!$C$21*'Drive Train'!$G$38</f>
        <v>11.10831642963063</v>
      </c>
      <c r="DV117" s="1">
        <f>IF(DS117&gt;='Drive Train'!$G$30,1,0)</f>
        <v>1</v>
      </c>
      <c r="DW117" s="110">
        <f t="shared" si="168"/>
        <v>0</v>
      </c>
      <c r="DX117" s="119">
        <f>DX116+'DT-Prelim Calcs'!$C$11</f>
        <v>4.5200000000000031</v>
      </c>
      <c r="DY117" s="2">
        <f>EI117/'Drive Train'!$G$35</f>
        <v>0.87467058542822806</v>
      </c>
      <c r="DZ117" s="88">
        <f>EG117*12*60/(PI() * 'Drive Train'!$G$17)/DY$2*DY117</f>
        <v>4110.8369398371915</v>
      </c>
      <c r="EA117" s="2">
        <f>('DT-Prelim Calcs'!$C$6*DY117-DZ117)/('DT-Prelim Calcs'!$C$6*DY117)*'DT-Prelim Calcs'!$C$7*DY117</f>
        <v>0.24077181223968511</v>
      </c>
      <c r="EB117" s="110">
        <f>EA117/'DT-Prelim Calcs'!$C$7*('DT-Prelim Calcs'!$C$8-'DT-Prelim Calcs'!$C$9)+'DT-Prelim Calcs'!$C$9</f>
        <v>17.685372945115546</v>
      </c>
      <c r="EC117" s="110">
        <f t="shared" si="129"/>
        <v>17.685372945115546</v>
      </c>
      <c r="ED117" s="2">
        <f t="shared" si="169"/>
        <v>8.8809515297327835E-13</v>
      </c>
      <c r="EE117" s="110">
        <f>ED117*'DT-Prelim Calcs'!$C$21/DY$2/'DT-Prelim Calcs'!$C$19/'DT-Prelim Calcs'!$C$18*3.39*'DT-Prelim Calcs'!$C$20</f>
        <v>4.2878240569406735E-11</v>
      </c>
      <c r="EF117" s="88">
        <f t="shared" si="130"/>
        <v>1</v>
      </c>
      <c r="EG117" s="110">
        <f>EE116*'DT-Prelim Calcs'!$C$11+EG116</f>
        <v>9.4647904472745381</v>
      </c>
      <c r="EH117" s="110">
        <f>EH116+0.5*EE117*'DT-Prelim Calcs'!$C$11^2+EG117*'DT-Prelim Calcs'!$C$11</f>
        <v>40.704597675857045</v>
      </c>
      <c r="EI117" s="110">
        <f>MIN('Drive Train'!$G$35-EC116*'DT-Prelim Calcs'!$C$21*'Drive Train'!$G$38,EI116+EC$2)</f>
        <v>11.108316434938496</v>
      </c>
      <c r="EJ117" s="110">
        <f>'Drive Train'!$G$35-EC117*'DT-Prelim Calcs'!$C$21*'Drive Train'!$G$38</f>
        <v>11.108316434939599</v>
      </c>
      <c r="EK117" s="1">
        <f>IF(EH117&gt;='Drive Train'!$G$30,1,0)</f>
        <v>1</v>
      </c>
      <c r="EL117" s="110">
        <f t="shared" si="170"/>
        <v>0</v>
      </c>
      <c r="EM117" s="119">
        <f>EM116+'DT-Prelim Calcs'!$C$11</f>
        <v>4.5200000000000031</v>
      </c>
      <c r="EN117" s="2">
        <f>EX117/'Drive Train'!$G$35</f>
        <v>0.87467058542861498</v>
      </c>
      <c r="EO117" s="88">
        <f>EV117*12*60/(PI() * 'Drive Train'!$G$17)/EN$2*EN117</f>
        <v>4110.8369398423256</v>
      </c>
      <c r="EP117" s="2">
        <f>('DT-Prelim Calcs'!$C$6*EN117-EO117)/('DT-Prelim Calcs'!$C$6*EN117)*'DT-Prelim Calcs'!$C$7*EN117</f>
        <v>0.24077181223899105</v>
      </c>
      <c r="EQ117" s="110">
        <f>EP117/'DT-Prelim Calcs'!$C$7*('DT-Prelim Calcs'!$C$8-'DT-Prelim Calcs'!$C$9)+'DT-Prelim Calcs'!$C$9</f>
        <v>17.685372945073215</v>
      </c>
      <c r="ER117" s="110">
        <f t="shared" si="131"/>
        <v>17.685372945073215</v>
      </c>
      <c r="ES117" s="2">
        <f t="shared" si="171"/>
        <v>-8.3266726846886741E-17</v>
      </c>
      <c r="ET117" s="110">
        <f>ES117*'DT-Prelim Calcs'!$C$21/EN$2/'DT-Prelim Calcs'!$C$19/'DT-Prelim Calcs'!$C$18*3.39*'DT-Prelim Calcs'!$C$20</f>
        <v>-4.5356237364894706E-15</v>
      </c>
      <c r="EU117" s="88">
        <f t="shared" si="132"/>
        <v>1</v>
      </c>
      <c r="EV117" s="110">
        <f>ET116*'DT-Prelim Calcs'!$C$11+EV116</f>
        <v>8.3892460782728335</v>
      </c>
      <c r="EW117" s="110">
        <f>EW116+0.5*ET117*'DT-Prelim Calcs'!$C$11^2+EV117*'DT-Prelim Calcs'!$C$11</f>
        <v>36.375948620351565</v>
      </c>
      <c r="EX117" s="110">
        <f>MIN('Drive Train'!$G$35-ER116*'DT-Prelim Calcs'!$C$21*'Drive Train'!$G$38,EX116+ER$2)</f>
        <v>11.10831643494341</v>
      </c>
      <c r="EY117" s="110">
        <f>'Drive Train'!$G$35-ER117*'DT-Prelim Calcs'!$C$21*'Drive Train'!$G$38</f>
        <v>11.10831643494341</v>
      </c>
      <c r="EZ117" s="1">
        <f>IF(EW117&gt;='Drive Train'!$G$30,1,0)</f>
        <v>1</v>
      </c>
      <c r="FA117" s="110">
        <f t="shared" si="172"/>
        <v>0</v>
      </c>
      <c r="FB117" s="119">
        <f>FB116+'DT-Prelim Calcs'!$C$11</f>
        <v>4.5200000000000031</v>
      </c>
      <c r="FC117" s="2">
        <f>FM117/'Drive Train'!$G$35</f>
        <v>0.87467058542861498</v>
      </c>
      <c r="FD117" s="88">
        <f>FK117*12*60/(PI() * 'Drive Train'!$G$17)/FC$2*FC117</f>
        <v>4110.8369398423247</v>
      </c>
      <c r="FE117" s="2">
        <f>('DT-Prelim Calcs'!$C$6*FC117-FD117)/('DT-Prelim Calcs'!$C$6*FC117)*'DT-Prelim Calcs'!$C$7*FC117</f>
        <v>0.24077181223899125</v>
      </c>
      <c r="FF117" s="110">
        <f>FE117/'DT-Prelim Calcs'!$C$7*('DT-Prelim Calcs'!$C$8-'DT-Prelim Calcs'!$C$9)+'DT-Prelim Calcs'!$C$9</f>
        <v>17.685372945073226</v>
      </c>
      <c r="FG117" s="110">
        <f t="shared" si="133"/>
        <v>17.685372945073226</v>
      </c>
      <c r="FH117" s="2">
        <f t="shared" si="173"/>
        <v>1.1102230246251565E-16</v>
      </c>
      <c r="FI117" s="110">
        <f>FH117*'DT-Prelim Calcs'!$C$21/FC$2/'DT-Prelim Calcs'!$C$19/'DT-Prelim Calcs'!$C$18*3.39*'DT-Prelim Calcs'!$C$20</f>
        <v>6.7347140329692135E-15</v>
      </c>
      <c r="FJ117" s="88">
        <f t="shared" si="134"/>
        <v>1</v>
      </c>
      <c r="FK117" s="110">
        <f>FI116*'DT-Prelim Calcs'!$C$11+FK116</f>
        <v>7.5332005600817276</v>
      </c>
      <c r="FL117" s="110">
        <f>FL116+0.5*FI117*'DT-Prelim Calcs'!$C$11^2+FK117*'DT-Prelim Calcs'!$C$11</f>
        <v>32.854145537890702</v>
      </c>
      <c r="FM117" s="110">
        <f>MIN('Drive Train'!$G$35-FG116*'DT-Prelim Calcs'!$C$21*'Drive Train'!$G$38,FM116+FG$2)</f>
        <v>11.10831643494341</v>
      </c>
      <c r="FN117" s="110">
        <f>'Drive Train'!$G$35-FG117*'DT-Prelim Calcs'!$C$21*'Drive Train'!$G$38</f>
        <v>11.10831643494341</v>
      </c>
      <c r="FO117" s="1">
        <f>IF(FL117&gt;='Drive Train'!$G$30,1,0)</f>
        <v>1</v>
      </c>
      <c r="FP117" s="110">
        <f t="shared" si="174"/>
        <v>0</v>
      </c>
      <c r="FQ117" s="119">
        <f>FQ116+'DT-Prelim Calcs'!$C$11</f>
        <v>4.5200000000000031</v>
      </c>
      <c r="FR117" s="2">
        <f>GB117/'Drive Train'!$G$35</f>
        <v>0.87467058542861498</v>
      </c>
      <c r="FS117" s="88">
        <f>FZ117*12*60/(PI() * 'Drive Train'!$G$17)/FR$2*FR117</f>
        <v>4110.8369398423247</v>
      </c>
      <c r="FT117" s="2">
        <f>('DT-Prelim Calcs'!$C$6*FR117-FS117)/('DT-Prelim Calcs'!$C$6*FR117)*'DT-Prelim Calcs'!$C$7*FR117</f>
        <v>0.24077181223899125</v>
      </c>
      <c r="FU117" s="110">
        <f>FT117/'DT-Prelim Calcs'!$C$7*('DT-Prelim Calcs'!$C$8-'DT-Prelim Calcs'!$C$9)+'DT-Prelim Calcs'!$C$9</f>
        <v>17.685372945073226</v>
      </c>
      <c r="FV117" s="110">
        <f t="shared" si="135"/>
        <v>17.685372945073226</v>
      </c>
      <c r="FW117" s="2">
        <f t="shared" si="175"/>
        <v>1.3877787807814457E-16</v>
      </c>
      <c r="FX117" s="110">
        <f>FW117*'DT-Prelim Calcs'!$C$21/FR$2/'DT-Prelim Calcs'!$C$19/'DT-Prelim Calcs'!$C$18*3.39*'DT-Prelim Calcs'!$C$20</f>
        <v>9.2774121882739154E-15</v>
      </c>
      <c r="FY117" s="88">
        <f t="shared" si="136"/>
        <v>1</v>
      </c>
      <c r="FZ117" s="110">
        <f>FX116*'DT-Prelim Calcs'!$C$11+FZ116</f>
        <v>6.8356819897037893</v>
      </c>
      <c r="GA117" s="110">
        <f>GA116+0.5*FX117*'DT-Prelim Calcs'!$C$11^2+FZ117*'DT-Prelim Calcs'!$C$11</f>
        <v>29.940734748755172</v>
      </c>
      <c r="GB117" s="110">
        <f>MIN('Drive Train'!$G$35-FV116*'DT-Prelim Calcs'!$C$21*'Drive Train'!$G$38,GB116+FV$2)</f>
        <v>11.10831643494341</v>
      </c>
      <c r="GC117" s="110">
        <f>'Drive Train'!$G$35-FV117*'DT-Prelim Calcs'!$C$21*'Drive Train'!$G$38</f>
        <v>11.10831643494341</v>
      </c>
      <c r="GD117" s="1">
        <f>IF(GA117&gt;='Drive Train'!$G$30,1,0)</f>
        <v>1</v>
      </c>
      <c r="GE117" s="110">
        <f t="shared" si="176"/>
        <v>0</v>
      </c>
      <c r="GF117" s="119">
        <f>GF116+'DT-Prelim Calcs'!$C$11</f>
        <v>4.5200000000000031</v>
      </c>
      <c r="GG117" s="2">
        <f>GQ117/'Drive Train'!$G$35</f>
        <v>0.87467043588042881</v>
      </c>
      <c r="GH117" s="88">
        <f>GO117*12*60/(PI() * 'Drive Train'!$G$17)/GG$2*GG117</f>
        <v>4110.8348260766625</v>
      </c>
      <c r="GI117" s="2">
        <f>('DT-Prelim Calcs'!$C$6*GG117-GH117)/('DT-Prelim Calcs'!$C$6*GG117)*'DT-Prelim Calcs'!$C$7*GG117</f>
        <v>0.24077211172015564</v>
      </c>
      <c r="GJ117" s="110">
        <f>GI117/'DT-Prelim Calcs'!$C$7*('DT-Prelim Calcs'!$C$8-'DT-Prelim Calcs'!$C$9)+'DT-Prelim Calcs'!$C$9</f>
        <v>17.685391211300274</v>
      </c>
      <c r="GK117" s="110">
        <f t="shared" si="177"/>
        <v>17.685391211300274</v>
      </c>
      <c r="GL117" s="2">
        <f t="shared" si="178"/>
        <v>3.8211813993549448E-7</v>
      </c>
      <c r="GM117" s="110">
        <f>GL117*'DT-Prelim Calcs'!$C$21/GG$2/'DT-Prelim Calcs'!$C$19/'DT-Prelim Calcs'!$C$18*3.39*'DT-Prelim Calcs'!$C$20</f>
        <v>1.4191612996937287E-5</v>
      </c>
      <c r="GN117" s="88">
        <f t="shared" si="137"/>
        <v>1</v>
      </c>
      <c r="GO117" s="110">
        <f>GM116*'DT-Prelim Calcs'!$C$11+GO116</f>
        <v>12.304223358446931</v>
      </c>
      <c r="GP117" s="110">
        <f>GP116+0.5*GM117*'DT-Prelim Calcs'!$C$11^2+GO117*'DT-Prelim Calcs'!$C$11</f>
        <v>49.536806033588306</v>
      </c>
      <c r="GQ117" s="110">
        <f>MIN('Drive Train'!$G$35-GK116*'DT-Prelim Calcs'!$C$21*'Drive Train'!$G$38,GQ116+GK$2)</f>
        <v>11.108314535681446</v>
      </c>
      <c r="GR117" s="110">
        <f>'Drive Train'!$G$35-GK117*'DT-Prelim Calcs'!$C$21*'Drive Train'!$G$38</f>
        <v>11.108314790982975</v>
      </c>
      <c r="GS117" s="1">
        <f>IF(GP117&gt;='Drive Train'!$G$30,1,0)</f>
        <v>1</v>
      </c>
      <c r="GT117" s="110">
        <f t="shared" si="179"/>
        <v>0</v>
      </c>
      <c r="GU117" s="119">
        <f>GU116+'DT-Prelim Calcs'!$C$11</f>
        <v>4.5200000000000031</v>
      </c>
      <c r="GV117" s="2">
        <f>HF117/'Drive Train'!$G$35</f>
        <v>0.87467047852913982</v>
      </c>
      <c r="GW117" s="88">
        <f>HD117*12*60/(PI() * 'Drive Train'!$G$17)/GV$2*GV117</f>
        <v>4110.835428888272</v>
      </c>
      <c r="GX117" s="2">
        <f>('DT-Prelim Calcs'!$C$6*GV117-GW117)/('DT-Prelim Calcs'!$C$6*GV117)*'DT-Prelim Calcs'!$C$7*GV117</f>
        <v>0.24077202631299399</v>
      </c>
      <c r="GY117" s="110">
        <f>GX117/'DT-Prelim Calcs'!$C$7*('DT-Prelim Calcs'!$C$8-'DT-Prelim Calcs'!$C$9)+'DT-Prelim Calcs'!$C$9</f>
        <v>17.685386002069137</v>
      </c>
      <c r="GZ117" s="110">
        <f t="shared" si="138"/>
        <v>17.685386002069137</v>
      </c>
      <c r="HA117" s="2">
        <f t="shared" si="180"/>
        <v>2.7314425296576239E-7</v>
      </c>
      <c r="HB117" s="110">
        <f>HA117*'DT-Prelim Calcs'!$C$21/GV$2/'DT-Prelim Calcs'!$C$19/'DT-Prelim Calcs'!$C$18*3.39*'DT-Prelim Calcs'!$C$20</f>
        <v>1.0144395476964294E-5</v>
      </c>
      <c r="HC117" s="88">
        <f t="shared" si="139"/>
        <v>1</v>
      </c>
      <c r="HD117" s="110">
        <f>HB116*'DT-Prelim Calcs'!$C$11+HD116</f>
        <v>12.304224562783721</v>
      </c>
      <c r="HE117" s="110">
        <f>HE116+0.5*HB117*'DT-Prelim Calcs'!$C$11^2+HD117*'DT-Prelim Calcs'!$C$11</f>
        <v>50.204422768310458</v>
      </c>
      <c r="HF117" s="110">
        <f>MIN('Drive Train'!$G$35-GZ116*'DT-Prelim Calcs'!$C$21*'Drive Train'!$G$38,HF116+GZ$2)</f>
        <v>11.108315077320075</v>
      </c>
      <c r="HG117" s="110">
        <f>'Drive Train'!$G$35-GZ117*'DT-Prelim Calcs'!$C$21*'Drive Train'!$G$38</f>
        <v>11.108315259813777</v>
      </c>
      <c r="HH117" s="1">
        <f>IF(HE117&gt;='Drive Train'!$G$30,1,0)</f>
        <v>1</v>
      </c>
      <c r="HI117" s="110">
        <f t="shared" si="181"/>
        <v>0</v>
      </c>
      <c r="HJ117" s="119">
        <f>HJ116+'DT-Prelim Calcs'!$C$11</f>
        <v>4.5200000000000031</v>
      </c>
      <c r="HK117" s="2">
        <f>HU117/'Drive Train'!$G$35</f>
        <v>0.87467049919315809</v>
      </c>
      <c r="HL117" s="88">
        <f>HS117*12*60/(PI() * 'Drive Train'!$G$17)/HK$2*HK117</f>
        <v>4110.8357209606374</v>
      </c>
      <c r="HM117" s="2">
        <f>('DT-Prelim Calcs'!$C$6*HK117-HL117)/('DT-Prelim Calcs'!$C$6*HK117)*'DT-Prelim Calcs'!$C$7*HK117</f>
        <v>0.24077198493178803</v>
      </c>
      <c r="HN117" s="110">
        <f>HM117/'DT-Prelim Calcs'!$C$7*('DT-Prelim Calcs'!$C$8-'DT-Prelim Calcs'!$C$9)+'DT-Prelim Calcs'!$C$9</f>
        <v>17.68538347810906</v>
      </c>
      <c r="HO117" s="110">
        <f t="shared" si="140"/>
        <v>17.68538347810906</v>
      </c>
      <c r="HP117" s="2">
        <f t="shared" si="182"/>
        <v>2.2034457308750532E-7</v>
      </c>
      <c r="HQ117" s="110">
        <f>HP117*'DT-Prelim Calcs'!$C$21/HK$2/'DT-Prelim Calcs'!$C$19/'DT-Prelim Calcs'!$C$18*3.39*'DT-Prelim Calcs'!$C$20</f>
        <v>8.1834505625959467E-6</v>
      </c>
      <c r="HR117" s="88">
        <f t="shared" si="141"/>
        <v>1</v>
      </c>
      <c r="HS117" s="110">
        <f>HQ116*'DT-Prelim Calcs'!$C$11+HS116</f>
        <v>12.304225146305109</v>
      </c>
      <c r="HT117" s="110">
        <f>HT116+0.5*HQ117*'DT-Prelim Calcs'!$C$11^2+HS117*'DT-Prelim Calcs'!$C$11</f>
        <v>50.673145392907948</v>
      </c>
      <c r="HU117" s="110">
        <f>MIN('Drive Train'!$G$35-HO116*'DT-Prelim Calcs'!$C$21*'Drive Train'!$G$38,HU116+HO$2)</f>
        <v>11.108315339753107</v>
      </c>
      <c r="HV117" s="110">
        <f>'Drive Train'!$G$35-HO117*'DT-Prelim Calcs'!$C$21*'Drive Train'!$G$38</f>
        <v>11.108315486970184</v>
      </c>
      <c r="HW117" s="1">
        <f>IF(HT117&gt;='Drive Train'!$G$30,1,0)</f>
        <v>1</v>
      </c>
      <c r="HX117" s="110">
        <f t="shared" si="183"/>
        <v>0</v>
      </c>
      <c r="HY117" s="119">
        <f>HY116+'DT-Prelim Calcs'!$C$11</f>
        <v>4.5200000000000031</v>
      </c>
      <c r="HZ117" s="2">
        <f>IJ117/'Drive Train'!$G$35</f>
        <v>0.87467051030528564</v>
      </c>
      <c r="IA117" s="88">
        <f>IH117*12*60/(PI() * 'Drive Train'!$G$17)/HZ$2*HZ117</f>
        <v>4110.8358780232829</v>
      </c>
      <c r="IB117" s="2">
        <f>('DT-Prelim Calcs'!$C$6*HZ117-IA117)/('DT-Prelim Calcs'!$C$6*HZ117)*'DT-Prelim Calcs'!$C$7*HZ117</f>
        <v>0.24077196267894102</v>
      </c>
      <c r="IC117" s="110">
        <f>IB117/'DT-Prelim Calcs'!$C$7*('DT-Prelim Calcs'!$C$8-'DT-Prelim Calcs'!$C$9)+'DT-Prelim Calcs'!$C$9</f>
        <v>17.685382120843212</v>
      </c>
      <c r="ID117" s="110">
        <f t="shared" si="142"/>
        <v>17.685382120843212</v>
      </c>
      <c r="IE117" s="2">
        <f t="shared" si="184"/>
        <v>1.9195141331973531E-7</v>
      </c>
      <c r="IF117" s="110">
        <f>IE117*'DT-Prelim Calcs'!$C$21/HZ$2/'DT-Prelim Calcs'!$C$19/'DT-Prelim Calcs'!$C$18*3.39*'DT-Prelim Calcs'!$C$20</f>
        <v>7.1289475357246661E-6</v>
      </c>
      <c r="IG117" s="88">
        <f t="shared" si="143"/>
        <v>1</v>
      </c>
      <c r="IH117" s="110">
        <f>IF116*'DT-Prelim Calcs'!$C$11+IH116</f>
        <v>12.304225460095186</v>
      </c>
      <c r="II117" s="110">
        <f>II116+0.5*IF117*'DT-Prelim Calcs'!$C$11^2+IH117*'DT-Prelim Calcs'!$C$11</f>
        <v>51.002210688785645</v>
      </c>
      <c r="IJ117" s="110">
        <f>MIN('Drive Train'!$G$35-ID116*'DT-Prelim Calcs'!$C$21*'Drive Train'!$G$38,IJ116+ID$2)</f>
        <v>11.108315480877128</v>
      </c>
      <c r="IK117" s="110">
        <f>'Drive Train'!$G$35-ID117*'DT-Prelim Calcs'!$C$21*'Drive Train'!$G$38</f>
        <v>11.10831560912411</v>
      </c>
      <c r="IL117" s="1">
        <f>IF(II117&gt;='Drive Train'!$G$30,1,0)</f>
        <v>1</v>
      </c>
      <c r="IM117" s="110">
        <f t="shared" si="185"/>
        <v>0</v>
      </c>
      <c r="IN117" s="119">
        <f>IN116+'DT-Prelim Calcs'!$C$11</f>
        <v>4.5200000000000031</v>
      </c>
      <c r="IO117" s="2">
        <f>IY117/'Drive Train'!$G$35</f>
        <v>0.87467051682864894</v>
      </c>
      <c r="IP117" s="88">
        <f>IW117*12*60/(PI() * 'Drive Train'!$G$17)/IO$2*IO117</f>
        <v>4110.8359702267499</v>
      </c>
      <c r="IQ117" s="2">
        <f>('DT-Prelim Calcs'!$C$6*IO117-IP117)/('DT-Prelim Calcs'!$C$6*IO117)*'DT-Prelim Calcs'!$C$7*IO117</f>
        <v>0.24077194961542969</v>
      </c>
      <c r="IR117" s="110">
        <f>IQ117/'DT-Prelim Calcs'!$C$7*('DT-Prelim Calcs'!$C$8-'DT-Prelim Calcs'!$C$9)+'DT-Prelim Calcs'!$C$9</f>
        <v>17.68538132406167</v>
      </c>
      <c r="IS117" s="110">
        <f t="shared" si="144"/>
        <v>17.68538132406167</v>
      </c>
      <c r="IT117" s="2">
        <f t="shared" si="186"/>
        <v>1.7528323781323962E-7</v>
      </c>
      <c r="IU117" s="110">
        <f>IT117*'DT-Prelim Calcs'!$C$21/IO$2/'DT-Prelim Calcs'!$C$19/'DT-Prelim Calcs'!$C$18*3.39*'DT-Prelim Calcs'!$C$20</f>
        <v>6.5099026084329468E-6</v>
      </c>
      <c r="IV117" s="88">
        <f t="shared" si="145"/>
        <v>1</v>
      </c>
      <c r="IW117" s="110">
        <f>IU116*'DT-Prelim Calcs'!$C$11+IW116</f>
        <v>12.304225644305323</v>
      </c>
      <c r="IX117" s="110">
        <f>IX116+0.5*IU117*'DT-Prelim Calcs'!$C$11^2+IW117*'DT-Prelim Calcs'!$C$11</f>
        <v>51.234928425984251</v>
      </c>
      <c r="IY117" s="110">
        <f>MIN('Drive Train'!$G$35-IS116*'DT-Prelim Calcs'!$C$21*'Drive Train'!$G$38,IY116+IS$2)</f>
        <v>11.10831556372384</v>
      </c>
      <c r="IZ117" s="110">
        <f>'Drive Train'!$G$35-IS117*'DT-Prelim Calcs'!$C$21*'Drive Train'!$G$38</f>
        <v>11.108315680834449</v>
      </c>
      <c r="JA117" s="1">
        <f>IF(IX117&gt;='Drive Train'!$G$30,1,0)</f>
        <v>1</v>
      </c>
      <c r="JB117" s="110">
        <f t="shared" si="187"/>
        <v>0</v>
      </c>
      <c r="JC117" s="119">
        <f>JC116+'DT-Prelim Calcs'!$C$11</f>
        <v>4.5200000000000031</v>
      </c>
      <c r="JD117" s="2">
        <f>JN117/'Drive Train'!$G$35</f>
        <v>0.87467052064832762</v>
      </c>
      <c r="JE117" s="88">
        <f>JL117*12*60/(PI() * 'Drive Train'!$G$17)/JD$2*JD117</f>
        <v>4110.8360242154076</v>
      </c>
      <c r="JF117" s="2">
        <f>('DT-Prelim Calcs'!$C$6*JD117-JE117)/('DT-Prelim Calcs'!$C$6*JD117)*'DT-Prelim Calcs'!$C$7*JD117</f>
        <v>0.24077194196624388</v>
      </c>
      <c r="JG117" s="110">
        <f>JF117/'DT-Prelim Calcs'!$C$7*('DT-Prelim Calcs'!$C$8-'DT-Prelim Calcs'!$C$9)+'DT-Prelim Calcs'!$C$9</f>
        <v>17.685380857515582</v>
      </c>
      <c r="JH117" s="110">
        <f t="shared" si="146"/>
        <v>17.685380857515582</v>
      </c>
      <c r="JI117" s="2">
        <f t="shared" si="188"/>
        <v>1.6552338302777692E-7</v>
      </c>
      <c r="JJ117" s="110">
        <f>JI117*'DT-Prelim Calcs'!$C$21/JD$2/'DT-Prelim Calcs'!$C$19/'DT-Prelim Calcs'!$C$18*3.39*'DT-Prelim Calcs'!$C$20</f>
        <v>6.1474281076281039E-6</v>
      </c>
      <c r="JK117" s="88">
        <f t="shared" si="147"/>
        <v>1</v>
      </c>
      <c r="JL117" s="110">
        <f>JJ116*'DT-Prelim Calcs'!$C$11+JL116</f>
        <v>12.304225752167412</v>
      </c>
      <c r="JM117" s="110">
        <f>JM116+0.5*JJ117*'DT-Prelim Calcs'!$C$11^2+JL117*'DT-Prelim Calcs'!$C$11</f>
        <v>51.392561144230349</v>
      </c>
      <c r="JN117" s="110">
        <f>MIN('Drive Train'!$G$35-JH116*'DT-Prelim Calcs'!$C$21*'Drive Train'!$G$38,JN116+JH$2)</f>
        <v>11.10831561223376</v>
      </c>
      <c r="JO117" s="110">
        <f>'Drive Train'!$G$35-JH117*'DT-Prelim Calcs'!$C$21*'Drive Train'!$G$38</f>
        <v>11.108315722823598</v>
      </c>
      <c r="JP117" s="1">
        <f>IF(JM117&gt;='Drive Train'!$G$30,1,0)</f>
        <v>1</v>
      </c>
      <c r="JQ117" s="110">
        <f>MIN(JG117,'DT-Prelim Calcs'!$C$10)*'DT-Prelim Calcs'!$C$11*1000/60/60*(1-JP117)</f>
        <v>0</v>
      </c>
      <c r="JR117" s="119">
        <f>JR116+'DT-Prelim Calcs'!$C$11</f>
        <v>4.5200000000000031</v>
      </c>
      <c r="JS117" s="2">
        <f>KC117/'Drive Train'!$G$35</f>
        <v>0.87467052205363194</v>
      </c>
      <c r="JT117" s="88">
        <f>KA117*12*60/(PI() * 'Drive Train'!$G$17)/JS$2*JS117</f>
        <v>4110.8360440784618</v>
      </c>
      <c r="JU117" s="2">
        <f>('DT-Prelim Calcs'!$C$6*JS117-JT117)/('DT-Prelim Calcs'!$C$6*JS117)*'DT-Prelim Calcs'!$C$7*JS117</f>
        <v>0.24077193915201986</v>
      </c>
      <c r="JV117" s="110">
        <f>JU117/'DT-Prelim Calcs'!$C$7*('DT-Prelim Calcs'!$C$8-'DT-Prelim Calcs'!$C$9)+'DT-Prelim Calcs'!$C$9</f>
        <v>17.685380685867877</v>
      </c>
      <c r="JW117" s="110">
        <f t="shared" si="148"/>
        <v>17.685380685867877</v>
      </c>
      <c r="JX117" s="2">
        <f t="shared" si="189"/>
        <v>1.6193261948016513E-7</v>
      </c>
      <c r="JY117" s="110">
        <f>JX117*'DT-Prelim Calcs'!$C$21/JS$2/'DT-Prelim Calcs'!$C$19/'DT-Prelim Calcs'!$C$18*3.39*'DT-Prelim Calcs'!$C$20</f>
        <v>6.0140695430757416E-6</v>
      </c>
      <c r="JZ117" s="88">
        <f t="shared" si="149"/>
        <v>1</v>
      </c>
      <c r="KA117" s="110">
        <f>JY116*'DT-Prelim Calcs'!$C$11+KA116</f>
        <v>12.304225791851124</v>
      </c>
      <c r="KB117" s="110">
        <f>KB116+0.5*JY117*'DT-Prelim Calcs'!$C$11^2+KA117*'DT-Prelim Calcs'!$C$11</f>
        <v>51.454651218027969</v>
      </c>
      <c r="KC117" s="110">
        <f>MIN('Drive Train'!$G$35-JW116*'DT-Prelim Calcs'!$C$21*'Drive Train'!$G$38,KC116+JW$2)</f>
        <v>11.108315630081124</v>
      </c>
      <c r="KD117" s="110">
        <f>'Drive Train'!$G$35-JW117*'DT-Prelim Calcs'!$C$21*'Drive Train'!$G$38</f>
        <v>11.108315738271891</v>
      </c>
      <c r="KE117" s="1">
        <f>IF(KB117&gt;='Drive Train'!$G$30,1,0)</f>
        <v>1</v>
      </c>
      <c r="KF117" s="110">
        <f>MIN(JV117,'DT-Prelim Calcs'!$C$10)*'DT-Prelim Calcs'!$C$11*1000/60/60*(1-KE117)</f>
        <v>0</v>
      </c>
      <c r="KG117" s="119">
        <f>KG116+'DT-Prelim Calcs'!$C$11</f>
        <v>4.5200000000000031</v>
      </c>
      <c r="KH117" s="2">
        <f>KR117/'Drive Train'!$G$35</f>
        <v>0.87467052194913064</v>
      </c>
      <c r="KI117" s="88">
        <f>KP117*12*60/(PI() * 'Drive Train'!$G$17)/KH$2*KH117</f>
        <v>4110.8360426014042</v>
      </c>
      <c r="KJ117" s="2">
        <f>('DT-Prelim Calcs'!$C$6*KH117-KI117)/('DT-Prelim Calcs'!$C$6*KH117)*'DT-Prelim Calcs'!$C$7*KH117</f>
        <v>0.24077193936129124</v>
      </c>
      <c r="KK117" s="110">
        <f>KJ117/'DT-Prelim Calcs'!$C$7*('DT-Prelim Calcs'!$C$8-'DT-Prelim Calcs'!$C$9)+'DT-Prelim Calcs'!$C$9</f>
        <v>17.685380698631949</v>
      </c>
      <c r="KL117" s="110">
        <f t="shared" si="150"/>
        <v>17.685380698631949</v>
      </c>
      <c r="KM117" s="2">
        <f t="shared" si="190"/>
        <v>1.6219963600017095E-7</v>
      </c>
      <c r="KN117" s="110">
        <f>KM117*'DT-Prelim Calcs'!$C$21/KH$2/'DT-Prelim Calcs'!$C$19/'DT-Prelim Calcs'!$C$18*3.39*'DT-Prelim Calcs'!$C$20</f>
        <v>6.0239863586353248E-6</v>
      </c>
      <c r="KO117" s="88">
        <f t="shared" si="151"/>
        <v>1</v>
      </c>
      <c r="KP117" s="110">
        <f>KN116*'DT-Prelim Calcs'!$C$11+KP116</f>
        <v>12.30422578890016</v>
      </c>
      <c r="KQ117" s="110">
        <f>KQ116+0.5*KN117*'DT-Prelim Calcs'!$C$11^2+KP117*'DT-Prelim Calcs'!$C$11</f>
        <v>51.450095782777993</v>
      </c>
      <c r="KR117" s="110">
        <f>MIN('Drive Train'!$G$35-KL116*'DT-Prelim Calcs'!$C$21*'Drive Train'!$G$38,KR116+KL$2)</f>
        <v>11.108315628753958</v>
      </c>
      <c r="KS117" s="110">
        <f>'Drive Train'!$G$35-KL117*'DT-Prelim Calcs'!$C$21*'Drive Train'!$G$38</f>
        <v>11.108315737123124</v>
      </c>
      <c r="KT117" s="1">
        <f>IF(KQ117&gt;='Drive Train'!$G$30,1,0)</f>
        <v>1</v>
      </c>
      <c r="KU117" s="110">
        <f>MIN(KK117,'DT-Prelim Calcs'!$C$10)*'DT-Prelim Calcs'!$C$11*1000/60/60*(1-KT117)</f>
        <v>0</v>
      </c>
      <c r="KV117" s="119">
        <f>KV116+'DT-Prelim Calcs'!$C$11</f>
        <v>4.5200000000000031</v>
      </c>
      <c r="KW117" s="2">
        <f>LG117/'Drive Train'!$G$35</f>
        <v>0.8746705220472405</v>
      </c>
      <c r="KX117" s="88">
        <f>LE117*12*60/(PI() * 'Drive Train'!$G$17)/KW$2*KW117</f>
        <v>4110.8360439881235</v>
      </c>
      <c r="KY117" s="2">
        <f>('DT-Prelim Calcs'!$C$6*KW117-KX117)/('DT-Prelim Calcs'!$C$6*KW117)*'DT-Prelim Calcs'!$C$7*KW117</f>
        <v>0.24077193916481893</v>
      </c>
      <c r="KZ117" s="110">
        <f>KY117/'DT-Prelim Calcs'!$C$7*('DT-Prelim Calcs'!$C$8-'DT-Prelim Calcs'!$C$9)+'DT-Prelim Calcs'!$C$9</f>
        <v>17.685380686648529</v>
      </c>
      <c r="LA117" s="110">
        <f t="shared" si="152"/>
        <v>17.685380686648529</v>
      </c>
      <c r="LB117" s="2">
        <f t="shared" si="191"/>
        <v>1.619489502502347E-7</v>
      </c>
      <c r="LC117" s="110">
        <f>LB117*'DT-Prelim Calcs'!$C$21/KW$2/'DT-Prelim Calcs'!$C$19/'DT-Prelim Calcs'!$C$18*3.39*'DT-Prelim Calcs'!$C$20</f>
        <v>6.0146760569900203E-6</v>
      </c>
      <c r="LD117" s="88">
        <f t="shared" si="153"/>
        <v>1</v>
      </c>
      <c r="LE117" s="110">
        <f>LC116*'DT-Prelim Calcs'!$C$11+LE116</f>
        <v>12.304225791670643</v>
      </c>
      <c r="LF117" s="110">
        <f>LF116+0.5*LC117*'DT-Prelim Calcs'!$C$11^2+LE117*'DT-Prelim Calcs'!$C$11</f>
        <v>51.454436133595948</v>
      </c>
      <c r="LG117" s="110">
        <f>MIN('Drive Train'!$G$35-LA116*'DT-Prelim Calcs'!$C$21*'Drive Train'!$G$38,LG116+LA$2)</f>
        <v>11.108315629999954</v>
      </c>
      <c r="LH117" s="110">
        <f>'Drive Train'!$G$35-LA117*'DT-Prelim Calcs'!$C$21*'Drive Train'!$G$38</f>
        <v>11.108315738201632</v>
      </c>
      <c r="LI117" s="1">
        <f>IF(LF117&gt;='Drive Train'!$G$30,1,0)</f>
        <v>1</v>
      </c>
      <c r="LJ117" s="110">
        <f>MIN(KZ117,'DT-Prelim Calcs'!$C$10)*'DT-Prelim Calcs'!$C$11*1000/60/60*(1-LI117)</f>
        <v>0</v>
      </c>
      <c r="LK117" s="119">
        <f>LK116+'DT-Prelim Calcs'!$C$11</f>
        <v>4.5200000000000031</v>
      </c>
      <c r="LL117" s="2">
        <f>LV117/'Drive Train'!$G$35</f>
        <v>0.87467052197331285</v>
      </c>
      <c r="LM117" s="88">
        <f>LT117*12*60/(PI() * 'Drive Train'!$G$17)/LL$2*LL117</f>
        <v>4110.8360429432059</v>
      </c>
      <c r="LN117" s="2">
        <f>('DT-Prelim Calcs'!$C$6*LL117-LM117)/('DT-Prelim Calcs'!$C$6*LL117)*'DT-Prelim Calcs'!$C$7*LL117</f>
        <v>0.24077193931286422</v>
      </c>
      <c r="LO117" s="110">
        <f>LN117/'DT-Prelim Calcs'!$C$7*('DT-Prelim Calcs'!$C$8-'DT-Prelim Calcs'!$C$9)+'DT-Prelim Calcs'!$C$9</f>
        <v>17.685380695678248</v>
      </c>
      <c r="LP117" s="110">
        <f t="shared" si="154"/>
        <v>17.685380695678248</v>
      </c>
      <c r="LQ117" s="2">
        <f t="shared" si="192"/>
        <v>1.6213784637120199E-7</v>
      </c>
      <c r="LR117" s="110">
        <f>LQ117*'DT-Prelim Calcs'!$C$21/LL$2/'DT-Prelim Calcs'!$C$19/'DT-Prelim Calcs'!$C$18*3.39*'DT-Prelim Calcs'!$C$20</f>
        <v>6.0216915330044367E-6</v>
      </c>
      <c r="LS117" s="88">
        <f t="shared" si="155"/>
        <v>1</v>
      </c>
      <c r="LT117" s="110">
        <f>LR116*'DT-Prelim Calcs'!$C$11+LT116</f>
        <v>12.304225789583036</v>
      </c>
      <c r="LU117" s="110">
        <f>LU116+0.5*LR117*'DT-Prelim Calcs'!$C$11^2+LT117*'DT-Prelim Calcs'!$C$11</f>
        <v>51.451560550379071</v>
      </c>
      <c r="LV117" s="110">
        <f>MIN('Drive Train'!$G$35-LP116*'DT-Prelim Calcs'!$C$21*'Drive Train'!$G$38,LV116+LP$2)</f>
        <v>11.108315629061073</v>
      </c>
      <c r="LW117" s="110">
        <f>'Drive Train'!$G$35-LP117*'DT-Prelim Calcs'!$C$21*'Drive Train'!$G$38</f>
        <v>11.108315737388956</v>
      </c>
      <c r="LX117" s="1">
        <f>IF(LU117&gt;='Drive Train'!$G$30,1,0)</f>
        <v>1</v>
      </c>
      <c r="LY117" s="110">
        <f>MIN(LO117,'DT-Prelim Calcs'!$C$10)*'DT-Prelim Calcs'!$C$11*1000/60/60*(1-LX117)</f>
        <v>0</v>
      </c>
      <c r="LZ117" s="119">
        <f>LZ116+'DT-Prelim Calcs'!$C$11</f>
        <v>4.5200000000000031</v>
      </c>
    </row>
    <row r="118" spans="18:338" x14ac:dyDescent="0.2">
      <c r="R118" s="119">
        <f>R117+'DT-Prelim Calcs'!$C$11</f>
        <v>4.5600000000000032</v>
      </c>
      <c r="S118" s="2">
        <f>AG118/'Drive Train'!$G$35</f>
        <v>0</v>
      </c>
      <c r="T118" s="88">
        <f>AE118*12*60/(PI() * 'Drive Train'!$G$17)/S$2*ABS(S118)</f>
        <v>0</v>
      </c>
      <c r="U118" s="2">
        <f>IF(OR(AD117=1,AND($C$32=Motors!$C$28,'DT-Prelim Calcs'!AI117=1)),0,IF(AG118=0,-(V117+$C$9)/($C$8-$C$9)*$C$7,($C$6*S118-T118)/($C$6*S118)*$C$7*S118))</f>
        <v>0</v>
      </c>
      <c r="V118" s="110">
        <f>IF(AND(AD117=1,AI117=1),0,ABS(U118/$C$7*($C$8-$C$9)+$C$9) *'Drive Train'!$K$55 + V117*(1-'Drive Train'!$K$55))</f>
        <v>0</v>
      </c>
      <c r="W118" s="110">
        <f t="shared" si="194"/>
        <v>0</v>
      </c>
      <c r="X118" s="2">
        <f>MAX(MIN(IF(AND(AI117=1,AG118&lt;0),-1,1)*(W118-$C$9)/($C$8-$C$9)*$C$7-$C$29*AE118/T$2 -  AI117*$C$29/2,X$2),MAX(X$4:X117)*-1)</f>
        <v>-0.19877611615902296</v>
      </c>
      <c r="Y118" s="110">
        <f t="shared" si="109"/>
        <v>0</v>
      </c>
      <c r="Z118" s="110">
        <f t="shared" si="110"/>
        <v>0</v>
      </c>
      <c r="AA118" s="110">
        <f t="shared" si="111"/>
        <v>0</v>
      </c>
      <c r="AB118" s="110" t="e">
        <f t="shared" si="112"/>
        <v>#N/A</v>
      </c>
      <c r="AC118" s="88">
        <f t="shared" si="156"/>
        <v>0</v>
      </c>
      <c r="AD118" s="1">
        <f t="shared" si="113"/>
        <v>1</v>
      </c>
      <c r="AE118" s="110">
        <f t="shared" si="114"/>
        <v>0</v>
      </c>
      <c r="AF118" s="110" t="e">
        <f t="shared" si="115"/>
        <v>#N/A</v>
      </c>
      <c r="AG118" s="110">
        <f>IF(AI117=0,MIN('Drive Train'!$G$35-W117*$C$21*'Drive Train'!$G$38,AG117+W$2)-$C$3,IF(AE117-1&lt;=0,0,IF($C$32=Motors!$C$26,MAX(ABS(AG116)*-1,AG117-W$2),MAX(0,MAX(AG$4:AG117)*-1,AG117-W$2))))</f>
        <v>0</v>
      </c>
      <c r="AH118" s="110">
        <f>'Drive Train'!$G$35-ABS(W118)*'DT-Prelim Calcs'!$C$21*'Drive Train'!$G$38</f>
        <v>12.7</v>
      </c>
      <c r="AI118" s="1">
        <f>IF(AJ118&gt;='Drive Train'!$G$30,1,0)</f>
        <v>1</v>
      </c>
      <c r="AJ118" s="110">
        <f>AJ117+0.5*Y118*'DT-Prelim Calcs'!$C$11^2+AE118*'DT-Prelim Calcs'!$C$11</f>
        <v>27.383415475911544</v>
      </c>
      <c r="AK118" s="110">
        <f t="shared" si="193"/>
        <v>0</v>
      </c>
      <c r="AL118" s="119">
        <f>AL117+'DT-Prelim Calcs'!$C$11</f>
        <v>4.5600000000000032</v>
      </c>
      <c r="AM118" s="2">
        <f>AW118/'Drive Train'!$G$35</f>
        <v>0.76874810292829954</v>
      </c>
      <c r="AN118" s="88">
        <f>AU118*12*60/(PI() * 'Drive Train'!$G$17)/AM$2*AM118</f>
        <v>2487.1327654892839</v>
      </c>
      <c r="AO118" s="2">
        <f>('DT-Prelim Calcs'!$C$6*AM118-AN118)/('DT-Prelim Calcs'!$C$6*AM118)*'DT-Prelim Calcs'!$C$7*AM118</f>
        <v>0.48344557866659238</v>
      </c>
      <c r="AP118" s="110">
        <f>AO118/'DT-Prelim Calcs'!$C$7*('DT-Prelim Calcs'!$C$8-'DT-Prelim Calcs'!$C$9)+'DT-Prelim Calcs'!$C$9</f>
        <v>32.48675160661486</v>
      </c>
      <c r="AQ118" s="110">
        <f t="shared" si="117"/>
        <v>32.48675160661486</v>
      </c>
      <c r="AR118" s="2">
        <f t="shared" si="157"/>
        <v>0.31770272011395501</v>
      </c>
      <c r="AS118" s="110">
        <f>AR118*'DT-Prelim Calcs'!$C$21/AM$2/'DT-Prelim Calcs'!$C$19/'DT-Prelim Calcs'!$C$18*3.39*'DT-Prelim Calcs'!$C$20</f>
        <v>3.5397801732411747</v>
      </c>
      <c r="AT118" s="88">
        <f t="shared" si="118"/>
        <v>0</v>
      </c>
      <c r="AU118" s="110">
        <f>AS117*'DT-Prelim Calcs'!$C$11+AU117</f>
        <v>28.233341667230551</v>
      </c>
      <c r="AV118" s="110">
        <f>AV117+0.5*AS118*'DT-Prelim Calcs'!$C$11^2+AU118*'DT-Prelim Calcs'!$C$11</f>
        <v>75.265971469994</v>
      </c>
      <c r="AW118" s="110">
        <f>MIN('Drive Train'!$G$35-AQ117*'DT-Prelim Calcs'!$C$21*'Drive Train'!$G$38,AW117+AQ$2)</f>
        <v>9.7631009071894042</v>
      </c>
      <c r="AX118" s="110">
        <f>'Drive Train'!$G$35-AQ118*'DT-Prelim Calcs'!$C$21*'Drive Train'!$G$38</f>
        <v>9.7761923554046621</v>
      </c>
      <c r="AY118" s="1">
        <f>IF(AV118&gt;='Drive Train'!$G$30,1,0)</f>
        <v>1</v>
      </c>
      <c r="AZ118" s="110">
        <f t="shared" si="158"/>
        <v>0</v>
      </c>
      <c r="BA118" s="119">
        <f>BA117+'DT-Prelim Calcs'!$C$11</f>
        <v>4.5600000000000032</v>
      </c>
      <c r="BB118" s="2">
        <f>BL118/'Drive Train'!$G$35</f>
        <v>0.8567738922390058</v>
      </c>
      <c r="BC118" s="88">
        <f>BJ118*12*60/(PI() * 'Drive Train'!$G$17)/BB$2*BB118</f>
        <v>3839.713955766324</v>
      </c>
      <c r="BD118" s="2">
        <f>('DT-Prelim Calcs'!$C$6*BB118-BC118)/('DT-Prelim Calcs'!$C$6*BB118)*'DT-Prelim Calcs'!$C$7*BB118</f>
        <v>0.28099696243533434</v>
      </c>
      <c r="BE118" s="110">
        <f>BD118/'DT-Prelim Calcs'!$C$7*('DT-Prelim Calcs'!$C$8-'DT-Prelim Calcs'!$C$9)+'DT-Prelim Calcs'!$C$9</f>
        <v>20.13882182229699</v>
      </c>
      <c r="BF118" s="110">
        <f t="shared" si="119"/>
        <v>20.13882182229699</v>
      </c>
      <c r="BG118" s="2">
        <f t="shared" si="159"/>
        <v>5.1407177584076064E-2</v>
      </c>
      <c r="BH118" s="110">
        <f>BG118*'DT-Prelim Calcs'!$C$21/BB$2/'DT-Prelim Calcs'!$C$19/'DT-Prelim Calcs'!$C$18*3.39*'DT-Prelim Calcs'!$C$20</f>
        <v>0.89097321012263375</v>
      </c>
      <c r="BI118" s="88">
        <f t="shared" si="120"/>
        <v>0</v>
      </c>
      <c r="BJ118" s="110">
        <f>BH117*'DT-Prelim Calcs'!$C$11+BJ117</f>
        <v>25.141691542356526</v>
      </c>
      <c r="BK118" s="110">
        <f>BK117+0.5*BH118*'DT-Prelim Calcs'!$C$11^2+BJ118*'DT-Prelim Calcs'!$C$11</f>
        <v>80.88724072256376</v>
      </c>
      <c r="BL118" s="110">
        <f>MIN('Drive Train'!$G$35-BF117*'DT-Prelim Calcs'!$C$21*'Drive Train'!$G$38,BL117+BF$2)</f>
        <v>10.881028431435373</v>
      </c>
      <c r="BM118" s="110">
        <f>'Drive Train'!$G$35-BF118*'DT-Prelim Calcs'!$C$21*'Drive Train'!$G$38</f>
        <v>10.887506035993271</v>
      </c>
      <c r="BN118" s="1">
        <f>IF(BK118&gt;='Drive Train'!$G$30,1,0)</f>
        <v>1</v>
      </c>
      <c r="BO118" s="110">
        <f t="shared" si="160"/>
        <v>0</v>
      </c>
      <c r="BP118" s="119">
        <f>BP117+'DT-Prelim Calcs'!$C$11</f>
        <v>4.5600000000000032</v>
      </c>
      <c r="BQ118" s="2">
        <f>CA118/'Drive Train'!$G$35</f>
        <v>0.87364003119348721</v>
      </c>
      <c r="BR118" s="88">
        <f>BY118*12*60/(PI() * 'Drive Train'!$G$17)/BQ$2*BQ118</f>
        <v>4095.4789120266428</v>
      </c>
      <c r="BS118" s="2">
        <f>('DT-Prelim Calcs'!$C$6*BQ118-BR118)/('DT-Prelim Calcs'!$C$6*BQ118)*'DT-Prelim Calcs'!$C$7*BQ118</f>
        <v>0.24302674775720629</v>
      </c>
      <c r="BT118" s="110">
        <f>BS118/'DT-Prelim Calcs'!$C$7*('DT-Prelim Calcs'!$C$8-'DT-Prelim Calcs'!$C$9)+'DT-Prelim Calcs'!$C$9</f>
        <v>17.822908019233857</v>
      </c>
      <c r="BU118" s="110">
        <f t="shared" si="121"/>
        <v>17.822908019233857</v>
      </c>
      <c r="BV118" s="2">
        <f t="shared" si="161"/>
        <v>2.8714998764427513E-3</v>
      </c>
      <c r="BW118" s="110">
        <f>BV118*'DT-Prelim Calcs'!$C$21/BQ$2/'DT-Prelim Calcs'!$C$19/'DT-Prelim Calcs'!$C$18*3.39*'DT-Prelim Calcs'!$C$20</f>
        <v>6.7542207802369886E-2</v>
      </c>
      <c r="BX118" s="88">
        <f t="shared" si="122"/>
        <v>1</v>
      </c>
      <c r="BY118" s="110">
        <f>BW117*'DT-Prelim Calcs'!$C$11+BY117</f>
        <v>19.377977565672197</v>
      </c>
      <c r="BZ118" s="110">
        <f>BZ117+0.5*BW118*'DT-Prelim Calcs'!$C$11^2+BY118*'DT-Prelim Calcs'!$C$11</f>
        <v>72.381067018855362</v>
      </c>
      <c r="CA118" s="110">
        <f>MIN('Drive Train'!$G$35-BU117*'DT-Prelim Calcs'!$C$21*'Drive Train'!$G$38,CA117+BU$2)</f>
        <v>11.095228396157287</v>
      </c>
      <c r="CB118" s="110">
        <f>'Drive Train'!$G$35-BU118*'DT-Prelim Calcs'!$C$21*'Drive Train'!$G$38</f>
        <v>11.095938278268953</v>
      </c>
      <c r="CC118" s="1">
        <f>IF(BZ118&gt;='Drive Train'!$G$30,1,0)</f>
        <v>1</v>
      </c>
      <c r="CD118" s="110">
        <f t="shared" si="162"/>
        <v>0</v>
      </c>
      <c r="CE118" s="119">
        <f>CE117+'DT-Prelim Calcs'!$C$11</f>
        <v>4.5600000000000032</v>
      </c>
      <c r="CF118" s="2">
        <f>CP118/'Drive Train'!$G$35</f>
        <v>0.87464864711427237</v>
      </c>
      <c r="CG118" s="88">
        <f>CN118*12*60/(PI() * 'Drive Train'!$G$17)/CF$2*CF118</f>
        <v>4110.5167727956432</v>
      </c>
      <c r="CH118" s="2">
        <f>('DT-Prelim Calcs'!$C$6*CF118-CG118)/('DT-Prelim Calcs'!$C$6*CF118)*'DT-Prelim Calcs'!$C$7*CF118</f>
        <v>0.24081817982121712</v>
      </c>
      <c r="CI118" s="110">
        <f>CH118/'DT-Prelim Calcs'!$C$7*('DT-Prelim Calcs'!$C$8-'DT-Prelim Calcs'!$C$9)+'DT-Prelim Calcs'!$C$9</f>
        <v>17.688201038740903</v>
      </c>
      <c r="CJ118" s="110">
        <f t="shared" si="123"/>
        <v>17.688201038740903</v>
      </c>
      <c r="CK118" s="2">
        <f t="shared" si="163"/>
        <v>5.9081101350527687E-5</v>
      </c>
      <c r="CL118" s="110">
        <f>CK118*'DT-Prelim Calcs'!$C$21/CF$2/'DT-Prelim Calcs'!$C$19/'DT-Prelim Calcs'!$C$18*3.39*'DT-Prelim Calcs'!$C$20</f>
        <v>1.7553861765182005E-3</v>
      </c>
      <c r="CM118" s="88">
        <f t="shared" si="124"/>
        <v>1</v>
      </c>
      <c r="CN118" s="110">
        <f>CL117*'DT-Prelim Calcs'!$C$11+CN117</f>
        <v>15.379472348789884</v>
      </c>
      <c r="CO118" s="110">
        <f>CO117+0.5*CL118*'DT-Prelim Calcs'!$C$11^2+CN118*'DT-Prelim Calcs'!$C$11</f>
        <v>62.105351330078321</v>
      </c>
      <c r="CP118" s="110">
        <f>MIN('Drive Train'!$G$35-CJ117*'DT-Prelim Calcs'!$C$21*'Drive Train'!$G$38,CP117+CJ$2)</f>
        <v>11.108037818351258</v>
      </c>
      <c r="CQ118" s="110">
        <f>'Drive Train'!$G$35-CJ118*'DT-Prelim Calcs'!$C$21*'Drive Train'!$G$38</f>
        <v>11.108061906513317</v>
      </c>
      <c r="CR118" s="1">
        <f>IF(CO118&gt;='Drive Train'!$G$30,1,0)</f>
        <v>1</v>
      </c>
      <c r="CS118" s="110">
        <f t="shared" si="164"/>
        <v>0</v>
      </c>
      <c r="CT118" s="119">
        <f>CT117+'DT-Prelim Calcs'!$C$11</f>
        <v>4.5600000000000032</v>
      </c>
      <c r="CU118" s="2">
        <f>DE118/'Drive Train'!$G$35</f>
        <v>0.87467041822803426</v>
      </c>
      <c r="CV118" s="88">
        <f>DC118*12*60/(PI() * 'Drive Train'!$G$17)/CU$2*CU118</f>
        <v>4110.8345626427936</v>
      </c>
      <c r="CW118" s="2">
        <f>('DT-Prelim Calcs'!$C$6*CU118-CV118)/('DT-Prelim Calcs'!$C$6*CU118)*'DT-Prelim Calcs'!$C$7*CU118</f>
        <v>0.24077215043331962</v>
      </c>
      <c r="CX118" s="110">
        <f>CW118/'DT-Prelim Calcs'!$C$7*('DT-Prelim Calcs'!$C$8-'DT-Prelim Calcs'!$C$9)+'DT-Prelim Calcs'!$C$9</f>
        <v>17.685393572528714</v>
      </c>
      <c r="CY118" s="110">
        <f t="shared" si="125"/>
        <v>17.685393572528714</v>
      </c>
      <c r="CZ118" s="2">
        <f t="shared" si="165"/>
        <v>4.3140143554665222E-7</v>
      </c>
      <c r="DA118" s="110">
        <f>CZ118*'DT-Prelim Calcs'!$C$21/CU$2/'DT-Prelim Calcs'!$C$19/'DT-Prelim Calcs'!$C$18*3.39*'DT-Prelim Calcs'!$C$20</f>
        <v>1.5487896352195216E-5</v>
      </c>
      <c r="DB118" s="88">
        <f t="shared" si="126"/>
        <v>1</v>
      </c>
      <c r="DC118" s="110">
        <f>DA117*'DT-Prelim Calcs'!$C$11+DC117</f>
        <v>12.728506363736495</v>
      </c>
      <c r="DD118" s="110">
        <f>DD117+0.5*DA118*'DT-Prelim Calcs'!$C$11^2+DC118*'DT-Prelim Calcs'!$C$11</f>
        <v>53.432581106640988</v>
      </c>
      <c r="DE118" s="110">
        <f>MIN('Drive Train'!$G$35-CY117*'DT-Prelim Calcs'!$C$21*'Drive Train'!$G$38,DE117+CY$2)</f>
        <v>11.108314311496034</v>
      </c>
      <c r="DF118" s="110">
        <f>'Drive Train'!$G$35-CY118*'DT-Prelim Calcs'!$C$21*'Drive Train'!$G$38</f>
        <v>11.108314578472415</v>
      </c>
      <c r="DG118" s="1">
        <f>IF(DD118&gt;='Drive Train'!$G$30,1,0)</f>
        <v>1</v>
      </c>
      <c r="DH118" s="110">
        <f t="shared" si="166"/>
        <v>0</v>
      </c>
      <c r="DI118" s="119">
        <f>DI117+'DT-Prelim Calcs'!$C$11</f>
        <v>4.5600000000000032</v>
      </c>
      <c r="DJ118" s="2">
        <f>DT118/'Drive Train'!$G$35</f>
        <v>0.87467058501028583</v>
      </c>
      <c r="DK118" s="88">
        <f>DR118*12*60/(PI() * 'Drive Train'!$G$17)/DJ$2*DJ118</f>
        <v>4110.8369340798363</v>
      </c>
      <c r="DL118" s="2">
        <f>('DT-Prelim Calcs'!$C$6*DJ118-DK118)/('DT-Prelim Calcs'!$C$6*DJ118)*'DT-Prelim Calcs'!$C$7*DJ118</f>
        <v>0.24077181304043294</v>
      </c>
      <c r="DM118" s="110">
        <f>DL118/'DT-Prelim Calcs'!$C$7*('DT-Prelim Calcs'!$C$8-'DT-Prelim Calcs'!$C$9)+'DT-Prelim Calcs'!$C$9</f>
        <v>17.685372993955486</v>
      </c>
      <c r="DN118" s="110">
        <f t="shared" si="127"/>
        <v>17.685372993955486</v>
      </c>
      <c r="DO118" s="2">
        <f t="shared" si="167"/>
        <v>1.0237968528503671E-9</v>
      </c>
      <c r="DP118" s="110">
        <f>DO118*'DT-Prelim Calcs'!$C$21/DJ$2/'DT-Prelim Calcs'!$C$19/'DT-Prelim Calcs'!$C$18*3.39*'DT-Prelim Calcs'!$C$20</f>
        <v>4.3092883671175083E-8</v>
      </c>
      <c r="DQ118" s="88">
        <f t="shared" si="128"/>
        <v>1</v>
      </c>
      <c r="DR118" s="110">
        <f>DP117*'DT-Prelim Calcs'!$C$11+DR117</f>
        <v>10.856671385385663</v>
      </c>
      <c r="DS118" s="110">
        <f>DS117+0.5*DP118*'DT-Prelim Calcs'!$C$11^2+DR118*'DT-Prelim Calcs'!$C$11</f>
        <v>46.539783056427396</v>
      </c>
      <c r="DT118" s="110">
        <f>MIN('Drive Train'!$G$35-DN117*'DT-Prelim Calcs'!$C$21*'Drive Train'!$G$38,DT117+DN$2)</f>
        <v>11.10831642963063</v>
      </c>
      <c r="DU118" s="110">
        <f>'Drive Train'!$G$35-DN118*'DT-Prelim Calcs'!$C$21*'Drive Train'!$G$38</f>
        <v>11.108316430544006</v>
      </c>
      <c r="DV118" s="1">
        <f>IF(DS118&gt;='Drive Train'!$G$30,1,0)</f>
        <v>1</v>
      </c>
      <c r="DW118" s="110">
        <f t="shared" si="168"/>
        <v>0</v>
      </c>
      <c r="DX118" s="119">
        <f>DX117+'DT-Prelim Calcs'!$C$11</f>
        <v>4.5600000000000032</v>
      </c>
      <c r="DY118" s="2">
        <f>EI118/'Drive Train'!$G$35</f>
        <v>0.874670585428315</v>
      </c>
      <c r="DZ118" s="88">
        <f>EG118*12*60/(PI() * 'Drive Train'!$G$17)/DY$2*DY118</f>
        <v>4110.8369398383447</v>
      </c>
      <c r="EA118" s="2">
        <f>('DT-Prelim Calcs'!$C$6*DY118-DZ118)/('DT-Prelim Calcs'!$C$6*DY118)*'DT-Prelim Calcs'!$C$7*DY118</f>
        <v>0.24077181223952923</v>
      </c>
      <c r="EB118" s="110">
        <f>EA118/'DT-Prelim Calcs'!$C$7*('DT-Prelim Calcs'!$C$8-'DT-Prelim Calcs'!$C$9)+'DT-Prelim Calcs'!$C$9</f>
        <v>17.685372945106039</v>
      </c>
      <c r="EC118" s="110">
        <f t="shared" si="129"/>
        <v>17.685372945106039</v>
      </c>
      <c r="ED118" s="2">
        <f t="shared" si="169"/>
        <v>6.8858807544813772E-13</v>
      </c>
      <c r="EE118" s="110">
        <f>ED118*'DT-Prelim Calcs'!$C$21/DY$2/'DT-Prelim Calcs'!$C$19/'DT-Prelim Calcs'!$C$18*3.39*'DT-Prelim Calcs'!$C$20</f>
        <v>3.3245812741394875E-11</v>
      </c>
      <c r="EF118" s="88">
        <f t="shared" si="130"/>
        <v>1</v>
      </c>
      <c r="EG118" s="110">
        <f>EE117*'DT-Prelim Calcs'!$C$11+EG117</f>
        <v>9.4647904472762541</v>
      </c>
      <c r="EH118" s="110">
        <f>EH117+0.5*EE118*'DT-Prelim Calcs'!$C$11^2+EG118*'DT-Prelim Calcs'!$C$11</f>
        <v>41.08318929374812</v>
      </c>
      <c r="EI118" s="110">
        <f>MIN('Drive Train'!$G$35-EC117*'DT-Prelim Calcs'!$C$21*'Drive Train'!$G$38,EI117+EC$2)</f>
        <v>11.108316434939599</v>
      </c>
      <c r="EJ118" s="110">
        <f>'Drive Train'!$G$35-EC118*'DT-Prelim Calcs'!$C$21*'Drive Train'!$G$38</f>
        <v>11.108316434940456</v>
      </c>
      <c r="EK118" s="1">
        <f>IF(EH118&gt;='Drive Train'!$G$30,1,0)</f>
        <v>1</v>
      </c>
      <c r="EL118" s="110">
        <f t="shared" si="170"/>
        <v>0</v>
      </c>
      <c r="EM118" s="119">
        <f>EM117+'DT-Prelim Calcs'!$C$11</f>
        <v>4.5600000000000032</v>
      </c>
      <c r="EN118" s="2">
        <f>EX118/'Drive Train'!$G$35</f>
        <v>0.87467058542861498</v>
      </c>
      <c r="EO118" s="88">
        <f>EV118*12*60/(PI() * 'Drive Train'!$G$17)/EN$2*EN118</f>
        <v>4110.8369398423256</v>
      </c>
      <c r="EP118" s="2">
        <f>('DT-Prelim Calcs'!$C$6*EN118-EO118)/('DT-Prelim Calcs'!$C$6*EN118)*'DT-Prelim Calcs'!$C$7*EN118</f>
        <v>0.24077181223899105</v>
      </c>
      <c r="EQ118" s="110">
        <f>EP118/'DT-Prelim Calcs'!$C$7*('DT-Prelim Calcs'!$C$8-'DT-Prelim Calcs'!$C$9)+'DT-Prelim Calcs'!$C$9</f>
        <v>17.685372945073215</v>
      </c>
      <c r="ER118" s="110">
        <f t="shared" si="131"/>
        <v>17.685372945073215</v>
      </c>
      <c r="ES118" s="2">
        <f t="shared" si="171"/>
        <v>-8.3266726846886741E-17</v>
      </c>
      <c r="ET118" s="110">
        <f>ES118*'DT-Prelim Calcs'!$C$21/EN$2/'DT-Prelim Calcs'!$C$19/'DT-Prelim Calcs'!$C$18*3.39*'DT-Prelim Calcs'!$C$20</f>
        <v>-4.5356237364894706E-15</v>
      </c>
      <c r="EU118" s="88">
        <f t="shared" si="132"/>
        <v>1</v>
      </c>
      <c r="EV118" s="110">
        <f>ET117*'DT-Prelim Calcs'!$C$11+EV117</f>
        <v>8.3892460782728335</v>
      </c>
      <c r="EW118" s="110">
        <f>EW117+0.5*ET118*'DT-Prelim Calcs'!$C$11^2+EV118*'DT-Prelim Calcs'!$C$11</f>
        <v>36.711518463482477</v>
      </c>
      <c r="EX118" s="110">
        <f>MIN('Drive Train'!$G$35-ER117*'DT-Prelim Calcs'!$C$21*'Drive Train'!$G$38,EX117+ER$2)</f>
        <v>11.10831643494341</v>
      </c>
      <c r="EY118" s="110">
        <f>'Drive Train'!$G$35-ER118*'DT-Prelim Calcs'!$C$21*'Drive Train'!$G$38</f>
        <v>11.10831643494341</v>
      </c>
      <c r="EZ118" s="1">
        <f>IF(EW118&gt;='Drive Train'!$G$30,1,0)</f>
        <v>1</v>
      </c>
      <c r="FA118" s="110">
        <f t="shared" si="172"/>
        <v>0</v>
      </c>
      <c r="FB118" s="119">
        <f>FB117+'DT-Prelim Calcs'!$C$11</f>
        <v>4.5600000000000032</v>
      </c>
      <c r="FC118" s="2">
        <f>FM118/'Drive Train'!$G$35</f>
        <v>0.87467058542861498</v>
      </c>
      <c r="FD118" s="88">
        <f>FK118*12*60/(PI() * 'Drive Train'!$G$17)/FC$2*FC118</f>
        <v>4110.8369398423247</v>
      </c>
      <c r="FE118" s="2">
        <f>('DT-Prelim Calcs'!$C$6*FC118-FD118)/('DT-Prelim Calcs'!$C$6*FC118)*'DT-Prelim Calcs'!$C$7*FC118</f>
        <v>0.24077181223899125</v>
      </c>
      <c r="FF118" s="110">
        <f>FE118/'DT-Prelim Calcs'!$C$7*('DT-Prelim Calcs'!$C$8-'DT-Prelim Calcs'!$C$9)+'DT-Prelim Calcs'!$C$9</f>
        <v>17.685372945073226</v>
      </c>
      <c r="FG118" s="110">
        <f t="shared" si="133"/>
        <v>17.685372945073226</v>
      </c>
      <c r="FH118" s="2">
        <f t="shared" si="173"/>
        <v>1.1102230246251565E-16</v>
      </c>
      <c r="FI118" s="110">
        <f>FH118*'DT-Prelim Calcs'!$C$21/FC$2/'DT-Prelim Calcs'!$C$19/'DT-Prelim Calcs'!$C$18*3.39*'DT-Prelim Calcs'!$C$20</f>
        <v>6.7347140329692135E-15</v>
      </c>
      <c r="FJ118" s="88">
        <f t="shared" si="134"/>
        <v>1</v>
      </c>
      <c r="FK118" s="110">
        <f>FI117*'DT-Prelim Calcs'!$C$11+FK117</f>
        <v>7.5332005600817276</v>
      </c>
      <c r="FL118" s="110">
        <f>FL117+0.5*FI118*'DT-Prelim Calcs'!$C$11^2+FK118*'DT-Prelim Calcs'!$C$11</f>
        <v>33.15547356029397</v>
      </c>
      <c r="FM118" s="110">
        <f>MIN('Drive Train'!$G$35-FG117*'DT-Prelim Calcs'!$C$21*'Drive Train'!$G$38,FM117+FG$2)</f>
        <v>11.10831643494341</v>
      </c>
      <c r="FN118" s="110">
        <f>'Drive Train'!$G$35-FG118*'DT-Prelim Calcs'!$C$21*'Drive Train'!$G$38</f>
        <v>11.10831643494341</v>
      </c>
      <c r="FO118" s="1">
        <f>IF(FL118&gt;='Drive Train'!$G$30,1,0)</f>
        <v>1</v>
      </c>
      <c r="FP118" s="110">
        <f t="shared" si="174"/>
        <v>0</v>
      </c>
      <c r="FQ118" s="119">
        <f>FQ117+'DT-Prelim Calcs'!$C$11</f>
        <v>4.5600000000000032</v>
      </c>
      <c r="FR118" s="2">
        <f>GB118/'Drive Train'!$G$35</f>
        <v>0.87467058542861498</v>
      </c>
      <c r="FS118" s="88">
        <f>FZ118*12*60/(PI() * 'Drive Train'!$G$17)/FR$2*FR118</f>
        <v>4110.8369398423247</v>
      </c>
      <c r="FT118" s="2">
        <f>('DT-Prelim Calcs'!$C$6*FR118-FS118)/('DT-Prelim Calcs'!$C$6*FR118)*'DT-Prelim Calcs'!$C$7*FR118</f>
        <v>0.24077181223899125</v>
      </c>
      <c r="FU118" s="110">
        <f>FT118/'DT-Prelim Calcs'!$C$7*('DT-Prelim Calcs'!$C$8-'DT-Prelim Calcs'!$C$9)+'DT-Prelim Calcs'!$C$9</f>
        <v>17.685372945073226</v>
      </c>
      <c r="FV118" s="110">
        <f t="shared" si="135"/>
        <v>17.685372945073226</v>
      </c>
      <c r="FW118" s="2">
        <f t="shared" si="175"/>
        <v>1.3877787807814457E-16</v>
      </c>
      <c r="FX118" s="110">
        <f>FW118*'DT-Prelim Calcs'!$C$21/FR$2/'DT-Prelim Calcs'!$C$19/'DT-Prelim Calcs'!$C$18*3.39*'DT-Prelim Calcs'!$C$20</f>
        <v>9.2774121882739154E-15</v>
      </c>
      <c r="FY118" s="88">
        <f t="shared" si="136"/>
        <v>1</v>
      </c>
      <c r="FZ118" s="110">
        <f>FX117*'DT-Prelim Calcs'!$C$11+FZ117</f>
        <v>6.8356819897037893</v>
      </c>
      <c r="GA118" s="110">
        <f>GA117+0.5*FX118*'DT-Prelim Calcs'!$C$11^2+FZ118*'DT-Prelim Calcs'!$C$11</f>
        <v>30.214162028343324</v>
      </c>
      <c r="GB118" s="110">
        <f>MIN('Drive Train'!$G$35-FV117*'DT-Prelim Calcs'!$C$21*'Drive Train'!$G$38,GB117+FV$2)</f>
        <v>11.10831643494341</v>
      </c>
      <c r="GC118" s="110">
        <f>'Drive Train'!$G$35-FV118*'DT-Prelim Calcs'!$C$21*'Drive Train'!$G$38</f>
        <v>11.10831643494341</v>
      </c>
      <c r="GD118" s="1">
        <f>IF(GA118&gt;='Drive Train'!$G$30,1,0)</f>
        <v>1</v>
      </c>
      <c r="GE118" s="110">
        <f t="shared" si="176"/>
        <v>0</v>
      </c>
      <c r="GF118" s="119">
        <f>GF117+'DT-Prelim Calcs'!$C$11</f>
        <v>4.5600000000000032</v>
      </c>
      <c r="GG118" s="2">
        <f>GQ118/'Drive Train'!$G$35</f>
        <v>0.87467045598291149</v>
      </c>
      <c r="GH118" s="88">
        <f>GO118*12*60/(PI() * 'Drive Train'!$G$17)/GG$2*GG118</f>
        <v>4110.8351102120951</v>
      </c>
      <c r="GI118" s="2">
        <f>('DT-Prelim Calcs'!$C$6*GG118-GH118)/('DT-Prelim Calcs'!$C$6*GG118)*'DT-Prelim Calcs'!$C$7*GG118</f>
        <v>0.24077207146346435</v>
      </c>
      <c r="GJ118" s="110">
        <f>GI118/'DT-Prelim Calcs'!$C$7*('DT-Prelim Calcs'!$C$8-'DT-Prelim Calcs'!$C$9)+'DT-Prelim Calcs'!$C$9</f>
        <v>17.685388755927612</v>
      </c>
      <c r="GK118" s="110">
        <f t="shared" si="177"/>
        <v>17.685388755927612</v>
      </c>
      <c r="GL118" s="2">
        <f t="shared" si="178"/>
        <v>3.3075326530407345E-7</v>
      </c>
      <c r="GM118" s="110">
        <f>GL118*'DT-Prelim Calcs'!$C$21/GG$2/'DT-Prelim Calcs'!$C$19/'DT-Prelim Calcs'!$C$18*3.39*'DT-Prelim Calcs'!$C$20</f>
        <v>1.228395579299407E-5</v>
      </c>
      <c r="GN118" s="88">
        <f t="shared" si="137"/>
        <v>1</v>
      </c>
      <c r="GO118" s="110">
        <f>GM117*'DT-Prelim Calcs'!$C$11+GO117</f>
        <v>12.304223926111451</v>
      </c>
      <c r="GP118" s="110">
        <f>GP117+0.5*GM118*'DT-Prelim Calcs'!$C$11^2+GO118*'DT-Prelim Calcs'!$C$11</f>
        <v>50.028975000459923</v>
      </c>
      <c r="GQ118" s="110">
        <f>MIN('Drive Train'!$G$35-GK117*'DT-Prelim Calcs'!$C$21*'Drive Train'!$G$38,GQ117+GK$2)</f>
        <v>11.108314790982975</v>
      </c>
      <c r="GR118" s="110">
        <f>'Drive Train'!$G$35-GK118*'DT-Prelim Calcs'!$C$21*'Drive Train'!$G$38</f>
        <v>11.108315011966514</v>
      </c>
      <c r="GS118" s="1">
        <f>IF(GP118&gt;='Drive Train'!$G$30,1,0)</f>
        <v>1</v>
      </c>
      <c r="GT118" s="110">
        <f t="shared" si="179"/>
        <v>0</v>
      </c>
      <c r="GU118" s="119">
        <f>GU117+'DT-Prelim Calcs'!$C$11</f>
        <v>4.5600000000000032</v>
      </c>
      <c r="GV118" s="2">
        <f>HF118/'Drive Train'!$G$35</f>
        <v>0.87467049289872267</v>
      </c>
      <c r="GW118" s="88">
        <f>HD118*12*60/(PI() * 'Drive Train'!$G$17)/GV$2*GV118</f>
        <v>4110.8356319929144</v>
      </c>
      <c r="GX118" s="2">
        <f>('DT-Prelim Calcs'!$C$6*GV118-GW118)/('DT-Prelim Calcs'!$C$6*GV118)*'DT-Prelim Calcs'!$C$7*GV118</f>
        <v>0.24077199753685491</v>
      </c>
      <c r="GY118" s="110">
        <f>GX118/'DT-Prelim Calcs'!$C$7*('DT-Prelim Calcs'!$C$8-'DT-Prelim Calcs'!$C$9)+'DT-Prelim Calcs'!$C$9</f>
        <v>17.685384246928741</v>
      </c>
      <c r="GZ118" s="110">
        <f t="shared" si="138"/>
        <v>17.685384246928741</v>
      </c>
      <c r="HA118" s="2">
        <f t="shared" si="180"/>
        <v>2.364278040845047E-7</v>
      </c>
      <c r="HB118" s="110">
        <f>HA118*'DT-Prelim Calcs'!$C$21/GV$2/'DT-Prelim Calcs'!$C$19/'DT-Prelim Calcs'!$C$18*3.39*'DT-Prelim Calcs'!$C$20</f>
        <v>8.7807710407294655E-6</v>
      </c>
      <c r="HC118" s="88">
        <f t="shared" si="139"/>
        <v>1</v>
      </c>
      <c r="HD118" s="110">
        <f>HB117*'DT-Prelim Calcs'!$C$11+HD117</f>
        <v>12.30422496855954</v>
      </c>
      <c r="HE118" s="110">
        <f>HE117+0.5*HB118*'DT-Prelim Calcs'!$C$11^2+HD118*'DT-Prelim Calcs'!$C$11</f>
        <v>50.696591774077454</v>
      </c>
      <c r="HF118" s="110">
        <f>MIN('Drive Train'!$G$35-GZ117*'DT-Prelim Calcs'!$C$21*'Drive Train'!$G$38,HF117+GZ$2)</f>
        <v>11.108315259813777</v>
      </c>
      <c r="HG118" s="110">
        <f>'Drive Train'!$G$35-GZ118*'DT-Prelim Calcs'!$C$21*'Drive Train'!$G$38</f>
        <v>11.108315417776412</v>
      </c>
      <c r="HH118" s="1">
        <f>IF(HE118&gt;='Drive Train'!$G$30,1,0)</f>
        <v>1</v>
      </c>
      <c r="HI118" s="110">
        <f t="shared" si="181"/>
        <v>0</v>
      </c>
      <c r="HJ118" s="119">
        <f>HJ117+'DT-Prelim Calcs'!$C$11</f>
        <v>4.5600000000000032</v>
      </c>
      <c r="HK118" s="2">
        <f>HU118/'Drive Train'!$G$35</f>
        <v>0.87467051078505398</v>
      </c>
      <c r="HL118" s="88">
        <f>HS118*12*60/(PI() * 'Drive Train'!$G$17)/HK$2*HK118</f>
        <v>4110.8358848044936</v>
      </c>
      <c r="HM118" s="2">
        <f>('DT-Prelim Calcs'!$C$6*HK118-HL118)/('DT-Prelim Calcs'!$C$6*HK118)*'DT-Prelim Calcs'!$C$7*HK118</f>
        <v>0.24077196171816992</v>
      </c>
      <c r="HN118" s="110">
        <f>HM118/'DT-Prelim Calcs'!$C$7*('DT-Prelim Calcs'!$C$8-'DT-Prelim Calcs'!$C$9)+'DT-Prelim Calcs'!$C$9</f>
        <v>17.68538206224299</v>
      </c>
      <c r="HO118" s="110">
        <f t="shared" si="140"/>
        <v>17.68538206224299</v>
      </c>
      <c r="HP118" s="2">
        <f t="shared" si="182"/>
        <v>1.9072553303356443E-7</v>
      </c>
      <c r="HQ118" s="110">
        <f>HP118*'DT-Prelim Calcs'!$C$21/HK$2/'DT-Prelim Calcs'!$C$19/'DT-Prelim Calcs'!$C$18*3.39*'DT-Prelim Calcs'!$C$20</f>
        <v>7.0834191590690895E-6</v>
      </c>
      <c r="HR118" s="88">
        <f t="shared" si="141"/>
        <v>1</v>
      </c>
      <c r="HS118" s="110">
        <f>HQ117*'DT-Prelim Calcs'!$C$11+HS117</f>
        <v>12.304225473643132</v>
      </c>
      <c r="HT118" s="110">
        <f>HT117+0.5*HQ118*'DT-Prelim Calcs'!$C$11^2+HS118*'DT-Prelim Calcs'!$C$11</f>
        <v>51.165314417520406</v>
      </c>
      <c r="HU118" s="110">
        <f>MIN('Drive Train'!$G$35-HO117*'DT-Prelim Calcs'!$C$21*'Drive Train'!$G$38,HU117+HO$2)</f>
        <v>11.108315486970184</v>
      </c>
      <c r="HV118" s="110">
        <f>'Drive Train'!$G$35-HO118*'DT-Prelim Calcs'!$C$21*'Drive Train'!$G$38</f>
        <v>11.10831561439813</v>
      </c>
      <c r="HW118" s="1">
        <f>IF(HT118&gt;='Drive Train'!$G$30,1,0)</f>
        <v>1</v>
      </c>
      <c r="HX118" s="110">
        <f t="shared" si="183"/>
        <v>0</v>
      </c>
      <c r="HY118" s="119">
        <f>HY117+'DT-Prelim Calcs'!$C$11</f>
        <v>4.5600000000000032</v>
      </c>
      <c r="HZ118" s="2">
        <f>IJ118/'Drive Train'!$G$35</f>
        <v>0.87467052040347326</v>
      </c>
      <c r="IA118" s="88">
        <f>IH118*12*60/(PI() * 'Drive Train'!$G$17)/HZ$2*HZ118</f>
        <v>4110.836020754552</v>
      </c>
      <c r="IB118" s="2">
        <f>('DT-Prelim Calcs'!$C$6*HZ118-IA118)/('DT-Prelim Calcs'!$C$6*HZ118)*'DT-Prelim Calcs'!$C$7*HZ118</f>
        <v>0.24077194245658254</v>
      </c>
      <c r="IC118" s="110">
        <f>IB118/'DT-Prelim Calcs'!$C$7*('DT-Prelim Calcs'!$C$8-'DT-Prelim Calcs'!$C$9)+'DT-Prelim Calcs'!$C$9</f>
        <v>17.685380887422767</v>
      </c>
      <c r="ID118" s="110">
        <f t="shared" si="142"/>
        <v>17.685380887422767</v>
      </c>
      <c r="IE118" s="2">
        <f t="shared" si="184"/>
        <v>1.6614902278999644E-7</v>
      </c>
      <c r="IF118" s="110">
        <f>IE118*'DT-Prelim Calcs'!$C$21/HZ$2/'DT-Prelim Calcs'!$C$19/'DT-Prelim Calcs'!$C$18*3.39*'DT-Prelim Calcs'!$C$20</f>
        <v>6.1706639513449553E-6</v>
      </c>
      <c r="IG118" s="88">
        <f t="shared" si="143"/>
        <v>1</v>
      </c>
      <c r="IH118" s="110">
        <f>IF117*'DT-Prelim Calcs'!$C$11+IH117</f>
        <v>12.304225745253087</v>
      </c>
      <c r="II118" s="110">
        <f>II117+0.5*IF118*'DT-Prelim Calcs'!$C$11^2+IH118*'DT-Prelim Calcs'!$C$11</f>
        <v>51.494379723532298</v>
      </c>
      <c r="IJ118" s="110">
        <f>MIN('Drive Train'!$G$35-ID117*'DT-Prelim Calcs'!$C$21*'Drive Train'!$G$38,IJ117+ID$2)</f>
        <v>11.10831560912411</v>
      </c>
      <c r="IK118" s="110">
        <f>'Drive Train'!$G$35-ID118*'DT-Prelim Calcs'!$C$21*'Drive Train'!$G$38</f>
        <v>11.10831572013195</v>
      </c>
      <c r="IL118" s="1">
        <f>IF(II118&gt;='Drive Train'!$G$30,1,0)</f>
        <v>1</v>
      </c>
      <c r="IM118" s="110">
        <f t="shared" si="185"/>
        <v>0</v>
      </c>
      <c r="IN118" s="119">
        <f>IN117+'DT-Prelim Calcs'!$C$11</f>
        <v>4.5600000000000032</v>
      </c>
      <c r="IO118" s="2">
        <f>IY118/'Drive Train'!$G$35</f>
        <v>0.87467052604995665</v>
      </c>
      <c r="IP118" s="88">
        <f>IW118*12*60/(PI() * 'Drive Train'!$G$17)/IO$2*IO118</f>
        <v>4110.8361005638953</v>
      </c>
      <c r="IQ118" s="2">
        <f>('DT-Prelim Calcs'!$C$6*IO118-IP118)/('DT-Prelim Calcs'!$C$6*IO118)*'DT-Prelim Calcs'!$C$7*IO118</f>
        <v>0.24077193114908743</v>
      </c>
      <c r="IR118" s="110">
        <f>IQ118/'DT-Prelim Calcs'!$C$7*('DT-Prelim Calcs'!$C$8-'DT-Prelim Calcs'!$C$9)+'DT-Prelim Calcs'!$C$9</f>
        <v>17.685380197745758</v>
      </c>
      <c r="IS118" s="110">
        <f t="shared" si="144"/>
        <v>17.685380197745758</v>
      </c>
      <c r="IT118" s="2">
        <f t="shared" si="186"/>
        <v>1.5172140771513298E-7</v>
      </c>
      <c r="IU118" s="110">
        <f>IT118*'DT-Prelim Calcs'!$C$21/IO$2/'DT-Prelim Calcs'!$C$19/'DT-Prelim Calcs'!$C$18*3.39*'DT-Prelim Calcs'!$C$20</f>
        <v>5.6348319449246251E-6</v>
      </c>
      <c r="IV118" s="88">
        <f t="shared" si="145"/>
        <v>1</v>
      </c>
      <c r="IW118" s="110">
        <f>IU117*'DT-Prelim Calcs'!$C$11+IW117</f>
        <v>12.304225904701427</v>
      </c>
      <c r="IX118" s="110">
        <f>IX117+0.5*IU118*'DT-Prelim Calcs'!$C$11^2+IW118*'DT-Prelim Calcs'!$C$11</f>
        <v>51.727097466680178</v>
      </c>
      <c r="IY118" s="110">
        <f>MIN('Drive Train'!$G$35-IS117*'DT-Prelim Calcs'!$C$21*'Drive Train'!$G$38,IY117+IS$2)</f>
        <v>11.108315680834449</v>
      </c>
      <c r="IZ118" s="110">
        <f>'Drive Train'!$G$35-IS118*'DT-Prelim Calcs'!$C$21*'Drive Train'!$G$38</f>
        <v>11.108315782202881</v>
      </c>
      <c r="JA118" s="1">
        <f>IF(IX118&gt;='Drive Train'!$G$30,1,0)</f>
        <v>1</v>
      </c>
      <c r="JB118" s="110">
        <f t="shared" si="187"/>
        <v>0</v>
      </c>
      <c r="JC118" s="119">
        <f>JC117+'DT-Prelim Calcs'!$C$11</f>
        <v>4.5600000000000032</v>
      </c>
      <c r="JD118" s="2">
        <f>JN118/'Drive Train'!$G$35</f>
        <v>0.87467052935618883</v>
      </c>
      <c r="JE118" s="88">
        <f>JL118*12*60/(PI() * 'Drive Train'!$G$17)/JD$2*JD118</f>
        <v>4110.8361472953202</v>
      </c>
      <c r="JF118" s="2">
        <f>('DT-Prelim Calcs'!$C$6*JD118-JE118)/('DT-Prelim Calcs'!$C$6*JD118)*'DT-Prelim Calcs'!$C$7*JD118</f>
        <v>0.24077192452811647</v>
      </c>
      <c r="JG118" s="110">
        <f>JF118/'DT-Prelim Calcs'!$C$7*('DT-Prelim Calcs'!$C$8-'DT-Prelim Calcs'!$C$9)+'DT-Prelim Calcs'!$C$9</f>
        <v>17.685379793913487</v>
      </c>
      <c r="JH118" s="110">
        <f t="shared" si="146"/>
        <v>17.685379793913487</v>
      </c>
      <c r="JI118" s="2">
        <f t="shared" si="188"/>
        <v>1.4327348701881348E-7</v>
      </c>
      <c r="JJ118" s="110">
        <f>JI118*'DT-Prelim Calcs'!$C$21/JD$2/'DT-Prelim Calcs'!$C$19/'DT-Prelim Calcs'!$C$18*3.39*'DT-Prelim Calcs'!$C$20</f>
        <v>5.321081801654217E-6</v>
      </c>
      <c r="JK118" s="88">
        <f t="shared" si="147"/>
        <v>1</v>
      </c>
      <c r="JL118" s="110">
        <f>JJ117*'DT-Prelim Calcs'!$C$11+JL117</f>
        <v>12.304225998064537</v>
      </c>
      <c r="JM118" s="110">
        <f>JM117+0.5*JJ118*'DT-Prelim Calcs'!$C$11^2+JL118*'DT-Prelim Calcs'!$C$11</f>
        <v>51.884730188409797</v>
      </c>
      <c r="JN118" s="110">
        <f>MIN('Drive Train'!$G$35-JH117*'DT-Prelim Calcs'!$C$21*'Drive Train'!$G$38,JN117+JH$2)</f>
        <v>11.108315722823598</v>
      </c>
      <c r="JO118" s="110">
        <f>'Drive Train'!$G$35-JH118*'DT-Prelim Calcs'!$C$21*'Drive Train'!$G$38</f>
        <v>11.108315818547785</v>
      </c>
      <c r="JP118" s="1">
        <f>IF(JM118&gt;='Drive Train'!$G$30,1,0)</f>
        <v>1</v>
      </c>
      <c r="JQ118" s="110">
        <f>MIN(JG118,'DT-Prelim Calcs'!$C$10)*'DT-Prelim Calcs'!$C$11*1000/60/60*(1-JP118)</f>
        <v>0</v>
      </c>
      <c r="JR118" s="119">
        <f>JR117+'DT-Prelim Calcs'!$C$11</f>
        <v>4.5600000000000032</v>
      </c>
      <c r="JS118" s="2">
        <f>KC118/'Drive Train'!$G$35</f>
        <v>0.87467053057258992</v>
      </c>
      <c r="JT118" s="88">
        <f>KA118*12*60/(PI() * 'Drive Train'!$G$17)/JS$2*JS118</f>
        <v>4110.8361644883535</v>
      </c>
      <c r="JU118" s="2">
        <f>('DT-Prelim Calcs'!$C$6*JS118-JT118)/('DT-Prelim Calcs'!$C$6*JS118)*'DT-Prelim Calcs'!$C$7*JS118</f>
        <v>0.24077192209218423</v>
      </c>
      <c r="JV118" s="110">
        <f>JU118/'DT-Prelim Calcs'!$C$7*('DT-Prelim Calcs'!$C$8-'DT-Prelim Calcs'!$C$9)+'DT-Prelim Calcs'!$C$9</f>
        <v>17.685379645338898</v>
      </c>
      <c r="JW118" s="110">
        <f t="shared" si="148"/>
        <v>17.685379645338898</v>
      </c>
      <c r="JX118" s="2">
        <f t="shared" si="189"/>
        <v>1.4016539887085067E-7</v>
      </c>
      <c r="JY118" s="110">
        <f>JX118*'DT-Prelim Calcs'!$C$21/JS$2/'DT-Prelim Calcs'!$C$19/'DT-Prelim Calcs'!$C$18*3.39*'DT-Prelim Calcs'!$C$20</f>
        <v>5.2056494796929994E-6</v>
      </c>
      <c r="JZ118" s="88">
        <f t="shared" si="149"/>
        <v>1</v>
      </c>
      <c r="KA118" s="110">
        <f>JY117*'DT-Prelim Calcs'!$C$11+KA117</f>
        <v>12.304226032413906</v>
      </c>
      <c r="KB118" s="110">
        <f>KB117+0.5*JY118*'DT-Prelim Calcs'!$C$11^2+KA118*'DT-Prelim Calcs'!$C$11</f>
        <v>51.946820263489045</v>
      </c>
      <c r="KC118" s="110">
        <f>MIN('Drive Train'!$G$35-JW117*'DT-Prelim Calcs'!$C$21*'Drive Train'!$G$38,KC117+JW$2)</f>
        <v>11.108315738271891</v>
      </c>
      <c r="KD118" s="110">
        <f>'Drive Train'!$G$35-JW118*'DT-Prelim Calcs'!$C$21*'Drive Train'!$G$38</f>
        <v>11.108315831919498</v>
      </c>
      <c r="KE118" s="1">
        <f>IF(KB118&gt;='Drive Train'!$G$30,1,0)</f>
        <v>1</v>
      </c>
      <c r="KF118" s="110">
        <f>MIN(JV118,'DT-Prelim Calcs'!$C$10)*'DT-Prelim Calcs'!$C$11*1000/60/60*(1-KE118)</f>
        <v>0</v>
      </c>
      <c r="KG118" s="119">
        <f>KG117+'DT-Prelim Calcs'!$C$11</f>
        <v>4.5600000000000032</v>
      </c>
      <c r="KH118" s="2">
        <f>KR118/'Drive Train'!$G$35</f>
        <v>0.87467053048213583</v>
      </c>
      <c r="KI118" s="88">
        <f>KP118*12*60/(PI() * 'Drive Train'!$G$17)/KH$2*KH118</f>
        <v>4110.836163209844</v>
      </c>
      <c r="KJ118" s="2">
        <f>('DT-Prelim Calcs'!$C$6*KH118-KI118)/('DT-Prelim Calcs'!$C$6*KH118)*'DT-Prelim Calcs'!$C$7*KH118</f>
        <v>0.2407719222733252</v>
      </c>
      <c r="KK118" s="110">
        <f>KJ118/'DT-Prelim Calcs'!$C$7*('DT-Prelim Calcs'!$C$8-'DT-Prelim Calcs'!$C$9)+'DT-Prelim Calcs'!$C$9</f>
        <v>17.685379656387212</v>
      </c>
      <c r="KL118" s="110">
        <f t="shared" si="150"/>
        <v>17.685379656387212</v>
      </c>
      <c r="KM118" s="2">
        <f t="shared" si="190"/>
        <v>1.4039652276864878E-7</v>
      </c>
      <c r="KN118" s="110">
        <f>KM118*'DT-Prelim Calcs'!$C$21/KH$2/'DT-Prelim Calcs'!$C$19/'DT-Prelim Calcs'!$C$18*3.39*'DT-Prelim Calcs'!$C$20</f>
        <v>5.2142332671898401E-6</v>
      </c>
      <c r="KO118" s="88">
        <f t="shared" si="151"/>
        <v>1</v>
      </c>
      <c r="KP118" s="110">
        <f>KN117*'DT-Prelim Calcs'!$C$11+KP117</f>
        <v>12.304226029859615</v>
      </c>
      <c r="KQ118" s="110">
        <f>KQ117+0.5*KN118*'DT-Prelim Calcs'!$C$11^2+KP118*'DT-Prelim Calcs'!$C$11</f>
        <v>51.942264828143763</v>
      </c>
      <c r="KR118" s="110">
        <f>MIN('Drive Train'!$G$35-KL117*'DT-Prelim Calcs'!$C$21*'Drive Train'!$G$38,KR117+KL$2)</f>
        <v>11.108315737123124</v>
      </c>
      <c r="KS118" s="110">
        <f>'Drive Train'!$G$35-KL118*'DT-Prelim Calcs'!$C$21*'Drive Train'!$G$38</f>
        <v>11.10831583092515</v>
      </c>
      <c r="KT118" s="1">
        <f>IF(KQ118&gt;='Drive Train'!$G$30,1,0)</f>
        <v>1</v>
      </c>
      <c r="KU118" s="110">
        <f>MIN(KK118,'DT-Prelim Calcs'!$C$10)*'DT-Prelim Calcs'!$C$11*1000/60/60*(1-KT118)</f>
        <v>0</v>
      </c>
      <c r="KV118" s="119">
        <f>KV117+'DT-Prelim Calcs'!$C$11</f>
        <v>4.5600000000000032</v>
      </c>
      <c r="KW118" s="2">
        <f>LG118/'Drive Train'!$G$35</f>
        <v>0.87467053056705768</v>
      </c>
      <c r="KX118" s="88">
        <f>LE118*12*60/(PI() * 'Drive Train'!$G$17)/KW$2*KW118</f>
        <v>4110.8361644101587</v>
      </c>
      <c r="KY118" s="2">
        <f>('DT-Prelim Calcs'!$C$6*KW118-KX118)/('DT-Prelim Calcs'!$C$6*KW118)*'DT-Prelim Calcs'!$C$7*KW118</f>
        <v>0.24077192210326304</v>
      </c>
      <c r="KZ118" s="110">
        <f>KY118/'DT-Prelim Calcs'!$C$7*('DT-Prelim Calcs'!$C$8-'DT-Prelim Calcs'!$C$9)+'DT-Prelim Calcs'!$C$9</f>
        <v>17.685379646014624</v>
      </c>
      <c r="LA118" s="110">
        <f t="shared" si="152"/>
        <v>17.685379646014624</v>
      </c>
      <c r="LB118" s="2">
        <f t="shared" si="191"/>
        <v>1.4017953459122268E-7</v>
      </c>
      <c r="LC118" s="110">
        <f>LB118*'DT-Prelim Calcs'!$C$21/KW$2/'DT-Prelim Calcs'!$C$19/'DT-Prelim Calcs'!$C$18*3.39*'DT-Prelim Calcs'!$C$20</f>
        <v>5.2061744709247323E-6</v>
      </c>
      <c r="LD118" s="88">
        <f t="shared" si="153"/>
        <v>1</v>
      </c>
      <c r="LE118" s="110">
        <f>LC117*'DT-Prelim Calcs'!$C$11+LE117</f>
        <v>12.304226032257684</v>
      </c>
      <c r="LF118" s="110">
        <f>LF117+0.5*LC118*'DT-Prelim Calcs'!$C$11^2+LE118*'DT-Prelim Calcs'!$C$11</f>
        <v>51.946605179051197</v>
      </c>
      <c r="LG118" s="110">
        <f>MIN('Drive Train'!$G$35-LA117*'DT-Prelim Calcs'!$C$21*'Drive Train'!$G$38,LG117+LA$2)</f>
        <v>11.108315738201632</v>
      </c>
      <c r="LH118" s="110">
        <f>'Drive Train'!$G$35-LA118*'DT-Prelim Calcs'!$C$21*'Drive Train'!$G$38</f>
        <v>11.108315831858683</v>
      </c>
      <c r="LI118" s="1">
        <f>IF(LF118&gt;='Drive Train'!$G$30,1,0)</f>
        <v>1</v>
      </c>
      <c r="LJ118" s="110">
        <f>MIN(KZ118,'DT-Prelim Calcs'!$C$10)*'DT-Prelim Calcs'!$C$11*1000/60/60*(1-LI118)</f>
        <v>0</v>
      </c>
      <c r="LK118" s="119">
        <f>LK117+'DT-Prelim Calcs'!$C$11</f>
        <v>4.5600000000000032</v>
      </c>
      <c r="LL118" s="2">
        <f>LV118/'Drive Train'!$G$35</f>
        <v>0.87467053050306742</v>
      </c>
      <c r="LM118" s="88">
        <f>LT118*12*60/(PI() * 'Drive Train'!$G$17)/LL$2*LL118</f>
        <v>4110.8361635056999</v>
      </c>
      <c r="LN118" s="2">
        <f>('DT-Prelim Calcs'!$C$6*LL118-LM118)/('DT-Prelim Calcs'!$C$6*LL118)*'DT-Prelim Calcs'!$C$7*LL118</f>
        <v>0.24077192223140784</v>
      </c>
      <c r="LO118" s="110">
        <f>LN118/'DT-Prelim Calcs'!$C$7*('DT-Prelim Calcs'!$C$8-'DT-Prelim Calcs'!$C$9)+'DT-Prelim Calcs'!$C$9</f>
        <v>17.685379653830552</v>
      </c>
      <c r="LP118" s="110">
        <f t="shared" si="154"/>
        <v>17.685379653830552</v>
      </c>
      <c r="LQ118" s="2">
        <f t="shared" si="192"/>
        <v>1.4034303896792721E-7</v>
      </c>
      <c r="LR118" s="110">
        <f>LQ118*'DT-Prelim Calcs'!$C$21/LL$2/'DT-Prelim Calcs'!$C$19/'DT-Prelim Calcs'!$C$18*3.39*'DT-Prelim Calcs'!$C$20</f>
        <v>5.2122469144833869E-6</v>
      </c>
      <c r="LS118" s="88">
        <f t="shared" si="155"/>
        <v>1</v>
      </c>
      <c r="LT118" s="110">
        <f>LR117*'DT-Prelim Calcs'!$C$11+LT117</f>
        <v>12.304226030450698</v>
      </c>
      <c r="LU118" s="110">
        <f>LU117+0.5*LR118*'DT-Prelim Calcs'!$C$11^2+LT118*'DT-Prelim Calcs'!$C$11</f>
        <v>51.943729595766897</v>
      </c>
      <c r="LV118" s="110">
        <f>MIN('Drive Train'!$G$35-LP117*'DT-Prelim Calcs'!$C$21*'Drive Train'!$G$38,LV117+LP$2)</f>
        <v>11.108315737388956</v>
      </c>
      <c r="LW118" s="110">
        <f>'Drive Train'!$G$35-LP118*'DT-Prelim Calcs'!$C$21*'Drive Train'!$G$38</f>
        <v>11.108315831155249</v>
      </c>
      <c r="LX118" s="1">
        <f>IF(LU118&gt;='Drive Train'!$G$30,1,0)</f>
        <v>1</v>
      </c>
      <c r="LY118" s="110">
        <f>MIN(LO118,'DT-Prelim Calcs'!$C$10)*'DT-Prelim Calcs'!$C$11*1000/60/60*(1-LX118)</f>
        <v>0</v>
      </c>
      <c r="LZ118" s="119">
        <f>LZ117+'DT-Prelim Calcs'!$C$11</f>
        <v>4.5600000000000032</v>
      </c>
    </row>
    <row r="119" spans="18:338" x14ac:dyDescent="0.2">
      <c r="R119" s="119">
        <f>R118+'DT-Prelim Calcs'!$C$11</f>
        <v>4.6000000000000032</v>
      </c>
      <c r="S119" s="2">
        <f>AG119/'Drive Train'!$G$35</f>
        <v>0</v>
      </c>
      <c r="T119" s="88">
        <f>AE119*12*60/(PI() * 'Drive Train'!$G$17)/S$2*ABS(S119)</f>
        <v>0</v>
      </c>
      <c r="U119" s="2">
        <f>IF(OR(AD118=1,AND($C$32=Motors!$C$28,'DT-Prelim Calcs'!AI118=1)),0,IF(AG119=0,-(V118+$C$9)/($C$8-$C$9)*$C$7,($C$6*S119-T119)/($C$6*S119)*$C$7*S119))</f>
        <v>0</v>
      </c>
      <c r="V119" s="110">
        <f>IF(AND(AD118=1,AI118=1),0,ABS(U119/$C$7*($C$8-$C$9)+$C$9) *'Drive Train'!$K$55 + V118*(1-'Drive Train'!$K$55))</f>
        <v>0</v>
      </c>
      <c r="W119" s="110">
        <f t="shared" si="194"/>
        <v>0</v>
      </c>
      <c r="X119" s="2">
        <f>MAX(MIN(IF(AND(AI118=1,AG119&lt;0),-1,1)*(W119-$C$9)/($C$8-$C$9)*$C$7-$C$29*AE119/T$2 -  AI118*$C$29/2,X$2),MAX(X$4:X118)*-1)</f>
        <v>-0.19877611615902296</v>
      </c>
      <c r="Y119" s="110">
        <f t="shared" si="109"/>
        <v>0</v>
      </c>
      <c r="Z119" s="110">
        <f t="shared" si="110"/>
        <v>0</v>
      </c>
      <c r="AA119" s="110">
        <f t="shared" si="111"/>
        <v>0</v>
      </c>
      <c r="AB119" s="110" t="e">
        <f t="shared" si="112"/>
        <v>#N/A</v>
      </c>
      <c r="AC119" s="88">
        <f t="shared" si="156"/>
        <v>0</v>
      </c>
      <c r="AD119" s="1">
        <f t="shared" si="113"/>
        <v>1</v>
      </c>
      <c r="AE119" s="110">
        <f t="shared" si="114"/>
        <v>0</v>
      </c>
      <c r="AF119" s="110" t="e">
        <f t="shared" si="115"/>
        <v>#N/A</v>
      </c>
      <c r="AG119" s="110">
        <f>IF(AI118=0,MIN('Drive Train'!$G$35-W118*$C$21*'Drive Train'!$G$38,AG118+W$2)-$C$3,IF(AE118-1&lt;=0,0,IF($C$32=Motors!$C$26,MAX(ABS(AG117)*-1,AG118-W$2),MAX(0,MAX(AG$4:AG118)*-1,AG118-W$2))))</f>
        <v>0</v>
      </c>
      <c r="AH119" s="110">
        <f>'Drive Train'!$G$35-ABS(W119)*'DT-Prelim Calcs'!$C$21*'Drive Train'!$G$38</f>
        <v>12.7</v>
      </c>
      <c r="AI119" s="1">
        <f>IF(AJ119&gt;='Drive Train'!$G$30,1,0)</f>
        <v>1</v>
      </c>
      <c r="AJ119" s="110">
        <f>AJ118+0.5*Y119*'DT-Prelim Calcs'!$C$11^2+AE119*'DT-Prelim Calcs'!$C$11</f>
        <v>27.383415475911544</v>
      </c>
      <c r="AK119" s="110">
        <f t="shared" si="193"/>
        <v>0</v>
      </c>
      <c r="AL119" s="119">
        <f>AL118+'DT-Prelim Calcs'!$C$11</f>
        <v>4.6000000000000032</v>
      </c>
      <c r="AM119" s="2">
        <f>AW119/'Drive Train'!$G$35</f>
        <v>0.76977892562241435</v>
      </c>
      <c r="AN119" s="88">
        <f>AU119*12*60/(PI() * 'Drive Train'!$G$17)/AM$2*AM119</f>
        <v>2502.9575729072958</v>
      </c>
      <c r="AO119" s="2">
        <f>('DT-Prelim Calcs'!$C$6*AM119-AN119)/('DT-Prelim Calcs'!$C$6*AM119)*'DT-Prelim Calcs'!$C$7*AM119</f>
        <v>0.48107832317567151</v>
      </c>
      <c r="AP119" s="110">
        <f>AO119/'DT-Prelim Calcs'!$C$7*('DT-Prelim Calcs'!$C$8-'DT-Prelim Calcs'!$C$9)+'DT-Prelim Calcs'!$C$9</f>
        <v>32.342365810714718</v>
      </c>
      <c r="AQ119" s="110">
        <f t="shared" si="117"/>
        <v>32.342365810714718</v>
      </c>
      <c r="AR119" s="2">
        <f t="shared" si="157"/>
        <v>0.31450425832591777</v>
      </c>
      <c r="AS119" s="110">
        <f>AR119*'DT-Prelim Calcs'!$C$21/AM$2/'DT-Prelim Calcs'!$C$19/'DT-Prelim Calcs'!$C$18*3.39*'DT-Prelim Calcs'!$C$20</f>
        <v>3.5041435516280428</v>
      </c>
      <c r="AT119" s="88">
        <f t="shared" si="118"/>
        <v>0</v>
      </c>
      <c r="AU119" s="110">
        <f>AS118*'DT-Prelim Calcs'!$C$11+AU118</f>
        <v>28.374932874160198</v>
      </c>
      <c r="AV119" s="110">
        <f>AV118+0.5*AS119*'DT-Prelim Calcs'!$C$11^2+AU119*'DT-Prelim Calcs'!$C$11</f>
        <v>76.403772099801714</v>
      </c>
      <c r="AW119" s="110">
        <f>MIN('Drive Train'!$G$35-AQ118*'DT-Prelim Calcs'!$C$21*'Drive Train'!$G$38,AW118+AQ$2)</f>
        <v>9.7761923554046621</v>
      </c>
      <c r="AX119" s="110">
        <f>'Drive Train'!$G$35-AQ119*'DT-Prelim Calcs'!$C$21*'Drive Train'!$G$38</f>
        <v>9.7891870770356739</v>
      </c>
      <c r="AY119" s="1">
        <f>IF(AV119&gt;='Drive Train'!$G$30,1,0)</f>
        <v>1</v>
      </c>
      <c r="AZ119" s="110">
        <f t="shared" si="158"/>
        <v>0</v>
      </c>
      <c r="BA119" s="119">
        <f>BA118+'DT-Prelim Calcs'!$C$11</f>
        <v>4.6000000000000032</v>
      </c>
      <c r="BB119" s="2">
        <f>BL119/'Drive Train'!$G$35</f>
        <v>0.85728393984198992</v>
      </c>
      <c r="BC119" s="88">
        <f>BJ119*12*60/(PI() * 'Drive Train'!$G$17)/BB$2*BB119</f>
        <v>3847.4459061929065</v>
      </c>
      <c r="BD119" s="2">
        <f>('DT-Prelim Calcs'!$C$6*BB119-BC119)/('DT-Prelim Calcs'!$C$6*BB119)*'DT-Prelim Calcs'!$C$7*BB119</f>
        <v>0.27984934015460339</v>
      </c>
      <c r="BE119" s="110">
        <f>BD119/'DT-Prelim Calcs'!$C$7*('DT-Prelim Calcs'!$C$8-'DT-Prelim Calcs'!$C$9)+'DT-Prelim Calcs'!$C$9</f>
        <v>20.068825002337512</v>
      </c>
      <c r="BF119" s="110">
        <f t="shared" si="119"/>
        <v>20.068825002337512</v>
      </c>
      <c r="BG119" s="2">
        <f t="shared" si="159"/>
        <v>4.9934106480976653E-2</v>
      </c>
      <c r="BH119" s="110">
        <f>BG119*'DT-Prelim Calcs'!$C$21/BB$2/'DT-Prelim Calcs'!$C$19/'DT-Prelim Calcs'!$C$18*3.39*'DT-Prelim Calcs'!$C$20</f>
        <v>0.86544240000724004</v>
      </c>
      <c r="BI119" s="88">
        <f t="shared" si="120"/>
        <v>0</v>
      </c>
      <c r="BJ119" s="110">
        <f>BH118*'DT-Prelim Calcs'!$C$11+BJ118</f>
        <v>25.177330470761429</v>
      </c>
      <c r="BK119" s="110">
        <f>BK118+0.5*BH119*'DT-Prelim Calcs'!$C$11^2+BJ119*'DT-Prelim Calcs'!$C$11</f>
        <v>81.895026295314224</v>
      </c>
      <c r="BL119" s="110">
        <f>MIN('Drive Train'!$G$35-BF118*'DT-Prelim Calcs'!$C$21*'Drive Train'!$G$38,BL118+BF$2)</f>
        <v>10.887506035993271</v>
      </c>
      <c r="BM119" s="110">
        <f>'Drive Train'!$G$35-BF119*'DT-Prelim Calcs'!$C$21*'Drive Train'!$G$38</f>
        <v>10.893805749789623</v>
      </c>
      <c r="BN119" s="1">
        <f>IF(BK119&gt;='Drive Train'!$G$30,1,0)</f>
        <v>1</v>
      </c>
      <c r="BO119" s="110">
        <f t="shared" si="160"/>
        <v>0</v>
      </c>
      <c r="BP119" s="119">
        <f>BP118+'DT-Prelim Calcs'!$C$11</f>
        <v>4.6000000000000032</v>
      </c>
      <c r="BQ119" s="2">
        <f>CA119/'Drive Train'!$G$35</f>
        <v>0.87369592742275226</v>
      </c>
      <c r="BR119" s="88">
        <f>BY119*12*60/(PI() * 'Drive Train'!$G$17)/BQ$2*BQ119</f>
        <v>4096.3119746965094</v>
      </c>
      <c r="BS119" s="2">
        <f>('DT-Prelim Calcs'!$C$6*BQ119-BR119)/('DT-Prelim Calcs'!$C$6*BQ119)*'DT-Prelim Calcs'!$C$7*BQ119</f>
        <v>0.24290442815887542</v>
      </c>
      <c r="BT119" s="110">
        <f>BS119/'DT-Prelim Calcs'!$C$7*('DT-Prelim Calcs'!$C$8-'DT-Prelim Calcs'!$C$9)+'DT-Prelim Calcs'!$C$9</f>
        <v>17.815447391250558</v>
      </c>
      <c r="BU119" s="110">
        <f t="shared" si="121"/>
        <v>17.815447391250558</v>
      </c>
      <c r="BV119" s="2">
        <f t="shared" si="161"/>
        <v>2.7156977010943384E-3</v>
      </c>
      <c r="BW119" s="110">
        <f>BV119*'DT-Prelim Calcs'!$C$21/BQ$2/'DT-Prelim Calcs'!$C$19/'DT-Prelim Calcs'!$C$18*3.39*'DT-Prelim Calcs'!$C$20</f>
        <v>6.3877494810468227E-2</v>
      </c>
      <c r="BX119" s="88">
        <f t="shared" si="122"/>
        <v>1</v>
      </c>
      <c r="BY119" s="110">
        <f>BW118*'DT-Prelim Calcs'!$C$11+BY118</f>
        <v>19.38067925398429</v>
      </c>
      <c r="BZ119" s="110">
        <f>BZ118+0.5*BW119*'DT-Prelim Calcs'!$C$11^2+BY119*'DT-Prelim Calcs'!$C$11</f>
        <v>73.156345291010581</v>
      </c>
      <c r="CA119" s="110">
        <f>MIN('Drive Train'!$G$35-BU118*'DT-Prelim Calcs'!$C$21*'Drive Train'!$G$38,CA118+BU$2)</f>
        <v>11.095938278268953</v>
      </c>
      <c r="CB119" s="110">
        <f>'Drive Train'!$G$35-BU119*'DT-Prelim Calcs'!$C$21*'Drive Train'!$G$38</f>
        <v>11.096609734787449</v>
      </c>
      <c r="CC119" s="1">
        <f>IF(BZ119&gt;='Drive Train'!$G$30,1,0)</f>
        <v>1</v>
      </c>
      <c r="CD119" s="110">
        <f t="shared" si="162"/>
        <v>0</v>
      </c>
      <c r="CE119" s="119">
        <f>CE118+'DT-Prelim Calcs'!$C$11</f>
        <v>4.6000000000000032</v>
      </c>
      <c r="CF119" s="2">
        <f>CP119/'Drive Train'!$G$35</f>
        <v>0.87465054381994622</v>
      </c>
      <c r="CG119" s="88">
        <f>CN119*12*60/(PI() * 'Drive Train'!$G$17)/CF$2*CF119</f>
        <v>4110.5444533222271</v>
      </c>
      <c r="CH119" s="2">
        <f>('DT-Prelim Calcs'!$C$6*CF119-CG119)/('DT-Prelim Calcs'!$C$6*CF119)*'DT-Prelim Calcs'!$C$7*CF119</f>
        <v>0.240814171035381</v>
      </c>
      <c r="CI119" s="110">
        <f>CH119/'DT-Prelim Calcs'!$C$7*('DT-Prelim Calcs'!$C$8-'DT-Prelim Calcs'!$C$9)+'DT-Prelim Calcs'!$C$9</f>
        <v>17.687956531236004</v>
      </c>
      <c r="CJ119" s="110">
        <f t="shared" si="123"/>
        <v>17.687956531236004</v>
      </c>
      <c r="CK119" s="2">
        <f t="shared" si="163"/>
        <v>5.3973122553396813E-5</v>
      </c>
      <c r="CL119" s="110">
        <f>CK119*'DT-Prelim Calcs'!$C$21/CF$2/'DT-Prelim Calcs'!$C$19/'DT-Prelim Calcs'!$C$18*3.39*'DT-Prelim Calcs'!$C$20</f>
        <v>1.6036206344841482E-3</v>
      </c>
      <c r="CM119" s="88">
        <f t="shared" si="124"/>
        <v>1</v>
      </c>
      <c r="CN119" s="110">
        <f>CL118*'DT-Prelim Calcs'!$C$11+CN118</f>
        <v>15.379542564236944</v>
      </c>
      <c r="CO119" s="110">
        <f>CO118+0.5*CL119*'DT-Prelim Calcs'!$C$11^2+CN119*'DT-Prelim Calcs'!$C$11</f>
        <v>62.720534315544306</v>
      </c>
      <c r="CP119" s="110">
        <f>MIN('Drive Train'!$G$35-CJ118*'DT-Prelim Calcs'!$C$21*'Drive Train'!$G$38,CP118+CJ$2)</f>
        <v>11.108061906513317</v>
      </c>
      <c r="CQ119" s="110">
        <f>'Drive Train'!$G$35-CJ119*'DT-Prelim Calcs'!$C$21*'Drive Train'!$G$38</f>
        <v>11.108083912188759</v>
      </c>
      <c r="CR119" s="1">
        <f>IF(CO119&gt;='Drive Train'!$G$30,1,0)</f>
        <v>1</v>
      </c>
      <c r="CS119" s="110">
        <f t="shared" si="164"/>
        <v>0</v>
      </c>
      <c r="CT119" s="119">
        <f>CT118+'DT-Prelim Calcs'!$C$11</f>
        <v>4.6000000000000032</v>
      </c>
      <c r="CU119" s="2">
        <f>DE119/'Drive Train'!$G$35</f>
        <v>0.87467043924979648</v>
      </c>
      <c r="CV119" s="88">
        <f>DC119*12*60/(PI() * 'Drive Train'!$G$17)/CU$2*CU119</f>
        <v>4110.8348615228833</v>
      </c>
      <c r="CW119" s="2">
        <f>('DT-Prelim Calcs'!$C$6*CU119-CV119)/('DT-Prelim Calcs'!$C$6*CU119)*'DT-Prelim Calcs'!$C$7*CU119</f>
        <v>0.2407721079128867</v>
      </c>
      <c r="CX119" s="110">
        <f>CW119/'DT-Prelim Calcs'!$C$7*('DT-Prelim Calcs'!$C$8-'DT-Prelim Calcs'!$C$9)+'DT-Prelim Calcs'!$C$9</f>
        <v>17.68539097908387</v>
      </c>
      <c r="CY119" s="110">
        <f t="shared" si="125"/>
        <v>17.68539097908387</v>
      </c>
      <c r="CZ119" s="2">
        <f t="shared" si="165"/>
        <v>3.7716227516138012E-7</v>
      </c>
      <c r="DA119" s="110">
        <f>CZ119*'DT-Prelim Calcs'!$C$21/CU$2/'DT-Prelim Calcs'!$C$19/'DT-Prelim Calcs'!$C$18*3.39*'DT-Prelim Calcs'!$C$20</f>
        <v>1.354063696671655E-5</v>
      </c>
      <c r="DB119" s="88">
        <f t="shared" si="126"/>
        <v>1</v>
      </c>
      <c r="DC119" s="110">
        <f>DA118*'DT-Prelim Calcs'!$C$11+DC118</f>
        <v>12.728506983252348</v>
      </c>
      <c r="DD119" s="110">
        <f>DD118+0.5*DA119*'DT-Prelim Calcs'!$C$11^2+DC119*'DT-Prelim Calcs'!$C$11</f>
        <v>53.941721396803594</v>
      </c>
      <c r="DE119" s="110">
        <f>MIN('Drive Train'!$G$35-CY118*'DT-Prelim Calcs'!$C$21*'Drive Train'!$G$38,DE118+CY$2)</f>
        <v>11.108314578472415</v>
      </c>
      <c r="DF119" s="110">
        <f>'Drive Train'!$G$35-CY119*'DT-Prelim Calcs'!$C$21*'Drive Train'!$G$38</f>
        <v>11.108314811882451</v>
      </c>
      <c r="DG119" s="1">
        <f>IF(DD119&gt;='Drive Train'!$G$30,1,0)</f>
        <v>1</v>
      </c>
      <c r="DH119" s="110">
        <f t="shared" si="166"/>
        <v>0</v>
      </c>
      <c r="DI119" s="119">
        <f>DI118+'DT-Prelim Calcs'!$C$11</f>
        <v>4.6000000000000032</v>
      </c>
      <c r="DJ119" s="2">
        <f>DT119/'Drive Train'!$G$35</f>
        <v>0.8746705850822053</v>
      </c>
      <c r="DK119" s="88">
        <f>DR119*12*60/(PI() * 'Drive Train'!$G$17)/DJ$2*DJ119</f>
        <v>4110.8369350705261</v>
      </c>
      <c r="DL119" s="2">
        <f>('DT-Prelim Calcs'!$C$6*DJ119-DK119)/('DT-Prelim Calcs'!$C$6*DJ119)*'DT-Prelim Calcs'!$C$7*DJ119</f>
        <v>0.24077181290264893</v>
      </c>
      <c r="DM119" s="110">
        <f>DL119/'DT-Prelim Calcs'!$C$7*('DT-Prelim Calcs'!$C$8-'DT-Prelim Calcs'!$C$9)+'DT-Prelim Calcs'!$C$9</f>
        <v>17.685372985551638</v>
      </c>
      <c r="DN119" s="110">
        <f t="shared" si="127"/>
        <v>17.685372985551638</v>
      </c>
      <c r="DO119" s="2">
        <f t="shared" si="167"/>
        <v>8.4778553621767117E-10</v>
      </c>
      <c r="DP119" s="110">
        <f>DO119*'DT-Prelim Calcs'!$C$21/DJ$2/'DT-Prelim Calcs'!$C$19/'DT-Prelim Calcs'!$C$18*3.39*'DT-Prelim Calcs'!$C$20</f>
        <v>3.5684348304665511E-8</v>
      </c>
      <c r="DQ119" s="88">
        <f t="shared" si="128"/>
        <v>1</v>
      </c>
      <c r="DR119" s="110">
        <f>DP118*'DT-Prelim Calcs'!$C$11+DR118</f>
        <v>10.856671387109378</v>
      </c>
      <c r="DS119" s="110">
        <f>DS118+0.5*DP119*'DT-Prelim Calcs'!$C$11^2+DR119*'DT-Prelim Calcs'!$C$11</f>
        <v>46.97404991194032</v>
      </c>
      <c r="DT119" s="110">
        <f>MIN('Drive Train'!$G$35-DN118*'DT-Prelim Calcs'!$C$21*'Drive Train'!$G$38,DT118+DN$2)</f>
        <v>11.108316430544006</v>
      </c>
      <c r="DU119" s="110">
        <f>'Drive Train'!$G$35-DN119*'DT-Prelim Calcs'!$C$21*'Drive Train'!$G$38</f>
        <v>11.108316431300352</v>
      </c>
      <c r="DV119" s="1">
        <f>IF(DS119&gt;='Drive Train'!$G$30,1,0)</f>
        <v>1</v>
      </c>
      <c r="DW119" s="110">
        <f t="shared" si="168"/>
        <v>0</v>
      </c>
      <c r="DX119" s="119">
        <f>DX118+'DT-Prelim Calcs'!$C$11</f>
        <v>4.6000000000000032</v>
      </c>
      <c r="DY119" s="2">
        <f>EI119/'Drive Train'!$G$35</f>
        <v>0.87467058542838239</v>
      </c>
      <c r="DZ119" s="88">
        <f>EG119*12*60/(PI() * 'Drive Train'!$G$17)/DY$2*DY119</f>
        <v>4110.8369398392397</v>
      </c>
      <c r="EA119" s="2">
        <f>('DT-Prelim Calcs'!$C$6*DY119-DZ119)/('DT-Prelim Calcs'!$C$6*DY119)*'DT-Prelim Calcs'!$C$7*DY119</f>
        <v>0.24077181223940819</v>
      </c>
      <c r="EB119" s="110">
        <f>EA119/'DT-Prelim Calcs'!$C$7*('DT-Prelim Calcs'!$C$8-'DT-Prelim Calcs'!$C$9)+'DT-Prelim Calcs'!$C$9</f>
        <v>17.685372945098656</v>
      </c>
      <c r="EC119" s="110">
        <f t="shared" si="129"/>
        <v>17.685372945098656</v>
      </c>
      <c r="ED119" s="2">
        <f t="shared" si="169"/>
        <v>5.3371196351292838E-13</v>
      </c>
      <c r="EE119" s="110">
        <f>ED119*'DT-Prelim Calcs'!$C$21/DY$2/'DT-Prelim Calcs'!$C$19/'DT-Prelim Calcs'!$C$18*3.39*'DT-Prelim Calcs'!$C$20</f>
        <v>2.5768218517646096E-11</v>
      </c>
      <c r="EF119" s="88">
        <f t="shared" si="130"/>
        <v>1</v>
      </c>
      <c r="EG119" s="110">
        <f>EE118*'DT-Prelim Calcs'!$C$11+EG118</f>
        <v>9.4647904472775846</v>
      </c>
      <c r="EH119" s="110">
        <f>EH118+0.5*EE119*'DT-Prelim Calcs'!$C$11^2+EG119*'DT-Prelim Calcs'!$C$11</f>
        <v>41.461780911639245</v>
      </c>
      <c r="EI119" s="110">
        <f>MIN('Drive Train'!$G$35-EC118*'DT-Prelim Calcs'!$C$21*'Drive Train'!$G$38,EI118+EC$2)</f>
        <v>11.108316434940456</v>
      </c>
      <c r="EJ119" s="110">
        <f>'Drive Train'!$G$35-EC119*'DT-Prelim Calcs'!$C$21*'Drive Train'!$G$38</f>
        <v>11.10831643494112</v>
      </c>
      <c r="EK119" s="1">
        <f>IF(EH119&gt;='Drive Train'!$G$30,1,0)</f>
        <v>1</v>
      </c>
      <c r="EL119" s="110">
        <f t="shared" si="170"/>
        <v>0</v>
      </c>
      <c r="EM119" s="119">
        <f>EM118+'DT-Prelim Calcs'!$C$11</f>
        <v>4.6000000000000032</v>
      </c>
      <c r="EN119" s="2">
        <f>EX119/'Drive Train'!$G$35</f>
        <v>0.87467058542861498</v>
      </c>
      <c r="EO119" s="88">
        <f>EV119*12*60/(PI() * 'Drive Train'!$G$17)/EN$2*EN119</f>
        <v>4110.8369398423256</v>
      </c>
      <c r="EP119" s="2">
        <f>('DT-Prelim Calcs'!$C$6*EN119-EO119)/('DT-Prelim Calcs'!$C$6*EN119)*'DT-Prelim Calcs'!$C$7*EN119</f>
        <v>0.24077181223899105</v>
      </c>
      <c r="EQ119" s="110">
        <f>EP119/'DT-Prelim Calcs'!$C$7*('DT-Prelim Calcs'!$C$8-'DT-Prelim Calcs'!$C$9)+'DT-Prelim Calcs'!$C$9</f>
        <v>17.685372945073215</v>
      </c>
      <c r="ER119" s="110">
        <f t="shared" si="131"/>
        <v>17.685372945073215</v>
      </c>
      <c r="ES119" s="2">
        <f t="shared" si="171"/>
        <v>-8.3266726846886741E-17</v>
      </c>
      <c r="ET119" s="110">
        <f>ES119*'DT-Prelim Calcs'!$C$21/EN$2/'DT-Prelim Calcs'!$C$19/'DT-Prelim Calcs'!$C$18*3.39*'DT-Prelim Calcs'!$C$20</f>
        <v>-4.5356237364894706E-15</v>
      </c>
      <c r="EU119" s="88">
        <f t="shared" si="132"/>
        <v>1</v>
      </c>
      <c r="EV119" s="110">
        <f>ET118*'DT-Prelim Calcs'!$C$11+EV118</f>
        <v>8.3892460782728335</v>
      </c>
      <c r="EW119" s="110">
        <f>EW118+0.5*ET119*'DT-Prelim Calcs'!$C$11^2+EV119*'DT-Prelim Calcs'!$C$11</f>
        <v>37.047088306613389</v>
      </c>
      <c r="EX119" s="110">
        <f>MIN('Drive Train'!$G$35-ER118*'DT-Prelim Calcs'!$C$21*'Drive Train'!$G$38,EX118+ER$2)</f>
        <v>11.10831643494341</v>
      </c>
      <c r="EY119" s="110">
        <f>'Drive Train'!$G$35-ER119*'DT-Prelim Calcs'!$C$21*'Drive Train'!$G$38</f>
        <v>11.10831643494341</v>
      </c>
      <c r="EZ119" s="1">
        <f>IF(EW119&gt;='Drive Train'!$G$30,1,0)</f>
        <v>1</v>
      </c>
      <c r="FA119" s="110">
        <f t="shared" si="172"/>
        <v>0</v>
      </c>
      <c r="FB119" s="119">
        <f>FB118+'DT-Prelim Calcs'!$C$11</f>
        <v>4.6000000000000032</v>
      </c>
      <c r="FC119" s="2">
        <f>FM119/'Drive Train'!$G$35</f>
        <v>0.87467058542861498</v>
      </c>
      <c r="FD119" s="88">
        <f>FK119*12*60/(PI() * 'Drive Train'!$G$17)/FC$2*FC119</f>
        <v>4110.8369398423247</v>
      </c>
      <c r="FE119" s="2">
        <f>('DT-Prelim Calcs'!$C$6*FC119-FD119)/('DT-Prelim Calcs'!$C$6*FC119)*'DT-Prelim Calcs'!$C$7*FC119</f>
        <v>0.24077181223899125</v>
      </c>
      <c r="FF119" s="110">
        <f>FE119/'DT-Prelim Calcs'!$C$7*('DT-Prelim Calcs'!$C$8-'DT-Prelim Calcs'!$C$9)+'DT-Prelim Calcs'!$C$9</f>
        <v>17.685372945073226</v>
      </c>
      <c r="FG119" s="110">
        <f t="shared" si="133"/>
        <v>17.685372945073226</v>
      </c>
      <c r="FH119" s="2">
        <f t="shared" si="173"/>
        <v>1.1102230246251565E-16</v>
      </c>
      <c r="FI119" s="110">
        <f>FH119*'DT-Prelim Calcs'!$C$21/FC$2/'DT-Prelim Calcs'!$C$19/'DT-Prelim Calcs'!$C$18*3.39*'DT-Prelim Calcs'!$C$20</f>
        <v>6.7347140329692135E-15</v>
      </c>
      <c r="FJ119" s="88">
        <f t="shared" si="134"/>
        <v>1</v>
      </c>
      <c r="FK119" s="110">
        <f>FI118*'DT-Prelim Calcs'!$C$11+FK118</f>
        <v>7.5332005600817276</v>
      </c>
      <c r="FL119" s="110">
        <f>FL118+0.5*FI119*'DT-Prelim Calcs'!$C$11^2+FK119*'DT-Prelim Calcs'!$C$11</f>
        <v>33.456801582697238</v>
      </c>
      <c r="FM119" s="110">
        <f>MIN('Drive Train'!$G$35-FG118*'DT-Prelim Calcs'!$C$21*'Drive Train'!$G$38,FM118+FG$2)</f>
        <v>11.10831643494341</v>
      </c>
      <c r="FN119" s="110">
        <f>'Drive Train'!$G$35-FG119*'DT-Prelim Calcs'!$C$21*'Drive Train'!$G$38</f>
        <v>11.10831643494341</v>
      </c>
      <c r="FO119" s="1">
        <f>IF(FL119&gt;='Drive Train'!$G$30,1,0)</f>
        <v>1</v>
      </c>
      <c r="FP119" s="110">
        <f t="shared" si="174"/>
        <v>0</v>
      </c>
      <c r="FQ119" s="119">
        <f>FQ118+'DT-Prelim Calcs'!$C$11</f>
        <v>4.6000000000000032</v>
      </c>
      <c r="FR119" s="2">
        <f>GB119/'Drive Train'!$G$35</f>
        <v>0.87467058542861498</v>
      </c>
      <c r="FS119" s="88">
        <f>FZ119*12*60/(PI() * 'Drive Train'!$G$17)/FR$2*FR119</f>
        <v>4110.8369398423247</v>
      </c>
      <c r="FT119" s="2">
        <f>('DT-Prelim Calcs'!$C$6*FR119-FS119)/('DT-Prelim Calcs'!$C$6*FR119)*'DT-Prelim Calcs'!$C$7*FR119</f>
        <v>0.24077181223899125</v>
      </c>
      <c r="FU119" s="110">
        <f>FT119/'DT-Prelim Calcs'!$C$7*('DT-Prelim Calcs'!$C$8-'DT-Prelim Calcs'!$C$9)+'DT-Prelim Calcs'!$C$9</f>
        <v>17.685372945073226</v>
      </c>
      <c r="FV119" s="110">
        <f t="shared" si="135"/>
        <v>17.685372945073226</v>
      </c>
      <c r="FW119" s="2">
        <f t="shared" si="175"/>
        <v>1.3877787807814457E-16</v>
      </c>
      <c r="FX119" s="110">
        <f>FW119*'DT-Prelim Calcs'!$C$21/FR$2/'DT-Prelim Calcs'!$C$19/'DT-Prelim Calcs'!$C$18*3.39*'DT-Prelim Calcs'!$C$20</f>
        <v>9.2774121882739154E-15</v>
      </c>
      <c r="FY119" s="88">
        <f t="shared" si="136"/>
        <v>1</v>
      </c>
      <c r="FZ119" s="110">
        <f>FX118*'DT-Prelim Calcs'!$C$11+FZ118</f>
        <v>6.8356819897037893</v>
      </c>
      <c r="GA119" s="110">
        <f>GA118+0.5*FX119*'DT-Prelim Calcs'!$C$11^2+FZ119*'DT-Prelim Calcs'!$C$11</f>
        <v>30.487589307931476</v>
      </c>
      <c r="GB119" s="110">
        <f>MIN('Drive Train'!$G$35-FV118*'DT-Prelim Calcs'!$C$21*'Drive Train'!$G$38,GB118+FV$2)</f>
        <v>11.10831643494341</v>
      </c>
      <c r="GC119" s="110">
        <f>'Drive Train'!$G$35-FV119*'DT-Prelim Calcs'!$C$21*'Drive Train'!$G$38</f>
        <v>11.10831643494341</v>
      </c>
      <c r="GD119" s="1">
        <f>IF(GA119&gt;='Drive Train'!$G$30,1,0)</f>
        <v>1</v>
      </c>
      <c r="GE119" s="110">
        <f t="shared" si="176"/>
        <v>0</v>
      </c>
      <c r="GF119" s="119">
        <f>GF118+'DT-Prelim Calcs'!$C$11</f>
        <v>4.6000000000000032</v>
      </c>
      <c r="GG119" s="2">
        <f>GQ119/'Drive Train'!$G$35</f>
        <v>0.87467047338319015</v>
      </c>
      <c r="GH119" s="88">
        <f>GO119*12*60/(PI() * 'Drive Train'!$G$17)/GG$2*GG119</f>
        <v>4110.8353561536414</v>
      </c>
      <c r="GI119" s="2">
        <f>('DT-Prelim Calcs'!$C$6*GG119-GH119)/('DT-Prelim Calcs'!$C$6*GG119)*'DT-Prelim Calcs'!$C$7*GG119</f>
        <v>0.24077203661813457</v>
      </c>
      <c r="GJ119" s="110">
        <f>GI119/'DT-Prelim Calcs'!$C$7*('DT-Prelim Calcs'!$C$8-'DT-Prelim Calcs'!$C$9)+'DT-Prelim Calcs'!$C$9</f>
        <v>17.685386630609628</v>
      </c>
      <c r="GK119" s="110">
        <f t="shared" si="177"/>
        <v>17.685386630609628</v>
      </c>
      <c r="GL119" s="2">
        <f t="shared" si="178"/>
        <v>2.8629293039039716E-7</v>
      </c>
      <c r="GM119" s="110">
        <f>GL119*'DT-Prelim Calcs'!$C$21/GG$2/'DT-Prelim Calcs'!$C$19/'DT-Prelim Calcs'!$C$18*3.39*'DT-Prelim Calcs'!$C$20</f>
        <v>1.0632728591596024E-5</v>
      </c>
      <c r="GN119" s="88">
        <f t="shared" si="137"/>
        <v>1</v>
      </c>
      <c r="GO119" s="110">
        <f>GM118*'DT-Prelim Calcs'!$C$11+GO118</f>
        <v>12.304224417469683</v>
      </c>
      <c r="GP119" s="110">
        <f>GP118+0.5*GM119*'DT-Prelim Calcs'!$C$11^2+GO119*'DT-Prelim Calcs'!$C$11</f>
        <v>50.521143985664892</v>
      </c>
      <c r="GQ119" s="110">
        <f>MIN('Drive Train'!$G$35-GK118*'DT-Prelim Calcs'!$C$21*'Drive Train'!$G$38,GQ118+GK$2)</f>
        <v>11.108315011966514</v>
      </c>
      <c r="GR119" s="110">
        <f>'Drive Train'!$G$35-GK119*'DT-Prelim Calcs'!$C$21*'Drive Train'!$G$38</f>
        <v>11.108315203245134</v>
      </c>
      <c r="GS119" s="1">
        <f>IF(GP119&gt;='Drive Train'!$G$30,1,0)</f>
        <v>1</v>
      </c>
      <c r="GT119" s="110">
        <f t="shared" si="179"/>
        <v>0</v>
      </c>
      <c r="GU119" s="119">
        <f>GU118+'DT-Prelim Calcs'!$C$11</f>
        <v>4.6000000000000032</v>
      </c>
      <c r="GV119" s="2">
        <f>HF119/'Drive Train'!$G$35</f>
        <v>0.87467050533672541</v>
      </c>
      <c r="GW119" s="88">
        <f>HD119*12*60/(PI() * 'Drive Train'!$G$17)/GV$2*GV119</f>
        <v>4110.8358077959374</v>
      </c>
      <c r="GX119" s="2">
        <f>('DT-Prelim Calcs'!$C$6*GV119-GW119)/('DT-Prelim Calcs'!$C$6*GV119)*'DT-Prelim Calcs'!$C$7*GV119</f>
        <v>0.24077197262884581</v>
      </c>
      <c r="GY119" s="110">
        <f>GX119/'DT-Prelim Calcs'!$C$7*('DT-Prelim Calcs'!$C$8-'DT-Prelim Calcs'!$C$9)+'DT-Prelim Calcs'!$C$9</f>
        <v>17.685382727716835</v>
      </c>
      <c r="GZ119" s="110">
        <f t="shared" si="138"/>
        <v>17.685382727716835</v>
      </c>
      <c r="HA119" s="2">
        <f t="shared" si="180"/>
        <v>2.0464683309073806E-7</v>
      </c>
      <c r="HB119" s="110">
        <f>HA119*'DT-Prelim Calcs'!$C$21/GV$2/'DT-Prelim Calcs'!$C$19/'DT-Prelim Calcs'!$C$18*3.39*'DT-Prelim Calcs'!$C$20</f>
        <v>7.6004469632424271E-6</v>
      </c>
      <c r="HC119" s="88">
        <f t="shared" si="139"/>
        <v>1</v>
      </c>
      <c r="HD119" s="110">
        <f>HB118*'DT-Prelim Calcs'!$C$11+HD118</f>
        <v>12.304225319790381</v>
      </c>
      <c r="HE119" s="110">
        <f>HE118+0.5*HB119*'DT-Prelim Calcs'!$C$11^2+HD119*'DT-Prelim Calcs'!$C$11</f>
        <v>51.188760792949424</v>
      </c>
      <c r="HF119" s="110">
        <f>MIN('Drive Train'!$G$35-GZ118*'DT-Prelim Calcs'!$C$21*'Drive Train'!$G$38,HF118+GZ$2)</f>
        <v>11.108315417776412</v>
      </c>
      <c r="HG119" s="110">
        <f>'Drive Train'!$G$35-GZ119*'DT-Prelim Calcs'!$C$21*'Drive Train'!$G$38</f>
        <v>11.108315554505484</v>
      </c>
      <c r="HH119" s="1">
        <f>IF(HE119&gt;='Drive Train'!$G$30,1,0)</f>
        <v>1</v>
      </c>
      <c r="HI119" s="110">
        <f t="shared" si="181"/>
        <v>0</v>
      </c>
      <c r="HJ119" s="119">
        <f>HJ118+'DT-Prelim Calcs'!$C$11</f>
        <v>4.6000000000000032</v>
      </c>
      <c r="HK119" s="2">
        <f>HU119/'Drive Train'!$G$35</f>
        <v>0.87467052081875041</v>
      </c>
      <c r="HL119" s="88">
        <f>HS119*12*60/(PI() * 'Drive Train'!$G$17)/HK$2*HK119</f>
        <v>4110.8360266242216</v>
      </c>
      <c r="HM119" s="2">
        <f>('DT-Prelim Calcs'!$C$6*HK119-HL119)/('DT-Prelim Calcs'!$C$6*HK119)*'DT-Prelim Calcs'!$C$7*HK119</f>
        <v>0.24077194162495993</v>
      </c>
      <c r="HN119" s="110">
        <f>HM119/'DT-Prelim Calcs'!$C$7*('DT-Prelim Calcs'!$C$8-'DT-Prelim Calcs'!$C$9)+'DT-Prelim Calcs'!$C$9</f>
        <v>17.685380836699686</v>
      </c>
      <c r="HO119" s="110">
        <f t="shared" si="140"/>
        <v>17.685380836699686</v>
      </c>
      <c r="HP119" s="2">
        <f t="shared" si="182"/>
        <v>1.6508792738401112E-7</v>
      </c>
      <c r="HQ119" s="110">
        <f>HP119*'DT-Prelim Calcs'!$C$21/HK$2/'DT-Prelim Calcs'!$C$19/'DT-Prelim Calcs'!$C$18*3.39*'DT-Prelim Calcs'!$C$20</f>
        <v>6.1312555752937336E-6</v>
      </c>
      <c r="HR119" s="88">
        <f t="shared" si="141"/>
        <v>1</v>
      </c>
      <c r="HS119" s="110">
        <f>HQ118*'DT-Prelim Calcs'!$C$11+HS118</f>
        <v>12.304225756979898</v>
      </c>
      <c r="HT119" s="110">
        <f>HT118+0.5*HQ119*'DT-Prelim Calcs'!$C$11^2+HS119*'DT-Prelim Calcs'!$C$11</f>
        <v>51.657483452704604</v>
      </c>
      <c r="HU119" s="110">
        <f>MIN('Drive Train'!$G$35-HO118*'DT-Prelim Calcs'!$C$21*'Drive Train'!$G$38,HU118+HO$2)</f>
        <v>11.10831561439813</v>
      </c>
      <c r="HV119" s="110">
        <f>'Drive Train'!$G$35-HO119*'DT-Prelim Calcs'!$C$21*'Drive Train'!$G$38</f>
        <v>11.108315724697027</v>
      </c>
      <c r="HW119" s="1">
        <f>IF(HT119&gt;='Drive Train'!$G$30,1,0)</f>
        <v>1</v>
      </c>
      <c r="HX119" s="110">
        <f t="shared" si="183"/>
        <v>0</v>
      </c>
      <c r="HY119" s="119">
        <f>HY118+'DT-Prelim Calcs'!$C$11</f>
        <v>4.6000000000000032</v>
      </c>
      <c r="HZ119" s="2">
        <f>IJ119/'Drive Train'!$G$35</f>
        <v>0.87467052914424803</v>
      </c>
      <c r="IA119" s="88">
        <f>IH119*12*60/(PI() * 'Drive Train'!$G$17)/HZ$2*HZ119</f>
        <v>4110.8361442996766</v>
      </c>
      <c r="IB119" s="2">
        <f>('DT-Prelim Calcs'!$C$6*HZ119-IA119)/('DT-Prelim Calcs'!$C$6*HZ119)*'DT-Prelim Calcs'!$C$7*HZ119</f>
        <v>0.24077192495254307</v>
      </c>
      <c r="IC119" s="110">
        <f>IB119/'DT-Prelim Calcs'!$C$7*('DT-Prelim Calcs'!$C$8-'DT-Prelim Calcs'!$C$9)+'DT-Prelim Calcs'!$C$9</f>
        <v>17.685379819800502</v>
      </c>
      <c r="ID119" s="110">
        <f t="shared" si="142"/>
        <v>17.685379819800502</v>
      </c>
      <c r="IE119" s="2">
        <f t="shared" si="184"/>
        <v>1.438150273314065E-7</v>
      </c>
      <c r="IF119" s="110">
        <f>IE119*'DT-Prelim Calcs'!$C$21/HZ$2/'DT-Prelim Calcs'!$C$19/'DT-Prelim Calcs'!$C$18*3.39*'DT-Prelim Calcs'!$C$20</f>
        <v>5.3411942478727021E-6</v>
      </c>
      <c r="IG119" s="88">
        <f t="shared" si="143"/>
        <v>1</v>
      </c>
      <c r="IH119" s="110">
        <f>IF118*'DT-Prelim Calcs'!$C$11+IH118</f>
        <v>12.304225992079644</v>
      </c>
      <c r="II119" s="110">
        <f>II118+0.5*IF119*'DT-Prelim Calcs'!$C$11^2+IH119*'DT-Prelim Calcs'!$C$11</f>
        <v>51.986548767488436</v>
      </c>
      <c r="IJ119" s="110">
        <f>MIN('Drive Train'!$G$35-ID118*'DT-Prelim Calcs'!$C$21*'Drive Train'!$G$38,IJ118+ID$2)</f>
        <v>11.10831572013195</v>
      </c>
      <c r="IK119" s="110">
        <f>'Drive Train'!$G$35-ID119*'DT-Prelim Calcs'!$C$21*'Drive Train'!$G$38</f>
        <v>11.108315816217955</v>
      </c>
      <c r="IL119" s="1">
        <f>IF(II119&gt;='Drive Train'!$G$30,1,0)</f>
        <v>1</v>
      </c>
      <c r="IM119" s="110">
        <f t="shared" si="185"/>
        <v>0</v>
      </c>
      <c r="IN119" s="119">
        <f>IN118+'DT-Prelim Calcs'!$C$11</f>
        <v>4.6000000000000032</v>
      </c>
      <c r="IO119" s="2">
        <f>IY119/'Drive Train'!$G$35</f>
        <v>0.87467053403172301</v>
      </c>
      <c r="IP119" s="88">
        <f>IW119*12*60/(PI() * 'Drive Train'!$G$17)/IO$2*IO119</f>
        <v>4110.8362133809323</v>
      </c>
      <c r="IQ119" s="2">
        <f>('DT-Prelim Calcs'!$C$6*IO119-IP119)/('DT-Prelim Calcs'!$C$6*IO119)*'DT-Prelim Calcs'!$C$7*IO119</f>
        <v>0.24077191516501797</v>
      </c>
      <c r="IR119" s="110">
        <f>IQ119/'DT-Prelim Calcs'!$C$7*('DT-Prelim Calcs'!$C$8-'DT-Prelim Calcs'!$C$9)+'DT-Prelim Calcs'!$C$9</f>
        <v>17.685379222830885</v>
      </c>
      <c r="IS119" s="110">
        <f t="shared" si="144"/>
        <v>17.685379222830885</v>
      </c>
      <c r="IT119" s="2">
        <f t="shared" si="186"/>
        <v>1.3132679338445641E-7</v>
      </c>
      <c r="IU119" s="110">
        <f>IT119*'DT-Prelim Calcs'!$C$21/IO$2/'DT-Prelim Calcs'!$C$19/'DT-Prelim Calcs'!$C$18*3.39*'DT-Prelim Calcs'!$C$20</f>
        <v>4.8773895637500168E-6</v>
      </c>
      <c r="IV119" s="88">
        <f t="shared" si="145"/>
        <v>1</v>
      </c>
      <c r="IW119" s="110">
        <f>IU118*'DT-Prelim Calcs'!$C$11+IW118</f>
        <v>12.304226130094705</v>
      </c>
      <c r="IX119" s="110">
        <f>IX118+0.5*IU119*'DT-Prelim Calcs'!$C$11^2+IW119*'DT-Prelim Calcs'!$C$11</f>
        <v>52.219266515785876</v>
      </c>
      <c r="IY119" s="110">
        <f>MIN('Drive Train'!$G$35-IS118*'DT-Prelim Calcs'!$C$21*'Drive Train'!$G$38,IY118+IS$2)</f>
        <v>11.108315782202881</v>
      </c>
      <c r="IZ119" s="110">
        <f>'Drive Train'!$G$35-IS119*'DT-Prelim Calcs'!$C$21*'Drive Train'!$G$38</f>
        <v>11.108315869945219</v>
      </c>
      <c r="JA119" s="1">
        <f>IF(IX119&gt;='Drive Train'!$G$30,1,0)</f>
        <v>1</v>
      </c>
      <c r="JB119" s="110">
        <f t="shared" si="187"/>
        <v>0</v>
      </c>
      <c r="JC119" s="119">
        <f>JC118+'DT-Prelim Calcs'!$C$11</f>
        <v>4.6000000000000032</v>
      </c>
      <c r="JD119" s="2">
        <f>JN119/'Drive Train'!$G$35</f>
        <v>0.87467053689352647</v>
      </c>
      <c r="JE119" s="88">
        <f>JL119*12*60/(PI() * 'Drive Train'!$G$17)/JD$2*JD119</f>
        <v>4110.8362538306519</v>
      </c>
      <c r="JF119" s="2">
        <f>('DT-Prelim Calcs'!$C$6*JD119-JE119)/('DT-Prelim Calcs'!$C$6*JD119)*'DT-Prelim Calcs'!$C$7*JD119</f>
        <v>0.24077190943404703</v>
      </c>
      <c r="JG119" s="110">
        <f>JF119/'DT-Prelim Calcs'!$C$7*('DT-Prelim Calcs'!$C$8-'DT-Prelim Calcs'!$C$9)+'DT-Prelim Calcs'!$C$9</f>
        <v>17.685378873282303</v>
      </c>
      <c r="JH119" s="110">
        <f t="shared" si="146"/>
        <v>17.685378873282303</v>
      </c>
      <c r="JI119" s="2">
        <f t="shared" si="188"/>
        <v>1.240144540115562E-7</v>
      </c>
      <c r="JJ119" s="110">
        <f>JI119*'DT-Prelim Calcs'!$C$21/JD$2/'DT-Prelim Calcs'!$C$19/'DT-Prelim Calcs'!$C$18*3.39*'DT-Prelim Calcs'!$C$20</f>
        <v>4.6058141538519551E-6</v>
      </c>
      <c r="JK119" s="88">
        <f t="shared" si="147"/>
        <v>1</v>
      </c>
      <c r="JL119" s="110">
        <f>JJ118*'DT-Prelim Calcs'!$C$11+JL118</f>
        <v>12.304226210907808</v>
      </c>
      <c r="JM119" s="110">
        <f>JM118+0.5*JJ119*'DT-Prelim Calcs'!$C$11^2+JL119*'DT-Prelim Calcs'!$C$11</f>
        <v>52.376899240530761</v>
      </c>
      <c r="JN119" s="110">
        <f>MIN('Drive Train'!$G$35-JH118*'DT-Prelim Calcs'!$C$21*'Drive Train'!$G$38,JN118+JH$2)</f>
        <v>11.108315818547785</v>
      </c>
      <c r="JO119" s="110">
        <f>'Drive Train'!$G$35-JH119*'DT-Prelim Calcs'!$C$21*'Drive Train'!$G$38</f>
        <v>11.108315901404591</v>
      </c>
      <c r="JP119" s="1">
        <f>IF(JM119&gt;='Drive Train'!$G$30,1,0)</f>
        <v>1</v>
      </c>
      <c r="JQ119" s="110">
        <f>MIN(JG119,'DT-Prelim Calcs'!$C$10)*'DT-Prelim Calcs'!$C$11*1000/60/60*(1-JP119)</f>
        <v>0</v>
      </c>
      <c r="JR119" s="119">
        <f>JR118+'DT-Prelim Calcs'!$C$11</f>
        <v>4.6000000000000032</v>
      </c>
      <c r="JS119" s="2">
        <f>KC119/'Drive Train'!$G$35</f>
        <v>0.87467053794641725</v>
      </c>
      <c r="JT119" s="88">
        <f>KA119*12*60/(PI() * 'Drive Train'!$G$17)/JS$2*JS119</f>
        <v>4110.8362687125727</v>
      </c>
      <c r="JU119" s="2">
        <f>('DT-Prelim Calcs'!$C$6*JS119-JT119)/('DT-Prelim Calcs'!$C$6*JS119)*'DT-Prelim Calcs'!$C$7*JS119</f>
        <v>0.24077190732555662</v>
      </c>
      <c r="JV119" s="110">
        <f>JU119/'DT-Prelim Calcs'!$C$7*('DT-Prelim Calcs'!$C$8-'DT-Prelim Calcs'!$C$9)+'DT-Prelim Calcs'!$C$9</f>
        <v>17.68537874467934</v>
      </c>
      <c r="JW119" s="110">
        <f t="shared" si="148"/>
        <v>17.68537874467934</v>
      </c>
      <c r="JX119" s="2">
        <f t="shared" si="189"/>
        <v>1.2132415980192768E-7</v>
      </c>
      <c r="JY119" s="110">
        <f>JX119*'DT-Prelim Calcs'!$C$21/JS$2/'DT-Prelim Calcs'!$C$19/'DT-Prelim Calcs'!$C$18*3.39*'DT-Prelim Calcs'!$C$20</f>
        <v>4.5058984202586891E-6</v>
      </c>
      <c r="JZ119" s="88">
        <f t="shared" si="149"/>
        <v>1</v>
      </c>
      <c r="KA119" s="110">
        <f>JY118*'DT-Prelim Calcs'!$C$11+KA118</f>
        <v>12.304226240639885</v>
      </c>
      <c r="KB119" s="110">
        <f>KB118+0.5*JY119*'DT-Prelim Calcs'!$C$11^2+KA119*'DT-Prelim Calcs'!$C$11</f>
        <v>52.438989316719358</v>
      </c>
      <c r="KC119" s="110">
        <f>MIN('Drive Train'!$G$35-JW118*'DT-Prelim Calcs'!$C$21*'Drive Train'!$G$38,KC118+JW$2)</f>
        <v>11.108315831919498</v>
      </c>
      <c r="KD119" s="110">
        <f>'Drive Train'!$G$35-JW119*'DT-Prelim Calcs'!$C$21*'Drive Train'!$G$38</f>
        <v>11.108315912978858</v>
      </c>
      <c r="KE119" s="1">
        <f>IF(KB119&gt;='Drive Train'!$G$30,1,0)</f>
        <v>1</v>
      </c>
      <c r="KF119" s="110">
        <f>MIN(JV119,'DT-Prelim Calcs'!$C$10)*'DT-Prelim Calcs'!$C$11*1000/60/60*(1-KE119)</f>
        <v>0</v>
      </c>
      <c r="KG119" s="119">
        <f>KG118+'DT-Prelim Calcs'!$C$11</f>
        <v>4.6000000000000032</v>
      </c>
      <c r="KH119" s="2">
        <f>KR119/'Drive Train'!$G$35</f>
        <v>0.8746705378681221</v>
      </c>
      <c r="KI119" s="88">
        <f>KP119*12*60/(PI() * 'Drive Train'!$G$17)/KH$2*KH119</f>
        <v>4110.8362676059223</v>
      </c>
      <c r="KJ119" s="2">
        <f>('DT-Prelim Calcs'!$C$6*KH119-KI119)/('DT-Prelim Calcs'!$C$6*KH119)*'DT-Prelim Calcs'!$C$7*KH119</f>
        <v>0.24077190748234825</v>
      </c>
      <c r="KK119" s="110">
        <f>KJ119/'DT-Prelim Calcs'!$C$7*('DT-Prelim Calcs'!$C$8-'DT-Prelim Calcs'!$C$9)+'DT-Prelim Calcs'!$C$9</f>
        <v>17.685378754242521</v>
      </c>
      <c r="KL119" s="110">
        <f t="shared" si="150"/>
        <v>17.685378754242521</v>
      </c>
      <c r="KM119" s="2">
        <f t="shared" si="190"/>
        <v>1.2152421560718274E-7</v>
      </c>
      <c r="KN119" s="110">
        <f>KM119*'DT-Prelim Calcs'!$C$21/KH$2/'DT-Prelim Calcs'!$C$19/'DT-Prelim Calcs'!$C$18*3.39*'DT-Prelim Calcs'!$C$20</f>
        <v>4.5133283595084973E-6</v>
      </c>
      <c r="KO119" s="88">
        <f t="shared" si="151"/>
        <v>1</v>
      </c>
      <c r="KP119" s="110">
        <f>KN118*'DT-Prelim Calcs'!$C$11+KP118</f>
        <v>12.304226238428946</v>
      </c>
      <c r="KQ119" s="110">
        <f>KQ118+0.5*KN119*'DT-Prelim Calcs'!$C$11^2+KP119*'DT-Prelim Calcs'!$C$11</f>
        <v>52.434433881291589</v>
      </c>
      <c r="KR119" s="110">
        <f>MIN('Drive Train'!$G$35-KL118*'DT-Prelim Calcs'!$C$21*'Drive Train'!$G$38,KR118+KL$2)</f>
        <v>11.10831583092515</v>
      </c>
      <c r="KS119" s="110">
        <f>'Drive Train'!$G$35-KL119*'DT-Prelim Calcs'!$C$21*'Drive Train'!$G$38</f>
        <v>11.108315912118172</v>
      </c>
      <c r="KT119" s="1">
        <f>IF(KQ119&gt;='Drive Train'!$G$30,1,0)</f>
        <v>1</v>
      </c>
      <c r="KU119" s="110">
        <f>MIN(KK119,'DT-Prelim Calcs'!$C$10)*'DT-Prelim Calcs'!$C$11*1000/60/60*(1-KT119)</f>
        <v>0</v>
      </c>
      <c r="KV119" s="119">
        <f>KV118+'DT-Prelim Calcs'!$C$11</f>
        <v>4.6000000000000032</v>
      </c>
      <c r="KW119" s="2">
        <f>LG119/'Drive Train'!$G$35</f>
        <v>0.87467053794162863</v>
      </c>
      <c r="KX119" s="88">
        <f>LE119*12*60/(PI() * 'Drive Train'!$G$17)/KW$2*KW119</f>
        <v>4110.8362686448891</v>
      </c>
      <c r="KY119" s="2">
        <f>('DT-Prelim Calcs'!$C$6*KW119-KX119)/('DT-Prelim Calcs'!$C$6*KW119)*'DT-Prelim Calcs'!$C$7*KW119</f>
        <v>0.240771907335146</v>
      </c>
      <c r="KZ119" s="110">
        <f>KY119/'DT-Prelim Calcs'!$C$7*('DT-Prelim Calcs'!$C$8-'DT-Prelim Calcs'!$C$9)+'DT-Prelim Calcs'!$C$9</f>
        <v>17.685378745264224</v>
      </c>
      <c r="LA119" s="110">
        <f t="shared" si="152"/>
        <v>17.685378745264224</v>
      </c>
      <c r="LB119" s="2">
        <f t="shared" si="191"/>
        <v>1.2133639523681516E-7</v>
      </c>
      <c r="LC119" s="110">
        <f>LB119*'DT-Prelim Calcs'!$C$21/KW$2/'DT-Prelim Calcs'!$C$19/'DT-Prelim Calcs'!$C$18*3.39*'DT-Prelim Calcs'!$C$20</f>
        <v>4.5063528361542593E-6</v>
      </c>
      <c r="LD119" s="88">
        <f t="shared" si="153"/>
        <v>1</v>
      </c>
      <c r="LE119" s="110">
        <f>LC118*'DT-Prelim Calcs'!$C$11+LE118</f>
        <v>12.304226240504663</v>
      </c>
      <c r="LF119" s="110">
        <f>LF118+0.5*LC119*'DT-Prelim Calcs'!$C$11^2+LE119*'DT-Prelim Calcs'!$C$11</f>
        <v>52.438774232276465</v>
      </c>
      <c r="LG119" s="110">
        <f>MIN('Drive Train'!$G$35-LA118*'DT-Prelim Calcs'!$C$21*'Drive Train'!$G$38,LG118+LA$2)</f>
        <v>11.108315831858683</v>
      </c>
      <c r="LH119" s="110">
        <f>'Drive Train'!$G$35-LA119*'DT-Prelim Calcs'!$C$21*'Drive Train'!$G$38</f>
        <v>11.108315912926219</v>
      </c>
      <c r="LI119" s="1">
        <f>IF(LF119&gt;='Drive Train'!$G$30,1,0)</f>
        <v>1</v>
      </c>
      <c r="LJ119" s="110">
        <f>MIN(KZ119,'DT-Prelim Calcs'!$C$10)*'DT-Prelim Calcs'!$C$11*1000/60/60*(1-LI119)</f>
        <v>0</v>
      </c>
      <c r="LK119" s="119">
        <f>LK118+'DT-Prelim Calcs'!$C$11</f>
        <v>4.6000000000000032</v>
      </c>
      <c r="LL119" s="2">
        <f>LV119/'Drive Train'!$G$35</f>
        <v>0.87467053788624016</v>
      </c>
      <c r="LM119" s="88">
        <f>LT119*12*60/(PI() * 'Drive Train'!$G$17)/LL$2*LL119</f>
        <v>4110.8362678620097</v>
      </c>
      <c r="LN119" s="2">
        <f>('DT-Prelim Calcs'!$C$6*LL119-LM119)/('DT-Prelim Calcs'!$C$6*LL119)*'DT-Prelim Calcs'!$C$7*LL119</f>
        <v>0.2407719074460655</v>
      </c>
      <c r="LO119" s="110">
        <f>LN119/'DT-Prelim Calcs'!$C$7*('DT-Prelim Calcs'!$C$8-'DT-Prelim Calcs'!$C$9)+'DT-Prelim Calcs'!$C$9</f>
        <v>17.685378752029528</v>
      </c>
      <c r="LP119" s="110">
        <f t="shared" si="154"/>
        <v>17.685378752029528</v>
      </c>
      <c r="LQ119" s="2">
        <f t="shared" si="192"/>
        <v>1.2147792119443501E-7</v>
      </c>
      <c r="LR119" s="110">
        <f>LQ119*'DT-Prelim Calcs'!$C$21/LL$2/'DT-Prelim Calcs'!$C$19/'DT-Prelim Calcs'!$C$18*3.39*'DT-Prelim Calcs'!$C$20</f>
        <v>4.5116090158789402E-6</v>
      </c>
      <c r="LS119" s="88">
        <f t="shared" si="155"/>
        <v>1</v>
      </c>
      <c r="LT119" s="110">
        <f>LR118*'DT-Prelim Calcs'!$C$11+LT118</f>
        <v>12.304226238940574</v>
      </c>
      <c r="LU119" s="110">
        <f>LU118+0.5*LR119*'DT-Prelim Calcs'!$C$11^2+LT119*'DT-Prelim Calcs'!$C$11</f>
        <v>52.435898648933808</v>
      </c>
      <c r="LV119" s="110">
        <f>MIN('Drive Train'!$G$35-LP118*'DT-Prelim Calcs'!$C$21*'Drive Train'!$G$38,LV118+LP$2)</f>
        <v>11.108315831155249</v>
      </c>
      <c r="LW119" s="110">
        <f>'Drive Train'!$G$35-LP119*'DT-Prelim Calcs'!$C$21*'Drive Train'!$G$38</f>
        <v>11.108315912317341</v>
      </c>
      <c r="LX119" s="1">
        <f>IF(LU119&gt;='Drive Train'!$G$30,1,0)</f>
        <v>1</v>
      </c>
      <c r="LY119" s="110">
        <f>MIN(LO119,'DT-Prelim Calcs'!$C$10)*'DT-Prelim Calcs'!$C$11*1000/60/60*(1-LX119)</f>
        <v>0</v>
      </c>
      <c r="LZ119" s="119">
        <f>LZ118+'DT-Prelim Calcs'!$C$11</f>
        <v>4.6000000000000032</v>
      </c>
    </row>
    <row r="120" spans="18:338" x14ac:dyDescent="0.2">
      <c r="R120" s="119">
        <f>R119+'DT-Prelim Calcs'!$C$11</f>
        <v>4.6400000000000032</v>
      </c>
      <c r="S120" s="2">
        <f>AG120/'Drive Train'!$G$35</f>
        <v>0</v>
      </c>
      <c r="T120" s="88">
        <f>AE120*12*60/(PI() * 'Drive Train'!$G$17)/S$2*ABS(S120)</f>
        <v>0</v>
      </c>
      <c r="U120" s="2">
        <f>IF(OR(AD119=1,AND($C$32=Motors!$C$28,'DT-Prelim Calcs'!AI119=1)),0,IF(AG120=0,-(V119+$C$9)/($C$8-$C$9)*$C$7,($C$6*S120-T120)/($C$6*S120)*$C$7*S120))</f>
        <v>0</v>
      </c>
      <c r="V120" s="110">
        <f>IF(AND(AD119=1,AI119=1),0,ABS(U120/$C$7*($C$8-$C$9)+$C$9) *'Drive Train'!$K$55 + V119*(1-'Drive Train'!$K$55))</f>
        <v>0</v>
      </c>
      <c r="W120" s="110">
        <f t="shared" ref="W120:W128" si="195">MIN(ABS(V120),U$2) * SIGN(V120)</f>
        <v>0</v>
      </c>
      <c r="X120" s="2">
        <f>MAX(MIN(IF(AND(AI119=1,AG120&lt;0),-1,1)*(W120-$C$9)/($C$8-$C$9)*$C$7-$C$29*AE120/T$2 -  AI119*$C$29/2,X$2),MAX(X$4:X119)*-1)</f>
        <v>-0.19877611615902296</v>
      </c>
      <c r="Y120" s="110">
        <f t="shared" si="109"/>
        <v>0</v>
      </c>
      <c r="Z120" s="110">
        <f t="shared" si="110"/>
        <v>0</v>
      </c>
      <c r="AA120" s="110">
        <f t="shared" si="111"/>
        <v>0</v>
      </c>
      <c r="AB120" s="110" t="e">
        <f t="shared" si="112"/>
        <v>#N/A</v>
      </c>
      <c r="AC120" s="88">
        <f t="shared" si="156"/>
        <v>0</v>
      </c>
      <c r="AD120" s="1">
        <f t="shared" si="113"/>
        <v>1</v>
      </c>
      <c r="AE120" s="110">
        <f t="shared" si="114"/>
        <v>0</v>
      </c>
      <c r="AF120" s="110" t="e">
        <f t="shared" si="115"/>
        <v>#N/A</v>
      </c>
      <c r="AG120" s="110">
        <f>IF(AI119=0,MIN('Drive Train'!$G$35-W119*$C$21*'Drive Train'!$G$38,AG119+W$2)-$C$3,IF(AE119-1&lt;=0,0,IF($C$32=Motors!$C$26,MAX(ABS(AG118)*-1,AG119-W$2),MAX(0,MAX(AG$4:AG119)*-1,AG119-W$2))))</f>
        <v>0</v>
      </c>
      <c r="AH120" s="110">
        <f>'Drive Train'!$G$35-ABS(W120)*'DT-Prelim Calcs'!$C$21*'Drive Train'!$G$38</f>
        <v>12.7</v>
      </c>
      <c r="AI120" s="1">
        <f>IF(AJ120&gt;='Drive Train'!$G$30,1,0)</f>
        <v>1</v>
      </c>
      <c r="AJ120" s="110">
        <f>AJ119+0.5*Y120*'DT-Prelim Calcs'!$C$11^2+AE120*'DT-Prelim Calcs'!$C$11</f>
        <v>27.383415475911544</v>
      </c>
      <c r="AK120" s="110">
        <f t="shared" si="193"/>
        <v>0</v>
      </c>
      <c r="AL120" s="119">
        <f>AL119+'DT-Prelim Calcs'!$C$11</f>
        <v>4.6400000000000032</v>
      </c>
      <c r="AM120" s="2">
        <f>AW120/'Drive Train'!$G$35</f>
        <v>0.7708021320500531</v>
      </c>
      <c r="AN120" s="88">
        <f>AU120*12*60/(PI() * 'Drive Train'!$G$17)/AM$2*AM120</f>
        <v>2518.6650351374969</v>
      </c>
      <c r="AO120" s="2">
        <f>('DT-Prelim Calcs'!$C$6*AM120-AN120)/('DT-Prelim Calcs'!$C$6*AM120)*'DT-Prelim Calcs'!$C$7*AM120</f>
        <v>0.47872866037826822</v>
      </c>
      <c r="AP120" s="110">
        <f>AO120/'DT-Prelim Calcs'!$C$7*('DT-Prelim Calcs'!$C$8-'DT-Prelim Calcs'!$C$9)+'DT-Prelim Calcs'!$C$9</f>
        <v>32.199053044348275</v>
      </c>
      <c r="AQ120" s="110">
        <f t="shared" si="117"/>
        <v>32.199053044348275</v>
      </c>
      <c r="AR120" s="2">
        <f t="shared" si="157"/>
        <v>0.31133175737372432</v>
      </c>
      <c r="AS120" s="110">
        <f>AR120*'DT-Prelim Calcs'!$C$21/AM$2/'DT-Prelim Calcs'!$C$19/'DT-Prelim Calcs'!$C$18*3.39*'DT-Prelim Calcs'!$C$20</f>
        <v>3.468796180456228</v>
      </c>
      <c r="AT120" s="88">
        <f t="shared" si="118"/>
        <v>0</v>
      </c>
      <c r="AU120" s="110">
        <f>AS119*'DT-Prelim Calcs'!$C$11+AU119</f>
        <v>28.51509861622532</v>
      </c>
      <c r="AV120" s="110">
        <f>AV119+0.5*AS120*'DT-Prelim Calcs'!$C$11^2+AU120*'DT-Prelim Calcs'!$C$11</f>
        <v>77.5471510813951</v>
      </c>
      <c r="AW120" s="110">
        <f>MIN('Drive Train'!$G$35-AQ119*'DT-Prelim Calcs'!$C$21*'Drive Train'!$G$38,AW119+AQ$2)</f>
        <v>9.7891870770356739</v>
      </c>
      <c r="AX120" s="110">
        <f>'Drive Train'!$G$35-AQ120*'DT-Prelim Calcs'!$C$21*'Drive Train'!$G$38</f>
        <v>9.8020852260086535</v>
      </c>
      <c r="AY120" s="1">
        <f>IF(AV120&gt;='Drive Train'!$G$30,1,0)</f>
        <v>1</v>
      </c>
      <c r="AZ120" s="110">
        <f t="shared" si="158"/>
        <v>0</v>
      </c>
      <c r="BA120" s="119">
        <f>BA119+'DT-Prelim Calcs'!$C$11</f>
        <v>4.6400000000000032</v>
      </c>
      <c r="BB120" s="2">
        <f>BL120/'Drive Train'!$G$35</f>
        <v>0.85777998029839553</v>
      </c>
      <c r="BC120" s="88">
        <f>BJ120*12*60/(PI() * 'Drive Train'!$G$17)/BB$2*BB120</f>
        <v>3854.965235913744</v>
      </c>
      <c r="BD120" s="2">
        <f>('DT-Prelim Calcs'!$C$6*BB120-BC120)/('DT-Prelim Calcs'!$C$6*BB120)*'DT-Prelim Calcs'!$C$7*BB120</f>
        <v>0.27873330259087831</v>
      </c>
      <c r="BE120" s="110">
        <f>BD120/'DT-Prelim Calcs'!$C$7*('DT-Prelim Calcs'!$C$8-'DT-Prelim Calcs'!$C$9)+'DT-Prelim Calcs'!$C$9</f>
        <v>20.000754626110311</v>
      </c>
      <c r="BF120" s="110">
        <f t="shared" si="119"/>
        <v>20.000754626110311</v>
      </c>
      <c r="BG120" s="2">
        <f t="shared" si="159"/>
        <v>4.850194582094508E-2</v>
      </c>
      <c r="BH120" s="110">
        <f>BG120*'DT-Prelim Calcs'!$C$21/BB$2/'DT-Prelim Calcs'!$C$19/'DT-Prelim Calcs'!$C$18*3.39*'DT-Prelim Calcs'!$C$20</f>
        <v>0.84062063696466172</v>
      </c>
      <c r="BI120" s="88">
        <f t="shared" si="120"/>
        <v>0</v>
      </c>
      <c r="BJ120" s="110">
        <f>BH119*'DT-Prelim Calcs'!$C$11+BJ119</f>
        <v>25.211948166761719</v>
      </c>
      <c r="BK120" s="110">
        <f>BK119+0.5*BH120*'DT-Prelim Calcs'!$C$11^2+BJ120*'DT-Prelim Calcs'!$C$11</f>
        <v>82.904176718494256</v>
      </c>
      <c r="BL120" s="110">
        <f>MIN('Drive Train'!$G$35-BF119*'DT-Prelim Calcs'!$C$21*'Drive Train'!$G$38,BL119+BF$2)</f>
        <v>10.893805749789623</v>
      </c>
      <c r="BM120" s="110">
        <f>'Drive Train'!$G$35-BF120*'DT-Prelim Calcs'!$C$21*'Drive Train'!$G$38</f>
        <v>10.899932083650071</v>
      </c>
      <c r="BN120" s="1">
        <f>IF(BK120&gt;='Drive Train'!$G$30,1,0)</f>
        <v>1</v>
      </c>
      <c r="BO120" s="110">
        <f t="shared" si="160"/>
        <v>0</v>
      </c>
      <c r="BP120" s="119">
        <f>BP119+'DT-Prelim Calcs'!$C$11</f>
        <v>4.6400000000000032</v>
      </c>
      <c r="BQ120" s="2">
        <f>CA120/'Drive Train'!$G$35</f>
        <v>0.8737487980147598</v>
      </c>
      <c r="BR120" s="88">
        <f>BY120*12*60/(PI() * 'Drive Train'!$G$17)/BQ$2*BQ120</f>
        <v>4097.0999378811466</v>
      </c>
      <c r="BS120" s="2">
        <f>('DT-Prelim Calcs'!$C$6*BQ120-BR120)/('DT-Prelim Calcs'!$C$6*BQ120)*'DT-Prelim Calcs'!$C$7*BQ120</f>
        <v>0.24278873115758931</v>
      </c>
      <c r="BT120" s="110">
        <f>BS120/'DT-Prelim Calcs'!$C$7*('DT-Prelim Calcs'!$C$8-'DT-Prelim Calcs'!$C$9)+'DT-Prelim Calcs'!$C$9</f>
        <v>17.808390694718213</v>
      </c>
      <c r="BU120" s="110">
        <f t="shared" si="121"/>
        <v>17.808390694718213</v>
      </c>
      <c r="BV120" s="2">
        <f t="shared" si="161"/>
        <v>2.5683348243612514E-3</v>
      </c>
      <c r="BW120" s="110">
        <f>BV120*'DT-Prelim Calcs'!$C$21/BQ$2/'DT-Prelim Calcs'!$C$19/'DT-Prelim Calcs'!$C$18*3.39*'DT-Prelim Calcs'!$C$20</f>
        <v>6.0411287437688754E-2</v>
      </c>
      <c r="BX120" s="88">
        <f t="shared" si="122"/>
        <v>1</v>
      </c>
      <c r="BY120" s="110">
        <f>BW119*'DT-Prelim Calcs'!$C$11+BY119</f>
        <v>19.383234353776707</v>
      </c>
      <c r="BZ120" s="110">
        <f>BZ119+0.5*BW120*'DT-Prelim Calcs'!$C$11^2+BY120*'DT-Prelim Calcs'!$C$11</f>
        <v>73.931722994191603</v>
      </c>
      <c r="CA120" s="110">
        <f>MIN('Drive Train'!$G$35-BU119*'DT-Prelim Calcs'!$C$21*'Drive Train'!$G$38,CA119+BU$2)</f>
        <v>11.096609734787449</v>
      </c>
      <c r="CB120" s="110">
        <f>'Drive Train'!$G$35-BU120*'DT-Prelim Calcs'!$C$21*'Drive Train'!$G$38</f>
        <v>11.09724483747536</v>
      </c>
      <c r="CC120" s="1">
        <f>IF(BZ120&gt;='Drive Train'!$G$30,1,0)</f>
        <v>1</v>
      </c>
      <c r="CD120" s="110">
        <f t="shared" si="162"/>
        <v>0</v>
      </c>
      <c r="CE120" s="119">
        <f>CE119+'DT-Prelim Calcs'!$C$11</f>
        <v>4.6400000000000032</v>
      </c>
      <c r="CF120" s="2">
        <f>CP120/'Drive Train'!$G$35</f>
        <v>0.87465227655029598</v>
      </c>
      <c r="CG120" s="88">
        <f>CN120*12*60/(PI() * 'Drive Train'!$G$17)/CF$2*CF120</f>
        <v>4110.5697407817315</v>
      </c>
      <c r="CH120" s="2">
        <f>('DT-Prelim Calcs'!$C$6*CF120-CG120)/('DT-Prelim Calcs'!$C$6*CF120)*'DT-Prelim Calcs'!$C$7*CF120</f>
        <v>0.24081050882251978</v>
      </c>
      <c r="CI120" s="110">
        <f>CH120/'DT-Prelim Calcs'!$C$7*('DT-Prelim Calcs'!$C$8-'DT-Prelim Calcs'!$C$9)+'DT-Prelim Calcs'!$C$9</f>
        <v>17.68773316222461</v>
      </c>
      <c r="CJ120" s="110">
        <f t="shared" si="123"/>
        <v>17.68773316222461</v>
      </c>
      <c r="CK120" s="2">
        <f t="shared" si="163"/>
        <v>4.9306749731664601E-5</v>
      </c>
      <c r="CL120" s="110">
        <f>CK120*'DT-Prelim Calcs'!$C$21/CF$2/'DT-Prelim Calcs'!$C$19/'DT-Prelim Calcs'!$C$18*3.39*'DT-Prelim Calcs'!$C$20</f>
        <v>1.4649758536912157E-3</v>
      </c>
      <c r="CM120" s="88">
        <f t="shared" si="124"/>
        <v>1</v>
      </c>
      <c r="CN120" s="110">
        <f>CL119*'DT-Prelim Calcs'!$C$11+CN119</f>
        <v>15.379606709062324</v>
      </c>
      <c r="CO120" s="110">
        <f>CO119+0.5*CL120*'DT-Prelim Calcs'!$C$11^2+CN120*'DT-Prelim Calcs'!$C$11</f>
        <v>63.335719755887482</v>
      </c>
      <c r="CP120" s="110">
        <f>MIN('Drive Train'!$G$35-CJ119*'DT-Prelim Calcs'!$C$21*'Drive Train'!$G$38,CP119+CJ$2)</f>
        <v>11.108083912188759</v>
      </c>
      <c r="CQ120" s="110">
        <f>'Drive Train'!$G$35-CJ120*'DT-Prelim Calcs'!$C$21*'Drive Train'!$G$38</f>
        <v>11.108104015399784</v>
      </c>
      <c r="CR120" s="1">
        <f>IF(CO120&gt;='Drive Train'!$G$30,1,0)</f>
        <v>1</v>
      </c>
      <c r="CS120" s="110">
        <f t="shared" si="164"/>
        <v>0</v>
      </c>
      <c r="CT120" s="119">
        <f>CT119+'DT-Prelim Calcs'!$C$11</f>
        <v>4.6400000000000032</v>
      </c>
      <c r="CU120" s="2">
        <f>DE120/'Drive Train'!$G$35</f>
        <v>0.87467045762853946</v>
      </c>
      <c r="CV120" s="88">
        <f>DC120*12*60/(PI() * 'Drive Train'!$G$17)/CU$2*CU120</f>
        <v>4110.8351228254432</v>
      </c>
      <c r="CW120" s="2">
        <f>('DT-Prelim Calcs'!$C$6*CU120-CV120)/('DT-Prelim Calcs'!$C$6*CU120)*'DT-Prelim Calcs'!$C$7*CU120</f>
        <v>0.2407720707384538</v>
      </c>
      <c r="CX120" s="110">
        <f>CW120/'DT-Prelim Calcs'!$C$7*('DT-Prelim Calcs'!$C$8-'DT-Prelim Calcs'!$C$9)+'DT-Prelim Calcs'!$C$9</f>
        <v>17.685388711707112</v>
      </c>
      <c r="CY120" s="110">
        <f t="shared" si="125"/>
        <v>17.685388711707112</v>
      </c>
      <c r="CZ120" s="2">
        <f t="shared" si="165"/>
        <v>3.2974248478923052E-7</v>
      </c>
      <c r="DA120" s="110">
        <f>CZ120*'DT-Prelim Calcs'!$C$21/CU$2/'DT-Prelim Calcs'!$C$19/'DT-Prelim Calcs'!$C$18*3.39*'DT-Prelim Calcs'!$C$20</f>
        <v>1.1838202209177931E-5</v>
      </c>
      <c r="DB120" s="88">
        <f t="shared" si="126"/>
        <v>1</v>
      </c>
      <c r="DC120" s="110">
        <f>DA119*'DT-Prelim Calcs'!$C$11+DC119</f>
        <v>12.728507524877827</v>
      </c>
      <c r="DD120" s="110">
        <f>DD119+0.5*DA120*'DT-Prelim Calcs'!$C$11^2+DC120*'DT-Prelim Calcs'!$C$11</f>
        <v>54.450861707269269</v>
      </c>
      <c r="DE120" s="110">
        <f>MIN('Drive Train'!$G$35-CY119*'DT-Prelim Calcs'!$C$21*'Drive Train'!$G$38,DE119+CY$2)</f>
        <v>11.108314811882451</v>
      </c>
      <c r="DF120" s="110">
        <f>'Drive Train'!$G$35-CY120*'DT-Prelim Calcs'!$C$21*'Drive Train'!$G$38</f>
        <v>11.10831501594636</v>
      </c>
      <c r="DG120" s="1">
        <f>IF(DD120&gt;='Drive Train'!$G$30,1,0)</f>
        <v>1</v>
      </c>
      <c r="DH120" s="110">
        <f t="shared" si="166"/>
        <v>0</v>
      </c>
      <c r="DI120" s="119">
        <f>DI119+'DT-Prelim Calcs'!$C$11</f>
        <v>4.6400000000000032</v>
      </c>
      <c r="DJ120" s="2">
        <f>DT120/'Drive Train'!$G$35</f>
        <v>0.8746705851417601</v>
      </c>
      <c r="DK120" s="88">
        <f>DR120*12*60/(PI() * 'Drive Train'!$G$17)/DJ$2*DJ120</f>
        <v>4110.8369358908967</v>
      </c>
      <c r="DL120" s="2">
        <f>('DT-Prelim Calcs'!$C$6*DJ120-DK120)/('DT-Prelim Calcs'!$C$6*DJ120)*'DT-Prelim Calcs'!$C$7*DJ120</f>
        <v>0.24077181278855228</v>
      </c>
      <c r="DM120" s="110">
        <f>DL120/'DT-Prelim Calcs'!$C$7*('DT-Prelim Calcs'!$C$8-'DT-Prelim Calcs'!$C$9)+'DT-Prelim Calcs'!$C$9</f>
        <v>17.68537297859255</v>
      </c>
      <c r="DN120" s="110">
        <f t="shared" si="127"/>
        <v>17.68537297859255</v>
      </c>
      <c r="DO120" s="2">
        <f t="shared" si="167"/>
        <v>7.0203354241016314E-10</v>
      </c>
      <c r="DP120" s="110">
        <f>DO120*'DT-Prelim Calcs'!$C$21/DJ$2/'DT-Prelim Calcs'!$C$19/'DT-Prelim Calcs'!$C$18*3.39*'DT-Prelim Calcs'!$C$20</f>
        <v>2.9549465494172297E-8</v>
      </c>
      <c r="DQ120" s="88">
        <f t="shared" si="128"/>
        <v>1</v>
      </c>
      <c r="DR120" s="110">
        <f>DP119*'DT-Prelim Calcs'!$C$11+DR119</f>
        <v>10.856671388536752</v>
      </c>
      <c r="DS120" s="110">
        <f>DS119+0.5*DP120*'DT-Prelim Calcs'!$C$11^2+DR120*'DT-Prelim Calcs'!$C$11</f>
        <v>47.408316767505433</v>
      </c>
      <c r="DT120" s="110">
        <f>MIN('Drive Train'!$G$35-DN119*'DT-Prelim Calcs'!$C$21*'Drive Train'!$G$38,DT119+DN$2)</f>
        <v>11.108316431300352</v>
      </c>
      <c r="DU120" s="110">
        <f>'Drive Train'!$G$35-DN120*'DT-Prelim Calcs'!$C$21*'Drive Train'!$G$38</f>
        <v>11.108316431926671</v>
      </c>
      <c r="DV120" s="1">
        <f>IF(DS120&gt;='Drive Train'!$G$30,1,0)</f>
        <v>1</v>
      </c>
      <c r="DW120" s="110">
        <f t="shared" si="168"/>
        <v>0</v>
      </c>
      <c r="DX120" s="119">
        <f>DX119+'DT-Prelim Calcs'!$C$11</f>
        <v>4.6400000000000032</v>
      </c>
      <c r="DY120" s="2">
        <f>EI120/'Drive Train'!$G$35</f>
        <v>0.87467058542843468</v>
      </c>
      <c r="DZ120" s="88">
        <f>EG120*12*60/(PI() * 'Drive Train'!$G$17)/DY$2*DY120</f>
        <v>4110.8369398399327</v>
      </c>
      <c r="EA120" s="2">
        <f>('DT-Prelim Calcs'!$C$6*DY120-DZ120)/('DT-Prelim Calcs'!$C$6*DY120)*'DT-Prelim Calcs'!$C$7*DY120</f>
        <v>0.24077181223931465</v>
      </c>
      <c r="EB120" s="110">
        <f>EA120/'DT-Prelim Calcs'!$C$7*('DT-Prelim Calcs'!$C$8-'DT-Prelim Calcs'!$C$9)+'DT-Prelim Calcs'!$C$9</f>
        <v>17.685372945092951</v>
      </c>
      <c r="EC120" s="110">
        <f t="shared" si="129"/>
        <v>17.685372945092951</v>
      </c>
      <c r="ED120" s="2">
        <f t="shared" si="169"/>
        <v>4.1391889915587399E-13</v>
      </c>
      <c r="EE120" s="110">
        <f>ED120*'DT-Prelim Calcs'!$C$21/DY$2/'DT-Prelim Calcs'!$C$19/'DT-Prelim Calcs'!$C$18*3.39*'DT-Prelim Calcs'!$C$20</f>
        <v>1.9984473594760844E-11</v>
      </c>
      <c r="EF120" s="88">
        <f t="shared" si="130"/>
        <v>1</v>
      </c>
      <c r="EG120" s="110">
        <f>EE119*'DT-Prelim Calcs'!$C$11+EG119</f>
        <v>9.4647904472786148</v>
      </c>
      <c r="EH120" s="110">
        <f>EH119+0.5*EE120*'DT-Prelim Calcs'!$C$11^2+EG120*'DT-Prelim Calcs'!$C$11</f>
        <v>41.840372529530406</v>
      </c>
      <c r="EI120" s="110">
        <f>MIN('Drive Train'!$G$35-EC119*'DT-Prelim Calcs'!$C$21*'Drive Train'!$G$38,EI119+EC$2)</f>
        <v>11.10831643494112</v>
      </c>
      <c r="EJ120" s="110">
        <f>'Drive Train'!$G$35-EC120*'DT-Prelim Calcs'!$C$21*'Drive Train'!$G$38</f>
        <v>11.108316434941633</v>
      </c>
      <c r="EK120" s="1">
        <f>IF(EH120&gt;='Drive Train'!$G$30,1,0)</f>
        <v>1</v>
      </c>
      <c r="EL120" s="110">
        <f t="shared" si="170"/>
        <v>0</v>
      </c>
      <c r="EM120" s="119">
        <f>EM119+'DT-Prelim Calcs'!$C$11</f>
        <v>4.6400000000000032</v>
      </c>
      <c r="EN120" s="2">
        <f>EX120/'Drive Train'!$G$35</f>
        <v>0.87467058542861498</v>
      </c>
      <c r="EO120" s="88">
        <f>EV120*12*60/(PI() * 'Drive Train'!$G$17)/EN$2*EN120</f>
        <v>4110.8369398423256</v>
      </c>
      <c r="EP120" s="2">
        <f>('DT-Prelim Calcs'!$C$6*EN120-EO120)/('DT-Prelim Calcs'!$C$6*EN120)*'DT-Prelim Calcs'!$C$7*EN120</f>
        <v>0.24077181223899105</v>
      </c>
      <c r="EQ120" s="110">
        <f>EP120/'DT-Prelim Calcs'!$C$7*('DT-Prelim Calcs'!$C$8-'DT-Prelim Calcs'!$C$9)+'DT-Prelim Calcs'!$C$9</f>
        <v>17.685372945073215</v>
      </c>
      <c r="ER120" s="110">
        <f t="shared" si="131"/>
        <v>17.685372945073215</v>
      </c>
      <c r="ES120" s="2">
        <f t="shared" si="171"/>
        <v>-8.3266726846886741E-17</v>
      </c>
      <c r="ET120" s="110">
        <f>ES120*'DT-Prelim Calcs'!$C$21/EN$2/'DT-Prelim Calcs'!$C$19/'DT-Prelim Calcs'!$C$18*3.39*'DT-Prelim Calcs'!$C$20</f>
        <v>-4.5356237364894706E-15</v>
      </c>
      <c r="EU120" s="88">
        <f t="shared" si="132"/>
        <v>1</v>
      </c>
      <c r="EV120" s="110">
        <f>ET119*'DT-Prelim Calcs'!$C$11+EV119</f>
        <v>8.3892460782728335</v>
      </c>
      <c r="EW120" s="110">
        <f>EW119+0.5*ET120*'DT-Prelim Calcs'!$C$11^2+EV120*'DT-Prelim Calcs'!$C$11</f>
        <v>37.382658149744302</v>
      </c>
      <c r="EX120" s="110">
        <f>MIN('Drive Train'!$G$35-ER119*'DT-Prelim Calcs'!$C$21*'Drive Train'!$G$38,EX119+ER$2)</f>
        <v>11.10831643494341</v>
      </c>
      <c r="EY120" s="110">
        <f>'Drive Train'!$G$35-ER120*'DT-Prelim Calcs'!$C$21*'Drive Train'!$G$38</f>
        <v>11.10831643494341</v>
      </c>
      <c r="EZ120" s="1">
        <f>IF(EW120&gt;='Drive Train'!$G$30,1,0)</f>
        <v>1</v>
      </c>
      <c r="FA120" s="110">
        <f t="shared" si="172"/>
        <v>0</v>
      </c>
      <c r="FB120" s="119">
        <f>FB119+'DT-Prelim Calcs'!$C$11</f>
        <v>4.6400000000000032</v>
      </c>
      <c r="FC120" s="2">
        <f>FM120/'Drive Train'!$G$35</f>
        <v>0.87467058542861498</v>
      </c>
      <c r="FD120" s="88">
        <f>FK120*12*60/(PI() * 'Drive Train'!$G$17)/FC$2*FC120</f>
        <v>4110.8369398423247</v>
      </c>
      <c r="FE120" s="2">
        <f>('DT-Prelim Calcs'!$C$6*FC120-FD120)/('DT-Prelim Calcs'!$C$6*FC120)*'DT-Prelim Calcs'!$C$7*FC120</f>
        <v>0.24077181223899125</v>
      </c>
      <c r="FF120" s="110">
        <f>FE120/'DT-Prelim Calcs'!$C$7*('DT-Prelim Calcs'!$C$8-'DT-Prelim Calcs'!$C$9)+'DT-Prelim Calcs'!$C$9</f>
        <v>17.685372945073226</v>
      </c>
      <c r="FG120" s="110">
        <f t="shared" si="133"/>
        <v>17.685372945073226</v>
      </c>
      <c r="FH120" s="2">
        <f t="shared" si="173"/>
        <v>1.1102230246251565E-16</v>
      </c>
      <c r="FI120" s="110">
        <f>FH120*'DT-Prelim Calcs'!$C$21/FC$2/'DT-Prelim Calcs'!$C$19/'DT-Prelim Calcs'!$C$18*3.39*'DT-Prelim Calcs'!$C$20</f>
        <v>6.7347140329692135E-15</v>
      </c>
      <c r="FJ120" s="88">
        <f t="shared" si="134"/>
        <v>1</v>
      </c>
      <c r="FK120" s="110">
        <f>FI119*'DT-Prelim Calcs'!$C$11+FK119</f>
        <v>7.5332005600817276</v>
      </c>
      <c r="FL120" s="110">
        <f>FL119+0.5*FI120*'DT-Prelim Calcs'!$C$11^2+FK120*'DT-Prelim Calcs'!$C$11</f>
        <v>33.758129605100507</v>
      </c>
      <c r="FM120" s="110">
        <f>MIN('Drive Train'!$G$35-FG119*'DT-Prelim Calcs'!$C$21*'Drive Train'!$G$38,FM119+FG$2)</f>
        <v>11.10831643494341</v>
      </c>
      <c r="FN120" s="110">
        <f>'Drive Train'!$G$35-FG120*'DT-Prelim Calcs'!$C$21*'Drive Train'!$G$38</f>
        <v>11.10831643494341</v>
      </c>
      <c r="FO120" s="1">
        <f>IF(FL120&gt;='Drive Train'!$G$30,1,0)</f>
        <v>1</v>
      </c>
      <c r="FP120" s="110">
        <f t="shared" si="174"/>
        <v>0</v>
      </c>
      <c r="FQ120" s="119">
        <f>FQ119+'DT-Prelim Calcs'!$C$11</f>
        <v>4.6400000000000032</v>
      </c>
      <c r="FR120" s="2">
        <f>GB120/'Drive Train'!$G$35</f>
        <v>0.87467058542861498</v>
      </c>
      <c r="FS120" s="88">
        <f>FZ120*12*60/(PI() * 'Drive Train'!$G$17)/FR$2*FR120</f>
        <v>4110.8369398423247</v>
      </c>
      <c r="FT120" s="2">
        <f>('DT-Prelim Calcs'!$C$6*FR120-FS120)/('DT-Prelim Calcs'!$C$6*FR120)*'DT-Prelim Calcs'!$C$7*FR120</f>
        <v>0.24077181223899125</v>
      </c>
      <c r="FU120" s="110">
        <f>FT120/'DT-Prelim Calcs'!$C$7*('DT-Prelim Calcs'!$C$8-'DT-Prelim Calcs'!$C$9)+'DT-Prelim Calcs'!$C$9</f>
        <v>17.685372945073226</v>
      </c>
      <c r="FV120" s="110">
        <f t="shared" si="135"/>
        <v>17.685372945073226</v>
      </c>
      <c r="FW120" s="2">
        <f t="shared" si="175"/>
        <v>1.3877787807814457E-16</v>
      </c>
      <c r="FX120" s="110">
        <f>FW120*'DT-Prelim Calcs'!$C$21/FR$2/'DT-Prelim Calcs'!$C$19/'DT-Prelim Calcs'!$C$18*3.39*'DT-Prelim Calcs'!$C$20</f>
        <v>9.2774121882739154E-15</v>
      </c>
      <c r="FY120" s="88">
        <f t="shared" si="136"/>
        <v>1</v>
      </c>
      <c r="FZ120" s="110">
        <f>FX119*'DT-Prelim Calcs'!$C$11+FZ119</f>
        <v>6.8356819897037893</v>
      </c>
      <c r="GA120" s="110">
        <f>GA119+0.5*FX120*'DT-Prelim Calcs'!$C$11^2+FZ120*'DT-Prelim Calcs'!$C$11</f>
        <v>30.761016587519627</v>
      </c>
      <c r="GB120" s="110">
        <f>MIN('Drive Train'!$G$35-FV119*'DT-Prelim Calcs'!$C$21*'Drive Train'!$G$38,GB119+FV$2)</f>
        <v>11.10831643494341</v>
      </c>
      <c r="GC120" s="110">
        <f>'Drive Train'!$G$35-FV120*'DT-Prelim Calcs'!$C$21*'Drive Train'!$G$38</f>
        <v>11.10831643494341</v>
      </c>
      <c r="GD120" s="1">
        <f>IF(GA120&gt;='Drive Train'!$G$30,1,0)</f>
        <v>1</v>
      </c>
      <c r="GE120" s="110">
        <f t="shared" si="176"/>
        <v>0</v>
      </c>
      <c r="GF120" s="119">
        <f>GF119+'DT-Prelim Calcs'!$C$11</f>
        <v>4.6400000000000032</v>
      </c>
      <c r="GG120" s="2">
        <f>GQ120/'Drive Train'!$G$35</f>
        <v>0.87467048844449879</v>
      </c>
      <c r="GH120" s="88">
        <f>GO120*12*60/(PI() * 'Drive Train'!$G$17)/GG$2*GG120</f>
        <v>4110.8355690353756</v>
      </c>
      <c r="GI120" s="2">
        <f>('DT-Prelim Calcs'!$C$6*GG120-GH120)/('DT-Prelim Calcs'!$C$6*GG120)*'DT-Prelim Calcs'!$C$7*GG120</f>
        <v>0.24077200645676397</v>
      </c>
      <c r="GJ120" s="110">
        <f>GI120/'DT-Prelim Calcs'!$C$7*('DT-Prelim Calcs'!$C$8-'DT-Prelim Calcs'!$C$9)+'DT-Prelim Calcs'!$C$9</f>
        <v>17.685384790979931</v>
      </c>
      <c r="GK120" s="110">
        <f t="shared" si="177"/>
        <v>17.685384790979931</v>
      </c>
      <c r="GL120" s="2">
        <f t="shared" si="178"/>
        <v>2.4780901761167762E-7</v>
      </c>
      <c r="GM120" s="110">
        <f>GL120*'DT-Prelim Calcs'!$C$21/GG$2/'DT-Prelim Calcs'!$C$19/'DT-Prelim Calcs'!$C$18*3.39*'DT-Prelim Calcs'!$C$20</f>
        <v>9.2034617244023522E-6</v>
      </c>
      <c r="GN120" s="88">
        <f t="shared" si="137"/>
        <v>1</v>
      </c>
      <c r="GO120" s="110">
        <f>GM119*'DT-Prelim Calcs'!$C$11+GO119</f>
        <v>12.304224842778828</v>
      </c>
      <c r="GP120" s="110">
        <f>GP119+0.5*GM120*'DT-Prelim Calcs'!$C$11^2+GO120*'DT-Prelim Calcs'!$C$11</f>
        <v>51.013312986738818</v>
      </c>
      <c r="GQ120" s="110">
        <f>MIN('Drive Train'!$G$35-GK119*'DT-Prelim Calcs'!$C$21*'Drive Train'!$G$38,GQ119+GK$2)</f>
        <v>11.108315203245134</v>
      </c>
      <c r="GR120" s="110">
        <f>'Drive Train'!$G$35-GK120*'DT-Prelim Calcs'!$C$21*'Drive Train'!$G$38</f>
        <v>11.108315368811805</v>
      </c>
      <c r="GS120" s="1">
        <f>IF(GP120&gt;='Drive Train'!$G$30,1,0)</f>
        <v>1</v>
      </c>
      <c r="GT120" s="110">
        <f t="shared" si="179"/>
        <v>0</v>
      </c>
      <c r="GU120" s="119">
        <f>GU119+'DT-Prelim Calcs'!$C$11</f>
        <v>4.6400000000000032</v>
      </c>
      <c r="GV120" s="2">
        <f>HF120/'Drive Train'!$G$35</f>
        <v>0.87467051610279412</v>
      </c>
      <c r="GW120" s="88">
        <f>HD120*12*60/(PI() * 'Drive Train'!$G$17)/GV$2*GV120</f>
        <v>4110.8359599672676</v>
      </c>
      <c r="GX120" s="2">
        <f>('DT-Prelim Calcs'!$C$6*GV120-GW120)/('DT-Prelim Calcs'!$C$6*GV120)*'DT-Prelim Calcs'!$C$7*GV120</f>
        <v>0.24077195106900695</v>
      </c>
      <c r="GY120" s="110">
        <f>GX120/'DT-Prelim Calcs'!$C$7*('DT-Prelim Calcs'!$C$8-'DT-Prelim Calcs'!$C$9)+'DT-Prelim Calcs'!$C$9</f>
        <v>17.685381412719572</v>
      </c>
      <c r="GZ120" s="110">
        <f t="shared" si="138"/>
        <v>17.685381412719572</v>
      </c>
      <c r="HA120" s="2">
        <f t="shared" si="180"/>
        <v>1.7713790601003865E-7</v>
      </c>
      <c r="HB120" s="110">
        <f>HA120*'DT-Prelim Calcs'!$C$21/GV$2/'DT-Prelim Calcs'!$C$19/'DT-Prelim Calcs'!$C$18*3.39*'DT-Prelim Calcs'!$C$20</f>
        <v>6.5787837489387136E-6</v>
      </c>
      <c r="HC120" s="88">
        <f t="shared" si="139"/>
        <v>1</v>
      </c>
      <c r="HD120" s="110">
        <f>HB119*'DT-Prelim Calcs'!$C$11+HD119</f>
        <v>12.304225623808261</v>
      </c>
      <c r="HE120" s="110">
        <f>HE119+0.5*HB120*'DT-Prelim Calcs'!$C$11^2+HD120*'DT-Prelim Calcs'!$C$11</f>
        <v>51.680929823164782</v>
      </c>
      <c r="HF120" s="110">
        <f>MIN('Drive Train'!$G$35-GZ119*'DT-Prelim Calcs'!$C$21*'Drive Train'!$G$38,HF119+GZ$2)</f>
        <v>11.108315554505484</v>
      </c>
      <c r="HG120" s="110">
        <f>'Drive Train'!$G$35-GZ120*'DT-Prelim Calcs'!$C$21*'Drive Train'!$G$38</f>
        <v>11.108315672855237</v>
      </c>
      <c r="HH120" s="1">
        <f>IF(HE120&gt;='Drive Train'!$G$30,1,0)</f>
        <v>1</v>
      </c>
      <c r="HI120" s="110">
        <f t="shared" si="181"/>
        <v>0</v>
      </c>
      <c r="HJ120" s="119">
        <f>HJ119+'DT-Prelim Calcs'!$C$11</f>
        <v>4.6400000000000032</v>
      </c>
      <c r="HK120" s="2">
        <f>HU120/'Drive Train'!$G$35</f>
        <v>0.87467052950370294</v>
      </c>
      <c r="HL120" s="88">
        <f>HS120*12*60/(PI() * 'Drive Train'!$G$17)/HK$2*HK120</f>
        <v>4110.8361493803377</v>
      </c>
      <c r="HM120" s="2">
        <f>('DT-Prelim Calcs'!$C$6*HK120-HL120)/('DT-Prelim Calcs'!$C$6*HK120)*'DT-Prelim Calcs'!$C$7*HK120</f>
        <v>0.24077192423270818</v>
      </c>
      <c r="HN120" s="110">
        <f>HM120/'DT-Prelim Calcs'!$C$7*('DT-Prelim Calcs'!$C$8-'DT-Prelim Calcs'!$C$9)+'DT-Prelim Calcs'!$C$9</f>
        <v>17.685379775895676</v>
      </c>
      <c r="HO120" s="110">
        <f t="shared" si="140"/>
        <v>17.685379775895676</v>
      </c>
      <c r="HP120" s="2">
        <f t="shared" si="182"/>
        <v>1.42896565663575E-7</v>
      </c>
      <c r="HQ120" s="110">
        <f>HP120*'DT-Prelim Calcs'!$C$21/HK$2/'DT-Prelim Calcs'!$C$19/'DT-Prelim Calcs'!$C$18*3.39*'DT-Prelim Calcs'!$C$20</f>
        <v>5.307083193776746E-6</v>
      </c>
      <c r="HR120" s="88">
        <f t="shared" si="141"/>
        <v>1</v>
      </c>
      <c r="HS120" s="110">
        <f>HQ119*'DT-Prelim Calcs'!$C$11+HS119</f>
        <v>12.304226002230122</v>
      </c>
      <c r="HT120" s="110">
        <f>HT119+0.5*HQ120*'DT-Prelim Calcs'!$C$11^2+HS120*'DT-Prelim Calcs'!$C$11</f>
        <v>52.149652497039469</v>
      </c>
      <c r="HU120" s="110">
        <f>MIN('Drive Train'!$G$35-HO119*'DT-Prelim Calcs'!$C$21*'Drive Train'!$G$38,HU119+HO$2)</f>
        <v>11.108315724697027</v>
      </c>
      <c r="HV120" s="110">
        <f>'Drive Train'!$G$35-HO120*'DT-Prelim Calcs'!$C$21*'Drive Train'!$G$38</f>
        <v>11.108315820169388</v>
      </c>
      <c r="HW120" s="1">
        <f>IF(HT120&gt;='Drive Train'!$G$30,1,0)</f>
        <v>1</v>
      </c>
      <c r="HX120" s="110">
        <f t="shared" si="183"/>
        <v>0</v>
      </c>
      <c r="HY120" s="119">
        <f>HY119+'DT-Prelim Calcs'!$C$11</f>
        <v>4.6400000000000032</v>
      </c>
      <c r="HZ120" s="2">
        <f>IJ120/'Drive Train'!$G$35</f>
        <v>0.87467053671007522</v>
      </c>
      <c r="IA120" s="88">
        <f>IH120*12*60/(PI() * 'Drive Train'!$G$17)/HZ$2*HZ120</f>
        <v>4110.8362512376871</v>
      </c>
      <c r="IB120" s="2">
        <f>('DT-Prelim Calcs'!$C$6*HZ120-IA120)/('DT-Prelim Calcs'!$C$6*HZ120)*'DT-Prelim Calcs'!$C$7*HZ120</f>
        <v>0.24077190980142202</v>
      </c>
      <c r="IC120" s="110">
        <f>IB120/'DT-Prelim Calcs'!$C$7*('DT-Prelim Calcs'!$C$8-'DT-Prelim Calcs'!$C$9)+'DT-Prelim Calcs'!$C$9</f>
        <v>17.685378895689571</v>
      </c>
      <c r="ID120" s="110">
        <f t="shared" si="142"/>
        <v>17.685378895689571</v>
      </c>
      <c r="IE120" s="2">
        <f t="shared" si="184"/>
        <v>1.2448320005353786E-7</v>
      </c>
      <c r="IF120" s="110">
        <f>IE120*'DT-Prelim Calcs'!$C$21/HZ$2/'DT-Prelim Calcs'!$C$19/'DT-Prelim Calcs'!$C$18*3.39*'DT-Prelim Calcs'!$C$20</f>
        <v>4.6232230693846561E-6</v>
      </c>
      <c r="IG120" s="88">
        <f t="shared" si="143"/>
        <v>1</v>
      </c>
      <c r="IH120" s="110">
        <f>IF119*'DT-Prelim Calcs'!$C$11+IH119</f>
        <v>12.304226205727414</v>
      </c>
      <c r="II120" s="110">
        <f>II119+0.5*IF120*'DT-Prelim Calcs'!$C$11^2+IH120*'DT-Prelim Calcs'!$C$11</f>
        <v>52.478717819416111</v>
      </c>
      <c r="IJ120" s="110">
        <f>MIN('Drive Train'!$G$35-ID119*'DT-Prelim Calcs'!$C$21*'Drive Train'!$G$38,IJ119+ID$2)</f>
        <v>11.108315816217955</v>
      </c>
      <c r="IK120" s="110">
        <f>'Drive Train'!$G$35-ID120*'DT-Prelim Calcs'!$C$21*'Drive Train'!$G$38</f>
        <v>11.108315899387938</v>
      </c>
      <c r="IL120" s="1">
        <f>IF(II120&gt;='Drive Train'!$G$30,1,0)</f>
        <v>1</v>
      </c>
      <c r="IM120" s="110">
        <f t="shared" si="185"/>
        <v>0</v>
      </c>
      <c r="IN120" s="119">
        <f>IN119+'DT-Prelim Calcs'!$C$11</f>
        <v>4.6400000000000032</v>
      </c>
      <c r="IO120" s="2">
        <f>IY120/'Drive Train'!$G$35</f>
        <v>0.87467054094056851</v>
      </c>
      <c r="IP120" s="88">
        <f>IW120*12*60/(PI() * 'Drive Train'!$G$17)/IO$2*IO120</f>
        <v>4110.8363110329392</v>
      </c>
      <c r="IQ120" s="2">
        <f>('DT-Prelim Calcs'!$C$6*IO120-IP120)/('DT-Prelim Calcs'!$C$6*IO120)*'DT-Prelim Calcs'!$C$7*IO120</f>
        <v>0.24077190132955015</v>
      </c>
      <c r="IR120" s="110">
        <f>IQ120/'DT-Prelim Calcs'!$C$7*('DT-Prelim Calcs'!$C$8-'DT-Prelim Calcs'!$C$9)+'DT-Prelim Calcs'!$C$9</f>
        <v>17.685378378965471</v>
      </c>
      <c r="IS120" s="110">
        <f t="shared" si="144"/>
        <v>17.685378378965471</v>
      </c>
      <c r="IT120" s="2">
        <f t="shared" si="186"/>
        <v>1.136736525741977E-7</v>
      </c>
      <c r="IU120" s="110">
        <f>IT120*'DT-Prelim Calcs'!$C$21/IO$2/'DT-Prelim Calcs'!$C$19/'DT-Prelim Calcs'!$C$18*3.39*'DT-Prelim Calcs'!$C$20</f>
        <v>4.2217636816552205E-6</v>
      </c>
      <c r="IV120" s="88">
        <f t="shared" si="145"/>
        <v>1</v>
      </c>
      <c r="IW120" s="110">
        <f>IU119*'DT-Prelim Calcs'!$C$11+IW119</f>
        <v>12.304226325190287</v>
      </c>
      <c r="IX120" s="110">
        <f>IX119+0.5*IU120*'DT-Prelim Calcs'!$C$11^2+IW120*'DT-Prelim Calcs'!$C$11</f>
        <v>52.711435572170899</v>
      </c>
      <c r="IY120" s="110">
        <f>MIN('Drive Train'!$G$35-IS119*'DT-Prelim Calcs'!$C$21*'Drive Train'!$G$38,IY119+IS$2)</f>
        <v>11.108315869945219</v>
      </c>
      <c r="IZ120" s="110">
        <f>'Drive Train'!$G$35-IS120*'DT-Prelim Calcs'!$C$21*'Drive Train'!$G$38</f>
        <v>11.108315945893107</v>
      </c>
      <c r="JA120" s="1">
        <f>IF(IX120&gt;='Drive Train'!$G$30,1,0)</f>
        <v>1</v>
      </c>
      <c r="JB120" s="110">
        <f t="shared" si="187"/>
        <v>0</v>
      </c>
      <c r="JC120" s="119">
        <f>JC119+'DT-Prelim Calcs'!$C$11</f>
        <v>4.6400000000000032</v>
      </c>
      <c r="JD120" s="2">
        <f>JN120/'Drive Train'!$G$35</f>
        <v>0.87467054341768435</v>
      </c>
      <c r="JE120" s="88">
        <f>JL120*12*60/(PI() * 'Drive Train'!$G$17)/JD$2*JD120</f>
        <v>4110.8363460453493</v>
      </c>
      <c r="JF120" s="2">
        <f>('DT-Prelim Calcs'!$C$6*JD120-JE120)/('DT-Prelim Calcs'!$C$6*JD120)*'DT-Prelim Calcs'!$C$7*JD120</f>
        <v>0.24077189636894475</v>
      </c>
      <c r="JG120" s="110">
        <f>JF120/'DT-Prelim Calcs'!$C$7*('DT-Prelim Calcs'!$C$8-'DT-Prelim Calcs'!$C$9)+'DT-Prelim Calcs'!$C$9</f>
        <v>17.685378076403723</v>
      </c>
      <c r="JH120" s="110">
        <f t="shared" si="146"/>
        <v>17.685378076403723</v>
      </c>
      <c r="JI120" s="2">
        <f t="shared" si="188"/>
        <v>1.0734424857328229E-7</v>
      </c>
      <c r="JJ120" s="110">
        <f>JI120*'DT-Prelim Calcs'!$C$21/JD$2/'DT-Prelim Calcs'!$C$19/'DT-Prelim Calcs'!$C$18*3.39*'DT-Prelim Calcs'!$C$20</f>
        <v>3.9866938362471451E-6</v>
      </c>
      <c r="JK120" s="88">
        <f t="shared" si="147"/>
        <v>1</v>
      </c>
      <c r="JL120" s="110">
        <f>JJ119*'DT-Prelim Calcs'!$C$11+JL119</f>
        <v>12.304226395140375</v>
      </c>
      <c r="JM120" s="110">
        <f>JM119+0.5*JJ120*'DT-Prelim Calcs'!$C$11^2+JL120*'DT-Prelim Calcs'!$C$11</f>
        <v>52.869068299525736</v>
      </c>
      <c r="JN120" s="110">
        <f>MIN('Drive Train'!$G$35-JH119*'DT-Prelim Calcs'!$C$21*'Drive Train'!$G$38,JN119+JH$2)</f>
        <v>11.108315901404591</v>
      </c>
      <c r="JO120" s="110">
        <f>'Drive Train'!$G$35-JH120*'DT-Prelim Calcs'!$C$21*'Drive Train'!$G$38</f>
        <v>11.108315973123664</v>
      </c>
      <c r="JP120" s="1">
        <f>IF(JM120&gt;='Drive Train'!$G$30,1,0)</f>
        <v>1</v>
      </c>
      <c r="JQ120" s="110">
        <f>MIN(JG120,'DT-Prelim Calcs'!$C$10)*'DT-Prelim Calcs'!$C$11*1000/60/60*(1-JP120)</f>
        <v>0</v>
      </c>
      <c r="JR120" s="119">
        <f>JR119+'DT-Prelim Calcs'!$C$11</f>
        <v>4.6400000000000032</v>
      </c>
      <c r="JS120" s="2">
        <f>KC120/'Drive Train'!$G$35</f>
        <v>0.87467054432904401</v>
      </c>
      <c r="JT120" s="88">
        <f>KA120*12*60/(PI() * 'Drive Train'!$G$17)/JS$2*JS120</f>
        <v>4110.8363589268201</v>
      </c>
      <c r="JU120" s="2">
        <f>('DT-Prelim Calcs'!$C$6*JS120-JT120)/('DT-Prelim Calcs'!$C$6*JS120)*'DT-Prelim Calcs'!$C$7*JS120</f>
        <v>0.2407718945438807</v>
      </c>
      <c r="JV120" s="110">
        <f>JU120/'DT-Prelim Calcs'!$C$7*('DT-Prelim Calcs'!$C$8-'DT-Prelim Calcs'!$C$9)+'DT-Prelim Calcs'!$C$9</f>
        <v>17.68537796508776</v>
      </c>
      <c r="JW120" s="110">
        <f t="shared" si="148"/>
        <v>17.68537796508776</v>
      </c>
      <c r="JX120" s="2">
        <f t="shared" si="189"/>
        <v>1.0501558772579855E-7</v>
      </c>
      <c r="JY120" s="110">
        <f>JX120*'DT-Prelim Calcs'!$C$21/JS$2/'DT-Prelim Calcs'!$C$19/'DT-Prelim Calcs'!$C$18*3.39*'DT-Prelim Calcs'!$C$20</f>
        <v>3.9002089246588384E-6</v>
      </c>
      <c r="JZ120" s="88">
        <f t="shared" si="149"/>
        <v>1</v>
      </c>
      <c r="KA120" s="110">
        <f>JY119*'DT-Prelim Calcs'!$C$11+KA119</f>
        <v>12.304226420875821</v>
      </c>
      <c r="KB120" s="110">
        <f>KB119+0.5*JY120*'DT-Prelim Calcs'!$C$11^2+KA120*'DT-Prelim Calcs'!$C$11</f>
        <v>52.931158376674553</v>
      </c>
      <c r="KC120" s="110">
        <f>MIN('Drive Train'!$G$35-JW119*'DT-Prelim Calcs'!$C$21*'Drive Train'!$G$38,KC119+JW$2)</f>
        <v>11.108315912978858</v>
      </c>
      <c r="KD120" s="110">
        <f>'Drive Train'!$G$35-JW120*'DT-Prelim Calcs'!$C$21*'Drive Train'!$G$38</f>
        <v>11.1083159831421</v>
      </c>
      <c r="KE120" s="1">
        <f>IF(KB120&gt;='Drive Train'!$G$30,1,0)</f>
        <v>1</v>
      </c>
      <c r="KF120" s="110">
        <f>MIN(JV120,'DT-Prelim Calcs'!$C$10)*'DT-Prelim Calcs'!$C$11*1000/60/60*(1-KE120)</f>
        <v>0</v>
      </c>
      <c r="KG120" s="119">
        <f>KG119+'DT-Prelim Calcs'!$C$11</f>
        <v>4.6400000000000032</v>
      </c>
      <c r="KH120" s="2">
        <f>KR120/'Drive Train'!$G$35</f>
        <v>0.87467054426127344</v>
      </c>
      <c r="KI120" s="88">
        <f>KP120*12*60/(PI() * 'Drive Train'!$G$17)/KH$2*KH120</f>
        <v>4110.8363579689276</v>
      </c>
      <c r="KJ120" s="2">
        <f>('DT-Prelim Calcs'!$C$6*KH120-KI120)/('DT-Prelim Calcs'!$C$6*KH120)*'DT-Prelim Calcs'!$C$7*KH120</f>
        <v>0.24077189467959612</v>
      </c>
      <c r="KK120" s="110">
        <f>KJ120/'DT-Prelim Calcs'!$C$7*('DT-Prelim Calcs'!$C$8-'DT-Prelim Calcs'!$C$9)+'DT-Prelim Calcs'!$C$9</f>
        <v>17.685377973365437</v>
      </c>
      <c r="KL120" s="110">
        <f t="shared" si="150"/>
        <v>17.685377973365437</v>
      </c>
      <c r="KM120" s="2">
        <f t="shared" si="190"/>
        <v>1.0518875162568442E-7</v>
      </c>
      <c r="KN120" s="110">
        <f>KM120*'DT-Prelim Calcs'!$C$21/KH$2/'DT-Prelim Calcs'!$C$19/'DT-Prelim Calcs'!$C$18*3.39*'DT-Prelim Calcs'!$C$20</f>
        <v>3.9066401164694022E-6</v>
      </c>
      <c r="KO120" s="88">
        <f t="shared" si="151"/>
        <v>1</v>
      </c>
      <c r="KP120" s="110">
        <f>KN119*'DT-Prelim Calcs'!$C$11+KP119</f>
        <v>12.304226418962081</v>
      </c>
      <c r="KQ120" s="110">
        <f>KQ119+0.5*KN120*'DT-Prelim Calcs'!$C$11^2+KP120*'DT-Prelim Calcs'!$C$11</f>
        <v>52.926602941175389</v>
      </c>
      <c r="KR120" s="110">
        <f>MIN('Drive Train'!$G$35-KL119*'DT-Prelim Calcs'!$C$21*'Drive Train'!$G$38,KR119+KL$2)</f>
        <v>11.108315912118172</v>
      </c>
      <c r="KS120" s="110">
        <f>'Drive Train'!$G$35-KL120*'DT-Prelim Calcs'!$C$21*'Drive Train'!$G$38</f>
        <v>11.10831598239711</v>
      </c>
      <c r="KT120" s="1">
        <f>IF(KQ120&gt;='Drive Train'!$G$30,1,0)</f>
        <v>1</v>
      </c>
      <c r="KU120" s="110">
        <f>MIN(KK120,'DT-Prelim Calcs'!$C$10)*'DT-Prelim Calcs'!$C$11*1000/60/60*(1-KT120)</f>
        <v>0</v>
      </c>
      <c r="KV120" s="119">
        <f>KV119+'DT-Prelim Calcs'!$C$11</f>
        <v>4.6400000000000032</v>
      </c>
      <c r="KW120" s="2">
        <f>LG120/'Drive Train'!$G$35</f>
        <v>0.87467054432489921</v>
      </c>
      <c r="KX120" s="88">
        <f>LE120*12*60/(PI() * 'Drive Train'!$G$17)/KW$2*KW120</f>
        <v>4110.836358868235</v>
      </c>
      <c r="KY120" s="2">
        <f>('DT-Prelim Calcs'!$C$6*KW120-KX120)/('DT-Prelim Calcs'!$C$6*KW120)*'DT-Prelim Calcs'!$C$7*KW120</f>
        <v>0.24077189455218126</v>
      </c>
      <c r="KZ120" s="110">
        <f>KY120/'DT-Prelim Calcs'!$C$7*('DT-Prelim Calcs'!$C$8-'DT-Prelim Calcs'!$C$9)+'DT-Prelim Calcs'!$C$9</f>
        <v>17.685377965594036</v>
      </c>
      <c r="LA120" s="110">
        <f t="shared" si="152"/>
        <v>17.685377965594036</v>
      </c>
      <c r="LB120" s="2">
        <f t="shared" si="191"/>
        <v>1.0502617864283081E-7</v>
      </c>
      <c r="LC120" s="110">
        <f>LB120*'DT-Prelim Calcs'!$C$21/KW$2/'DT-Prelim Calcs'!$C$19/'DT-Prelim Calcs'!$C$18*3.39*'DT-Prelim Calcs'!$C$20</f>
        <v>3.9006022642575032E-6</v>
      </c>
      <c r="LD120" s="88">
        <f t="shared" si="153"/>
        <v>1</v>
      </c>
      <c r="LE120" s="110">
        <f>LC119*'DT-Prelim Calcs'!$C$11+LE119</f>
        <v>12.304226420758777</v>
      </c>
      <c r="LF120" s="110">
        <f>LF119+0.5*LC120*'DT-Prelim Calcs'!$C$11^2+LE120*'DT-Prelim Calcs'!$C$11</f>
        <v>52.930943292227298</v>
      </c>
      <c r="LG120" s="110">
        <f>MIN('Drive Train'!$G$35-LA119*'DT-Prelim Calcs'!$C$21*'Drive Train'!$G$38,LG119+LA$2)</f>
        <v>11.108315912926219</v>
      </c>
      <c r="LH120" s="110">
        <f>'Drive Train'!$G$35-LA120*'DT-Prelim Calcs'!$C$21*'Drive Train'!$G$38</f>
        <v>11.108315983096537</v>
      </c>
      <c r="LI120" s="1">
        <f>IF(LF120&gt;='Drive Train'!$G$30,1,0)</f>
        <v>1</v>
      </c>
      <c r="LJ120" s="110">
        <f>MIN(KZ120,'DT-Prelim Calcs'!$C$10)*'DT-Prelim Calcs'!$C$11*1000/60/60*(1-LI120)</f>
        <v>0</v>
      </c>
      <c r="LK120" s="119">
        <f>LK119+'DT-Prelim Calcs'!$C$11</f>
        <v>4.6400000000000032</v>
      </c>
      <c r="LL120" s="2">
        <f>LV120/'Drive Train'!$G$35</f>
        <v>0.87467054427695601</v>
      </c>
      <c r="LM120" s="88">
        <f>LT120*12*60/(PI() * 'Drive Train'!$G$17)/LL$2*LL120</f>
        <v>4110.8363581905905</v>
      </c>
      <c r="LN120" s="2">
        <f>('DT-Prelim Calcs'!$C$6*LL120-LM120)/('DT-Prelim Calcs'!$C$6*LL120)*'DT-Prelim Calcs'!$C$7*LL120</f>
        <v>0.24077189464819082</v>
      </c>
      <c r="LO120" s="110">
        <f>LN120/'DT-Prelim Calcs'!$C$7*('DT-Prelim Calcs'!$C$8-'DT-Prelim Calcs'!$C$9)+'DT-Prelim Calcs'!$C$9</f>
        <v>17.685377971449938</v>
      </c>
      <c r="LP120" s="110">
        <f t="shared" si="154"/>
        <v>17.685377971449938</v>
      </c>
      <c r="LQ120" s="2">
        <f t="shared" si="192"/>
        <v>1.0514868051259008E-7</v>
      </c>
      <c r="LR120" s="110">
        <f>LQ120*'DT-Prelim Calcs'!$C$21/LL$2/'DT-Prelim Calcs'!$C$19/'DT-Prelim Calcs'!$C$18*3.39*'DT-Prelim Calcs'!$C$20</f>
        <v>3.905151902040515E-6</v>
      </c>
      <c r="LS120" s="88">
        <f t="shared" si="155"/>
        <v>1</v>
      </c>
      <c r="LT120" s="110">
        <f>LR119*'DT-Prelim Calcs'!$C$11+LT119</f>
        <v>12.304226419404934</v>
      </c>
      <c r="LU120" s="110">
        <f>LU119+0.5*LR120*'DT-Prelim Calcs'!$C$11^2+LT120*'DT-Prelim Calcs'!$C$11</f>
        <v>52.928067708834128</v>
      </c>
      <c r="LV120" s="110">
        <f>MIN('Drive Train'!$G$35-LP119*'DT-Prelim Calcs'!$C$21*'Drive Train'!$G$38,LV119+LP$2)</f>
        <v>11.108315912317341</v>
      </c>
      <c r="LW120" s="110">
        <f>'Drive Train'!$G$35-LP120*'DT-Prelim Calcs'!$C$21*'Drive Train'!$G$38</f>
        <v>11.108315982569504</v>
      </c>
      <c r="LX120" s="1">
        <f>IF(LU120&gt;='Drive Train'!$G$30,1,0)</f>
        <v>1</v>
      </c>
      <c r="LY120" s="110">
        <f>MIN(LO120,'DT-Prelim Calcs'!$C$10)*'DT-Prelim Calcs'!$C$11*1000/60/60*(1-LX120)</f>
        <v>0</v>
      </c>
      <c r="LZ120" s="119">
        <f>LZ119+'DT-Prelim Calcs'!$C$11</f>
        <v>4.6400000000000032</v>
      </c>
    </row>
    <row r="121" spans="18:338" x14ac:dyDescent="0.2">
      <c r="R121" s="119">
        <f>R120+'DT-Prelim Calcs'!$C$11</f>
        <v>4.6800000000000033</v>
      </c>
      <c r="S121" s="2">
        <f>AG121/'Drive Train'!$G$35</f>
        <v>0</v>
      </c>
      <c r="T121" s="88">
        <f>AE121*12*60/(PI() * 'Drive Train'!$G$17)/S$2*ABS(S121)</f>
        <v>0</v>
      </c>
      <c r="U121" s="2">
        <f>IF(OR(AD120=1,AND($C$32=Motors!$C$28,'DT-Prelim Calcs'!AI120=1)),0,IF(AG121=0,-(V120+$C$9)/($C$8-$C$9)*$C$7,($C$6*S121-T121)/($C$6*S121)*$C$7*S121))</f>
        <v>0</v>
      </c>
      <c r="V121" s="110">
        <f>IF(AND(AD120=1,AI120=1),0,ABS(U121/$C$7*($C$8-$C$9)+$C$9) *'Drive Train'!$K$55 + V120*(1-'Drive Train'!$K$55))</f>
        <v>0</v>
      </c>
      <c r="W121" s="110">
        <f t="shared" si="195"/>
        <v>0</v>
      </c>
      <c r="X121" s="2">
        <f>MAX(MIN(IF(AND(AI120=1,AG121&lt;0),-1,1)*(W121-$C$9)/($C$8-$C$9)*$C$7-$C$29*AE121/T$2 -  AI120*$C$29/2,X$2),MAX(X$4:X120)*-1)</f>
        <v>-0.19877611615902296</v>
      </c>
      <c r="Y121" s="110">
        <f t="shared" si="109"/>
        <v>0</v>
      </c>
      <c r="Z121" s="110">
        <f t="shared" si="110"/>
        <v>0</v>
      </c>
      <c r="AA121" s="110">
        <f t="shared" si="111"/>
        <v>0</v>
      </c>
      <c r="AB121" s="110" t="e">
        <f t="shared" si="112"/>
        <v>#N/A</v>
      </c>
      <c r="AC121" s="88">
        <f t="shared" si="156"/>
        <v>0</v>
      </c>
      <c r="AD121" s="1">
        <f t="shared" si="113"/>
        <v>1</v>
      </c>
      <c r="AE121" s="110">
        <f t="shared" si="114"/>
        <v>0</v>
      </c>
      <c r="AF121" s="110" t="e">
        <f t="shared" si="115"/>
        <v>#N/A</v>
      </c>
      <c r="AG121" s="110">
        <f>IF(AI120=0,MIN('Drive Train'!$G$35-W120*$C$21*'Drive Train'!$G$38,AG120+W$2)-$C$3,IF(AE120-1&lt;=0,0,IF($C$32=Motors!$C$26,MAX(ABS(AG119)*-1,AG120-W$2),MAX(0,MAX(AG$4:AG120)*-1,AG120-W$2))))</f>
        <v>0</v>
      </c>
      <c r="AH121" s="110">
        <f>'Drive Train'!$G$35-ABS(W121)*'DT-Prelim Calcs'!$C$21*'Drive Train'!$G$38</f>
        <v>12.7</v>
      </c>
      <c r="AI121" s="1">
        <f>IF(AJ121&gt;='Drive Train'!$G$30,1,0)</f>
        <v>1</v>
      </c>
      <c r="AJ121" s="110">
        <f>AJ120+0.5*Y121*'DT-Prelim Calcs'!$C$11^2+AE121*'DT-Prelim Calcs'!$C$11</f>
        <v>27.383415475911544</v>
      </c>
      <c r="AK121" s="110">
        <f t="shared" si="193"/>
        <v>0</v>
      </c>
      <c r="AL121" s="119">
        <f>AL120+'DT-Prelim Calcs'!$C$11</f>
        <v>4.6800000000000033</v>
      </c>
      <c r="AM121" s="2">
        <f>AW121/'Drive Train'!$G$35</f>
        <v>0.77181773433139012</v>
      </c>
      <c r="AN121" s="88">
        <f>AU121*12*60/(PI() * 'Drive Train'!$G$17)/AM$2*AM121</f>
        <v>2534.2553468687661</v>
      </c>
      <c r="AO121" s="2">
        <f>('DT-Prelim Calcs'!$C$6*AM121-AN121)/('DT-Prelim Calcs'!$C$6*AM121)*'DT-Prelim Calcs'!$C$7*AM121</f>
        <v>0.4763965603584655</v>
      </c>
      <c r="AP121" s="110">
        <f>AO121/'DT-Prelim Calcs'!$C$7*('DT-Prelim Calcs'!$C$8-'DT-Prelim Calcs'!$C$9)+'DT-Prelim Calcs'!$C$9</f>
        <v>32.056811482856759</v>
      </c>
      <c r="AQ121" s="110">
        <f t="shared" si="117"/>
        <v>32.056811482856759</v>
      </c>
      <c r="AR121" s="2">
        <f t="shared" si="157"/>
        <v>0.30818511942006788</v>
      </c>
      <c r="AS121" s="110">
        <f>AR121*'DT-Prelim Calcs'!$C$21/AM$2/'DT-Prelim Calcs'!$C$19/'DT-Prelim Calcs'!$C$18*3.39*'DT-Prelim Calcs'!$C$20</f>
        <v>3.4337369696420237</v>
      </c>
      <c r="AT121" s="88">
        <f t="shared" si="118"/>
        <v>0</v>
      </c>
      <c r="AU121" s="110">
        <f>AS120*'DT-Prelim Calcs'!$C$11+AU120</f>
        <v>28.653850463443568</v>
      </c>
      <c r="AV121" s="110">
        <f>AV120+0.5*AS121*'DT-Prelim Calcs'!$C$11^2+AU121*'DT-Prelim Calcs'!$C$11</f>
        <v>78.696052089508555</v>
      </c>
      <c r="AW121" s="110">
        <f>MIN('Drive Train'!$G$35-AQ120*'DT-Prelim Calcs'!$C$21*'Drive Train'!$G$38,AW120+AQ$2)</f>
        <v>9.8020852260086535</v>
      </c>
      <c r="AX121" s="110">
        <f>'Drive Train'!$G$35-AQ121*'DT-Prelim Calcs'!$C$21*'Drive Train'!$G$38</f>
        <v>9.8148869665428915</v>
      </c>
      <c r="AY121" s="1">
        <f>IF(AV121&gt;='Drive Train'!$G$30,1,0)</f>
        <v>1</v>
      </c>
      <c r="AZ121" s="110">
        <f t="shared" si="158"/>
        <v>0</v>
      </c>
      <c r="BA121" s="119">
        <f>BA120+'DT-Prelim Calcs'!$C$11</f>
        <v>4.6800000000000033</v>
      </c>
      <c r="BB121" s="2">
        <f>BL121/'Drive Train'!$G$35</f>
        <v>0.85826236879134421</v>
      </c>
      <c r="BC121" s="88">
        <f>BJ121*12*60/(PI() * 'Drive Train'!$G$17)/BB$2*BB121</f>
        <v>3862.2773521295294</v>
      </c>
      <c r="BD121" s="2">
        <f>('DT-Prelim Calcs'!$C$6*BB121-BC121)/('DT-Prelim Calcs'!$C$6*BB121)*'DT-Prelim Calcs'!$C$7*BB121</f>
        <v>0.27764804504671375</v>
      </c>
      <c r="BE121" s="110">
        <f>BD121/'DT-Prelim Calcs'!$C$7*('DT-Prelim Calcs'!$C$8-'DT-Prelim Calcs'!$C$9)+'DT-Prelim Calcs'!$C$9</f>
        <v>19.934561612778285</v>
      </c>
      <c r="BF121" s="110">
        <f t="shared" si="119"/>
        <v>19.934561612778285</v>
      </c>
      <c r="BG121" s="2">
        <f t="shared" si="159"/>
        <v>4.710963191049411E-2</v>
      </c>
      <c r="BH121" s="110">
        <f>BG121*'DT-Prelim Calcs'!$C$21/BB$2/'DT-Prelim Calcs'!$C$19/'DT-Prelim Calcs'!$C$18*3.39*'DT-Prelim Calcs'!$C$20</f>
        <v>0.81648948539027222</v>
      </c>
      <c r="BI121" s="88">
        <f t="shared" si="120"/>
        <v>0</v>
      </c>
      <c r="BJ121" s="110">
        <f>BH120*'DT-Prelim Calcs'!$C$11+BJ120</f>
        <v>25.245572992240305</v>
      </c>
      <c r="BK121" s="110">
        <f>BK120+0.5*BH121*'DT-Prelim Calcs'!$C$11^2+BJ121*'DT-Prelim Calcs'!$C$11</f>
        <v>83.91465282977218</v>
      </c>
      <c r="BL121" s="110">
        <f>MIN('Drive Train'!$G$35-BF120*'DT-Prelim Calcs'!$C$21*'Drive Train'!$G$38,BL120+BF$2)</f>
        <v>10.899932083650071</v>
      </c>
      <c r="BM121" s="110">
        <f>'Drive Train'!$G$35-BF121*'DT-Prelim Calcs'!$C$21*'Drive Train'!$G$38</f>
        <v>10.905889454849953</v>
      </c>
      <c r="BN121" s="1">
        <f>IF(BK121&gt;='Drive Train'!$G$30,1,0)</f>
        <v>1</v>
      </c>
      <c r="BO121" s="110">
        <f t="shared" si="160"/>
        <v>0</v>
      </c>
      <c r="BP121" s="119">
        <f>BP120+'DT-Prelim Calcs'!$C$11</f>
        <v>4.6800000000000033</v>
      </c>
      <c r="BQ121" s="2">
        <f>CA121/'Drive Train'!$G$35</f>
        <v>0.87379880610042215</v>
      </c>
      <c r="BR121" s="88">
        <f>BY121*12*60/(PI() * 'Drive Train'!$G$17)/BQ$2*BQ121</f>
        <v>4097.8452338265715</v>
      </c>
      <c r="BS121" s="2">
        <f>('DT-Prelim Calcs'!$C$6*BQ121-BR121)/('DT-Prelim Calcs'!$C$6*BQ121)*'DT-Prelim Calcs'!$C$7*BQ121</f>
        <v>0.24267929953045375</v>
      </c>
      <c r="BT121" s="110">
        <f>BS121/'DT-Prelim Calcs'!$C$7*('DT-Prelim Calcs'!$C$8-'DT-Prelim Calcs'!$C$9)+'DT-Prelim Calcs'!$C$9</f>
        <v>17.801716141573777</v>
      </c>
      <c r="BU121" s="110">
        <f t="shared" si="121"/>
        <v>17.801716141573777</v>
      </c>
      <c r="BV121" s="2">
        <f t="shared" si="161"/>
        <v>2.4289556185164429E-3</v>
      </c>
      <c r="BW121" s="110">
        <f>BV121*'DT-Prelim Calcs'!$C$21/BQ$2/'DT-Prelim Calcs'!$C$19/'DT-Prelim Calcs'!$C$18*3.39*'DT-Prelim Calcs'!$C$20</f>
        <v>5.7132868600993036E-2</v>
      </c>
      <c r="BX121" s="88">
        <f t="shared" si="122"/>
        <v>1</v>
      </c>
      <c r="BY121" s="110">
        <f>BW120*'DT-Prelim Calcs'!$C$11+BY120</f>
        <v>19.385650805274214</v>
      </c>
      <c r="BZ121" s="110">
        <f>BZ120+0.5*BW121*'DT-Prelim Calcs'!$C$11^2+BY121*'DT-Prelim Calcs'!$C$11</f>
        <v>74.707194732697459</v>
      </c>
      <c r="CA121" s="110">
        <f>MIN('Drive Train'!$G$35-BU120*'DT-Prelim Calcs'!$C$21*'Drive Train'!$G$38,CA120+BU$2)</f>
        <v>11.09724483747536</v>
      </c>
      <c r="CB121" s="110">
        <f>'Drive Train'!$G$35-BU121*'DT-Prelim Calcs'!$C$21*'Drive Train'!$G$38</f>
        <v>11.097845547258359</v>
      </c>
      <c r="CC121" s="1">
        <f>IF(BZ121&gt;='Drive Train'!$G$30,1,0)</f>
        <v>1</v>
      </c>
      <c r="CD121" s="110">
        <f t="shared" si="162"/>
        <v>0</v>
      </c>
      <c r="CE121" s="119">
        <f>CE120+'DT-Prelim Calcs'!$C$11</f>
        <v>4.6800000000000033</v>
      </c>
      <c r="CF121" s="2">
        <f>CP121/'Drive Train'!$G$35</f>
        <v>0.87465385948029795</v>
      </c>
      <c r="CG121" s="88">
        <f>CN121*12*60/(PI() * 'Drive Train'!$G$17)/CF$2*CF121</f>
        <v>4110.5928420465261</v>
      </c>
      <c r="CH121" s="2">
        <f>('DT-Prelim Calcs'!$C$6*CF121-CG121)/('DT-Prelim Calcs'!$C$6*CF121)*'DT-Prelim Calcs'!$C$7*CF121</f>
        <v>0.24080716322242524</v>
      </c>
      <c r="CI121" s="110">
        <f>CH121/'DT-Prelim Calcs'!$C$7*('DT-Prelim Calcs'!$C$8-'DT-Prelim Calcs'!$C$9)+'DT-Prelim Calcs'!$C$9</f>
        <v>17.687529104346503</v>
      </c>
      <c r="CJ121" s="110">
        <f t="shared" si="123"/>
        <v>17.687529104346503</v>
      </c>
      <c r="CK121" s="2">
        <f t="shared" si="163"/>
        <v>4.5043806679745391E-5</v>
      </c>
      <c r="CL121" s="110">
        <f>CK121*'DT-Prelim Calcs'!$C$21/CF$2/'DT-Prelim Calcs'!$C$19/'DT-Prelim Calcs'!$C$18*3.39*'DT-Prelim Calcs'!$C$20</f>
        <v>1.3383175630776734E-3</v>
      </c>
      <c r="CM121" s="88">
        <f t="shared" si="124"/>
        <v>1</v>
      </c>
      <c r="CN121" s="110">
        <f>CL120*'DT-Prelim Calcs'!$C$11+CN120</f>
        <v>15.379665308096472</v>
      </c>
      <c r="CO121" s="110">
        <f>CO120+0.5*CL121*'DT-Prelim Calcs'!$C$11^2+CN121*'DT-Prelim Calcs'!$C$11</f>
        <v>63.950907438865393</v>
      </c>
      <c r="CP121" s="110">
        <f>MIN('Drive Train'!$G$35-CJ120*'DT-Prelim Calcs'!$C$21*'Drive Train'!$G$38,CP120+CJ$2)</f>
        <v>11.108104015399784</v>
      </c>
      <c r="CQ121" s="110">
        <f>'Drive Train'!$G$35-CJ121*'DT-Prelim Calcs'!$C$21*'Drive Train'!$G$38</f>
        <v>11.108122380608814</v>
      </c>
      <c r="CR121" s="1">
        <f>IF(CO121&gt;='Drive Train'!$G$30,1,0)</f>
        <v>1</v>
      </c>
      <c r="CS121" s="110">
        <f t="shared" si="164"/>
        <v>0</v>
      </c>
      <c r="CT121" s="119">
        <f>CT120+'DT-Prelim Calcs'!$C$11</f>
        <v>4.6800000000000033</v>
      </c>
      <c r="CU121" s="2">
        <f>DE121/'Drive Train'!$G$35</f>
        <v>0.87467047369656381</v>
      </c>
      <c r="CV121" s="88">
        <f>DC121*12*60/(PI() * 'Drive Train'!$G$17)/CU$2*CU121</f>
        <v>4110.8353512750118</v>
      </c>
      <c r="CW121" s="2">
        <f>('DT-Prelim Calcs'!$C$6*CU121-CV121)/('DT-Prelim Calcs'!$C$6*CU121)*'DT-Prelim Calcs'!$C$7*CU121</f>
        <v>0.24077203823787988</v>
      </c>
      <c r="CX121" s="110">
        <f>CW121/'DT-Prelim Calcs'!$C$7*('DT-Prelim Calcs'!$C$8-'DT-Prelim Calcs'!$C$9)+'DT-Prelim Calcs'!$C$9</f>
        <v>17.685386729402602</v>
      </c>
      <c r="CY121" s="110">
        <f t="shared" si="125"/>
        <v>17.685386729402602</v>
      </c>
      <c r="CZ121" s="2">
        <f t="shared" si="165"/>
        <v>2.8828467985020367E-7</v>
      </c>
      <c r="DA121" s="110">
        <f>CZ121*'DT-Prelim Calcs'!$C$21/CU$2/'DT-Prelim Calcs'!$C$19/'DT-Prelim Calcs'!$C$18*3.39*'DT-Prelim Calcs'!$C$20</f>
        <v>1.0349810810870359E-5</v>
      </c>
      <c r="DB121" s="88">
        <f t="shared" si="126"/>
        <v>1</v>
      </c>
      <c r="DC121" s="110">
        <f>DA120*'DT-Prelim Calcs'!$C$11+DC120</f>
        <v>12.728507998405915</v>
      </c>
      <c r="DD121" s="110">
        <f>DD120+0.5*DA121*'DT-Prelim Calcs'!$C$11^2+DC121*'DT-Prelim Calcs'!$C$11</f>
        <v>54.960002035485353</v>
      </c>
      <c r="DE121" s="110">
        <f>MIN('Drive Train'!$G$35-CY120*'DT-Prelim Calcs'!$C$21*'Drive Train'!$G$38,DE120+CY$2)</f>
        <v>11.10831501594636</v>
      </c>
      <c r="DF121" s="110">
        <f>'Drive Train'!$G$35-CY121*'DT-Prelim Calcs'!$C$21*'Drive Train'!$G$38</f>
        <v>11.108315194353764</v>
      </c>
      <c r="DG121" s="1">
        <f>IF(DD121&gt;='Drive Train'!$G$30,1,0)</f>
        <v>1</v>
      </c>
      <c r="DH121" s="110">
        <f t="shared" si="166"/>
        <v>0</v>
      </c>
      <c r="DI121" s="119">
        <f>DI120+'DT-Prelim Calcs'!$C$11</f>
        <v>4.6800000000000033</v>
      </c>
      <c r="DJ121" s="2">
        <f>DT121/'Drive Train'!$G$35</f>
        <v>0.87467058519107643</v>
      </c>
      <c r="DK121" s="88">
        <f>DR121*12*60/(PI() * 'Drive Train'!$G$17)/DJ$2*DJ121</f>
        <v>4110.8369365702283</v>
      </c>
      <c r="DL121" s="2">
        <f>('DT-Prelim Calcs'!$C$6*DJ121-DK121)/('DT-Prelim Calcs'!$C$6*DJ121)*'DT-Prelim Calcs'!$C$7*DJ121</f>
        <v>0.24077181269407147</v>
      </c>
      <c r="DM121" s="110">
        <f>DL121/'DT-Prelim Calcs'!$C$7*('DT-Prelim Calcs'!$C$8-'DT-Prelim Calcs'!$C$9)+'DT-Prelim Calcs'!$C$9</f>
        <v>17.685372972829892</v>
      </c>
      <c r="DN121" s="110">
        <f t="shared" si="127"/>
        <v>17.685372972829892</v>
      </c>
      <c r="DO121" s="2">
        <f t="shared" si="167"/>
        <v>5.8133964309092789E-10</v>
      </c>
      <c r="DP121" s="110">
        <f>DO121*'DT-Prelim Calcs'!$C$21/DJ$2/'DT-Prelim Calcs'!$C$19/'DT-Prelim Calcs'!$C$18*3.39*'DT-Prelim Calcs'!$C$20</f>
        <v>2.4469309065966828E-8</v>
      </c>
      <c r="DQ121" s="88">
        <f t="shared" si="128"/>
        <v>1</v>
      </c>
      <c r="DR121" s="110">
        <f>DP120*'DT-Prelim Calcs'!$C$11+DR120</f>
        <v>10.856671389718731</v>
      </c>
      <c r="DS121" s="110">
        <f>DS120+0.5*DP121*'DT-Prelim Calcs'!$C$11^2+DR121*'DT-Prelim Calcs'!$C$11</f>
        <v>47.842583623113754</v>
      </c>
      <c r="DT121" s="110">
        <f>MIN('Drive Train'!$G$35-DN120*'DT-Prelim Calcs'!$C$21*'Drive Train'!$G$38,DT120+DN$2)</f>
        <v>11.108316431926671</v>
      </c>
      <c r="DU121" s="110">
        <f>'Drive Train'!$G$35-DN121*'DT-Prelim Calcs'!$C$21*'Drive Train'!$G$38</f>
        <v>11.10831643244531</v>
      </c>
      <c r="DV121" s="1">
        <f>IF(DS121&gt;='Drive Train'!$G$30,1,0)</f>
        <v>1</v>
      </c>
      <c r="DW121" s="110">
        <f t="shared" si="168"/>
        <v>0</v>
      </c>
      <c r="DX121" s="119">
        <f>DX120+'DT-Prelim Calcs'!$C$11</f>
        <v>4.6800000000000033</v>
      </c>
      <c r="DY121" s="2">
        <f>EI121/'Drive Train'!$G$35</f>
        <v>0.87467058542847509</v>
      </c>
      <c r="DZ121" s="88">
        <f>EG121*12*60/(PI() * 'Drive Train'!$G$17)/DY$2*DY121</f>
        <v>4110.8369398404711</v>
      </c>
      <c r="EA121" s="2">
        <f>('DT-Prelim Calcs'!$C$6*DY121-DZ121)/('DT-Prelim Calcs'!$C$6*DY121)*'DT-Prelim Calcs'!$C$7*DY121</f>
        <v>0.2407718122392416</v>
      </c>
      <c r="EB121" s="110">
        <f>EA121/'DT-Prelim Calcs'!$C$7*('DT-Prelim Calcs'!$C$8-'DT-Prelim Calcs'!$C$9)+'DT-Prelim Calcs'!$C$9</f>
        <v>17.685372945088496</v>
      </c>
      <c r="EC121" s="110">
        <f t="shared" si="129"/>
        <v>17.685372945088496</v>
      </c>
      <c r="ED121" s="2">
        <f t="shared" si="169"/>
        <v>3.2057689836051395E-13</v>
      </c>
      <c r="EE121" s="110">
        <f>ED121*'DT-Prelim Calcs'!$C$21/DY$2/'DT-Prelim Calcs'!$C$19/'DT-Prelim Calcs'!$C$18*3.39*'DT-Prelim Calcs'!$C$20</f>
        <v>1.5477816000770319E-11</v>
      </c>
      <c r="EF121" s="88">
        <f t="shared" si="130"/>
        <v>1</v>
      </c>
      <c r="EG121" s="110">
        <f>EE120*'DT-Prelim Calcs'!$C$11+EG120</f>
        <v>9.4647904472794142</v>
      </c>
      <c r="EH121" s="110">
        <f>EH120+0.5*EE121*'DT-Prelim Calcs'!$C$11^2+EG121*'DT-Prelim Calcs'!$C$11</f>
        <v>42.218964147421595</v>
      </c>
      <c r="EI121" s="110">
        <f>MIN('Drive Train'!$G$35-EC120*'DT-Prelim Calcs'!$C$21*'Drive Train'!$G$38,EI120+EC$2)</f>
        <v>11.108316434941633</v>
      </c>
      <c r="EJ121" s="110">
        <f>'Drive Train'!$G$35-EC121*'DT-Prelim Calcs'!$C$21*'Drive Train'!$G$38</f>
        <v>11.108316434942035</v>
      </c>
      <c r="EK121" s="1">
        <f>IF(EH121&gt;='Drive Train'!$G$30,1,0)</f>
        <v>1</v>
      </c>
      <c r="EL121" s="110">
        <f t="shared" si="170"/>
        <v>0</v>
      </c>
      <c r="EM121" s="119">
        <f>EM120+'DT-Prelim Calcs'!$C$11</f>
        <v>4.6800000000000033</v>
      </c>
      <c r="EN121" s="2">
        <f>EX121/'Drive Train'!$G$35</f>
        <v>0.87467058542861498</v>
      </c>
      <c r="EO121" s="88">
        <f>EV121*12*60/(PI() * 'Drive Train'!$G$17)/EN$2*EN121</f>
        <v>4110.8369398423256</v>
      </c>
      <c r="EP121" s="2">
        <f>('DT-Prelim Calcs'!$C$6*EN121-EO121)/('DT-Prelim Calcs'!$C$6*EN121)*'DT-Prelim Calcs'!$C$7*EN121</f>
        <v>0.24077181223899105</v>
      </c>
      <c r="EQ121" s="110">
        <f>EP121/'DT-Prelim Calcs'!$C$7*('DT-Prelim Calcs'!$C$8-'DT-Prelim Calcs'!$C$9)+'DT-Prelim Calcs'!$C$9</f>
        <v>17.685372945073215</v>
      </c>
      <c r="ER121" s="110">
        <f t="shared" si="131"/>
        <v>17.685372945073215</v>
      </c>
      <c r="ES121" s="2">
        <f t="shared" si="171"/>
        <v>-8.3266726846886741E-17</v>
      </c>
      <c r="ET121" s="110">
        <f>ES121*'DT-Prelim Calcs'!$C$21/EN$2/'DT-Prelim Calcs'!$C$19/'DT-Prelim Calcs'!$C$18*3.39*'DT-Prelim Calcs'!$C$20</f>
        <v>-4.5356237364894706E-15</v>
      </c>
      <c r="EU121" s="88">
        <f t="shared" si="132"/>
        <v>1</v>
      </c>
      <c r="EV121" s="110">
        <f>ET120*'DT-Prelim Calcs'!$C$11+EV120</f>
        <v>8.3892460782728335</v>
      </c>
      <c r="EW121" s="110">
        <f>EW120+0.5*ET121*'DT-Prelim Calcs'!$C$11^2+EV121*'DT-Prelim Calcs'!$C$11</f>
        <v>37.718227992875214</v>
      </c>
      <c r="EX121" s="110">
        <f>MIN('Drive Train'!$G$35-ER120*'DT-Prelim Calcs'!$C$21*'Drive Train'!$G$38,EX120+ER$2)</f>
        <v>11.10831643494341</v>
      </c>
      <c r="EY121" s="110">
        <f>'Drive Train'!$G$35-ER121*'DT-Prelim Calcs'!$C$21*'Drive Train'!$G$38</f>
        <v>11.10831643494341</v>
      </c>
      <c r="EZ121" s="1">
        <f>IF(EW121&gt;='Drive Train'!$G$30,1,0)</f>
        <v>1</v>
      </c>
      <c r="FA121" s="110">
        <f t="shared" si="172"/>
        <v>0</v>
      </c>
      <c r="FB121" s="119">
        <f>FB120+'DT-Prelim Calcs'!$C$11</f>
        <v>4.6800000000000033</v>
      </c>
      <c r="FC121" s="2">
        <f>FM121/'Drive Train'!$G$35</f>
        <v>0.87467058542861498</v>
      </c>
      <c r="FD121" s="88">
        <f>FK121*12*60/(PI() * 'Drive Train'!$G$17)/FC$2*FC121</f>
        <v>4110.8369398423247</v>
      </c>
      <c r="FE121" s="2">
        <f>('DT-Prelim Calcs'!$C$6*FC121-FD121)/('DT-Prelim Calcs'!$C$6*FC121)*'DT-Prelim Calcs'!$C$7*FC121</f>
        <v>0.24077181223899125</v>
      </c>
      <c r="FF121" s="110">
        <f>FE121/'DT-Prelim Calcs'!$C$7*('DT-Prelim Calcs'!$C$8-'DT-Prelim Calcs'!$C$9)+'DT-Prelim Calcs'!$C$9</f>
        <v>17.685372945073226</v>
      </c>
      <c r="FG121" s="110">
        <f t="shared" si="133"/>
        <v>17.685372945073226</v>
      </c>
      <c r="FH121" s="2">
        <f t="shared" si="173"/>
        <v>1.1102230246251565E-16</v>
      </c>
      <c r="FI121" s="110">
        <f>FH121*'DT-Prelim Calcs'!$C$21/FC$2/'DT-Prelim Calcs'!$C$19/'DT-Prelim Calcs'!$C$18*3.39*'DT-Prelim Calcs'!$C$20</f>
        <v>6.7347140329692135E-15</v>
      </c>
      <c r="FJ121" s="88">
        <f t="shared" si="134"/>
        <v>1</v>
      </c>
      <c r="FK121" s="110">
        <f>FI120*'DT-Prelim Calcs'!$C$11+FK120</f>
        <v>7.5332005600817276</v>
      </c>
      <c r="FL121" s="110">
        <f>FL120+0.5*FI121*'DT-Prelim Calcs'!$C$11^2+FK121*'DT-Prelim Calcs'!$C$11</f>
        <v>34.059457627503775</v>
      </c>
      <c r="FM121" s="110">
        <f>MIN('Drive Train'!$G$35-FG120*'DT-Prelim Calcs'!$C$21*'Drive Train'!$G$38,FM120+FG$2)</f>
        <v>11.10831643494341</v>
      </c>
      <c r="FN121" s="110">
        <f>'Drive Train'!$G$35-FG121*'DT-Prelim Calcs'!$C$21*'Drive Train'!$G$38</f>
        <v>11.10831643494341</v>
      </c>
      <c r="FO121" s="1">
        <f>IF(FL121&gt;='Drive Train'!$G$30,1,0)</f>
        <v>1</v>
      </c>
      <c r="FP121" s="110">
        <f t="shared" si="174"/>
        <v>0</v>
      </c>
      <c r="FQ121" s="119">
        <f>FQ120+'DT-Prelim Calcs'!$C$11</f>
        <v>4.6800000000000033</v>
      </c>
      <c r="FR121" s="2">
        <f>GB121/'Drive Train'!$G$35</f>
        <v>0.87467058542861498</v>
      </c>
      <c r="FS121" s="88">
        <f>FZ121*12*60/(PI() * 'Drive Train'!$G$17)/FR$2*FR121</f>
        <v>4110.8369398423247</v>
      </c>
      <c r="FT121" s="2">
        <f>('DT-Prelim Calcs'!$C$6*FR121-FS121)/('DT-Prelim Calcs'!$C$6*FR121)*'DT-Prelim Calcs'!$C$7*FR121</f>
        <v>0.24077181223899125</v>
      </c>
      <c r="FU121" s="110">
        <f>FT121/'DT-Prelim Calcs'!$C$7*('DT-Prelim Calcs'!$C$8-'DT-Prelim Calcs'!$C$9)+'DT-Prelim Calcs'!$C$9</f>
        <v>17.685372945073226</v>
      </c>
      <c r="FV121" s="110">
        <f t="shared" si="135"/>
        <v>17.685372945073226</v>
      </c>
      <c r="FW121" s="2">
        <f t="shared" si="175"/>
        <v>1.3877787807814457E-16</v>
      </c>
      <c r="FX121" s="110">
        <f>FW121*'DT-Prelim Calcs'!$C$21/FR$2/'DT-Prelim Calcs'!$C$19/'DT-Prelim Calcs'!$C$18*3.39*'DT-Prelim Calcs'!$C$20</f>
        <v>9.2774121882739154E-15</v>
      </c>
      <c r="FY121" s="88">
        <f t="shared" si="136"/>
        <v>1</v>
      </c>
      <c r="FZ121" s="110">
        <f>FX120*'DT-Prelim Calcs'!$C$11+FZ120</f>
        <v>6.8356819897037893</v>
      </c>
      <c r="GA121" s="110">
        <f>GA120+0.5*FX121*'DT-Prelim Calcs'!$C$11^2+FZ121*'DT-Prelim Calcs'!$C$11</f>
        <v>31.034443867107779</v>
      </c>
      <c r="GB121" s="110">
        <f>MIN('Drive Train'!$G$35-FV120*'DT-Prelim Calcs'!$C$21*'Drive Train'!$G$38,GB120+FV$2)</f>
        <v>11.10831643494341</v>
      </c>
      <c r="GC121" s="110">
        <f>'Drive Train'!$G$35-FV121*'DT-Prelim Calcs'!$C$21*'Drive Train'!$G$38</f>
        <v>11.10831643494341</v>
      </c>
      <c r="GD121" s="1">
        <f>IF(GA121&gt;='Drive Train'!$G$30,1,0)</f>
        <v>1</v>
      </c>
      <c r="GE121" s="110">
        <f t="shared" si="176"/>
        <v>0</v>
      </c>
      <c r="GF121" s="119">
        <f>GF120+'DT-Prelim Calcs'!$C$11</f>
        <v>4.6800000000000033</v>
      </c>
      <c r="GG121" s="2">
        <f>GQ121/'Drive Train'!$G$35</f>
        <v>0.87467050148124459</v>
      </c>
      <c r="GH121" s="88">
        <f>GO121*12*60/(PI() * 'Drive Train'!$G$17)/GG$2*GG121</f>
        <v>4110.8357533012422</v>
      </c>
      <c r="GI121" s="2">
        <f>('DT-Prelim Calcs'!$C$6*GG121-GH121)/('DT-Prelim Calcs'!$C$6*GG121)*'DT-Prelim Calcs'!$C$7*GG121</f>
        <v>0.24077198034972755</v>
      </c>
      <c r="GJ121" s="110">
        <f>GI121/'DT-Prelim Calcs'!$C$7*('DT-Prelim Calcs'!$C$8-'DT-Prelim Calcs'!$C$9)+'DT-Prelim Calcs'!$C$9</f>
        <v>17.685383198635865</v>
      </c>
      <c r="GK121" s="110">
        <f t="shared" si="177"/>
        <v>17.685383198635865</v>
      </c>
      <c r="GL121" s="2">
        <f t="shared" si="178"/>
        <v>2.1449816717256098E-7</v>
      </c>
      <c r="GM121" s="110">
        <f>GL121*'DT-Prelim Calcs'!$C$21/GG$2/'DT-Prelim Calcs'!$C$19/'DT-Prelim Calcs'!$C$18*3.39*'DT-Prelim Calcs'!$C$20</f>
        <v>7.9663189441339138E-6</v>
      </c>
      <c r="GN121" s="88">
        <f t="shared" si="137"/>
        <v>1</v>
      </c>
      <c r="GO121" s="110">
        <f>GM120*'DT-Prelim Calcs'!$C$11+GO120</f>
        <v>12.304225210917297</v>
      </c>
      <c r="GP121" s="110">
        <f>GP120+0.5*GM121*'DT-Prelim Calcs'!$C$11^2+GO121*'DT-Prelim Calcs'!$C$11</f>
        <v>51.505482001548565</v>
      </c>
      <c r="GQ121" s="110">
        <f>MIN('Drive Train'!$G$35-GK120*'DT-Prelim Calcs'!$C$21*'Drive Train'!$G$38,GQ120+GK$2)</f>
        <v>11.108315368811805</v>
      </c>
      <c r="GR121" s="110">
        <f>'Drive Train'!$G$35-GK121*'DT-Prelim Calcs'!$C$21*'Drive Train'!$G$38</f>
        <v>11.108315512122772</v>
      </c>
      <c r="GS121" s="1">
        <f>IF(GP121&gt;='Drive Train'!$G$30,1,0)</f>
        <v>1</v>
      </c>
      <c r="GT121" s="110">
        <f t="shared" si="179"/>
        <v>0</v>
      </c>
      <c r="GU121" s="119">
        <f>GU120+'DT-Prelim Calcs'!$C$11</f>
        <v>4.6800000000000033</v>
      </c>
      <c r="GV121" s="2">
        <f>HF121/'Drive Train'!$G$35</f>
        <v>0.87467052542167234</v>
      </c>
      <c r="GW121" s="88">
        <f>HD121*12*60/(PI() * 'Drive Train'!$G$17)/GV$2*GV121</f>
        <v>4110.8360916835072</v>
      </c>
      <c r="GX121" s="2">
        <f>('DT-Prelim Calcs'!$C$6*GV121-GW121)/('DT-Prelim Calcs'!$C$6*GV121)*'DT-Prelim Calcs'!$C$7*GV121</f>
        <v>0.24077193240727279</v>
      </c>
      <c r="GY121" s="110">
        <f>GX121/'DT-Prelim Calcs'!$C$7*('DT-Prelim Calcs'!$C$8-'DT-Prelim Calcs'!$C$9)+'DT-Prelim Calcs'!$C$9</f>
        <v>17.685380274486143</v>
      </c>
      <c r="GZ121" s="110">
        <f t="shared" si="138"/>
        <v>17.685380274486143</v>
      </c>
      <c r="HA121" s="2">
        <f t="shared" si="180"/>
        <v>1.5332676880919216E-7</v>
      </c>
      <c r="HB121" s="110">
        <f>HA121*'DT-Prelim Calcs'!$C$21/GV$2/'DT-Prelim Calcs'!$C$19/'DT-Prelim Calcs'!$C$18*3.39*'DT-Prelim Calcs'!$C$20</f>
        <v>5.694453985822954E-6</v>
      </c>
      <c r="HC121" s="88">
        <f t="shared" si="139"/>
        <v>1</v>
      </c>
      <c r="HD121" s="110">
        <f>HB120*'DT-Prelim Calcs'!$C$11+HD120</f>
        <v>12.30422588695961</v>
      </c>
      <c r="HE121" s="110">
        <f>HE120+0.5*HB121*'DT-Prelim Calcs'!$C$11^2+HD121*'DT-Prelim Calcs'!$C$11</f>
        <v>52.173098863198732</v>
      </c>
      <c r="HF121" s="110">
        <f>MIN('Drive Train'!$G$35-GZ120*'DT-Prelim Calcs'!$C$21*'Drive Train'!$G$38,HF120+GZ$2)</f>
        <v>11.108315672855237</v>
      </c>
      <c r="HG121" s="110">
        <f>'Drive Train'!$G$35-GZ121*'DT-Prelim Calcs'!$C$21*'Drive Train'!$G$38</f>
        <v>11.108315775296246</v>
      </c>
      <c r="HH121" s="1">
        <f>IF(HE121&gt;='Drive Train'!$G$30,1,0)</f>
        <v>1</v>
      </c>
      <c r="HI121" s="110">
        <f t="shared" si="181"/>
        <v>0</v>
      </c>
      <c r="HJ121" s="119">
        <f>HJ120+'DT-Prelim Calcs'!$C$11</f>
        <v>4.6800000000000033</v>
      </c>
      <c r="HK121" s="2">
        <f>HU121/'Drive Train'!$G$35</f>
        <v>0.87467053702121167</v>
      </c>
      <c r="HL121" s="88">
        <f>HS121*12*60/(PI() * 'Drive Train'!$G$17)/HK$2*HK121</f>
        <v>4110.8362556353977</v>
      </c>
      <c r="HM121" s="2">
        <f>('DT-Prelim Calcs'!$C$6*HK121-HL121)/('DT-Prelim Calcs'!$C$6*HK121)*'DT-Prelim Calcs'!$C$7*HK121</f>
        <v>0.2407719091783484</v>
      </c>
      <c r="HN121" s="110">
        <f>HM121/'DT-Prelim Calcs'!$C$7*('DT-Prelim Calcs'!$C$8-'DT-Prelim Calcs'!$C$9)+'DT-Prelim Calcs'!$C$9</f>
        <v>17.685378857686498</v>
      </c>
      <c r="HO121" s="110">
        <f t="shared" si="140"/>
        <v>17.685378857686498</v>
      </c>
      <c r="HP121" s="2">
        <f t="shared" si="182"/>
        <v>1.236881993771366E-7</v>
      </c>
      <c r="HQ121" s="110">
        <f>HP121*'DT-Prelim Calcs'!$C$21/HK$2/'DT-Prelim Calcs'!$C$19/'DT-Prelim Calcs'!$C$18*3.39*'DT-Prelim Calcs'!$C$20</f>
        <v>4.5936972742112193E-6</v>
      </c>
      <c r="HR121" s="88">
        <f t="shared" si="141"/>
        <v>1</v>
      </c>
      <c r="HS121" s="110">
        <f>HQ120*'DT-Prelim Calcs'!$C$11+HS120</f>
        <v>12.304226214513449</v>
      </c>
      <c r="HT121" s="110">
        <f>HT120+0.5*HQ121*'DT-Prelim Calcs'!$C$11^2+HS121*'DT-Prelim Calcs'!$C$11</f>
        <v>52.64182154929496</v>
      </c>
      <c r="HU121" s="110">
        <f>MIN('Drive Train'!$G$35-HO120*'DT-Prelim Calcs'!$C$21*'Drive Train'!$G$38,HU120+HO$2)</f>
        <v>11.108315820169388</v>
      </c>
      <c r="HV121" s="110">
        <f>'Drive Train'!$G$35-HO121*'DT-Prelim Calcs'!$C$21*'Drive Train'!$G$38</f>
        <v>11.108315902808215</v>
      </c>
      <c r="HW121" s="1">
        <f>IF(HT121&gt;='Drive Train'!$G$30,1,0)</f>
        <v>1</v>
      </c>
      <c r="HX121" s="110">
        <f t="shared" si="183"/>
        <v>0</v>
      </c>
      <c r="HY121" s="119">
        <f>HY120+'DT-Prelim Calcs'!$C$11</f>
        <v>4.6800000000000033</v>
      </c>
      <c r="HZ121" s="2">
        <f>IJ121/'Drive Train'!$G$35</f>
        <v>0.87467054325889282</v>
      </c>
      <c r="IA121" s="88">
        <f>IH121*12*60/(PI() * 'Drive Train'!$G$17)/HZ$2*HZ121</f>
        <v>4110.8363438009337</v>
      </c>
      <c r="IB121" s="2">
        <f>('DT-Prelim Calcs'!$C$6*HZ121-IA121)/('DT-Prelim Calcs'!$C$6*HZ121)*'DT-Prelim Calcs'!$C$7*HZ121</f>
        <v>0.24077189668693666</v>
      </c>
      <c r="IC121" s="110">
        <f>IB121/'DT-Prelim Calcs'!$C$7*('DT-Prelim Calcs'!$C$8-'DT-Prelim Calcs'!$C$9)+'DT-Prelim Calcs'!$C$9</f>
        <v>17.685378095798974</v>
      </c>
      <c r="ID121" s="110">
        <f t="shared" si="142"/>
        <v>17.685378095798974</v>
      </c>
      <c r="IE121" s="2">
        <f t="shared" si="184"/>
        <v>1.0774998515650225E-7</v>
      </c>
      <c r="IF121" s="110">
        <f>IE121*'DT-Prelim Calcs'!$C$21/HZ$2/'DT-Prelim Calcs'!$C$19/'DT-Prelim Calcs'!$C$18*3.39*'DT-Prelim Calcs'!$C$20</f>
        <v>4.0017626224835928E-6</v>
      </c>
      <c r="IG121" s="88">
        <f t="shared" si="143"/>
        <v>1</v>
      </c>
      <c r="IH121" s="110">
        <f>IF120*'DT-Prelim Calcs'!$C$11+IH120</f>
        <v>12.304226390656336</v>
      </c>
      <c r="II121" s="110">
        <f>II120+0.5*IF121*'DT-Prelim Calcs'!$C$11^2+IH121*'DT-Prelim Calcs'!$C$11</f>
        <v>52.970886878243775</v>
      </c>
      <c r="IJ121" s="110">
        <f>MIN('Drive Train'!$G$35-ID120*'DT-Prelim Calcs'!$C$21*'Drive Train'!$G$38,IJ120+ID$2)</f>
        <v>11.108315899387938</v>
      </c>
      <c r="IK121" s="110">
        <f>'Drive Train'!$G$35-ID121*'DT-Prelim Calcs'!$C$21*'Drive Train'!$G$38</f>
        <v>11.108315971378092</v>
      </c>
      <c r="IL121" s="1">
        <f>IF(II121&gt;='Drive Train'!$G$30,1,0)</f>
        <v>1</v>
      </c>
      <c r="IM121" s="110">
        <f t="shared" si="185"/>
        <v>0</v>
      </c>
      <c r="IN121" s="119">
        <f>IN120+'DT-Prelim Calcs'!$C$11</f>
        <v>4.6800000000000033</v>
      </c>
      <c r="IO121" s="2">
        <f>IY121/'Drive Train'!$G$35</f>
        <v>0.87467054692071711</v>
      </c>
      <c r="IP121" s="88">
        <f>IW121*12*60/(PI() * 'Drive Train'!$G$17)/IO$2*IO121</f>
        <v>4110.8363955584218</v>
      </c>
      <c r="IQ121" s="2">
        <f>('DT-Prelim Calcs'!$C$6*IO121-IP121)/('DT-Prelim Calcs'!$C$6*IO121)*'DT-Prelim Calcs'!$C$7*IO121</f>
        <v>0.2407718893538662</v>
      </c>
      <c r="IR121" s="110">
        <f>IQ121/'DT-Prelim Calcs'!$C$7*('DT-Prelim Calcs'!$C$8-'DT-Prelim Calcs'!$C$9)+'DT-Prelim Calcs'!$C$9</f>
        <v>17.685377648533681</v>
      </c>
      <c r="IS121" s="110">
        <f t="shared" si="144"/>
        <v>17.685377648533681</v>
      </c>
      <c r="IT121" s="2">
        <f t="shared" si="186"/>
        <v>9.839347281381805E-8</v>
      </c>
      <c r="IU121" s="110">
        <f>IT121*'DT-Prelim Calcs'!$C$21/IO$2/'DT-Prelim Calcs'!$C$19/'DT-Prelim Calcs'!$C$18*3.39*'DT-Prelim Calcs'!$C$20</f>
        <v>3.6542679911351411E-6</v>
      </c>
      <c r="IV121" s="88">
        <f t="shared" si="145"/>
        <v>1</v>
      </c>
      <c r="IW121" s="110">
        <f>IU120*'DT-Prelim Calcs'!$C$11+IW120</f>
        <v>12.304226494060835</v>
      </c>
      <c r="IX121" s="110">
        <f>IX120+0.5*IU121*'DT-Prelim Calcs'!$C$11^2+IW121*'DT-Prelim Calcs'!$C$11</f>
        <v>53.203604634856745</v>
      </c>
      <c r="IY121" s="110">
        <f>MIN('Drive Train'!$G$35-IS120*'DT-Prelim Calcs'!$C$21*'Drive Train'!$G$38,IY120+IS$2)</f>
        <v>11.108315945893107</v>
      </c>
      <c r="IZ121" s="110">
        <f>'Drive Train'!$G$35-IS121*'DT-Prelim Calcs'!$C$21*'Drive Train'!$G$38</f>
        <v>11.108316011631969</v>
      </c>
      <c r="JA121" s="1">
        <f>IF(IX121&gt;='Drive Train'!$G$30,1,0)</f>
        <v>1</v>
      </c>
      <c r="JB121" s="110">
        <f t="shared" si="187"/>
        <v>0</v>
      </c>
      <c r="JC121" s="119">
        <f>JC120+'DT-Prelim Calcs'!$C$11</f>
        <v>4.6800000000000033</v>
      </c>
      <c r="JD121" s="2">
        <f>JN121/'Drive Train'!$G$35</f>
        <v>0.87467054906485553</v>
      </c>
      <c r="JE121" s="88">
        <f>JL121*12*60/(PI() * 'Drive Train'!$G$17)/JD$2*JD121</f>
        <v>4110.8364258644124</v>
      </c>
      <c r="JF121" s="2">
        <f>('DT-Prelim Calcs'!$C$6*JD121-JE121)/('DT-Prelim Calcs'!$C$6*JD121)*'DT-Prelim Calcs'!$C$7*JD121</f>
        <v>0.24077188506007283</v>
      </c>
      <c r="JG121" s="110">
        <f>JF121/'DT-Prelim Calcs'!$C$7*('DT-Prelim Calcs'!$C$8-'DT-Prelim Calcs'!$C$9)+'DT-Prelim Calcs'!$C$9</f>
        <v>17.685377386642742</v>
      </c>
      <c r="JH121" s="110">
        <f t="shared" si="146"/>
        <v>17.685377386642742</v>
      </c>
      <c r="JI121" s="2">
        <f t="shared" si="188"/>
        <v>9.2914876875793695E-8</v>
      </c>
      <c r="JJ121" s="110">
        <f>JI121*'DT-Prelim Calcs'!$C$21/JD$2/'DT-Prelim Calcs'!$C$19/'DT-Prelim Calcs'!$C$18*3.39*'DT-Prelim Calcs'!$C$20</f>
        <v>3.450796590033483E-6</v>
      </c>
      <c r="JK121" s="88">
        <f t="shared" si="147"/>
        <v>1</v>
      </c>
      <c r="JL121" s="110">
        <f>JJ120*'DT-Prelim Calcs'!$C$11+JL120</f>
        <v>12.304226554608128</v>
      </c>
      <c r="JM121" s="110">
        <f>JM120+0.5*JJ121*'DT-Prelim Calcs'!$C$11^2+JL121*'DT-Prelim Calcs'!$C$11</f>
        <v>53.361237364470696</v>
      </c>
      <c r="JN121" s="110">
        <f>MIN('Drive Train'!$G$35-JH120*'DT-Prelim Calcs'!$C$21*'Drive Train'!$G$38,JN120+JH$2)</f>
        <v>11.108315973123664</v>
      </c>
      <c r="JO121" s="110">
        <f>'Drive Train'!$G$35-JH121*'DT-Prelim Calcs'!$C$21*'Drive Train'!$G$38</f>
        <v>11.108316035202153</v>
      </c>
      <c r="JP121" s="1">
        <f>IF(JM121&gt;='Drive Train'!$G$30,1,0)</f>
        <v>1</v>
      </c>
      <c r="JQ121" s="110">
        <f>MIN(JG121,'DT-Prelim Calcs'!$C$10)*'DT-Prelim Calcs'!$C$11*1000/60/60*(1-JP121)</f>
        <v>0</v>
      </c>
      <c r="JR121" s="119">
        <f>JR120+'DT-Prelim Calcs'!$C$11</f>
        <v>4.6800000000000033</v>
      </c>
      <c r="JS121" s="2">
        <f>KC121/'Drive Train'!$G$35</f>
        <v>0.87467054985370873</v>
      </c>
      <c r="JT121" s="88">
        <f>KA121*12*60/(PI() * 'Drive Train'!$G$17)/JS$2*JS121</f>
        <v>4110.8364370143372</v>
      </c>
      <c r="JU121" s="2">
        <f>('DT-Prelim Calcs'!$C$6*JS121-JT121)/('DT-Prelim Calcs'!$C$6*JS121)*'DT-Prelim Calcs'!$C$7*JS121</f>
        <v>0.24077188348033632</v>
      </c>
      <c r="JV121" s="110">
        <f>JU121/'DT-Prelim Calcs'!$C$7*('DT-Prelim Calcs'!$C$8-'DT-Prelim Calcs'!$C$9)+'DT-Prelim Calcs'!$C$9</f>
        <v>17.68537729029002</v>
      </c>
      <c r="JW121" s="110">
        <f t="shared" si="148"/>
        <v>17.68537729029002</v>
      </c>
      <c r="JX121" s="2">
        <f t="shared" si="189"/>
        <v>9.0899237803476751E-8</v>
      </c>
      <c r="JY121" s="110">
        <f>JX121*'DT-Prelim Calcs'!$C$21/JS$2/'DT-Prelim Calcs'!$C$19/'DT-Prelim Calcs'!$C$18*3.39*'DT-Prelim Calcs'!$C$20</f>
        <v>3.3759370985142988E-6</v>
      </c>
      <c r="JZ121" s="88">
        <f t="shared" si="149"/>
        <v>1</v>
      </c>
      <c r="KA121" s="110">
        <f>JY120*'DT-Prelim Calcs'!$C$11+KA120</f>
        <v>12.304226576884178</v>
      </c>
      <c r="KB121" s="110">
        <f>KB120+0.5*JY121*'DT-Prelim Calcs'!$C$11^2+KA121*'DT-Prelim Calcs'!$C$11</f>
        <v>53.42332744245067</v>
      </c>
      <c r="KC121" s="110">
        <f>MIN('Drive Train'!$G$35-JW120*'DT-Prelim Calcs'!$C$21*'Drive Train'!$G$38,KC120+JW$2)</f>
        <v>11.1083159831421</v>
      </c>
      <c r="KD121" s="110">
        <f>'Drive Train'!$G$35-JW121*'DT-Prelim Calcs'!$C$21*'Drive Train'!$G$38</f>
        <v>11.108316043873897</v>
      </c>
      <c r="KE121" s="1">
        <f>IF(KB121&gt;='Drive Train'!$G$30,1,0)</f>
        <v>1</v>
      </c>
      <c r="KF121" s="110">
        <f>MIN(JV121,'DT-Prelim Calcs'!$C$10)*'DT-Prelim Calcs'!$C$11*1000/60/60*(1-KE121)</f>
        <v>0</v>
      </c>
      <c r="KG121" s="119">
        <f>KG120+'DT-Prelim Calcs'!$C$11</f>
        <v>4.6800000000000033</v>
      </c>
      <c r="KH121" s="2">
        <f>KR121/'Drive Train'!$G$35</f>
        <v>0.8746705497950481</v>
      </c>
      <c r="KI121" s="88">
        <f>KP121*12*60/(PI() * 'Drive Train'!$G$17)/KH$2*KH121</f>
        <v>4110.8364361852064</v>
      </c>
      <c r="KJ121" s="2">
        <f>('DT-Prelim Calcs'!$C$6*KH121-KI121)/('DT-Prelim Calcs'!$C$6*KH121)*'DT-Prelim Calcs'!$C$7*KH121</f>
        <v>0.24077188359780874</v>
      </c>
      <c r="KK121" s="110">
        <f>KJ121/'DT-Prelim Calcs'!$C$7*('DT-Prelim Calcs'!$C$8-'DT-Prelim Calcs'!$C$9)+'DT-Prelim Calcs'!$C$9</f>
        <v>17.685377297455002</v>
      </c>
      <c r="KL121" s="110">
        <f t="shared" si="150"/>
        <v>17.685377297455002</v>
      </c>
      <c r="KM121" s="2">
        <f t="shared" si="190"/>
        <v>9.1049124767428324E-8</v>
      </c>
      <c r="KN121" s="110">
        <f>KM121*'DT-Prelim Calcs'!$C$21/KH$2/'DT-Prelim Calcs'!$C$19/'DT-Prelim Calcs'!$C$18*3.39*'DT-Prelim Calcs'!$C$20</f>
        <v>3.3815038004406858E-6</v>
      </c>
      <c r="KO121" s="88">
        <f t="shared" si="151"/>
        <v>1</v>
      </c>
      <c r="KP121" s="110">
        <f>KN120*'DT-Prelim Calcs'!$C$11+KP120</f>
        <v>12.304226575227686</v>
      </c>
      <c r="KQ121" s="110">
        <f>KQ120+0.5*KN121*'DT-Prelim Calcs'!$C$11^2+KP121*'DT-Prelim Calcs'!$C$11</f>
        <v>53.418772006889697</v>
      </c>
      <c r="KR121" s="110">
        <f>MIN('Drive Train'!$G$35-KL120*'DT-Prelim Calcs'!$C$21*'Drive Train'!$G$38,KR120+KL$2)</f>
        <v>11.10831598239711</v>
      </c>
      <c r="KS121" s="110">
        <f>'Drive Train'!$G$35-KL121*'DT-Prelim Calcs'!$C$21*'Drive Train'!$G$38</f>
        <v>11.108316043229049</v>
      </c>
      <c r="KT121" s="1">
        <f>IF(KQ121&gt;='Drive Train'!$G$30,1,0)</f>
        <v>1</v>
      </c>
      <c r="KU121" s="110">
        <f>MIN(KK121,'DT-Prelim Calcs'!$C$10)*'DT-Prelim Calcs'!$C$11*1000/60/60*(1-KT121)</f>
        <v>0</v>
      </c>
      <c r="KV121" s="119">
        <f>KV120+'DT-Prelim Calcs'!$C$11</f>
        <v>4.6800000000000033</v>
      </c>
      <c r="KW121" s="2">
        <f>LG121/'Drive Train'!$G$35</f>
        <v>0.87467054985012105</v>
      </c>
      <c r="KX121" s="88">
        <f>LE121*12*60/(PI() * 'Drive Train'!$G$17)/KW$2*KW121</f>
        <v>4110.8364369636274</v>
      </c>
      <c r="KY121" s="2">
        <f>('DT-Prelim Calcs'!$C$6*KW121-KX121)/('DT-Prelim Calcs'!$C$6*KW121)*'DT-Prelim Calcs'!$C$7*KW121</f>
        <v>0.24077188348752099</v>
      </c>
      <c r="KZ121" s="110">
        <f>KY121/'DT-Prelim Calcs'!$C$7*('DT-Prelim Calcs'!$C$8-'DT-Prelim Calcs'!$C$9)+'DT-Prelim Calcs'!$C$9</f>
        <v>17.685377290728233</v>
      </c>
      <c r="LA121" s="110">
        <f t="shared" si="152"/>
        <v>17.685377290728233</v>
      </c>
      <c r="LB121" s="2">
        <f t="shared" si="191"/>
        <v>9.0908404914991081E-8</v>
      </c>
      <c r="LC121" s="110">
        <f>LB121*'DT-Prelim Calcs'!$C$21/KW$2/'DT-Prelim Calcs'!$C$19/'DT-Prelim Calcs'!$C$18*3.39*'DT-Prelim Calcs'!$C$20</f>
        <v>3.376277558925136E-6</v>
      </c>
      <c r="LD121" s="88">
        <f t="shared" si="153"/>
        <v>1</v>
      </c>
      <c r="LE121" s="110">
        <f>LC120*'DT-Prelim Calcs'!$C$11+LE120</f>
        <v>12.304226576782868</v>
      </c>
      <c r="LF121" s="110">
        <f>LF120+0.5*LC121*'DT-Prelim Calcs'!$C$11^2+LE121*'DT-Prelim Calcs'!$C$11</f>
        <v>53.423112357999635</v>
      </c>
      <c r="LG121" s="110">
        <f>MIN('Drive Train'!$G$35-LA120*'DT-Prelim Calcs'!$C$21*'Drive Train'!$G$38,LG120+LA$2)</f>
        <v>11.108315983096537</v>
      </c>
      <c r="LH121" s="110">
        <f>'Drive Train'!$G$35-LA121*'DT-Prelim Calcs'!$C$21*'Drive Train'!$G$38</f>
        <v>11.108316043834458</v>
      </c>
      <c r="LI121" s="1">
        <f>IF(LF121&gt;='Drive Train'!$G$30,1,0)</f>
        <v>1</v>
      </c>
      <c r="LJ121" s="110">
        <f>MIN(KZ121,'DT-Prelim Calcs'!$C$10)*'DT-Prelim Calcs'!$C$11*1000/60/60*(1-LI121)</f>
        <v>0</v>
      </c>
      <c r="LK121" s="119">
        <f>LK120+'DT-Prelim Calcs'!$C$11</f>
        <v>4.6800000000000033</v>
      </c>
      <c r="LL121" s="2">
        <f>LV121/'Drive Train'!$G$35</f>
        <v>0.87467054980862247</v>
      </c>
      <c r="LM121" s="88">
        <f>LT121*12*60/(PI() * 'Drive Train'!$G$17)/LL$2*LL121</f>
        <v>4110.8364363770715</v>
      </c>
      <c r="LN121" s="2">
        <f>('DT-Prelim Calcs'!$C$6*LL121-LM121)/('DT-Prelim Calcs'!$C$6*LL121)*'DT-Prelim Calcs'!$C$7*LL121</f>
        <v>0.24077188357062501</v>
      </c>
      <c r="LO121" s="110">
        <f>LN121/'DT-Prelim Calcs'!$C$7*('DT-Prelim Calcs'!$C$8-'DT-Prelim Calcs'!$C$9)+'DT-Prelim Calcs'!$C$9</f>
        <v>17.685377295796989</v>
      </c>
      <c r="LP121" s="110">
        <f t="shared" si="154"/>
        <v>17.685377295796989</v>
      </c>
      <c r="LQ121" s="2">
        <f t="shared" si="192"/>
        <v>9.1014440095626981E-8</v>
      </c>
      <c r="LR121" s="110">
        <f>LQ121*'DT-Prelim Calcs'!$C$21/LL$2/'DT-Prelim Calcs'!$C$19/'DT-Prelim Calcs'!$C$18*3.39*'DT-Prelim Calcs'!$C$20</f>
        <v>3.3802156348508145E-6</v>
      </c>
      <c r="LS121" s="88">
        <f t="shared" si="155"/>
        <v>1</v>
      </c>
      <c r="LT121" s="110">
        <f>LR120*'DT-Prelim Calcs'!$C$11+LT120</f>
        <v>12.304226575611009</v>
      </c>
      <c r="LU121" s="110">
        <f>LU120+0.5*LR121*'DT-Prelim Calcs'!$C$11^2+LT121*'DT-Prelim Calcs'!$C$11</f>
        <v>53.420236774562738</v>
      </c>
      <c r="LV121" s="110">
        <f>MIN('Drive Train'!$G$35-LP120*'DT-Prelim Calcs'!$C$21*'Drive Train'!$G$38,LV120+LP$2)</f>
        <v>11.108315982569504</v>
      </c>
      <c r="LW121" s="110">
        <f>'Drive Train'!$G$35-LP121*'DT-Prelim Calcs'!$C$21*'Drive Train'!$G$38</f>
        <v>11.10831604337827</v>
      </c>
      <c r="LX121" s="1">
        <f>IF(LU121&gt;='Drive Train'!$G$30,1,0)</f>
        <v>1</v>
      </c>
      <c r="LY121" s="110">
        <f>MIN(LO121,'DT-Prelim Calcs'!$C$10)*'DT-Prelim Calcs'!$C$11*1000/60/60*(1-LX121)</f>
        <v>0</v>
      </c>
      <c r="LZ121" s="119">
        <f>LZ120+'DT-Prelim Calcs'!$C$11</f>
        <v>4.6800000000000033</v>
      </c>
    </row>
    <row r="122" spans="18:338" x14ac:dyDescent="0.2">
      <c r="R122" s="119">
        <f>R121+'DT-Prelim Calcs'!$C$11</f>
        <v>4.7200000000000033</v>
      </c>
      <c r="S122" s="2">
        <f>AG122/'Drive Train'!$G$35</f>
        <v>0</v>
      </c>
      <c r="T122" s="88">
        <f>AE122*12*60/(PI() * 'Drive Train'!$G$17)/S$2*ABS(S122)</f>
        <v>0</v>
      </c>
      <c r="U122" s="2">
        <f>IF(OR(AD121=1,AND($C$32=Motors!$C$28,'DT-Prelim Calcs'!AI121=1)),0,IF(AG122=0,-(V121+$C$9)/($C$8-$C$9)*$C$7,($C$6*S122-T122)/($C$6*S122)*$C$7*S122))</f>
        <v>0</v>
      </c>
      <c r="V122" s="110">
        <f>IF(AND(AD121=1,AI121=1),0,ABS(U122/$C$7*($C$8-$C$9)+$C$9) *'Drive Train'!$K$55 + V121*(1-'Drive Train'!$K$55))</f>
        <v>0</v>
      </c>
      <c r="W122" s="110">
        <f t="shared" si="195"/>
        <v>0</v>
      </c>
      <c r="X122" s="2">
        <f>MAX(MIN(IF(AND(AI121=1,AG122&lt;0),-1,1)*(W122-$C$9)/($C$8-$C$9)*$C$7-$C$29*AE122/T$2 -  AI121*$C$29/2,X$2),MAX(X$4:X121)*-1)</f>
        <v>-0.19877611615902296</v>
      </c>
      <c r="Y122" s="110">
        <f t="shared" si="109"/>
        <v>0</v>
      </c>
      <c r="Z122" s="110">
        <f t="shared" si="110"/>
        <v>0</v>
      </c>
      <c r="AA122" s="110">
        <f t="shared" si="111"/>
        <v>0</v>
      </c>
      <c r="AB122" s="110" t="e">
        <f t="shared" si="112"/>
        <v>#N/A</v>
      </c>
      <c r="AC122" s="88">
        <f t="shared" si="156"/>
        <v>0</v>
      </c>
      <c r="AD122" s="1">
        <f t="shared" si="113"/>
        <v>1</v>
      </c>
      <c r="AE122" s="110">
        <f t="shared" si="114"/>
        <v>0</v>
      </c>
      <c r="AF122" s="110" t="e">
        <f t="shared" si="115"/>
        <v>#N/A</v>
      </c>
      <c r="AG122" s="110">
        <f>IF(AI121=0,MIN('Drive Train'!$G$35-W121*$C$21*'Drive Train'!$G$38,AG121+W$2)-$C$3,IF(AE121-1&lt;=0,0,IF($C$32=Motors!$C$26,MAX(ABS(AG120)*-1,AG121-W$2),MAX(0,MAX(AG$4:AG121)*-1,AG121-W$2))))</f>
        <v>0</v>
      </c>
      <c r="AH122" s="110">
        <f>'Drive Train'!$G$35-ABS(W122)*'DT-Prelim Calcs'!$C$21*'Drive Train'!$G$38</f>
        <v>12.7</v>
      </c>
      <c r="AI122" s="1">
        <f>IF(AJ122&gt;='Drive Train'!$G$30,1,0)</f>
        <v>1</v>
      </c>
      <c r="AJ122" s="110">
        <f>AJ121+0.5*Y122*'DT-Prelim Calcs'!$C$11^2+AE122*'DT-Prelim Calcs'!$C$11</f>
        <v>27.383415475911544</v>
      </c>
      <c r="AK122" s="110">
        <f t="shared" si="193"/>
        <v>0</v>
      </c>
      <c r="AL122" s="119">
        <f>AL121+'DT-Prelim Calcs'!$C$11</f>
        <v>4.7200000000000033</v>
      </c>
      <c r="AM122" s="2">
        <f>AW122/'Drive Train'!$G$35</f>
        <v>0.77282574539707816</v>
      </c>
      <c r="AN122" s="88">
        <f>AU122*12*60/(PI() * 'Drive Train'!$G$17)/AM$2*AM122</f>
        <v>2549.7287151756195</v>
      </c>
      <c r="AO122" s="2">
        <f>('DT-Prelim Calcs'!$C$6*AM122-AN122)/('DT-Prelim Calcs'!$C$6*AM122)*'DT-Prelim Calcs'!$C$7*AM122</f>
        <v>0.47408199135275281</v>
      </c>
      <c r="AP122" s="110">
        <f>AO122/'DT-Prelim Calcs'!$C$7*('DT-Prelim Calcs'!$C$8-'DT-Prelim Calcs'!$C$9)+'DT-Prelim Calcs'!$C$9</f>
        <v>31.915639188891308</v>
      </c>
      <c r="AQ122" s="110">
        <f t="shared" si="117"/>
        <v>31.915639188891308</v>
      </c>
      <c r="AR122" s="2">
        <f t="shared" si="157"/>
        <v>0.30506424503602037</v>
      </c>
      <c r="AS122" s="110">
        <f>AR122*'DT-Prelim Calcs'!$C$21/AM$2/'DT-Prelim Calcs'!$C$19/'DT-Prelim Calcs'!$C$18*3.39*'DT-Prelim Calcs'!$C$20</f>
        <v>3.3989648113681974</v>
      </c>
      <c r="AT122" s="88">
        <f t="shared" si="118"/>
        <v>0</v>
      </c>
      <c r="AU122" s="110">
        <f>AS121*'DT-Prelim Calcs'!$C$11+AU121</f>
        <v>28.791199942229248</v>
      </c>
      <c r="AV122" s="110">
        <f>AV121+0.5*AS122*'DT-Prelim Calcs'!$C$11^2+AU122*'DT-Prelim Calcs'!$C$11</f>
        <v>79.850419259046816</v>
      </c>
      <c r="AW122" s="110">
        <f>MIN('Drive Train'!$G$35-AQ121*'DT-Prelim Calcs'!$C$21*'Drive Train'!$G$38,AW121+AQ$2)</f>
        <v>9.8148869665428915</v>
      </c>
      <c r="AX122" s="110">
        <f>'Drive Train'!$G$35-AQ122*'DT-Prelim Calcs'!$C$21*'Drive Train'!$G$38</f>
        <v>9.8275924729997826</v>
      </c>
      <c r="AY122" s="1">
        <f>IF(AV122&gt;='Drive Train'!$G$30,1,0)</f>
        <v>1</v>
      </c>
      <c r="AZ122" s="110">
        <f t="shared" si="158"/>
        <v>0</v>
      </c>
      <c r="BA122" s="119">
        <f>BA121+'DT-Prelim Calcs'!$C$11</f>
        <v>4.7200000000000033</v>
      </c>
      <c r="BB122" s="2">
        <f>BL122/'Drive Train'!$G$35</f>
        <v>0.85873145313779164</v>
      </c>
      <c r="BC122" s="88">
        <f>BJ122*12*60/(PI() * 'Drive Train'!$G$17)/BB$2*BB122</f>
        <v>3869.3875490054575</v>
      </c>
      <c r="BD122" s="2">
        <f>('DT-Prelim Calcs'!$C$6*BB122-BC122)/('DT-Prelim Calcs'!$C$6*BB122)*'DT-Prelim Calcs'!$C$7*BB122</f>
        <v>0.27659277972947549</v>
      </c>
      <c r="BE122" s="110">
        <f>BD122/'DT-Prelim Calcs'!$C$7*('DT-Prelim Calcs'!$C$8-'DT-Prelim Calcs'!$C$9)+'DT-Prelim Calcs'!$C$9</f>
        <v>19.87019791257794</v>
      </c>
      <c r="BF122" s="110">
        <f t="shared" si="119"/>
        <v>19.87019791257794</v>
      </c>
      <c r="BG122" s="2">
        <f t="shared" si="159"/>
        <v>4.5756124694983802E-2</v>
      </c>
      <c r="BH122" s="110">
        <f>BG122*'DT-Prelim Calcs'!$C$21/BB$2/'DT-Prelim Calcs'!$C$19/'DT-Prelim Calcs'!$C$18*3.39*'DT-Prelim Calcs'!$C$20</f>
        <v>0.79303091938059278</v>
      </c>
      <c r="BI122" s="88">
        <f t="shared" si="120"/>
        <v>0</v>
      </c>
      <c r="BJ122" s="110">
        <f>BH121*'DT-Prelim Calcs'!$C$11+BJ121</f>
        <v>25.278232571655916</v>
      </c>
      <c r="BK122" s="110">
        <f>BK121+0.5*BH122*'DT-Prelim Calcs'!$C$11^2+BJ122*'DT-Prelim Calcs'!$C$11</f>
        <v>84.926416557373926</v>
      </c>
      <c r="BL122" s="110">
        <f>MIN('Drive Train'!$G$35-BF121*'DT-Prelim Calcs'!$C$21*'Drive Train'!$G$38,BL121+BF$2)</f>
        <v>10.905889454849953</v>
      </c>
      <c r="BM122" s="110">
        <f>'Drive Train'!$G$35-BF122*'DT-Prelim Calcs'!$C$21*'Drive Train'!$G$38</f>
        <v>10.911682187867985</v>
      </c>
      <c r="BN122" s="1">
        <f>IF(BK122&gt;='Drive Train'!$G$30,1,0)</f>
        <v>1</v>
      </c>
      <c r="BO122" s="110">
        <f t="shared" si="160"/>
        <v>0</v>
      </c>
      <c r="BP122" s="119">
        <f>BP121+'DT-Prelim Calcs'!$C$11</f>
        <v>4.7200000000000033</v>
      </c>
      <c r="BQ122" s="2">
        <f>CA122/'Drive Train'!$G$35</f>
        <v>0.87384610608333546</v>
      </c>
      <c r="BR122" s="88">
        <f>BY122*12*60/(PI() * 'Drive Train'!$G$17)/BQ$2*BQ122</f>
        <v>4098.5501645875565</v>
      </c>
      <c r="BS122" s="2">
        <f>('DT-Prelim Calcs'!$C$6*BQ122-BR122)/('DT-Prelim Calcs'!$C$6*BQ122)*'DT-Prelim Calcs'!$C$7*BQ122</f>
        <v>0.24257579518221967</v>
      </c>
      <c r="BT122" s="110">
        <f>BS122/'DT-Prelim Calcs'!$C$7*('DT-Prelim Calcs'!$C$8-'DT-Prelim Calcs'!$C$9)+'DT-Prelim Calcs'!$C$9</f>
        <v>17.795403110404891</v>
      </c>
      <c r="BU122" s="110">
        <f t="shared" si="121"/>
        <v>17.795403110404891</v>
      </c>
      <c r="BV122" s="2">
        <f t="shared" si="161"/>
        <v>2.2971288962378988E-3</v>
      </c>
      <c r="BW122" s="110">
        <f>BV122*'DT-Prelim Calcs'!$C$21/BQ$2/'DT-Prelim Calcs'!$C$19/'DT-Prelim Calcs'!$C$18*3.39*'DT-Prelim Calcs'!$C$20</f>
        <v>5.4032096094231534E-2</v>
      </c>
      <c r="BX122" s="88">
        <f t="shared" si="122"/>
        <v>1</v>
      </c>
      <c r="BY122" s="110">
        <f>BW121*'DT-Prelim Calcs'!$C$11+BY121</f>
        <v>19.387936120018253</v>
      </c>
      <c r="BZ122" s="110">
        <f>BZ121+0.5*BW122*'DT-Prelim Calcs'!$C$11^2+BY122*'DT-Prelim Calcs'!$C$11</f>
        <v>75.482755403175062</v>
      </c>
      <c r="CA122" s="110">
        <f>MIN('Drive Train'!$G$35-BU121*'DT-Prelim Calcs'!$C$21*'Drive Train'!$G$38,CA121+BU$2)</f>
        <v>11.097845547258359</v>
      </c>
      <c r="CB122" s="110">
        <f>'Drive Train'!$G$35-BU122*'DT-Prelim Calcs'!$C$21*'Drive Train'!$G$38</f>
        <v>11.09841372006356</v>
      </c>
      <c r="CC122" s="1">
        <f>IF(BZ122&gt;='Drive Train'!$G$30,1,0)</f>
        <v>1</v>
      </c>
      <c r="CD122" s="110">
        <f t="shared" si="162"/>
        <v>0</v>
      </c>
      <c r="CE122" s="119">
        <f>CE121+'DT-Prelim Calcs'!$C$11</f>
        <v>4.7200000000000033</v>
      </c>
      <c r="CF122" s="2">
        <f>CP122/'Drive Train'!$G$35</f>
        <v>0.87465530555974913</v>
      </c>
      <c r="CG122" s="88">
        <f>CN122*12*60/(PI() * 'Drive Train'!$G$17)/CF$2*CF122</f>
        <v>4110.6139461081757</v>
      </c>
      <c r="CH122" s="2">
        <f>('DT-Prelim Calcs'!$C$6*CF122-CG122)/('DT-Prelim Calcs'!$C$6*CF122)*'DT-Prelim Calcs'!$C$7*CF122</f>
        <v>0.24080410686449832</v>
      </c>
      <c r="CI122" s="110">
        <f>CH122/'DT-Prelim Calcs'!$C$7*('DT-Prelim Calcs'!$C$8-'DT-Prelim Calcs'!$C$9)+'DT-Prelim Calcs'!$C$9</f>
        <v>17.687342688189261</v>
      </c>
      <c r="CJ122" s="110">
        <f t="shared" si="123"/>
        <v>17.687342688189261</v>
      </c>
      <c r="CK122" s="2">
        <f t="shared" si="163"/>
        <v>4.1149417062319449E-5</v>
      </c>
      <c r="CL122" s="110">
        <f>CK122*'DT-Prelim Calcs'!$C$21/CF$2/'DT-Prelim Calcs'!$C$19/'DT-Prelim Calcs'!$C$18*3.39*'DT-Prelim Calcs'!$C$20</f>
        <v>1.2226095355673762E-3</v>
      </c>
      <c r="CM122" s="88">
        <f t="shared" si="124"/>
        <v>1</v>
      </c>
      <c r="CN122" s="110">
        <f>CL121*'DT-Prelim Calcs'!$C$11+CN121</f>
        <v>15.379718840798995</v>
      </c>
      <c r="CO122" s="110">
        <f>CO121+0.5*CL122*'DT-Prelim Calcs'!$C$11^2+CN122*'DT-Prelim Calcs'!$C$11</f>
        <v>64.566097170584982</v>
      </c>
      <c r="CP122" s="110">
        <f>MIN('Drive Train'!$G$35-CJ121*'DT-Prelim Calcs'!$C$21*'Drive Train'!$G$38,CP121+CJ$2)</f>
        <v>11.108122380608814</v>
      </c>
      <c r="CQ122" s="110">
        <f>'Drive Train'!$G$35-CJ122*'DT-Prelim Calcs'!$C$21*'Drive Train'!$G$38</f>
        <v>11.108139158062965</v>
      </c>
      <c r="CR122" s="1">
        <f>IF(CO122&gt;='Drive Train'!$G$30,1,0)</f>
        <v>1</v>
      </c>
      <c r="CS122" s="110">
        <f t="shared" si="164"/>
        <v>0</v>
      </c>
      <c r="CT122" s="119">
        <f>CT121+'DT-Prelim Calcs'!$C$11</f>
        <v>4.7200000000000033</v>
      </c>
      <c r="CU122" s="2">
        <f>DE122/'Drive Train'!$G$35</f>
        <v>0.87467048774439093</v>
      </c>
      <c r="CV122" s="88">
        <f>DC122*12*60/(PI() * 'Drive Train'!$G$17)/CU$2*CU122</f>
        <v>4110.8355510021211</v>
      </c>
      <c r="CW122" s="2">
        <f>('DT-Prelim Calcs'!$C$6*CU122-CV122)/('DT-Prelim Calcs'!$C$6*CU122)*'DT-Prelim Calcs'!$C$7*CU122</f>
        <v>0.2407720098235312</v>
      </c>
      <c r="CX122" s="110">
        <f>CW122/'DT-Prelim Calcs'!$C$7*('DT-Prelim Calcs'!$C$8-'DT-Prelim Calcs'!$C$9)+'DT-Prelim Calcs'!$C$9</f>
        <v>17.685384996328857</v>
      </c>
      <c r="CY122" s="110">
        <f t="shared" si="125"/>
        <v>17.685384996328857</v>
      </c>
      <c r="CZ122" s="2">
        <f t="shared" si="165"/>
        <v>2.5203927339623178E-7</v>
      </c>
      <c r="DA122" s="110">
        <f>CZ122*'DT-Prelim Calcs'!$C$21/CU$2/'DT-Prelim Calcs'!$C$19/'DT-Prelim Calcs'!$C$18*3.39*'DT-Prelim Calcs'!$C$20</f>
        <v>9.0485515842037425E-6</v>
      </c>
      <c r="DB122" s="88">
        <f t="shared" si="126"/>
        <v>1</v>
      </c>
      <c r="DC122" s="110">
        <f>DA121*'DT-Prelim Calcs'!$C$11+DC121</f>
        <v>12.728508412398348</v>
      </c>
      <c r="DD122" s="110">
        <f>DD121+0.5*DA122*'DT-Prelim Calcs'!$C$11^2+DC122*'DT-Prelim Calcs'!$C$11</f>
        <v>55.469142379220123</v>
      </c>
      <c r="DE122" s="110">
        <f>MIN('Drive Train'!$G$35-CY121*'DT-Prelim Calcs'!$C$21*'Drive Train'!$G$38,DE121+CY$2)</f>
        <v>11.108315194353764</v>
      </c>
      <c r="DF122" s="110">
        <f>'Drive Train'!$G$35-CY122*'DT-Prelim Calcs'!$C$21*'Drive Train'!$G$38</f>
        <v>11.108315350330402</v>
      </c>
      <c r="DG122" s="1">
        <f>IF(DD122&gt;='Drive Train'!$G$30,1,0)</f>
        <v>1</v>
      </c>
      <c r="DH122" s="110">
        <f t="shared" si="166"/>
        <v>0</v>
      </c>
      <c r="DI122" s="119">
        <f>DI121+'DT-Prelim Calcs'!$C$11</f>
        <v>4.7200000000000033</v>
      </c>
      <c r="DJ122" s="2">
        <f>DT122/'Drive Train'!$G$35</f>
        <v>0.87467058523191421</v>
      </c>
      <c r="DK122" s="88">
        <f>DR122*12*60/(PI() * 'Drive Train'!$G$17)/DJ$2*DJ122</f>
        <v>4110.836937132769</v>
      </c>
      <c r="DL122" s="2">
        <f>('DT-Prelim Calcs'!$C$6*DJ122-DK122)/('DT-Prelim Calcs'!$C$6*DJ122)*'DT-Prelim Calcs'!$C$7*DJ122</f>
        <v>0.240771812615834</v>
      </c>
      <c r="DM122" s="110">
        <f>DL122/'DT-Prelim Calcs'!$C$7*('DT-Prelim Calcs'!$C$8-'DT-Prelim Calcs'!$C$9)+'DT-Prelim Calcs'!$C$9</f>
        <v>17.685372968057962</v>
      </c>
      <c r="DN122" s="110">
        <f t="shared" si="127"/>
        <v>17.685372968057962</v>
      </c>
      <c r="DO122" s="2">
        <f t="shared" si="167"/>
        <v>4.8139561781290752E-10</v>
      </c>
      <c r="DP122" s="110">
        <f>DO122*'DT-Prelim Calcs'!$C$21/DJ$2/'DT-Prelim Calcs'!$C$19/'DT-Prelim Calcs'!$C$18*3.39*'DT-Prelim Calcs'!$C$20</f>
        <v>2.0262540659769957E-8</v>
      </c>
      <c r="DQ122" s="88">
        <f t="shared" si="128"/>
        <v>1</v>
      </c>
      <c r="DR122" s="110">
        <f>DP121*'DT-Prelim Calcs'!$C$11+DR121</f>
        <v>10.856671390697503</v>
      </c>
      <c r="DS122" s="110">
        <f>DS121+0.5*DP122*'DT-Prelim Calcs'!$C$11^2+DR122*'DT-Prelim Calcs'!$C$11</f>
        <v>48.276850478757865</v>
      </c>
      <c r="DT122" s="110">
        <f>MIN('Drive Train'!$G$35-DN121*'DT-Prelim Calcs'!$C$21*'Drive Train'!$G$38,DT121+DN$2)</f>
        <v>11.10831643244531</v>
      </c>
      <c r="DU122" s="110">
        <f>'Drive Train'!$G$35-DN122*'DT-Prelim Calcs'!$C$21*'Drive Train'!$G$38</f>
        <v>11.108316432874783</v>
      </c>
      <c r="DV122" s="1">
        <f>IF(DS122&gt;='Drive Train'!$G$30,1,0)</f>
        <v>1</v>
      </c>
      <c r="DW122" s="110">
        <f t="shared" si="168"/>
        <v>0</v>
      </c>
      <c r="DX122" s="119">
        <f>DX121+'DT-Prelim Calcs'!$C$11</f>
        <v>4.7200000000000033</v>
      </c>
      <c r="DY122" s="2">
        <f>EI122/'Drive Train'!$G$35</f>
        <v>0.87467058542850673</v>
      </c>
      <c r="DZ122" s="88">
        <f>EG122*12*60/(PI() * 'Drive Train'!$G$17)/DY$2*DY122</f>
        <v>4110.8369398408886</v>
      </c>
      <c r="EA122" s="2">
        <f>('DT-Prelim Calcs'!$C$6*DY122-DZ122)/('DT-Prelim Calcs'!$C$6*DY122)*'DT-Prelim Calcs'!$C$7*DY122</f>
        <v>0.24077181223918534</v>
      </c>
      <c r="EB122" s="110">
        <f>EA122/'DT-Prelim Calcs'!$C$7*('DT-Prelim Calcs'!$C$8-'DT-Prelim Calcs'!$C$9)+'DT-Prelim Calcs'!$C$9</f>
        <v>17.685372945085064</v>
      </c>
      <c r="EC122" s="110">
        <f t="shared" si="129"/>
        <v>17.685372945085064</v>
      </c>
      <c r="ED122" s="2">
        <f t="shared" si="169"/>
        <v>2.4855117963795692E-13</v>
      </c>
      <c r="EE122" s="110">
        <f>ED122*'DT-Prelim Calcs'!$C$21/DY$2/'DT-Prelim Calcs'!$C$19/'DT-Prelim Calcs'!$C$18*3.39*'DT-Prelim Calcs'!$C$20</f>
        <v>1.2000332665532312E-11</v>
      </c>
      <c r="EF122" s="88">
        <f t="shared" si="130"/>
        <v>1</v>
      </c>
      <c r="EG122" s="110">
        <f>EE121*'DT-Prelim Calcs'!$C$11+EG121</f>
        <v>9.4647904472800342</v>
      </c>
      <c r="EH122" s="110">
        <f>EH121+0.5*EE122*'DT-Prelim Calcs'!$C$11^2+EG122*'DT-Prelim Calcs'!$C$11</f>
        <v>42.597555765312805</v>
      </c>
      <c r="EI122" s="110">
        <f>MIN('Drive Train'!$G$35-EC121*'DT-Prelim Calcs'!$C$21*'Drive Train'!$G$38,EI121+EC$2)</f>
        <v>11.108316434942035</v>
      </c>
      <c r="EJ122" s="110">
        <f>'Drive Train'!$G$35-EC122*'DT-Prelim Calcs'!$C$21*'Drive Train'!$G$38</f>
        <v>11.108316434942344</v>
      </c>
      <c r="EK122" s="1">
        <f>IF(EH122&gt;='Drive Train'!$G$30,1,0)</f>
        <v>1</v>
      </c>
      <c r="EL122" s="110">
        <f t="shared" si="170"/>
        <v>0</v>
      </c>
      <c r="EM122" s="119">
        <f>EM121+'DT-Prelim Calcs'!$C$11</f>
        <v>4.7200000000000033</v>
      </c>
      <c r="EN122" s="2">
        <f>EX122/'Drive Train'!$G$35</f>
        <v>0.87467058542861498</v>
      </c>
      <c r="EO122" s="88">
        <f>EV122*12*60/(PI() * 'Drive Train'!$G$17)/EN$2*EN122</f>
        <v>4110.8369398423256</v>
      </c>
      <c r="EP122" s="2">
        <f>('DT-Prelim Calcs'!$C$6*EN122-EO122)/('DT-Prelim Calcs'!$C$6*EN122)*'DT-Prelim Calcs'!$C$7*EN122</f>
        <v>0.24077181223899105</v>
      </c>
      <c r="EQ122" s="110">
        <f>EP122/'DT-Prelim Calcs'!$C$7*('DT-Prelim Calcs'!$C$8-'DT-Prelim Calcs'!$C$9)+'DT-Prelim Calcs'!$C$9</f>
        <v>17.685372945073215</v>
      </c>
      <c r="ER122" s="110">
        <f t="shared" si="131"/>
        <v>17.685372945073215</v>
      </c>
      <c r="ES122" s="2">
        <f t="shared" si="171"/>
        <v>-8.3266726846886741E-17</v>
      </c>
      <c r="ET122" s="110">
        <f>ES122*'DT-Prelim Calcs'!$C$21/EN$2/'DT-Prelim Calcs'!$C$19/'DT-Prelim Calcs'!$C$18*3.39*'DT-Prelim Calcs'!$C$20</f>
        <v>-4.5356237364894706E-15</v>
      </c>
      <c r="EU122" s="88">
        <f t="shared" si="132"/>
        <v>1</v>
      </c>
      <c r="EV122" s="110">
        <f>ET121*'DT-Prelim Calcs'!$C$11+EV121</f>
        <v>8.3892460782728335</v>
      </c>
      <c r="EW122" s="110">
        <f>EW121+0.5*ET122*'DT-Prelim Calcs'!$C$11^2+EV122*'DT-Prelim Calcs'!$C$11</f>
        <v>38.053797836006126</v>
      </c>
      <c r="EX122" s="110">
        <f>MIN('Drive Train'!$G$35-ER121*'DT-Prelim Calcs'!$C$21*'Drive Train'!$G$38,EX121+ER$2)</f>
        <v>11.10831643494341</v>
      </c>
      <c r="EY122" s="110">
        <f>'Drive Train'!$G$35-ER122*'DT-Prelim Calcs'!$C$21*'Drive Train'!$G$38</f>
        <v>11.10831643494341</v>
      </c>
      <c r="EZ122" s="1">
        <f>IF(EW122&gt;='Drive Train'!$G$30,1,0)</f>
        <v>1</v>
      </c>
      <c r="FA122" s="110">
        <f t="shared" si="172"/>
        <v>0</v>
      </c>
      <c r="FB122" s="119">
        <f>FB121+'DT-Prelim Calcs'!$C$11</f>
        <v>4.7200000000000033</v>
      </c>
      <c r="FC122" s="2">
        <f>FM122/'Drive Train'!$G$35</f>
        <v>0.87467058542861498</v>
      </c>
      <c r="FD122" s="88">
        <f>FK122*12*60/(PI() * 'Drive Train'!$G$17)/FC$2*FC122</f>
        <v>4110.8369398423247</v>
      </c>
      <c r="FE122" s="2">
        <f>('DT-Prelim Calcs'!$C$6*FC122-FD122)/('DT-Prelim Calcs'!$C$6*FC122)*'DT-Prelim Calcs'!$C$7*FC122</f>
        <v>0.24077181223899125</v>
      </c>
      <c r="FF122" s="110">
        <f>FE122/'DT-Prelim Calcs'!$C$7*('DT-Prelim Calcs'!$C$8-'DT-Prelim Calcs'!$C$9)+'DT-Prelim Calcs'!$C$9</f>
        <v>17.685372945073226</v>
      </c>
      <c r="FG122" s="110">
        <f t="shared" si="133"/>
        <v>17.685372945073226</v>
      </c>
      <c r="FH122" s="2">
        <f t="shared" si="173"/>
        <v>1.1102230246251565E-16</v>
      </c>
      <c r="FI122" s="110">
        <f>FH122*'DT-Prelim Calcs'!$C$21/FC$2/'DT-Prelim Calcs'!$C$19/'DT-Prelim Calcs'!$C$18*3.39*'DT-Prelim Calcs'!$C$20</f>
        <v>6.7347140329692135E-15</v>
      </c>
      <c r="FJ122" s="88">
        <f t="shared" si="134"/>
        <v>1</v>
      </c>
      <c r="FK122" s="110">
        <f>FI121*'DT-Prelim Calcs'!$C$11+FK121</f>
        <v>7.5332005600817276</v>
      </c>
      <c r="FL122" s="110">
        <f>FL121+0.5*FI122*'DT-Prelim Calcs'!$C$11^2+FK122*'DT-Prelim Calcs'!$C$11</f>
        <v>34.360785649907044</v>
      </c>
      <c r="FM122" s="110">
        <f>MIN('Drive Train'!$G$35-FG121*'DT-Prelim Calcs'!$C$21*'Drive Train'!$G$38,FM121+FG$2)</f>
        <v>11.10831643494341</v>
      </c>
      <c r="FN122" s="110">
        <f>'Drive Train'!$G$35-FG122*'DT-Prelim Calcs'!$C$21*'Drive Train'!$G$38</f>
        <v>11.10831643494341</v>
      </c>
      <c r="FO122" s="1">
        <f>IF(FL122&gt;='Drive Train'!$G$30,1,0)</f>
        <v>1</v>
      </c>
      <c r="FP122" s="110">
        <f t="shared" si="174"/>
        <v>0</v>
      </c>
      <c r="FQ122" s="119">
        <f>FQ121+'DT-Prelim Calcs'!$C$11</f>
        <v>4.7200000000000033</v>
      </c>
      <c r="FR122" s="2">
        <f>GB122/'Drive Train'!$G$35</f>
        <v>0.87467058542861498</v>
      </c>
      <c r="FS122" s="88">
        <f>FZ122*12*60/(PI() * 'Drive Train'!$G$17)/FR$2*FR122</f>
        <v>4110.8369398423247</v>
      </c>
      <c r="FT122" s="2">
        <f>('DT-Prelim Calcs'!$C$6*FR122-FS122)/('DT-Prelim Calcs'!$C$6*FR122)*'DT-Prelim Calcs'!$C$7*FR122</f>
        <v>0.24077181223899125</v>
      </c>
      <c r="FU122" s="110">
        <f>FT122/'DT-Prelim Calcs'!$C$7*('DT-Prelim Calcs'!$C$8-'DT-Prelim Calcs'!$C$9)+'DT-Prelim Calcs'!$C$9</f>
        <v>17.685372945073226</v>
      </c>
      <c r="FV122" s="110">
        <f t="shared" si="135"/>
        <v>17.685372945073226</v>
      </c>
      <c r="FW122" s="2">
        <f t="shared" si="175"/>
        <v>1.3877787807814457E-16</v>
      </c>
      <c r="FX122" s="110">
        <f>FW122*'DT-Prelim Calcs'!$C$21/FR$2/'DT-Prelim Calcs'!$C$19/'DT-Prelim Calcs'!$C$18*3.39*'DT-Prelim Calcs'!$C$20</f>
        <v>9.2774121882739154E-15</v>
      </c>
      <c r="FY122" s="88">
        <f t="shared" si="136"/>
        <v>1</v>
      </c>
      <c r="FZ122" s="110">
        <f>FX121*'DT-Prelim Calcs'!$C$11+FZ121</f>
        <v>6.8356819897037893</v>
      </c>
      <c r="GA122" s="110">
        <f>GA121+0.5*FX122*'DT-Prelim Calcs'!$C$11^2+FZ122*'DT-Prelim Calcs'!$C$11</f>
        <v>31.307871146695931</v>
      </c>
      <c r="GB122" s="110">
        <f>MIN('Drive Train'!$G$35-FV121*'DT-Prelim Calcs'!$C$21*'Drive Train'!$G$38,GB121+FV$2)</f>
        <v>11.10831643494341</v>
      </c>
      <c r="GC122" s="110">
        <f>'Drive Train'!$G$35-FV122*'DT-Prelim Calcs'!$C$21*'Drive Train'!$G$38</f>
        <v>11.10831643494341</v>
      </c>
      <c r="GD122" s="1">
        <f>IF(GA122&gt;='Drive Train'!$G$30,1,0)</f>
        <v>1</v>
      </c>
      <c r="GE122" s="110">
        <f t="shared" si="176"/>
        <v>0</v>
      </c>
      <c r="GF122" s="119">
        <f>GF121+'DT-Prelim Calcs'!$C$11</f>
        <v>4.7200000000000033</v>
      </c>
      <c r="GG122" s="2">
        <f>GQ122/'Drive Train'!$G$35</f>
        <v>0.87467051276557262</v>
      </c>
      <c r="GH122" s="88">
        <f>GO122*12*60/(PI() * 'Drive Train'!$G$17)/GG$2*GG122</f>
        <v>4110.8359127978283</v>
      </c>
      <c r="GI122" s="2">
        <f>('DT-Prelim Calcs'!$C$6*GG122-GH122)/('DT-Prelim Calcs'!$C$6*GG122)*'DT-Prelim Calcs'!$C$7*GG122</f>
        <v>0.24077195775203647</v>
      </c>
      <c r="GJ122" s="110">
        <f>GI122/'DT-Prelim Calcs'!$C$7*('DT-Prelim Calcs'!$C$8-'DT-Prelim Calcs'!$C$9)+'DT-Prelim Calcs'!$C$9</f>
        <v>17.685381820336978</v>
      </c>
      <c r="GK122" s="110">
        <f t="shared" si="177"/>
        <v>17.685381820336978</v>
      </c>
      <c r="GL122" s="2">
        <f t="shared" si="178"/>
        <v>1.8566500939454222E-7</v>
      </c>
      <c r="GM122" s="110">
        <f>GL122*'DT-Prelim Calcs'!$C$21/GG$2/'DT-Prelim Calcs'!$C$19/'DT-Prelim Calcs'!$C$18*3.39*'DT-Prelim Calcs'!$C$20</f>
        <v>6.8954746844650325E-6</v>
      </c>
      <c r="GN122" s="88">
        <f t="shared" si="137"/>
        <v>1</v>
      </c>
      <c r="GO122" s="110">
        <f>GM121*'DT-Prelim Calcs'!$C$11+GO121</f>
        <v>12.304225529570054</v>
      </c>
      <c r="GP122" s="110">
        <f>GP121+0.5*GM122*'DT-Prelim Calcs'!$C$11^2+GO122*'DT-Prelim Calcs'!$C$11</f>
        <v>51.997651028247745</v>
      </c>
      <c r="GQ122" s="110">
        <f>MIN('Drive Train'!$G$35-GK121*'DT-Prelim Calcs'!$C$21*'Drive Train'!$G$38,GQ121+GK$2)</f>
        <v>11.108315512122772</v>
      </c>
      <c r="GR122" s="110">
        <f>'Drive Train'!$G$35-GK122*'DT-Prelim Calcs'!$C$21*'Drive Train'!$G$38</f>
        <v>11.108315636169671</v>
      </c>
      <c r="GS122" s="1">
        <f>IF(GP122&gt;='Drive Train'!$G$30,1,0)</f>
        <v>1</v>
      </c>
      <c r="GT122" s="110">
        <f t="shared" si="179"/>
        <v>0</v>
      </c>
      <c r="GU122" s="119">
        <f>GU121+'DT-Prelim Calcs'!$C$11</f>
        <v>4.7200000000000033</v>
      </c>
      <c r="GV122" s="2">
        <f>HF122/'Drive Train'!$G$35</f>
        <v>0.87467053348789348</v>
      </c>
      <c r="GW122" s="88">
        <f>HD122*12*60/(PI() * 'Drive Train'!$G$17)/GV$2*GV122</f>
        <v>4110.8362056942597</v>
      </c>
      <c r="GX122" s="2">
        <f>('DT-Prelim Calcs'!$C$6*GV122-GW122)/('DT-Prelim Calcs'!$C$6*GV122)*'DT-Prelim Calcs'!$C$7*GV122</f>
        <v>0.24077191625407593</v>
      </c>
      <c r="GY122" s="110">
        <f>GX122/'DT-Prelim Calcs'!$C$7*('DT-Prelim Calcs'!$C$8-'DT-Prelim Calcs'!$C$9)+'DT-Prelim Calcs'!$C$9</f>
        <v>17.685379289255696</v>
      </c>
      <c r="GZ122" s="110">
        <f t="shared" si="138"/>
        <v>17.685379289255696</v>
      </c>
      <c r="HA122" s="2">
        <f t="shared" si="180"/>
        <v>1.3271635920797387E-7</v>
      </c>
      <c r="HB122" s="110">
        <f>HA122*'DT-Prelim Calcs'!$C$21/GV$2/'DT-Prelim Calcs'!$C$19/'DT-Prelim Calcs'!$C$18*3.39*'DT-Prelim Calcs'!$C$20</f>
        <v>4.928997112149732E-6</v>
      </c>
      <c r="HC122" s="88">
        <f t="shared" si="139"/>
        <v>1</v>
      </c>
      <c r="HD122" s="110">
        <f>HB121*'DT-Prelim Calcs'!$C$11+HD121</f>
        <v>12.304226114737769</v>
      </c>
      <c r="HE122" s="110">
        <f>HE121+0.5*HB122*'DT-Prelim Calcs'!$C$11^2+HD122*'DT-Prelim Calcs'!$C$11</f>
        <v>52.665267911731441</v>
      </c>
      <c r="HF122" s="110">
        <f>MIN('Drive Train'!$G$35-GZ121*'DT-Prelim Calcs'!$C$21*'Drive Train'!$G$38,HF121+GZ$2)</f>
        <v>11.108315775296246</v>
      </c>
      <c r="HG122" s="110">
        <f>'Drive Train'!$G$35-GZ122*'DT-Prelim Calcs'!$C$21*'Drive Train'!$G$38</f>
        <v>11.108315863966986</v>
      </c>
      <c r="HH122" s="1">
        <f>IF(HE122&gt;='Drive Train'!$G$30,1,0)</f>
        <v>1</v>
      </c>
      <c r="HI122" s="110">
        <f t="shared" si="181"/>
        <v>0</v>
      </c>
      <c r="HJ122" s="119">
        <f>HJ121+'DT-Prelim Calcs'!$C$11</f>
        <v>4.7200000000000033</v>
      </c>
      <c r="HK122" s="2">
        <f>HU122/'Drive Train'!$G$35</f>
        <v>0.87467054352820595</v>
      </c>
      <c r="HL122" s="88">
        <f>HS122*12*60/(PI() * 'Drive Train'!$G$17)/HK$2*HK122</f>
        <v>4110.8363476074992</v>
      </c>
      <c r="HM122" s="2">
        <f>('DT-Prelim Calcs'!$C$6*HK122-HL122)/('DT-Prelim Calcs'!$C$6*HK122)*'DT-Prelim Calcs'!$C$7*HK122</f>
        <v>0.24077189614761732</v>
      </c>
      <c r="HN122" s="110">
        <f>HM122/'DT-Prelim Calcs'!$C$7*('DT-Prelim Calcs'!$C$8-'DT-Prelim Calcs'!$C$9)+'DT-Prelim Calcs'!$C$9</f>
        <v>17.68537806290432</v>
      </c>
      <c r="HO122" s="110">
        <f t="shared" si="140"/>
        <v>17.68537806290432</v>
      </c>
      <c r="HP122" s="2">
        <f t="shared" si="182"/>
        <v>1.0706184946918107E-7</v>
      </c>
      <c r="HQ122" s="110">
        <f>HP122*'DT-Prelim Calcs'!$C$21/HK$2/'DT-Prelim Calcs'!$C$19/'DT-Prelim Calcs'!$C$18*3.39*'DT-Prelim Calcs'!$C$20</f>
        <v>3.9762057217683013E-6</v>
      </c>
      <c r="HR122" s="88">
        <f t="shared" si="141"/>
        <v>1</v>
      </c>
      <c r="HS122" s="110">
        <f>HQ121*'DT-Prelim Calcs'!$C$11+HS121</f>
        <v>12.30422639826134</v>
      </c>
      <c r="HT122" s="110">
        <f>HT121+0.5*HQ122*'DT-Prelim Calcs'!$C$11^2+HS122*'DT-Prelim Calcs'!$C$11</f>
        <v>53.133990608406378</v>
      </c>
      <c r="HU122" s="110">
        <f>MIN('Drive Train'!$G$35-HO121*'DT-Prelim Calcs'!$C$21*'Drive Train'!$G$38,HU121+HO$2)</f>
        <v>11.108315902808215</v>
      </c>
      <c r="HV122" s="110">
        <f>'Drive Train'!$G$35-HO122*'DT-Prelim Calcs'!$C$21*'Drive Train'!$G$38</f>
        <v>11.108315974338611</v>
      </c>
      <c r="HW122" s="1">
        <f>IF(HT122&gt;='Drive Train'!$G$30,1,0)</f>
        <v>1</v>
      </c>
      <c r="HX122" s="110">
        <f t="shared" si="183"/>
        <v>0</v>
      </c>
      <c r="HY122" s="119">
        <f>HY121+'DT-Prelim Calcs'!$C$11</f>
        <v>4.7200000000000033</v>
      </c>
      <c r="HZ122" s="2">
        <f>IJ122/'Drive Train'!$G$35</f>
        <v>0.87467054892740881</v>
      </c>
      <c r="IA122" s="88">
        <f>IH122*12*60/(PI() * 'Drive Train'!$G$17)/HZ$2*HZ122</f>
        <v>4110.8364239216944</v>
      </c>
      <c r="IB122" s="2">
        <f>('DT-Prelim Calcs'!$C$6*HZ122-IA122)/('DT-Prelim Calcs'!$C$6*HZ122)*'DT-Prelim Calcs'!$C$7*HZ122</f>
        <v>0.24077188533531954</v>
      </c>
      <c r="IC122" s="110">
        <f>IB122/'DT-Prelim Calcs'!$C$7*('DT-Prelim Calcs'!$C$8-'DT-Prelim Calcs'!$C$9)+'DT-Prelim Calcs'!$C$9</f>
        <v>17.685377403430842</v>
      </c>
      <c r="ID122" s="110">
        <f t="shared" si="142"/>
        <v>17.685377403430842</v>
      </c>
      <c r="IE122" s="2">
        <f t="shared" si="184"/>
        <v>9.3266073530884341E-8</v>
      </c>
      <c r="IF122" s="110">
        <f>IE122*'DT-Prelim Calcs'!$C$21/HZ$2/'DT-Prelim Calcs'!$C$19/'DT-Prelim Calcs'!$C$18*3.39*'DT-Prelim Calcs'!$C$20</f>
        <v>3.4638397996955697E-6</v>
      </c>
      <c r="IG122" s="88">
        <f t="shared" si="143"/>
        <v>1</v>
      </c>
      <c r="IH122" s="110">
        <f>IF121*'DT-Prelim Calcs'!$C$11+IH121</f>
        <v>12.30422655072684</v>
      </c>
      <c r="II122" s="110">
        <f>II121+0.5*IF122*'DT-Prelim Calcs'!$C$11^2+IH122*'DT-Prelim Calcs'!$C$11</f>
        <v>53.463055943043919</v>
      </c>
      <c r="IJ122" s="110">
        <f>MIN('Drive Train'!$G$35-ID121*'DT-Prelim Calcs'!$C$21*'Drive Train'!$G$38,IJ121+ID$2)</f>
        <v>11.108315971378092</v>
      </c>
      <c r="IK122" s="110">
        <f>'Drive Train'!$G$35-ID122*'DT-Prelim Calcs'!$C$21*'Drive Train'!$G$38</f>
        <v>11.108316033691224</v>
      </c>
      <c r="IL122" s="1">
        <f>IF(II122&gt;='Drive Train'!$G$30,1,0)</f>
        <v>1</v>
      </c>
      <c r="IM122" s="110">
        <f t="shared" si="185"/>
        <v>0</v>
      </c>
      <c r="IN122" s="119">
        <f>IN121+'DT-Prelim Calcs'!$C$11</f>
        <v>4.7200000000000033</v>
      </c>
      <c r="IO122" s="2">
        <f>IY122/'Drive Train'!$G$35</f>
        <v>0.87467055209700539</v>
      </c>
      <c r="IP122" s="88">
        <f>IW122*12*60/(PI() * 'Drive Train'!$G$17)/IO$2*IO122</f>
        <v>4110.8364687218655</v>
      </c>
      <c r="IQ122" s="2">
        <f>('DT-Prelim Calcs'!$C$6*IO122-IP122)/('DT-Prelim Calcs'!$C$6*IO122)*'DT-Prelim Calcs'!$C$7*IO122</f>
        <v>0.24077187898797098</v>
      </c>
      <c r="IR122" s="110">
        <f>IQ122/'DT-Prelim Calcs'!$C$7*('DT-Prelim Calcs'!$C$8-'DT-Prelim Calcs'!$C$9)+'DT-Prelim Calcs'!$C$9</f>
        <v>17.685377016287593</v>
      </c>
      <c r="IS122" s="110">
        <f t="shared" si="144"/>
        <v>17.685377016287593</v>
      </c>
      <c r="IT122" s="2">
        <f t="shared" si="186"/>
        <v>8.5167277091846572E-8</v>
      </c>
      <c r="IU122" s="110">
        <f>IT122*'DT-Prelim Calcs'!$C$21/IO$2/'DT-Prelim Calcs'!$C$19/'DT-Prelim Calcs'!$C$18*3.39*'DT-Prelim Calcs'!$C$20</f>
        <v>3.1630558986140876E-6</v>
      </c>
      <c r="IV122" s="88">
        <f t="shared" si="145"/>
        <v>1</v>
      </c>
      <c r="IW122" s="110">
        <f>IU121*'DT-Prelim Calcs'!$C$11+IW121</f>
        <v>12.304226640231555</v>
      </c>
      <c r="IX122" s="110">
        <f>IX121+0.5*IU122*'DT-Prelim Calcs'!$C$11^2+IW122*'DT-Prelim Calcs'!$C$11</f>
        <v>53.695773702996448</v>
      </c>
      <c r="IY122" s="110">
        <f>MIN('Drive Train'!$G$35-IS121*'DT-Prelim Calcs'!$C$21*'Drive Train'!$G$38,IY121+IS$2)</f>
        <v>11.108316011631969</v>
      </c>
      <c r="IZ122" s="110">
        <f>'Drive Train'!$G$35-IS122*'DT-Prelim Calcs'!$C$21*'Drive Train'!$G$38</f>
        <v>11.108316068534116</v>
      </c>
      <c r="JA122" s="1">
        <f>IF(IX122&gt;='Drive Train'!$G$30,1,0)</f>
        <v>1</v>
      </c>
      <c r="JB122" s="110">
        <f t="shared" si="187"/>
        <v>0</v>
      </c>
      <c r="JC122" s="119">
        <f>JC121+'DT-Prelim Calcs'!$C$11</f>
        <v>4.7200000000000033</v>
      </c>
      <c r="JD122" s="2">
        <f>JN122/'Drive Train'!$G$35</f>
        <v>0.87467055395292548</v>
      </c>
      <c r="JE122" s="88">
        <f>JL122*12*60/(PI() * 'Drive Train'!$G$17)/JD$2*JD122</f>
        <v>4110.8364949540792</v>
      </c>
      <c r="JF122" s="2">
        <f>('DT-Prelim Calcs'!$C$6*JD122-JE122)/('DT-Prelim Calcs'!$C$6*JD122)*'DT-Prelim Calcs'!$C$7*JD122</f>
        <v>0.24077187527135588</v>
      </c>
      <c r="JG122" s="110">
        <f>JF122/'DT-Prelim Calcs'!$C$7*('DT-Prelim Calcs'!$C$8-'DT-Prelim Calcs'!$C$9)+'DT-Prelim Calcs'!$C$9</f>
        <v>17.685376789600429</v>
      </c>
      <c r="JH122" s="110">
        <f t="shared" si="146"/>
        <v>17.685376789600429</v>
      </c>
      <c r="JI122" s="2">
        <f t="shared" si="188"/>
        <v>8.0425122256366777E-8</v>
      </c>
      <c r="JJ122" s="110">
        <f>JI122*'DT-Prelim Calcs'!$C$21/JD$2/'DT-Prelim Calcs'!$C$19/'DT-Prelim Calcs'!$C$18*3.39*'DT-Prelim Calcs'!$C$20</f>
        <v>2.9869354291486892E-6</v>
      </c>
      <c r="JK122" s="88">
        <f t="shared" si="147"/>
        <v>1</v>
      </c>
      <c r="JL122" s="110">
        <f>JJ121*'DT-Prelim Calcs'!$C$11+JL121</f>
        <v>12.304226692639991</v>
      </c>
      <c r="JM122" s="110">
        <f>JM121+0.5*JJ122*'DT-Prelim Calcs'!$C$11^2+JL122*'DT-Prelim Calcs'!$C$11</f>
        <v>53.853406434565841</v>
      </c>
      <c r="JN122" s="110">
        <f>MIN('Drive Train'!$G$35-JH121*'DT-Prelim Calcs'!$C$21*'Drive Train'!$G$38,JN121+JH$2)</f>
        <v>11.108316035202153</v>
      </c>
      <c r="JO122" s="110">
        <f>'Drive Train'!$G$35-JH122*'DT-Prelim Calcs'!$C$21*'Drive Train'!$G$38</f>
        <v>11.108316088935961</v>
      </c>
      <c r="JP122" s="1">
        <f>IF(JM122&gt;='Drive Train'!$G$30,1,0)</f>
        <v>1</v>
      </c>
      <c r="JQ122" s="110">
        <f>MIN(JG122,'DT-Prelim Calcs'!$C$10)*'DT-Prelim Calcs'!$C$11*1000/60/60*(1-JP122)</f>
        <v>0</v>
      </c>
      <c r="JR122" s="119">
        <f>JR121+'DT-Prelim Calcs'!$C$11</f>
        <v>4.7200000000000033</v>
      </c>
      <c r="JS122" s="2">
        <f>KC122/'Drive Train'!$G$35</f>
        <v>0.87467055463573995</v>
      </c>
      <c r="JT122" s="88">
        <f>KA122*12*60/(PI() * 'Drive Train'!$G$17)/JS$2*JS122</f>
        <v>4110.8365046052159</v>
      </c>
      <c r="JU122" s="2">
        <f>('DT-Prelim Calcs'!$C$6*JS122-JT122)/('DT-Prelim Calcs'!$C$6*JS122)*'DT-Prelim Calcs'!$C$7*JS122</f>
        <v>0.24077187390396956</v>
      </c>
      <c r="JV122" s="110">
        <f>JU122/'DT-Prelim Calcs'!$C$7*('DT-Prelim Calcs'!$C$8-'DT-Prelim Calcs'!$C$9)+'DT-Prelim Calcs'!$C$9</f>
        <v>17.685376706199563</v>
      </c>
      <c r="JW122" s="110">
        <f t="shared" si="148"/>
        <v>17.685376706199563</v>
      </c>
      <c r="JX122" s="2">
        <f t="shared" si="189"/>
        <v>7.8680428033939265E-8</v>
      </c>
      <c r="JY122" s="110">
        <f>JX122*'DT-Prelim Calcs'!$C$21/JS$2/'DT-Prelim Calcs'!$C$19/'DT-Prelim Calcs'!$C$18*3.39*'DT-Prelim Calcs'!$C$20</f>
        <v>2.9221386487423379E-6</v>
      </c>
      <c r="JZ122" s="88">
        <f t="shared" si="149"/>
        <v>1</v>
      </c>
      <c r="KA122" s="110">
        <f>JY121*'DT-Prelim Calcs'!$C$11+KA121</f>
        <v>12.304226711921661</v>
      </c>
      <c r="KB122" s="110">
        <f>KB121+0.5*JY122*'DT-Prelim Calcs'!$C$11^2+KA122*'DT-Prelim Calcs'!$C$11</f>
        <v>53.915496513265253</v>
      </c>
      <c r="KC122" s="110">
        <f>MIN('Drive Train'!$G$35-JW121*'DT-Prelim Calcs'!$C$21*'Drive Train'!$G$38,KC121+JW$2)</f>
        <v>11.108316043873897</v>
      </c>
      <c r="KD122" s="110">
        <f>'Drive Train'!$G$35-JW122*'DT-Prelim Calcs'!$C$21*'Drive Train'!$G$38</f>
        <v>11.108316096442039</v>
      </c>
      <c r="KE122" s="1">
        <f>IF(KB122&gt;='Drive Train'!$G$30,1,0)</f>
        <v>1</v>
      </c>
      <c r="KF122" s="110">
        <f>MIN(JV122,'DT-Prelim Calcs'!$C$10)*'DT-Prelim Calcs'!$C$11*1000/60/60*(1-KE122)</f>
        <v>0</v>
      </c>
      <c r="KG122" s="119">
        <f>KG121+'DT-Prelim Calcs'!$C$11</f>
        <v>4.7200000000000033</v>
      </c>
      <c r="KH122" s="2">
        <f>KR122/'Drive Train'!$G$35</f>
        <v>0.87467055458496457</v>
      </c>
      <c r="KI122" s="88">
        <f>KP122*12*60/(PI() * 'Drive Train'!$G$17)/KH$2*KH122</f>
        <v>4110.8365038875381</v>
      </c>
      <c r="KJ122" s="2">
        <f>('DT-Prelim Calcs'!$C$6*KH122-KI122)/('DT-Prelim Calcs'!$C$6*KH122)*'DT-Prelim Calcs'!$C$7*KH122</f>
        <v>0.24077187400565128</v>
      </c>
      <c r="KK122" s="110">
        <f>KJ122/'DT-Prelim Calcs'!$C$7*('DT-Prelim Calcs'!$C$8-'DT-Prelim Calcs'!$C$9)+'DT-Prelim Calcs'!$C$9</f>
        <v>17.685376712401428</v>
      </c>
      <c r="KL122" s="110">
        <f t="shared" si="150"/>
        <v>17.685376712401428</v>
      </c>
      <c r="KM122" s="2">
        <f t="shared" si="190"/>
        <v>7.8810167170040302E-8</v>
      </c>
      <c r="KN122" s="110">
        <f>KM122*'DT-Prelim Calcs'!$C$21/KH$2/'DT-Prelim Calcs'!$C$19/'DT-Prelim Calcs'!$C$18*3.39*'DT-Prelim Calcs'!$C$20</f>
        <v>2.9269570737729147E-6</v>
      </c>
      <c r="KO122" s="88">
        <f t="shared" si="151"/>
        <v>1</v>
      </c>
      <c r="KP122" s="110">
        <f>KN121*'DT-Prelim Calcs'!$C$11+KP121</f>
        <v>12.304226710487837</v>
      </c>
      <c r="KQ122" s="110">
        <f>KQ121+0.5*KN122*'DT-Prelim Calcs'!$C$11^2+KP122*'DT-Prelim Calcs'!$C$11</f>
        <v>53.910941077650776</v>
      </c>
      <c r="KR122" s="110">
        <f>MIN('Drive Train'!$G$35-KL121*'DT-Prelim Calcs'!$C$21*'Drive Train'!$G$38,KR121+KL$2)</f>
        <v>11.108316043229049</v>
      </c>
      <c r="KS122" s="110">
        <f>'Drive Train'!$G$35-KL122*'DT-Prelim Calcs'!$C$21*'Drive Train'!$G$38</f>
        <v>11.10831609588387</v>
      </c>
      <c r="KT122" s="1">
        <f>IF(KQ122&gt;='Drive Train'!$G$30,1,0)</f>
        <v>1</v>
      </c>
      <c r="KU122" s="110">
        <f>MIN(KK122,'DT-Prelim Calcs'!$C$10)*'DT-Prelim Calcs'!$C$11*1000/60/60*(1-KT122)</f>
        <v>0</v>
      </c>
      <c r="KV122" s="119">
        <f>KV121+'DT-Prelim Calcs'!$C$11</f>
        <v>4.7200000000000033</v>
      </c>
      <c r="KW122" s="2">
        <f>LG122/'Drive Train'!$G$35</f>
        <v>0.87467055463263454</v>
      </c>
      <c r="KX122" s="88">
        <f>LE122*12*60/(PI() * 'Drive Train'!$G$17)/KW$2*KW122</f>
        <v>4110.8365045613236</v>
      </c>
      <c r="KY122" s="2">
        <f>('DT-Prelim Calcs'!$C$6*KW122-KX122)/('DT-Prelim Calcs'!$C$6*KW122)*'DT-Prelim Calcs'!$C$7*KW122</f>
        <v>0.24077187391018823</v>
      </c>
      <c r="KZ122" s="110">
        <f>KY122/'DT-Prelim Calcs'!$C$7*('DT-Prelim Calcs'!$C$8-'DT-Prelim Calcs'!$C$9)+'DT-Prelim Calcs'!$C$9</f>
        <v>17.685376706578857</v>
      </c>
      <c r="LA122" s="110">
        <f t="shared" si="152"/>
        <v>17.685376706578857</v>
      </c>
      <c r="LB122" s="2">
        <f t="shared" si="191"/>
        <v>7.8688362631362807E-8</v>
      </c>
      <c r="LC122" s="110">
        <f>LB122*'DT-Prelim Calcs'!$C$21/KW$2/'DT-Prelim Calcs'!$C$19/'DT-Prelim Calcs'!$C$18*3.39*'DT-Prelim Calcs'!$C$20</f>
        <v>2.9224333344014387E-6</v>
      </c>
      <c r="LD122" s="88">
        <f t="shared" si="153"/>
        <v>1</v>
      </c>
      <c r="LE122" s="110">
        <f>LC121*'DT-Prelim Calcs'!$C$11+LE121</f>
        <v>12.304226711833971</v>
      </c>
      <c r="LF122" s="110">
        <f>LF121+0.5*LC122*'DT-Prelim Calcs'!$C$11^2+LE122*'DT-Prelim Calcs'!$C$11</f>
        <v>53.915281428810943</v>
      </c>
      <c r="LG122" s="110">
        <f>MIN('Drive Train'!$G$35-LA121*'DT-Prelim Calcs'!$C$21*'Drive Train'!$G$38,LG121+LA$2)</f>
        <v>11.108316043834458</v>
      </c>
      <c r="LH122" s="110">
        <f>'Drive Train'!$G$35-LA122*'DT-Prelim Calcs'!$C$21*'Drive Train'!$G$38</f>
        <v>11.108316096407902</v>
      </c>
      <c r="LI122" s="1">
        <f>IF(LF122&gt;='Drive Train'!$G$30,1,0)</f>
        <v>1</v>
      </c>
      <c r="LJ122" s="110">
        <f>MIN(KZ122,'DT-Prelim Calcs'!$C$10)*'DT-Prelim Calcs'!$C$11*1000/60/60*(1-LI122)</f>
        <v>0</v>
      </c>
      <c r="LK122" s="119">
        <f>LK121+'DT-Prelim Calcs'!$C$11</f>
        <v>4.7200000000000033</v>
      </c>
      <c r="LL122" s="2">
        <f>LV122/'Drive Train'!$G$35</f>
        <v>0.87467055459671428</v>
      </c>
      <c r="LM122" s="88">
        <f>LT122*12*60/(PI() * 'Drive Train'!$G$17)/LL$2*LL122</f>
        <v>4110.8365040536128</v>
      </c>
      <c r="LN122" s="2">
        <f>('DT-Prelim Calcs'!$C$6*LL122-LM122)/('DT-Prelim Calcs'!$C$6*LL122)*'DT-Prelim Calcs'!$C$7*LL122</f>
        <v>0.2407718739821216</v>
      </c>
      <c r="LO122" s="110">
        <f>LN122/'DT-Prelim Calcs'!$C$7*('DT-Prelim Calcs'!$C$8-'DT-Prelim Calcs'!$C$9)+'DT-Prelim Calcs'!$C$9</f>
        <v>17.685376710966281</v>
      </c>
      <c r="LP122" s="110">
        <f t="shared" si="154"/>
        <v>17.685376710966281</v>
      </c>
      <c r="LQ122" s="2">
        <f t="shared" si="192"/>
        <v>7.8780144741052993E-8</v>
      </c>
      <c r="LR122" s="110">
        <f>LQ122*'DT-Prelim Calcs'!$C$21/LL$2/'DT-Prelim Calcs'!$C$19/'DT-Prelim Calcs'!$C$18*3.39*'DT-Prelim Calcs'!$C$20</f>
        <v>2.9258420607733022E-6</v>
      </c>
      <c r="LS122" s="88">
        <f t="shared" si="155"/>
        <v>1</v>
      </c>
      <c r="LT122" s="110">
        <f>LR121*'DT-Prelim Calcs'!$C$11+LT121</f>
        <v>12.304226710819634</v>
      </c>
      <c r="LU122" s="110">
        <f>LU121+0.5*LR122*'DT-Prelim Calcs'!$C$11^2+LT122*'DT-Prelim Calcs'!$C$11</f>
        <v>53.912405845336203</v>
      </c>
      <c r="LV122" s="110">
        <f>MIN('Drive Train'!$G$35-LP121*'DT-Prelim Calcs'!$C$21*'Drive Train'!$G$38,LV121+LP$2)</f>
        <v>11.10831604337827</v>
      </c>
      <c r="LW122" s="110">
        <f>'Drive Train'!$G$35-LP122*'DT-Prelim Calcs'!$C$21*'Drive Train'!$G$38</f>
        <v>11.108316096013034</v>
      </c>
      <c r="LX122" s="1">
        <f>IF(LU122&gt;='Drive Train'!$G$30,1,0)</f>
        <v>1</v>
      </c>
      <c r="LY122" s="110">
        <f>MIN(LO122,'DT-Prelim Calcs'!$C$10)*'DT-Prelim Calcs'!$C$11*1000/60/60*(1-LX122)</f>
        <v>0</v>
      </c>
      <c r="LZ122" s="119">
        <f>LZ121+'DT-Prelim Calcs'!$C$11</f>
        <v>4.7200000000000033</v>
      </c>
    </row>
    <row r="123" spans="18:338" x14ac:dyDescent="0.2">
      <c r="R123" s="119">
        <f>R122+'DT-Prelim Calcs'!$C$11</f>
        <v>4.7600000000000033</v>
      </c>
      <c r="S123" s="2">
        <f>AG123/'Drive Train'!$G$35</f>
        <v>0</v>
      </c>
      <c r="T123" s="88">
        <f>AE123*12*60/(PI() * 'Drive Train'!$G$17)/S$2*ABS(S123)</f>
        <v>0</v>
      </c>
      <c r="U123" s="2">
        <f>IF(OR(AD122=1,AND($C$32=Motors!$C$28,'DT-Prelim Calcs'!AI122=1)),0,IF(AG123=0,-(V122+$C$9)/($C$8-$C$9)*$C$7,($C$6*S123-T123)/($C$6*S123)*$C$7*S123))</f>
        <v>0</v>
      </c>
      <c r="V123" s="110">
        <f>IF(AND(AD122=1,AI122=1),0,ABS(U123/$C$7*($C$8-$C$9)+$C$9) *'Drive Train'!$K$55 + V122*(1-'Drive Train'!$K$55))</f>
        <v>0</v>
      </c>
      <c r="W123" s="110">
        <f t="shared" si="195"/>
        <v>0</v>
      </c>
      <c r="X123" s="2">
        <f>MAX(MIN(IF(AND(AI122=1,AG123&lt;0),-1,1)*(W123-$C$9)/($C$8-$C$9)*$C$7-$C$29*AE123/T$2 -  AI122*$C$29/2,X$2),MAX(X$4:X122)*-1)</f>
        <v>-0.19877611615902296</v>
      </c>
      <c r="Y123" s="110">
        <f t="shared" si="109"/>
        <v>0</v>
      </c>
      <c r="Z123" s="110">
        <f t="shared" si="110"/>
        <v>0</v>
      </c>
      <c r="AA123" s="110">
        <f t="shared" si="111"/>
        <v>0</v>
      </c>
      <c r="AB123" s="110" t="e">
        <f t="shared" si="112"/>
        <v>#N/A</v>
      </c>
      <c r="AC123" s="88">
        <f t="shared" si="156"/>
        <v>0</v>
      </c>
      <c r="AD123" s="1">
        <f t="shared" si="113"/>
        <v>1</v>
      </c>
      <c r="AE123" s="110">
        <f t="shared" si="114"/>
        <v>0</v>
      </c>
      <c r="AF123" s="110" t="e">
        <f t="shared" si="115"/>
        <v>#N/A</v>
      </c>
      <c r="AG123" s="110">
        <f>IF(AI122=0,MIN('Drive Train'!$G$35-W122*$C$21*'Drive Train'!$G$38,AG122+W$2)-$C$3,IF(AE122-1&lt;=0,0,IF($C$32=Motors!$C$26,MAX(ABS('Drive Train'!$G$35-W122*$C$21*'Drive Train'!$G$38)*-1,AG122-W$2),MAX(0,ABS('Drive Train'!$G$35-W122*$C$21*'Drive Train'!$G$38)*-1,AG122-W$2))))</f>
        <v>0</v>
      </c>
      <c r="AH123" s="110">
        <f>'Drive Train'!$G$35-ABS(W123)*'DT-Prelim Calcs'!$C$21*'Drive Train'!$G$38</f>
        <v>12.7</v>
      </c>
      <c r="AI123" s="1">
        <f>IF(AJ123&gt;='Drive Train'!$G$30,1,0)</f>
        <v>1</v>
      </c>
      <c r="AJ123" s="110">
        <f>AJ122+0.5*Y123*'DT-Prelim Calcs'!$C$11^2+AE123*'DT-Prelim Calcs'!$C$11</f>
        <v>27.383415475911544</v>
      </c>
      <c r="AK123" s="110">
        <f t="shared" si="193"/>
        <v>0</v>
      </c>
      <c r="AL123" s="119">
        <f>AL122+'DT-Prelim Calcs'!$C$11</f>
        <v>4.7600000000000033</v>
      </c>
      <c r="AM123" s="2">
        <f>AW123/'Drive Train'!$G$35</f>
        <v>0.77382617897636086</v>
      </c>
      <c r="AN123" s="88">
        <f>AU123*12*60/(PI() * 'Drive Train'!$G$17)/AM$2*AM123</f>
        <v>2565.0853593337533</v>
      </c>
      <c r="AO123" s="2">
        <f>('DT-Prelim Calcs'!$C$6*AM123-AN123)/('DT-Prelim Calcs'!$C$6*AM123)*'DT-Prelim Calcs'!$C$7*AM123</f>
        <v>0.47178491977780024</v>
      </c>
      <c r="AP123" s="110">
        <f>AO123/'DT-Prelim Calcs'!$C$7*('DT-Prelim Calcs'!$C$8-'DT-Prelim Calcs'!$C$9)+'DT-Prelim Calcs'!$C$9</f>
        <v>31.775534114106964</v>
      </c>
      <c r="AQ123" s="110">
        <f t="shared" si="117"/>
        <v>31.775534114106964</v>
      </c>
      <c r="AR123" s="2">
        <f t="shared" si="157"/>
        <v>0.30196903323297025</v>
      </c>
      <c r="AS123" s="110">
        <f>AR123*'DT-Prelim Calcs'!$C$21/AM$2/'DT-Prelim Calcs'!$C$19/'DT-Prelim Calcs'!$C$18*3.39*'DT-Prelim Calcs'!$C$20</f>
        <v>3.3644785804398349</v>
      </c>
      <c r="AT123" s="88">
        <f t="shared" si="118"/>
        <v>0</v>
      </c>
      <c r="AU123" s="110">
        <f>AS122*'DT-Prelim Calcs'!$C$11+AU122</f>
        <v>28.927158534683976</v>
      </c>
      <c r="AV123" s="110">
        <f>AV122+0.5*AS123*'DT-Prelim Calcs'!$C$11^2+AU123*'DT-Prelim Calcs'!$C$11</f>
        <v>81.01019718329853</v>
      </c>
      <c r="AW123" s="110">
        <f>MIN('Drive Train'!$G$35-AQ122*'DT-Prelim Calcs'!$C$21*'Drive Train'!$G$38,AW122+AQ$2)</f>
        <v>9.8275924729997826</v>
      </c>
      <c r="AX123" s="110">
        <f>'Drive Train'!$G$35-AQ123*'DT-Prelim Calcs'!$C$21*'Drive Train'!$G$38</f>
        <v>9.8402019297303731</v>
      </c>
      <c r="AY123" s="1">
        <f>IF(AV123&gt;='Drive Train'!$G$30,1,0)</f>
        <v>1</v>
      </c>
      <c r="AZ123" s="110">
        <f t="shared" si="158"/>
        <v>0</v>
      </c>
      <c r="BA123" s="119">
        <f>BA122+'DT-Prelim Calcs'!$C$11</f>
        <v>4.7600000000000033</v>
      </c>
      <c r="BB123" s="2">
        <f>BL123/'Drive Train'!$G$35</f>
        <v>0.85918757384787292</v>
      </c>
      <c r="BC123" s="88">
        <f>BJ123*12*60/(PI() * 'Drive Train'!$G$17)/BB$2*BB123</f>
        <v>3876.3010086399277</v>
      </c>
      <c r="BD123" s="2">
        <f>('DT-Prelim Calcs'!$C$6*BB123-BC123)/('DT-Prelim Calcs'!$C$6*BB123)*'DT-Prelim Calcs'!$C$7*BB123</f>
        <v>0.2755667356011347</v>
      </c>
      <c r="BE123" s="110">
        <f>BD123/'DT-Prelim Calcs'!$C$7*('DT-Prelim Calcs'!$C$8-'DT-Prelim Calcs'!$C$9)+'DT-Prelim Calcs'!$C$9</f>
        <v>19.807616497657865</v>
      </c>
      <c r="BF123" s="110">
        <f t="shared" si="119"/>
        <v>19.807616497657865</v>
      </c>
      <c r="BG123" s="2">
        <f t="shared" si="159"/>
        <v>4.4440407458762876E-2</v>
      </c>
      <c r="BH123" s="110">
        <f>BG123*'DT-Prelim Calcs'!$C$21/BB$2/'DT-Prelim Calcs'!$C$19/'DT-Prelim Calcs'!$C$18*3.39*'DT-Prelim Calcs'!$C$20</f>
        <v>0.77022731753623552</v>
      </c>
      <c r="BI123" s="88">
        <f t="shared" si="120"/>
        <v>0</v>
      </c>
      <c r="BJ123" s="110">
        <f>BH122*'DT-Prelim Calcs'!$C$11+BJ122</f>
        <v>25.309953808431139</v>
      </c>
      <c r="BK123" s="110">
        <f>BK122+0.5*BH123*'DT-Prelim Calcs'!$C$11^2+BJ123*'DT-Prelim Calcs'!$C$11</f>
        <v>85.939430891565195</v>
      </c>
      <c r="BL123" s="110">
        <f>MIN('Drive Train'!$G$35-BF122*'DT-Prelim Calcs'!$C$21*'Drive Train'!$G$38,BL122+BF$2)</f>
        <v>10.911682187867985</v>
      </c>
      <c r="BM123" s="110">
        <f>'Drive Train'!$G$35-BF123*'DT-Prelim Calcs'!$C$21*'Drive Train'!$G$38</f>
        <v>10.917314515210791</v>
      </c>
      <c r="BN123" s="1">
        <f>IF(BK123&gt;='Drive Train'!$G$30,1,0)</f>
        <v>1</v>
      </c>
      <c r="BO123" s="110">
        <f t="shared" si="160"/>
        <v>0</v>
      </c>
      <c r="BP123" s="119">
        <f>BP122+'DT-Prelim Calcs'!$C$11</f>
        <v>4.7600000000000033</v>
      </c>
      <c r="BQ123" s="2">
        <f>CA123/'Drive Train'!$G$35</f>
        <v>0.87389084409949291</v>
      </c>
      <c r="BR123" s="88">
        <f>BY123*12*60/(PI() * 'Drive Train'!$G$17)/BQ$2*BQ123</f>
        <v>4099.216908892774</v>
      </c>
      <c r="BS123" s="2">
        <f>('DT-Prelim Calcs'!$C$6*BQ123-BR123)/('DT-Prelim Calcs'!$C$6*BQ123)*'DT-Prelim Calcs'!$C$7*BQ123</f>
        <v>0.24247789813596793</v>
      </c>
      <c r="BT123" s="110">
        <f>BS123/'DT-Prelim Calcs'!$C$7*('DT-Prelim Calcs'!$C$8-'DT-Prelim Calcs'!$C$9)+'DT-Prelim Calcs'!$C$9</f>
        <v>17.789432084888823</v>
      </c>
      <c r="BU123" s="110">
        <f t="shared" si="121"/>
        <v>17.789432084888823</v>
      </c>
      <c r="BV123" s="2">
        <f t="shared" si="161"/>
        <v>2.1724466163112466E-3</v>
      </c>
      <c r="BW123" s="110">
        <f>BV123*'DT-Prelim Calcs'!$C$21/BQ$2/'DT-Prelim Calcs'!$C$19/'DT-Prelim Calcs'!$C$18*3.39*'DT-Prelim Calcs'!$C$20</f>
        <v>5.1099372144226843E-2</v>
      </c>
      <c r="BX123" s="88">
        <f t="shared" si="122"/>
        <v>1</v>
      </c>
      <c r="BY123" s="110">
        <f>BW122*'DT-Prelim Calcs'!$C$11+BY122</f>
        <v>19.390097403862022</v>
      </c>
      <c r="BZ123" s="110">
        <f>BZ122+0.5*BW123*'DT-Prelim Calcs'!$C$11^2+BY123*'DT-Prelim Calcs'!$C$11</f>
        <v>76.258400178827259</v>
      </c>
      <c r="CA123" s="110">
        <f>MIN('Drive Train'!$G$35-BU122*'DT-Prelim Calcs'!$C$21*'Drive Train'!$G$38,CA122+BU$2)</f>
        <v>11.09841372006356</v>
      </c>
      <c r="CB123" s="110">
        <f>'Drive Train'!$G$35-BU123*'DT-Prelim Calcs'!$C$21*'Drive Train'!$G$38</f>
        <v>11.098951112360005</v>
      </c>
      <c r="CC123" s="1">
        <f>IF(BZ123&gt;='Drive Train'!$G$30,1,0)</f>
        <v>1</v>
      </c>
      <c r="CD123" s="110">
        <f t="shared" si="162"/>
        <v>0</v>
      </c>
      <c r="CE123" s="119">
        <f>CE122+'DT-Prelim Calcs'!$C$11</f>
        <v>4.7600000000000033</v>
      </c>
      <c r="CF123" s="2">
        <f>CP123/'Drive Train'!$G$35</f>
        <v>0.87465662661913113</v>
      </c>
      <c r="CG123" s="88">
        <f>CN123*12*60/(PI() * 'Drive Train'!$G$17)/CF$2*CF123</f>
        <v>4110.6332256225187</v>
      </c>
      <c r="CH123" s="2">
        <f>('DT-Prelim Calcs'!$C$6*CF123-CG123)/('DT-Prelim Calcs'!$C$6*CF123)*'DT-Prelim Calcs'!$C$7*CF123</f>
        <v>0.24080131474397634</v>
      </c>
      <c r="CI123" s="110">
        <f>CH123/'DT-Prelim Calcs'!$C$7*('DT-Prelim Calcs'!$C$8-'DT-Prelim Calcs'!$C$9)+'DT-Prelim Calcs'!$C$9</f>
        <v>17.687172388639691</v>
      </c>
      <c r="CJ123" s="110">
        <f t="shared" si="123"/>
        <v>17.687172388639691</v>
      </c>
      <c r="CK123" s="2">
        <f t="shared" si="163"/>
        <v>3.7591719248275535E-5</v>
      </c>
      <c r="CL123" s="110">
        <f>CK123*'DT-Prelim Calcs'!$C$21/CF$2/'DT-Prelim Calcs'!$C$19/'DT-Prelim Calcs'!$C$18*3.39*'DT-Prelim Calcs'!$C$20</f>
        <v>1.1169051153679394E-3</v>
      </c>
      <c r="CM123" s="88">
        <f t="shared" si="124"/>
        <v>1</v>
      </c>
      <c r="CN123" s="110">
        <f>CL122*'DT-Prelim Calcs'!$C$11+CN122</f>
        <v>15.379767745180418</v>
      </c>
      <c r="CO123" s="110">
        <f>CO122+0.5*CL123*'DT-Prelim Calcs'!$C$11^2+CN123*'DT-Prelim Calcs'!$C$11</f>
        <v>65.181288773916293</v>
      </c>
      <c r="CP123" s="110">
        <f>MIN('Drive Train'!$G$35-CJ122*'DT-Prelim Calcs'!$C$21*'Drive Train'!$G$38,CP122+CJ$2)</f>
        <v>11.108139158062965</v>
      </c>
      <c r="CQ123" s="110">
        <f>'Drive Train'!$G$35-CJ123*'DT-Prelim Calcs'!$C$21*'Drive Train'!$G$38</f>
        <v>11.108154485022427</v>
      </c>
      <c r="CR123" s="1">
        <f>IF(CO123&gt;='Drive Train'!$G$30,1,0)</f>
        <v>1</v>
      </c>
      <c r="CS123" s="110">
        <f t="shared" si="164"/>
        <v>0</v>
      </c>
      <c r="CT123" s="119">
        <f>CT122+'DT-Prelim Calcs'!$C$11</f>
        <v>4.7600000000000033</v>
      </c>
      <c r="CU123" s="2">
        <f>DE123/'Drive Train'!$G$35</f>
        <v>0.87467050002601598</v>
      </c>
      <c r="CV123" s="88">
        <f>DC123*12*60/(PI() * 'Drive Train'!$G$17)/CU$2*CU123</f>
        <v>4110.8357256179816</v>
      </c>
      <c r="CW123" s="2">
        <f>('DT-Prelim Calcs'!$C$6*CU123-CV123)/('DT-Prelim Calcs'!$C$6*CU123)*'DT-Prelim Calcs'!$C$7*CU123</f>
        <v>0.2407719849816562</v>
      </c>
      <c r="CX123" s="110">
        <f>CW123/'DT-Prelim Calcs'!$C$7*('DT-Prelim Calcs'!$C$8-'DT-Prelim Calcs'!$C$9)+'DT-Prelim Calcs'!$C$9</f>
        <v>17.685383481150662</v>
      </c>
      <c r="CY123" s="110">
        <f t="shared" si="125"/>
        <v>17.685383481150662</v>
      </c>
      <c r="CZ123" s="2">
        <f t="shared" si="165"/>
        <v>2.2035092236971643E-7</v>
      </c>
      <c r="DA123" s="110">
        <f>CZ123*'DT-Prelim Calcs'!$C$21/CU$2/'DT-Prelim Calcs'!$C$19/'DT-Prelim Calcs'!$C$18*3.39*'DT-Prelim Calcs'!$C$20</f>
        <v>7.9108968250146678E-6</v>
      </c>
      <c r="DB123" s="88">
        <f t="shared" si="126"/>
        <v>1</v>
      </c>
      <c r="DC123" s="110">
        <f>DA122*'DT-Prelim Calcs'!$C$11+DC122</f>
        <v>12.728508774340412</v>
      </c>
      <c r="DD123" s="110">
        <f>DD122+0.5*DA123*'DT-Prelim Calcs'!$C$11^2+DC123*'DT-Prelim Calcs'!$C$11</f>
        <v>55.978282736522459</v>
      </c>
      <c r="DE123" s="110">
        <f>MIN('Drive Train'!$G$35-CY122*'DT-Prelim Calcs'!$C$21*'Drive Train'!$G$38,DE122+CY$2)</f>
        <v>11.108315350330402</v>
      </c>
      <c r="DF123" s="110">
        <f>'Drive Train'!$G$35-CY123*'DT-Prelim Calcs'!$C$21*'Drive Train'!$G$38</f>
        <v>11.108315486696441</v>
      </c>
      <c r="DG123" s="1">
        <f>IF(DD123&gt;='Drive Train'!$G$30,1,0)</f>
        <v>1</v>
      </c>
      <c r="DH123" s="110">
        <f t="shared" si="166"/>
        <v>0</v>
      </c>
      <c r="DI123" s="119">
        <f>DI122+'DT-Prelim Calcs'!$C$11</f>
        <v>4.7600000000000033</v>
      </c>
      <c r="DJ123" s="2">
        <f>DT123/'Drive Train'!$G$35</f>
        <v>0.87467058526573105</v>
      </c>
      <c r="DK123" s="88">
        <f>DR123*12*60/(PI() * 'Drive Train'!$G$17)/DJ$2*DJ123</f>
        <v>4110.8369375985976</v>
      </c>
      <c r="DL123" s="2">
        <f>('DT-Prelim Calcs'!$C$6*DJ123-DK123)/('DT-Prelim Calcs'!$C$6*DJ123)*'DT-Prelim Calcs'!$C$7*DJ123</f>
        <v>0.24077181255104682</v>
      </c>
      <c r="DM123" s="110">
        <f>DL123/'DT-Prelim Calcs'!$C$7*('DT-Prelim Calcs'!$C$8-'DT-Prelim Calcs'!$C$9)+'DT-Prelim Calcs'!$C$9</f>
        <v>17.685372964106403</v>
      </c>
      <c r="DN123" s="110">
        <f t="shared" si="127"/>
        <v>17.685372964106403</v>
      </c>
      <c r="DO123" s="2">
        <f t="shared" si="167"/>
        <v>3.9863368161974222E-10</v>
      </c>
      <c r="DP123" s="110">
        <f>DO123*'DT-Prelim Calcs'!$C$21/DJ$2/'DT-Prelim Calcs'!$C$19/'DT-Prelim Calcs'!$C$18*3.39*'DT-Prelim Calcs'!$C$20</f>
        <v>1.6778987766592091E-8</v>
      </c>
      <c r="DQ123" s="88">
        <f t="shared" si="128"/>
        <v>1</v>
      </c>
      <c r="DR123" s="110">
        <f>DP122*'DT-Prelim Calcs'!$C$11+DR122</f>
        <v>10.856671391508005</v>
      </c>
      <c r="DS123" s="110">
        <f>DS122+0.5*DP123*'DT-Prelim Calcs'!$C$11^2+DR123*'DT-Prelim Calcs'!$C$11</f>
        <v>48.711117334431606</v>
      </c>
      <c r="DT123" s="110">
        <f>MIN('Drive Train'!$G$35-DN122*'DT-Prelim Calcs'!$C$21*'Drive Train'!$G$38,DT122+DN$2)</f>
        <v>11.108316432874783</v>
      </c>
      <c r="DU123" s="110">
        <f>'Drive Train'!$G$35-DN123*'DT-Prelim Calcs'!$C$21*'Drive Train'!$G$38</f>
        <v>11.108316433230423</v>
      </c>
      <c r="DV123" s="1">
        <f>IF(DS123&gt;='Drive Train'!$G$30,1,0)</f>
        <v>1</v>
      </c>
      <c r="DW123" s="110">
        <f t="shared" si="168"/>
        <v>0</v>
      </c>
      <c r="DX123" s="119">
        <f>DX122+'DT-Prelim Calcs'!$C$11</f>
        <v>4.7600000000000033</v>
      </c>
      <c r="DY123" s="2">
        <f>EI123/'Drive Train'!$G$35</f>
        <v>0.87467058542853104</v>
      </c>
      <c r="DZ123" s="88">
        <f>EG123*12*60/(PI() * 'Drive Train'!$G$17)/DY$2*DY123</f>
        <v>4110.8369398412115</v>
      </c>
      <c r="EA123" s="2">
        <f>('DT-Prelim Calcs'!$C$6*DY123-DZ123)/('DT-Prelim Calcs'!$C$6*DY123)*'DT-Prelim Calcs'!$C$7*DY123</f>
        <v>0.24077181223914162</v>
      </c>
      <c r="EB123" s="110">
        <f>EA123/'DT-Prelim Calcs'!$C$7*('DT-Prelim Calcs'!$C$8-'DT-Prelim Calcs'!$C$9)+'DT-Prelim Calcs'!$C$9</f>
        <v>17.685372945082399</v>
      </c>
      <c r="EC123" s="110">
        <f t="shared" si="129"/>
        <v>17.685372945082399</v>
      </c>
      <c r="ED123" s="2">
        <f t="shared" si="169"/>
        <v>1.9265145034808029E-13</v>
      </c>
      <c r="EE123" s="110">
        <f>ED123*'DT-Prelim Calcs'!$C$21/DY$2/'DT-Prelim Calcs'!$C$19/'DT-Prelim Calcs'!$C$18*3.39*'DT-Prelim Calcs'!$C$20</f>
        <v>9.301430377605781E-12</v>
      </c>
      <c r="EF123" s="88">
        <f t="shared" si="130"/>
        <v>1</v>
      </c>
      <c r="EG123" s="110">
        <f>EE122*'DT-Prelim Calcs'!$C$11+EG122</f>
        <v>9.4647904472805138</v>
      </c>
      <c r="EH123" s="110">
        <f>EH122+0.5*EE123*'DT-Prelim Calcs'!$C$11^2+EG123*'DT-Prelim Calcs'!$C$11</f>
        <v>42.976147383204029</v>
      </c>
      <c r="EI123" s="110">
        <f>MIN('Drive Train'!$G$35-EC122*'DT-Prelim Calcs'!$C$21*'Drive Train'!$G$38,EI122+EC$2)</f>
        <v>11.108316434942344</v>
      </c>
      <c r="EJ123" s="110">
        <f>'Drive Train'!$G$35-EC123*'DT-Prelim Calcs'!$C$21*'Drive Train'!$G$38</f>
        <v>11.108316434942584</v>
      </c>
      <c r="EK123" s="1">
        <f>IF(EH123&gt;='Drive Train'!$G$30,1,0)</f>
        <v>1</v>
      </c>
      <c r="EL123" s="110">
        <f t="shared" si="170"/>
        <v>0</v>
      </c>
      <c r="EM123" s="119">
        <f>EM122+'DT-Prelim Calcs'!$C$11</f>
        <v>4.7600000000000033</v>
      </c>
      <c r="EN123" s="2">
        <f>EX123/'Drive Train'!$G$35</f>
        <v>0.87467058542861498</v>
      </c>
      <c r="EO123" s="88">
        <f>EV123*12*60/(PI() * 'Drive Train'!$G$17)/EN$2*EN123</f>
        <v>4110.8369398423256</v>
      </c>
      <c r="EP123" s="2">
        <f>('DT-Prelim Calcs'!$C$6*EN123-EO123)/('DT-Prelim Calcs'!$C$6*EN123)*'DT-Prelim Calcs'!$C$7*EN123</f>
        <v>0.24077181223899105</v>
      </c>
      <c r="EQ123" s="110">
        <f>EP123/'DT-Prelim Calcs'!$C$7*('DT-Prelim Calcs'!$C$8-'DT-Prelim Calcs'!$C$9)+'DT-Prelim Calcs'!$C$9</f>
        <v>17.685372945073215</v>
      </c>
      <c r="ER123" s="110">
        <f t="shared" si="131"/>
        <v>17.685372945073215</v>
      </c>
      <c r="ES123" s="2">
        <f t="shared" si="171"/>
        <v>-8.3266726846886741E-17</v>
      </c>
      <c r="ET123" s="110">
        <f>ES123*'DT-Prelim Calcs'!$C$21/EN$2/'DT-Prelim Calcs'!$C$19/'DT-Prelim Calcs'!$C$18*3.39*'DT-Prelim Calcs'!$C$20</f>
        <v>-4.5356237364894706E-15</v>
      </c>
      <c r="EU123" s="88">
        <f t="shared" si="132"/>
        <v>1</v>
      </c>
      <c r="EV123" s="110">
        <f>ET122*'DT-Prelim Calcs'!$C$11+EV122</f>
        <v>8.3892460782728335</v>
      </c>
      <c r="EW123" s="110">
        <f>EW122+0.5*ET123*'DT-Prelim Calcs'!$C$11^2+EV123*'DT-Prelim Calcs'!$C$11</f>
        <v>38.389367679137038</v>
      </c>
      <c r="EX123" s="110">
        <f>MIN('Drive Train'!$G$35-ER122*'DT-Prelim Calcs'!$C$21*'Drive Train'!$G$38,EX122+ER$2)</f>
        <v>11.10831643494341</v>
      </c>
      <c r="EY123" s="110">
        <f>'Drive Train'!$G$35-ER123*'DT-Prelim Calcs'!$C$21*'Drive Train'!$G$38</f>
        <v>11.10831643494341</v>
      </c>
      <c r="EZ123" s="1">
        <f>IF(EW123&gt;='Drive Train'!$G$30,1,0)</f>
        <v>1</v>
      </c>
      <c r="FA123" s="110">
        <f t="shared" si="172"/>
        <v>0</v>
      </c>
      <c r="FB123" s="119">
        <f>FB122+'DT-Prelim Calcs'!$C$11</f>
        <v>4.7600000000000033</v>
      </c>
      <c r="FC123" s="2">
        <f>FM123/'Drive Train'!$G$35</f>
        <v>0.87467058542861498</v>
      </c>
      <c r="FD123" s="88">
        <f>FK123*12*60/(PI() * 'Drive Train'!$G$17)/FC$2*FC123</f>
        <v>4110.8369398423247</v>
      </c>
      <c r="FE123" s="2">
        <f>('DT-Prelim Calcs'!$C$6*FC123-FD123)/('DT-Prelim Calcs'!$C$6*FC123)*'DT-Prelim Calcs'!$C$7*FC123</f>
        <v>0.24077181223899125</v>
      </c>
      <c r="FF123" s="110">
        <f>FE123/'DT-Prelim Calcs'!$C$7*('DT-Prelim Calcs'!$C$8-'DT-Prelim Calcs'!$C$9)+'DT-Prelim Calcs'!$C$9</f>
        <v>17.685372945073226</v>
      </c>
      <c r="FG123" s="110">
        <f t="shared" si="133"/>
        <v>17.685372945073226</v>
      </c>
      <c r="FH123" s="2">
        <f t="shared" si="173"/>
        <v>1.1102230246251565E-16</v>
      </c>
      <c r="FI123" s="110">
        <f>FH123*'DT-Prelim Calcs'!$C$21/FC$2/'DT-Prelim Calcs'!$C$19/'DT-Prelim Calcs'!$C$18*3.39*'DT-Prelim Calcs'!$C$20</f>
        <v>6.7347140329692135E-15</v>
      </c>
      <c r="FJ123" s="88">
        <f t="shared" si="134"/>
        <v>1</v>
      </c>
      <c r="FK123" s="110">
        <f>FI122*'DT-Prelim Calcs'!$C$11+FK122</f>
        <v>7.5332005600817276</v>
      </c>
      <c r="FL123" s="110">
        <f>FL122+0.5*FI123*'DT-Prelim Calcs'!$C$11^2+FK123*'DT-Prelim Calcs'!$C$11</f>
        <v>34.662113672310312</v>
      </c>
      <c r="FM123" s="110">
        <f>MIN('Drive Train'!$G$35-FG122*'DT-Prelim Calcs'!$C$21*'Drive Train'!$G$38,FM122+FG$2)</f>
        <v>11.10831643494341</v>
      </c>
      <c r="FN123" s="110">
        <f>'Drive Train'!$G$35-FG123*'DT-Prelim Calcs'!$C$21*'Drive Train'!$G$38</f>
        <v>11.10831643494341</v>
      </c>
      <c r="FO123" s="1">
        <f>IF(FL123&gt;='Drive Train'!$G$30,1,0)</f>
        <v>1</v>
      </c>
      <c r="FP123" s="110">
        <f t="shared" si="174"/>
        <v>0</v>
      </c>
      <c r="FQ123" s="119">
        <f>FQ122+'DT-Prelim Calcs'!$C$11</f>
        <v>4.7600000000000033</v>
      </c>
      <c r="FR123" s="2">
        <f>GB123/'Drive Train'!$G$35</f>
        <v>0.87467058542861498</v>
      </c>
      <c r="FS123" s="88">
        <f>FZ123*12*60/(PI() * 'Drive Train'!$G$17)/FR$2*FR123</f>
        <v>4110.8369398423247</v>
      </c>
      <c r="FT123" s="2">
        <f>('DT-Prelim Calcs'!$C$6*FR123-FS123)/('DT-Prelim Calcs'!$C$6*FR123)*'DT-Prelim Calcs'!$C$7*FR123</f>
        <v>0.24077181223899125</v>
      </c>
      <c r="FU123" s="110">
        <f>FT123/'DT-Prelim Calcs'!$C$7*('DT-Prelim Calcs'!$C$8-'DT-Prelim Calcs'!$C$9)+'DT-Prelim Calcs'!$C$9</f>
        <v>17.685372945073226</v>
      </c>
      <c r="FV123" s="110">
        <f t="shared" si="135"/>
        <v>17.685372945073226</v>
      </c>
      <c r="FW123" s="2">
        <f t="shared" si="175"/>
        <v>1.3877787807814457E-16</v>
      </c>
      <c r="FX123" s="110">
        <f>FW123*'DT-Prelim Calcs'!$C$21/FR$2/'DT-Prelim Calcs'!$C$19/'DT-Prelim Calcs'!$C$18*3.39*'DT-Prelim Calcs'!$C$20</f>
        <v>9.2774121882739154E-15</v>
      </c>
      <c r="FY123" s="88">
        <f t="shared" si="136"/>
        <v>1</v>
      </c>
      <c r="FZ123" s="110">
        <f>FX122*'DT-Prelim Calcs'!$C$11+FZ122</f>
        <v>6.8356819897037893</v>
      </c>
      <c r="GA123" s="110">
        <f>GA122+0.5*FX123*'DT-Prelim Calcs'!$C$11^2+FZ123*'DT-Prelim Calcs'!$C$11</f>
        <v>31.581298426284082</v>
      </c>
      <c r="GB123" s="110">
        <f>MIN('Drive Train'!$G$35-FV122*'DT-Prelim Calcs'!$C$21*'Drive Train'!$G$38,GB122+FV$2)</f>
        <v>11.10831643494341</v>
      </c>
      <c r="GC123" s="110">
        <f>'Drive Train'!$G$35-FV123*'DT-Prelim Calcs'!$C$21*'Drive Train'!$G$38</f>
        <v>11.10831643494341</v>
      </c>
      <c r="GD123" s="1">
        <f>IF(GA123&gt;='Drive Train'!$G$30,1,0)</f>
        <v>1</v>
      </c>
      <c r="GE123" s="110">
        <f t="shared" si="176"/>
        <v>0</v>
      </c>
      <c r="GF123" s="119">
        <f>GF122+'DT-Prelim Calcs'!$C$11</f>
        <v>4.7600000000000033</v>
      </c>
      <c r="GG123" s="2">
        <f>GQ123/'Drive Train'!$G$35</f>
        <v>0.874670522533045</v>
      </c>
      <c r="GH123" s="88">
        <f>GO123*12*60/(PI() * 'Drive Train'!$G$17)/GG$2*GG123</f>
        <v>4110.836050854653</v>
      </c>
      <c r="GI123" s="2">
        <f>('DT-Prelim Calcs'!$C$6*GG123-GH123)/('DT-Prelim Calcs'!$C$6*GG123)*'DT-Prelim Calcs'!$C$7*GG123</f>
        <v>0.24077193819195974</v>
      </c>
      <c r="GJ123" s="110">
        <f>GI123/'DT-Prelim Calcs'!$C$7*('DT-Prelim Calcs'!$C$8-'DT-Prelim Calcs'!$C$9)+'DT-Prelim Calcs'!$C$9</f>
        <v>17.685380627311019</v>
      </c>
      <c r="GK123" s="110">
        <f t="shared" si="177"/>
        <v>17.685380627311019</v>
      </c>
      <c r="GL123" s="2">
        <f t="shared" si="178"/>
        <v>1.6070764646824998E-7</v>
      </c>
      <c r="GM123" s="110">
        <f>GL123*'DT-Prelim Calcs'!$C$21/GG$2/'DT-Prelim Calcs'!$C$19/'DT-Prelim Calcs'!$C$18*3.39*'DT-Prelim Calcs'!$C$20</f>
        <v>5.9685748619812327E-6</v>
      </c>
      <c r="GN123" s="88">
        <f t="shared" si="137"/>
        <v>1</v>
      </c>
      <c r="GO123" s="110">
        <f>GM122*'DT-Prelim Calcs'!$C$11+GO122</f>
        <v>12.304225805389041</v>
      </c>
      <c r="GP123" s="110">
        <f>GP122+0.5*GM123*'DT-Prelim Calcs'!$C$11^2+GO123*'DT-Prelim Calcs'!$C$11</f>
        <v>52.48982006523817</v>
      </c>
      <c r="GQ123" s="110">
        <f>MIN('Drive Train'!$G$35-GK122*'DT-Prelim Calcs'!$C$21*'Drive Train'!$G$38,GQ122+GK$2)</f>
        <v>11.108315636169671</v>
      </c>
      <c r="GR123" s="110">
        <f>'Drive Train'!$G$35-GK123*'DT-Prelim Calcs'!$C$21*'Drive Train'!$G$38</f>
        <v>11.108315743542008</v>
      </c>
      <c r="GS123" s="1">
        <f>IF(GP123&gt;='Drive Train'!$G$30,1,0)</f>
        <v>1</v>
      </c>
      <c r="GT123" s="110">
        <f t="shared" si="179"/>
        <v>0</v>
      </c>
      <c r="GU123" s="119">
        <f>GU122+'DT-Prelim Calcs'!$C$11</f>
        <v>4.7600000000000033</v>
      </c>
      <c r="GV123" s="2">
        <f>HF123/'Drive Train'!$G$35</f>
        <v>0.8746705404698415</v>
      </c>
      <c r="GW123" s="88">
        <f>HD123*12*60/(PI() * 'Drive Train'!$G$17)/GV$2*GV123</f>
        <v>4110.8363043795216</v>
      </c>
      <c r="GX123" s="2">
        <f>('DT-Prelim Calcs'!$C$6*GV123-GW123)/('DT-Prelim Calcs'!$C$6*GV123)*'DT-Prelim Calcs'!$C$7*GV123</f>
        <v>0.24077190227221529</v>
      </c>
      <c r="GY123" s="110">
        <f>GX123/'DT-Prelim Calcs'!$C$7*('DT-Prelim Calcs'!$C$8-'DT-Prelim Calcs'!$C$9)+'DT-Prelim Calcs'!$C$9</f>
        <v>17.68537843646136</v>
      </c>
      <c r="GZ123" s="110">
        <f t="shared" si="138"/>
        <v>17.68537843646136</v>
      </c>
      <c r="HA123" s="2">
        <f t="shared" si="180"/>
        <v>1.1487643086782739E-7</v>
      </c>
      <c r="HB123" s="110">
        <f>HA123*'DT-Prelim Calcs'!$C$21/GV$2/'DT-Prelim Calcs'!$C$19/'DT-Prelim Calcs'!$C$18*3.39*'DT-Prelim Calcs'!$C$20</f>
        <v>4.2664340657076263E-6</v>
      </c>
      <c r="HC123" s="88">
        <f t="shared" si="139"/>
        <v>1</v>
      </c>
      <c r="HD123" s="110">
        <f>HB122*'DT-Prelim Calcs'!$C$11+HD122</f>
        <v>12.304226311897654</v>
      </c>
      <c r="HE123" s="110">
        <f>HE122+0.5*HB123*'DT-Prelim Calcs'!$C$11^2+HD123*'DT-Prelim Calcs'!$C$11</f>
        <v>53.157436967620498</v>
      </c>
      <c r="HF123" s="110">
        <f>MIN('Drive Train'!$G$35-GZ122*'DT-Prelim Calcs'!$C$21*'Drive Train'!$G$38,HF122+GZ$2)</f>
        <v>11.108315863966986</v>
      </c>
      <c r="HG123" s="110">
        <f>'Drive Train'!$G$35-GZ123*'DT-Prelim Calcs'!$C$21*'Drive Train'!$G$38</f>
        <v>11.108315940718477</v>
      </c>
      <c r="HH123" s="1">
        <f>IF(HE123&gt;='Drive Train'!$G$30,1,0)</f>
        <v>1</v>
      </c>
      <c r="HI123" s="110">
        <f t="shared" si="181"/>
        <v>0</v>
      </c>
      <c r="HJ123" s="119">
        <f>HJ122+'DT-Prelim Calcs'!$C$11</f>
        <v>4.7600000000000033</v>
      </c>
      <c r="HK123" s="2">
        <f>HU123/'Drive Train'!$G$35</f>
        <v>0.87467054916052056</v>
      </c>
      <c r="HL123" s="88">
        <f>HS123*12*60/(PI() * 'Drive Train'!$G$17)/HK$2*HK123</f>
        <v>4110.8364272165763</v>
      </c>
      <c r="HM123" s="2">
        <f>('DT-Prelim Calcs'!$C$6*HK123-HL123)/('DT-Prelim Calcs'!$C$6*HK123)*'DT-Prelim Calcs'!$C$7*HK123</f>
        <v>0.24077188486849624</v>
      </c>
      <c r="HN123" s="110">
        <f>HM123/'DT-Prelim Calcs'!$C$7*('DT-Prelim Calcs'!$C$8-'DT-Prelim Calcs'!$C$9)+'DT-Prelim Calcs'!$C$9</f>
        <v>17.68537737495793</v>
      </c>
      <c r="HO123" s="110">
        <f t="shared" si="140"/>
        <v>17.68537737495793</v>
      </c>
      <c r="HP123" s="2">
        <f t="shared" si="182"/>
        <v>9.2670437934483374E-8</v>
      </c>
      <c r="HQ123" s="110">
        <f>HP123*'DT-Prelim Calcs'!$C$21/HK$2/'DT-Prelim Calcs'!$C$19/'DT-Prelim Calcs'!$C$18*3.39*'DT-Prelim Calcs'!$C$20</f>
        <v>3.441718290696417E-6</v>
      </c>
      <c r="HR123" s="88">
        <f t="shared" si="141"/>
        <v>1</v>
      </c>
      <c r="HS123" s="110">
        <f>HQ122*'DT-Prelim Calcs'!$C$11+HS122</f>
        <v>12.304226557309569</v>
      </c>
      <c r="HT123" s="110">
        <f>HT122+0.5*HQ123*'DT-Prelim Calcs'!$C$11^2+HS123*'DT-Prelim Calcs'!$C$11</f>
        <v>53.626159673452136</v>
      </c>
      <c r="HU123" s="110">
        <f>MIN('Drive Train'!$G$35-HO122*'DT-Prelim Calcs'!$C$21*'Drive Train'!$G$38,HU122+HO$2)</f>
        <v>11.108315974338611</v>
      </c>
      <c r="HV123" s="110">
        <f>'Drive Train'!$G$35-HO123*'DT-Prelim Calcs'!$C$21*'Drive Train'!$G$38</f>
        <v>11.108316036253786</v>
      </c>
      <c r="HW123" s="1">
        <f>IF(HT123&gt;='Drive Train'!$G$30,1,0)</f>
        <v>1</v>
      </c>
      <c r="HX123" s="110">
        <f t="shared" si="183"/>
        <v>0</v>
      </c>
      <c r="HY123" s="119">
        <f>HY122+'DT-Prelim Calcs'!$C$11</f>
        <v>4.7600000000000033</v>
      </c>
      <c r="HZ123" s="2">
        <f>IJ123/'Drive Train'!$G$35</f>
        <v>0.87467055383395476</v>
      </c>
      <c r="IA123" s="88">
        <f>IH123*12*60/(PI() * 'Drive Train'!$G$17)/HZ$2*HZ123</f>
        <v>4110.8364932725062</v>
      </c>
      <c r="IB123" s="2">
        <f>('DT-Prelim Calcs'!$C$6*HZ123-IA123)/('DT-Prelim Calcs'!$C$6*HZ123)*'DT-Prelim Calcs'!$C$7*HZ123</f>
        <v>0.24077187550960327</v>
      </c>
      <c r="IC123" s="110">
        <f>IB123/'DT-Prelim Calcs'!$C$7*('DT-Prelim Calcs'!$C$8-'DT-Prelim Calcs'!$C$9)+'DT-Prelim Calcs'!$C$9</f>
        <v>17.685376804131831</v>
      </c>
      <c r="ID123" s="110">
        <f t="shared" si="142"/>
        <v>17.685376804131831</v>
      </c>
      <c r="IE123" s="2">
        <f t="shared" si="184"/>
        <v>8.0729110230048917E-8</v>
      </c>
      <c r="IF123" s="110">
        <f>IE123*'DT-Prelim Calcs'!$C$21/HZ$2/'DT-Prelim Calcs'!$C$19/'DT-Prelim Calcs'!$C$18*3.39*'DT-Prelim Calcs'!$C$20</f>
        <v>2.9982253398526099E-6</v>
      </c>
      <c r="IG123" s="88">
        <f t="shared" si="143"/>
        <v>1</v>
      </c>
      <c r="IH123" s="110">
        <f>IF122*'DT-Prelim Calcs'!$C$11+IH122</f>
        <v>12.304226689280432</v>
      </c>
      <c r="II123" s="110">
        <f>II122+0.5*IF123*'DT-Prelim Calcs'!$C$11^2+IH123*'DT-Prelim Calcs'!$C$11</f>
        <v>53.955225013013717</v>
      </c>
      <c r="IJ123" s="110">
        <f>MIN('Drive Train'!$G$35-ID122*'DT-Prelim Calcs'!$C$21*'Drive Train'!$G$38,IJ122+ID$2)</f>
        <v>11.108316033691224</v>
      </c>
      <c r="IK123" s="110">
        <f>'Drive Train'!$G$35-ID123*'DT-Prelim Calcs'!$C$21*'Drive Train'!$G$38</f>
        <v>11.108316087628134</v>
      </c>
      <c r="IL123" s="1">
        <f>IF(II123&gt;='Drive Train'!$G$30,1,0)</f>
        <v>1</v>
      </c>
      <c r="IM123" s="110">
        <f t="shared" si="185"/>
        <v>0</v>
      </c>
      <c r="IN123" s="119">
        <f>IN122+'DT-Prelim Calcs'!$C$11</f>
        <v>4.7600000000000033</v>
      </c>
      <c r="IO123" s="2">
        <f>IY123/'Drive Train'!$G$35</f>
        <v>0.87467055657748949</v>
      </c>
      <c r="IP123" s="88">
        <f>IW123*12*60/(PI() * 'Drive Train'!$G$17)/IO$2*IO123</f>
        <v>4110.8365320505718</v>
      </c>
      <c r="IQ123" s="2">
        <f>('DT-Prelim Calcs'!$C$6*IO123-IP123)/('DT-Prelim Calcs'!$C$6*IO123)*'DT-Prelim Calcs'!$C$7*IO123</f>
        <v>0.24077187001547481</v>
      </c>
      <c r="IR123" s="110">
        <f>IQ123/'DT-Prelim Calcs'!$C$7*('DT-Prelim Calcs'!$C$8-'DT-Prelim Calcs'!$C$9)+'DT-Prelim Calcs'!$C$9</f>
        <v>17.685376469028959</v>
      </c>
      <c r="IS123" s="110">
        <f t="shared" si="144"/>
        <v>17.685376469028959</v>
      </c>
      <c r="IT123" s="2">
        <f t="shared" si="186"/>
        <v>7.3718966181468559E-8</v>
      </c>
      <c r="IU123" s="110">
        <f>IT123*'DT-Prelim Calcs'!$C$21/IO$2/'DT-Prelim Calcs'!$C$19/'DT-Prelim Calcs'!$C$18*3.39*'DT-Prelim Calcs'!$C$20</f>
        <v>2.7378732628561354E-6</v>
      </c>
      <c r="IV123" s="88">
        <f t="shared" si="145"/>
        <v>1</v>
      </c>
      <c r="IW123" s="110">
        <f>IU122*'DT-Prelim Calcs'!$C$11+IW122</f>
        <v>12.304226766753791</v>
      </c>
      <c r="IX123" s="110">
        <f>IX122+0.5*IU123*'DT-Prelim Calcs'!$C$11^2+IW123*'DT-Prelim Calcs'!$C$11</f>
        <v>54.187942775856897</v>
      </c>
      <c r="IY123" s="110">
        <f>MIN('Drive Train'!$G$35-IS122*'DT-Prelim Calcs'!$C$21*'Drive Train'!$G$38,IY122+IS$2)</f>
        <v>11.108316068534116</v>
      </c>
      <c r="IZ123" s="110">
        <f>'Drive Train'!$G$35-IS123*'DT-Prelim Calcs'!$C$21*'Drive Train'!$G$38</f>
        <v>11.108316117787393</v>
      </c>
      <c r="JA123" s="1">
        <f>IF(IX123&gt;='Drive Train'!$G$30,1,0)</f>
        <v>1</v>
      </c>
      <c r="JB123" s="110">
        <f t="shared" si="187"/>
        <v>0</v>
      </c>
      <c r="JC123" s="119">
        <f>JC122+'DT-Prelim Calcs'!$C$11</f>
        <v>4.7600000000000033</v>
      </c>
      <c r="JD123" s="2">
        <f>JN123/'Drive Train'!$G$35</f>
        <v>0.87467055818393402</v>
      </c>
      <c r="JE123" s="88">
        <f>JL123*12*60/(PI() * 'Drive Train'!$G$17)/JD$2*JD123</f>
        <v>4110.8365547566136</v>
      </c>
      <c r="JF123" s="2">
        <f>('DT-Prelim Calcs'!$C$6*JD123-JE123)/('DT-Prelim Calcs'!$C$6*JD123)*'DT-Prelim Calcs'!$C$7*JD123</f>
        <v>0.24077186679845219</v>
      </c>
      <c r="JG123" s="110">
        <f>JF123/'DT-Prelim Calcs'!$C$7*('DT-Prelim Calcs'!$C$8-'DT-Prelim Calcs'!$C$9)+'DT-Prelim Calcs'!$C$9</f>
        <v>17.685376272813397</v>
      </c>
      <c r="JH123" s="110">
        <f t="shared" si="146"/>
        <v>17.685376272813397</v>
      </c>
      <c r="JI123" s="2">
        <f t="shared" si="188"/>
        <v>6.9614258413341901E-8</v>
      </c>
      <c r="JJ123" s="110">
        <f>JI123*'DT-Prelim Calcs'!$C$21/JD$2/'DT-Prelim Calcs'!$C$19/'DT-Prelim Calcs'!$C$18*3.39*'DT-Prelim Calcs'!$C$20</f>
        <v>2.5854271525494924E-6</v>
      </c>
      <c r="JK123" s="88">
        <f t="shared" si="147"/>
        <v>1</v>
      </c>
      <c r="JL123" s="110">
        <f>JJ122*'DT-Prelim Calcs'!$C$11+JL122</f>
        <v>12.304226812117408</v>
      </c>
      <c r="JM123" s="110">
        <f>JM122+0.5*JJ123*'DT-Prelim Calcs'!$C$11^2+JL123*'DT-Prelim Calcs'!$C$11</f>
        <v>54.345575509118881</v>
      </c>
      <c r="JN123" s="110">
        <f>MIN('Drive Train'!$G$35-JH122*'DT-Prelim Calcs'!$C$21*'Drive Train'!$G$38,JN122+JH$2)</f>
        <v>11.108316088935961</v>
      </c>
      <c r="JO123" s="110">
        <f>'Drive Train'!$G$35-JH123*'DT-Prelim Calcs'!$C$21*'Drive Train'!$G$38</f>
        <v>11.108316135446794</v>
      </c>
      <c r="JP123" s="1">
        <f>IF(JM123&gt;='Drive Train'!$G$30,1,0)</f>
        <v>1</v>
      </c>
      <c r="JQ123" s="110">
        <f>MIN(JG123,'DT-Prelim Calcs'!$C$10)*'DT-Prelim Calcs'!$C$11*1000/60/60*(1-JP123)</f>
        <v>0</v>
      </c>
      <c r="JR123" s="119">
        <f>JR122+'DT-Prelim Calcs'!$C$11</f>
        <v>4.7600000000000033</v>
      </c>
      <c r="JS123" s="2">
        <f>KC123/'Drive Train'!$G$35</f>
        <v>0.87467055877496369</v>
      </c>
      <c r="JT123" s="88">
        <f>KA123*12*60/(PI() * 'Drive Train'!$G$17)/JS$2*JS123</f>
        <v>4110.8365631104298</v>
      </c>
      <c r="JU123" s="2">
        <f>('DT-Prelim Calcs'!$C$6*JS123-JT123)/('DT-Prelim Calcs'!$C$6*JS123)*'DT-Prelim Calcs'!$C$7*JS123</f>
        <v>0.24077186561487238</v>
      </c>
      <c r="JV123" s="110">
        <f>JU123/'DT-Prelim Calcs'!$C$7*('DT-Prelim Calcs'!$C$8-'DT-Prelim Calcs'!$C$9)+'DT-Prelim Calcs'!$C$9</f>
        <v>17.685376200623423</v>
      </c>
      <c r="JW123" s="110">
        <f t="shared" si="148"/>
        <v>17.685376200623423</v>
      </c>
      <c r="JX123" s="2">
        <f t="shared" si="189"/>
        <v>6.810408895163711E-8</v>
      </c>
      <c r="JY123" s="110">
        <f>JX123*'DT-Prelim Calcs'!$C$21/JS$2/'DT-Prelim Calcs'!$C$19/'DT-Prelim Calcs'!$C$18*3.39*'DT-Prelim Calcs'!$C$20</f>
        <v>2.529340465421984E-6</v>
      </c>
      <c r="JZ123" s="88">
        <f t="shared" si="149"/>
        <v>1</v>
      </c>
      <c r="KA123" s="110">
        <f>JY122*'DT-Prelim Calcs'!$C$11+KA122</f>
        <v>12.304226828807208</v>
      </c>
      <c r="KB123" s="110">
        <f>KB122+0.5*JY123*'DT-Prelim Calcs'!$C$11^2+KA123*'DT-Prelim Calcs'!$C$11</f>
        <v>54.407665588441013</v>
      </c>
      <c r="KC123" s="110">
        <f>MIN('Drive Train'!$G$35-JW122*'DT-Prelim Calcs'!$C$21*'Drive Train'!$G$38,KC122+JW$2)</f>
        <v>11.108316096442039</v>
      </c>
      <c r="KD123" s="110">
        <f>'Drive Train'!$G$35-JW123*'DT-Prelim Calcs'!$C$21*'Drive Train'!$G$38</f>
        <v>11.108316141943892</v>
      </c>
      <c r="KE123" s="1">
        <f>IF(KB123&gt;='Drive Train'!$G$30,1,0)</f>
        <v>1</v>
      </c>
      <c r="KF123" s="110">
        <f>MIN(JV123,'DT-Prelim Calcs'!$C$10)*'DT-Prelim Calcs'!$C$11*1000/60/60*(1-KE123)</f>
        <v>0</v>
      </c>
      <c r="KG123" s="119">
        <f>KG122+'DT-Prelim Calcs'!$C$11</f>
        <v>4.7600000000000033</v>
      </c>
      <c r="KH123" s="2">
        <f>KR123/'Drive Train'!$G$35</f>
        <v>0.8746705587310134</v>
      </c>
      <c r="KI123" s="88">
        <f>KP123*12*60/(PI() * 'Drive Train'!$G$17)/KH$2*KH123</f>
        <v>4110.8365624892231</v>
      </c>
      <c r="KJ123" s="2">
        <f>('DT-Prelim Calcs'!$C$6*KH123-KI123)/('DT-Prelim Calcs'!$C$6*KH123)*'DT-Prelim Calcs'!$C$7*KH123</f>
        <v>0.24077186570288567</v>
      </c>
      <c r="KK123" s="110">
        <f>KJ123/'DT-Prelim Calcs'!$C$7*('DT-Prelim Calcs'!$C$8-'DT-Prelim Calcs'!$C$9)+'DT-Prelim Calcs'!$C$9</f>
        <v>17.685376205991609</v>
      </c>
      <c r="KL123" s="110">
        <f t="shared" si="150"/>
        <v>17.685376205991609</v>
      </c>
      <c r="KM123" s="2">
        <f t="shared" si="190"/>
        <v>6.8216388121600247E-8</v>
      </c>
      <c r="KN123" s="110">
        <f>KM123*'DT-Prelim Calcs'!$C$21/KH$2/'DT-Prelim Calcs'!$C$19/'DT-Prelim Calcs'!$C$18*3.39*'DT-Prelim Calcs'!$C$20</f>
        <v>2.5335111817356957E-6</v>
      </c>
      <c r="KO123" s="88">
        <f t="shared" si="151"/>
        <v>1</v>
      </c>
      <c r="KP123" s="110">
        <f>KN122*'DT-Prelim Calcs'!$C$11+KP122</f>
        <v>12.30422682756612</v>
      </c>
      <c r="KQ123" s="110">
        <f>KQ122+0.5*KN123*'DT-Prelim Calcs'!$C$11^2+KP123*'DT-Prelim Calcs'!$C$11</f>
        <v>54.403110152780229</v>
      </c>
      <c r="KR123" s="110">
        <f>MIN('Drive Train'!$G$35-KL122*'DT-Prelim Calcs'!$C$21*'Drive Train'!$G$38,KR122+KL$2)</f>
        <v>11.10831609588387</v>
      </c>
      <c r="KS123" s="110">
        <f>'Drive Train'!$G$35-KL123*'DT-Prelim Calcs'!$C$21*'Drive Train'!$G$38</f>
        <v>11.108316141460755</v>
      </c>
      <c r="KT123" s="1">
        <f>IF(KQ123&gt;='Drive Train'!$G$30,1,0)</f>
        <v>1</v>
      </c>
      <c r="KU123" s="110">
        <f>MIN(KK123,'DT-Prelim Calcs'!$C$10)*'DT-Prelim Calcs'!$C$11*1000/60/60*(1-KT123)</f>
        <v>0</v>
      </c>
      <c r="KV123" s="119">
        <f>KV122+'DT-Prelim Calcs'!$C$11</f>
        <v>4.7600000000000033</v>
      </c>
      <c r="KW123" s="2">
        <f>LG123/'Drive Train'!$G$35</f>
        <v>0.87467055877227584</v>
      </c>
      <c r="KX123" s="88">
        <f>LE123*12*60/(PI() * 'Drive Train'!$G$17)/KW$2*KW123</f>
        <v>4110.8365630724375</v>
      </c>
      <c r="KY123" s="2">
        <f>('DT-Prelim Calcs'!$C$6*KW123-KX123)/('DT-Prelim Calcs'!$C$6*KW123)*'DT-Prelim Calcs'!$C$7*KW123</f>
        <v>0.24077186562025535</v>
      </c>
      <c r="KZ123" s="110">
        <f>KY123/'DT-Prelim Calcs'!$C$7*('DT-Prelim Calcs'!$C$8-'DT-Prelim Calcs'!$C$9)+'DT-Prelim Calcs'!$C$9</f>
        <v>17.685376200951747</v>
      </c>
      <c r="LA123" s="110">
        <f t="shared" si="152"/>
        <v>17.685376200951747</v>
      </c>
      <c r="LB123" s="2">
        <f t="shared" si="191"/>
        <v>6.8110957235356651E-8</v>
      </c>
      <c r="LC123" s="110">
        <f>LB123*'DT-Prelim Calcs'!$C$21/KW$2/'DT-Prelim Calcs'!$C$19/'DT-Prelim Calcs'!$C$18*3.39*'DT-Prelim Calcs'!$C$20</f>
        <v>2.5295955489009244E-6</v>
      </c>
      <c r="LD123" s="88">
        <f t="shared" si="153"/>
        <v>1</v>
      </c>
      <c r="LE123" s="110">
        <f>LC122*'DT-Prelim Calcs'!$C$11+LE122</f>
        <v>12.304226828731304</v>
      </c>
      <c r="LF123" s="110">
        <f>LF122+0.5*LC123*'DT-Prelim Calcs'!$C$11^2+LE123*'DT-Prelim Calcs'!$C$11</f>
        <v>54.407450503983867</v>
      </c>
      <c r="LG123" s="110">
        <f>MIN('Drive Train'!$G$35-LA122*'DT-Prelim Calcs'!$C$21*'Drive Train'!$G$38,LG122+LA$2)</f>
        <v>11.108316096407902</v>
      </c>
      <c r="LH123" s="110">
        <f>'Drive Train'!$G$35-LA123*'DT-Prelim Calcs'!$C$21*'Drive Train'!$G$38</f>
        <v>11.108316141914342</v>
      </c>
      <c r="LI123" s="1">
        <f>IF(LF123&gt;='Drive Train'!$G$30,1,0)</f>
        <v>1</v>
      </c>
      <c r="LJ123" s="110">
        <f>MIN(KZ123,'DT-Prelim Calcs'!$C$10)*'DT-Prelim Calcs'!$C$11*1000/60/60*(1-LI123)</f>
        <v>0</v>
      </c>
      <c r="LK123" s="119">
        <f>LK122+'DT-Prelim Calcs'!$C$11</f>
        <v>4.7600000000000033</v>
      </c>
      <c r="LL123" s="2">
        <f>LV123/'Drive Train'!$G$35</f>
        <v>0.87467055874118382</v>
      </c>
      <c r="LM123" s="88">
        <f>LT123*12*60/(PI() * 'Drive Train'!$G$17)/LL$2*LL123</f>
        <v>4110.8365626329742</v>
      </c>
      <c r="LN123" s="2">
        <f>('DT-Prelim Calcs'!$C$6*LL123-LM123)/('DT-Prelim Calcs'!$C$6*LL123)*'DT-Prelim Calcs'!$C$7*LL123</f>
        <v>0.24077186568251896</v>
      </c>
      <c r="LO123" s="110">
        <f>LN123/'DT-Prelim Calcs'!$C$7*('DT-Prelim Calcs'!$C$8-'DT-Prelim Calcs'!$C$9)+'DT-Prelim Calcs'!$C$9</f>
        <v>17.685376204749382</v>
      </c>
      <c r="LP123" s="110">
        <f t="shared" si="154"/>
        <v>17.685376204749382</v>
      </c>
      <c r="LQ123" s="2">
        <f t="shared" si="192"/>
        <v>6.8190401408818602E-8</v>
      </c>
      <c r="LR123" s="110">
        <f>LQ123*'DT-Prelim Calcs'!$C$21/LL$2/'DT-Prelim Calcs'!$C$19/'DT-Prelim Calcs'!$C$18*3.39*'DT-Prelim Calcs'!$C$20</f>
        <v>2.5325460525457493E-6</v>
      </c>
      <c r="LS123" s="88">
        <f t="shared" si="155"/>
        <v>1</v>
      </c>
      <c r="LT123" s="110">
        <f>LR122*'DT-Prelim Calcs'!$C$11+LT122</f>
        <v>12.304226827853316</v>
      </c>
      <c r="LU123" s="110">
        <f>LU122+0.5*LR123*'DT-Prelim Calcs'!$C$11^2+LT123*'DT-Prelim Calcs'!$C$11</f>
        <v>54.404574920476371</v>
      </c>
      <c r="LV123" s="110">
        <f>MIN('Drive Train'!$G$35-LP122*'DT-Prelim Calcs'!$C$21*'Drive Train'!$G$38,LV122+LP$2)</f>
        <v>11.108316096013034</v>
      </c>
      <c r="LW123" s="110">
        <f>'Drive Train'!$G$35-LP123*'DT-Prelim Calcs'!$C$21*'Drive Train'!$G$38</f>
        <v>11.108316141572555</v>
      </c>
      <c r="LX123" s="1">
        <f>IF(LU123&gt;='Drive Train'!$G$30,1,0)</f>
        <v>1</v>
      </c>
      <c r="LY123" s="110">
        <f>MIN(LO123,'DT-Prelim Calcs'!$C$10)*'DT-Prelim Calcs'!$C$11*1000/60/60*(1-LX123)</f>
        <v>0</v>
      </c>
      <c r="LZ123" s="119">
        <f>LZ122+'DT-Prelim Calcs'!$C$11</f>
        <v>4.7600000000000033</v>
      </c>
    </row>
    <row r="124" spans="18:338" x14ac:dyDescent="0.2">
      <c r="R124" s="119">
        <f>R123+'DT-Prelim Calcs'!$C$11</f>
        <v>4.8000000000000034</v>
      </c>
      <c r="S124" s="2">
        <f>AG124/'Drive Train'!$G$35</f>
        <v>0</v>
      </c>
      <c r="T124" s="88">
        <f>AE124*12*60/(PI() * 'Drive Train'!$G$17)/S$2*ABS(S124)</f>
        <v>0</v>
      </c>
      <c r="U124" s="2">
        <f>IF(OR(AD123=1,AND($C$32=Motors!$C$28,'DT-Prelim Calcs'!AI123=1)),0,IF(AG124=0,-(V123+$C$9)/($C$8-$C$9)*$C$7,($C$6*S124-T124)/($C$6*S124)*$C$7*S124))</f>
        <v>0</v>
      </c>
      <c r="V124" s="110">
        <f>IF(AND(AD123=1,AI123=1),0,ABS(U124/$C$7*($C$8-$C$9)+$C$9) *'Drive Train'!$K$55 + V123*(1-'Drive Train'!$K$55))</f>
        <v>0</v>
      </c>
      <c r="W124" s="110">
        <f t="shared" si="195"/>
        <v>0</v>
      </c>
      <c r="X124" s="2">
        <f>MAX(MIN(IF(AND(AI123=1,AG124&lt;0),-1,1)*(W124-$C$9)/($C$8-$C$9)*$C$7-$C$29*AE124/T$2 -  AI123*$C$29/2,X$2),MAX(X$4:X123)*-1)</f>
        <v>-0.19877611615902296</v>
      </c>
      <c r="Y124" s="110">
        <f t="shared" si="109"/>
        <v>0</v>
      </c>
      <c r="Z124" s="110">
        <f t="shared" si="110"/>
        <v>0</v>
      </c>
      <c r="AA124" s="110">
        <f t="shared" si="111"/>
        <v>0</v>
      </c>
      <c r="AB124" s="110" t="e">
        <f t="shared" si="112"/>
        <v>#N/A</v>
      </c>
      <c r="AC124" s="88">
        <f t="shared" si="156"/>
        <v>0</v>
      </c>
      <c r="AD124" s="1">
        <f t="shared" si="113"/>
        <v>1</v>
      </c>
      <c r="AE124" s="110">
        <f t="shared" si="114"/>
        <v>0</v>
      </c>
      <c r="AF124" s="110" t="e">
        <f t="shared" si="115"/>
        <v>#N/A</v>
      </c>
      <c r="AG124" s="110">
        <f>IF(AI123=0,MIN('Drive Train'!$G$35-W123*$C$21*'Drive Train'!$G$38,AG123+W$2)-$C$3,IF(AE123-1&lt;=0,0,IF($C$32=Motors!$C$26,MAX(ABS('Drive Train'!$G$35-W123*$C$21*'Drive Train'!$G$38)*-1,AG123-W$2),MAX(0,ABS('Drive Train'!$G$35-W123*$C$21*'Drive Train'!$G$38)*-1,AG123-W$2))))</f>
        <v>0</v>
      </c>
      <c r="AH124" s="110">
        <f>'Drive Train'!$G$35-ABS(W124)*'DT-Prelim Calcs'!$C$21*'Drive Train'!$G$38</f>
        <v>12.7</v>
      </c>
      <c r="AI124" s="1">
        <f>IF(AJ124&gt;='Drive Train'!$G$30,1,0)</f>
        <v>1</v>
      </c>
      <c r="AJ124" s="110">
        <f>AJ123+0.5*Y124*'DT-Prelim Calcs'!$C$11^2+AE124*'DT-Prelim Calcs'!$C$11</f>
        <v>27.383415475911544</v>
      </c>
      <c r="AK124" s="110">
        <f t="shared" si="193"/>
        <v>0</v>
      </c>
      <c r="AL124" s="119">
        <f>AL123+'DT-Prelim Calcs'!$C$11</f>
        <v>4.8000000000000034</v>
      </c>
      <c r="AM124" s="2">
        <f>AW124/'Drive Train'!$G$35</f>
        <v>0.77481904958506875</v>
      </c>
      <c r="AN124" s="88">
        <f>AU124*12*60/(PI() * 'Drive Train'!$G$17)/AM$2*AM124</f>
        <v>2580.3255106338452</v>
      </c>
      <c r="AO124" s="2">
        <f>('DT-Prelim Calcs'!$C$6*AM124-AN124)/('DT-Prelim Calcs'!$C$6*AM124)*'DT-Prelim Calcs'!$C$7*AM124</f>
        <v>0.46950531025848768</v>
      </c>
      <c r="AP124" s="110">
        <f>AO124/'DT-Prelim Calcs'!$C$7*('DT-Prelim Calcs'!$C$8-'DT-Prelim Calcs'!$C$9)+'DT-Prelim Calcs'!$C$9</f>
        <v>31.636494100872298</v>
      </c>
      <c r="AQ124" s="110">
        <f t="shared" si="117"/>
        <v>31.636494100872298</v>
      </c>
      <c r="AR124" s="2">
        <f t="shared" si="157"/>
        <v>0.29889938149473261</v>
      </c>
      <c r="AS124" s="110">
        <f>AR124*'DT-Prelim Calcs'!$C$21/AM$2/'DT-Prelim Calcs'!$C$19/'DT-Prelim Calcs'!$C$18*3.39*'DT-Prelim Calcs'!$C$20</f>
        <v>3.3302771346421047</v>
      </c>
      <c r="AT124" s="88">
        <f t="shared" si="118"/>
        <v>0</v>
      </c>
      <c r="AU124" s="110">
        <f>AS123*'DT-Prelim Calcs'!$C$11+AU123</f>
        <v>29.061737677901569</v>
      </c>
      <c r="AV124" s="110">
        <f>AV123+0.5*AS124*'DT-Prelim Calcs'!$C$11^2+AU124*'DT-Prelim Calcs'!$C$11</f>
        <v>82.175330912122305</v>
      </c>
      <c r="AW124" s="110">
        <f>MIN('Drive Train'!$G$35-AQ123*'DT-Prelim Calcs'!$C$21*'Drive Train'!$G$38,AW123+AQ$2)</f>
        <v>9.8402019297303731</v>
      </c>
      <c r="AX124" s="110">
        <f>'Drive Train'!$G$35-AQ124*'DT-Prelim Calcs'!$C$21*'Drive Train'!$G$38</f>
        <v>9.8527155309214933</v>
      </c>
      <c r="AY124" s="1">
        <f>IF(AV124&gt;='Drive Train'!$G$30,1,0)</f>
        <v>1</v>
      </c>
      <c r="AZ124" s="110">
        <f t="shared" si="158"/>
        <v>0</v>
      </c>
      <c r="BA124" s="119">
        <f>BA123+'DT-Prelim Calcs'!$C$11</f>
        <v>4.8000000000000034</v>
      </c>
      <c r="BB124" s="2">
        <f>BL124/'Drive Train'!$G$35</f>
        <v>0.85963106418982604</v>
      </c>
      <c r="BC124" s="88">
        <f>BJ124*12*60/(PI() * 'Drive Train'!$G$17)/BB$2*BB124</f>
        <v>3883.0228021150501</v>
      </c>
      <c r="BD124" s="2">
        <f>('DT-Prelim Calcs'!$C$6*BB124-BC124)/('DT-Prelim Calcs'!$C$6*BB124)*'DT-Prelim Calcs'!$C$7*BB124</f>
        <v>0.2745691582161785</v>
      </c>
      <c r="BE124" s="110">
        <f>BD124/'DT-Prelim Calcs'!$C$7*('DT-Prelim Calcs'!$C$8-'DT-Prelim Calcs'!$C$9)+'DT-Prelim Calcs'!$C$9</f>
        <v>19.74677135219245</v>
      </c>
      <c r="BF124" s="110">
        <f t="shared" si="119"/>
        <v>19.74677135219245</v>
      </c>
      <c r="BG124" s="2">
        <f t="shared" si="159"/>
        <v>4.3161486515324476E-2</v>
      </c>
      <c r="BH124" s="110">
        <f>BG124*'DT-Prelim Calcs'!$C$21/BB$2/'DT-Prelim Calcs'!$C$19/'DT-Prelim Calcs'!$C$18*3.39*'DT-Prelim Calcs'!$C$20</f>
        <v>0.74806145759178011</v>
      </c>
      <c r="BI124" s="88">
        <f t="shared" si="120"/>
        <v>0</v>
      </c>
      <c r="BJ124" s="110">
        <f>BH123*'DT-Prelim Calcs'!$C$11+BJ123</f>
        <v>25.340762901132589</v>
      </c>
      <c r="BK124" s="110">
        <f>BK123+0.5*BH124*'DT-Prelim Calcs'!$C$11^2+BJ124*'DT-Prelim Calcs'!$C$11</f>
        <v>86.953659856776582</v>
      </c>
      <c r="BL124" s="110">
        <f>MIN('Drive Train'!$G$35-BF123*'DT-Prelim Calcs'!$C$21*'Drive Train'!$G$38,BL123+BF$2)</f>
        <v>10.917314515210791</v>
      </c>
      <c r="BM124" s="110">
        <f>'Drive Train'!$G$35-BF124*'DT-Prelim Calcs'!$C$21*'Drive Train'!$G$38</f>
        <v>10.92279057830268</v>
      </c>
      <c r="BN124" s="1">
        <f>IF(BK124&gt;='Drive Train'!$G$30,1,0)</f>
        <v>1</v>
      </c>
      <c r="BO124" s="110">
        <f t="shared" si="160"/>
        <v>0</v>
      </c>
      <c r="BP124" s="119">
        <f>BP123+'DT-Prelim Calcs'!$C$11</f>
        <v>4.8000000000000034</v>
      </c>
      <c r="BQ124" s="2">
        <f>CA124/'Drive Train'!$G$35</f>
        <v>0.8739331584535438</v>
      </c>
      <c r="BR124" s="88">
        <f>BY124*12*60/(PI() * 'Drive Train'!$G$17)/BQ$2*BQ124</f>
        <v>4099.8475286589119</v>
      </c>
      <c r="BS124" s="2">
        <f>('DT-Prelim Calcs'!$C$6*BQ124-BR124)/('DT-Prelim Calcs'!$C$6*BQ124)*'DT-Prelim Calcs'!$C$7*BQ124</f>
        <v>0.2423853055754786</v>
      </c>
      <c r="BT124" s="110">
        <f>BS124/'DT-Prelim Calcs'!$C$7*('DT-Prelim Calcs'!$C$8-'DT-Prelim Calcs'!$C$9)+'DT-Prelim Calcs'!$C$9</f>
        <v>17.7837845953838</v>
      </c>
      <c r="BU124" s="110">
        <f t="shared" si="121"/>
        <v>17.7837845953838</v>
      </c>
      <c r="BV124" s="2">
        <f t="shared" si="161"/>
        <v>2.0545226561085039E-3</v>
      </c>
      <c r="BW124" s="110">
        <f>BV124*'DT-Prelim Calcs'!$C$21/BQ$2/'DT-Prelim Calcs'!$C$19/'DT-Prelim Calcs'!$C$18*3.39*'DT-Prelim Calcs'!$C$20</f>
        <v>4.8325614537536983E-2</v>
      </c>
      <c r="BX124" s="88">
        <f t="shared" si="122"/>
        <v>1</v>
      </c>
      <c r="BY124" s="110">
        <f>BW123*'DT-Prelim Calcs'!$C$11+BY123</f>
        <v>19.392141378747791</v>
      </c>
      <c r="BZ124" s="110">
        <f>BZ123+0.5*BW124*'DT-Prelim Calcs'!$C$11^2+BY124*'DT-Prelim Calcs'!$C$11</f>
        <v>77.034124494468799</v>
      </c>
      <c r="CA124" s="110">
        <f>MIN('Drive Train'!$G$35-BU123*'DT-Prelim Calcs'!$C$21*'Drive Train'!$G$38,CA123+BU$2)</f>
        <v>11.098951112360005</v>
      </c>
      <c r="CB124" s="110">
        <f>'Drive Train'!$G$35-BU124*'DT-Prelim Calcs'!$C$21*'Drive Train'!$G$38</f>
        <v>11.099459386415457</v>
      </c>
      <c r="CC124" s="1">
        <f>IF(BZ124&gt;='Drive Train'!$G$30,1,0)</f>
        <v>1</v>
      </c>
      <c r="CD124" s="110">
        <f t="shared" si="162"/>
        <v>0</v>
      </c>
      <c r="CE124" s="119">
        <f>CE123+'DT-Prelim Calcs'!$C$11</f>
        <v>4.8000000000000034</v>
      </c>
      <c r="CF124" s="2">
        <f>CP124/'Drive Train'!$G$35</f>
        <v>0.87465783346633286</v>
      </c>
      <c r="CG124" s="88">
        <f>CN124*12*60/(PI() * 'Drive Train'!$G$17)/CF$2*CF124</f>
        <v>4110.6508383213068</v>
      </c>
      <c r="CH124" s="2">
        <f>('DT-Prelim Calcs'!$C$6*CF124-CG124)/('DT-Prelim Calcs'!$C$6*CF124)*'DT-Prelim Calcs'!$C$7*CF124</f>
        <v>0.2407987640174877</v>
      </c>
      <c r="CI124" s="110">
        <f>CH124/'DT-Prelim Calcs'!$C$7*('DT-Prelim Calcs'!$C$8-'DT-Prelim Calcs'!$C$9)+'DT-Prelim Calcs'!$C$9</f>
        <v>17.687016812414143</v>
      </c>
      <c r="CJ124" s="110">
        <f t="shared" si="123"/>
        <v>17.687016812414143</v>
      </c>
      <c r="CK124" s="2">
        <f t="shared" si="163"/>
        <v>3.4341605777143958E-5</v>
      </c>
      <c r="CL124" s="110">
        <f>CK124*'DT-Prelim Calcs'!$C$21/CF$2/'DT-Prelim Calcs'!$C$19/'DT-Prelim Calcs'!$C$18*3.39*'DT-Prelim Calcs'!$C$20</f>
        <v>1.0203394771363323E-3</v>
      </c>
      <c r="CM124" s="88">
        <f t="shared" si="124"/>
        <v>1</v>
      </c>
      <c r="CN124" s="110">
        <f>CL123*'DT-Prelim Calcs'!$C$11+CN123</f>
        <v>15.379812421385033</v>
      </c>
      <c r="CO124" s="110">
        <f>CO123+0.5*CL124*'DT-Prelim Calcs'!$C$11^2+CN124*'DT-Prelim Calcs'!$C$11</f>
        <v>65.796482087043273</v>
      </c>
      <c r="CP124" s="110">
        <f>MIN('Drive Train'!$G$35-CJ123*'DT-Prelim Calcs'!$C$21*'Drive Train'!$G$38,CP123+CJ$2)</f>
        <v>11.108154485022427</v>
      </c>
      <c r="CQ124" s="110">
        <f>'Drive Train'!$G$35-CJ124*'DT-Prelim Calcs'!$C$21*'Drive Train'!$G$38</f>
        <v>11.108168486882727</v>
      </c>
      <c r="CR124" s="1">
        <f>IF(CO124&gt;='Drive Train'!$G$30,1,0)</f>
        <v>1</v>
      </c>
      <c r="CS124" s="110">
        <f t="shared" si="164"/>
        <v>0</v>
      </c>
      <c r="CT124" s="119">
        <f>CT123+'DT-Prelim Calcs'!$C$11</f>
        <v>4.8000000000000034</v>
      </c>
      <c r="CU124" s="2">
        <f>DE124/'Drive Train'!$G$35</f>
        <v>0.87467051076349933</v>
      </c>
      <c r="CV124" s="88">
        <f>DC124*12*60/(PI() * 'Drive Train'!$G$17)/CU$2*CU124</f>
        <v>4110.8358782797732</v>
      </c>
      <c r="CW124" s="2">
        <f>('DT-Prelim Calcs'!$C$6*CU124-CV124)/('DT-Prelim Calcs'!$C$6*CU124)*'DT-Prelim Calcs'!$C$7*CU124</f>
        <v>0.24077196326309561</v>
      </c>
      <c r="CX124" s="110">
        <f>CW124/'DT-Prelim Calcs'!$C$7*('DT-Prelim Calcs'!$C$8-'DT-Prelim Calcs'!$C$9)+'DT-Prelim Calcs'!$C$9</f>
        <v>17.6853821564725</v>
      </c>
      <c r="CY124" s="110">
        <f t="shared" si="125"/>
        <v>17.6853821564725</v>
      </c>
      <c r="CZ124" s="2">
        <f t="shared" si="165"/>
        <v>1.92646678442987E-7</v>
      </c>
      <c r="DA124" s="110">
        <f>CZ124*'DT-Prelim Calcs'!$C$21/CU$2/'DT-Prelim Calcs'!$C$19/'DT-Prelim Calcs'!$C$18*3.39*'DT-Prelim Calcs'!$C$20</f>
        <v>6.9162769116399994E-6</v>
      </c>
      <c r="DB124" s="88">
        <f t="shared" si="126"/>
        <v>1</v>
      </c>
      <c r="DC124" s="110">
        <f>DA123*'DT-Prelim Calcs'!$C$11+DC123</f>
        <v>12.728509090776285</v>
      </c>
      <c r="DD124" s="110">
        <f>DD123+0.5*DA124*'DT-Prelim Calcs'!$C$11^2+DC124*'DT-Prelim Calcs'!$C$11</f>
        <v>56.487423105686538</v>
      </c>
      <c r="DE124" s="110">
        <f>MIN('Drive Train'!$G$35-CY123*'DT-Prelim Calcs'!$C$21*'Drive Train'!$G$38,DE123+CY$2)</f>
        <v>11.108315486696441</v>
      </c>
      <c r="DF124" s="110">
        <f>'Drive Train'!$G$35-CY124*'DT-Prelim Calcs'!$C$21*'Drive Train'!$G$38</f>
        <v>11.108315605917474</v>
      </c>
      <c r="DG124" s="1">
        <f>IF(DD124&gt;='Drive Train'!$G$30,1,0)</f>
        <v>1</v>
      </c>
      <c r="DH124" s="110">
        <f t="shared" si="166"/>
        <v>0</v>
      </c>
      <c r="DI124" s="119">
        <f>DI123+'DT-Prelim Calcs'!$C$11</f>
        <v>4.8000000000000034</v>
      </c>
      <c r="DJ124" s="2">
        <f>DT124/'Drive Train'!$G$35</f>
        <v>0.87467058529373409</v>
      </c>
      <c r="DK124" s="88">
        <f>DR124*12*60/(PI() * 'Drive Train'!$G$17)/DJ$2*DJ124</f>
        <v>4110.8369379843389</v>
      </c>
      <c r="DL124" s="2">
        <f>('DT-Prelim Calcs'!$C$6*DJ124-DK124)/('DT-Prelim Calcs'!$C$6*DJ124)*'DT-Prelim Calcs'!$C$7*DJ124</f>
        <v>0.24077181249739824</v>
      </c>
      <c r="DM124" s="110">
        <f>DL124/'DT-Prelim Calcs'!$C$7*('DT-Prelim Calcs'!$C$8-'DT-Prelim Calcs'!$C$9)+'DT-Prelim Calcs'!$C$9</f>
        <v>17.685372960834222</v>
      </c>
      <c r="DN124" s="110">
        <f t="shared" si="127"/>
        <v>17.685372960834222</v>
      </c>
      <c r="DO124" s="2">
        <f t="shared" si="167"/>
        <v>3.3010064126592908E-10</v>
      </c>
      <c r="DP124" s="110">
        <f>DO124*'DT-Prelim Calcs'!$C$21/DJ$2/'DT-Prelim Calcs'!$C$19/'DT-Prelim Calcs'!$C$18*3.39*'DT-Prelim Calcs'!$C$20</f>
        <v>1.3894346807424727E-8</v>
      </c>
      <c r="DQ124" s="88">
        <f t="shared" si="128"/>
        <v>1</v>
      </c>
      <c r="DR124" s="110">
        <f>DP123*'DT-Prelim Calcs'!$C$11+DR123</f>
        <v>10.856671392179164</v>
      </c>
      <c r="DS124" s="110">
        <f>DS123+0.5*DP124*'DT-Prelim Calcs'!$C$11^2+DR124*'DT-Prelim Calcs'!$C$11</f>
        <v>49.145384190129889</v>
      </c>
      <c r="DT124" s="110">
        <f>MIN('Drive Train'!$G$35-DN123*'DT-Prelim Calcs'!$C$21*'Drive Train'!$G$38,DT123+DN$2)</f>
        <v>11.108316433230423</v>
      </c>
      <c r="DU124" s="110">
        <f>'Drive Train'!$G$35-DN124*'DT-Prelim Calcs'!$C$21*'Drive Train'!$G$38</f>
        <v>11.108316433524919</v>
      </c>
      <c r="DV124" s="1">
        <f>IF(DS124&gt;='Drive Train'!$G$30,1,0)</f>
        <v>1</v>
      </c>
      <c r="DW124" s="110">
        <f t="shared" si="168"/>
        <v>0</v>
      </c>
      <c r="DX124" s="119">
        <f>DX123+'DT-Prelim Calcs'!$C$11</f>
        <v>4.8000000000000034</v>
      </c>
      <c r="DY124" s="2">
        <f>EI124/'Drive Train'!$G$35</f>
        <v>0.87467058542854992</v>
      </c>
      <c r="DZ124" s="88">
        <f>EG124*12*60/(PI() * 'Drive Train'!$G$17)/DY$2*DY124</f>
        <v>4110.8369398414616</v>
      </c>
      <c r="EA124" s="2">
        <f>('DT-Prelim Calcs'!$C$6*DY124-DZ124)/('DT-Prelim Calcs'!$C$6*DY124)*'DT-Prelim Calcs'!$C$7*DY124</f>
        <v>0.24077181223910804</v>
      </c>
      <c r="EB124" s="110">
        <f>EA124/'DT-Prelim Calcs'!$C$7*('DT-Prelim Calcs'!$C$8-'DT-Prelim Calcs'!$C$9)+'DT-Prelim Calcs'!$C$9</f>
        <v>17.685372945080349</v>
      </c>
      <c r="EC124" s="110">
        <f t="shared" si="129"/>
        <v>17.685372945080349</v>
      </c>
      <c r="ED124" s="2">
        <f t="shared" si="169"/>
        <v>1.4960255256823984E-13</v>
      </c>
      <c r="EE124" s="110">
        <f>ED124*'DT-Prelim Calcs'!$C$21/DY$2/'DT-Prelim Calcs'!$C$19/'DT-Prelim Calcs'!$C$18*3.39*'DT-Prelim Calcs'!$C$20</f>
        <v>7.2229808003594815E-12</v>
      </c>
      <c r="EF124" s="88">
        <f t="shared" si="130"/>
        <v>1</v>
      </c>
      <c r="EG124" s="110">
        <f>EE123*'DT-Prelim Calcs'!$C$11+EG123</f>
        <v>9.464790447280885</v>
      </c>
      <c r="EH124" s="110">
        <f>EH123+0.5*EE124*'DT-Prelim Calcs'!$C$11^2+EG124*'DT-Prelim Calcs'!$C$11</f>
        <v>43.354739001095275</v>
      </c>
      <c r="EI124" s="110">
        <f>MIN('Drive Train'!$G$35-EC123*'DT-Prelim Calcs'!$C$21*'Drive Train'!$G$38,EI123+EC$2)</f>
        <v>11.108316434942584</v>
      </c>
      <c r="EJ124" s="110">
        <f>'Drive Train'!$G$35-EC124*'DT-Prelim Calcs'!$C$21*'Drive Train'!$G$38</f>
        <v>11.108316434942768</v>
      </c>
      <c r="EK124" s="1">
        <f>IF(EH124&gt;='Drive Train'!$G$30,1,0)</f>
        <v>1</v>
      </c>
      <c r="EL124" s="110">
        <f t="shared" si="170"/>
        <v>0</v>
      </c>
      <c r="EM124" s="119">
        <f>EM123+'DT-Prelim Calcs'!$C$11</f>
        <v>4.8000000000000034</v>
      </c>
      <c r="EN124" s="2">
        <f>EX124/'Drive Train'!$G$35</f>
        <v>0.87467058542861498</v>
      </c>
      <c r="EO124" s="88">
        <f>EV124*12*60/(PI() * 'Drive Train'!$G$17)/EN$2*EN124</f>
        <v>4110.8369398423256</v>
      </c>
      <c r="EP124" s="2">
        <f>('DT-Prelim Calcs'!$C$6*EN124-EO124)/('DT-Prelim Calcs'!$C$6*EN124)*'DT-Prelim Calcs'!$C$7*EN124</f>
        <v>0.24077181223899105</v>
      </c>
      <c r="EQ124" s="110">
        <f>EP124/'DT-Prelim Calcs'!$C$7*('DT-Prelim Calcs'!$C$8-'DT-Prelim Calcs'!$C$9)+'DT-Prelim Calcs'!$C$9</f>
        <v>17.685372945073215</v>
      </c>
      <c r="ER124" s="110">
        <f t="shared" si="131"/>
        <v>17.685372945073215</v>
      </c>
      <c r="ES124" s="2">
        <f t="shared" si="171"/>
        <v>-8.3266726846886741E-17</v>
      </c>
      <c r="ET124" s="110">
        <f>ES124*'DT-Prelim Calcs'!$C$21/EN$2/'DT-Prelim Calcs'!$C$19/'DT-Prelim Calcs'!$C$18*3.39*'DT-Prelim Calcs'!$C$20</f>
        <v>-4.5356237364894706E-15</v>
      </c>
      <c r="EU124" s="88">
        <f t="shared" si="132"/>
        <v>1</v>
      </c>
      <c r="EV124" s="110">
        <f>ET123*'DT-Prelim Calcs'!$C$11+EV123</f>
        <v>8.3892460782728335</v>
      </c>
      <c r="EW124" s="110">
        <f>EW123+0.5*ET124*'DT-Prelim Calcs'!$C$11^2+EV124*'DT-Prelim Calcs'!$C$11</f>
        <v>38.72493752226795</v>
      </c>
      <c r="EX124" s="110">
        <f>MIN('Drive Train'!$G$35-ER123*'DT-Prelim Calcs'!$C$21*'Drive Train'!$G$38,EX123+ER$2)</f>
        <v>11.10831643494341</v>
      </c>
      <c r="EY124" s="110">
        <f>'Drive Train'!$G$35-ER124*'DT-Prelim Calcs'!$C$21*'Drive Train'!$G$38</f>
        <v>11.10831643494341</v>
      </c>
      <c r="EZ124" s="1">
        <f>IF(EW124&gt;='Drive Train'!$G$30,1,0)</f>
        <v>1</v>
      </c>
      <c r="FA124" s="110">
        <f t="shared" si="172"/>
        <v>0</v>
      </c>
      <c r="FB124" s="119">
        <f>FB123+'DT-Prelim Calcs'!$C$11</f>
        <v>4.8000000000000034</v>
      </c>
      <c r="FC124" s="2">
        <f>FM124/'Drive Train'!$G$35</f>
        <v>0.87467058542861498</v>
      </c>
      <c r="FD124" s="88">
        <f>FK124*12*60/(PI() * 'Drive Train'!$G$17)/FC$2*FC124</f>
        <v>4110.8369398423247</v>
      </c>
      <c r="FE124" s="2">
        <f>('DT-Prelim Calcs'!$C$6*FC124-FD124)/('DT-Prelim Calcs'!$C$6*FC124)*'DT-Prelim Calcs'!$C$7*FC124</f>
        <v>0.24077181223899125</v>
      </c>
      <c r="FF124" s="110">
        <f>FE124/'DT-Prelim Calcs'!$C$7*('DT-Prelim Calcs'!$C$8-'DT-Prelim Calcs'!$C$9)+'DT-Prelim Calcs'!$C$9</f>
        <v>17.685372945073226</v>
      </c>
      <c r="FG124" s="110">
        <f t="shared" si="133"/>
        <v>17.685372945073226</v>
      </c>
      <c r="FH124" s="2">
        <f t="shared" si="173"/>
        <v>1.1102230246251565E-16</v>
      </c>
      <c r="FI124" s="110">
        <f>FH124*'DT-Prelim Calcs'!$C$21/FC$2/'DT-Prelim Calcs'!$C$19/'DT-Prelim Calcs'!$C$18*3.39*'DT-Prelim Calcs'!$C$20</f>
        <v>6.7347140329692135E-15</v>
      </c>
      <c r="FJ124" s="88">
        <f t="shared" si="134"/>
        <v>1</v>
      </c>
      <c r="FK124" s="110">
        <f>FI123*'DT-Prelim Calcs'!$C$11+FK123</f>
        <v>7.5332005600817276</v>
      </c>
      <c r="FL124" s="110">
        <f>FL123+0.5*FI124*'DT-Prelim Calcs'!$C$11^2+FK124*'DT-Prelim Calcs'!$C$11</f>
        <v>34.96344169471358</v>
      </c>
      <c r="FM124" s="110">
        <f>MIN('Drive Train'!$G$35-FG123*'DT-Prelim Calcs'!$C$21*'Drive Train'!$G$38,FM123+FG$2)</f>
        <v>11.10831643494341</v>
      </c>
      <c r="FN124" s="110">
        <f>'Drive Train'!$G$35-FG124*'DT-Prelim Calcs'!$C$21*'Drive Train'!$G$38</f>
        <v>11.10831643494341</v>
      </c>
      <c r="FO124" s="1">
        <f>IF(FL124&gt;='Drive Train'!$G$30,1,0)</f>
        <v>1</v>
      </c>
      <c r="FP124" s="110">
        <f t="shared" si="174"/>
        <v>0</v>
      </c>
      <c r="FQ124" s="119">
        <f>FQ123+'DT-Prelim Calcs'!$C$11</f>
        <v>4.8000000000000034</v>
      </c>
      <c r="FR124" s="2">
        <f>GB124/'Drive Train'!$G$35</f>
        <v>0.87467058542861498</v>
      </c>
      <c r="FS124" s="88">
        <f>FZ124*12*60/(PI() * 'Drive Train'!$G$17)/FR$2*FR124</f>
        <v>4110.8369398423247</v>
      </c>
      <c r="FT124" s="2">
        <f>('DT-Prelim Calcs'!$C$6*FR124-FS124)/('DT-Prelim Calcs'!$C$6*FR124)*'DT-Prelim Calcs'!$C$7*FR124</f>
        <v>0.24077181223899125</v>
      </c>
      <c r="FU124" s="110">
        <f>FT124/'DT-Prelim Calcs'!$C$7*('DT-Prelim Calcs'!$C$8-'DT-Prelim Calcs'!$C$9)+'DT-Prelim Calcs'!$C$9</f>
        <v>17.685372945073226</v>
      </c>
      <c r="FV124" s="110">
        <f t="shared" si="135"/>
        <v>17.685372945073226</v>
      </c>
      <c r="FW124" s="2">
        <f t="shared" si="175"/>
        <v>1.3877787807814457E-16</v>
      </c>
      <c r="FX124" s="110">
        <f>FW124*'DT-Prelim Calcs'!$C$21/FR$2/'DT-Prelim Calcs'!$C$19/'DT-Prelim Calcs'!$C$18*3.39*'DT-Prelim Calcs'!$C$20</f>
        <v>9.2774121882739154E-15</v>
      </c>
      <c r="FY124" s="88">
        <f t="shared" si="136"/>
        <v>1</v>
      </c>
      <c r="FZ124" s="110">
        <f>FX123*'DT-Prelim Calcs'!$C$11+FZ123</f>
        <v>6.8356819897037893</v>
      </c>
      <c r="GA124" s="110">
        <f>GA123+0.5*FX124*'DT-Prelim Calcs'!$C$11^2+FZ124*'DT-Prelim Calcs'!$C$11</f>
        <v>31.854725705872234</v>
      </c>
      <c r="GB124" s="110">
        <f>MIN('Drive Train'!$G$35-FV123*'DT-Prelim Calcs'!$C$21*'Drive Train'!$G$38,GB123+FV$2)</f>
        <v>11.10831643494341</v>
      </c>
      <c r="GC124" s="110">
        <f>'Drive Train'!$G$35-FV124*'DT-Prelim Calcs'!$C$21*'Drive Train'!$G$38</f>
        <v>11.10831643494341</v>
      </c>
      <c r="GD124" s="1">
        <f>IF(GA124&gt;='Drive Train'!$G$30,1,0)</f>
        <v>1</v>
      </c>
      <c r="GE124" s="110">
        <f t="shared" si="176"/>
        <v>0</v>
      </c>
      <c r="GF124" s="119">
        <f>GF123+'DT-Prelim Calcs'!$C$11</f>
        <v>4.8000000000000034</v>
      </c>
      <c r="GG124" s="2">
        <f>GQ124/'Drive Train'!$G$35</f>
        <v>0.87467053098755976</v>
      </c>
      <c r="GH124" s="88">
        <f>GO124*12*60/(PI() * 'Drive Train'!$G$17)/GG$2*GG124</f>
        <v>4110.8361703536784</v>
      </c>
      <c r="GI124" s="2">
        <f>('DT-Prelim Calcs'!$C$6*GG124-GH124)/('DT-Prelim Calcs'!$C$6*GG124)*'DT-Prelim Calcs'!$C$7*GG124</f>
        <v>0.24077192126117736</v>
      </c>
      <c r="GJ124" s="110">
        <f>GI124/'DT-Prelim Calcs'!$C$7*('DT-Prelim Calcs'!$C$8-'DT-Prelim Calcs'!$C$9)+'DT-Prelim Calcs'!$C$9</f>
        <v>17.685379594653373</v>
      </c>
      <c r="GK124" s="110">
        <f t="shared" si="177"/>
        <v>17.685379594653373</v>
      </c>
      <c r="GL124" s="2">
        <f t="shared" si="178"/>
        <v>1.39105089030922E-7</v>
      </c>
      <c r="GM124" s="110">
        <f>GL124*'DT-Prelim Calcs'!$C$21/GG$2/'DT-Prelim Calcs'!$C$19/'DT-Prelim Calcs'!$C$18*3.39*'DT-Prelim Calcs'!$C$20</f>
        <v>5.1662702790414608E-6</v>
      </c>
      <c r="GN124" s="88">
        <f t="shared" si="137"/>
        <v>1</v>
      </c>
      <c r="GO124" s="110">
        <f>GM123*'DT-Prelim Calcs'!$C$11+GO123</f>
        <v>12.304226044132037</v>
      </c>
      <c r="GP124" s="110">
        <f>GP123+0.5*GM124*'DT-Prelim Calcs'!$C$11^2+GO124*'DT-Prelim Calcs'!$C$11</f>
        <v>52.981989111136464</v>
      </c>
      <c r="GQ124" s="110">
        <f>MIN('Drive Train'!$G$35-GK123*'DT-Prelim Calcs'!$C$21*'Drive Train'!$G$38,GQ123+GK$2)</f>
        <v>11.108315743542008</v>
      </c>
      <c r="GR124" s="110">
        <f>'Drive Train'!$G$35-GK124*'DT-Prelim Calcs'!$C$21*'Drive Train'!$G$38</f>
        <v>11.108315836481196</v>
      </c>
      <c r="GS124" s="1">
        <f>IF(GP124&gt;='Drive Train'!$G$30,1,0)</f>
        <v>1</v>
      </c>
      <c r="GT124" s="110">
        <f t="shared" si="179"/>
        <v>0</v>
      </c>
      <c r="GU124" s="119">
        <f>GU123+'DT-Prelim Calcs'!$C$11</f>
        <v>4.8000000000000034</v>
      </c>
      <c r="GV124" s="2">
        <f>HF124/'Drive Train'!$G$35</f>
        <v>0.87467054651326592</v>
      </c>
      <c r="GW124" s="88">
        <f>HD124*12*60/(PI() * 'Drive Train'!$G$17)/GV$2*GV124</f>
        <v>4110.8363897993668</v>
      </c>
      <c r="GX124" s="2">
        <f>('DT-Prelim Calcs'!$C$6*GV124-GW124)/('DT-Prelim Calcs'!$C$6*GV124)*'DT-Prelim Calcs'!$C$7*GV124</f>
        <v>0.24077189016981668</v>
      </c>
      <c r="GY124" s="110">
        <f>GX124/'DT-Prelim Calcs'!$C$7*('DT-Prelim Calcs'!$C$8-'DT-Prelim Calcs'!$C$9)+'DT-Prelim Calcs'!$C$9</f>
        <v>17.685377698300876</v>
      </c>
      <c r="GZ124" s="110">
        <f t="shared" si="138"/>
        <v>17.685377698300876</v>
      </c>
      <c r="HA124" s="2">
        <f t="shared" si="180"/>
        <v>9.9434571743106659E-8</v>
      </c>
      <c r="HB124" s="110">
        <f>HA124*'DT-Prelim Calcs'!$C$21/GV$2/'DT-Prelim Calcs'!$C$19/'DT-Prelim Calcs'!$C$18*3.39*'DT-Prelim Calcs'!$C$20</f>
        <v>3.6929337113715153E-6</v>
      </c>
      <c r="HC124" s="88">
        <f t="shared" si="139"/>
        <v>1</v>
      </c>
      <c r="HD124" s="110">
        <f>HB123*'DT-Prelim Calcs'!$C$11+HD123</f>
        <v>12.304226482555016</v>
      </c>
      <c r="HE124" s="110">
        <f>HE123+0.5*HB124*'DT-Prelim Calcs'!$C$11^2+HD124*'DT-Prelim Calcs'!$C$11</f>
        <v>53.649606029877042</v>
      </c>
      <c r="HF124" s="110">
        <f>MIN('Drive Train'!$G$35-GZ123*'DT-Prelim Calcs'!$C$21*'Drive Train'!$G$38,HF123+GZ$2)</f>
        <v>11.108315940718477</v>
      </c>
      <c r="HG124" s="110">
        <f>'Drive Train'!$G$35-GZ124*'DT-Prelim Calcs'!$C$21*'Drive Train'!$G$38</f>
        <v>11.10831600715292</v>
      </c>
      <c r="HH124" s="1">
        <f>IF(HE124&gt;='Drive Train'!$G$30,1,0)</f>
        <v>1</v>
      </c>
      <c r="HI124" s="110">
        <f t="shared" si="181"/>
        <v>0</v>
      </c>
      <c r="HJ124" s="119">
        <f>HJ123+'DT-Prelim Calcs'!$C$11</f>
        <v>4.8000000000000034</v>
      </c>
      <c r="HK124" s="2">
        <f>HU124/'Drive Train'!$G$35</f>
        <v>0.87467055403573124</v>
      </c>
      <c r="HL124" s="88">
        <f>HS124*12*60/(PI() * 'Drive Train'!$G$17)/HK$2*HK124</f>
        <v>4110.8364961244843</v>
      </c>
      <c r="HM124" s="2">
        <f>('DT-Prelim Calcs'!$C$6*HK124-HL124)/('DT-Prelim Calcs'!$C$6*HK124)*'DT-Prelim Calcs'!$C$7*HK124</f>
        <v>0.24077187510553127</v>
      </c>
      <c r="HN124" s="110">
        <f>HM124/'DT-Prelim Calcs'!$C$7*('DT-Prelim Calcs'!$C$8-'DT-Prelim Calcs'!$C$9)+'DT-Prelim Calcs'!$C$9</f>
        <v>17.685376779486305</v>
      </c>
      <c r="HO124" s="110">
        <f t="shared" si="140"/>
        <v>17.685376779486305</v>
      </c>
      <c r="HP124" s="2">
        <f t="shared" si="182"/>
        <v>8.0213541114870779E-8</v>
      </c>
      <c r="HQ124" s="110">
        <f>HP124*'DT-Prelim Calcs'!$C$21/HK$2/'DT-Prelim Calcs'!$C$19/'DT-Prelim Calcs'!$C$18*3.39*'DT-Prelim Calcs'!$C$20</f>
        <v>2.9790774465936906E-6</v>
      </c>
      <c r="HR124" s="88">
        <f t="shared" si="141"/>
        <v>1</v>
      </c>
      <c r="HS124" s="110">
        <f>HQ123*'DT-Prelim Calcs'!$C$11+HS123</f>
        <v>12.304226694978301</v>
      </c>
      <c r="HT124" s="110">
        <f>HT123+0.5*HQ124*'DT-Prelim Calcs'!$C$11^2+HS124*'DT-Prelim Calcs'!$C$11</f>
        <v>54.118328743634528</v>
      </c>
      <c r="HU124" s="110">
        <f>MIN('Drive Train'!$G$35-HO123*'DT-Prelim Calcs'!$C$21*'Drive Train'!$G$38,HU123+HO$2)</f>
        <v>11.108316036253786</v>
      </c>
      <c r="HV124" s="110">
        <f>'Drive Train'!$G$35-HO124*'DT-Prelim Calcs'!$C$21*'Drive Train'!$G$38</f>
        <v>11.108316089846232</v>
      </c>
      <c r="HW124" s="1">
        <f>IF(HT124&gt;='Drive Train'!$G$30,1,0)</f>
        <v>1</v>
      </c>
      <c r="HX124" s="110">
        <f t="shared" si="183"/>
        <v>0</v>
      </c>
      <c r="HY124" s="119">
        <f>HY123+'DT-Prelim Calcs'!$C$11</f>
        <v>4.8000000000000034</v>
      </c>
      <c r="HZ124" s="2">
        <f>IJ124/'Drive Train'!$G$35</f>
        <v>0.87467055808095551</v>
      </c>
      <c r="IA124" s="88">
        <f>IH124*12*60/(PI() * 'Drive Train'!$G$17)/HZ$2*HZ124</f>
        <v>4110.8365533010801</v>
      </c>
      <c r="IB124" s="2">
        <f>('DT-Prelim Calcs'!$C$6*HZ124-IA124)/('DT-Prelim Calcs'!$C$6*HZ124)*'DT-Prelim Calcs'!$C$7*HZ124</f>
        <v>0.24077186700467409</v>
      </c>
      <c r="IC124" s="110">
        <f>IB124/'DT-Prelim Calcs'!$C$7*('DT-Prelim Calcs'!$C$8-'DT-Prelim Calcs'!$C$9)+'DT-Prelim Calcs'!$C$9</f>
        <v>17.68537628539147</v>
      </c>
      <c r="ID124" s="110">
        <f t="shared" si="142"/>
        <v>17.68537628539147</v>
      </c>
      <c r="IE124" s="2">
        <f t="shared" si="184"/>
        <v>6.9877383962468897E-8</v>
      </c>
      <c r="IF124" s="110">
        <f>IE124*'DT-Prelim Calcs'!$C$21/HZ$2/'DT-Prelim Calcs'!$C$19/'DT-Prelim Calcs'!$C$18*3.39*'DT-Prelim Calcs'!$C$20</f>
        <v>2.5951994600443607E-6</v>
      </c>
      <c r="IG124" s="88">
        <f t="shared" si="143"/>
        <v>1</v>
      </c>
      <c r="IH124" s="110">
        <f>IF123*'DT-Prelim Calcs'!$C$11+IH123</f>
        <v>12.304226809209446</v>
      </c>
      <c r="II124" s="110">
        <f>II123+0.5*IF124*'DT-Prelim Calcs'!$C$11^2+IH124*'DT-Prelim Calcs'!$C$11</f>
        <v>54.44739408745825</v>
      </c>
      <c r="IJ124" s="110">
        <f>MIN('Drive Train'!$G$35-ID123*'DT-Prelim Calcs'!$C$21*'Drive Train'!$G$38,IJ123+ID$2)</f>
        <v>11.108316087628134</v>
      </c>
      <c r="IK124" s="110">
        <f>'Drive Train'!$G$35-ID124*'DT-Prelim Calcs'!$C$21*'Drive Train'!$G$38</f>
        <v>11.108316134314768</v>
      </c>
      <c r="IL124" s="1">
        <f>IF(II124&gt;='Drive Train'!$G$30,1,0)</f>
        <v>1</v>
      </c>
      <c r="IM124" s="110">
        <f t="shared" si="185"/>
        <v>0</v>
      </c>
      <c r="IN124" s="119">
        <f>IN123+'DT-Prelim Calcs'!$C$11</f>
        <v>4.8000000000000034</v>
      </c>
      <c r="IO124" s="2">
        <f>IY124/'Drive Train'!$G$35</f>
        <v>0.87467056045570024</v>
      </c>
      <c r="IP124" s="88">
        <f>IW124*12*60/(PI() * 'Drive Train'!$G$17)/IO$2*IO124</f>
        <v>4110.8365868665405</v>
      </c>
      <c r="IQ124" s="2">
        <f>('DT-Prelim Calcs'!$C$6*IO124-IP124)/('DT-Prelim Calcs'!$C$6*IO124)*'DT-Prelim Calcs'!$C$7*IO124</f>
        <v>0.24077186224907454</v>
      </c>
      <c r="IR124" s="110">
        <f>IQ124/'DT-Prelim Calcs'!$C$7*('DT-Prelim Calcs'!$C$8-'DT-Prelim Calcs'!$C$9)+'DT-Prelim Calcs'!$C$9</f>
        <v>17.685375995333626</v>
      </c>
      <c r="IS124" s="110">
        <f t="shared" si="144"/>
        <v>17.685375995333626</v>
      </c>
      <c r="IT124" s="2">
        <f t="shared" si="186"/>
        <v>6.3809553835225685E-8</v>
      </c>
      <c r="IU124" s="110">
        <f>IT124*'DT-Prelim Calcs'!$C$21/IO$2/'DT-Prelim Calcs'!$C$19/'DT-Prelim Calcs'!$C$18*3.39*'DT-Prelim Calcs'!$C$20</f>
        <v>2.3698442939391112E-6</v>
      </c>
      <c r="IV124" s="88">
        <f t="shared" si="145"/>
        <v>1</v>
      </c>
      <c r="IW124" s="110">
        <f>IU123*'DT-Prelim Calcs'!$C$11+IW123</f>
        <v>12.304226876268721</v>
      </c>
      <c r="IX124" s="110">
        <f>IX123+0.5*IU124*'DT-Prelim Calcs'!$C$11^2+IW124*'DT-Prelim Calcs'!$C$11</f>
        <v>54.68011185280352</v>
      </c>
      <c r="IY124" s="110">
        <f>MIN('Drive Train'!$G$35-IS123*'DT-Prelim Calcs'!$C$21*'Drive Train'!$G$38,IY123+IS$2)</f>
        <v>11.108316117787393</v>
      </c>
      <c r="IZ124" s="110">
        <f>'Drive Train'!$G$35-IS124*'DT-Prelim Calcs'!$C$21*'Drive Train'!$G$38</f>
        <v>11.108316160419973</v>
      </c>
      <c r="JA124" s="1">
        <f>IF(IX124&gt;='Drive Train'!$G$30,1,0)</f>
        <v>1</v>
      </c>
      <c r="JB124" s="110">
        <f t="shared" si="187"/>
        <v>0</v>
      </c>
      <c r="JC124" s="119">
        <f>JC123+'DT-Prelim Calcs'!$C$11</f>
        <v>4.8000000000000034</v>
      </c>
      <c r="JD124" s="2">
        <f>JN124/'Drive Train'!$G$35</f>
        <v>0.87467056184620429</v>
      </c>
      <c r="JE124" s="88">
        <f>JL124*12*60/(PI() * 'Drive Train'!$G$17)/JD$2*JD124</f>
        <v>4110.8366065204045</v>
      </c>
      <c r="JF124" s="2">
        <f>('DT-Prelim Calcs'!$C$6*JD124-JE124)/('DT-Prelim Calcs'!$C$6*JD124)*'DT-Prelim Calcs'!$C$7*JD124</f>
        <v>0.24077185946448867</v>
      </c>
      <c r="JG124" s="110">
        <f>JF124/'DT-Prelim Calcs'!$C$7*('DT-Prelim Calcs'!$C$8-'DT-Prelim Calcs'!$C$9)+'DT-Prelim Calcs'!$C$9</f>
        <v>17.685375825493637</v>
      </c>
      <c r="JH124" s="110">
        <f t="shared" si="146"/>
        <v>17.685375825493637</v>
      </c>
      <c r="JI124" s="2">
        <f t="shared" si="188"/>
        <v>6.0256606759789832E-8</v>
      </c>
      <c r="JJ124" s="110">
        <f>JI124*'DT-Prelim Calcs'!$C$21/JD$2/'DT-Prelim Calcs'!$C$19/'DT-Prelim Calcs'!$C$18*3.39*'DT-Prelim Calcs'!$C$20</f>
        <v>2.237890207954872E-6</v>
      </c>
      <c r="JK124" s="88">
        <f t="shared" si="147"/>
        <v>1</v>
      </c>
      <c r="JL124" s="110">
        <f>JJ123*'DT-Prelim Calcs'!$C$11+JL123</f>
        <v>12.304226915534494</v>
      </c>
      <c r="JM124" s="110">
        <f>JM123+0.5*JJ124*'DT-Prelim Calcs'!$C$11^2+JL124*'DT-Prelim Calcs'!$C$11</f>
        <v>54.837744587530572</v>
      </c>
      <c r="JN124" s="110">
        <f>MIN('Drive Train'!$G$35-JH123*'DT-Prelim Calcs'!$C$21*'Drive Train'!$G$38,JN123+JH$2)</f>
        <v>11.108316135446794</v>
      </c>
      <c r="JO124" s="110">
        <f>'Drive Train'!$G$35-JH124*'DT-Prelim Calcs'!$C$21*'Drive Train'!$G$38</f>
        <v>11.108316175705571</v>
      </c>
      <c r="JP124" s="1">
        <f>IF(JM124&gt;='Drive Train'!$G$30,1,0)</f>
        <v>1</v>
      </c>
      <c r="JQ124" s="110">
        <f>MIN(JG124,'DT-Prelim Calcs'!$C$10)*'DT-Prelim Calcs'!$C$11*1000/60/60*(1-JP124)</f>
        <v>0</v>
      </c>
      <c r="JR124" s="119">
        <f>JR123+'DT-Prelim Calcs'!$C$11</f>
        <v>4.8000000000000034</v>
      </c>
      <c r="JS124" s="2">
        <f>KC124/'Drive Train'!$G$35</f>
        <v>0.87467056235778684</v>
      </c>
      <c r="JT124" s="88">
        <f>KA124*12*60/(PI() * 'Drive Train'!$G$17)/JS$2*JS124</f>
        <v>4110.8366137512876</v>
      </c>
      <c r="JU124" s="2">
        <f>('DT-Prelim Calcs'!$C$6*JS124-JT124)/('DT-Prelim Calcs'!$C$6*JS124)*'DT-Prelim Calcs'!$C$7*JS124</f>
        <v>0.24077185844000767</v>
      </c>
      <c r="JV124" s="110">
        <f>JU124/'DT-Prelim Calcs'!$C$7*('DT-Prelim Calcs'!$C$8-'DT-Prelim Calcs'!$C$9)+'DT-Prelim Calcs'!$C$9</f>
        <v>17.685375763007563</v>
      </c>
      <c r="JW124" s="110">
        <f t="shared" si="148"/>
        <v>17.685375763007563</v>
      </c>
      <c r="JX124" s="2">
        <f t="shared" si="189"/>
        <v>5.8949436831934321E-8</v>
      </c>
      <c r="JY124" s="110">
        <f>JX124*'DT-Prelim Calcs'!$C$21/JS$2/'DT-Prelim Calcs'!$C$19/'DT-Prelim Calcs'!$C$18*3.39*'DT-Prelim Calcs'!$C$20</f>
        <v>2.1893427881948694E-6</v>
      </c>
      <c r="JZ124" s="88">
        <f t="shared" si="149"/>
        <v>1</v>
      </c>
      <c r="KA124" s="110">
        <f>JY123*'DT-Prelim Calcs'!$C$11+KA123</f>
        <v>12.304226929980826</v>
      </c>
      <c r="KB124" s="110">
        <f>KB123+0.5*JY124*'DT-Prelim Calcs'!$C$11^2+KA124*'DT-Prelim Calcs'!$C$11</f>
        <v>54.899834667391723</v>
      </c>
      <c r="KC124" s="110">
        <f>MIN('Drive Train'!$G$35-JW123*'DT-Prelim Calcs'!$C$21*'Drive Train'!$G$38,KC123+JW$2)</f>
        <v>11.108316141943892</v>
      </c>
      <c r="KD124" s="110">
        <f>'Drive Train'!$G$35-JW124*'DT-Prelim Calcs'!$C$21*'Drive Train'!$G$38</f>
        <v>11.108316181329318</v>
      </c>
      <c r="KE124" s="1">
        <f>IF(KB124&gt;='Drive Train'!$G$30,1,0)</f>
        <v>1</v>
      </c>
      <c r="KF124" s="110">
        <f>MIN(JV124,'DT-Prelim Calcs'!$C$10)*'DT-Prelim Calcs'!$C$11*1000/60/60*(1-KE124)</f>
        <v>0</v>
      </c>
      <c r="KG124" s="119">
        <f>KG123+'DT-Prelim Calcs'!$C$11</f>
        <v>4.8000000000000034</v>
      </c>
      <c r="KH124" s="2">
        <f>KR124/'Drive Train'!$G$35</f>
        <v>0.87467056231974449</v>
      </c>
      <c r="KI124" s="88">
        <f>KP124*12*60/(PI() * 'Drive Train'!$G$17)/KH$2*KH124</f>
        <v>4110.8366132135843</v>
      </c>
      <c r="KJ124" s="2">
        <f>('DT-Prelim Calcs'!$C$6*KH124-KI124)/('DT-Prelim Calcs'!$C$6*KH124)*'DT-Prelim Calcs'!$C$7*KH124</f>
        <v>0.24077185851619007</v>
      </c>
      <c r="KK124" s="110">
        <f>KJ124/'DT-Prelim Calcs'!$C$7*('DT-Prelim Calcs'!$C$8-'DT-Prelim Calcs'!$C$9)+'DT-Prelim Calcs'!$C$9</f>
        <v>17.685375767654147</v>
      </c>
      <c r="KL124" s="110">
        <f t="shared" si="150"/>
        <v>17.685375767654147</v>
      </c>
      <c r="KM124" s="2">
        <f t="shared" si="190"/>
        <v>5.9046640493720659E-8</v>
      </c>
      <c r="KN124" s="110">
        <f>KM124*'DT-Prelim Calcs'!$C$21/KH$2/'DT-Prelim Calcs'!$C$19/'DT-Prelim Calcs'!$C$18*3.39*'DT-Prelim Calcs'!$C$20</f>
        <v>2.1929528673975729E-6</v>
      </c>
      <c r="KO124" s="88">
        <f t="shared" si="151"/>
        <v>1</v>
      </c>
      <c r="KP124" s="110">
        <f>KN123*'DT-Prelim Calcs'!$C$11+KP123</f>
        <v>12.304226928906568</v>
      </c>
      <c r="KQ124" s="110">
        <f>KQ123+0.5*KN124*'DT-Prelim Calcs'!$C$11^2+KP124*'DT-Prelim Calcs'!$C$11</f>
        <v>54.895279231690857</v>
      </c>
      <c r="KR124" s="110">
        <f>MIN('Drive Train'!$G$35-KL123*'DT-Prelim Calcs'!$C$21*'Drive Train'!$G$38,KR123+KL$2)</f>
        <v>11.108316141460755</v>
      </c>
      <c r="KS124" s="110">
        <f>'Drive Train'!$G$35-KL124*'DT-Prelim Calcs'!$C$21*'Drive Train'!$G$38</f>
        <v>11.108316180911126</v>
      </c>
      <c r="KT124" s="1">
        <f>IF(KQ124&gt;='Drive Train'!$G$30,1,0)</f>
        <v>1</v>
      </c>
      <c r="KU124" s="110">
        <f>MIN(KK124,'DT-Prelim Calcs'!$C$10)*'DT-Prelim Calcs'!$C$11*1000/60/60*(1-KT124)</f>
        <v>0</v>
      </c>
      <c r="KV124" s="119">
        <f>KV123+'DT-Prelim Calcs'!$C$11</f>
        <v>4.8000000000000034</v>
      </c>
      <c r="KW124" s="2">
        <f>LG124/'Drive Train'!$G$35</f>
        <v>0.87467056235546004</v>
      </c>
      <c r="KX124" s="88">
        <f>LE124*12*60/(PI() * 'Drive Train'!$G$17)/KW$2*KW124</f>
        <v>4110.8366137184012</v>
      </c>
      <c r="KY124" s="2">
        <f>('DT-Prelim Calcs'!$C$6*KW124-KX124)/('DT-Prelim Calcs'!$C$6*KW124)*'DT-Prelim Calcs'!$C$7*KW124</f>
        <v>0.24077185844466689</v>
      </c>
      <c r="KZ124" s="110">
        <f>KY124/'DT-Prelim Calcs'!$C$7*('DT-Prelim Calcs'!$C$8-'DT-Prelim Calcs'!$C$9)+'DT-Prelim Calcs'!$C$9</f>
        <v>17.685375763291741</v>
      </c>
      <c r="LA124" s="110">
        <f t="shared" si="152"/>
        <v>17.685375763291741</v>
      </c>
      <c r="LB124" s="2">
        <f t="shared" si="191"/>
        <v>5.8955381632141979E-8</v>
      </c>
      <c r="LC124" s="110">
        <f>LB124*'DT-Prelim Calcs'!$C$21/KW$2/'DT-Prelim Calcs'!$C$19/'DT-Prelim Calcs'!$C$18*3.39*'DT-Prelim Calcs'!$C$20</f>
        <v>2.1895635741117732E-6</v>
      </c>
      <c r="LD124" s="88">
        <f t="shared" si="153"/>
        <v>1</v>
      </c>
      <c r="LE124" s="110">
        <f>LC123*'DT-Prelim Calcs'!$C$11+LE123</f>
        <v>12.304226929915126</v>
      </c>
      <c r="LF124" s="110">
        <f>LF123+0.5*LC124*'DT-Prelim Calcs'!$C$11^2+LE124*'DT-Prelim Calcs'!$C$11</f>
        <v>54.899619582932125</v>
      </c>
      <c r="LG124" s="110">
        <f>MIN('Drive Train'!$G$35-LA123*'DT-Prelim Calcs'!$C$21*'Drive Train'!$G$38,LG123+LA$2)</f>
        <v>11.108316141914342</v>
      </c>
      <c r="LH124" s="110">
        <f>'Drive Train'!$G$35-LA124*'DT-Prelim Calcs'!$C$21*'Drive Train'!$G$38</f>
        <v>11.108316181303742</v>
      </c>
      <c r="LI124" s="1">
        <f>IF(LF124&gt;='Drive Train'!$G$30,1,0)</f>
        <v>1</v>
      </c>
      <c r="LJ124" s="110">
        <f>MIN(KZ124,'DT-Prelim Calcs'!$C$10)*'DT-Prelim Calcs'!$C$11*1000/60/60*(1-LI124)</f>
        <v>0</v>
      </c>
      <c r="LK124" s="119">
        <f>LK123+'DT-Prelim Calcs'!$C$11</f>
        <v>4.8000000000000034</v>
      </c>
      <c r="LL124" s="2">
        <f>LV124/'Drive Train'!$G$35</f>
        <v>0.87467056232854767</v>
      </c>
      <c r="LM124" s="88">
        <f>LT124*12*60/(PI() * 'Drive Train'!$G$17)/LL$2*LL124</f>
        <v>4110.8366133380123</v>
      </c>
      <c r="LN124" s="2">
        <f>('DT-Prelim Calcs'!$C$6*LL124-LM124)/('DT-Prelim Calcs'!$C$6*LL124)*'DT-Prelim Calcs'!$C$7*LL124</f>
        <v>0.24077185849856092</v>
      </c>
      <c r="LO124" s="110">
        <f>LN124/'DT-Prelim Calcs'!$C$7*('DT-Prelim Calcs'!$C$8-'DT-Prelim Calcs'!$C$9)+'DT-Prelim Calcs'!$C$9</f>
        <v>17.685375766578893</v>
      </c>
      <c r="LP124" s="110">
        <f t="shared" si="154"/>
        <v>17.685375766578893</v>
      </c>
      <c r="LQ124" s="2">
        <f t="shared" si="192"/>
        <v>5.9024146875641392E-8</v>
      </c>
      <c r="LR124" s="110">
        <f>LQ124*'DT-Prelim Calcs'!$C$21/LL$2/'DT-Prelim Calcs'!$C$19/'DT-Prelim Calcs'!$C$18*3.39*'DT-Prelim Calcs'!$C$20</f>
        <v>2.1921174694163733E-6</v>
      </c>
      <c r="LS124" s="88">
        <f t="shared" si="155"/>
        <v>1</v>
      </c>
      <c r="LT124" s="110">
        <f>LR123*'DT-Prelim Calcs'!$C$11+LT123</f>
        <v>12.304226929155158</v>
      </c>
      <c r="LU124" s="110">
        <f>LU123+0.5*LR124*'DT-Prelim Calcs'!$C$11^2+LT124*'DT-Prelim Calcs'!$C$11</f>
        <v>54.896743999396264</v>
      </c>
      <c r="LV124" s="110">
        <f>MIN('Drive Train'!$G$35-LP123*'DT-Prelim Calcs'!$C$21*'Drive Train'!$G$38,LV123+LP$2)</f>
        <v>11.108316141572555</v>
      </c>
      <c r="LW124" s="110">
        <f>'Drive Train'!$G$35-LP124*'DT-Prelim Calcs'!$C$21*'Drive Train'!$G$38</f>
        <v>11.108316181007899</v>
      </c>
      <c r="LX124" s="1">
        <f>IF(LU124&gt;='Drive Train'!$G$30,1,0)</f>
        <v>1</v>
      </c>
      <c r="LY124" s="110">
        <f>MIN(LO124,'DT-Prelim Calcs'!$C$10)*'DT-Prelim Calcs'!$C$11*1000/60/60*(1-LX124)</f>
        <v>0</v>
      </c>
      <c r="LZ124" s="119">
        <f>LZ123+'DT-Prelim Calcs'!$C$11</f>
        <v>4.8000000000000034</v>
      </c>
    </row>
    <row r="125" spans="18:338" x14ac:dyDescent="0.2">
      <c r="R125" s="119">
        <f>R124+'DT-Prelim Calcs'!$C$11</f>
        <v>4.8400000000000034</v>
      </c>
      <c r="S125" s="2">
        <f>AG125/'Drive Train'!$G$35</f>
        <v>0</v>
      </c>
      <c r="T125" s="88">
        <f>AE125*12*60/(PI() * 'Drive Train'!$G$17)/S$2*ABS(S125)</f>
        <v>0</v>
      </c>
      <c r="U125" s="2">
        <f>IF(OR(AD124=1,AND($C$32=Motors!$C$28,'DT-Prelim Calcs'!AI124=1)),0,IF(AG125=0,-(V124+$C$9)/($C$8-$C$9)*$C$7,($C$6*S125-T125)/($C$6*S125)*$C$7*S125))</f>
        <v>0</v>
      </c>
      <c r="V125" s="110">
        <f>IF(AND(AD124=1,AI124=1),0,ABS(U125/$C$7*($C$8-$C$9)+$C$9) *'Drive Train'!$K$55 + V124*(1-'Drive Train'!$K$55))</f>
        <v>0</v>
      </c>
      <c r="W125" s="110">
        <f t="shared" si="195"/>
        <v>0</v>
      </c>
      <c r="X125" s="2">
        <f>MAX(MIN(IF(AND(AI124=1,AG125&lt;0),-1,1)*(W125-$C$9)/($C$8-$C$9)*$C$7-$C$29*AE125/T$2 -  AI124*$C$29/2,X$2),MAX(X$4:X124)*-1)</f>
        <v>-0.19877611615902296</v>
      </c>
      <c r="Y125" s="110">
        <f t="shared" si="109"/>
        <v>0</v>
      </c>
      <c r="Z125" s="110">
        <f t="shared" si="110"/>
        <v>0</v>
      </c>
      <c r="AA125" s="110">
        <f t="shared" si="111"/>
        <v>0</v>
      </c>
      <c r="AB125" s="110" t="e">
        <f t="shared" si="112"/>
        <v>#N/A</v>
      </c>
      <c r="AC125" s="88">
        <f t="shared" si="156"/>
        <v>0</v>
      </c>
      <c r="AD125" s="1">
        <f t="shared" si="113"/>
        <v>1</v>
      </c>
      <c r="AE125" s="110">
        <f t="shared" si="114"/>
        <v>0</v>
      </c>
      <c r="AF125" s="110" t="e">
        <f t="shared" si="115"/>
        <v>#N/A</v>
      </c>
      <c r="AG125" s="110">
        <f>IF(AI124=0,MIN('Drive Train'!$G$35-W124*$C$21*'Drive Train'!$G$38,AG124+W$2)-$C$3,IF(AE124-1&lt;=0,0,IF($C$32=Motors!$C$26,MAX(ABS('Drive Train'!$G$35-W124*$C$21*'Drive Train'!$G$38)*-1,AG124-W$2),MAX(0,ABS('Drive Train'!$G$35-W124*$C$21*'Drive Train'!$G$38)*-1,AG124-W$2))))</f>
        <v>0</v>
      </c>
      <c r="AH125" s="110">
        <f>'Drive Train'!$G$35-ABS(W125)*'DT-Prelim Calcs'!$C$21*'Drive Train'!$G$38</f>
        <v>12.7</v>
      </c>
      <c r="AI125" s="1">
        <f>IF(AJ125&gt;='Drive Train'!$G$30,1,0)</f>
        <v>1</v>
      </c>
      <c r="AJ125" s="110">
        <f>AJ124+0.5*Y125*'DT-Prelim Calcs'!$C$11^2+AE125*'DT-Prelim Calcs'!$C$11</f>
        <v>27.383415475911544</v>
      </c>
      <c r="AK125" s="110">
        <f t="shared" si="193"/>
        <v>0</v>
      </c>
      <c r="AL125" s="119">
        <f>AL124+'DT-Prelim Calcs'!$C$11</f>
        <v>4.8400000000000034</v>
      </c>
      <c r="AM125" s="2">
        <f>AW125/'Drive Train'!$G$35</f>
        <v>0.77580437251350343</v>
      </c>
      <c r="AN125" s="88">
        <f>AU125*12*60/(PI() * 'Drive Train'!$G$17)/AM$2*AM125</f>
        <v>2595.4494121937214</v>
      </c>
      <c r="AO125" s="2">
        <f>('DT-Prelim Calcs'!$C$6*AM125-AN125)/('DT-Prelim Calcs'!$C$6*AM125)*'DT-Prelim Calcs'!$C$7*AM125</f>
        <v>0.46724312565617215</v>
      </c>
      <c r="AP125" s="110">
        <f>AO125/'DT-Prelim Calcs'!$C$7*('DT-Prelim Calcs'!$C$8-'DT-Prelim Calcs'!$C$9)+'DT-Prelim Calcs'!$C$9</f>
        <v>31.498516883993478</v>
      </c>
      <c r="AQ125" s="110">
        <f t="shared" si="117"/>
        <v>31.498516883993478</v>
      </c>
      <c r="AR125" s="2">
        <f t="shared" si="157"/>
        <v>0.29585518580981296</v>
      </c>
      <c r="AS125" s="110">
        <f>AR125*'DT-Prelim Calcs'!$C$21/AM$2/'DT-Prelim Calcs'!$C$19/'DT-Prelim Calcs'!$C$18*3.39*'DT-Prelim Calcs'!$C$20</f>
        <v>3.2963593150997355</v>
      </c>
      <c r="AT125" s="88">
        <f t="shared" si="118"/>
        <v>0</v>
      </c>
      <c r="AU125" s="110">
        <f>AS124*'DT-Prelim Calcs'!$C$11+AU124</f>
        <v>29.194948763287254</v>
      </c>
      <c r="AV125" s="110">
        <f>AV124+0.5*AS125*'DT-Prelim Calcs'!$C$11^2+AU125*'DT-Prelim Calcs'!$C$11</f>
        <v>83.345765950105886</v>
      </c>
      <c r="AW125" s="110">
        <f>MIN('Drive Train'!$G$35-AQ124*'DT-Prelim Calcs'!$C$21*'Drive Train'!$G$38,AW124+AQ$2)</f>
        <v>9.8527155309214933</v>
      </c>
      <c r="AX125" s="110">
        <f>'Drive Train'!$G$35-AQ125*'DT-Prelim Calcs'!$C$21*'Drive Train'!$G$38</f>
        <v>9.865133480440587</v>
      </c>
      <c r="AY125" s="1">
        <f>IF(AV125&gt;='Drive Train'!$G$30,1,0)</f>
        <v>1</v>
      </c>
      <c r="AZ125" s="110">
        <f t="shared" si="158"/>
        <v>0</v>
      </c>
      <c r="BA125" s="119">
        <f>BA124+'DT-Prelim Calcs'!$C$11</f>
        <v>4.8400000000000034</v>
      </c>
      <c r="BB125" s="2">
        <f>BL125/'Drive Train'!$G$35</f>
        <v>0.86006225026005356</v>
      </c>
      <c r="BC125" s="88">
        <f>BJ125*12*60/(PI() * 'Drive Train'!$G$17)/BB$2*BB125</f>
        <v>3889.557890622184</v>
      </c>
      <c r="BD125" s="2">
        <f>('DT-Prelim Calcs'!$C$6*BB125-BC125)/('DT-Prelim Calcs'!$C$6*BB125)*'DT-Prelim Calcs'!$C$7*BB125</f>
        <v>0.27359930954864814</v>
      </c>
      <c r="BE125" s="110">
        <f>BD125/'DT-Prelim Calcs'!$C$7*('DT-Prelim Calcs'!$C$8-'DT-Prelim Calcs'!$C$9)+'DT-Prelim Calcs'!$C$9</f>
        <v>19.687617461832438</v>
      </c>
      <c r="BF125" s="110">
        <f t="shared" si="119"/>
        <v>19.687617461832438</v>
      </c>
      <c r="BG125" s="2">
        <f t="shared" si="159"/>
        <v>4.1918390888551565E-2</v>
      </c>
      <c r="BH125" s="110">
        <f>BG125*'DT-Prelim Calcs'!$C$21/BB$2/'DT-Prelim Calcs'!$C$19/'DT-Prelim Calcs'!$C$18*3.39*'DT-Prelim Calcs'!$C$20</f>
        <v>0.7265165108912176</v>
      </c>
      <c r="BI125" s="88">
        <f t="shared" si="120"/>
        <v>0</v>
      </c>
      <c r="BJ125" s="110">
        <f>BH124*'DT-Prelim Calcs'!$C$11+BJ124</f>
        <v>25.370685359436258</v>
      </c>
      <c r="BK125" s="110">
        <f>BK124+0.5*BH125*'DT-Prelim Calcs'!$C$11^2+BJ125*'DT-Prelim Calcs'!$C$11</f>
        <v>87.969068484362751</v>
      </c>
      <c r="BL125" s="110">
        <f>MIN('Drive Train'!$G$35-BF124*'DT-Prelim Calcs'!$C$21*'Drive Train'!$G$38,BL124+BF$2)</f>
        <v>10.92279057830268</v>
      </c>
      <c r="BM125" s="110">
        <f>'Drive Train'!$G$35-BF125*'DT-Prelim Calcs'!$C$21*'Drive Train'!$G$38</f>
        <v>10.92811442843508</v>
      </c>
      <c r="BN125" s="1">
        <f>IF(BK125&gt;='Drive Train'!$G$30,1,0)</f>
        <v>1</v>
      </c>
      <c r="BO125" s="110">
        <f t="shared" si="160"/>
        <v>0</v>
      </c>
      <c r="BP125" s="119">
        <f>BP124+'DT-Prelim Calcs'!$C$11</f>
        <v>4.8400000000000034</v>
      </c>
      <c r="BQ125" s="2">
        <f>CA125/'Drive Train'!$G$35</f>
        <v>0.87397318003271318</v>
      </c>
      <c r="BR125" s="88">
        <f>BY125*12*60/(PI() * 'Drive Train'!$G$17)/BQ$2*BQ125</f>
        <v>4100.443975170524</v>
      </c>
      <c r="BS125" s="2">
        <f>('DT-Prelim Calcs'!$C$6*BQ125-BR125)/('DT-Prelim Calcs'!$C$6*BQ125)*'DT-Prelim Calcs'!$C$7*BQ125</f>
        <v>0.24229773093680387</v>
      </c>
      <c r="BT125" s="110">
        <f>BS125/'DT-Prelim Calcs'!$C$7*('DT-Prelim Calcs'!$C$8-'DT-Prelim Calcs'!$C$9)+'DT-Prelim Calcs'!$C$9</f>
        <v>17.778443163521374</v>
      </c>
      <c r="BU125" s="110">
        <f t="shared" si="121"/>
        <v>17.778443163521374</v>
      </c>
      <c r="BV125" s="2">
        <f t="shared" si="161"/>
        <v>1.9429916475827702E-3</v>
      </c>
      <c r="BW125" s="110">
        <f>BV125*'DT-Prelim Calcs'!$C$21/BQ$2/'DT-Prelim Calcs'!$C$19/'DT-Prelim Calcs'!$C$18*3.39*'DT-Prelim Calcs'!$C$20</f>
        <v>4.5702229241214067E-2</v>
      </c>
      <c r="BX125" s="88">
        <f t="shared" si="122"/>
        <v>1</v>
      </c>
      <c r="BY125" s="110">
        <f>BW124*'DT-Prelim Calcs'!$C$11+BY124</f>
        <v>19.394074403329292</v>
      </c>
      <c r="BZ125" s="110">
        <f>BZ124+0.5*BW125*'DT-Prelim Calcs'!$C$11^2+BY125*'DT-Prelim Calcs'!$C$11</f>
        <v>77.809924032385354</v>
      </c>
      <c r="CA125" s="110">
        <f>MIN('Drive Train'!$G$35-BU124*'DT-Prelim Calcs'!$C$21*'Drive Train'!$G$38,CA124+BU$2)</f>
        <v>11.099459386415457</v>
      </c>
      <c r="CB125" s="110">
        <f>'Drive Train'!$G$35-BU125*'DT-Prelim Calcs'!$C$21*'Drive Train'!$G$38</f>
        <v>11.099940115283076</v>
      </c>
      <c r="CC125" s="1">
        <f>IF(BZ125&gt;='Drive Train'!$G$30,1,0)</f>
        <v>1</v>
      </c>
      <c r="CD125" s="110">
        <f t="shared" si="162"/>
        <v>0</v>
      </c>
      <c r="CE125" s="119">
        <f>CE124+'DT-Prelim Calcs'!$C$11</f>
        <v>4.8400000000000034</v>
      </c>
      <c r="CF125" s="2">
        <f>CP125/'Drive Train'!$G$35</f>
        <v>0.87465893597501798</v>
      </c>
      <c r="CG125" s="88">
        <f>CN125*12*60/(PI() * 'Drive Train'!$G$17)/CF$2*CF125</f>
        <v>4110.6669283019191</v>
      </c>
      <c r="CH125" s="2">
        <f>('DT-Prelim Calcs'!$C$6*CF125-CG125)/('DT-Prelim Calcs'!$C$6*CF125)*'DT-Prelim Calcs'!$C$7*CF125</f>
        <v>0.24079643381626412</v>
      </c>
      <c r="CI125" s="110">
        <f>CH125/'DT-Prelim Calcs'!$C$7*('DT-Prelim Calcs'!$C$8-'DT-Prelim Calcs'!$C$9)+'DT-Prelim Calcs'!$C$9</f>
        <v>17.686874686665753</v>
      </c>
      <c r="CJ125" s="110">
        <f t="shared" si="123"/>
        <v>17.686874686665753</v>
      </c>
      <c r="CK125" s="2">
        <f t="shared" si="163"/>
        <v>3.1372485330999345E-5</v>
      </c>
      <c r="CL125" s="110">
        <f>CK125*'DT-Prelim Calcs'!$C$21/CF$2/'DT-Prelim Calcs'!$C$19/'DT-Prelim Calcs'!$C$18*3.39*'DT-Prelim Calcs'!$C$20</f>
        <v>9.3212255381499264E-4</v>
      </c>
      <c r="CM125" s="88">
        <f t="shared" si="124"/>
        <v>1</v>
      </c>
      <c r="CN125" s="110">
        <f>CL124*'DT-Prelim Calcs'!$C$11+CN124</f>
        <v>15.379853234964118</v>
      </c>
      <c r="CO125" s="110">
        <f>CO124+0.5*CL125*'DT-Prelim Calcs'!$C$11^2+CN125*'DT-Prelim Calcs'!$C$11</f>
        <v>66.411676962139879</v>
      </c>
      <c r="CP125" s="110">
        <f>MIN('Drive Train'!$G$35-CJ124*'DT-Prelim Calcs'!$C$21*'Drive Train'!$G$38,CP124+CJ$2)</f>
        <v>11.108168486882727</v>
      </c>
      <c r="CQ125" s="110">
        <f>'Drive Train'!$G$35-CJ125*'DT-Prelim Calcs'!$C$21*'Drive Train'!$G$38</f>
        <v>11.108181278200082</v>
      </c>
      <c r="CR125" s="1">
        <f>IF(CO125&gt;='Drive Train'!$G$30,1,0)</f>
        <v>1</v>
      </c>
      <c r="CS125" s="110">
        <f t="shared" si="164"/>
        <v>0</v>
      </c>
      <c r="CT125" s="119">
        <f>CT124+'DT-Prelim Calcs'!$C$11</f>
        <v>4.8400000000000034</v>
      </c>
      <c r="CU125" s="2">
        <f>DE125/'Drive Train'!$G$35</f>
        <v>0.87467052015098223</v>
      </c>
      <c r="CV125" s="88">
        <f>DC125*12*60/(PI() * 'Drive Train'!$G$17)/CU$2*CU125</f>
        <v>4110.8360117477305</v>
      </c>
      <c r="CW125" s="2">
        <f>('DT-Prelim Calcs'!$C$6*CU125-CV125)/('DT-Prelim Calcs'!$C$6*CU125)*'DT-Prelim Calcs'!$C$7*CU125</f>
        <v>0.24077194427516241</v>
      </c>
      <c r="CX125" s="110">
        <f>CW125/'DT-Prelim Calcs'!$C$7*('DT-Prelim Calcs'!$C$8-'DT-Prelim Calcs'!$C$9)+'DT-Prelim Calcs'!$C$9</f>
        <v>17.685380998343241</v>
      </c>
      <c r="CY125" s="110">
        <f t="shared" si="125"/>
        <v>17.685380998343241</v>
      </c>
      <c r="CZ125" s="2">
        <f t="shared" si="165"/>
        <v>1.684256288048136E-7</v>
      </c>
      <c r="DA125" s="110">
        <f>CZ125*'DT-Prelim Calcs'!$C$21/CU$2/'DT-Prelim Calcs'!$C$19/'DT-Prelim Calcs'!$C$18*3.39*'DT-Prelim Calcs'!$C$20</f>
        <v>6.0467083951095588E-6</v>
      </c>
      <c r="DB125" s="88">
        <f t="shared" si="126"/>
        <v>1</v>
      </c>
      <c r="DC125" s="110">
        <f>DA124*'DT-Prelim Calcs'!$C$11+DC124</f>
        <v>12.728509367427362</v>
      </c>
      <c r="DD125" s="110">
        <f>DD124+0.5*DA125*'DT-Prelim Calcs'!$C$11^2+DC125*'DT-Prelim Calcs'!$C$11</f>
        <v>56.996563485221003</v>
      </c>
      <c r="DE125" s="110">
        <f>MIN('Drive Train'!$G$35-CY124*'DT-Prelim Calcs'!$C$21*'Drive Train'!$G$38,DE124+CY$2)</f>
        <v>11.108315605917474</v>
      </c>
      <c r="DF125" s="110">
        <f>'Drive Train'!$G$35-CY125*'DT-Prelim Calcs'!$C$21*'Drive Train'!$G$38</f>
        <v>11.108315710149107</v>
      </c>
      <c r="DG125" s="1">
        <f>IF(DD125&gt;='Drive Train'!$G$30,1,0)</f>
        <v>1</v>
      </c>
      <c r="DH125" s="110">
        <f t="shared" si="166"/>
        <v>0</v>
      </c>
      <c r="DI125" s="119">
        <f>DI124+'DT-Prelim Calcs'!$C$11</f>
        <v>4.8400000000000034</v>
      </c>
      <c r="DJ125" s="2">
        <f>DT125/'Drive Train'!$G$35</f>
        <v>0.87467058531692288</v>
      </c>
      <c r="DK125" s="88">
        <f>DR125*12*60/(PI() * 'Drive Train'!$G$17)/DJ$2*DJ125</f>
        <v>4110.8369383037652</v>
      </c>
      <c r="DL125" s="2">
        <f>('DT-Prelim Calcs'!$C$6*DJ125-DK125)/('DT-Prelim Calcs'!$C$6*DJ125)*'DT-Prelim Calcs'!$C$7*DJ125</f>
        <v>0.24077181245297272</v>
      </c>
      <c r="DM125" s="110">
        <f>DL125/'DT-Prelim Calcs'!$C$7*('DT-Prelim Calcs'!$C$8-'DT-Prelim Calcs'!$C$9)+'DT-Prelim Calcs'!$C$9</f>
        <v>17.685372958124578</v>
      </c>
      <c r="DN125" s="110">
        <f t="shared" si="127"/>
        <v>17.685372958124578</v>
      </c>
      <c r="DO125" s="2">
        <f t="shared" si="167"/>
        <v>2.7334948193846742E-10</v>
      </c>
      <c r="DP125" s="110">
        <f>DO125*'DT-Prelim Calcs'!$C$21/DJ$2/'DT-Prelim Calcs'!$C$19/'DT-Prelim Calcs'!$C$18*3.39*'DT-Prelim Calcs'!$C$20</f>
        <v>1.1505619883432061E-8</v>
      </c>
      <c r="DQ125" s="88">
        <f t="shared" si="128"/>
        <v>1</v>
      </c>
      <c r="DR125" s="110">
        <f>DP124*'DT-Prelim Calcs'!$C$11+DR124</f>
        <v>10.856671392734938</v>
      </c>
      <c r="DS125" s="110">
        <f>DS124+0.5*DP125*'DT-Prelim Calcs'!$C$11^2+DR125*'DT-Prelim Calcs'!$C$11</f>
        <v>49.579651045848486</v>
      </c>
      <c r="DT125" s="110">
        <f>MIN('Drive Train'!$G$35-DN124*'DT-Prelim Calcs'!$C$21*'Drive Train'!$G$38,DT124+DN$2)</f>
        <v>11.108316433524919</v>
      </c>
      <c r="DU125" s="110">
        <f>'Drive Train'!$G$35-DN125*'DT-Prelim Calcs'!$C$21*'Drive Train'!$G$38</f>
        <v>11.108316433768787</v>
      </c>
      <c r="DV125" s="1">
        <f>IF(DS125&gt;='Drive Train'!$G$30,1,0)</f>
        <v>1</v>
      </c>
      <c r="DW125" s="110">
        <f t="shared" si="168"/>
        <v>0</v>
      </c>
      <c r="DX125" s="119">
        <f>DX124+'DT-Prelim Calcs'!$C$11</f>
        <v>4.8400000000000034</v>
      </c>
      <c r="DY125" s="2">
        <f>EI125/'Drive Train'!$G$35</f>
        <v>0.87467058542856446</v>
      </c>
      <c r="DZ125" s="88">
        <f>EG125*12*60/(PI() * 'Drive Train'!$G$17)/DY$2*DY125</f>
        <v>4110.8369398416553</v>
      </c>
      <c r="EA125" s="2">
        <f>('DT-Prelim Calcs'!$C$6*DY125-DZ125)/('DT-Prelim Calcs'!$C$6*DY125)*'DT-Prelim Calcs'!$C$7*DY125</f>
        <v>0.2407718122390817</v>
      </c>
      <c r="EB125" s="110">
        <f>EA125/'DT-Prelim Calcs'!$C$7*('DT-Prelim Calcs'!$C$8-'DT-Prelim Calcs'!$C$9)+'DT-Prelim Calcs'!$C$9</f>
        <v>17.685372945078743</v>
      </c>
      <c r="EC125" s="110">
        <f t="shared" si="129"/>
        <v>17.685372945078743</v>
      </c>
      <c r="ED125" s="2">
        <f t="shared" si="169"/>
        <v>1.1590728377086634E-13</v>
      </c>
      <c r="EE125" s="110">
        <f>ED125*'DT-Prelim Calcs'!$C$21/DY$2/'DT-Prelim Calcs'!$C$19/'DT-Prelim Calcs'!$C$18*3.39*'DT-Prelim Calcs'!$C$20</f>
        <v>5.5961350319668265E-12</v>
      </c>
      <c r="EF125" s="88">
        <f t="shared" si="130"/>
        <v>1</v>
      </c>
      <c r="EG125" s="110">
        <f>EE124*'DT-Prelim Calcs'!$C$11+EG124</f>
        <v>9.4647904472811746</v>
      </c>
      <c r="EH125" s="110">
        <f>EH124+0.5*EE125*'DT-Prelim Calcs'!$C$11^2+EG125*'DT-Prelim Calcs'!$C$11</f>
        <v>43.733330618986528</v>
      </c>
      <c r="EI125" s="110">
        <f>MIN('Drive Train'!$G$35-EC124*'DT-Prelim Calcs'!$C$21*'Drive Train'!$G$38,EI124+EC$2)</f>
        <v>11.108316434942768</v>
      </c>
      <c r="EJ125" s="110">
        <f>'Drive Train'!$G$35-EC125*'DT-Prelim Calcs'!$C$21*'Drive Train'!$G$38</f>
        <v>11.108316434942912</v>
      </c>
      <c r="EK125" s="1">
        <f>IF(EH125&gt;='Drive Train'!$G$30,1,0)</f>
        <v>1</v>
      </c>
      <c r="EL125" s="110">
        <f t="shared" si="170"/>
        <v>0</v>
      </c>
      <c r="EM125" s="119">
        <f>EM124+'DT-Prelim Calcs'!$C$11</f>
        <v>4.8400000000000034</v>
      </c>
      <c r="EN125" s="2">
        <f>EX125/'Drive Train'!$G$35</f>
        <v>0.87467058542861498</v>
      </c>
      <c r="EO125" s="88">
        <f>EV125*12*60/(PI() * 'Drive Train'!$G$17)/EN$2*EN125</f>
        <v>4110.8369398423256</v>
      </c>
      <c r="EP125" s="2">
        <f>('DT-Prelim Calcs'!$C$6*EN125-EO125)/('DT-Prelim Calcs'!$C$6*EN125)*'DT-Prelim Calcs'!$C$7*EN125</f>
        <v>0.24077181223899105</v>
      </c>
      <c r="EQ125" s="110">
        <f>EP125/'DT-Prelim Calcs'!$C$7*('DT-Prelim Calcs'!$C$8-'DT-Prelim Calcs'!$C$9)+'DT-Prelim Calcs'!$C$9</f>
        <v>17.685372945073215</v>
      </c>
      <c r="ER125" s="110">
        <f t="shared" si="131"/>
        <v>17.685372945073215</v>
      </c>
      <c r="ES125" s="2">
        <f t="shared" si="171"/>
        <v>-8.3266726846886741E-17</v>
      </c>
      <c r="ET125" s="110">
        <f>ES125*'DT-Prelim Calcs'!$C$21/EN$2/'DT-Prelim Calcs'!$C$19/'DT-Prelim Calcs'!$C$18*3.39*'DT-Prelim Calcs'!$C$20</f>
        <v>-4.5356237364894706E-15</v>
      </c>
      <c r="EU125" s="88">
        <f t="shared" si="132"/>
        <v>1</v>
      </c>
      <c r="EV125" s="110">
        <f>ET124*'DT-Prelim Calcs'!$C$11+EV124</f>
        <v>8.3892460782728335</v>
      </c>
      <c r="EW125" s="110">
        <f>EW124+0.5*ET125*'DT-Prelim Calcs'!$C$11^2+EV125*'DT-Prelim Calcs'!$C$11</f>
        <v>39.060507365398863</v>
      </c>
      <c r="EX125" s="110">
        <f>MIN('Drive Train'!$G$35-ER124*'DT-Prelim Calcs'!$C$21*'Drive Train'!$G$38,EX124+ER$2)</f>
        <v>11.10831643494341</v>
      </c>
      <c r="EY125" s="110">
        <f>'Drive Train'!$G$35-ER125*'DT-Prelim Calcs'!$C$21*'Drive Train'!$G$38</f>
        <v>11.10831643494341</v>
      </c>
      <c r="EZ125" s="1">
        <f>IF(EW125&gt;='Drive Train'!$G$30,1,0)</f>
        <v>1</v>
      </c>
      <c r="FA125" s="110">
        <f t="shared" si="172"/>
        <v>0</v>
      </c>
      <c r="FB125" s="119">
        <f>FB124+'DT-Prelim Calcs'!$C$11</f>
        <v>4.8400000000000034</v>
      </c>
      <c r="FC125" s="2">
        <f>FM125/'Drive Train'!$G$35</f>
        <v>0.87467058542861498</v>
      </c>
      <c r="FD125" s="88">
        <f>FK125*12*60/(PI() * 'Drive Train'!$G$17)/FC$2*FC125</f>
        <v>4110.8369398423247</v>
      </c>
      <c r="FE125" s="2">
        <f>('DT-Prelim Calcs'!$C$6*FC125-FD125)/('DT-Prelim Calcs'!$C$6*FC125)*'DT-Prelim Calcs'!$C$7*FC125</f>
        <v>0.24077181223899125</v>
      </c>
      <c r="FF125" s="110">
        <f>FE125/'DT-Prelim Calcs'!$C$7*('DT-Prelim Calcs'!$C$8-'DT-Prelim Calcs'!$C$9)+'DT-Prelim Calcs'!$C$9</f>
        <v>17.685372945073226</v>
      </c>
      <c r="FG125" s="110">
        <f t="shared" si="133"/>
        <v>17.685372945073226</v>
      </c>
      <c r="FH125" s="2">
        <f t="shared" si="173"/>
        <v>1.1102230246251565E-16</v>
      </c>
      <c r="FI125" s="110">
        <f>FH125*'DT-Prelim Calcs'!$C$21/FC$2/'DT-Prelim Calcs'!$C$19/'DT-Prelim Calcs'!$C$18*3.39*'DT-Prelim Calcs'!$C$20</f>
        <v>6.7347140329692135E-15</v>
      </c>
      <c r="FJ125" s="88">
        <f t="shared" si="134"/>
        <v>1</v>
      </c>
      <c r="FK125" s="110">
        <f>FI124*'DT-Prelim Calcs'!$C$11+FK124</f>
        <v>7.5332005600817276</v>
      </c>
      <c r="FL125" s="110">
        <f>FL124+0.5*FI125*'DT-Prelim Calcs'!$C$11^2+FK125*'DT-Prelim Calcs'!$C$11</f>
        <v>35.264769717116849</v>
      </c>
      <c r="FM125" s="110">
        <f>MIN('Drive Train'!$G$35-FG124*'DT-Prelim Calcs'!$C$21*'Drive Train'!$G$38,FM124+FG$2)</f>
        <v>11.10831643494341</v>
      </c>
      <c r="FN125" s="110">
        <f>'Drive Train'!$G$35-FG125*'DT-Prelim Calcs'!$C$21*'Drive Train'!$G$38</f>
        <v>11.10831643494341</v>
      </c>
      <c r="FO125" s="1">
        <f>IF(FL125&gt;='Drive Train'!$G$30,1,0)</f>
        <v>1</v>
      </c>
      <c r="FP125" s="110">
        <f t="shared" si="174"/>
        <v>0</v>
      </c>
      <c r="FQ125" s="119">
        <f>FQ124+'DT-Prelim Calcs'!$C$11</f>
        <v>4.8400000000000034</v>
      </c>
      <c r="FR125" s="2">
        <f>GB125/'Drive Train'!$G$35</f>
        <v>0.87467058542861498</v>
      </c>
      <c r="FS125" s="88">
        <f>FZ125*12*60/(PI() * 'Drive Train'!$G$17)/FR$2*FR125</f>
        <v>4110.8369398423247</v>
      </c>
      <c r="FT125" s="2">
        <f>('DT-Prelim Calcs'!$C$6*FR125-FS125)/('DT-Prelim Calcs'!$C$6*FR125)*'DT-Prelim Calcs'!$C$7*FR125</f>
        <v>0.24077181223899125</v>
      </c>
      <c r="FU125" s="110">
        <f>FT125/'DT-Prelim Calcs'!$C$7*('DT-Prelim Calcs'!$C$8-'DT-Prelim Calcs'!$C$9)+'DT-Prelim Calcs'!$C$9</f>
        <v>17.685372945073226</v>
      </c>
      <c r="FV125" s="110">
        <f t="shared" si="135"/>
        <v>17.685372945073226</v>
      </c>
      <c r="FW125" s="2">
        <f t="shared" si="175"/>
        <v>1.3877787807814457E-16</v>
      </c>
      <c r="FX125" s="110">
        <f>FW125*'DT-Prelim Calcs'!$C$21/FR$2/'DT-Prelim Calcs'!$C$19/'DT-Prelim Calcs'!$C$18*3.39*'DT-Prelim Calcs'!$C$20</f>
        <v>9.2774121882739154E-15</v>
      </c>
      <c r="FY125" s="88">
        <f t="shared" si="136"/>
        <v>1</v>
      </c>
      <c r="FZ125" s="110">
        <f>FX124*'DT-Prelim Calcs'!$C$11+FZ124</f>
        <v>6.8356819897037893</v>
      </c>
      <c r="GA125" s="110">
        <f>GA124+0.5*FX125*'DT-Prelim Calcs'!$C$11^2+FZ125*'DT-Prelim Calcs'!$C$11</f>
        <v>32.128152985460382</v>
      </c>
      <c r="GB125" s="110">
        <f>MIN('Drive Train'!$G$35-FV124*'DT-Prelim Calcs'!$C$21*'Drive Train'!$G$38,GB124+FV$2)</f>
        <v>11.10831643494341</v>
      </c>
      <c r="GC125" s="110">
        <f>'Drive Train'!$G$35-FV125*'DT-Prelim Calcs'!$C$21*'Drive Train'!$G$38</f>
        <v>11.10831643494341</v>
      </c>
      <c r="GD125" s="1">
        <f>IF(GA125&gt;='Drive Train'!$G$30,1,0)</f>
        <v>1</v>
      </c>
      <c r="GE125" s="110">
        <f t="shared" si="176"/>
        <v>0</v>
      </c>
      <c r="GF125" s="119">
        <f>GF124+'DT-Prelim Calcs'!$C$11</f>
        <v>4.8400000000000034</v>
      </c>
      <c r="GG125" s="2">
        <f>GQ125/'Drive Train'!$G$35</f>
        <v>0.87467053830560604</v>
      </c>
      <c r="GH125" s="88">
        <f>GO125*12*60/(PI() * 'Drive Train'!$G$17)/GG$2*GG125</f>
        <v>4110.8362737894713</v>
      </c>
      <c r="GI125" s="2">
        <f>('DT-Prelim Calcs'!$C$6*GG125-GH125)/('DT-Prelim Calcs'!$C$6*GG125)*'DT-Prelim Calcs'!$C$7*GG125</f>
        <v>0.24077190660625469</v>
      </c>
      <c r="GJ125" s="110">
        <f>GI125/'DT-Prelim Calcs'!$C$7*('DT-Prelim Calcs'!$C$8-'DT-Prelim Calcs'!$C$9)+'DT-Prelim Calcs'!$C$9</f>
        <v>17.685378700807025</v>
      </c>
      <c r="GK125" s="110">
        <f t="shared" si="177"/>
        <v>17.685378700807025</v>
      </c>
      <c r="GL125" s="2">
        <f t="shared" si="178"/>
        <v>1.2040637814569877E-7</v>
      </c>
      <c r="GM125" s="110">
        <f>GL125*'DT-Prelim Calcs'!$C$21/GG$2/'DT-Prelim Calcs'!$C$19/'DT-Prelim Calcs'!$C$18*3.39*'DT-Prelim Calcs'!$C$20</f>
        <v>4.4718126213403565E-6</v>
      </c>
      <c r="GN125" s="88">
        <f t="shared" si="137"/>
        <v>1</v>
      </c>
      <c r="GO125" s="110">
        <f>GM124*'DT-Prelim Calcs'!$C$11+GO124</f>
        <v>12.304226250782849</v>
      </c>
      <c r="GP125" s="110">
        <f>GP124+0.5*GM125*'DT-Prelim Calcs'!$C$11^2+GO125*'DT-Prelim Calcs'!$C$11</f>
        <v>53.474158164745226</v>
      </c>
      <c r="GQ125" s="110">
        <f>MIN('Drive Train'!$G$35-GK124*'DT-Prelim Calcs'!$C$21*'Drive Train'!$G$38,GQ124+GK$2)</f>
        <v>11.108315836481196</v>
      </c>
      <c r="GR125" s="110">
        <f>'Drive Train'!$G$35-GK125*'DT-Prelim Calcs'!$C$21*'Drive Train'!$G$38</f>
        <v>11.108315916927367</v>
      </c>
      <c r="GS125" s="1">
        <f>IF(GP125&gt;='Drive Train'!$G$30,1,0)</f>
        <v>1</v>
      </c>
      <c r="GT125" s="110">
        <f t="shared" si="179"/>
        <v>0</v>
      </c>
      <c r="GU125" s="119">
        <f>GU124+'DT-Prelim Calcs'!$C$11</f>
        <v>4.8400000000000034</v>
      </c>
      <c r="GV125" s="2">
        <f>HF125/'Drive Train'!$G$35</f>
        <v>0.87467055174432451</v>
      </c>
      <c r="GW125" s="88">
        <f>HD125*12*60/(PI() * 'Drive Train'!$G$17)/GV$2*GV125</f>
        <v>4110.8364637369496</v>
      </c>
      <c r="GX125" s="2">
        <f>('DT-Prelim Calcs'!$C$6*GV125-GW125)/('DT-Prelim Calcs'!$C$6*GV125)*'DT-Prelim Calcs'!$C$7*GV125</f>
        <v>0.24077187969424088</v>
      </c>
      <c r="GY125" s="110">
        <f>GX125/'DT-Prelim Calcs'!$C$7*('DT-Prelim Calcs'!$C$8-'DT-Prelim Calcs'!$C$9)+'DT-Prelim Calcs'!$C$9</f>
        <v>17.685377059365045</v>
      </c>
      <c r="GZ125" s="110">
        <f t="shared" si="138"/>
        <v>17.685377059365045</v>
      </c>
      <c r="HA125" s="2">
        <f t="shared" si="180"/>
        <v>8.6068430577013189E-8</v>
      </c>
      <c r="HB125" s="110">
        <f>HA125*'DT-Prelim Calcs'!$C$21/GV$2/'DT-Prelim Calcs'!$C$19/'DT-Prelim Calcs'!$C$18*3.39*'DT-Prelim Calcs'!$C$20</f>
        <v>3.1965241383435196E-6</v>
      </c>
      <c r="HC125" s="88">
        <f t="shared" si="139"/>
        <v>1</v>
      </c>
      <c r="HD125" s="110">
        <f>HB124*'DT-Prelim Calcs'!$C$11+HD124</f>
        <v>12.304226630272364</v>
      </c>
      <c r="HE125" s="110">
        <f>HE124+0.5*HB125*'DT-Prelim Calcs'!$C$11^2+HD125*'DT-Prelim Calcs'!$C$11</f>
        <v>54.141775097645159</v>
      </c>
      <c r="HF125" s="110">
        <f>MIN('Drive Train'!$G$35-GZ124*'DT-Prelim Calcs'!$C$21*'Drive Train'!$G$38,HF124+GZ$2)</f>
        <v>11.10831600715292</v>
      </c>
      <c r="HG125" s="110">
        <f>'Drive Train'!$G$35-GZ125*'DT-Prelim Calcs'!$C$21*'Drive Train'!$G$38</f>
        <v>11.108316064657146</v>
      </c>
      <c r="HH125" s="1">
        <f>IF(HE125&gt;='Drive Train'!$G$30,1,0)</f>
        <v>1</v>
      </c>
      <c r="HI125" s="110">
        <f t="shared" si="181"/>
        <v>0</v>
      </c>
      <c r="HJ125" s="119">
        <f>HJ124+'DT-Prelim Calcs'!$C$11</f>
        <v>4.8400000000000034</v>
      </c>
      <c r="HK125" s="2">
        <f>HU125/'Drive Train'!$G$35</f>
        <v>0.87467055825560891</v>
      </c>
      <c r="HL125" s="88">
        <f>HS125*12*60/(PI() * 'Drive Train'!$G$17)/HK$2*HK125</f>
        <v>4110.8365557696898</v>
      </c>
      <c r="HM125" s="2">
        <f>('DT-Prelim Calcs'!$C$6*HK125-HL125)/('DT-Prelim Calcs'!$C$6*HK125)*'DT-Prelim Calcs'!$C$7*HK125</f>
        <v>0.24077186665491832</v>
      </c>
      <c r="HN125" s="110">
        <f>HM125/'DT-Prelim Calcs'!$C$7*('DT-Prelim Calcs'!$C$8-'DT-Prelim Calcs'!$C$9)+'DT-Prelim Calcs'!$C$9</f>
        <v>17.685376264058849</v>
      </c>
      <c r="HO125" s="110">
        <f t="shared" si="140"/>
        <v>17.685376264058849</v>
      </c>
      <c r="HP125" s="2">
        <f t="shared" si="182"/>
        <v>6.9431118632223843E-8</v>
      </c>
      <c r="HQ125" s="110">
        <f>HP125*'DT-Prelim Calcs'!$C$21/HK$2/'DT-Prelim Calcs'!$C$19/'DT-Prelim Calcs'!$C$18*3.39*'DT-Prelim Calcs'!$C$20</f>
        <v>2.5786254631598969E-6</v>
      </c>
      <c r="HR125" s="88">
        <f t="shared" si="141"/>
        <v>1</v>
      </c>
      <c r="HS125" s="110">
        <f>HQ124*'DT-Prelim Calcs'!$C$11+HS124</f>
        <v>12.304226814141398</v>
      </c>
      <c r="HT125" s="110">
        <f>HT124+0.5*HQ125*'DT-Prelim Calcs'!$C$11^2+HS125*'DT-Prelim Calcs'!$C$11</f>
        <v>54.610497818263084</v>
      </c>
      <c r="HU125" s="110">
        <f>MIN('Drive Train'!$G$35-HO124*'DT-Prelim Calcs'!$C$21*'Drive Train'!$G$38,HU124+HO$2)</f>
        <v>11.108316089846232</v>
      </c>
      <c r="HV125" s="110">
        <f>'Drive Train'!$G$35-HO125*'DT-Prelim Calcs'!$C$21*'Drive Train'!$G$38</f>
        <v>11.108316136234702</v>
      </c>
      <c r="HW125" s="1">
        <f>IF(HT125&gt;='Drive Train'!$G$30,1,0)</f>
        <v>1</v>
      </c>
      <c r="HX125" s="110">
        <f t="shared" si="183"/>
        <v>0</v>
      </c>
      <c r="HY125" s="119">
        <f>HY124+'DT-Prelim Calcs'!$C$11</f>
        <v>4.8400000000000034</v>
      </c>
      <c r="HZ125" s="2">
        <f>IJ125/'Drive Train'!$G$35</f>
        <v>0.87467056175706837</v>
      </c>
      <c r="IA125" s="88">
        <f>IH125*12*60/(PI() * 'Drive Train'!$G$17)/HZ$2*HZ125</f>
        <v>4110.8366052605252</v>
      </c>
      <c r="IB125" s="2">
        <f>('DT-Prelim Calcs'!$C$6*HZ125-IA125)/('DT-Prelim Calcs'!$C$6*HZ125)*'DT-Prelim Calcs'!$C$7*HZ125</f>
        <v>0.24077185964299022</v>
      </c>
      <c r="IC125" s="110">
        <f>IB125/'DT-Prelim Calcs'!$C$7*('DT-Prelim Calcs'!$C$8-'DT-Prelim Calcs'!$C$9)+'DT-Prelim Calcs'!$C$9</f>
        <v>17.685375836380963</v>
      </c>
      <c r="ID125" s="110">
        <f t="shared" si="142"/>
        <v>17.685375836380963</v>
      </c>
      <c r="IE125" s="2">
        <f t="shared" si="184"/>
        <v>6.0484362851553897E-8</v>
      </c>
      <c r="IF125" s="110">
        <f>IE125*'DT-Prelim Calcs'!$C$21/HZ$2/'DT-Prelim Calcs'!$C$19/'DT-Prelim Calcs'!$C$18*3.39*'DT-Prelim Calcs'!$C$20</f>
        <v>2.2463489173805908E-6</v>
      </c>
      <c r="IG125" s="88">
        <f t="shared" si="143"/>
        <v>1</v>
      </c>
      <c r="IH125" s="110">
        <f>IF124*'DT-Prelim Calcs'!$C$11+IH124</f>
        <v>12.304226913017425</v>
      </c>
      <c r="II125" s="110">
        <f>II124+0.5*IF125*'DT-Prelim Calcs'!$C$11^2+IH125*'DT-Prelim Calcs'!$C$11</f>
        <v>54.939563165776022</v>
      </c>
      <c r="IJ125" s="110">
        <f>MIN('Drive Train'!$G$35-ID124*'DT-Prelim Calcs'!$C$21*'Drive Train'!$G$38,IJ124+ID$2)</f>
        <v>11.108316134314768</v>
      </c>
      <c r="IK125" s="110">
        <f>'Drive Train'!$G$35-ID125*'DT-Prelim Calcs'!$C$21*'Drive Train'!$G$38</f>
        <v>11.108316174725713</v>
      </c>
      <c r="IL125" s="1">
        <f>IF(II125&gt;='Drive Train'!$G$30,1,0)</f>
        <v>1</v>
      </c>
      <c r="IM125" s="110">
        <f t="shared" si="185"/>
        <v>0</v>
      </c>
      <c r="IN125" s="119">
        <f>IN124+'DT-Prelim Calcs'!$C$11</f>
        <v>4.8400000000000034</v>
      </c>
      <c r="IO125" s="2">
        <f>IY125/'Drive Train'!$G$35</f>
        <v>0.87467056381259634</v>
      </c>
      <c r="IP125" s="88">
        <f>IW125*12*60/(PI() * 'Drive Train'!$G$17)/IO$2*IO125</f>
        <v>4110.836634314066</v>
      </c>
      <c r="IQ125" s="2">
        <f>('DT-Prelim Calcs'!$C$6*IO125-IP125)/('DT-Prelim Calcs'!$C$6*IO125)*'DT-Prelim Calcs'!$C$7*IO125</f>
        <v>0.24077185552664562</v>
      </c>
      <c r="IR125" s="110">
        <f>IQ125/'DT-Prelim Calcs'!$C$7*('DT-Prelim Calcs'!$C$8-'DT-Prelim Calcs'!$C$9)+'DT-Prelim Calcs'!$C$9</f>
        <v>17.685375585313139</v>
      </c>
      <c r="IS125" s="110">
        <f t="shared" si="144"/>
        <v>17.685375585313139</v>
      </c>
      <c r="IT125" s="2">
        <f t="shared" si="186"/>
        <v>5.5232179718700536E-8</v>
      </c>
      <c r="IU125" s="110">
        <f>IT125*'DT-Prelim Calcs'!$C$21/IO$2/'DT-Prelim Calcs'!$C$19/'DT-Prelim Calcs'!$C$18*3.39*'DT-Prelim Calcs'!$C$20</f>
        <v>2.0512863369360215E-6</v>
      </c>
      <c r="IV125" s="88">
        <f t="shared" si="145"/>
        <v>1</v>
      </c>
      <c r="IW125" s="110">
        <f>IU124*'DT-Prelim Calcs'!$C$11+IW124</f>
        <v>12.304226971062493</v>
      </c>
      <c r="IX125" s="110">
        <f>IX124+0.5*IU125*'DT-Prelim Calcs'!$C$11^2+IW125*'DT-Prelim Calcs'!$C$11</f>
        <v>55.172280933287048</v>
      </c>
      <c r="IY125" s="110">
        <f>MIN('Drive Train'!$G$35-IS124*'DT-Prelim Calcs'!$C$21*'Drive Train'!$G$38,IY124+IS$2)</f>
        <v>11.108316160419973</v>
      </c>
      <c r="IZ125" s="110">
        <f>'Drive Train'!$G$35-IS125*'DT-Prelim Calcs'!$C$21*'Drive Train'!$G$38</f>
        <v>11.108316197321816</v>
      </c>
      <c r="JA125" s="1">
        <f>IF(IX125&gt;='Drive Train'!$G$30,1,0)</f>
        <v>1</v>
      </c>
      <c r="JB125" s="110">
        <f t="shared" si="187"/>
        <v>0</v>
      </c>
      <c r="JC125" s="119">
        <f>JC124+'DT-Prelim Calcs'!$C$11</f>
        <v>4.8400000000000034</v>
      </c>
      <c r="JD125" s="2">
        <f>JN125/'Drive Train'!$G$35</f>
        <v>0.87467056501618679</v>
      </c>
      <c r="JE125" s="88">
        <f>JL125*12*60/(PI() * 'Drive Train'!$G$17)/JD$2*JD125</f>
        <v>4110.8366513260298</v>
      </c>
      <c r="JF125" s="2">
        <f>('DT-Prelim Calcs'!$C$6*JD125-JE125)/('DT-Prelim Calcs'!$C$6*JD125)*'DT-Prelim Calcs'!$C$7*JD125</f>
        <v>0.24077185311636753</v>
      </c>
      <c r="JG125" s="110">
        <f>JF125/'DT-Prelim Calcs'!$C$7*('DT-Prelim Calcs'!$C$8-'DT-Prelim Calcs'!$C$9)+'DT-Prelim Calcs'!$C$9</f>
        <v>17.685375438303268</v>
      </c>
      <c r="JH125" s="110">
        <f t="shared" si="146"/>
        <v>17.685375438303268</v>
      </c>
      <c r="JI125" s="2">
        <f t="shared" si="188"/>
        <v>5.2156824609239649E-8</v>
      </c>
      <c r="JJ125" s="110">
        <f>JI125*'DT-Prelim Calcs'!$C$21/JD$2/'DT-Prelim Calcs'!$C$19/'DT-Prelim Calcs'!$C$18*3.39*'DT-Prelim Calcs'!$C$20</f>
        <v>1.9370696982048948E-6</v>
      </c>
      <c r="JK125" s="88">
        <f t="shared" si="147"/>
        <v>1</v>
      </c>
      <c r="JL125" s="110">
        <f>JJ124*'DT-Prelim Calcs'!$C$11+JL124</f>
        <v>12.304227005050103</v>
      </c>
      <c r="JM125" s="110">
        <f>JM124+0.5*JJ125*'DT-Prelim Calcs'!$C$11^2+JL125*'DT-Prelim Calcs'!$C$11</f>
        <v>55.329913669282234</v>
      </c>
      <c r="JN125" s="110">
        <f>MIN('Drive Train'!$G$35-JH124*'DT-Prelim Calcs'!$C$21*'Drive Train'!$G$38,JN124+JH$2)</f>
        <v>11.108316175705571</v>
      </c>
      <c r="JO125" s="110">
        <f>'Drive Train'!$G$35-JH125*'DT-Prelim Calcs'!$C$21*'Drive Train'!$G$38</f>
        <v>11.108316210552704</v>
      </c>
      <c r="JP125" s="1">
        <f>IF(JM125&gt;='Drive Train'!$G$30,1,0)</f>
        <v>1</v>
      </c>
      <c r="JQ125" s="110">
        <f>MIN(JG125,'DT-Prelim Calcs'!$C$10)*'DT-Prelim Calcs'!$C$11*1000/60/60*(1-JP125)</f>
        <v>0</v>
      </c>
      <c r="JR125" s="119">
        <f>JR124+'DT-Prelim Calcs'!$C$11</f>
        <v>4.8400000000000034</v>
      </c>
      <c r="JS125" s="2">
        <f>KC125/'Drive Train'!$G$35</f>
        <v>0.87467056545900146</v>
      </c>
      <c r="JT125" s="88">
        <f>KA125*12*60/(PI() * 'Drive Train'!$G$17)/JS$2*JS125</f>
        <v>4110.8366575849259</v>
      </c>
      <c r="JU125" s="2">
        <f>('DT-Prelim Calcs'!$C$6*JS125-JT125)/('DT-Prelim Calcs'!$C$6*JS125)*'DT-Prelim Calcs'!$C$7*JS125</f>
        <v>0.24077185222959854</v>
      </c>
      <c r="JV125" s="110">
        <f>JU125/'DT-Prelim Calcs'!$C$7*('DT-Prelim Calcs'!$C$8-'DT-Prelim Calcs'!$C$9)+'DT-Prelim Calcs'!$C$9</f>
        <v>17.685375384216648</v>
      </c>
      <c r="JW125" s="110">
        <f t="shared" si="148"/>
        <v>17.685375384216648</v>
      </c>
      <c r="JX125" s="2">
        <f t="shared" si="189"/>
        <v>5.1025366071266731E-8</v>
      </c>
      <c r="JY125" s="110">
        <f>JX125*'DT-Prelim Calcs'!$C$21/JS$2/'DT-Prelim Calcs'!$C$19/'DT-Prelim Calcs'!$C$18*3.39*'DT-Prelim Calcs'!$C$20</f>
        <v>1.8950480823357738E-6</v>
      </c>
      <c r="JZ125" s="88">
        <f t="shared" si="149"/>
        <v>1</v>
      </c>
      <c r="KA125" s="110">
        <f>JY124*'DT-Prelim Calcs'!$C$11+KA124</f>
        <v>12.304227017554538</v>
      </c>
      <c r="KB125" s="110">
        <f>KB124+0.5*JY125*'DT-Prelim Calcs'!$C$11^2+KA125*'DT-Prelim Calcs'!$C$11</f>
        <v>55.392003749609941</v>
      </c>
      <c r="KC125" s="110">
        <f>MIN('Drive Train'!$G$35-JW124*'DT-Prelim Calcs'!$C$21*'Drive Train'!$G$38,KC124+JW$2)</f>
        <v>11.108316181329318</v>
      </c>
      <c r="KD125" s="110">
        <f>'Drive Train'!$G$35-JW125*'DT-Prelim Calcs'!$C$21*'Drive Train'!$G$38</f>
        <v>11.108316215420501</v>
      </c>
      <c r="KE125" s="1">
        <f>IF(KB125&gt;='Drive Train'!$G$30,1,0)</f>
        <v>1</v>
      </c>
      <c r="KF125" s="110">
        <f>MIN(JV125,'DT-Prelim Calcs'!$C$10)*'DT-Prelim Calcs'!$C$11*1000/60/60*(1-KE125)</f>
        <v>0</v>
      </c>
      <c r="KG125" s="119">
        <f>KG124+'DT-Prelim Calcs'!$C$11</f>
        <v>4.8400000000000034</v>
      </c>
      <c r="KH125" s="2">
        <f>KR125/'Drive Train'!$G$35</f>
        <v>0.87467056542607302</v>
      </c>
      <c r="KI125" s="88">
        <f>KP125*12*60/(PI() * 'Drive Train'!$G$17)/KH$2*KH125</f>
        <v>4110.836657119502</v>
      </c>
      <c r="KJ125" s="2">
        <f>('DT-Prelim Calcs'!$C$6*KH125-KI125)/('DT-Prelim Calcs'!$C$6*KH125)*'DT-Prelim Calcs'!$C$7*KH125</f>
        <v>0.24077185229554074</v>
      </c>
      <c r="KK125" s="110">
        <f>KJ125/'DT-Prelim Calcs'!$C$7*('DT-Prelim Calcs'!$C$8-'DT-Prelim Calcs'!$C$9)+'DT-Prelim Calcs'!$C$9</f>
        <v>17.685375388238654</v>
      </c>
      <c r="KL125" s="110">
        <f t="shared" si="150"/>
        <v>17.685375388238654</v>
      </c>
      <c r="KM125" s="2">
        <f t="shared" si="190"/>
        <v>5.1109503906854314E-8</v>
      </c>
      <c r="KN125" s="110">
        <f>KM125*'DT-Prelim Calcs'!$C$21/KH$2/'DT-Prelim Calcs'!$C$19/'DT-Prelim Calcs'!$C$18*3.39*'DT-Prelim Calcs'!$C$20</f>
        <v>1.8981729054631466E-6</v>
      </c>
      <c r="KO125" s="88">
        <f t="shared" si="151"/>
        <v>1</v>
      </c>
      <c r="KP125" s="110">
        <f>KN124*'DT-Prelim Calcs'!$C$11+KP124</f>
        <v>12.304227016624683</v>
      </c>
      <c r="KQ125" s="110">
        <f>KQ124+0.5*KN125*'DT-Prelim Calcs'!$C$11^2+KP125*'DT-Prelim Calcs'!$C$11</f>
        <v>55.38744831387438</v>
      </c>
      <c r="KR125" s="110">
        <f>MIN('Drive Train'!$G$35-KL124*'DT-Prelim Calcs'!$C$21*'Drive Train'!$G$38,KR124+KL$2)</f>
        <v>11.108316180911126</v>
      </c>
      <c r="KS125" s="110">
        <f>'Drive Train'!$G$35-KL125*'DT-Prelim Calcs'!$C$21*'Drive Train'!$G$38</f>
        <v>11.108316215058521</v>
      </c>
      <c r="KT125" s="1">
        <f>IF(KQ125&gt;='Drive Train'!$G$30,1,0)</f>
        <v>1</v>
      </c>
      <c r="KU125" s="110">
        <f>MIN(KK125,'DT-Prelim Calcs'!$C$10)*'DT-Prelim Calcs'!$C$11*1000/60/60*(1-KT125)</f>
        <v>0</v>
      </c>
      <c r="KV125" s="119">
        <f>KV124+'DT-Prelim Calcs'!$C$11</f>
        <v>4.8400000000000034</v>
      </c>
      <c r="KW125" s="2">
        <f>LG125/'Drive Train'!$G$35</f>
        <v>0.87467056545698763</v>
      </c>
      <c r="KX125" s="88">
        <f>LE125*12*60/(PI() * 'Drive Train'!$G$17)/KW$2*KW125</f>
        <v>4110.8366575564605</v>
      </c>
      <c r="KY125" s="2">
        <f>('DT-Prelim Calcs'!$C$6*KW125-KX125)/('DT-Prelim Calcs'!$C$6*KW125)*'DT-Prelim Calcs'!$C$7*KW125</f>
        <v>0.24077185223363173</v>
      </c>
      <c r="KZ125" s="110">
        <f>KY125/'DT-Prelim Calcs'!$C$7*('DT-Prelim Calcs'!$C$8-'DT-Prelim Calcs'!$C$9)+'DT-Prelim Calcs'!$C$9</f>
        <v>17.685375384462645</v>
      </c>
      <c r="LA125" s="110">
        <f t="shared" si="152"/>
        <v>17.685375384462645</v>
      </c>
      <c r="LB125" s="2">
        <f t="shared" si="191"/>
        <v>5.1030512177030474E-8</v>
      </c>
      <c r="LC125" s="110">
        <f>LB125*'DT-Prelim Calcs'!$C$21/KW$2/'DT-Prelim Calcs'!$C$19/'DT-Prelim Calcs'!$C$18*3.39*'DT-Prelim Calcs'!$C$20</f>
        <v>1.8952392052734414E-6</v>
      </c>
      <c r="LD125" s="88">
        <f t="shared" si="153"/>
        <v>1</v>
      </c>
      <c r="LE125" s="110">
        <f>LC124*'DT-Prelim Calcs'!$C$11+LE124</f>
        <v>12.304227017497668</v>
      </c>
      <c r="LF125" s="110">
        <f>LF124+0.5*LC125*'DT-Prelim Calcs'!$C$11^2+LE125*'DT-Prelim Calcs'!$C$11</f>
        <v>55.391788665148226</v>
      </c>
      <c r="LG125" s="110">
        <f>MIN('Drive Train'!$G$35-LA124*'DT-Prelim Calcs'!$C$21*'Drive Train'!$G$38,LG124+LA$2)</f>
        <v>11.108316181303742</v>
      </c>
      <c r="LH125" s="110">
        <f>'Drive Train'!$G$35-LA125*'DT-Prelim Calcs'!$C$21*'Drive Train'!$G$38</f>
        <v>11.108316215398361</v>
      </c>
      <c r="LI125" s="1">
        <f>IF(LF125&gt;='Drive Train'!$G$30,1,0)</f>
        <v>1</v>
      </c>
      <c r="LJ125" s="110">
        <f>MIN(KZ125,'DT-Prelim Calcs'!$C$10)*'DT-Prelim Calcs'!$C$11*1000/60/60*(1-LI125)</f>
        <v>0</v>
      </c>
      <c r="LK125" s="119">
        <f>LK124+'DT-Prelim Calcs'!$C$11</f>
        <v>4.8400000000000034</v>
      </c>
      <c r="LL125" s="2">
        <f>LV125/'Drive Train'!$G$35</f>
        <v>0.87467056543369281</v>
      </c>
      <c r="LM125" s="88">
        <f>LT125*12*60/(PI() * 'Drive Train'!$G$17)/LL$2*LL125</f>
        <v>4110.8366572272025</v>
      </c>
      <c r="LN125" s="2">
        <f>('DT-Prelim Calcs'!$C$6*LL125-LM125)/('DT-Prelim Calcs'!$C$6*LL125)*'DT-Prelim Calcs'!$C$7*LL125</f>
        <v>0.24077185228028164</v>
      </c>
      <c r="LO125" s="110">
        <f>LN125/'DT-Prelim Calcs'!$C$7*('DT-Prelim Calcs'!$C$8-'DT-Prelim Calcs'!$C$9)+'DT-Prelim Calcs'!$C$9</f>
        <v>17.685375387307957</v>
      </c>
      <c r="LP125" s="110">
        <f t="shared" si="154"/>
        <v>17.685375387307957</v>
      </c>
      <c r="LQ125" s="2">
        <f t="shared" si="192"/>
        <v>5.1090034203227219E-8</v>
      </c>
      <c r="LR125" s="110">
        <f>LQ125*'DT-Prelim Calcs'!$C$21/LL$2/'DT-Prelim Calcs'!$C$19/'DT-Prelim Calcs'!$C$18*3.39*'DT-Prelim Calcs'!$C$20</f>
        <v>1.8974498136489568E-6</v>
      </c>
      <c r="LS125" s="88">
        <f t="shared" si="155"/>
        <v>1</v>
      </c>
      <c r="LT125" s="110">
        <f>LR124*'DT-Prelim Calcs'!$C$11+LT124</f>
        <v>12.304227016839857</v>
      </c>
      <c r="LU125" s="110">
        <f>LU124+0.5*LR125*'DT-Prelim Calcs'!$C$11^2+LT125*'DT-Prelim Calcs'!$C$11</f>
        <v>55.388913081587816</v>
      </c>
      <c r="LV125" s="110">
        <f>MIN('Drive Train'!$G$35-LP124*'DT-Prelim Calcs'!$C$21*'Drive Train'!$G$38,LV124+LP$2)</f>
        <v>11.108316181007899</v>
      </c>
      <c r="LW125" s="110">
        <f>'Drive Train'!$G$35-LP125*'DT-Prelim Calcs'!$C$21*'Drive Train'!$G$38</f>
        <v>11.108316215142283</v>
      </c>
      <c r="LX125" s="1">
        <f>IF(LU125&gt;='Drive Train'!$G$30,1,0)</f>
        <v>1</v>
      </c>
      <c r="LY125" s="110">
        <f>MIN(LO125,'DT-Prelim Calcs'!$C$10)*'DT-Prelim Calcs'!$C$11*1000/60/60*(1-LX125)</f>
        <v>0</v>
      </c>
      <c r="LZ125" s="119">
        <f>LZ124+'DT-Prelim Calcs'!$C$11</f>
        <v>4.8400000000000034</v>
      </c>
    </row>
    <row r="126" spans="18:338" x14ac:dyDescent="0.2">
      <c r="R126" s="119">
        <f>R125+'DT-Prelim Calcs'!$C$11</f>
        <v>4.8800000000000034</v>
      </c>
      <c r="S126" s="2">
        <f>AG126/'Drive Train'!$G$35</f>
        <v>0</v>
      </c>
      <c r="T126" s="88">
        <f>AE126*12*60/(PI() * 'Drive Train'!$G$17)/S$2*ABS(S126)</f>
        <v>0</v>
      </c>
      <c r="U126" s="2">
        <f>IF(OR(AD125=1,AND($C$32=Motors!$C$28,'DT-Prelim Calcs'!AI125=1)),0,IF(AG126=0,-(V125+$C$9)/($C$8-$C$9)*$C$7,($C$6*S126-T126)/($C$6*S126)*$C$7*S126))</f>
        <v>0</v>
      </c>
      <c r="V126" s="110">
        <f>IF(AND(AD125=1,AI125=1),0,ABS(U126/$C$7*($C$8-$C$9)+$C$9) *'Drive Train'!$K$55 + V125*(1-'Drive Train'!$K$55))</f>
        <v>0</v>
      </c>
      <c r="W126" s="110">
        <f t="shared" si="195"/>
        <v>0</v>
      </c>
      <c r="X126" s="2">
        <f>MAX(MIN(IF(AND(AI125=1,AG126&lt;0),-1,1)*(W126-$C$9)/($C$8-$C$9)*$C$7-$C$29*AE126/T$2 -  AI125*$C$29/2,X$2),MAX(X$4:X125)*-1)</f>
        <v>-0.19877611615902296</v>
      </c>
      <c r="Y126" s="110">
        <f t="shared" si="109"/>
        <v>0</v>
      </c>
      <c r="Z126" s="110">
        <f t="shared" si="110"/>
        <v>0</v>
      </c>
      <c r="AA126" s="110">
        <f t="shared" si="111"/>
        <v>0</v>
      </c>
      <c r="AB126" s="110" t="e">
        <f t="shared" si="112"/>
        <v>#N/A</v>
      </c>
      <c r="AC126" s="88">
        <f t="shared" si="156"/>
        <v>0</v>
      </c>
      <c r="AD126" s="1">
        <f t="shared" si="113"/>
        <v>1</v>
      </c>
      <c r="AE126" s="110">
        <f t="shared" si="114"/>
        <v>0</v>
      </c>
      <c r="AF126" s="110" t="e">
        <f t="shared" si="115"/>
        <v>#N/A</v>
      </c>
      <c r="AG126" s="110">
        <f>IF(AI125=0,MIN('Drive Train'!$G$35-W125*$C$21*'Drive Train'!$G$38,AG125+W$2)-$C$3,IF(AE125-1&lt;=0,0,IF($C$32=Motors!$C$26,MAX(ABS('Drive Train'!$G$35-W125*$C$21*'Drive Train'!$G$38)*-1,AG125-W$2),MAX(0,ABS('Drive Train'!$G$35-W125*$C$21*'Drive Train'!$G$38)*-1,AG125-W$2))))</f>
        <v>0</v>
      </c>
      <c r="AH126" s="110">
        <f>'Drive Train'!$G$35-ABS(W126)*'DT-Prelim Calcs'!$C$21*'Drive Train'!$G$38</f>
        <v>12.7</v>
      </c>
      <c r="AI126" s="1">
        <f>IF(AJ126&gt;='Drive Train'!$G$30,1,0)</f>
        <v>1</v>
      </c>
      <c r="AJ126" s="110">
        <f>AJ125+0.5*Y126*'DT-Prelim Calcs'!$C$11^2+AE126*'DT-Prelim Calcs'!$C$11</f>
        <v>27.383415475911544</v>
      </c>
      <c r="AK126" s="110">
        <f t="shared" si="193"/>
        <v>0</v>
      </c>
      <c r="AL126" s="119">
        <f>AL125+'DT-Prelim Calcs'!$C$11</f>
        <v>4.8800000000000034</v>
      </c>
      <c r="AM126" s="2">
        <f>AW126/'Drive Train'!$G$35</f>
        <v>0.7767821638142195</v>
      </c>
      <c r="AN126" s="88">
        <f>AU126*12*60/(PI() * 'Drive Train'!$G$17)/AM$2*AM126</f>
        <v>2610.4573187690148</v>
      </c>
      <c r="AO126" s="2">
        <f>('DT-Prelim Calcs'!$C$6*AM126-AN126)/('DT-Prelim Calcs'!$C$6*AM126)*'DT-Prelim Calcs'!$C$7*AM126</f>
        <v>0.46499832709717431</v>
      </c>
      <c r="AP126" s="110">
        <f>AO126/'DT-Prelim Calcs'!$C$7*('DT-Prelim Calcs'!$C$8-'DT-Prelim Calcs'!$C$9)+'DT-Prelim Calcs'!$C$9</f>
        <v>31.36160009245177</v>
      </c>
      <c r="AQ126" s="110">
        <f t="shared" si="117"/>
        <v>31.36160009245177</v>
      </c>
      <c r="AR126" s="2">
        <f t="shared" si="157"/>
        <v>0.29283634070380593</v>
      </c>
      <c r="AS126" s="110">
        <f>AR126*'DT-Prelim Calcs'!$C$21/AM$2/'DT-Prelim Calcs'!$C$19/'DT-Prelim Calcs'!$C$18*3.39*'DT-Prelim Calcs'!$C$20</f>
        <v>3.2627239466379958</v>
      </c>
      <c r="AT126" s="88">
        <f t="shared" si="118"/>
        <v>0</v>
      </c>
      <c r="AU126" s="110">
        <f>AS125*'DT-Prelim Calcs'!$C$11+AU125</f>
        <v>29.326803135891243</v>
      </c>
      <c r="AV126" s="110">
        <f>AV125+0.5*AS126*'DT-Prelim Calcs'!$C$11^2+AU126*'DT-Prelim Calcs'!$C$11</f>
        <v>84.521448254698853</v>
      </c>
      <c r="AW126" s="110">
        <f>MIN('Drive Train'!$G$35-AQ125*'DT-Prelim Calcs'!$C$21*'Drive Train'!$G$38,AW125+AQ$2)</f>
        <v>9.865133480440587</v>
      </c>
      <c r="AX126" s="110">
        <f>'Drive Train'!$G$35-AQ126*'DT-Prelim Calcs'!$C$21*'Drive Train'!$G$38</f>
        <v>9.8774559916793407</v>
      </c>
      <c r="AY126" s="1">
        <f>IF(AV126&gt;='Drive Train'!$G$30,1,0)</f>
        <v>1</v>
      </c>
      <c r="AZ126" s="110">
        <f t="shared" si="158"/>
        <v>0</v>
      </c>
      <c r="BA126" s="119">
        <f>BA125+'DT-Prelim Calcs'!$C$11</f>
        <v>4.8800000000000034</v>
      </c>
      <c r="BB126" s="2">
        <f>BL126/'Drive Train'!$G$35</f>
        <v>0.86048145105788043</v>
      </c>
      <c r="BC126" s="88">
        <f>BJ126*12*60/(PI() * 'Drive Train'!$G$17)/BB$2*BB126</f>
        <v>3895.911126656044</v>
      </c>
      <c r="BD126" s="2">
        <f>('DT-Prelim Calcs'!$C$6*BB126-BC126)/('DT-Prelim Calcs'!$C$6*BB126)*'DT-Prelim Calcs'!$C$7*BB126</f>
        <v>0.27265646780924463</v>
      </c>
      <c r="BE126" s="110">
        <f>BD126/'DT-Prelim Calcs'!$C$7*('DT-Prelim Calcs'!$C$8-'DT-Prelim Calcs'!$C$9)+'DT-Prelim Calcs'!$C$9</f>
        <v>19.630110802549673</v>
      </c>
      <c r="BF126" s="110">
        <f t="shared" si="119"/>
        <v>19.630110802549673</v>
      </c>
      <c r="BG126" s="2">
        <f t="shared" si="159"/>
        <v>4.0710171986047677E-2</v>
      </c>
      <c r="BH126" s="110">
        <f>BG126*'DT-Prelim Calcs'!$C$21/BB$2/'DT-Prelim Calcs'!$C$19/'DT-Prelim Calcs'!$C$18*3.39*'DT-Prelim Calcs'!$C$20</f>
        <v>0.70557603672622093</v>
      </c>
      <c r="BI126" s="88">
        <f t="shared" si="120"/>
        <v>0</v>
      </c>
      <c r="BJ126" s="110">
        <f>BH125*'DT-Prelim Calcs'!$C$11+BJ125</f>
        <v>25.399746019871909</v>
      </c>
      <c r="BK126" s="110">
        <f>BK125+0.5*BH126*'DT-Prelim Calcs'!$C$11^2+BJ126*'DT-Prelim Calcs'!$C$11</f>
        <v>88.985622785987005</v>
      </c>
      <c r="BL126" s="110">
        <f>MIN('Drive Train'!$G$35-BF125*'DT-Prelim Calcs'!$C$21*'Drive Train'!$G$38,BL125+BF$2)</f>
        <v>10.92811442843508</v>
      </c>
      <c r="BM126" s="110">
        <f>'Drive Train'!$G$35-BF126*'DT-Prelim Calcs'!$C$21*'Drive Train'!$G$38</f>
        <v>10.933290027770528</v>
      </c>
      <c r="BN126" s="1">
        <f>IF(BK126&gt;='Drive Train'!$G$30,1,0)</f>
        <v>1</v>
      </c>
      <c r="BO126" s="110">
        <f t="shared" si="160"/>
        <v>0</v>
      </c>
      <c r="BP126" s="119">
        <f>BP125+'DT-Prelim Calcs'!$C$11</f>
        <v>4.8800000000000034</v>
      </c>
      <c r="BQ126" s="2">
        <f>CA126/'Drive Train'!$G$35</f>
        <v>0.87401103269945479</v>
      </c>
      <c r="BR126" s="88">
        <f>BY126*12*60/(PI() * 'Drive Train'!$G$17)/BQ$2*BQ126</f>
        <v>4101.0080949417479</v>
      </c>
      <c r="BS126" s="2">
        <f>('DT-Prelim Calcs'!$C$6*BQ126-BR126)/('DT-Prelim Calcs'!$C$6*BQ126)*'DT-Prelim Calcs'!$C$7*BQ126</f>
        <v>0.24221490304666535</v>
      </c>
      <c r="BT126" s="110">
        <f>BS126/'DT-Prelim Calcs'!$C$7*('DT-Prelim Calcs'!$C$8-'DT-Prelim Calcs'!$C$9)+'DT-Prelim Calcs'!$C$9</f>
        <v>17.773391249654765</v>
      </c>
      <c r="BU126" s="110">
        <f t="shared" si="121"/>
        <v>17.773391249654765</v>
      </c>
      <c r="BV126" s="2">
        <f t="shared" si="161"/>
        <v>1.8375078736607153E-3</v>
      </c>
      <c r="BW126" s="110">
        <f>BV126*'DT-Prelim Calcs'!$C$21/BQ$2/'DT-Prelim Calcs'!$C$19/'DT-Prelim Calcs'!$C$18*3.39*'DT-Prelim Calcs'!$C$20</f>
        <v>4.3221084444214221E-2</v>
      </c>
      <c r="BX126" s="88">
        <f t="shared" si="122"/>
        <v>1</v>
      </c>
      <c r="BY126" s="110">
        <f>BW125*'DT-Prelim Calcs'!$C$11+BY125</f>
        <v>19.395902492498941</v>
      </c>
      <c r="BZ126" s="110">
        <f>BZ125+0.5*BW126*'DT-Prelim Calcs'!$C$11^2+BY126*'DT-Prelim Calcs'!$C$11</f>
        <v>78.585794708952861</v>
      </c>
      <c r="CA126" s="110">
        <f>MIN('Drive Train'!$G$35-BU125*'DT-Prelim Calcs'!$C$21*'Drive Train'!$G$38,CA125+BU$2)</f>
        <v>11.099940115283076</v>
      </c>
      <c r="CB126" s="110">
        <f>'Drive Train'!$G$35-BU126*'DT-Prelim Calcs'!$C$21*'Drive Train'!$G$38</f>
        <v>11.100394787531071</v>
      </c>
      <c r="CC126" s="1">
        <f>IF(BZ126&gt;='Drive Train'!$G$30,1,0)</f>
        <v>1</v>
      </c>
      <c r="CD126" s="110">
        <f t="shared" si="162"/>
        <v>0</v>
      </c>
      <c r="CE126" s="119">
        <f>CE125+'DT-Prelim Calcs'!$C$11</f>
        <v>4.8800000000000034</v>
      </c>
      <c r="CF126" s="2">
        <f>CP126/'Drive Train'!$G$35</f>
        <v>0.87465994316536078</v>
      </c>
      <c r="CG126" s="88">
        <f>CN126*12*60/(PI() * 'Drive Train'!$G$17)/CF$2*CF126</f>
        <v>4110.6816272056722</v>
      </c>
      <c r="CH126" s="2">
        <f>('DT-Prelim Calcs'!$C$6*CF126-CG126)/('DT-Prelim Calcs'!$C$6*CF126)*'DT-Prelim Calcs'!$C$7*CF126</f>
        <v>0.2407943050754878</v>
      </c>
      <c r="CI126" s="110">
        <f>CH126/'DT-Prelim Calcs'!$C$7*('DT-Prelim Calcs'!$C$8-'DT-Prelim Calcs'!$C$9)+'DT-Prelim Calcs'!$C$9</f>
        <v>17.686744848575852</v>
      </c>
      <c r="CJ126" s="110">
        <f t="shared" si="123"/>
        <v>17.686744848575852</v>
      </c>
      <c r="CK126" s="2">
        <f t="shared" si="163"/>
        <v>2.8660065268859558E-5</v>
      </c>
      <c r="CL126" s="110">
        <f>CK126*'DT-Prelim Calcs'!$C$21/CF$2/'DT-Prelim Calcs'!$C$19/'DT-Prelim Calcs'!$C$18*3.39*'DT-Prelim Calcs'!$C$20</f>
        <v>8.515325754098541E-4</v>
      </c>
      <c r="CM126" s="88">
        <f t="shared" si="124"/>
        <v>1</v>
      </c>
      <c r="CN126" s="110">
        <f>CL125*'DT-Prelim Calcs'!$C$11+CN125</f>
        <v>15.379890519866271</v>
      </c>
      <c r="CO126" s="110">
        <f>CO125+0.5*CL126*'DT-Prelim Calcs'!$C$11^2+CN126*'DT-Prelim Calcs'!$C$11</f>
        <v>67.026873264160585</v>
      </c>
      <c r="CP126" s="110">
        <f>MIN('Drive Train'!$G$35-CJ125*'DT-Prelim Calcs'!$C$21*'Drive Train'!$G$38,CP125+CJ$2)</f>
        <v>11.108181278200082</v>
      </c>
      <c r="CQ126" s="110">
        <f>'Drive Train'!$G$35-CJ126*'DT-Prelim Calcs'!$C$21*'Drive Train'!$G$38</f>
        <v>11.108192963628174</v>
      </c>
      <c r="CR126" s="1">
        <f>IF(CO126&gt;='Drive Train'!$G$30,1,0)</f>
        <v>1</v>
      </c>
      <c r="CS126" s="110">
        <f t="shared" si="164"/>
        <v>0</v>
      </c>
      <c r="CT126" s="119">
        <f>CT125+'DT-Prelim Calcs'!$C$11</f>
        <v>4.8800000000000034</v>
      </c>
      <c r="CU126" s="2">
        <f>DE126/'Drive Train'!$G$35</f>
        <v>0.87467052835819747</v>
      </c>
      <c r="CV126" s="88">
        <f>DC126*12*60/(PI() * 'Drive Train'!$G$17)/CU$2*CU126</f>
        <v>4110.8361284350531</v>
      </c>
      <c r="CW126" s="2">
        <f>('DT-Prelim Calcs'!$C$6*CU126-CV126)/('DT-Prelim Calcs'!$C$6*CU126)*'DT-Prelim Calcs'!$C$7*CU126</f>
        <v>0.24077192767454056</v>
      </c>
      <c r="CX126" s="110">
        <f>CW126/'DT-Prelim Calcs'!$C$7*('DT-Prelim Calcs'!$C$8-'DT-Prelim Calcs'!$C$9)+'DT-Prelim Calcs'!$C$9</f>
        <v>17.68537998582304</v>
      </c>
      <c r="CY126" s="110">
        <f t="shared" si="125"/>
        <v>17.68537998582304</v>
      </c>
      <c r="CZ126" s="2">
        <f t="shared" si="165"/>
        <v>1.4724983893321664E-7</v>
      </c>
      <c r="DA126" s="110">
        <f>CZ126*'DT-Prelim Calcs'!$C$21/CU$2/'DT-Prelim Calcs'!$C$19/'DT-Prelim Calcs'!$C$18*3.39*'DT-Prelim Calcs'!$C$20</f>
        <v>5.2864688324118305E-6</v>
      </c>
      <c r="DB126" s="88">
        <f t="shared" si="126"/>
        <v>1</v>
      </c>
      <c r="DC126" s="110">
        <f>DA125*'DT-Prelim Calcs'!$C$11+DC125</f>
        <v>12.728509609295697</v>
      </c>
      <c r="DD126" s="110">
        <f>DD125+0.5*DA126*'DT-Prelim Calcs'!$C$11^2+DC126*'DT-Prelim Calcs'!$C$11</f>
        <v>57.505703873822</v>
      </c>
      <c r="DE126" s="110">
        <f>MIN('Drive Train'!$G$35-CY125*'DT-Prelim Calcs'!$C$21*'Drive Train'!$G$38,DE125+CY$2)</f>
        <v>11.108315710149107</v>
      </c>
      <c r="DF126" s="110">
        <f>'Drive Train'!$G$35-CY126*'DT-Prelim Calcs'!$C$21*'Drive Train'!$G$38</f>
        <v>11.108315801275925</v>
      </c>
      <c r="DG126" s="1">
        <f>IF(DD126&gt;='Drive Train'!$G$30,1,0)</f>
        <v>1</v>
      </c>
      <c r="DH126" s="110">
        <f t="shared" si="166"/>
        <v>0</v>
      </c>
      <c r="DI126" s="119">
        <f>DI125+'DT-Prelim Calcs'!$C$11</f>
        <v>4.8800000000000034</v>
      </c>
      <c r="DJ126" s="2">
        <f>DT126/'Drive Train'!$G$35</f>
        <v>0.87467058533612496</v>
      </c>
      <c r="DK126" s="88">
        <f>DR126*12*60/(PI() * 'Drive Train'!$G$17)/DJ$2*DJ126</f>
        <v>4110.8369385682754</v>
      </c>
      <c r="DL126" s="2">
        <f>('DT-Prelim Calcs'!$C$6*DJ126-DK126)/('DT-Prelim Calcs'!$C$6*DJ126)*'DT-Prelim Calcs'!$C$7*DJ126</f>
        <v>0.2407718124161847</v>
      </c>
      <c r="DM126" s="110">
        <f>DL126/'DT-Prelim Calcs'!$C$7*('DT-Prelim Calcs'!$C$8-'DT-Prelim Calcs'!$C$9)+'DT-Prelim Calcs'!$C$9</f>
        <v>17.685372955880773</v>
      </c>
      <c r="DN126" s="110">
        <f t="shared" si="127"/>
        <v>17.685372955880773</v>
      </c>
      <c r="DO126" s="2">
        <f t="shared" si="167"/>
        <v>2.2635493479583602E-10</v>
      </c>
      <c r="DP126" s="110">
        <f>DO126*'DT-Prelim Calcs'!$C$21/DJ$2/'DT-Prelim Calcs'!$C$19/'DT-Prelim Calcs'!$C$18*3.39*'DT-Prelim Calcs'!$C$20</f>
        <v>9.5275609085887851E-9</v>
      </c>
      <c r="DQ126" s="88">
        <f t="shared" si="128"/>
        <v>1</v>
      </c>
      <c r="DR126" s="110">
        <f>DP125*'DT-Prelim Calcs'!$C$11+DR125</f>
        <v>10.856671393195164</v>
      </c>
      <c r="DS126" s="110">
        <f>DS125+0.5*DP126*'DT-Prelim Calcs'!$C$11^2+DR126*'DT-Prelim Calcs'!$C$11</f>
        <v>50.013917901583916</v>
      </c>
      <c r="DT126" s="110">
        <f>MIN('Drive Train'!$G$35-DN125*'DT-Prelim Calcs'!$C$21*'Drive Train'!$G$38,DT125+DN$2)</f>
        <v>11.108316433768787</v>
      </c>
      <c r="DU126" s="110">
        <f>'Drive Train'!$G$35-DN126*'DT-Prelim Calcs'!$C$21*'Drive Train'!$G$38</f>
        <v>11.10831643397073</v>
      </c>
      <c r="DV126" s="1">
        <f>IF(DS126&gt;='Drive Train'!$G$30,1,0)</f>
        <v>1</v>
      </c>
      <c r="DW126" s="110">
        <f t="shared" si="168"/>
        <v>0</v>
      </c>
      <c r="DX126" s="119">
        <f>DX125+'DT-Prelim Calcs'!$C$11</f>
        <v>4.8800000000000034</v>
      </c>
      <c r="DY126" s="2">
        <f>EI126/'Drive Train'!$G$35</f>
        <v>0.87467058542857579</v>
      </c>
      <c r="DZ126" s="88">
        <f>EG126*12*60/(PI() * 'Drive Train'!$G$17)/DY$2*DY126</f>
        <v>4110.8369398418054</v>
      </c>
      <c r="EA126" s="2">
        <f>('DT-Prelim Calcs'!$C$6*DY126-DZ126)/('DT-Prelim Calcs'!$C$6*DY126)*'DT-Prelim Calcs'!$C$7*DY126</f>
        <v>0.24077181223906149</v>
      </c>
      <c r="EB126" s="110">
        <f>EA126/'DT-Prelim Calcs'!$C$7*('DT-Prelim Calcs'!$C$8-'DT-Prelim Calcs'!$C$9)+'DT-Prelim Calcs'!$C$9</f>
        <v>17.685372945077511</v>
      </c>
      <c r="EC126" s="110">
        <f t="shared" si="129"/>
        <v>17.685372945077511</v>
      </c>
      <c r="ED126" s="2">
        <f t="shared" si="169"/>
        <v>8.9983576145868938E-14</v>
      </c>
      <c r="EE126" s="110">
        <f>ED126*'DT-Prelim Calcs'!$C$21/DY$2/'DT-Prelim Calcs'!$C$19/'DT-Prelim Calcs'!$C$18*3.39*'DT-Prelim Calcs'!$C$20</f>
        <v>4.344509045411028E-12</v>
      </c>
      <c r="EF126" s="88">
        <f t="shared" si="130"/>
        <v>1</v>
      </c>
      <c r="EG126" s="110">
        <f>EE125*'DT-Prelim Calcs'!$C$11+EG125</f>
        <v>9.4647904472813984</v>
      </c>
      <c r="EH126" s="110">
        <f>EH125+0.5*EE126*'DT-Prelim Calcs'!$C$11^2+EG126*'DT-Prelim Calcs'!$C$11</f>
        <v>44.111922236877781</v>
      </c>
      <c r="EI126" s="110">
        <f>MIN('Drive Train'!$G$35-EC125*'DT-Prelim Calcs'!$C$21*'Drive Train'!$G$38,EI125+EC$2)</f>
        <v>11.108316434942912</v>
      </c>
      <c r="EJ126" s="110">
        <f>'Drive Train'!$G$35-EC126*'DT-Prelim Calcs'!$C$21*'Drive Train'!$G$38</f>
        <v>11.108316434943024</v>
      </c>
      <c r="EK126" s="1">
        <f>IF(EH126&gt;='Drive Train'!$G$30,1,0)</f>
        <v>1</v>
      </c>
      <c r="EL126" s="110">
        <f t="shared" si="170"/>
        <v>0</v>
      </c>
      <c r="EM126" s="119">
        <f>EM125+'DT-Prelim Calcs'!$C$11</f>
        <v>4.8800000000000034</v>
      </c>
      <c r="EN126" s="2">
        <f>EX126/'Drive Train'!$G$35</f>
        <v>0.87467058542861498</v>
      </c>
      <c r="EO126" s="88">
        <f>EV126*12*60/(PI() * 'Drive Train'!$G$17)/EN$2*EN126</f>
        <v>4110.8369398423256</v>
      </c>
      <c r="EP126" s="2">
        <f>('DT-Prelim Calcs'!$C$6*EN126-EO126)/('DT-Prelim Calcs'!$C$6*EN126)*'DT-Prelim Calcs'!$C$7*EN126</f>
        <v>0.24077181223899105</v>
      </c>
      <c r="EQ126" s="110">
        <f>EP126/'DT-Prelim Calcs'!$C$7*('DT-Prelim Calcs'!$C$8-'DT-Prelim Calcs'!$C$9)+'DT-Prelim Calcs'!$C$9</f>
        <v>17.685372945073215</v>
      </c>
      <c r="ER126" s="110">
        <f t="shared" si="131"/>
        <v>17.685372945073215</v>
      </c>
      <c r="ES126" s="2">
        <f t="shared" si="171"/>
        <v>-8.3266726846886741E-17</v>
      </c>
      <c r="ET126" s="110">
        <f>ES126*'DT-Prelim Calcs'!$C$21/EN$2/'DT-Prelim Calcs'!$C$19/'DT-Prelim Calcs'!$C$18*3.39*'DT-Prelim Calcs'!$C$20</f>
        <v>-4.5356237364894706E-15</v>
      </c>
      <c r="EU126" s="88">
        <f t="shared" si="132"/>
        <v>1</v>
      </c>
      <c r="EV126" s="110">
        <f>ET125*'DT-Prelim Calcs'!$C$11+EV125</f>
        <v>8.3892460782728335</v>
      </c>
      <c r="EW126" s="110">
        <f>EW125+0.5*ET126*'DT-Prelim Calcs'!$C$11^2+EV126*'DT-Prelim Calcs'!$C$11</f>
        <v>39.396077208529775</v>
      </c>
      <c r="EX126" s="110">
        <f>MIN('Drive Train'!$G$35-ER125*'DT-Prelim Calcs'!$C$21*'Drive Train'!$G$38,EX125+ER$2)</f>
        <v>11.10831643494341</v>
      </c>
      <c r="EY126" s="110">
        <f>'Drive Train'!$G$35-ER126*'DT-Prelim Calcs'!$C$21*'Drive Train'!$G$38</f>
        <v>11.10831643494341</v>
      </c>
      <c r="EZ126" s="1">
        <f>IF(EW126&gt;='Drive Train'!$G$30,1,0)</f>
        <v>1</v>
      </c>
      <c r="FA126" s="110">
        <f t="shared" si="172"/>
        <v>0</v>
      </c>
      <c r="FB126" s="119">
        <f>FB125+'DT-Prelim Calcs'!$C$11</f>
        <v>4.8800000000000034</v>
      </c>
      <c r="FC126" s="2">
        <f>FM126/'Drive Train'!$G$35</f>
        <v>0.87467058542861498</v>
      </c>
      <c r="FD126" s="88">
        <f>FK126*12*60/(PI() * 'Drive Train'!$G$17)/FC$2*FC126</f>
        <v>4110.8369398423247</v>
      </c>
      <c r="FE126" s="2">
        <f>('DT-Prelim Calcs'!$C$6*FC126-FD126)/('DT-Prelim Calcs'!$C$6*FC126)*'DT-Prelim Calcs'!$C$7*FC126</f>
        <v>0.24077181223899125</v>
      </c>
      <c r="FF126" s="110">
        <f>FE126/'DT-Prelim Calcs'!$C$7*('DT-Prelim Calcs'!$C$8-'DT-Prelim Calcs'!$C$9)+'DT-Prelim Calcs'!$C$9</f>
        <v>17.685372945073226</v>
      </c>
      <c r="FG126" s="110">
        <f t="shared" si="133"/>
        <v>17.685372945073226</v>
      </c>
      <c r="FH126" s="2">
        <f t="shared" si="173"/>
        <v>1.1102230246251565E-16</v>
      </c>
      <c r="FI126" s="110">
        <f>FH126*'DT-Prelim Calcs'!$C$21/FC$2/'DT-Prelim Calcs'!$C$19/'DT-Prelim Calcs'!$C$18*3.39*'DT-Prelim Calcs'!$C$20</f>
        <v>6.7347140329692135E-15</v>
      </c>
      <c r="FJ126" s="88">
        <f t="shared" si="134"/>
        <v>1</v>
      </c>
      <c r="FK126" s="110">
        <f>FI125*'DT-Prelim Calcs'!$C$11+FK125</f>
        <v>7.5332005600817276</v>
      </c>
      <c r="FL126" s="110">
        <f>FL125+0.5*FI126*'DT-Prelim Calcs'!$C$11^2+FK126*'DT-Prelim Calcs'!$C$11</f>
        <v>35.566097739520117</v>
      </c>
      <c r="FM126" s="110">
        <f>MIN('Drive Train'!$G$35-FG125*'DT-Prelim Calcs'!$C$21*'Drive Train'!$G$38,FM125+FG$2)</f>
        <v>11.10831643494341</v>
      </c>
      <c r="FN126" s="110">
        <f>'Drive Train'!$G$35-FG126*'DT-Prelim Calcs'!$C$21*'Drive Train'!$G$38</f>
        <v>11.10831643494341</v>
      </c>
      <c r="FO126" s="1">
        <f>IF(FL126&gt;='Drive Train'!$G$30,1,0)</f>
        <v>1</v>
      </c>
      <c r="FP126" s="110">
        <f t="shared" si="174"/>
        <v>0</v>
      </c>
      <c r="FQ126" s="119">
        <f>FQ125+'DT-Prelim Calcs'!$C$11</f>
        <v>4.8800000000000034</v>
      </c>
      <c r="FR126" s="2">
        <f>GB126/'Drive Train'!$G$35</f>
        <v>0.87467058542861498</v>
      </c>
      <c r="FS126" s="88">
        <f>FZ126*12*60/(PI() * 'Drive Train'!$G$17)/FR$2*FR126</f>
        <v>4110.8369398423247</v>
      </c>
      <c r="FT126" s="2">
        <f>('DT-Prelim Calcs'!$C$6*FR126-FS126)/('DT-Prelim Calcs'!$C$6*FR126)*'DT-Prelim Calcs'!$C$7*FR126</f>
        <v>0.24077181223899125</v>
      </c>
      <c r="FU126" s="110">
        <f>FT126/'DT-Prelim Calcs'!$C$7*('DT-Prelim Calcs'!$C$8-'DT-Prelim Calcs'!$C$9)+'DT-Prelim Calcs'!$C$9</f>
        <v>17.685372945073226</v>
      </c>
      <c r="FV126" s="110">
        <f t="shared" si="135"/>
        <v>17.685372945073226</v>
      </c>
      <c r="FW126" s="2">
        <f t="shared" si="175"/>
        <v>1.3877787807814457E-16</v>
      </c>
      <c r="FX126" s="110">
        <f>FW126*'DT-Prelim Calcs'!$C$21/FR$2/'DT-Prelim Calcs'!$C$19/'DT-Prelim Calcs'!$C$18*3.39*'DT-Prelim Calcs'!$C$20</f>
        <v>9.2774121882739154E-15</v>
      </c>
      <c r="FY126" s="88">
        <f t="shared" si="136"/>
        <v>1</v>
      </c>
      <c r="FZ126" s="110">
        <f>FX125*'DT-Prelim Calcs'!$C$11+FZ125</f>
        <v>6.8356819897037893</v>
      </c>
      <c r="GA126" s="110">
        <f>GA125+0.5*FX126*'DT-Prelim Calcs'!$C$11^2+FZ126*'DT-Prelim Calcs'!$C$11</f>
        <v>32.40158026504853</v>
      </c>
      <c r="GB126" s="110">
        <f>MIN('Drive Train'!$G$35-FV125*'DT-Prelim Calcs'!$C$21*'Drive Train'!$G$38,GB125+FV$2)</f>
        <v>11.10831643494341</v>
      </c>
      <c r="GC126" s="110">
        <f>'Drive Train'!$G$35-FV126*'DT-Prelim Calcs'!$C$21*'Drive Train'!$G$38</f>
        <v>11.10831643494341</v>
      </c>
      <c r="GD126" s="1">
        <f>IF(GA126&gt;='Drive Train'!$G$30,1,0)</f>
        <v>1</v>
      </c>
      <c r="GE126" s="110">
        <f t="shared" si="176"/>
        <v>0</v>
      </c>
      <c r="GF126" s="119">
        <f>GF125+'DT-Prelim Calcs'!$C$11</f>
        <v>4.8800000000000034</v>
      </c>
      <c r="GG126" s="2">
        <f>GQ126/'Drive Train'!$G$35</f>
        <v>0.8746705446399502</v>
      </c>
      <c r="GH126" s="88">
        <f>GO126*12*60/(PI() * 'Drive Train'!$G$17)/GG$2*GG126</f>
        <v>4110.8363633212766</v>
      </c>
      <c r="GI126" s="2">
        <f>('DT-Prelim Calcs'!$C$6*GG126-GH126)/('DT-Prelim Calcs'!$C$6*GG126)*'DT-Prelim Calcs'!$C$7*GG126</f>
        <v>0.24077189392126813</v>
      </c>
      <c r="GJ126" s="110">
        <f>GI126/'DT-Prelim Calcs'!$C$7*('DT-Prelim Calcs'!$C$8-'DT-Prelim Calcs'!$C$9)+'DT-Prelim Calcs'!$C$9</f>
        <v>17.68537792711281</v>
      </c>
      <c r="GK126" s="110">
        <f t="shared" si="177"/>
        <v>17.68537792711281</v>
      </c>
      <c r="GL126" s="2">
        <f t="shared" si="178"/>
        <v>1.0422117535657804E-7</v>
      </c>
      <c r="GM126" s="110">
        <f>GL126*'DT-Prelim Calcs'!$C$21/GG$2/'DT-Prelim Calcs'!$C$19/'DT-Prelim Calcs'!$C$18*3.39*'DT-Prelim Calcs'!$C$20</f>
        <v>3.8707049788219287E-6</v>
      </c>
      <c r="GN126" s="88">
        <f t="shared" si="137"/>
        <v>1</v>
      </c>
      <c r="GO126" s="110">
        <f>GM125*'DT-Prelim Calcs'!$C$11+GO125</f>
        <v>12.304226429655353</v>
      </c>
      <c r="GP126" s="110">
        <f>GP125+0.5*GM126*'DT-Prelim Calcs'!$C$11^2+GO126*'DT-Prelim Calcs'!$C$11</f>
        <v>53.96632722502801</v>
      </c>
      <c r="GQ126" s="110">
        <f>MIN('Drive Train'!$G$35-GK125*'DT-Prelim Calcs'!$C$21*'Drive Train'!$G$38,GQ125+GK$2)</f>
        <v>11.108315916927367</v>
      </c>
      <c r="GR126" s="110">
        <f>'Drive Train'!$G$35-GK126*'DT-Prelim Calcs'!$C$21*'Drive Train'!$G$38</f>
        <v>11.108315986559846</v>
      </c>
      <c r="GS126" s="1">
        <f>IF(GP126&gt;='Drive Train'!$G$30,1,0)</f>
        <v>1</v>
      </c>
      <c r="GT126" s="110">
        <f t="shared" si="179"/>
        <v>0</v>
      </c>
      <c r="GU126" s="119">
        <f>GU125+'DT-Prelim Calcs'!$C$11</f>
        <v>4.8800000000000034</v>
      </c>
      <c r="GV126" s="2">
        <f>HF126/'Drive Train'!$G$35</f>
        <v>0.87467055627221624</v>
      </c>
      <c r="GW126" s="88">
        <f>HD126*12*60/(PI() * 'Drive Train'!$G$17)/GV$2*GV126</f>
        <v>4110.8365277357352</v>
      </c>
      <c r="GX126" s="2">
        <f>('DT-Prelim Calcs'!$C$6*GV126-GW126)/('DT-Prelim Calcs'!$C$6*GV126)*'DT-Prelim Calcs'!$C$7*GV126</f>
        <v>0.24077187062680669</v>
      </c>
      <c r="GY126" s="110">
        <f>GX126/'DT-Prelim Calcs'!$C$7*('DT-Prelim Calcs'!$C$8-'DT-Prelim Calcs'!$C$9)+'DT-Prelim Calcs'!$C$9</f>
        <v>17.685376506315869</v>
      </c>
      <c r="GZ126" s="110">
        <f t="shared" si="138"/>
        <v>17.685376506315869</v>
      </c>
      <c r="HA126" s="2">
        <f t="shared" si="180"/>
        <v>7.4498985119797467E-8</v>
      </c>
      <c r="HB126" s="110">
        <f>HA126*'DT-Prelim Calcs'!$C$21/GV$2/'DT-Prelim Calcs'!$C$19/'DT-Prelim Calcs'!$C$18*3.39*'DT-Prelim Calcs'!$C$20</f>
        <v>2.7668426462644037E-6</v>
      </c>
      <c r="HC126" s="88">
        <f t="shared" si="139"/>
        <v>1</v>
      </c>
      <c r="HD126" s="110">
        <f>HB125*'DT-Prelim Calcs'!$C$11+HD125</f>
        <v>12.30422675813333</v>
      </c>
      <c r="HE126" s="110">
        <f>HE125+0.5*HB126*'DT-Prelim Calcs'!$C$11^2+HD126*'DT-Prelim Calcs'!$C$11</f>
        <v>54.633944170183966</v>
      </c>
      <c r="HF126" s="110">
        <f>MIN('Drive Train'!$G$35-GZ125*'DT-Prelim Calcs'!$C$21*'Drive Train'!$G$38,HF125+GZ$2)</f>
        <v>11.108316064657146</v>
      </c>
      <c r="HG126" s="110">
        <f>'Drive Train'!$G$35-GZ126*'DT-Prelim Calcs'!$C$21*'Drive Train'!$G$38</f>
        <v>11.10831611443157</v>
      </c>
      <c r="HH126" s="1">
        <f>IF(HE126&gt;='Drive Train'!$G$30,1,0)</f>
        <v>1</v>
      </c>
      <c r="HI126" s="110">
        <f t="shared" si="181"/>
        <v>0</v>
      </c>
      <c r="HJ126" s="119">
        <f>HJ125+'DT-Prelim Calcs'!$C$11</f>
        <v>4.8800000000000034</v>
      </c>
      <c r="HK126" s="2">
        <f>HU126/'Drive Train'!$G$35</f>
        <v>0.87467056190824433</v>
      </c>
      <c r="HL126" s="88">
        <f>HS126*12*60/(PI() * 'Drive Train'!$G$17)/HK$2*HK126</f>
        <v>4110.8366073973002</v>
      </c>
      <c r="HM126" s="2">
        <f>('DT-Prelim Calcs'!$C$6*HK126-HL126)/('DT-Prelim Calcs'!$C$6*HK126)*'DT-Prelim Calcs'!$C$7*HK126</f>
        <v>0.24077185934024897</v>
      </c>
      <c r="HN126" s="110">
        <f>HM126/'DT-Prelim Calcs'!$C$7*('DT-Prelim Calcs'!$C$8-'DT-Prelim Calcs'!$C$9)+'DT-Prelim Calcs'!$C$9</f>
        <v>17.685375817915897</v>
      </c>
      <c r="HO126" s="110">
        <f t="shared" si="140"/>
        <v>17.685375817915897</v>
      </c>
      <c r="HP126" s="2">
        <f t="shared" si="182"/>
        <v>6.0098085091775388E-8</v>
      </c>
      <c r="HQ126" s="110">
        <f>HP126*'DT-Prelim Calcs'!$C$21/HK$2/'DT-Prelim Calcs'!$C$19/'DT-Prelim Calcs'!$C$18*3.39*'DT-Prelim Calcs'!$C$20</f>
        <v>2.2320028188754901E-6</v>
      </c>
      <c r="HR126" s="88">
        <f t="shared" si="141"/>
        <v>1</v>
      </c>
      <c r="HS126" s="110">
        <f>HQ125*'DT-Prelim Calcs'!$C$11+HS125</f>
        <v>12.304226917286416</v>
      </c>
      <c r="HT126" s="110">
        <f>HT125+0.5*HQ126*'DT-Prelim Calcs'!$C$11^2+HS126*'DT-Prelim Calcs'!$C$11</f>
        <v>55.102666896740139</v>
      </c>
      <c r="HU126" s="110">
        <f>MIN('Drive Train'!$G$35-HO125*'DT-Prelim Calcs'!$C$21*'Drive Train'!$G$38,HU125+HO$2)</f>
        <v>11.108316136234702</v>
      </c>
      <c r="HV126" s="110">
        <f>'Drive Train'!$G$35-HO126*'DT-Prelim Calcs'!$C$21*'Drive Train'!$G$38</f>
        <v>11.108316176387568</v>
      </c>
      <c r="HW126" s="1">
        <f>IF(HT126&gt;='Drive Train'!$G$30,1,0)</f>
        <v>1</v>
      </c>
      <c r="HX126" s="110">
        <f t="shared" si="183"/>
        <v>0</v>
      </c>
      <c r="HY126" s="119">
        <f>HY125+'DT-Prelim Calcs'!$C$11</f>
        <v>4.8800000000000034</v>
      </c>
      <c r="HZ126" s="2">
        <f>IJ126/'Drive Train'!$G$35</f>
        <v>0.87467056493903261</v>
      </c>
      <c r="IA126" s="88">
        <f>IH126*12*60/(PI() * 'Drive Train'!$G$17)/HZ$2*HZ126</f>
        <v>4110.8366502355038</v>
      </c>
      <c r="IB126" s="2">
        <f>('DT-Prelim Calcs'!$C$6*HZ126-IA126)/('DT-Prelim Calcs'!$C$6*HZ126)*'DT-Prelim Calcs'!$C$7*HZ126</f>
        <v>0.24077185327087486</v>
      </c>
      <c r="IC126" s="110">
        <f>IB126/'DT-Prelim Calcs'!$C$7*('DT-Prelim Calcs'!$C$8-'DT-Prelim Calcs'!$C$9)+'DT-Prelim Calcs'!$C$9</f>
        <v>17.685375447727118</v>
      </c>
      <c r="ID126" s="110">
        <f t="shared" si="142"/>
        <v>17.685375447727118</v>
      </c>
      <c r="IE126" s="2">
        <f t="shared" si="184"/>
        <v>5.235396563496586E-8</v>
      </c>
      <c r="IF126" s="110">
        <f>IE126*'DT-Prelim Calcs'!$C$21/HZ$2/'DT-Prelim Calcs'!$C$19/'DT-Prelim Calcs'!$C$18*3.39*'DT-Prelim Calcs'!$C$20</f>
        <v>1.9443913844859958E-6</v>
      </c>
      <c r="IG126" s="88">
        <f t="shared" si="143"/>
        <v>1</v>
      </c>
      <c r="IH126" s="110">
        <f>IF125*'DT-Prelim Calcs'!$C$11+IH125</f>
        <v>12.304227002871382</v>
      </c>
      <c r="II126" s="110">
        <f>II125+0.5*IF126*'DT-Prelim Calcs'!$C$11^2+IH126*'DT-Prelim Calcs'!$C$11</f>
        <v>55.431732247446391</v>
      </c>
      <c r="IJ126" s="110">
        <f>MIN('Drive Train'!$G$35-ID125*'DT-Prelim Calcs'!$C$21*'Drive Train'!$G$38,IJ125+ID$2)</f>
        <v>11.108316174725713</v>
      </c>
      <c r="IK126" s="110">
        <f>'Drive Train'!$G$35-ID126*'DT-Prelim Calcs'!$C$21*'Drive Train'!$G$38</f>
        <v>11.108316209704558</v>
      </c>
      <c r="IL126" s="1">
        <f>IF(II126&gt;='Drive Train'!$G$30,1,0)</f>
        <v>1</v>
      </c>
      <c r="IM126" s="110">
        <f t="shared" si="185"/>
        <v>0</v>
      </c>
      <c r="IN126" s="119">
        <f>IN125+'DT-Prelim Calcs'!$C$11</f>
        <v>4.8800000000000034</v>
      </c>
      <c r="IO126" s="2">
        <f>IY126/'Drive Train'!$G$35</f>
        <v>0.87467056671825327</v>
      </c>
      <c r="IP126" s="88">
        <f>IW126*12*60/(PI() * 'Drive Train'!$G$17)/IO$2*IO126</f>
        <v>4110.8366753836253</v>
      </c>
      <c r="IQ126" s="2">
        <f>('DT-Prelim Calcs'!$C$6*IO126-IP126)/('DT-Prelim Calcs'!$C$6*IO126)*'DT-Prelim Calcs'!$C$7*IO126</f>
        <v>0.24077184970785506</v>
      </c>
      <c r="IR126" s="110">
        <f>IQ126/'DT-Prelim Calcs'!$C$7*('DT-Prelim Calcs'!$C$8-'DT-Prelim Calcs'!$C$9)+'DT-Prelim Calcs'!$C$9</f>
        <v>17.685375230408184</v>
      </c>
      <c r="IS126" s="110">
        <f t="shared" si="144"/>
        <v>17.685375230408184</v>
      </c>
      <c r="IT126" s="2">
        <f t="shared" si="186"/>
        <v>4.7807788422504771E-8</v>
      </c>
      <c r="IU126" s="110">
        <f>IT126*'DT-Prelim Calcs'!$C$21/IO$2/'DT-Prelim Calcs'!$C$19/'DT-Prelim Calcs'!$C$18*3.39*'DT-Prelim Calcs'!$C$20</f>
        <v>1.7755493933006674E-6</v>
      </c>
      <c r="IV126" s="88">
        <f t="shared" si="145"/>
        <v>1</v>
      </c>
      <c r="IW126" s="110">
        <f>IU125*'DT-Prelim Calcs'!$C$11+IW125</f>
        <v>12.304227053113946</v>
      </c>
      <c r="IX126" s="110">
        <f>IX125+0.5*IU126*'DT-Prelim Calcs'!$C$11^2+IW126*'DT-Prelim Calcs'!$C$11</f>
        <v>55.664450016832042</v>
      </c>
      <c r="IY126" s="110">
        <f>MIN('Drive Train'!$G$35-IS125*'DT-Prelim Calcs'!$C$21*'Drive Train'!$G$38,IY125+IS$2)</f>
        <v>11.108316197321816</v>
      </c>
      <c r="IZ126" s="110">
        <f>'Drive Train'!$G$35-IS126*'DT-Prelim Calcs'!$C$21*'Drive Train'!$G$38</f>
        <v>11.108316229263263</v>
      </c>
      <c r="JA126" s="1">
        <f>IF(IX126&gt;='Drive Train'!$G$30,1,0)</f>
        <v>1</v>
      </c>
      <c r="JB126" s="110">
        <f t="shared" si="187"/>
        <v>0</v>
      </c>
      <c r="JC126" s="119">
        <f>JC125+'DT-Prelim Calcs'!$C$11</f>
        <v>4.8800000000000034</v>
      </c>
      <c r="JD126" s="2">
        <f>JN126/'Drive Train'!$G$35</f>
        <v>0.87467056776005547</v>
      </c>
      <c r="JE126" s="88">
        <f>JL126*12*60/(PI() * 'Drive Train'!$G$17)/JD$2*JD126</f>
        <v>4110.8366901088157</v>
      </c>
      <c r="JF126" s="2">
        <f>('DT-Prelim Calcs'!$C$6*JD126-JE126)/('DT-Prelim Calcs'!$C$6*JD126)*'DT-Prelim Calcs'!$C$7*JD126</f>
        <v>0.24077184762157039</v>
      </c>
      <c r="JG126" s="110">
        <f>JF126/'DT-Prelim Calcs'!$C$7*('DT-Prelim Calcs'!$C$8-'DT-Prelim Calcs'!$C$9)+'DT-Prelim Calcs'!$C$9</f>
        <v>17.685375103159615</v>
      </c>
      <c r="JH126" s="110">
        <f t="shared" si="146"/>
        <v>17.685375103159615</v>
      </c>
      <c r="JI126" s="2">
        <f t="shared" si="188"/>
        <v>4.5145827409776018E-8</v>
      </c>
      <c r="JJ126" s="110">
        <f>JI126*'DT-Prelim Calcs'!$C$21/JD$2/'DT-Prelim Calcs'!$C$19/'DT-Prelim Calcs'!$C$18*3.39*'DT-Prelim Calcs'!$C$20</f>
        <v>1.676685935753326E-6</v>
      </c>
      <c r="JK126" s="88">
        <f t="shared" si="147"/>
        <v>1</v>
      </c>
      <c r="JL126" s="110">
        <f>JJ125*'DT-Prelim Calcs'!$C$11+JL125</f>
        <v>12.304227082532892</v>
      </c>
      <c r="JM126" s="110">
        <f>JM125+0.5*JJ126*'DT-Prelim Calcs'!$C$11^2+JL126*'DT-Prelim Calcs'!$C$11</f>
        <v>55.822082753924896</v>
      </c>
      <c r="JN126" s="110">
        <f>MIN('Drive Train'!$G$35-JH125*'DT-Prelim Calcs'!$C$21*'Drive Train'!$G$38,JN125+JH$2)</f>
        <v>11.108316210552704</v>
      </c>
      <c r="JO126" s="110">
        <f>'Drive Train'!$G$35-JH126*'DT-Prelim Calcs'!$C$21*'Drive Train'!$G$38</f>
        <v>11.108316240715634</v>
      </c>
      <c r="JP126" s="1">
        <f>IF(JM126&gt;='Drive Train'!$G$30,1,0)</f>
        <v>1</v>
      </c>
      <c r="JQ126" s="110">
        <f>MIN(JG126,'DT-Prelim Calcs'!$C$10)*'DT-Prelim Calcs'!$C$11*1000/60/60*(1-JP126)</f>
        <v>0</v>
      </c>
      <c r="JR126" s="119">
        <f>JR125+'DT-Prelim Calcs'!$C$11</f>
        <v>4.8800000000000034</v>
      </c>
      <c r="JS126" s="2">
        <f>KC126/'Drive Train'!$G$35</f>
        <v>0.87467056814334665</v>
      </c>
      <c r="JT126" s="88">
        <f>KA126*12*60/(PI() * 'Drive Train'!$G$17)/JS$2*JS126</f>
        <v>4110.8366955263837</v>
      </c>
      <c r="JU126" s="2">
        <f>('DT-Prelim Calcs'!$C$6*JS126-JT126)/('DT-Prelim Calcs'!$C$6*JS126)*'DT-Prelim Calcs'!$C$7*JS126</f>
        <v>0.24077184685400221</v>
      </c>
      <c r="JV126" s="110">
        <f>JU126/'DT-Prelim Calcs'!$C$7*('DT-Prelim Calcs'!$C$8-'DT-Prelim Calcs'!$C$9)+'DT-Prelim Calcs'!$C$9</f>
        <v>17.6853750563434</v>
      </c>
      <c r="JW126" s="110">
        <f t="shared" si="148"/>
        <v>17.6853750563434</v>
      </c>
      <c r="JX126" s="2">
        <f t="shared" si="189"/>
        <v>4.416646123828194E-8</v>
      </c>
      <c r="JY126" s="110">
        <f>JX126*'DT-Prelim Calcs'!$C$21/JS$2/'DT-Prelim Calcs'!$C$19/'DT-Prelim Calcs'!$C$18*3.39*'DT-Prelim Calcs'!$C$20</f>
        <v>1.6403129289903332E-6</v>
      </c>
      <c r="JZ126" s="88">
        <f t="shared" si="149"/>
        <v>1</v>
      </c>
      <c r="KA126" s="110">
        <f>JY125*'DT-Prelim Calcs'!$C$11+KA125</f>
        <v>12.304227093356461</v>
      </c>
      <c r="KB126" s="110">
        <f>KB125+0.5*JY126*'DT-Prelim Calcs'!$C$11^2+KA126*'DT-Prelim Calcs'!$C$11</f>
        <v>55.884172834656454</v>
      </c>
      <c r="KC126" s="110">
        <f>MIN('Drive Train'!$G$35-JW125*'DT-Prelim Calcs'!$C$21*'Drive Train'!$G$38,KC125+JW$2)</f>
        <v>11.108316215420501</v>
      </c>
      <c r="KD126" s="110">
        <f>'Drive Train'!$G$35-JW126*'DT-Prelim Calcs'!$C$21*'Drive Train'!$G$38</f>
        <v>11.108316244929094</v>
      </c>
      <c r="KE126" s="1">
        <f>IF(KB126&gt;='Drive Train'!$G$30,1,0)</f>
        <v>1</v>
      </c>
      <c r="KF126" s="110">
        <f>MIN(JV126,'DT-Prelim Calcs'!$C$10)*'DT-Prelim Calcs'!$C$11*1000/60/60*(1-KE126)</f>
        <v>0</v>
      </c>
      <c r="KG126" s="119">
        <f>KG125+'DT-Prelim Calcs'!$C$11</f>
        <v>4.8800000000000034</v>
      </c>
      <c r="KH126" s="2">
        <f>KR126/'Drive Train'!$G$35</f>
        <v>0.87467056811484423</v>
      </c>
      <c r="KI126" s="88">
        <f>KP126*12*60/(PI() * 'Drive Train'!$G$17)/KH$2*KH126</f>
        <v>4110.8366951235221</v>
      </c>
      <c r="KJ126" s="2">
        <f>('DT-Prelim Calcs'!$C$6*KH126-KI126)/('DT-Prelim Calcs'!$C$6*KH126)*'DT-Prelim Calcs'!$C$7*KH126</f>
        <v>0.24077184691108006</v>
      </c>
      <c r="KK126" s="110">
        <f>KJ126/'DT-Prelim Calcs'!$C$7*('DT-Prelim Calcs'!$C$8-'DT-Prelim Calcs'!$C$9)+'DT-Prelim Calcs'!$C$9</f>
        <v>17.685375059824743</v>
      </c>
      <c r="KL126" s="110">
        <f t="shared" si="150"/>
        <v>17.685375059824743</v>
      </c>
      <c r="KM126" s="2">
        <f t="shared" si="190"/>
        <v>4.4239288787828457E-8</v>
      </c>
      <c r="KN126" s="110">
        <f>KM126*'DT-Prelim Calcs'!$C$21/KH$2/'DT-Prelim Calcs'!$C$19/'DT-Prelim Calcs'!$C$18*3.39*'DT-Prelim Calcs'!$C$20</f>
        <v>1.6430176956335863E-6</v>
      </c>
      <c r="KO126" s="88">
        <f t="shared" si="151"/>
        <v>1</v>
      </c>
      <c r="KP126" s="110">
        <f>KN125*'DT-Prelim Calcs'!$C$11+KP125</f>
        <v>12.304227092551599</v>
      </c>
      <c r="KQ126" s="110">
        <f>KQ125+0.5*KN126*'DT-Prelim Calcs'!$C$11^2+KP126*'DT-Prelim Calcs'!$C$11</f>
        <v>55.879617398890858</v>
      </c>
      <c r="KR126" s="110">
        <f>MIN('Drive Train'!$G$35-KL125*'DT-Prelim Calcs'!$C$21*'Drive Train'!$G$38,KR125+KL$2)</f>
        <v>11.108316215058521</v>
      </c>
      <c r="KS126" s="110">
        <f>'Drive Train'!$G$35-KL126*'DT-Prelim Calcs'!$C$21*'Drive Train'!$G$38</f>
        <v>11.108316244615771</v>
      </c>
      <c r="KT126" s="1">
        <f>IF(KQ126&gt;='Drive Train'!$G$30,1,0)</f>
        <v>1</v>
      </c>
      <c r="KU126" s="110">
        <f>MIN(KK126,'DT-Prelim Calcs'!$C$10)*'DT-Prelim Calcs'!$C$11*1000/60/60*(1-KT126)</f>
        <v>0</v>
      </c>
      <c r="KV126" s="119">
        <f>KV125+'DT-Prelim Calcs'!$C$11</f>
        <v>4.8800000000000034</v>
      </c>
      <c r="KW126" s="2">
        <f>LG126/'Drive Train'!$G$35</f>
        <v>0.87467056814160327</v>
      </c>
      <c r="KX126" s="88">
        <f>LE126*12*60/(PI() * 'Drive Train'!$G$17)/KW$2*KW126</f>
        <v>4110.8366955017445</v>
      </c>
      <c r="KY126" s="2">
        <f>('DT-Prelim Calcs'!$C$6*KW126-KX126)/('DT-Prelim Calcs'!$C$6*KW126)*'DT-Prelim Calcs'!$C$7*KW126</f>
        <v>0.24077184685749276</v>
      </c>
      <c r="KZ126" s="110">
        <f>KY126/'DT-Prelim Calcs'!$C$7*('DT-Prelim Calcs'!$C$8-'DT-Prelim Calcs'!$C$9)+'DT-Prelim Calcs'!$C$9</f>
        <v>17.685375056556296</v>
      </c>
      <c r="LA126" s="110">
        <f t="shared" si="152"/>
        <v>17.685375056556296</v>
      </c>
      <c r="LB126" s="2">
        <f t="shared" si="191"/>
        <v>4.4170915008967526E-8</v>
      </c>
      <c r="LC126" s="110">
        <f>LB126*'DT-Prelim Calcs'!$C$21/KW$2/'DT-Prelim Calcs'!$C$19/'DT-Prelim Calcs'!$C$18*3.39*'DT-Prelim Calcs'!$C$20</f>
        <v>1.6404783390647083E-6</v>
      </c>
      <c r="LD126" s="88">
        <f t="shared" si="153"/>
        <v>1</v>
      </c>
      <c r="LE126" s="110">
        <f>LC125*'DT-Prelim Calcs'!$C$11+LE125</f>
        <v>12.304227093307237</v>
      </c>
      <c r="LF126" s="110">
        <f>LF125+0.5*LC126*'DT-Prelim Calcs'!$C$11^2+LE126*'DT-Prelim Calcs'!$C$11</f>
        <v>55.883957750192899</v>
      </c>
      <c r="LG126" s="110">
        <f>MIN('Drive Train'!$G$35-LA125*'DT-Prelim Calcs'!$C$21*'Drive Train'!$G$38,LG125+LA$2)</f>
        <v>11.108316215398361</v>
      </c>
      <c r="LH126" s="110">
        <f>'Drive Train'!$G$35-LA126*'DT-Prelim Calcs'!$C$21*'Drive Train'!$G$38</f>
        <v>11.108316244909933</v>
      </c>
      <c r="LI126" s="1">
        <f>IF(LF126&gt;='Drive Train'!$G$30,1,0)</f>
        <v>1</v>
      </c>
      <c r="LJ126" s="110">
        <f>MIN(KZ126,'DT-Prelim Calcs'!$C$10)*'DT-Prelim Calcs'!$C$11*1000/60/60*(1-LI126)</f>
        <v>0</v>
      </c>
      <c r="LK126" s="119">
        <f>LK125+'DT-Prelim Calcs'!$C$11</f>
        <v>4.8800000000000034</v>
      </c>
      <c r="LL126" s="2">
        <f>LV126/'Drive Train'!$G$35</f>
        <v>0.87467056812143962</v>
      </c>
      <c r="LM126" s="88">
        <f>LT126*12*60/(PI() * 'Drive Train'!$G$17)/LL$2*LL126</f>
        <v>4110.8366952167444</v>
      </c>
      <c r="LN126" s="2">
        <f>('DT-Prelim Calcs'!$C$6*LL126-LM126)/('DT-Prelim Calcs'!$C$6*LL126)*'DT-Prelim Calcs'!$C$7*LL126</f>
        <v>0.24077184689787209</v>
      </c>
      <c r="LO126" s="110">
        <f>LN126/'DT-Prelim Calcs'!$C$7*('DT-Prelim Calcs'!$C$8-'DT-Prelim Calcs'!$C$9)+'DT-Prelim Calcs'!$C$9</f>
        <v>17.685375059019151</v>
      </c>
      <c r="LP126" s="110">
        <f t="shared" si="154"/>
        <v>17.685375059019151</v>
      </c>
      <c r="LQ126" s="2">
        <f t="shared" si="192"/>
        <v>4.4222436268448462E-8</v>
      </c>
      <c r="LR126" s="110">
        <f>LQ126*'DT-Prelim Calcs'!$C$21/LL$2/'DT-Prelim Calcs'!$C$19/'DT-Prelim Calcs'!$C$18*3.39*'DT-Prelim Calcs'!$C$20</f>
        <v>1.6423918042977163E-6</v>
      </c>
      <c r="LS126" s="88">
        <f t="shared" si="155"/>
        <v>1</v>
      </c>
      <c r="LT126" s="110">
        <f>LR125*'DT-Prelim Calcs'!$C$11+LT125</f>
        <v>12.304227092737849</v>
      </c>
      <c r="LU126" s="110">
        <f>LU125+0.5*LR126*'DT-Prelim Calcs'!$C$11^2+LT126*'DT-Prelim Calcs'!$C$11</f>
        <v>55.881082166611243</v>
      </c>
      <c r="LV126" s="110">
        <f>MIN('Drive Train'!$G$35-LP125*'DT-Prelim Calcs'!$C$21*'Drive Train'!$G$38,LV125+LP$2)</f>
        <v>11.108316215142283</v>
      </c>
      <c r="LW126" s="110">
        <f>'Drive Train'!$G$35-LP126*'DT-Prelim Calcs'!$C$21*'Drive Train'!$G$38</f>
        <v>11.108316244688275</v>
      </c>
      <c r="LX126" s="1">
        <f>IF(LU126&gt;='Drive Train'!$G$30,1,0)</f>
        <v>1</v>
      </c>
      <c r="LY126" s="110">
        <f>MIN(LO126,'DT-Prelim Calcs'!$C$10)*'DT-Prelim Calcs'!$C$11*1000/60/60*(1-LX126)</f>
        <v>0</v>
      </c>
      <c r="LZ126" s="119">
        <f>LZ125+'DT-Prelim Calcs'!$C$11</f>
        <v>4.8800000000000034</v>
      </c>
    </row>
    <row r="127" spans="18:338" x14ac:dyDescent="0.2">
      <c r="R127" s="119">
        <f>R126+'DT-Prelim Calcs'!$C$11</f>
        <v>4.9200000000000035</v>
      </c>
      <c r="S127" s="2">
        <f>AG127/'Drive Train'!$G$35</f>
        <v>0</v>
      </c>
      <c r="T127" s="88">
        <f>AE127*12*60/(PI() * 'Drive Train'!$G$17)/S$2*ABS(S127)</f>
        <v>0</v>
      </c>
      <c r="U127" s="2">
        <f>IF(OR(AD126=1,AND($C$32=Motors!$C$28,'DT-Prelim Calcs'!AI126=1)),0,IF(AG127=0,-(V126+$C$9)/($C$8-$C$9)*$C$7,($C$6*S127-T127)/($C$6*S127)*$C$7*S127))</f>
        <v>0</v>
      </c>
      <c r="V127" s="110">
        <f>IF(AND(AD126=1,AI126=1),0,ABS(U127/$C$7*($C$8-$C$9)+$C$9) *'Drive Train'!$K$55 + V126*(1-'Drive Train'!$K$55))</f>
        <v>0</v>
      </c>
      <c r="W127" s="110">
        <f t="shared" si="195"/>
        <v>0</v>
      </c>
      <c r="X127" s="2">
        <f>MAX(MIN(IF(AND(AI126=1,AG127&lt;0),-1,1)*(W127-$C$9)/($C$8-$C$9)*$C$7-$C$29*AE127/T$2 -  AI126*$C$29/2,X$2),MAX(X$4:X126)*-1)</f>
        <v>-0.19877611615902296</v>
      </c>
      <c r="Y127" s="110">
        <f t="shared" si="109"/>
        <v>0</v>
      </c>
      <c r="Z127" s="110">
        <f t="shared" si="110"/>
        <v>0</v>
      </c>
      <c r="AA127" s="110">
        <f t="shared" si="111"/>
        <v>0</v>
      </c>
      <c r="AB127" s="110" t="e">
        <f t="shared" si="112"/>
        <v>#N/A</v>
      </c>
      <c r="AC127" s="88">
        <f t="shared" si="156"/>
        <v>0</v>
      </c>
      <c r="AD127" s="1">
        <f t="shared" si="113"/>
        <v>1</v>
      </c>
      <c r="AE127" s="110">
        <f t="shared" si="114"/>
        <v>0</v>
      </c>
      <c r="AF127" s="110" t="e">
        <f t="shared" si="115"/>
        <v>#N/A</v>
      </c>
      <c r="AG127" s="110">
        <f>IF(AI126=0,MIN('Drive Train'!$G$35-W126*$C$21*'Drive Train'!$G$38,AG126+W$2)-$C$3,IF(AE126-1&lt;=0,0,IF($C$32=Motors!$C$26,MAX(ABS('Drive Train'!$G$35-W126*$C$21*'Drive Train'!$G$38)*-1,AG126-W$2),MAX(0,ABS('Drive Train'!$G$35-W126*$C$21*'Drive Train'!$G$38)*-1,AG126-W$2))))</f>
        <v>0</v>
      </c>
      <c r="AH127" s="110">
        <f>'Drive Train'!$G$35-ABS(W127)*'DT-Prelim Calcs'!$C$21*'Drive Train'!$G$38</f>
        <v>12.7</v>
      </c>
      <c r="AI127" s="1">
        <f>IF(AJ127&gt;='Drive Train'!$G$30,1,0)</f>
        <v>1</v>
      </c>
      <c r="AJ127" s="110">
        <f>AJ126+0.5*Y127*'DT-Prelim Calcs'!$C$11^2+AE127*'DT-Prelim Calcs'!$C$11</f>
        <v>27.383415475911544</v>
      </c>
      <c r="AK127" s="110">
        <f t="shared" si="193"/>
        <v>0</v>
      </c>
      <c r="AL127" s="119">
        <f>AL126+'DT-Prelim Calcs'!$C$11</f>
        <v>4.9200000000000035</v>
      </c>
      <c r="AM127" s="2">
        <f>AW127/'Drive Train'!$G$35</f>
        <v>0.77775244028971191</v>
      </c>
      <c r="AN127" s="88">
        <f>AU127*12*60/(PI() * 'Drive Train'!$G$17)/AM$2*AM127</f>
        <v>2625.3494965624282</v>
      </c>
      <c r="AO127" s="2">
        <f>('DT-Prelim Calcs'!$C$6*AM127-AN127)/('DT-Prelim Calcs'!$C$6*AM127)*'DT-Prelim Calcs'!$C$7*AM127</f>
        <v>0.46277087400146921</v>
      </c>
      <c r="AP127" s="110">
        <f>AO127/'DT-Prelim Calcs'!$C$7*('DT-Prelim Calcs'!$C$8-'DT-Prelim Calcs'!$C$9)+'DT-Prelim Calcs'!$C$9</f>
        <v>31.225741251153444</v>
      </c>
      <c r="AQ127" s="110">
        <f t="shared" si="117"/>
        <v>31.225741251153444</v>
      </c>
      <c r="AR127" s="2">
        <f t="shared" si="157"/>
        <v>0.28984273927191351</v>
      </c>
      <c r="AS127" s="110">
        <f>AR127*'DT-Prelim Calcs'!$C$21/AM$2/'DT-Prelim Calcs'!$C$19/'DT-Prelim Calcs'!$C$18*3.39*'DT-Prelim Calcs'!$C$20</f>
        <v>3.2293698381450051</v>
      </c>
      <c r="AT127" s="88">
        <f t="shared" si="118"/>
        <v>0</v>
      </c>
      <c r="AU127" s="110">
        <f>AS126*'DT-Prelim Calcs'!$C$11+AU126</f>
        <v>29.457312093756762</v>
      </c>
      <c r="AV127" s="110">
        <f>AV126+0.5*AS127*'DT-Prelim Calcs'!$C$11^2+AU127*'DT-Prelim Calcs'!$C$11</f>
        <v>85.702324234319633</v>
      </c>
      <c r="AW127" s="110">
        <f>MIN('Drive Train'!$G$35-AQ126*'DT-Prelim Calcs'!$C$21*'Drive Train'!$G$38,AW126+AQ$2)</f>
        <v>9.8774559916793407</v>
      </c>
      <c r="AX127" s="110">
        <f>'Drive Train'!$G$35-AQ127*'DT-Prelim Calcs'!$C$21*'Drive Train'!$G$38</f>
        <v>9.8896832873961884</v>
      </c>
      <c r="AY127" s="1">
        <f>IF(AV127&gt;='Drive Train'!$G$30,1,0)</f>
        <v>1</v>
      </c>
      <c r="AZ127" s="110">
        <f t="shared" si="158"/>
        <v>0</v>
      </c>
      <c r="BA127" s="119">
        <f>BA126+'DT-Prelim Calcs'!$C$11</f>
        <v>4.9200000000000035</v>
      </c>
      <c r="BB127" s="2">
        <f>BL127/'Drive Train'!$G$35</f>
        <v>0.86088897856460855</v>
      </c>
      <c r="BC127" s="88">
        <f>BJ127*12*60/(PI() * 'Drive Train'!$G$17)/BB$2*BB127</f>
        <v>3902.0872552712631</v>
      </c>
      <c r="BD127" s="2">
        <f>('DT-Prelim Calcs'!$C$6*BB127-BC127)/('DT-Prelim Calcs'!$C$6*BB127)*'DT-Prelim Calcs'!$C$7*BB127</f>
        <v>0.27173992725341301</v>
      </c>
      <c r="BE127" s="110">
        <f>BD127/'DT-Prelim Calcs'!$C$7*('DT-Prelim Calcs'!$C$8-'DT-Prelim Calcs'!$C$9)+'DT-Prelim Calcs'!$C$9</f>
        <v>19.574208328931576</v>
      </c>
      <c r="BF127" s="110">
        <f t="shared" si="119"/>
        <v>19.574208328931576</v>
      </c>
      <c r="BG127" s="2">
        <f t="shared" si="159"/>
        <v>3.9535903265513594E-2</v>
      </c>
      <c r="BH127" s="110">
        <f>BG127*'DT-Prelim Calcs'!$C$21/BB$2/'DT-Prelim Calcs'!$C$19/'DT-Prelim Calcs'!$C$18*3.39*'DT-Prelim Calcs'!$C$20</f>
        <v>0.68522397655388956</v>
      </c>
      <c r="BI127" s="88">
        <f t="shared" si="120"/>
        <v>0</v>
      </c>
      <c r="BJ127" s="110">
        <f>BH126*'DT-Prelim Calcs'!$C$11+BJ126</f>
        <v>25.427969061340956</v>
      </c>
      <c r="BK127" s="110">
        <f>BK126+0.5*BH127*'DT-Prelim Calcs'!$C$11^2+BJ127*'DT-Prelim Calcs'!$C$11</f>
        <v>90.003289727621876</v>
      </c>
      <c r="BL127" s="110">
        <f>MIN('Drive Train'!$G$35-BF126*'DT-Prelim Calcs'!$C$21*'Drive Train'!$G$38,BL126+BF$2)</f>
        <v>10.933290027770528</v>
      </c>
      <c r="BM127" s="110">
        <f>'Drive Train'!$G$35-BF127*'DT-Prelim Calcs'!$C$21*'Drive Train'!$G$38</f>
        <v>10.938321250396157</v>
      </c>
      <c r="BN127" s="1">
        <f>IF(BK127&gt;='Drive Train'!$G$30,1,0)</f>
        <v>1</v>
      </c>
      <c r="BO127" s="110">
        <f t="shared" si="160"/>
        <v>0</v>
      </c>
      <c r="BP127" s="119">
        <f>BP126+'DT-Prelim Calcs'!$C$11</f>
        <v>4.9200000000000035</v>
      </c>
      <c r="BQ127" s="2">
        <f>CA127/'Drive Train'!$G$35</f>
        <v>0.87404683366386393</v>
      </c>
      <c r="BR127" s="88">
        <f>BY127*12*60/(PI() * 'Drive Train'!$G$17)/BQ$2*BQ127</f>
        <v>4101.5416352752873</v>
      </c>
      <c r="BS127" s="2">
        <f>('DT-Prelim Calcs'!$C$6*BQ127-BR127)/('DT-Prelim Calcs'!$C$6*BQ127)*'DT-Prelim Calcs'!$C$7*BQ127</f>
        <v>0.24213656530540506</v>
      </c>
      <c r="BT127" s="110">
        <f>BS127/'DT-Prelim Calcs'!$C$7*('DT-Prelim Calcs'!$C$8-'DT-Prelim Calcs'!$C$9)+'DT-Prelim Calcs'!$C$9</f>
        <v>17.768613203024707</v>
      </c>
      <c r="BU127" s="110">
        <f t="shared" si="121"/>
        <v>17.768613203024707</v>
      </c>
      <c r="BV127" s="2">
        <f t="shared" si="161"/>
        <v>1.7377442220583295E-3</v>
      </c>
      <c r="BW127" s="110">
        <f>BV127*'DT-Prelim Calcs'!$C$21/BQ$2/'DT-Prelim Calcs'!$C$19/'DT-Prelim Calcs'!$C$18*3.39*'DT-Prelim Calcs'!$C$20</f>
        <v>4.0874485949493403E-2</v>
      </c>
      <c r="BX127" s="88">
        <f t="shared" si="122"/>
        <v>1</v>
      </c>
      <c r="BY127" s="110">
        <f>BW126*'DT-Prelim Calcs'!$C$11+BY126</f>
        <v>19.39763133587671</v>
      </c>
      <c r="BZ127" s="110">
        <f>BZ126+0.5*BW127*'DT-Prelim Calcs'!$C$11^2+BY127*'DT-Prelim Calcs'!$C$11</f>
        <v>79.361732661976689</v>
      </c>
      <c r="CA127" s="110">
        <f>MIN('Drive Train'!$G$35-BU126*'DT-Prelim Calcs'!$C$21*'Drive Train'!$G$38,CA126+BU$2)</f>
        <v>11.100394787531071</v>
      </c>
      <c r="CB127" s="110">
        <f>'Drive Train'!$G$35-BU127*'DT-Prelim Calcs'!$C$21*'Drive Train'!$G$38</f>
        <v>11.100824811727776</v>
      </c>
      <c r="CC127" s="1">
        <f>IF(BZ127&gt;='Drive Train'!$G$30,1,0)</f>
        <v>1</v>
      </c>
      <c r="CD127" s="110">
        <f t="shared" si="162"/>
        <v>0</v>
      </c>
      <c r="CE127" s="119">
        <f>CE126+'DT-Prelim Calcs'!$C$11</f>
        <v>4.9200000000000035</v>
      </c>
      <c r="CF127" s="2">
        <f>CP127/'Drive Train'!$G$35</f>
        <v>0.87466086327780901</v>
      </c>
      <c r="CG127" s="88">
        <f>CN127*12*60/(PI() * 'Drive Train'!$G$17)/CF$2*CF127</f>
        <v>4110.6950552943445</v>
      </c>
      <c r="CH127" s="2">
        <f>('DT-Prelim Calcs'!$C$6*CF127-CG127)/('DT-Prelim Calcs'!$C$6*CF127)*'DT-Prelim Calcs'!$C$7*CF127</f>
        <v>0.24079236037838442</v>
      </c>
      <c r="CI127" s="110">
        <f>CH127/'DT-Prelim Calcs'!$C$7*('DT-Prelim Calcs'!$C$8-'DT-Prelim Calcs'!$C$9)+'DT-Prelim Calcs'!$C$9</f>
        <v>17.686626235844724</v>
      </c>
      <c r="CJ127" s="110">
        <f t="shared" si="123"/>
        <v>17.686626235844724</v>
      </c>
      <c r="CK127" s="2">
        <f t="shared" si="163"/>
        <v>2.618215295302484E-5</v>
      </c>
      <c r="CL127" s="110">
        <f>CK127*'DT-Prelim Calcs'!$C$21/CF$2/'DT-Prelim Calcs'!$C$19/'DT-Prelim Calcs'!$C$18*3.39*'DT-Prelim Calcs'!$C$20</f>
        <v>7.7791016610448643E-4</v>
      </c>
      <c r="CM127" s="88">
        <f t="shared" si="124"/>
        <v>1</v>
      </c>
      <c r="CN127" s="110">
        <f>CL126*'DT-Prelim Calcs'!$C$11+CN126</f>
        <v>15.379924581169288</v>
      </c>
      <c r="CO127" s="110">
        <f>CO126+0.5*CL127*'DT-Prelim Calcs'!$C$11^2+CN127*'DT-Prelim Calcs'!$C$11</f>
        <v>67.642070869735491</v>
      </c>
      <c r="CP127" s="110">
        <f>MIN('Drive Train'!$G$35-CJ126*'DT-Prelim Calcs'!$C$21*'Drive Train'!$G$38,CP126+CJ$2)</f>
        <v>11.108192963628174</v>
      </c>
      <c r="CQ127" s="110">
        <f>'Drive Train'!$G$35-CJ127*'DT-Prelim Calcs'!$C$21*'Drive Train'!$G$38</f>
        <v>11.108203638773974</v>
      </c>
      <c r="CR127" s="1">
        <f>IF(CO127&gt;='Drive Train'!$G$30,1,0)</f>
        <v>1</v>
      </c>
      <c r="CS127" s="110">
        <f t="shared" si="164"/>
        <v>0</v>
      </c>
      <c r="CT127" s="119">
        <f>CT126+'DT-Prelim Calcs'!$C$11</f>
        <v>4.9200000000000035</v>
      </c>
      <c r="CU127" s="2">
        <f>DE127/'Drive Train'!$G$35</f>
        <v>0.87467053553353746</v>
      </c>
      <c r="CV127" s="88">
        <f>DC127*12*60/(PI() * 'Drive Train'!$G$17)/CU$2*CU127</f>
        <v>4110.8362304515331</v>
      </c>
      <c r="CW127" s="2">
        <f>('DT-Prelim Calcs'!$C$6*CU127-CV127)/('DT-Prelim Calcs'!$C$6*CU127)*'DT-Prelim Calcs'!$C$7*CU127</f>
        <v>0.24077191316107865</v>
      </c>
      <c r="CX127" s="110">
        <f>CW127/'DT-Prelim Calcs'!$C$7*('DT-Prelim Calcs'!$C$8-'DT-Prelim Calcs'!$C$9)+'DT-Prelim Calcs'!$C$9</f>
        <v>17.685379100604798</v>
      </c>
      <c r="CY127" s="110">
        <f t="shared" si="125"/>
        <v>17.685379100604798</v>
      </c>
      <c r="CZ127" s="2">
        <f t="shared" si="165"/>
        <v>1.2873643503996668E-7</v>
      </c>
      <c r="DA127" s="110">
        <f>CZ127*'DT-Prelim Calcs'!$C$21/CU$2/'DT-Prelim Calcs'!$C$19/'DT-Prelim Calcs'!$C$18*3.39*'DT-Prelim Calcs'!$C$20</f>
        <v>4.6218125355183196E-6</v>
      </c>
      <c r="DB127" s="88">
        <f t="shared" si="126"/>
        <v>1</v>
      </c>
      <c r="DC127" s="110">
        <f>DA126*'DT-Prelim Calcs'!$C$11+DC126</f>
        <v>12.72850982075445</v>
      </c>
      <c r="DD127" s="110">
        <f>DD126+0.5*DA127*'DT-Prelim Calcs'!$C$11^2+DC127*'DT-Prelim Calcs'!$C$11</f>
        <v>58.014844270349627</v>
      </c>
      <c r="DE127" s="110">
        <f>MIN('Drive Train'!$G$35-CY126*'DT-Prelim Calcs'!$C$21*'Drive Train'!$G$38,DE126+CY$2)</f>
        <v>11.108315801275925</v>
      </c>
      <c r="DF127" s="110">
        <f>'Drive Train'!$G$35-CY127*'DT-Prelim Calcs'!$C$21*'Drive Train'!$G$38</f>
        <v>11.108315880945568</v>
      </c>
      <c r="DG127" s="1">
        <f>IF(DD127&gt;='Drive Train'!$G$30,1,0)</f>
        <v>1</v>
      </c>
      <c r="DH127" s="110">
        <f t="shared" si="166"/>
        <v>0</v>
      </c>
      <c r="DI127" s="119">
        <f>DI126+'DT-Prelim Calcs'!$C$11</f>
        <v>4.9200000000000035</v>
      </c>
      <c r="DJ127" s="2">
        <f>DT127/'Drive Train'!$G$35</f>
        <v>0.87467058535202602</v>
      </c>
      <c r="DK127" s="88">
        <f>DR127*12*60/(PI() * 'Drive Train'!$G$17)/DJ$2*DJ127</f>
        <v>4110.8369387873126</v>
      </c>
      <c r="DL127" s="2">
        <f>('DT-Prelim Calcs'!$C$6*DJ127-DK127)/('DT-Prelim Calcs'!$C$6*DJ127)*'DT-Prelim Calcs'!$C$7*DJ127</f>
        <v>0.24077181238572118</v>
      </c>
      <c r="DM127" s="110">
        <f>DL127/'DT-Prelim Calcs'!$C$7*('DT-Prelim Calcs'!$C$8-'DT-Prelim Calcs'!$C$9)+'DT-Prelim Calcs'!$C$9</f>
        <v>17.685372954022711</v>
      </c>
      <c r="DN127" s="110">
        <f t="shared" si="127"/>
        <v>17.685372954022711</v>
      </c>
      <c r="DO127" s="2">
        <f t="shared" si="167"/>
        <v>1.8743950835897749E-10</v>
      </c>
      <c r="DP127" s="110">
        <f>DO127*'DT-Prelim Calcs'!$C$21/DJ$2/'DT-Prelim Calcs'!$C$19/'DT-Prelim Calcs'!$C$18*3.39*'DT-Prelim Calcs'!$C$20</f>
        <v>7.8895621788712438E-9</v>
      </c>
      <c r="DQ127" s="88">
        <f t="shared" si="128"/>
        <v>1</v>
      </c>
      <c r="DR127" s="110">
        <f>DP126*'DT-Prelim Calcs'!$C$11+DR126</f>
        <v>10.856671393576267</v>
      </c>
      <c r="DS127" s="110">
        <f>DS126+0.5*DP127*'DT-Prelim Calcs'!$C$11^2+DR127*'DT-Prelim Calcs'!$C$11</f>
        <v>50.44818475733328</v>
      </c>
      <c r="DT127" s="110">
        <f>MIN('Drive Train'!$G$35-DN126*'DT-Prelim Calcs'!$C$21*'Drive Train'!$G$38,DT126+DN$2)</f>
        <v>11.10831643397073</v>
      </c>
      <c r="DU127" s="110">
        <f>'Drive Train'!$G$35-DN127*'DT-Prelim Calcs'!$C$21*'Drive Train'!$G$38</f>
        <v>11.108316434137956</v>
      </c>
      <c r="DV127" s="1">
        <f>IF(DS127&gt;='Drive Train'!$G$30,1,0)</f>
        <v>1</v>
      </c>
      <c r="DW127" s="110">
        <f t="shared" si="168"/>
        <v>0</v>
      </c>
      <c r="DX127" s="119">
        <f>DX126+'DT-Prelim Calcs'!$C$11</f>
        <v>4.9200000000000035</v>
      </c>
      <c r="DY127" s="2">
        <f>EI127/'Drive Train'!$G$35</f>
        <v>0.87467058542858467</v>
      </c>
      <c r="DZ127" s="88">
        <f>EG127*12*60/(PI() * 'Drive Train'!$G$17)/DY$2*DY127</f>
        <v>4110.8369398419236</v>
      </c>
      <c r="EA127" s="2">
        <f>('DT-Prelim Calcs'!$C$6*DY127-DZ127)/('DT-Prelim Calcs'!$C$6*DY127)*'DT-Prelim Calcs'!$C$7*DY127</f>
        <v>0.24077181223904551</v>
      </c>
      <c r="EB127" s="110">
        <f>EA127/'DT-Prelim Calcs'!$C$7*('DT-Prelim Calcs'!$C$8-'DT-Prelim Calcs'!$C$9)+'DT-Prelim Calcs'!$C$9</f>
        <v>17.685372945076537</v>
      </c>
      <c r="EC127" s="110">
        <f t="shared" si="129"/>
        <v>17.685372945076537</v>
      </c>
      <c r="ED127" s="2">
        <f t="shared" si="169"/>
        <v>6.9610983643997315E-14</v>
      </c>
      <c r="EE127" s="110">
        <f>ED127*'DT-Prelim Calcs'!$C$21/DY$2/'DT-Prelim Calcs'!$C$19/'DT-Prelim Calcs'!$C$18*3.39*'DT-Prelim Calcs'!$C$20</f>
        <v>3.3608971887386973E-12</v>
      </c>
      <c r="EF127" s="88">
        <f t="shared" si="130"/>
        <v>1</v>
      </c>
      <c r="EG127" s="110">
        <f>EE126*'DT-Prelim Calcs'!$C$11+EG126</f>
        <v>9.4647904472815725</v>
      </c>
      <c r="EH127" s="110">
        <f>EH126+0.5*EE127*'DT-Prelim Calcs'!$C$11^2+EG127*'DT-Prelim Calcs'!$C$11</f>
        <v>44.490513854769041</v>
      </c>
      <c r="EI127" s="110">
        <f>MIN('Drive Train'!$G$35-EC126*'DT-Prelim Calcs'!$C$21*'Drive Train'!$G$38,EI126+EC$2)</f>
        <v>11.108316434943024</v>
      </c>
      <c r="EJ127" s="110">
        <f>'Drive Train'!$G$35-EC127*'DT-Prelim Calcs'!$C$21*'Drive Train'!$G$38</f>
        <v>11.108316434943111</v>
      </c>
      <c r="EK127" s="1">
        <f>IF(EH127&gt;='Drive Train'!$G$30,1,0)</f>
        <v>1</v>
      </c>
      <c r="EL127" s="110">
        <f t="shared" si="170"/>
        <v>0</v>
      </c>
      <c r="EM127" s="119">
        <f>EM126+'DT-Prelim Calcs'!$C$11</f>
        <v>4.9200000000000035</v>
      </c>
      <c r="EN127" s="2">
        <f>EX127/'Drive Train'!$G$35</f>
        <v>0.87467058542861498</v>
      </c>
      <c r="EO127" s="88">
        <f>EV127*12*60/(PI() * 'Drive Train'!$G$17)/EN$2*EN127</f>
        <v>4110.8369398423256</v>
      </c>
      <c r="EP127" s="2">
        <f>('DT-Prelim Calcs'!$C$6*EN127-EO127)/('DT-Prelim Calcs'!$C$6*EN127)*'DT-Prelim Calcs'!$C$7*EN127</f>
        <v>0.24077181223899105</v>
      </c>
      <c r="EQ127" s="110">
        <f>EP127/'DT-Prelim Calcs'!$C$7*('DT-Prelim Calcs'!$C$8-'DT-Prelim Calcs'!$C$9)+'DT-Prelim Calcs'!$C$9</f>
        <v>17.685372945073215</v>
      </c>
      <c r="ER127" s="110">
        <f t="shared" si="131"/>
        <v>17.685372945073215</v>
      </c>
      <c r="ES127" s="2">
        <f t="shared" si="171"/>
        <v>-8.3266726846886741E-17</v>
      </c>
      <c r="ET127" s="110">
        <f>ES127*'DT-Prelim Calcs'!$C$21/EN$2/'DT-Prelim Calcs'!$C$19/'DT-Prelim Calcs'!$C$18*3.39*'DT-Prelim Calcs'!$C$20</f>
        <v>-4.5356237364894706E-15</v>
      </c>
      <c r="EU127" s="88">
        <f t="shared" si="132"/>
        <v>1</v>
      </c>
      <c r="EV127" s="110">
        <f>ET126*'DT-Prelim Calcs'!$C$11+EV126</f>
        <v>8.3892460782728335</v>
      </c>
      <c r="EW127" s="110">
        <f>EW126+0.5*ET127*'DT-Prelim Calcs'!$C$11^2+EV127*'DT-Prelim Calcs'!$C$11</f>
        <v>39.731647051660687</v>
      </c>
      <c r="EX127" s="110">
        <f>MIN('Drive Train'!$G$35-ER126*'DT-Prelim Calcs'!$C$21*'Drive Train'!$G$38,EX126+ER$2)</f>
        <v>11.10831643494341</v>
      </c>
      <c r="EY127" s="110">
        <f>'Drive Train'!$G$35-ER127*'DT-Prelim Calcs'!$C$21*'Drive Train'!$G$38</f>
        <v>11.10831643494341</v>
      </c>
      <c r="EZ127" s="1">
        <f>IF(EW127&gt;='Drive Train'!$G$30,1,0)</f>
        <v>1</v>
      </c>
      <c r="FA127" s="110">
        <f t="shared" si="172"/>
        <v>0</v>
      </c>
      <c r="FB127" s="119">
        <f>FB126+'DT-Prelim Calcs'!$C$11</f>
        <v>4.9200000000000035</v>
      </c>
      <c r="FC127" s="2">
        <f>FM127/'Drive Train'!$G$35</f>
        <v>0.87467058542861498</v>
      </c>
      <c r="FD127" s="88">
        <f>FK127*12*60/(PI() * 'Drive Train'!$G$17)/FC$2*FC127</f>
        <v>4110.8369398423247</v>
      </c>
      <c r="FE127" s="2">
        <f>('DT-Prelim Calcs'!$C$6*FC127-FD127)/('DT-Prelim Calcs'!$C$6*FC127)*'DT-Prelim Calcs'!$C$7*FC127</f>
        <v>0.24077181223899125</v>
      </c>
      <c r="FF127" s="110">
        <f>FE127/'DT-Prelim Calcs'!$C$7*('DT-Prelim Calcs'!$C$8-'DT-Prelim Calcs'!$C$9)+'DT-Prelim Calcs'!$C$9</f>
        <v>17.685372945073226</v>
      </c>
      <c r="FG127" s="110">
        <f t="shared" si="133"/>
        <v>17.685372945073226</v>
      </c>
      <c r="FH127" s="2">
        <f t="shared" si="173"/>
        <v>1.1102230246251565E-16</v>
      </c>
      <c r="FI127" s="110">
        <f>FH127*'DT-Prelim Calcs'!$C$21/FC$2/'DT-Prelim Calcs'!$C$19/'DT-Prelim Calcs'!$C$18*3.39*'DT-Prelim Calcs'!$C$20</f>
        <v>6.7347140329692135E-15</v>
      </c>
      <c r="FJ127" s="88">
        <f t="shared" si="134"/>
        <v>1</v>
      </c>
      <c r="FK127" s="110">
        <f>FI126*'DT-Prelim Calcs'!$C$11+FK126</f>
        <v>7.5332005600817276</v>
      </c>
      <c r="FL127" s="110">
        <f>FL126+0.5*FI127*'DT-Prelim Calcs'!$C$11^2+FK127*'DT-Prelim Calcs'!$C$11</f>
        <v>35.867425761923386</v>
      </c>
      <c r="FM127" s="110">
        <f>MIN('Drive Train'!$G$35-FG126*'DT-Prelim Calcs'!$C$21*'Drive Train'!$G$38,FM126+FG$2)</f>
        <v>11.10831643494341</v>
      </c>
      <c r="FN127" s="110">
        <f>'Drive Train'!$G$35-FG127*'DT-Prelim Calcs'!$C$21*'Drive Train'!$G$38</f>
        <v>11.10831643494341</v>
      </c>
      <c r="FO127" s="1">
        <f>IF(FL127&gt;='Drive Train'!$G$30,1,0)</f>
        <v>1</v>
      </c>
      <c r="FP127" s="110">
        <f t="shared" si="174"/>
        <v>0</v>
      </c>
      <c r="FQ127" s="119">
        <f>FQ126+'DT-Prelim Calcs'!$C$11</f>
        <v>4.9200000000000035</v>
      </c>
      <c r="FR127" s="2">
        <f>GB127/'Drive Train'!$G$35</f>
        <v>0.87467058542861498</v>
      </c>
      <c r="FS127" s="88">
        <f>FZ127*12*60/(PI() * 'Drive Train'!$G$17)/FR$2*FR127</f>
        <v>4110.8369398423247</v>
      </c>
      <c r="FT127" s="2">
        <f>('DT-Prelim Calcs'!$C$6*FR127-FS127)/('DT-Prelim Calcs'!$C$6*FR127)*'DT-Prelim Calcs'!$C$7*FR127</f>
        <v>0.24077181223899125</v>
      </c>
      <c r="FU127" s="110">
        <f>FT127/'DT-Prelim Calcs'!$C$7*('DT-Prelim Calcs'!$C$8-'DT-Prelim Calcs'!$C$9)+'DT-Prelim Calcs'!$C$9</f>
        <v>17.685372945073226</v>
      </c>
      <c r="FV127" s="110">
        <f t="shared" si="135"/>
        <v>17.685372945073226</v>
      </c>
      <c r="FW127" s="2">
        <f t="shared" si="175"/>
        <v>1.3877787807814457E-16</v>
      </c>
      <c r="FX127" s="110">
        <f>FW127*'DT-Prelim Calcs'!$C$21/FR$2/'DT-Prelim Calcs'!$C$19/'DT-Prelim Calcs'!$C$18*3.39*'DT-Prelim Calcs'!$C$20</f>
        <v>9.2774121882739154E-15</v>
      </c>
      <c r="FY127" s="88">
        <f t="shared" si="136"/>
        <v>1</v>
      </c>
      <c r="FZ127" s="110">
        <f>FX126*'DT-Prelim Calcs'!$C$11+FZ126</f>
        <v>6.8356819897037893</v>
      </c>
      <c r="GA127" s="110">
        <f>GA126+0.5*FX127*'DT-Prelim Calcs'!$C$11^2+FZ127*'DT-Prelim Calcs'!$C$11</f>
        <v>32.675007544636678</v>
      </c>
      <c r="GB127" s="110">
        <f>MIN('Drive Train'!$G$35-FV126*'DT-Prelim Calcs'!$C$21*'Drive Train'!$G$38,GB126+FV$2)</f>
        <v>11.10831643494341</v>
      </c>
      <c r="GC127" s="110">
        <f>'Drive Train'!$G$35-FV127*'DT-Prelim Calcs'!$C$21*'Drive Train'!$G$38</f>
        <v>11.10831643494341</v>
      </c>
      <c r="GD127" s="1">
        <f>IF(GA127&gt;='Drive Train'!$G$30,1,0)</f>
        <v>1</v>
      </c>
      <c r="GE127" s="110">
        <f t="shared" si="176"/>
        <v>0</v>
      </c>
      <c r="GF127" s="119">
        <f>GF126+'DT-Prelim Calcs'!$C$11</f>
        <v>4.9200000000000035</v>
      </c>
      <c r="GG127" s="2">
        <f>GQ127/'Drive Train'!$G$35</f>
        <v>0.87467055012282258</v>
      </c>
      <c r="GH127" s="88">
        <f>GO127*12*60/(PI() * 'Drive Train'!$G$17)/GG$2*GG127</f>
        <v>4110.8364408180842</v>
      </c>
      <c r="GI127" s="2">
        <f>('DT-Prelim Calcs'!$C$6*GG127-GH127)/('DT-Prelim Calcs'!$C$6*GG127)*'DT-Prelim Calcs'!$C$7*GG127</f>
        <v>0.2407718829414163</v>
      </c>
      <c r="GJ127" s="110">
        <f>GI127/'DT-Prelim Calcs'!$C$7*('DT-Prelim Calcs'!$C$8-'DT-Prelim Calcs'!$C$9)+'DT-Prelim Calcs'!$C$9</f>
        <v>17.685377257419717</v>
      </c>
      <c r="GK127" s="110">
        <f t="shared" si="177"/>
        <v>17.685377257419717</v>
      </c>
      <c r="GL127" s="2">
        <f t="shared" si="178"/>
        <v>9.0211611430968119E-8</v>
      </c>
      <c r="GM127" s="110">
        <f>GL127*'DT-Prelim Calcs'!$C$21/GG$2/'DT-Prelim Calcs'!$C$19/'DT-Prelim Calcs'!$C$18*3.39*'DT-Prelim Calcs'!$C$20</f>
        <v>3.3503991134116341E-6</v>
      </c>
      <c r="GN127" s="88">
        <f t="shared" si="137"/>
        <v>1</v>
      </c>
      <c r="GO127" s="110">
        <f>GM126*'DT-Prelim Calcs'!$C$11+GO126</f>
        <v>12.304226584483553</v>
      </c>
      <c r="GP127" s="110">
        <f>GP126+0.5*GM127*'DT-Prelim Calcs'!$C$11^2+GO127*'DT-Prelim Calcs'!$C$11</f>
        <v>54.45849629108767</v>
      </c>
      <c r="GQ127" s="110">
        <f>MIN('Drive Train'!$G$35-GK126*'DT-Prelim Calcs'!$C$21*'Drive Train'!$G$38,GQ126+GK$2)</f>
        <v>11.108315986559846</v>
      </c>
      <c r="GR127" s="110">
        <f>'Drive Train'!$G$35-GK127*'DT-Prelim Calcs'!$C$21*'Drive Train'!$G$38</f>
        <v>11.108316046832226</v>
      </c>
      <c r="GS127" s="1">
        <f>IF(GP127&gt;='Drive Train'!$G$30,1,0)</f>
        <v>1</v>
      </c>
      <c r="GT127" s="110">
        <f t="shared" si="179"/>
        <v>0</v>
      </c>
      <c r="GU127" s="119">
        <f>GU126+'DT-Prelim Calcs'!$C$11</f>
        <v>4.9200000000000035</v>
      </c>
      <c r="GV127" s="2">
        <f>HF127/'Drive Train'!$G$35</f>
        <v>0.87467056019146228</v>
      </c>
      <c r="GW127" s="88">
        <f>HD127*12*60/(PI() * 'Drive Train'!$G$17)/GV$2*GV127</f>
        <v>4110.8365831317124</v>
      </c>
      <c r="GX127" s="2">
        <f>('DT-Prelim Calcs'!$C$6*GV127-GW127)/('DT-Prelim Calcs'!$C$6*GV127)*'DT-Prelim Calcs'!$C$7*GV127</f>
        <v>0.24077186277822982</v>
      </c>
      <c r="GY127" s="110">
        <f>GX127/'DT-Prelim Calcs'!$C$7*('DT-Prelim Calcs'!$C$8-'DT-Prelim Calcs'!$C$9)+'DT-Prelim Calcs'!$C$9</f>
        <v>17.685376027608346</v>
      </c>
      <c r="GZ127" s="110">
        <f t="shared" si="138"/>
        <v>17.685376027608346</v>
      </c>
      <c r="HA127" s="2">
        <f t="shared" si="180"/>
        <v>6.4484720979640642E-8</v>
      </c>
      <c r="HB127" s="110">
        <f>HA127*'DT-Prelim Calcs'!$C$21/GV$2/'DT-Prelim Calcs'!$C$19/'DT-Prelim Calcs'!$C$18*3.39*'DT-Prelim Calcs'!$C$20</f>
        <v>2.3949195516157083E-6</v>
      </c>
      <c r="HC127" s="88">
        <f t="shared" si="139"/>
        <v>1</v>
      </c>
      <c r="HD127" s="110">
        <f>HB126*'DT-Prelim Calcs'!$C$11+HD126</f>
        <v>12.304226868807037</v>
      </c>
      <c r="HE127" s="110">
        <f>HE126+0.5*HB127*'DT-Prelim Calcs'!$C$11^2+HD127*'DT-Prelim Calcs'!$C$11</f>
        <v>55.126113246852185</v>
      </c>
      <c r="HF127" s="110">
        <f>MIN('Drive Train'!$G$35-GZ126*'DT-Prelim Calcs'!$C$21*'Drive Train'!$G$38,HF126+GZ$2)</f>
        <v>11.10831611443157</v>
      </c>
      <c r="HG127" s="110">
        <f>'Drive Train'!$G$35-GZ127*'DT-Prelim Calcs'!$C$21*'Drive Train'!$G$38</f>
        <v>11.108316157515247</v>
      </c>
      <c r="HH127" s="1">
        <f>IF(HE127&gt;='Drive Train'!$G$30,1,0)</f>
        <v>1</v>
      </c>
      <c r="HI127" s="110">
        <f t="shared" si="181"/>
        <v>0</v>
      </c>
      <c r="HJ127" s="119">
        <f>HJ126+'DT-Prelim Calcs'!$C$11</f>
        <v>4.9200000000000035</v>
      </c>
      <c r="HK127" s="2">
        <f>HU127/'Drive Train'!$G$35</f>
        <v>0.87467056506988727</v>
      </c>
      <c r="HL127" s="88">
        <f>HS127*12*60/(PI() * 'Drive Train'!$G$17)/HK$2*HK127</f>
        <v>4110.8366520850504</v>
      </c>
      <c r="HM127" s="2">
        <f>('DT-Prelim Calcs'!$C$6*HK127-HL127)/('DT-Prelim Calcs'!$C$6*HK127)*'DT-Prelim Calcs'!$C$7*HK127</f>
        <v>0.24077185300882856</v>
      </c>
      <c r="HN127" s="110">
        <f>HM127/'DT-Prelim Calcs'!$C$7*('DT-Prelim Calcs'!$C$8-'DT-Prelim Calcs'!$C$9)+'DT-Prelim Calcs'!$C$9</f>
        <v>17.685375431744156</v>
      </c>
      <c r="HO127" s="110">
        <f t="shared" si="140"/>
        <v>17.685375431744156</v>
      </c>
      <c r="HP127" s="2">
        <f t="shared" si="182"/>
        <v>5.2019611951337197E-8</v>
      </c>
      <c r="HQ127" s="110">
        <f>HP127*'DT-Prelim Calcs'!$C$21/HK$2/'DT-Prelim Calcs'!$C$19/'DT-Prelim Calcs'!$C$18*3.39*'DT-Prelim Calcs'!$C$20</f>
        <v>1.9319737115564684E-6</v>
      </c>
      <c r="HR127" s="88">
        <f t="shared" si="141"/>
        <v>1</v>
      </c>
      <c r="HS127" s="110">
        <f>HQ126*'DT-Prelim Calcs'!$C$11+HS126</f>
        <v>12.304227006566528</v>
      </c>
      <c r="HT127" s="110">
        <f>HT126+0.5*HQ127*'DT-Prelim Calcs'!$C$11^2+HS127*'DT-Prelim Calcs'!$C$11</f>
        <v>55.594835978548382</v>
      </c>
      <c r="HU127" s="110">
        <f>MIN('Drive Train'!$G$35-HO126*'DT-Prelim Calcs'!$C$21*'Drive Train'!$G$38,HU126+HO$2)</f>
        <v>11.108316176387568</v>
      </c>
      <c r="HV127" s="110">
        <f>'Drive Train'!$G$35-HO127*'DT-Prelim Calcs'!$C$21*'Drive Train'!$G$38</f>
        <v>11.108316211143025</v>
      </c>
      <c r="HW127" s="1">
        <f>IF(HT127&gt;='Drive Train'!$G$30,1,0)</f>
        <v>1</v>
      </c>
      <c r="HX127" s="110">
        <f t="shared" si="183"/>
        <v>0</v>
      </c>
      <c r="HY127" s="119">
        <f>HY126+'DT-Prelim Calcs'!$C$11</f>
        <v>4.9200000000000035</v>
      </c>
      <c r="HZ127" s="2">
        <f>IJ127/'Drive Train'!$G$35</f>
        <v>0.87467056769327234</v>
      </c>
      <c r="IA127" s="88">
        <f>IH127*12*60/(PI() * 'Drive Train'!$G$17)/HZ$2*HZ127</f>
        <v>4110.8366891648811</v>
      </c>
      <c r="IB127" s="2">
        <f>('DT-Prelim Calcs'!$C$6*HZ127-IA127)/('DT-Prelim Calcs'!$C$6*HZ127)*'DT-Prelim Calcs'!$C$7*HZ127</f>
        <v>0.24077184775530808</v>
      </c>
      <c r="IC127" s="110">
        <f>IB127/'DT-Prelim Calcs'!$C$7*('DT-Prelim Calcs'!$C$8-'DT-Prelim Calcs'!$C$9)+'DT-Prelim Calcs'!$C$9</f>
        <v>17.685375111316663</v>
      </c>
      <c r="ID127" s="110">
        <f t="shared" si="142"/>
        <v>17.685375111316663</v>
      </c>
      <c r="IE127" s="2">
        <f t="shared" si="184"/>
        <v>4.5316467828238061E-8</v>
      </c>
      <c r="IF127" s="110">
        <f>IE127*'DT-Prelim Calcs'!$C$21/HZ$2/'DT-Prelim Calcs'!$C$19/'DT-Prelim Calcs'!$C$18*3.39*'DT-Prelim Calcs'!$C$20</f>
        <v>1.683023407145963E-6</v>
      </c>
      <c r="IG127" s="88">
        <f t="shared" si="143"/>
        <v>1</v>
      </c>
      <c r="IH127" s="110">
        <f>IF126*'DT-Prelim Calcs'!$C$11+IH126</f>
        <v>12.304227080647038</v>
      </c>
      <c r="II127" s="110">
        <f>II126+0.5*IF127*'DT-Prelim Calcs'!$C$11^2+IH127*'DT-Prelim Calcs'!$C$11</f>
        <v>55.923901332018694</v>
      </c>
      <c r="IJ127" s="110">
        <f>MIN('Drive Train'!$G$35-ID126*'DT-Prelim Calcs'!$C$21*'Drive Train'!$G$38,IJ126+ID$2)</f>
        <v>11.108316209704558</v>
      </c>
      <c r="IK127" s="110">
        <f>'Drive Train'!$G$35-ID127*'DT-Prelim Calcs'!$C$21*'Drive Train'!$G$38</f>
        <v>11.1083162399815</v>
      </c>
      <c r="IL127" s="1">
        <f>IF(II127&gt;='Drive Train'!$G$30,1,0)</f>
        <v>1</v>
      </c>
      <c r="IM127" s="110">
        <f t="shared" si="185"/>
        <v>0</v>
      </c>
      <c r="IN127" s="119">
        <f>IN126+'DT-Prelim Calcs'!$C$11</f>
        <v>4.9200000000000035</v>
      </c>
      <c r="IO127" s="2">
        <f>IY127/'Drive Train'!$G$35</f>
        <v>0.87467056923332787</v>
      </c>
      <c r="IP127" s="88">
        <f>IW127*12*60/(PI() * 'Drive Train'!$G$17)/IO$2*IO127</f>
        <v>4110.8367109325554</v>
      </c>
      <c r="IQ127" s="2">
        <f>('DT-Prelim Calcs'!$C$6*IO127-IP127)/('DT-Prelim Calcs'!$C$6*IO127)*'DT-Prelim Calcs'!$C$7*IO127</f>
        <v>0.2407718446712348</v>
      </c>
      <c r="IR127" s="110">
        <f>IQ127/'DT-Prelim Calcs'!$C$7*('DT-Prelim Calcs'!$C$8-'DT-Prelim Calcs'!$C$9)+'DT-Prelim Calcs'!$C$9</f>
        <v>17.685374923210066</v>
      </c>
      <c r="IS127" s="110">
        <f t="shared" si="144"/>
        <v>17.685374923210066</v>
      </c>
      <c r="IT127" s="2">
        <f t="shared" si="186"/>
        <v>4.1381394588757558E-8</v>
      </c>
      <c r="IU127" s="110">
        <f>IT127*'DT-Prelim Calcs'!$C$21/IO$2/'DT-Prelim Calcs'!$C$19/'DT-Prelim Calcs'!$C$18*3.39*'DT-Prelim Calcs'!$C$20</f>
        <v>1.5368774101547212E-6</v>
      </c>
      <c r="IV127" s="88">
        <f t="shared" si="145"/>
        <v>1</v>
      </c>
      <c r="IW127" s="110">
        <f>IU126*'DT-Prelim Calcs'!$C$11+IW126</f>
        <v>12.304227124135922</v>
      </c>
      <c r="IX127" s="110">
        <f>IX126+0.5*IU127*'DT-Prelim Calcs'!$C$11^2+IW127*'DT-Prelim Calcs'!$C$11</f>
        <v>56.156619103026983</v>
      </c>
      <c r="IY127" s="110">
        <f>MIN('Drive Train'!$G$35-IS126*'DT-Prelim Calcs'!$C$21*'Drive Train'!$G$38,IY126+IS$2)</f>
        <v>11.108316229263263</v>
      </c>
      <c r="IZ127" s="110">
        <f>'Drive Train'!$G$35-IS127*'DT-Prelim Calcs'!$C$21*'Drive Train'!$G$38</f>
        <v>11.108316256911094</v>
      </c>
      <c r="JA127" s="1">
        <f>IF(IX127&gt;='Drive Train'!$G$30,1,0)</f>
        <v>1</v>
      </c>
      <c r="JB127" s="110">
        <f t="shared" si="187"/>
        <v>0</v>
      </c>
      <c r="JC127" s="119">
        <f>JC126+'DT-Prelim Calcs'!$C$11</f>
        <v>4.9200000000000035</v>
      </c>
      <c r="JD127" s="2">
        <f>JN127/'Drive Train'!$G$35</f>
        <v>0.87467057013508942</v>
      </c>
      <c r="JE127" s="88">
        <f>JL127*12*60/(PI() * 'Drive Train'!$G$17)/JD$2*JD127</f>
        <v>4110.8367236783643</v>
      </c>
      <c r="JF127" s="2">
        <f>('DT-Prelim Calcs'!$C$6*JD127-JE127)/('DT-Prelim Calcs'!$C$6*JD127)*'DT-Prelim Calcs'!$C$7*JD127</f>
        <v>0.24077184286539161</v>
      </c>
      <c r="JG127" s="110">
        <f>JF127/'DT-Prelim Calcs'!$C$7*('DT-Prelim Calcs'!$C$8-'DT-Prelim Calcs'!$C$9)+'DT-Prelim Calcs'!$C$9</f>
        <v>17.685374813066439</v>
      </c>
      <c r="JH127" s="110">
        <f t="shared" si="146"/>
        <v>17.685374813066439</v>
      </c>
      <c r="JI127" s="2">
        <f t="shared" si="188"/>
        <v>3.9077258318087615E-8</v>
      </c>
      <c r="JJ127" s="110">
        <f>JI127*'DT-Prelim Calcs'!$C$21/JD$2/'DT-Prelim Calcs'!$C$19/'DT-Prelim Calcs'!$C$18*3.39*'DT-Prelim Calcs'!$C$20</f>
        <v>1.4513033250011764E-6</v>
      </c>
      <c r="JK127" s="88">
        <f t="shared" si="147"/>
        <v>1</v>
      </c>
      <c r="JL127" s="110">
        <f>JJ126*'DT-Prelim Calcs'!$C$11+JL126</f>
        <v>12.304227149600329</v>
      </c>
      <c r="JM127" s="110">
        <f>JM126+0.5*JJ127*'DT-Prelim Calcs'!$C$11^2+JL127*'DT-Prelim Calcs'!$C$11</f>
        <v>56.314251841069947</v>
      </c>
      <c r="JN127" s="110">
        <f>MIN('Drive Train'!$G$35-JH126*'DT-Prelim Calcs'!$C$21*'Drive Train'!$G$38,JN126+JH$2)</f>
        <v>11.108316240715634</v>
      </c>
      <c r="JO127" s="110">
        <f>'Drive Train'!$G$35-JH127*'DT-Prelim Calcs'!$C$21*'Drive Train'!$G$38</f>
        <v>11.108316266824019</v>
      </c>
      <c r="JP127" s="1">
        <f>IF(JM127&gt;='Drive Train'!$G$30,1,0)</f>
        <v>1</v>
      </c>
      <c r="JQ127" s="110">
        <f>MIN(JG127,'DT-Prelim Calcs'!$C$10)*'DT-Prelim Calcs'!$C$11*1000/60/60*(1-JP127)</f>
        <v>0</v>
      </c>
      <c r="JR127" s="119">
        <f>JR126+'DT-Prelim Calcs'!$C$11</f>
        <v>4.9200000000000035</v>
      </c>
      <c r="JS127" s="2">
        <f>KC127/'Drive Train'!$G$35</f>
        <v>0.87467057046685781</v>
      </c>
      <c r="JT127" s="88">
        <f>KA127*12*60/(PI() * 'Drive Train'!$G$17)/JS$2*JS127</f>
        <v>4110.8367283676916</v>
      </c>
      <c r="JU127" s="2">
        <f>('DT-Prelim Calcs'!$C$6*JS127-JT127)/('DT-Prelim Calcs'!$C$6*JS127)*'DT-Prelim Calcs'!$C$7*JS127</f>
        <v>0.24077184220100153</v>
      </c>
      <c r="JV127" s="110">
        <f>JU127/'DT-Prelim Calcs'!$C$7*('DT-Prelim Calcs'!$C$8-'DT-Prelim Calcs'!$C$9)+'DT-Prelim Calcs'!$C$9</f>
        <v>17.685374772543355</v>
      </c>
      <c r="JW127" s="110">
        <f t="shared" si="148"/>
        <v>17.685374772543355</v>
      </c>
      <c r="JX127" s="2">
        <f t="shared" si="189"/>
        <v>3.822954042220772E-8</v>
      </c>
      <c r="JY127" s="110">
        <f>JX127*'DT-Prelim Calcs'!$C$21/JS$2/'DT-Prelim Calcs'!$C$19/'DT-Prelim Calcs'!$C$18*3.39*'DT-Prelim Calcs'!$C$20</f>
        <v>1.4198196474376449E-6</v>
      </c>
      <c r="JZ127" s="88">
        <f t="shared" si="149"/>
        <v>1</v>
      </c>
      <c r="KA127" s="110">
        <f>JY126*'DT-Prelim Calcs'!$C$11+KA126</f>
        <v>12.304227158968978</v>
      </c>
      <c r="KB127" s="110">
        <f>KB126+0.5*JY127*'DT-Prelim Calcs'!$C$11^2+KA127*'DT-Prelim Calcs'!$C$11</f>
        <v>56.376341922151063</v>
      </c>
      <c r="KC127" s="110">
        <f>MIN('Drive Train'!$G$35-JW126*'DT-Prelim Calcs'!$C$21*'Drive Train'!$G$38,KC126+JW$2)</f>
        <v>11.108316244929094</v>
      </c>
      <c r="KD127" s="110">
        <f>'Drive Train'!$G$35-JW127*'DT-Prelim Calcs'!$C$21*'Drive Train'!$G$38</f>
        <v>11.108316270471096</v>
      </c>
      <c r="KE127" s="1">
        <f>IF(KB127&gt;='Drive Train'!$G$30,1,0)</f>
        <v>1</v>
      </c>
      <c r="KF127" s="110">
        <f>MIN(JV127,'DT-Prelim Calcs'!$C$10)*'DT-Prelim Calcs'!$C$11*1000/60/60*(1-KE127)</f>
        <v>0</v>
      </c>
      <c r="KG127" s="119">
        <f>KG126+'DT-Prelim Calcs'!$C$11</f>
        <v>4.9200000000000035</v>
      </c>
      <c r="KH127" s="2">
        <f>KR127/'Drive Train'!$G$35</f>
        <v>0.87467057044218677</v>
      </c>
      <c r="KI127" s="88">
        <f>KP127*12*60/(PI() * 'Drive Train'!$G$17)/KH$2*KH127</f>
        <v>4110.8367280189841</v>
      </c>
      <c r="KJ127" s="2">
        <f>('DT-Prelim Calcs'!$C$6*KH127-KI127)/('DT-Prelim Calcs'!$C$6*KH127)*'DT-Prelim Calcs'!$C$7*KH127</f>
        <v>0.24077184225040663</v>
      </c>
      <c r="KK127" s="110">
        <f>KJ127/'DT-Prelim Calcs'!$C$7*('DT-Prelim Calcs'!$C$8-'DT-Prelim Calcs'!$C$9)+'DT-Prelim Calcs'!$C$9</f>
        <v>17.685374775556717</v>
      </c>
      <c r="KL127" s="110">
        <f t="shared" si="150"/>
        <v>17.685374775556717</v>
      </c>
      <c r="KM127" s="2">
        <f t="shared" si="190"/>
        <v>3.8292578191656546E-8</v>
      </c>
      <c r="KN127" s="110">
        <f>KM127*'DT-Prelim Calcs'!$C$21/KH$2/'DT-Prelim Calcs'!$C$19/'DT-Prelim Calcs'!$C$18*3.39*'DT-Prelim Calcs'!$C$20</f>
        <v>1.4221608281739451E-6</v>
      </c>
      <c r="KO127" s="88">
        <f t="shared" si="151"/>
        <v>1</v>
      </c>
      <c r="KP127" s="110">
        <f>KN126*'DT-Prelim Calcs'!$C$11+KP126</f>
        <v>12.304227158272306</v>
      </c>
      <c r="KQ127" s="110">
        <f>KQ126+0.5*KN127*'DT-Prelim Calcs'!$C$11^2+KP127*'DT-Prelim Calcs'!$C$11</f>
        <v>56.371786486359476</v>
      </c>
      <c r="KR127" s="110">
        <f>MIN('Drive Train'!$G$35-KL126*'DT-Prelim Calcs'!$C$21*'Drive Train'!$G$38,KR126+KL$2)</f>
        <v>11.108316244615771</v>
      </c>
      <c r="KS127" s="110">
        <f>'Drive Train'!$G$35-KL127*'DT-Prelim Calcs'!$C$21*'Drive Train'!$G$38</f>
        <v>11.108316270199895</v>
      </c>
      <c r="KT127" s="1">
        <f>IF(KQ127&gt;='Drive Train'!$G$30,1,0)</f>
        <v>1</v>
      </c>
      <c r="KU127" s="110">
        <f>MIN(KK127,'DT-Prelim Calcs'!$C$10)*'DT-Prelim Calcs'!$C$11*1000/60/60*(1-KT127)</f>
        <v>0</v>
      </c>
      <c r="KV127" s="119">
        <f>KV126+'DT-Prelim Calcs'!$C$11</f>
        <v>4.9200000000000035</v>
      </c>
      <c r="KW127" s="2">
        <f>LG127/'Drive Train'!$G$35</f>
        <v>0.87467057046534913</v>
      </c>
      <c r="KX127" s="88">
        <f>LE127*12*60/(PI() * 'Drive Train'!$G$17)/KW$2*KW127</f>
        <v>4110.8367283463667</v>
      </c>
      <c r="KY127" s="2">
        <f>('DT-Prelim Calcs'!$C$6*KW127-KX127)/('DT-Prelim Calcs'!$C$6*KW127)*'DT-Prelim Calcs'!$C$7*KW127</f>
        <v>0.24077184220402284</v>
      </c>
      <c r="KZ127" s="110">
        <f>KY127/'DT-Prelim Calcs'!$C$7*('DT-Prelim Calcs'!$C$8-'DT-Prelim Calcs'!$C$9)+'DT-Prelim Calcs'!$C$9</f>
        <v>17.685374772727634</v>
      </c>
      <c r="LA127" s="110">
        <f t="shared" si="152"/>
        <v>17.685374772727634</v>
      </c>
      <c r="LB127" s="2">
        <f t="shared" si="191"/>
        <v>3.8233395532882852E-8</v>
      </c>
      <c r="LC127" s="110">
        <f>LB127*'DT-Prelim Calcs'!$C$21/KW$2/'DT-Prelim Calcs'!$C$19/'DT-Prelim Calcs'!$C$18*3.39*'DT-Prelim Calcs'!$C$20</f>
        <v>1.4199628236782994E-6</v>
      </c>
      <c r="LD127" s="88">
        <f t="shared" si="153"/>
        <v>1</v>
      </c>
      <c r="LE127" s="110">
        <f>LC126*'DT-Prelim Calcs'!$C$11+LE126</f>
        <v>12.30422715892637</v>
      </c>
      <c r="LF127" s="110">
        <f>LF126+0.5*LC127*'DT-Prelim Calcs'!$C$11^2+LE127*'DT-Prelim Calcs'!$C$11</f>
        <v>56.376126837685923</v>
      </c>
      <c r="LG127" s="110">
        <f>MIN('Drive Train'!$G$35-LA126*'DT-Prelim Calcs'!$C$21*'Drive Train'!$G$38,LG126+LA$2)</f>
        <v>11.108316244909933</v>
      </c>
      <c r="LH127" s="110">
        <f>'Drive Train'!$G$35-LA127*'DT-Prelim Calcs'!$C$21*'Drive Train'!$G$38</f>
        <v>11.108316270454512</v>
      </c>
      <c r="LI127" s="1">
        <f>IF(LF127&gt;='Drive Train'!$G$30,1,0)</f>
        <v>1</v>
      </c>
      <c r="LJ127" s="110">
        <f>MIN(KZ127,'DT-Prelim Calcs'!$C$10)*'DT-Prelim Calcs'!$C$11*1000/60/60*(1-LI127)</f>
        <v>0</v>
      </c>
      <c r="LK127" s="119">
        <f>LK126+'DT-Prelim Calcs'!$C$11</f>
        <v>4.9200000000000035</v>
      </c>
      <c r="LL127" s="2">
        <f>LV127/'Drive Train'!$G$35</f>
        <v>0.87467057044789576</v>
      </c>
      <c r="LM127" s="88">
        <f>LT127*12*60/(PI() * 'Drive Train'!$G$17)/LL$2*LL127</f>
        <v>4110.8367280996781</v>
      </c>
      <c r="LN127" s="2">
        <f>('DT-Prelim Calcs'!$C$6*LL127-LM127)/('DT-Prelim Calcs'!$C$6*LL127)*'DT-Prelim Calcs'!$C$7*LL127</f>
        <v>0.24077184223897383</v>
      </c>
      <c r="LO127" s="110">
        <f>LN127/'DT-Prelim Calcs'!$C$7*('DT-Prelim Calcs'!$C$8-'DT-Prelim Calcs'!$C$9)+'DT-Prelim Calcs'!$C$9</f>
        <v>17.685374774859397</v>
      </c>
      <c r="LP127" s="110">
        <f t="shared" si="154"/>
        <v>17.685374774859397</v>
      </c>
      <c r="LQ127" s="2">
        <f t="shared" si="192"/>
        <v>3.8277990721535815E-8</v>
      </c>
      <c r="LR127" s="110">
        <f>LQ127*'DT-Prelim Calcs'!$C$21/LL$2/'DT-Prelim Calcs'!$C$19/'DT-Prelim Calcs'!$C$18*3.39*'DT-Prelim Calcs'!$C$20</f>
        <v>1.421619059257681E-6</v>
      </c>
      <c r="LS127" s="88">
        <f t="shared" si="155"/>
        <v>1</v>
      </c>
      <c r="LT127" s="110">
        <f>LR126*'DT-Prelim Calcs'!$C$11+LT126</f>
        <v>12.304227158433521</v>
      </c>
      <c r="LU127" s="110">
        <f>LU126+0.5*LR127*'DT-Prelim Calcs'!$C$11^2+LT127*'DT-Prelim Calcs'!$C$11</f>
        <v>56.373251254085879</v>
      </c>
      <c r="LV127" s="110">
        <f>MIN('Drive Train'!$G$35-LP126*'DT-Prelim Calcs'!$C$21*'Drive Train'!$G$38,LV126+LP$2)</f>
        <v>11.108316244688275</v>
      </c>
      <c r="LW127" s="110">
        <f>'Drive Train'!$G$35-LP127*'DT-Prelim Calcs'!$C$21*'Drive Train'!$G$38</f>
        <v>11.108316270262653</v>
      </c>
      <c r="LX127" s="1">
        <f>IF(LU127&gt;='Drive Train'!$G$30,1,0)</f>
        <v>1</v>
      </c>
      <c r="LY127" s="110">
        <f>MIN(LO127,'DT-Prelim Calcs'!$C$10)*'DT-Prelim Calcs'!$C$11*1000/60/60*(1-LX127)</f>
        <v>0</v>
      </c>
      <c r="LZ127" s="119">
        <f>LZ126+'DT-Prelim Calcs'!$C$11</f>
        <v>4.9200000000000035</v>
      </c>
    </row>
    <row r="128" spans="18:338" x14ac:dyDescent="0.2">
      <c r="R128" s="119">
        <f>R127+'DT-Prelim Calcs'!$C$11</f>
        <v>4.9600000000000035</v>
      </c>
      <c r="S128" s="2">
        <f>AG128/'Drive Train'!$G$35</f>
        <v>0</v>
      </c>
      <c r="T128" s="88">
        <f>AE128*12*60/(PI() * 'Drive Train'!$G$17)/S$2*ABS(S128)</f>
        <v>0</v>
      </c>
      <c r="U128" s="2">
        <f>IF(OR(AD127=1,AND($C$32=Motors!$C$28,'DT-Prelim Calcs'!AI127=1)),0,IF(AG128=0,-(V127+$C$9)/($C$8-$C$9)*$C$7,($C$6*S128-T128)/($C$6*S128)*$C$7*S128))</f>
        <v>0</v>
      </c>
      <c r="V128" s="110">
        <f>IF(AND(AD127=1,AI127=1),0,ABS(U128/$C$7*($C$8-$C$9)+$C$9) *'Drive Train'!$K$55 + V127*(1-'Drive Train'!$K$55))</f>
        <v>0</v>
      </c>
      <c r="W128" s="110">
        <f t="shared" si="195"/>
        <v>0</v>
      </c>
      <c r="X128" s="2">
        <f>MAX(MIN(IF(AND(AI127=1,AG128&lt;0),-1,1)*(W128-$C$9)/($C$8-$C$9)*$C$7-$C$29*AE128/T$2 -  AI127*$C$29/2,X$2),MAX(X$4:X127)*-1)</f>
        <v>-0.19877611615902296</v>
      </c>
      <c r="Y128" s="110">
        <f t="shared" si="109"/>
        <v>0</v>
      </c>
      <c r="Z128" s="110">
        <f t="shared" si="110"/>
        <v>0</v>
      </c>
      <c r="AA128" s="110">
        <f t="shared" si="111"/>
        <v>0</v>
      </c>
      <c r="AB128" s="110" t="e">
        <f t="shared" si="112"/>
        <v>#N/A</v>
      </c>
      <c r="AC128" s="88">
        <f t="shared" si="156"/>
        <v>0</v>
      </c>
      <c r="AD128" s="1">
        <f t="shared" si="113"/>
        <v>1</v>
      </c>
      <c r="AE128" s="110">
        <f t="shared" si="114"/>
        <v>0</v>
      </c>
      <c r="AF128" s="110" t="e">
        <f t="shared" si="115"/>
        <v>#N/A</v>
      </c>
      <c r="AG128" s="110">
        <f>IF(AI127=0,MIN('Drive Train'!$G$35-W127*$C$21*'Drive Train'!$G$38,AG127+W$2)-$C$3,IF(AE127-1&lt;=0,0,IF($C$32=Motors!$C$26,MAX(ABS('Drive Train'!$G$35-W127*$C$21*'Drive Train'!$G$38)*-1,AG127-W$2),MAX(0,ABS('Drive Train'!$G$35-W127*$C$21*'Drive Train'!$G$38)*-1,AG127-W$2))))</f>
        <v>0</v>
      </c>
      <c r="AH128" s="110">
        <f>'Drive Train'!$G$35-ABS(W128)*'DT-Prelim Calcs'!$C$21*'Drive Train'!$G$38</f>
        <v>12.7</v>
      </c>
      <c r="AI128" s="1">
        <f>IF(AJ128&gt;='Drive Train'!$G$30,1,0)</f>
        <v>1</v>
      </c>
      <c r="AJ128" s="110">
        <f>AJ127+0.5*Y128*'DT-Prelim Calcs'!$C$11^2+AE128*'DT-Prelim Calcs'!$C$11</f>
        <v>27.383415475911544</v>
      </c>
      <c r="AK128" s="110">
        <f t="shared" si="193"/>
        <v>0</v>
      </c>
      <c r="AL128" s="119">
        <f>AL127+'DT-Prelim Calcs'!$C$11</f>
        <v>4.9600000000000035</v>
      </c>
      <c r="AM128" s="2">
        <f>AW128/'Drive Train'!$G$35</f>
        <v>0.77871521948001488</v>
      </c>
      <c r="AN128" s="88">
        <f>AU128*12*60/(PI() * 'Drive Train'!$G$17)/AM$2*AM128</f>
        <v>2640.1262230317188</v>
      </c>
      <c r="AO128" s="2">
        <f>('DT-Prelim Calcs'!$C$6*AM128-AN128)/('DT-Prelim Calcs'!$C$6*AM128)*'DT-Prelim Calcs'!$C$7*AM128</f>
        <v>0.46056072411156007</v>
      </c>
      <c r="AP128" s="110">
        <f>AO128/'DT-Prelim Calcs'!$C$7*('DT-Prelim Calcs'!$C$8-'DT-Prelim Calcs'!$C$9)+'DT-Prelim Calcs'!$C$9</f>
        <v>31.090937782690901</v>
      </c>
      <c r="AQ128" s="110">
        <f t="shared" si="117"/>
        <v>31.090937782690901</v>
      </c>
      <c r="AR128" s="2">
        <f t="shared" si="157"/>
        <v>0.28687427321156106</v>
      </c>
      <c r="AS128" s="110">
        <f>AR128*'DT-Prelim Calcs'!$C$21/AM$2/'DT-Prelim Calcs'!$C$19/'DT-Prelim Calcs'!$C$18*3.39*'DT-Prelim Calcs'!$C$20</f>
        <v>3.1962957829351342</v>
      </c>
      <c r="AT128" s="88">
        <f t="shared" si="118"/>
        <v>0</v>
      </c>
      <c r="AU128" s="110">
        <f>AS127*'DT-Prelim Calcs'!$C$11+AU127</f>
        <v>29.586486887282561</v>
      </c>
      <c r="AV128" s="110">
        <f>AV127+0.5*AS128*'DT-Prelim Calcs'!$C$11^2+AU128*'DT-Prelim Calcs'!$C$11</f>
        <v>86.888340746437279</v>
      </c>
      <c r="AW128" s="110">
        <f>MIN('Drive Train'!$G$35-AQ127*'DT-Prelim Calcs'!$C$21*'Drive Train'!$G$38,AW127+AQ$2)</f>
        <v>9.8896832873961884</v>
      </c>
      <c r="AX128" s="110">
        <f>'Drive Train'!$G$35-AQ128*'DT-Prelim Calcs'!$C$21*'Drive Train'!$G$38</f>
        <v>9.9018155995578176</v>
      </c>
      <c r="AY128" s="1">
        <f>IF(AV128&gt;='Drive Train'!$G$30,1,0)</f>
        <v>1</v>
      </c>
      <c r="AZ128" s="110">
        <f t="shared" si="158"/>
        <v>0</v>
      </c>
      <c r="BA128" s="119">
        <f>BA127+'DT-Prelim Calcs'!$C$11</f>
        <v>4.9600000000000035</v>
      </c>
      <c r="BB128" s="2">
        <f>BL128/'Drive Train'!$G$35</f>
        <v>0.86128513782646909</v>
      </c>
      <c r="BC128" s="88">
        <f>BJ128*12*60/(PI() * 'Drive Train'!$G$17)/BB$2*BB128</f>
        <v>3908.0909153955122</v>
      </c>
      <c r="BD128" s="2">
        <f>('DT-Prelim Calcs'!$C$6*BB128-BC128)/('DT-Prelim Calcs'!$C$6*BB128)*'DT-Prelim Calcs'!$C$7*BB128</f>
        <v>0.27084899798126794</v>
      </c>
      <c r="BE128" s="110">
        <f>BD128/'DT-Prelim Calcs'!$C$7*('DT-Prelim Calcs'!$C$8-'DT-Prelim Calcs'!$C$9)+'DT-Prelim Calcs'!$C$9</f>
        <v>19.519867961978044</v>
      </c>
      <c r="BF128" s="110">
        <f t="shared" si="119"/>
        <v>19.519867961978044</v>
      </c>
      <c r="BG128" s="2">
        <f t="shared" si="159"/>
        <v>3.8394679895078582E-2</v>
      </c>
      <c r="BH128" s="110">
        <f>BG128*'DT-Prelim Calcs'!$C$21/BB$2/'DT-Prelim Calcs'!$C$19/'DT-Prelim Calcs'!$C$18*3.39*'DT-Prelim Calcs'!$C$20</f>
        <v>0.66544464810971493</v>
      </c>
      <c r="BI128" s="88">
        <f t="shared" si="120"/>
        <v>0</v>
      </c>
      <c r="BJ128" s="110">
        <f>BH127*'DT-Prelim Calcs'!$C$11+BJ127</f>
        <v>25.455378020403113</v>
      </c>
      <c r="BK128" s="110">
        <f>BK127+0.5*BH128*'DT-Prelim Calcs'!$C$11^2+BJ128*'DT-Prelim Calcs'!$C$11</f>
        <v>91.02203720415649</v>
      </c>
      <c r="BL128" s="110">
        <f>MIN('Drive Train'!$G$35-BF127*'DT-Prelim Calcs'!$C$21*'Drive Train'!$G$38,BL127+BF$2)</f>
        <v>10.938321250396157</v>
      </c>
      <c r="BM128" s="110">
        <f>'Drive Train'!$G$35-BF128*'DT-Prelim Calcs'!$C$21*'Drive Train'!$G$38</f>
        <v>10.943211883421975</v>
      </c>
      <c r="BN128" s="1">
        <f>IF(BK128&gt;='Drive Train'!$G$30,1,0)</f>
        <v>1</v>
      </c>
      <c r="BO128" s="110">
        <f t="shared" si="160"/>
        <v>0</v>
      </c>
      <c r="BP128" s="119">
        <f>BP127+'DT-Prelim Calcs'!$C$11</f>
        <v>4.9600000000000035</v>
      </c>
      <c r="BQ128" s="2">
        <f>CA128/'Drive Train'!$G$35</f>
        <v>0.87408069383683284</v>
      </c>
      <c r="BR128" s="88">
        <f>BY128*12*60/(PI() * 'Drive Train'!$G$17)/BQ$2*BQ128</f>
        <v>4102.0462495334914</v>
      </c>
      <c r="BS128" s="2">
        <f>('DT-Prelim Calcs'!$C$6*BQ128-BR128)/('DT-Prelim Calcs'!$C$6*BQ128)*'DT-Prelim Calcs'!$C$7*BQ128</f>
        <v>0.24206247491229349</v>
      </c>
      <c r="BT128" s="110">
        <f>BS128/'DT-Prelim Calcs'!$C$7*('DT-Prelim Calcs'!$C$8-'DT-Prelim Calcs'!$C$9)+'DT-Prelim Calcs'!$C$9</f>
        <v>17.764094214508681</v>
      </c>
      <c r="BU128" s="110">
        <f t="shared" si="121"/>
        <v>17.764094214508681</v>
      </c>
      <c r="BV128" s="2">
        <f t="shared" si="161"/>
        <v>1.6433911936496737E-3</v>
      </c>
      <c r="BW128" s="110">
        <f>BV128*'DT-Prelim Calcs'!$C$21/BQ$2/'DT-Prelim Calcs'!$C$19/'DT-Prelim Calcs'!$C$18*3.39*'DT-Prelim Calcs'!$C$20</f>
        <v>3.8655153849275779E-2</v>
      </c>
      <c r="BX128" s="88">
        <f t="shared" si="122"/>
        <v>1</v>
      </c>
      <c r="BY128" s="110">
        <f>BW127*'DT-Prelim Calcs'!$C$11+BY127</f>
        <v>19.399266315314691</v>
      </c>
      <c r="BZ128" s="110">
        <f>BZ127+0.5*BW128*'DT-Prelim Calcs'!$C$11^2+BY128*'DT-Prelim Calcs'!$C$11</f>
        <v>80.137734238712355</v>
      </c>
      <c r="CA128" s="110">
        <f>MIN('Drive Train'!$G$35-BU127*'DT-Prelim Calcs'!$C$21*'Drive Train'!$G$38,CA127+BU$2)</f>
        <v>11.100824811727776</v>
      </c>
      <c r="CB128" s="110">
        <f>'Drive Train'!$G$35-BU128*'DT-Prelim Calcs'!$C$21*'Drive Train'!$G$38</f>
        <v>11.101231520694219</v>
      </c>
      <c r="CC128" s="1">
        <f>IF(BZ128&gt;='Drive Train'!$G$30,1,0)</f>
        <v>1</v>
      </c>
      <c r="CD128" s="110">
        <f t="shared" si="162"/>
        <v>0</v>
      </c>
      <c r="CE128" s="119">
        <f>CE127+'DT-Prelim Calcs'!$C$11</f>
        <v>4.9600000000000035</v>
      </c>
      <c r="CF128" s="2">
        <f>CP128/'Drive Train'!$G$35</f>
        <v>0.87466170384047037</v>
      </c>
      <c r="CG128" s="88">
        <f>CN128*12*60/(PI() * 'Drive Train'!$G$17)/CF$2*CF128</f>
        <v>4110.7073224336764</v>
      </c>
      <c r="CH128" s="2">
        <f>('DT-Prelim Calcs'!$C$6*CF128-CG128)/('DT-Prelim Calcs'!$C$6*CF128)*'DT-Prelim Calcs'!$C$7*CF128</f>
        <v>0.24079058381378177</v>
      </c>
      <c r="CI128" s="110">
        <f>CH128/'DT-Prelim Calcs'!$C$7*('DT-Prelim Calcs'!$C$8-'DT-Prelim Calcs'!$C$9)+'DT-Prelim Calcs'!$C$9</f>
        <v>17.686517878003713</v>
      </c>
      <c r="CJ128" s="110">
        <f t="shared" si="123"/>
        <v>17.686517878003713</v>
      </c>
      <c r="CK128" s="2">
        <f t="shared" si="163"/>
        <v>2.3918474238215914E-5</v>
      </c>
      <c r="CL128" s="110">
        <f>CK128*'DT-Prelim Calcs'!$C$21/CF$2/'DT-Prelim Calcs'!$C$19/'DT-Prelim Calcs'!$C$18*3.39*'DT-Prelim Calcs'!$C$20</f>
        <v>7.10652951306161E-4</v>
      </c>
      <c r="CM128" s="88">
        <f t="shared" si="124"/>
        <v>1</v>
      </c>
      <c r="CN128" s="110">
        <f>CL127*'DT-Prelim Calcs'!$C$11+CN127</f>
        <v>15.379955697575932</v>
      </c>
      <c r="CO128" s="110">
        <f>CO127+0.5*CL128*'DT-Prelim Calcs'!$C$11^2+CN128*'DT-Prelim Calcs'!$C$11</f>
        <v>68.257269666160894</v>
      </c>
      <c r="CP128" s="110">
        <f>MIN('Drive Train'!$G$35-CJ127*'DT-Prelim Calcs'!$C$21*'Drive Train'!$G$38,CP127+CJ$2)</f>
        <v>11.108203638773974</v>
      </c>
      <c r="CQ128" s="110">
        <f>'Drive Train'!$G$35-CJ128*'DT-Prelim Calcs'!$C$21*'Drive Train'!$G$38</f>
        <v>11.108213390979666</v>
      </c>
      <c r="CR128" s="1">
        <f>IF(CO128&gt;='Drive Train'!$G$30,1,0)</f>
        <v>1</v>
      </c>
      <c r="CS128" s="110">
        <f t="shared" si="164"/>
        <v>0</v>
      </c>
      <c r="CT128" s="119">
        <f>CT127+'DT-Prelim Calcs'!$C$11</f>
        <v>4.9600000000000035</v>
      </c>
      <c r="CU128" s="2">
        <f>DE128/'Drive Train'!$G$35</f>
        <v>0.87467054180673776</v>
      </c>
      <c r="CV128" s="88">
        <f>DC128*12*60/(PI() * 'Drive Train'!$G$17)/CU$2*CU128</f>
        <v>4110.8363196417049</v>
      </c>
      <c r="CW128" s="2">
        <f>('DT-Prelim Calcs'!$C$6*CU128-CV128)/('DT-Prelim Calcs'!$C$6*CU128)*'DT-Prelim Calcs'!$C$7*CU128</f>
        <v>0.2407719004723626</v>
      </c>
      <c r="CX128" s="110">
        <f>CW128/'DT-Prelim Calcs'!$C$7*('DT-Prelim Calcs'!$C$8-'DT-Prelim Calcs'!$C$9)+'DT-Prelim Calcs'!$C$9</f>
        <v>17.685378326683111</v>
      </c>
      <c r="CY128" s="110">
        <f t="shared" si="125"/>
        <v>17.685378326683111</v>
      </c>
      <c r="CZ128" s="2">
        <f t="shared" si="165"/>
        <v>1.1255068105286981E-7</v>
      </c>
      <c r="DA128" s="110">
        <f>CZ128*'DT-Prelim Calcs'!$C$21/CU$2/'DT-Prelim Calcs'!$C$19/'DT-Prelim Calcs'!$C$18*3.39*'DT-Prelim Calcs'!$C$20</f>
        <v>4.040722025662616E-6</v>
      </c>
      <c r="DB128" s="88">
        <f t="shared" si="126"/>
        <v>1</v>
      </c>
      <c r="DC128" s="110">
        <f>DA127*'DT-Prelim Calcs'!$C$11+DC127</f>
        <v>12.728510005626951</v>
      </c>
      <c r="DD128" s="110">
        <f>DD127+0.5*DA128*'DT-Prelim Calcs'!$C$11^2+DC128*'DT-Prelim Calcs'!$C$11</f>
        <v>58.523984673807284</v>
      </c>
      <c r="DE128" s="110">
        <f>MIN('Drive Train'!$G$35-CY127*'DT-Prelim Calcs'!$C$21*'Drive Train'!$G$38,DE127+CY$2)</f>
        <v>11.108315880945568</v>
      </c>
      <c r="DF128" s="110">
        <f>'Drive Train'!$G$35-CY128*'DT-Prelim Calcs'!$C$21*'Drive Train'!$G$38</f>
        <v>11.10831595059852</v>
      </c>
      <c r="DG128" s="1">
        <f>IF(DD128&gt;='Drive Train'!$G$30,1,0)</f>
        <v>1</v>
      </c>
      <c r="DH128" s="110">
        <f t="shared" si="166"/>
        <v>0</v>
      </c>
      <c r="DI128" s="119">
        <f>DI127+'DT-Prelim Calcs'!$C$11</f>
        <v>4.9600000000000035</v>
      </c>
      <c r="DJ128" s="2">
        <f>DT128/'Drive Train'!$G$35</f>
        <v>0.87467058536519349</v>
      </c>
      <c r="DK128" s="88">
        <f>DR128*12*60/(PI() * 'Drive Train'!$G$17)/DJ$2*DJ128</f>
        <v>4110.8369389686904</v>
      </c>
      <c r="DL128" s="2">
        <f>('DT-Prelim Calcs'!$C$6*DJ128-DK128)/('DT-Prelim Calcs'!$C$6*DJ128)*'DT-Prelim Calcs'!$C$7*DJ128</f>
        <v>0.24077181236049591</v>
      </c>
      <c r="DM128" s="110">
        <f>DL128/'DT-Prelim Calcs'!$C$7*('DT-Prelim Calcs'!$C$8-'DT-Prelim Calcs'!$C$9)+'DT-Prelim Calcs'!$C$9</f>
        <v>17.685372952484151</v>
      </c>
      <c r="DN128" s="110">
        <f t="shared" si="127"/>
        <v>17.685372952484151</v>
      </c>
      <c r="DO128" s="2">
        <f t="shared" si="167"/>
        <v>1.5521553486941286E-10</v>
      </c>
      <c r="DP128" s="110">
        <f>DO128*'DT-Prelim Calcs'!$C$21/DJ$2/'DT-Prelim Calcs'!$C$19/'DT-Prelim Calcs'!$C$18*3.39*'DT-Prelim Calcs'!$C$20</f>
        <v>6.5332150313460775E-9</v>
      </c>
      <c r="DQ128" s="88">
        <f t="shared" si="128"/>
        <v>1</v>
      </c>
      <c r="DR128" s="110">
        <f>DP127*'DT-Prelim Calcs'!$C$11+DR127</f>
        <v>10.856671393891849</v>
      </c>
      <c r="DS128" s="110">
        <f>DS127+0.5*DP128*'DT-Prelim Calcs'!$C$11^2+DR128*'DT-Prelim Calcs'!$C$11</f>
        <v>50.882451613094183</v>
      </c>
      <c r="DT128" s="110">
        <f>MIN('Drive Train'!$G$35-DN127*'DT-Prelim Calcs'!$C$21*'Drive Train'!$G$38,DT127+DN$2)</f>
        <v>11.108316434137956</v>
      </c>
      <c r="DU128" s="110">
        <f>'Drive Train'!$G$35-DN128*'DT-Prelim Calcs'!$C$21*'Drive Train'!$G$38</f>
        <v>11.108316434276425</v>
      </c>
      <c r="DV128" s="1">
        <f>IF(DS128&gt;='Drive Train'!$G$30,1,0)</f>
        <v>1</v>
      </c>
      <c r="DW128" s="110">
        <f t="shared" si="168"/>
        <v>0</v>
      </c>
      <c r="DX128" s="119">
        <f>DX127+'DT-Prelim Calcs'!$C$11</f>
        <v>4.9600000000000035</v>
      </c>
      <c r="DY128" s="2">
        <f>EI128/'Drive Train'!$G$35</f>
        <v>0.87467058542859144</v>
      </c>
      <c r="DZ128" s="88">
        <f>EG128*12*60/(PI() * 'Drive Train'!$G$17)/DY$2*DY128</f>
        <v>4110.8369398420127</v>
      </c>
      <c r="EA128" s="2">
        <f>('DT-Prelim Calcs'!$C$6*DY128-DZ128)/('DT-Prelim Calcs'!$C$6*DY128)*'DT-Prelim Calcs'!$C$7*DY128</f>
        <v>0.24077181223903343</v>
      </c>
      <c r="EB128" s="110">
        <f>EA128/'DT-Prelim Calcs'!$C$7*('DT-Prelim Calcs'!$C$8-'DT-Prelim Calcs'!$C$9)+'DT-Prelim Calcs'!$C$9</f>
        <v>17.685372945075798</v>
      </c>
      <c r="EC128" s="110">
        <f t="shared" si="129"/>
        <v>17.685372945075798</v>
      </c>
      <c r="ED128" s="2">
        <f t="shared" si="169"/>
        <v>5.4040105723629495E-14</v>
      </c>
      <c r="EE128" s="110">
        <f>ED128*'DT-Prelim Calcs'!$C$21/DY$2/'DT-Prelim Calcs'!$C$19/'DT-Prelim Calcs'!$C$18*3.39*'DT-Prelim Calcs'!$C$20</f>
        <v>2.6091175544155676E-12</v>
      </c>
      <c r="EF128" s="88">
        <f t="shared" si="130"/>
        <v>1</v>
      </c>
      <c r="EG128" s="110">
        <f>EE127*'DT-Prelim Calcs'!$C$11+EG127</f>
        <v>9.4647904472817075</v>
      </c>
      <c r="EH128" s="110">
        <f>EH127+0.5*EE128*'DT-Prelim Calcs'!$C$11^2+EG128*'DT-Prelim Calcs'!$C$11</f>
        <v>44.869105472660308</v>
      </c>
      <c r="EI128" s="110">
        <f>MIN('Drive Train'!$G$35-EC127*'DT-Prelim Calcs'!$C$21*'Drive Train'!$G$38,EI127+EC$2)</f>
        <v>11.108316434943111</v>
      </c>
      <c r="EJ128" s="110">
        <f>'Drive Train'!$G$35-EC128*'DT-Prelim Calcs'!$C$21*'Drive Train'!$G$38</f>
        <v>11.108316434943177</v>
      </c>
      <c r="EK128" s="1">
        <f>IF(EH128&gt;='Drive Train'!$G$30,1,0)</f>
        <v>1</v>
      </c>
      <c r="EL128" s="110">
        <f t="shared" si="170"/>
        <v>0</v>
      </c>
      <c r="EM128" s="119">
        <f>EM127+'DT-Prelim Calcs'!$C$11</f>
        <v>4.9600000000000035</v>
      </c>
      <c r="EN128" s="2">
        <f>EX128/'Drive Train'!$G$35</f>
        <v>0.87467058542861498</v>
      </c>
      <c r="EO128" s="88">
        <f>EV128*12*60/(PI() * 'Drive Train'!$G$17)/EN$2*EN128</f>
        <v>4110.8369398423256</v>
      </c>
      <c r="EP128" s="2">
        <f>('DT-Prelim Calcs'!$C$6*EN128-EO128)/('DT-Prelim Calcs'!$C$6*EN128)*'DT-Prelim Calcs'!$C$7*EN128</f>
        <v>0.24077181223899105</v>
      </c>
      <c r="EQ128" s="110">
        <f>EP128/'DT-Prelim Calcs'!$C$7*('DT-Prelim Calcs'!$C$8-'DT-Prelim Calcs'!$C$9)+'DT-Prelim Calcs'!$C$9</f>
        <v>17.685372945073215</v>
      </c>
      <c r="ER128" s="110">
        <f t="shared" si="131"/>
        <v>17.685372945073215</v>
      </c>
      <c r="ES128" s="2">
        <f t="shared" si="171"/>
        <v>-8.3266726846886741E-17</v>
      </c>
      <c r="ET128" s="110">
        <f>ES128*'DT-Prelim Calcs'!$C$21/EN$2/'DT-Prelim Calcs'!$C$19/'DT-Prelim Calcs'!$C$18*3.39*'DT-Prelim Calcs'!$C$20</f>
        <v>-4.5356237364894706E-15</v>
      </c>
      <c r="EU128" s="88">
        <f t="shared" si="132"/>
        <v>1</v>
      </c>
      <c r="EV128" s="110">
        <f>ET127*'DT-Prelim Calcs'!$C$11+EV127</f>
        <v>8.3892460782728335</v>
      </c>
      <c r="EW128" s="110">
        <f>EW127+0.5*ET128*'DT-Prelim Calcs'!$C$11^2+EV128*'DT-Prelim Calcs'!$C$11</f>
        <v>40.067216894791599</v>
      </c>
      <c r="EX128" s="110">
        <f>MIN('Drive Train'!$G$35-ER127*'DT-Prelim Calcs'!$C$21*'Drive Train'!$G$38,EX127+ER$2)</f>
        <v>11.10831643494341</v>
      </c>
      <c r="EY128" s="110">
        <f>'Drive Train'!$G$35-ER128*'DT-Prelim Calcs'!$C$21*'Drive Train'!$G$38</f>
        <v>11.10831643494341</v>
      </c>
      <c r="EZ128" s="1">
        <f>IF(EW128&gt;='Drive Train'!$G$30,1,0)</f>
        <v>1</v>
      </c>
      <c r="FA128" s="110">
        <f t="shared" si="172"/>
        <v>0</v>
      </c>
      <c r="FB128" s="119">
        <f>FB127+'DT-Prelim Calcs'!$C$11</f>
        <v>4.9600000000000035</v>
      </c>
      <c r="FC128" s="2">
        <f>FM128/'Drive Train'!$G$35</f>
        <v>0.87467058542861498</v>
      </c>
      <c r="FD128" s="88">
        <f>FK128*12*60/(PI() * 'Drive Train'!$G$17)/FC$2*FC128</f>
        <v>4110.8369398423247</v>
      </c>
      <c r="FE128" s="2">
        <f>('DT-Prelim Calcs'!$C$6*FC128-FD128)/('DT-Prelim Calcs'!$C$6*FC128)*'DT-Prelim Calcs'!$C$7*FC128</f>
        <v>0.24077181223899125</v>
      </c>
      <c r="FF128" s="110">
        <f>FE128/'DT-Prelim Calcs'!$C$7*('DT-Prelim Calcs'!$C$8-'DT-Prelim Calcs'!$C$9)+'DT-Prelim Calcs'!$C$9</f>
        <v>17.685372945073226</v>
      </c>
      <c r="FG128" s="110">
        <f t="shared" si="133"/>
        <v>17.685372945073226</v>
      </c>
      <c r="FH128" s="2">
        <f t="shared" si="173"/>
        <v>1.1102230246251565E-16</v>
      </c>
      <c r="FI128" s="110">
        <f>FH128*'DT-Prelim Calcs'!$C$21/FC$2/'DT-Prelim Calcs'!$C$19/'DT-Prelim Calcs'!$C$18*3.39*'DT-Prelim Calcs'!$C$20</f>
        <v>6.7347140329692135E-15</v>
      </c>
      <c r="FJ128" s="88">
        <f t="shared" si="134"/>
        <v>1</v>
      </c>
      <c r="FK128" s="110">
        <f>FI127*'DT-Prelim Calcs'!$C$11+FK127</f>
        <v>7.5332005600817276</v>
      </c>
      <c r="FL128" s="110">
        <f>FL127+0.5*FI128*'DT-Prelim Calcs'!$C$11^2+FK128*'DT-Prelim Calcs'!$C$11</f>
        <v>36.168753784326654</v>
      </c>
      <c r="FM128" s="110">
        <f>MIN('Drive Train'!$G$35-FG127*'DT-Prelim Calcs'!$C$21*'Drive Train'!$G$38,FM127+FG$2)</f>
        <v>11.10831643494341</v>
      </c>
      <c r="FN128" s="110">
        <f>'Drive Train'!$G$35-FG128*'DT-Prelim Calcs'!$C$21*'Drive Train'!$G$38</f>
        <v>11.10831643494341</v>
      </c>
      <c r="FO128" s="1">
        <f>IF(FL128&gt;='Drive Train'!$G$30,1,0)</f>
        <v>1</v>
      </c>
      <c r="FP128" s="110">
        <f t="shared" si="174"/>
        <v>0</v>
      </c>
      <c r="FQ128" s="119">
        <f>FQ127+'DT-Prelim Calcs'!$C$11</f>
        <v>4.9600000000000035</v>
      </c>
      <c r="FR128" s="2">
        <f>GB128/'Drive Train'!$G$35</f>
        <v>0.87467058542861498</v>
      </c>
      <c r="FS128" s="88">
        <f>FZ128*12*60/(PI() * 'Drive Train'!$G$17)/FR$2*FR128</f>
        <v>4110.8369398423247</v>
      </c>
      <c r="FT128" s="2">
        <f>('DT-Prelim Calcs'!$C$6*FR128-FS128)/('DT-Prelim Calcs'!$C$6*FR128)*'DT-Prelim Calcs'!$C$7*FR128</f>
        <v>0.24077181223899125</v>
      </c>
      <c r="FU128" s="110">
        <f>FT128/'DT-Prelim Calcs'!$C$7*('DT-Prelim Calcs'!$C$8-'DT-Prelim Calcs'!$C$9)+'DT-Prelim Calcs'!$C$9</f>
        <v>17.685372945073226</v>
      </c>
      <c r="FV128" s="110">
        <f t="shared" si="135"/>
        <v>17.685372945073226</v>
      </c>
      <c r="FW128" s="2">
        <f t="shared" si="175"/>
        <v>1.3877787807814457E-16</v>
      </c>
      <c r="FX128" s="110">
        <f>FW128*'DT-Prelim Calcs'!$C$21/FR$2/'DT-Prelim Calcs'!$C$19/'DT-Prelim Calcs'!$C$18*3.39*'DT-Prelim Calcs'!$C$20</f>
        <v>9.2774121882739154E-15</v>
      </c>
      <c r="FY128" s="88">
        <f t="shared" si="136"/>
        <v>1</v>
      </c>
      <c r="FZ128" s="110">
        <f>FX127*'DT-Prelim Calcs'!$C$11+FZ127</f>
        <v>6.8356819897037893</v>
      </c>
      <c r="GA128" s="110">
        <f>GA127+0.5*FX128*'DT-Prelim Calcs'!$C$11^2+FZ128*'DT-Prelim Calcs'!$C$11</f>
        <v>32.948434824224826</v>
      </c>
      <c r="GB128" s="110">
        <f>MIN('Drive Train'!$G$35-FV127*'DT-Prelim Calcs'!$C$21*'Drive Train'!$G$38,GB127+FV$2)</f>
        <v>11.10831643494341</v>
      </c>
      <c r="GC128" s="110">
        <f>'Drive Train'!$G$35-FV128*'DT-Prelim Calcs'!$C$21*'Drive Train'!$G$38</f>
        <v>11.10831643494341</v>
      </c>
      <c r="GD128" s="1">
        <f>IF(GA128&gt;='Drive Train'!$G$30,1,0)</f>
        <v>1</v>
      </c>
      <c r="GE128" s="110">
        <f t="shared" si="176"/>
        <v>0</v>
      </c>
      <c r="GF128" s="119">
        <f>GF127+'DT-Prelim Calcs'!$C$11</f>
        <v>4.9600000000000035</v>
      </c>
      <c r="GG128" s="2">
        <f>GQ128/'Drive Train'!$G$35</f>
        <v>0.87467055486867917</v>
      </c>
      <c r="GH128" s="88">
        <f>GO128*12*60/(PI() * 'Drive Train'!$G$17)/GG$2*GG128</f>
        <v>4110.8365078976585</v>
      </c>
      <c r="GI128" s="2">
        <f>('DT-Prelim Calcs'!$C$6*GG128-GH128)/('DT-Prelim Calcs'!$C$6*GG128)*'DT-Prelim Calcs'!$C$7*GG128</f>
        <v>0.24077187343749207</v>
      </c>
      <c r="GJ128" s="110">
        <f>GI128/'DT-Prelim Calcs'!$C$7*('DT-Prelim Calcs'!$C$8-'DT-Prelim Calcs'!$C$9)+'DT-Prelim Calcs'!$C$9</f>
        <v>17.685376677747744</v>
      </c>
      <c r="GK128" s="110">
        <f t="shared" si="177"/>
        <v>17.685376677747744</v>
      </c>
      <c r="GL128" s="2">
        <f t="shared" si="178"/>
        <v>7.8085233584657132E-8</v>
      </c>
      <c r="GM128" s="110">
        <f>GL128*'DT-Prelim Calcs'!$C$21/GG$2/'DT-Prelim Calcs'!$C$19/'DT-Prelim Calcs'!$C$18*3.39*'DT-Prelim Calcs'!$C$20</f>
        <v>2.9000335236531098E-6</v>
      </c>
      <c r="GN128" s="88">
        <f t="shared" si="137"/>
        <v>1</v>
      </c>
      <c r="GO128" s="110">
        <f>GM127*'DT-Prelim Calcs'!$C$11+GO127</f>
        <v>12.304226718499518</v>
      </c>
      <c r="GP128" s="110">
        <f>GP127+0.5*GM128*'DT-Prelim Calcs'!$C$11^2+GO128*'DT-Prelim Calcs'!$C$11</f>
        <v>54.950665362147681</v>
      </c>
      <c r="GQ128" s="110">
        <f>MIN('Drive Train'!$G$35-GK127*'DT-Prelim Calcs'!$C$21*'Drive Train'!$G$38,GQ127+GK$2)</f>
        <v>11.108316046832226</v>
      </c>
      <c r="GR128" s="110">
        <f>'Drive Train'!$G$35-GK128*'DT-Prelim Calcs'!$C$21*'Drive Train'!$G$38</f>
        <v>11.108316099002703</v>
      </c>
      <c r="GS128" s="1">
        <f>IF(GP128&gt;='Drive Train'!$G$30,1,0)</f>
        <v>1</v>
      </c>
      <c r="GT128" s="110">
        <f t="shared" si="179"/>
        <v>0</v>
      </c>
      <c r="GU128" s="119">
        <f>GU127+'DT-Prelim Calcs'!$C$11</f>
        <v>4.9600000000000035</v>
      </c>
      <c r="GV128" s="2">
        <f>HF128/'Drive Train'!$G$35</f>
        <v>0.87467056358387785</v>
      </c>
      <c r="GW128" s="88">
        <f>HD128*12*60/(PI() * 'Drive Train'!$G$17)/GV$2*GV128</f>
        <v>4110.8366310812798</v>
      </c>
      <c r="GX128" s="2">
        <f>('DT-Prelim Calcs'!$C$6*GV128-GW128)/('DT-Prelim Calcs'!$C$6*GV128)*'DT-Prelim Calcs'!$C$7*GV128</f>
        <v>0.24077185598467102</v>
      </c>
      <c r="GY128" s="110">
        <f>GX128/'DT-Prelim Calcs'!$C$7*('DT-Prelim Calcs'!$C$8-'DT-Prelim Calcs'!$C$9)+'DT-Prelim Calcs'!$C$9</f>
        <v>17.685375613249441</v>
      </c>
      <c r="GZ128" s="110">
        <f t="shared" si="138"/>
        <v>17.685375613249441</v>
      </c>
      <c r="HA128" s="2">
        <f t="shared" si="180"/>
        <v>5.581658990561067E-8</v>
      </c>
      <c r="HB128" s="110">
        <f>HA128*'DT-Prelim Calcs'!$C$21/GV$2/'DT-Prelim Calcs'!$C$19/'DT-Prelim Calcs'!$C$18*3.39*'DT-Prelim Calcs'!$C$20</f>
        <v>2.0729909417095518E-6</v>
      </c>
      <c r="HC128" s="88">
        <f t="shared" si="139"/>
        <v>1</v>
      </c>
      <c r="HD128" s="110">
        <f>HB127*'DT-Prelim Calcs'!$C$11+HD127</f>
        <v>12.304226964603819</v>
      </c>
      <c r="HE128" s="110">
        <f>HE127+0.5*HB128*'DT-Prelim Calcs'!$C$11^2+HD128*'DT-Prelim Calcs'!$C$11</f>
        <v>55.618282327094732</v>
      </c>
      <c r="HF128" s="110">
        <f>MIN('Drive Train'!$G$35-GZ127*'DT-Prelim Calcs'!$C$21*'Drive Train'!$G$38,HF127+GZ$2)</f>
        <v>11.108316157515247</v>
      </c>
      <c r="HG128" s="110">
        <f>'Drive Train'!$G$35-GZ128*'DT-Prelim Calcs'!$C$21*'Drive Train'!$G$38</f>
        <v>11.10831619480755</v>
      </c>
      <c r="HH128" s="1">
        <f>IF(HE128&gt;='Drive Train'!$G$30,1,0)</f>
        <v>1</v>
      </c>
      <c r="HI128" s="110">
        <f t="shared" si="181"/>
        <v>0</v>
      </c>
      <c r="HJ128" s="119">
        <f>HJ127+'DT-Prelim Calcs'!$C$11</f>
        <v>4.9600000000000035</v>
      </c>
      <c r="HK128" s="2">
        <f>HU128/'Drive Train'!$G$35</f>
        <v>0.87467056780653751</v>
      </c>
      <c r="HL128" s="88">
        <f>HS128*12*60/(PI() * 'Drive Train'!$G$17)/HK$2*HK128</f>
        <v>4110.8366907658083</v>
      </c>
      <c r="HM128" s="2">
        <f>('DT-Prelim Calcs'!$C$6*HK128-HL128)/('DT-Prelim Calcs'!$C$6*HK128)*'DT-Prelim Calcs'!$C$7*HK128</f>
        <v>0.24077184752848688</v>
      </c>
      <c r="HN128" s="110">
        <f>HM128/'DT-Prelim Calcs'!$C$7*('DT-Prelim Calcs'!$C$8-'DT-Prelim Calcs'!$C$9)+'DT-Prelim Calcs'!$C$9</f>
        <v>17.685375097482179</v>
      </c>
      <c r="HO128" s="110">
        <f t="shared" si="140"/>
        <v>17.685375097482179</v>
      </c>
      <c r="HP128" s="2">
        <f t="shared" si="182"/>
        <v>4.5027058914737239E-8</v>
      </c>
      <c r="HQ128" s="110">
        <f>HP128*'DT-Prelim Calcs'!$C$21/HK$2/'DT-Prelim Calcs'!$C$19/'DT-Prelim Calcs'!$C$18*3.39*'DT-Prelim Calcs'!$C$20</f>
        <v>1.6722749530187628E-6</v>
      </c>
      <c r="HR128" s="88">
        <f t="shared" si="141"/>
        <v>1</v>
      </c>
      <c r="HS128" s="110">
        <f>HQ127*'DT-Prelim Calcs'!$C$11+HS127</f>
        <v>12.304227083845475</v>
      </c>
      <c r="HT128" s="110">
        <f>HT127+0.5*HQ128*'DT-Prelim Calcs'!$C$11^2+HS128*'DT-Prelim Calcs'!$C$11</f>
        <v>56.087005063240021</v>
      </c>
      <c r="HU128" s="110">
        <f>MIN('Drive Train'!$G$35-HO127*'DT-Prelim Calcs'!$C$21*'Drive Train'!$G$38,HU127+HO$2)</f>
        <v>11.108316211143025</v>
      </c>
      <c r="HV128" s="110">
        <f>'Drive Train'!$G$35-HO128*'DT-Prelim Calcs'!$C$21*'Drive Train'!$G$38</f>
        <v>11.108316241226603</v>
      </c>
      <c r="HW128" s="1">
        <f>IF(HT128&gt;='Drive Train'!$G$30,1,0)</f>
        <v>1</v>
      </c>
      <c r="HX128" s="110">
        <f t="shared" si="183"/>
        <v>0</v>
      </c>
      <c r="HY128" s="119">
        <f>HY127+'DT-Prelim Calcs'!$C$11</f>
        <v>4.9600000000000035</v>
      </c>
      <c r="HZ128" s="2">
        <f>IJ128/'Drive Train'!$G$35</f>
        <v>0.87467057007728355</v>
      </c>
      <c r="IA128" s="88">
        <f>IH128*12*60/(PI() * 'Drive Train'!$G$17)/HZ$2*HZ128</f>
        <v>4110.8367228613133</v>
      </c>
      <c r="IB128" s="2">
        <f>('DT-Prelim Calcs'!$C$6*HZ128-IA128)/('DT-Prelim Calcs'!$C$6*HZ128)*'DT-Prelim Calcs'!$C$7*HZ128</f>
        <v>0.24077184298115276</v>
      </c>
      <c r="IC128" s="110">
        <f>IB128/'DT-Prelim Calcs'!$C$7*('DT-Prelim Calcs'!$C$8-'DT-Prelim Calcs'!$C$9)+'DT-Prelim Calcs'!$C$9</f>
        <v>17.685374820127048</v>
      </c>
      <c r="ID128" s="110">
        <f t="shared" si="142"/>
        <v>17.685374820127048</v>
      </c>
      <c r="IE128" s="2">
        <f t="shared" si="184"/>
        <v>3.9224961723149931E-8</v>
      </c>
      <c r="IF128" s="110">
        <f>IE128*'DT-Prelim Calcs'!$C$21/HZ$2/'DT-Prelim Calcs'!$C$19/'DT-Prelim Calcs'!$C$18*3.39*'DT-Prelim Calcs'!$C$20</f>
        <v>1.4567889310059794E-6</v>
      </c>
      <c r="IG128" s="88">
        <f t="shared" si="143"/>
        <v>1</v>
      </c>
      <c r="IH128" s="110">
        <f>IF127*'DT-Prelim Calcs'!$C$11+IH127</f>
        <v>12.304227147967975</v>
      </c>
      <c r="II128" s="110">
        <f>II127+0.5*IF128*'DT-Prelim Calcs'!$C$11^2+IH128*'DT-Prelim Calcs'!$C$11</f>
        <v>56.416070419102844</v>
      </c>
      <c r="IJ128" s="110">
        <f>MIN('Drive Train'!$G$35-ID127*'DT-Prelim Calcs'!$C$21*'Drive Train'!$G$38,IJ127+ID$2)</f>
        <v>11.1083162399815</v>
      </c>
      <c r="IK128" s="110">
        <f>'Drive Train'!$G$35-ID128*'DT-Prelim Calcs'!$C$21*'Drive Train'!$G$38</f>
        <v>11.108316266188565</v>
      </c>
      <c r="IL128" s="1">
        <f>IF(II128&gt;='Drive Train'!$G$30,1,0)</f>
        <v>1</v>
      </c>
      <c r="IM128" s="110">
        <f t="shared" si="185"/>
        <v>0</v>
      </c>
      <c r="IN128" s="119">
        <f>IN127+'DT-Prelim Calcs'!$C$11</f>
        <v>4.9600000000000035</v>
      </c>
      <c r="IO128" s="2">
        <f>IY128/'Drive Train'!$G$35</f>
        <v>0.87467057141032234</v>
      </c>
      <c r="IP128" s="88">
        <f>IW128*12*60/(PI() * 'Drive Train'!$G$17)/IO$2*IO128</f>
        <v>4110.8367417029458</v>
      </c>
      <c r="IQ128" s="2">
        <f>('DT-Prelim Calcs'!$C$6*IO128-IP128)/('DT-Prelim Calcs'!$C$6*IO128)*'DT-Prelim Calcs'!$C$7*IO128</f>
        <v>0.24077184031164461</v>
      </c>
      <c r="IR128" s="110">
        <f>IQ128/'DT-Prelim Calcs'!$C$7*('DT-Prelim Calcs'!$C$8-'DT-Prelim Calcs'!$C$9)+'DT-Prelim Calcs'!$C$9</f>
        <v>17.685374657305985</v>
      </c>
      <c r="IS128" s="110">
        <f t="shared" si="144"/>
        <v>17.685374657305985</v>
      </c>
      <c r="IT128" s="2">
        <f t="shared" si="186"/>
        <v>3.5818846277901883E-8</v>
      </c>
      <c r="IU128" s="110">
        <f>IT128*'DT-Prelim Calcs'!$C$21/IO$2/'DT-Prelim Calcs'!$C$19/'DT-Prelim Calcs'!$C$18*3.39*'DT-Prelim Calcs'!$C$20</f>
        <v>1.3302880738888294E-6</v>
      </c>
      <c r="IV128" s="88">
        <f t="shared" si="145"/>
        <v>1</v>
      </c>
      <c r="IW128" s="110">
        <f>IU127*'DT-Prelim Calcs'!$C$11+IW127</f>
        <v>12.304227185611019</v>
      </c>
      <c r="IX128" s="110">
        <f>IX127+0.5*IU128*'DT-Prelim Calcs'!$C$11^2+IW128*'DT-Prelim Calcs'!$C$11</f>
        <v>56.648788191515656</v>
      </c>
      <c r="IY128" s="110">
        <f>MIN('Drive Train'!$G$35-IS127*'DT-Prelim Calcs'!$C$21*'Drive Train'!$G$38,IY127+IS$2)</f>
        <v>11.108316256911094</v>
      </c>
      <c r="IZ128" s="110">
        <f>'Drive Train'!$G$35-IS128*'DT-Prelim Calcs'!$C$21*'Drive Train'!$G$38</f>
        <v>11.108316280842461</v>
      </c>
      <c r="JA128" s="1">
        <f>IF(IX128&gt;='Drive Train'!$G$30,1,0)</f>
        <v>1</v>
      </c>
      <c r="JB128" s="110">
        <f t="shared" si="187"/>
        <v>0</v>
      </c>
      <c r="JC128" s="119">
        <f>JC127+'DT-Prelim Calcs'!$C$11</f>
        <v>4.9600000000000035</v>
      </c>
      <c r="JD128" s="2">
        <f>JN128/'Drive Train'!$G$35</f>
        <v>0.87467057219086775</v>
      </c>
      <c r="JE128" s="88">
        <f>JL128*12*60/(PI() * 'Drive Train'!$G$17)/JD$2*JD128</f>
        <v>4110.836752735444</v>
      </c>
      <c r="JF128" s="2">
        <f>('DT-Prelim Calcs'!$C$6*JD128-JE128)/('DT-Prelim Calcs'!$C$6*JD128)*'DT-Prelim Calcs'!$C$7*JD128</f>
        <v>0.24077183874854535</v>
      </c>
      <c r="JG128" s="110">
        <f>JF128/'DT-Prelim Calcs'!$C$7*('DT-Prelim Calcs'!$C$8-'DT-Prelim Calcs'!$C$9)+'DT-Prelim Calcs'!$C$9</f>
        <v>17.685374561968018</v>
      </c>
      <c r="JH128" s="110">
        <f t="shared" si="146"/>
        <v>17.685374561968018</v>
      </c>
      <c r="JI128" s="2">
        <f t="shared" si="188"/>
        <v>3.3824435280438436E-8</v>
      </c>
      <c r="JJ128" s="110">
        <f>JI128*'DT-Prelim Calcs'!$C$21/JD$2/'DT-Prelim Calcs'!$C$19/'DT-Prelim Calcs'!$C$18*3.39*'DT-Prelim Calcs'!$C$20</f>
        <v>1.2562169789190514E-6</v>
      </c>
      <c r="JK128" s="88">
        <f t="shared" si="147"/>
        <v>1</v>
      </c>
      <c r="JL128" s="110">
        <f>JJ127*'DT-Prelim Calcs'!$C$11+JL127</f>
        <v>12.304227207652463</v>
      </c>
      <c r="JM128" s="110">
        <f>JM127+0.5*JJ128*'DT-Prelim Calcs'!$C$11^2+JL128*'DT-Prelim Calcs'!$C$11</f>
        <v>56.806420930381016</v>
      </c>
      <c r="JN128" s="110">
        <f>MIN('Drive Train'!$G$35-JH127*'DT-Prelim Calcs'!$C$21*'Drive Train'!$G$38,JN127+JH$2)</f>
        <v>11.108316266824019</v>
      </c>
      <c r="JO128" s="110">
        <f>'Drive Train'!$G$35-JH128*'DT-Prelim Calcs'!$C$21*'Drive Train'!$G$38</f>
        <v>11.108316289422877</v>
      </c>
      <c r="JP128" s="1">
        <f>IF(JM128&gt;='Drive Train'!$G$30,1,0)</f>
        <v>1</v>
      </c>
      <c r="JQ128" s="110">
        <f>MIN(JG128,'DT-Prelim Calcs'!$C$10)*'DT-Prelim Calcs'!$C$11*1000/60/60*(1-JP128)</f>
        <v>0</v>
      </c>
      <c r="JR128" s="119">
        <f>JR127+'DT-Prelim Calcs'!$C$11</f>
        <v>4.9600000000000035</v>
      </c>
      <c r="JS128" s="2">
        <f>KC128/'Drive Train'!$G$35</f>
        <v>0.87467057247803914</v>
      </c>
      <c r="JT128" s="88">
        <f>KA128*12*60/(PI() * 'Drive Train'!$G$17)/JS$2*JS128</f>
        <v>4110.8367567944251</v>
      </c>
      <c r="JU128" s="2">
        <f>('DT-Prelim Calcs'!$C$6*JS128-JT128)/('DT-Prelim Calcs'!$C$6*JS128)*'DT-Prelim Calcs'!$C$7*JS128</f>
        <v>0.24077183817346329</v>
      </c>
      <c r="JV128" s="110">
        <f>JU128/'DT-Prelim Calcs'!$C$7*('DT-Prelim Calcs'!$C$8-'DT-Prelim Calcs'!$C$9)+'DT-Prelim Calcs'!$C$9</f>
        <v>17.685374526892087</v>
      </c>
      <c r="JW128" s="110">
        <f t="shared" si="148"/>
        <v>17.685374526892087</v>
      </c>
      <c r="JX128" s="2">
        <f t="shared" si="189"/>
        <v>3.3090668621893471E-8</v>
      </c>
      <c r="JY128" s="110">
        <f>JX128*'DT-Prelim Calcs'!$C$21/JS$2/'DT-Prelim Calcs'!$C$19/'DT-Prelim Calcs'!$C$18*3.39*'DT-Prelim Calcs'!$C$20</f>
        <v>1.2289653743501509E-6</v>
      </c>
      <c r="JZ128" s="88">
        <f t="shared" si="149"/>
        <v>1</v>
      </c>
      <c r="KA128" s="110">
        <f>JY127*'DT-Prelim Calcs'!$C$11+KA127</f>
        <v>12.304227215761763</v>
      </c>
      <c r="KB128" s="110">
        <f>KB127+0.5*JY128*'DT-Prelim Calcs'!$C$11^2+KA128*'DT-Prelim Calcs'!$C$11</f>
        <v>56.868511011764703</v>
      </c>
      <c r="KC128" s="110">
        <f>MIN('Drive Train'!$G$35-JW127*'DT-Prelim Calcs'!$C$21*'Drive Train'!$G$38,KC127+JW$2)</f>
        <v>11.108316270471096</v>
      </c>
      <c r="KD128" s="110">
        <f>'Drive Train'!$G$35-JW128*'DT-Prelim Calcs'!$C$21*'Drive Train'!$G$38</f>
        <v>11.108316292579712</v>
      </c>
      <c r="KE128" s="1">
        <f>IF(KB128&gt;='Drive Train'!$G$30,1,0)</f>
        <v>1</v>
      </c>
      <c r="KF128" s="110">
        <f>MIN(JV128,'DT-Prelim Calcs'!$C$10)*'DT-Prelim Calcs'!$C$11*1000/60/60*(1-KE128)</f>
        <v>0</v>
      </c>
      <c r="KG128" s="119">
        <f>KG127+'DT-Prelim Calcs'!$C$11</f>
        <v>4.9600000000000035</v>
      </c>
      <c r="KH128" s="2">
        <f>KR128/'Drive Train'!$G$35</f>
        <v>0.87467057245668467</v>
      </c>
      <c r="KI128" s="88">
        <f>KP128*12*60/(PI() * 'Drive Train'!$G$17)/KH$2*KH128</f>
        <v>4110.8367564925902</v>
      </c>
      <c r="KJ128" s="2">
        <f>('DT-Prelim Calcs'!$C$6*KH128-KI128)/('DT-Prelim Calcs'!$C$6*KH128)*'DT-Prelim Calcs'!$C$7*KH128</f>
        <v>0.24077183821622802</v>
      </c>
      <c r="KK128" s="110">
        <f>KJ128/'DT-Prelim Calcs'!$C$7*('DT-Prelim Calcs'!$C$8-'DT-Prelim Calcs'!$C$9)+'DT-Prelim Calcs'!$C$9</f>
        <v>17.685374529500432</v>
      </c>
      <c r="KL128" s="110">
        <f t="shared" si="150"/>
        <v>17.685374529500432</v>
      </c>
      <c r="KM128" s="2">
        <f t="shared" si="190"/>
        <v>3.3145233446774114E-8</v>
      </c>
      <c r="KN128" s="110">
        <f>KM128*'DT-Prelim Calcs'!$C$21/KH$2/'DT-Prelim Calcs'!$C$19/'DT-Prelim Calcs'!$C$18*3.39*'DT-Prelim Calcs'!$C$20</f>
        <v>1.2309918755732605E-6</v>
      </c>
      <c r="KO128" s="88">
        <f t="shared" si="151"/>
        <v>1</v>
      </c>
      <c r="KP128" s="110">
        <f>KN127*'DT-Prelim Calcs'!$C$11+KP127</f>
        <v>12.30422721515874</v>
      </c>
      <c r="KQ128" s="110">
        <f>KQ127+0.5*KN128*'DT-Prelim Calcs'!$C$11^2+KP128*'DT-Prelim Calcs'!$C$11</f>
        <v>56.863955575950619</v>
      </c>
      <c r="KR128" s="110">
        <f>MIN('Drive Train'!$G$35-KL127*'DT-Prelim Calcs'!$C$21*'Drive Train'!$G$38,KR127+KL$2)</f>
        <v>11.108316270199895</v>
      </c>
      <c r="KS128" s="110">
        <f>'Drive Train'!$G$35-KL128*'DT-Prelim Calcs'!$C$21*'Drive Train'!$G$38</f>
        <v>11.108316292344961</v>
      </c>
      <c r="KT128" s="1">
        <f>IF(KQ128&gt;='Drive Train'!$G$30,1,0)</f>
        <v>1</v>
      </c>
      <c r="KU128" s="110">
        <f>MIN(KK128,'DT-Prelim Calcs'!$C$10)*'DT-Prelim Calcs'!$C$11*1000/60/60*(1-KT128)</f>
        <v>0</v>
      </c>
      <c r="KV128" s="119">
        <f>KV127+'DT-Prelim Calcs'!$C$11</f>
        <v>4.9600000000000035</v>
      </c>
      <c r="KW128" s="2">
        <f>LG128/'Drive Train'!$G$35</f>
        <v>0.8746705724767333</v>
      </c>
      <c r="KX128" s="88">
        <f>LE128*12*60/(PI() * 'Drive Train'!$G$17)/KW$2*KW128</f>
        <v>4110.836756775966</v>
      </c>
      <c r="KY128" s="2">
        <f>('DT-Prelim Calcs'!$C$6*KW128-KX128)/('DT-Prelim Calcs'!$C$6*KW128)*'DT-Prelim Calcs'!$C$7*KW128</f>
        <v>0.24077183817607878</v>
      </c>
      <c r="KZ128" s="110">
        <f>KY128/'DT-Prelim Calcs'!$C$7*('DT-Prelim Calcs'!$C$8-'DT-Prelim Calcs'!$C$9)+'DT-Prelim Calcs'!$C$9</f>
        <v>17.685374527051614</v>
      </c>
      <c r="LA128" s="110">
        <f t="shared" si="152"/>
        <v>17.685374527051614</v>
      </c>
      <c r="LB128" s="2">
        <f t="shared" si="191"/>
        <v>3.309400578577204E-8</v>
      </c>
      <c r="LC128" s="110">
        <f>LB128*'DT-Prelim Calcs'!$C$21/KW$2/'DT-Prelim Calcs'!$C$19/'DT-Prelim Calcs'!$C$18*3.39*'DT-Prelim Calcs'!$C$20</f>
        <v>1.2290893143920445E-6</v>
      </c>
      <c r="LD128" s="88">
        <f t="shared" si="153"/>
        <v>1</v>
      </c>
      <c r="LE128" s="110">
        <f>LC127*'DT-Prelim Calcs'!$C$11+LE127</f>
        <v>12.304227215724882</v>
      </c>
      <c r="LF128" s="110">
        <f>LF127+0.5*LC128*'DT-Prelim Calcs'!$C$11^2+LE128*'DT-Prelim Calcs'!$C$11</f>
        <v>56.868295927298192</v>
      </c>
      <c r="LG128" s="110">
        <f>MIN('Drive Train'!$G$35-LA127*'DT-Prelim Calcs'!$C$21*'Drive Train'!$G$38,LG127+LA$2)</f>
        <v>11.108316270454512</v>
      </c>
      <c r="LH128" s="110">
        <f>'Drive Train'!$G$35-LA128*'DT-Prelim Calcs'!$C$21*'Drive Train'!$G$38</f>
        <v>11.108316292565354</v>
      </c>
      <c r="LI128" s="1">
        <f>IF(LF128&gt;='Drive Train'!$G$30,1,0)</f>
        <v>1</v>
      </c>
      <c r="LJ128" s="110">
        <f>MIN(KZ128,'DT-Prelim Calcs'!$C$10)*'DT-Prelim Calcs'!$C$11*1000/60/60*(1-LI128)</f>
        <v>0</v>
      </c>
      <c r="LK128" s="119">
        <f>LK127+'DT-Prelim Calcs'!$C$11</f>
        <v>4.9600000000000035</v>
      </c>
      <c r="LL128" s="2">
        <f>LV128/'Drive Train'!$G$35</f>
        <v>0.87467057246162627</v>
      </c>
      <c r="LM128" s="88">
        <f>LT128*12*60/(PI() * 'Drive Train'!$G$17)/LL$2*LL128</f>
        <v>4110.8367565624376</v>
      </c>
      <c r="LN128" s="2">
        <f>('DT-Prelim Calcs'!$C$6*LL128-LM128)/('DT-Prelim Calcs'!$C$6*LL128)*'DT-Prelim Calcs'!$C$7*LL128</f>
        <v>0.24077183820633188</v>
      </c>
      <c r="LO128" s="110">
        <f>LN128/'DT-Prelim Calcs'!$C$7*('DT-Prelim Calcs'!$C$8-'DT-Prelim Calcs'!$C$9)+'DT-Prelim Calcs'!$C$9</f>
        <v>17.68537452889684</v>
      </c>
      <c r="LP128" s="110">
        <f t="shared" si="154"/>
        <v>17.68537452889684</v>
      </c>
      <c r="LQ128" s="2">
        <f t="shared" si="192"/>
        <v>3.3132606686026023E-8</v>
      </c>
      <c r="LR128" s="110">
        <f>LQ128*'DT-Prelim Calcs'!$C$21/LL$2/'DT-Prelim Calcs'!$C$19/'DT-Prelim Calcs'!$C$18*3.39*'DT-Prelim Calcs'!$C$20</f>
        <v>1.2305229260960856E-6</v>
      </c>
      <c r="LS128" s="88">
        <f t="shared" si="155"/>
        <v>1</v>
      </c>
      <c r="LT128" s="110">
        <f>LR127*'DT-Prelim Calcs'!$C$11+LT127</f>
        <v>12.304227215298283</v>
      </c>
      <c r="LU128" s="110">
        <f>LU127+0.5*LR128*'DT-Prelim Calcs'!$C$11^2+LT128*'DT-Prelim Calcs'!$C$11</f>
        <v>56.865420343682231</v>
      </c>
      <c r="LV128" s="110">
        <f>MIN('Drive Train'!$G$35-LP127*'DT-Prelim Calcs'!$C$21*'Drive Train'!$G$38,LV127+LP$2)</f>
        <v>11.108316270262653</v>
      </c>
      <c r="LW128" s="110">
        <f>'Drive Train'!$G$35-LP128*'DT-Prelim Calcs'!$C$21*'Drive Train'!$G$38</f>
        <v>11.108316292399284</v>
      </c>
      <c r="LX128" s="1">
        <f>IF(LU128&gt;='Drive Train'!$G$30,1,0)</f>
        <v>1</v>
      </c>
      <c r="LY128" s="110">
        <f>MIN(LO128,'DT-Prelim Calcs'!$C$10)*'DT-Prelim Calcs'!$C$11*1000/60/60*(1-LX128)</f>
        <v>0</v>
      </c>
      <c r="LZ128" s="119">
        <f>LZ127+'DT-Prelim Calcs'!$C$11</f>
        <v>4.9600000000000035</v>
      </c>
    </row>
    <row r="129" spans="18:338" x14ac:dyDescent="0.2">
      <c r="R129" s="119">
        <f>R128+'DT-Prelim Calcs'!$C$11</f>
        <v>5.0000000000000036</v>
      </c>
      <c r="S129" s="2">
        <f>AG129/'Drive Train'!$G$35</f>
        <v>0</v>
      </c>
      <c r="T129" s="88">
        <f>AE129*12*60/(PI() * 'Drive Train'!$G$17)/S$2*ABS(S129)</f>
        <v>0</v>
      </c>
      <c r="U129" s="2">
        <f>IF(OR(AD128=1,AND($C$32=Motors!$C$28,'DT-Prelim Calcs'!AI128=1)),0,IF(AG129=0,-(V128+$C$9)/($C$8-$C$9)*$C$7,($C$6*S129-T129)/($C$6*S129)*$C$7*S129))</f>
        <v>0</v>
      </c>
      <c r="V129" s="110">
        <f>IF(AND(AD128=1,AI128=1),0,ABS(U129/$C$7*($C$8-$C$9)+$C$9) *'Drive Train'!$K$55 + V128*(1-'Drive Train'!$K$55))</f>
        <v>0</v>
      </c>
      <c r="W129" s="110">
        <f>MIN(ABS(V129),U$2) * SIGN(V129)</f>
        <v>0</v>
      </c>
      <c r="X129" s="2">
        <f>MAX(MIN(IF(AND(AI128=1,AG129&lt;0),-1,1)*(W129-$C$9)/($C$8-$C$9)*$C$7-$C$29*AE129/T$2 -  AI128*$C$29/2,X$2),MAX(X$4:X128)*-1)</f>
        <v>-0.19877611615902296</v>
      </c>
      <c r="Y129" s="110">
        <f t="shared" si="109"/>
        <v>0</v>
      </c>
      <c r="Z129" s="110">
        <f t="shared" si="110"/>
        <v>0</v>
      </c>
      <c r="AA129" s="110">
        <f t="shared" si="111"/>
        <v>0</v>
      </c>
      <c r="AB129" s="110" t="e">
        <f t="shared" si="112"/>
        <v>#N/A</v>
      </c>
      <c r="AC129" s="88">
        <f t="shared" si="156"/>
        <v>0</v>
      </c>
      <c r="AD129" s="1">
        <f t="shared" si="113"/>
        <v>1</v>
      </c>
      <c r="AE129" s="110">
        <f t="shared" si="114"/>
        <v>0</v>
      </c>
      <c r="AF129" s="110" t="e">
        <f t="shared" si="115"/>
        <v>#N/A</v>
      </c>
      <c r="AG129" s="110">
        <f>IF(AI128=0,MIN('Drive Train'!$G$35-W128*$C$21*'Drive Train'!$G$38,AG128+W$2)-$C$3,IF(AE128-1&lt;=0,0,IF($C$32=Motors!$C$26,MAX(ABS('Drive Train'!$G$35-W128*$C$21*'Drive Train'!$G$38)*-1,AG128-W$2),MAX(0,ABS('Drive Train'!$G$35-W128*$C$21*'Drive Train'!$G$38)*-1,AG128-W$2))))</f>
        <v>0</v>
      </c>
      <c r="AH129" s="110">
        <f>'Drive Train'!$G$35-ABS(W129)*'DT-Prelim Calcs'!$C$21*'Drive Train'!$G$38</f>
        <v>12.7</v>
      </c>
      <c r="AI129" s="1">
        <f>IF(AJ129&gt;='Drive Train'!$G$30,1,0)</f>
        <v>1</v>
      </c>
      <c r="AJ129" s="110">
        <f>AJ128+0.5*Y129*'DT-Prelim Calcs'!$C$11^2+AE129*'DT-Prelim Calcs'!$C$11</f>
        <v>27.383415475911544</v>
      </c>
      <c r="AK129" s="110">
        <f t="shared" si="193"/>
        <v>0</v>
      </c>
      <c r="AL129" s="119">
        <f>AL128+'DT-Prelim Calcs'!$C$11</f>
        <v>5.0000000000000036</v>
      </c>
      <c r="AM129" s="2">
        <f>AW129/'Drive Train'!$G$35</f>
        <v>0.77967051965022194</v>
      </c>
      <c r="AN129" s="88">
        <f>AU129*12*60/(PI() * 'Drive Train'!$G$17)/AM$2*AM129</f>
        <v>2654.7877866965146</v>
      </c>
      <c r="AO129" s="2">
        <f>('DT-Prelim Calcs'!$C$6*AM129-AN129)/('DT-Prelim Calcs'!$C$6*AM129)*'DT-Prelim Calcs'!$C$7*AM129</f>
        <v>0.45836783352152433</v>
      </c>
      <c r="AP129" s="110">
        <f>AO129/'DT-Prelim Calcs'!$C$7*('DT-Prelim Calcs'!$C$8-'DT-Prelim Calcs'!$C$9)+'DT-Prelim Calcs'!$C$9</f>
        <v>30.95718700911425</v>
      </c>
      <c r="AQ129" s="110">
        <f t="shared" si="117"/>
        <v>30.95718700911425</v>
      </c>
      <c r="AR129" s="2">
        <f t="shared" si="157"/>
        <v>0.28393083285510035</v>
      </c>
      <c r="AS129" s="110">
        <f>AR129*'DT-Prelim Calcs'!$C$21/AM$2/'DT-Prelim Calcs'!$C$19/'DT-Prelim Calcs'!$C$18*3.39*'DT-Prelim Calcs'!$C$20</f>
        <v>3.1635005591133791</v>
      </c>
      <c r="AT129" s="88">
        <f t="shared" si="118"/>
        <v>0</v>
      </c>
      <c r="AU129" s="110">
        <f>AS128*'DT-Prelim Calcs'!$C$11+AU128</f>
        <v>29.714338718599965</v>
      </c>
      <c r="AV129" s="110">
        <f>AV128+0.5*AS129*'DT-Prelim Calcs'!$C$11^2+AU129*'DT-Prelim Calcs'!$C$11</f>
        <v>88.079445095628571</v>
      </c>
      <c r="AW129" s="110">
        <f>MIN('Drive Train'!$G$35-AQ128*'DT-Prelim Calcs'!$C$21*'Drive Train'!$G$38,AW128+AQ$2)</f>
        <v>9.9018155995578176</v>
      </c>
      <c r="AX129" s="110">
        <f>'Drive Train'!$G$35-AQ129*'DT-Prelim Calcs'!$C$21*'Drive Train'!$G$38</f>
        <v>9.9138531691797169</v>
      </c>
      <c r="AY129" s="1">
        <f>IF(AV129&gt;='Drive Train'!$G$30,1,0)</f>
        <v>1</v>
      </c>
      <c r="AZ129" s="110">
        <f t="shared" si="158"/>
        <v>0</v>
      </c>
      <c r="BA129" s="119">
        <f>BA128+'DT-Prelim Calcs'!$C$11</f>
        <v>5.0000000000000036</v>
      </c>
      <c r="BB129" s="2">
        <f>BL129/'Drive Train'!$G$35</f>
        <v>0.86167022704110052</v>
      </c>
      <c r="BC129" s="88">
        <f>BJ129*12*60/(PI() * 'Drive Train'!$G$17)/BB$2*BB129</f>
        <v>3913.9266411936078</v>
      </c>
      <c r="BD129" s="2">
        <f>('DT-Prelim Calcs'!$C$6*BB129-BC129)/('DT-Prelim Calcs'!$C$6*BB129)*'DT-Prelim Calcs'!$C$7*BB129</f>
        <v>0.26998300573017991</v>
      </c>
      <c r="BE129" s="110">
        <f>BD129/'DT-Prelim Calcs'!$C$7*('DT-Prelim Calcs'!$C$8-'DT-Prelim Calcs'!$C$9)+'DT-Prelim Calcs'!$C$9</f>
        <v>19.46704857645069</v>
      </c>
      <c r="BF129" s="110">
        <f t="shared" si="119"/>
        <v>19.46704857645069</v>
      </c>
      <c r="BG129" s="2">
        <f t="shared" si="159"/>
        <v>3.7285618408441995E-2</v>
      </c>
      <c r="BH129" s="110">
        <f>BG129*'DT-Prelim Calcs'!$C$21/BB$2/'DT-Prelim Calcs'!$C$19/'DT-Prelim Calcs'!$C$18*3.39*'DT-Prelim Calcs'!$C$20</f>
        <v>0.64622273943060327</v>
      </c>
      <c r="BI129" s="88">
        <f t="shared" si="120"/>
        <v>0</v>
      </c>
      <c r="BJ129" s="110">
        <f>BH128*'DT-Prelim Calcs'!$C$11+BJ128</f>
        <v>25.481995806327504</v>
      </c>
      <c r="BK129" s="110">
        <f>BK128+0.5*BH129*'DT-Prelim Calcs'!$C$11^2+BJ129*'DT-Prelim Calcs'!$C$11</f>
        <v>92.041834014601136</v>
      </c>
      <c r="BL129" s="110">
        <f>MIN('Drive Train'!$G$35-BF128*'DT-Prelim Calcs'!$C$21*'Drive Train'!$G$38,BL128+BF$2)</f>
        <v>10.943211883421975</v>
      </c>
      <c r="BM129" s="110">
        <f>'Drive Train'!$G$35-BF129*'DT-Prelim Calcs'!$C$21*'Drive Train'!$G$38</f>
        <v>10.947965628119437</v>
      </c>
      <c r="BN129" s="1">
        <f>IF(BK129&gt;='Drive Train'!$G$30,1,0)</f>
        <v>1</v>
      </c>
      <c r="BO129" s="110">
        <f t="shared" si="160"/>
        <v>0</v>
      </c>
      <c r="BP129" s="119">
        <f>BP128+'DT-Prelim Calcs'!$C$11</f>
        <v>5.0000000000000036</v>
      </c>
      <c r="BQ129" s="2">
        <f>CA129/'Drive Train'!$G$35</f>
        <v>0.87411271816489911</v>
      </c>
      <c r="BR129" s="88">
        <f>BY129*12*60/(PI() * 'Drive Train'!$G$17)/BQ$2*BQ129</f>
        <v>4102.5235021356802</v>
      </c>
      <c r="BS129" s="2">
        <f>('DT-Prelim Calcs'!$C$6*BQ129-BR129)/('DT-Prelim Calcs'!$C$6*BQ129)*'DT-Prelim Calcs'!$C$7*BQ129</f>
        <v>0.24199240213111917</v>
      </c>
      <c r="BT129" s="110">
        <f>BS129/'DT-Prelim Calcs'!$C$7*('DT-Prelim Calcs'!$C$8-'DT-Prelim Calcs'!$C$9)+'DT-Prelim Calcs'!$C$9</f>
        <v>17.759820271827127</v>
      </c>
      <c r="BU129" s="110">
        <f t="shared" si="121"/>
        <v>17.759820271827127</v>
      </c>
      <c r="BV129" s="2">
        <f t="shared" si="161"/>
        <v>1.5541559626828516E-3</v>
      </c>
      <c r="BW129" s="110">
        <f>BV129*'DT-Prelim Calcs'!$C$21/BQ$2/'DT-Prelim Calcs'!$C$19/'DT-Prelim Calcs'!$C$18*3.39*'DT-Prelim Calcs'!$C$20</f>
        <v>3.6556200419850575E-2</v>
      </c>
      <c r="BX129" s="88">
        <f t="shared" si="122"/>
        <v>1</v>
      </c>
      <c r="BY129" s="110">
        <f>BW128*'DT-Prelim Calcs'!$C$11+BY128</f>
        <v>19.400812521468662</v>
      </c>
      <c r="BZ129" s="110">
        <f>BZ128+0.5*BW129*'DT-Prelim Calcs'!$C$11^2+BY129*'DT-Prelim Calcs'!$C$11</f>
        <v>80.913795984531433</v>
      </c>
      <c r="CA129" s="110">
        <f>MIN('Drive Train'!$G$35-BU128*'DT-Prelim Calcs'!$C$21*'Drive Train'!$G$38,CA128+BU$2)</f>
        <v>11.101231520694219</v>
      </c>
      <c r="CB129" s="110">
        <f>'Drive Train'!$G$35-BU129*'DT-Prelim Calcs'!$C$21*'Drive Train'!$G$38</f>
        <v>11.101616175535558</v>
      </c>
      <c r="CC129" s="1">
        <f>IF(BZ129&gt;='Drive Train'!$G$30,1,0)</f>
        <v>1</v>
      </c>
      <c r="CD129" s="110">
        <f t="shared" si="162"/>
        <v>0</v>
      </c>
      <c r="CE129" s="119">
        <f>CE128+'DT-Prelim Calcs'!$C$11</f>
        <v>5.0000000000000036</v>
      </c>
      <c r="CF129" s="2">
        <f>CP129/'Drive Train'!$G$35</f>
        <v>0.87466247173068234</v>
      </c>
      <c r="CG129" s="88">
        <f>CN129*12*60/(PI() * 'Drive Train'!$G$17)/CF$2*CF129</f>
        <v>4110.7185289919271</v>
      </c>
      <c r="CH129" s="2">
        <f>('DT-Prelim Calcs'!$C$6*CF129-CG129)/('DT-Prelim Calcs'!$C$6*CF129)*'DT-Prelim Calcs'!$C$7*CF129</f>
        <v>0.24078896084597839</v>
      </c>
      <c r="CI129" s="110">
        <f>CH129/'DT-Prelim Calcs'!$C$7*('DT-Prelim Calcs'!$C$8-'DT-Prelim Calcs'!$C$9)+'DT-Prelim Calcs'!$C$9</f>
        <v>17.686418888478116</v>
      </c>
      <c r="CJ129" s="110">
        <f t="shared" si="123"/>
        <v>17.686418888478116</v>
      </c>
      <c r="CK129" s="2">
        <f t="shared" si="163"/>
        <v>2.1850507646359318E-5</v>
      </c>
      <c r="CL129" s="110">
        <f>CK129*'DT-Prelim Calcs'!$C$21/CF$2/'DT-Prelim Calcs'!$C$19/'DT-Prelim Calcs'!$C$18*3.39*'DT-Prelim Calcs'!$C$20</f>
        <v>6.4921063073550527E-4</v>
      </c>
      <c r="CM129" s="88">
        <f t="shared" si="124"/>
        <v>1</v>
      </c>
      <c r="CN129" s="110">
        <f>CL128*'DT-Prelim Calcs'!$C$11+CN128</f>
        <v>15.379984123693983</v>
      </c>
      <c r="CO129" s="110">
        <f>CO128+0.5*CL129*'DT-Prelim Calcs'!$C$11^2+CN129*'DT-Prelim Calcs'!$C$11</f>
        <v>68.872469550477149</v>
      </c>
      <c r="CP129" s="110">
        <f>MIN('Drive Train'!$G$35-CJ128*'DT-Prelim Calcs'!$C$21*'Drive Train'!$G$38,CP128+CJ$2)</f>
        <v>11.108213390979666</v>
      </c>
      <c r="CQ129" s="110">
        <f>'Drive Train'!$G$35-CJ129*'DT-Prelim Calcs'!$C$21*'Drive Train'!$G$38</f>
        <v>11.108222300036969</v>
      </c>
      <c r="CR129" s="1">
        <f>IF(CO129&gt;='Drive Train'!$G$30,1,0)</f>
        <v>1</v>
      </c>
      <c r="CS129" s="110">
        <f t="shared" si="164"/>
        <v>0</v>
      </c>
      <c r="CT129" s="119">
        <f>CT128+'DT-Prelim Calcs'!$C$11</f>
        <v>5.0000000000000036</v>
      </c>
      <c r="CU129" s="2">
        <f>DE129/'Drive Train'!$G$35</f>
        <v>0.87467054729122207</v>
      </c>
      <c r="CV129" s="88">
        <f>DC129*12*60/(PI() * 'Drive Train'!$G$17)/CU$2*CU129</f>
        <v>4110.8363976181881</v>
      </c>
      <c r="CW129" s="2">
        <f>('DT-Prelim Calcs'!$C$6*CU129-CV129)/('DT-Prelim Calcs'!$C$6*CU129)*'DT-Prelim Calcs'!$C$7*CU129</f>
        <v>0.24077188937897157</v>
      </c>
      <c r="CX129" s="110">
        <f>CW129/'DT-Prelim Calcs'!$C$7*('DT-Prelim Calcs'!$C$8-'DT-Prelim Calcs'!$C$9)+'DT-Prelim Calcs'!$C$9</f>
        <v>17.685377650064932</v>
      </c>
      <c r="CY129" s="110">
        <f t="shared" si="125"/>
        <v>17.685377650064932</v>
      </c>
      <c r="CZ129" s="2">
        <f t="shared" si="165"/>
        <v>9.8399927067616133E-8</v>
      </c>
      <c r="DA129" s="110">
        <f>CZ129*'DT-Prelim Calcs'!$C$21/CU$2/'DT-Prelim Calcs'!$C$19/'DT-Prelim Calcs'!$C$18*3.39*'DT-Prelim Calcs'!$C$20</f>
        <v>3.5326907745581641E-6</v>
      </c>
      <c r="DB129" s="88">
        <f t="shared" si="126"/>
        <v>1</v>
      </c>
      <c r="DC129" s="110">
        <f>DA128*'DT-Prelim Calcs'!$C$11+DC128</f>
        <v>12.728510167255832</v>
      </c>
      <c r="DD129" s="110">
        <f>DD128+0.5*DA129*'DT-Prelim Calcs'!$C$11^2+DC129*'DT-Prelim Calcs'!$C$11</f>
        <v>59.033125083323675</v>
      </c>
      <c r="DE129" s="110">
        <f>MIN('Drive Train'!$G$35-CY128*'DT-Prelim Calcs'!$C$21*'Drive Train'!$G$38,DE128+CY$2)</f>
        <v>11.10831595059852</v>
      </c>
      <c r="DF129" s="110">
        <f>'Drive Train'!$G$35-CY129*'DT-Prelim Calcs'!$C$21*'Drive Train'!$G$38</f>
        <v>11.108316011494155</v>
      </c>
      <c r="DG129" s="1">
        <f>IF(DD129&gt;='Drive Train'!$G$30,1,0)</f>
        <v>1</v>
      </c>
      <c r="DH129" s="110">
        <f t="shared" si="166"/>
        <v>0</v>
      </c>
      <c r="DI129" s="119">
        <f>DI128+'DT-Prelim Calcs'!$C$11</f>
        <v>5.0000000000000036</v>
      </c>
      <c r="DJ129" s="2">
        <f>DT129/'Drive Train'!$G$35</f>
        <v>0.87467058537609654</v>
      </c>
      <c r="DK129" s="88">
        <f>DR129*12*60/(PI() * 'Drive Train'!$G$17)/DJ$2*DJ129</f>
        <v>4110.8369391188844</v>
      </c>
      <c r="DL129" s="2">
        <f>('DT-Prelim Calcs'!$C$6*DJ129-DK129)/('DT-Prelim Calcs'!$C$6*DJ129)*'DT-Prelim Calcs'!$C$7*DJ129</f>
        <v>0.24077181233960662</v>
      </c>
      <c r="DM129" s="110">
        <f>DL129/'DT-Prelim Calcs'!$C$7*('DT-Prelim Calcs'!$C$8-'DT-Prelim Calcs'!$C$9)+'DT-Prelim Calcs'!$C$9</f>
        <v>17.685372951210049</v>
      </c>
      <c r="DN129" s="110">
        <f t="shared" si="127"/>
        <v>17.685372951210049</v>
      </c>
      <c r="DO129" s="2">
        <f t="shared" si="167"/>
        <v>1.2853060282758122E-10</v>
      </c>
      <c r="DP129" s="110">
        <f>DO129*'DT-Prelim Calcs'!$C$21/DJ$2/'DT-Prelim Calcs'!$C$19/'DT-Prelim Calcs'!$C$18*3.39*'DT-Prelim Calcs'!$C$20</f>
        <v>5.4100130317986824E-9</v>
      </c>
      <c r="DQ129" s="88">
        <f t="shared" si="128"/>
        <v>1</v>
      </c>
      <c r="DR129" s="110">
        <f>DP128*'DT-Prelim Calcs'!$C$11+DR128</f>
        <v>10.856671394153178</v>
      </c>
      <c r="DS129" s="110">
        <f>DS128+0.5*DP129*'DT-Prelim Calcs'!$C$11^2+DR129*'DT-Prelim Calcs'!$C$11</f>
        <v>51.316718468864636</v>
      </c>
      <c r="DT129" s="110">
        <f>MIN('Drive Train'!$G$35-DN128*'DT-Prelim Calcs'!$C$21*'Drive Train'!$G$38,DT128+DN$2)</f>
        <v>11.108316434276425</v>
      </c>
      <c r="DU129" s="110">
        <f>'Drive Train'!$G$35-DN129*'DT-Prelim Calcs'!$C$21*'Drive Train'!$G$38</f>
        <v>11.108316434391096</v>
      </c>
      <c r="DV129" s="1">
        <f>IF(DS129&gt;='Drive Train'!$G$30,1,0)</f>
        <v>1</v>
      </c>
      <c r="DW129" s="110">
        <f t="shared" si="168"/>
        <v>0</v>
      </c>
      <c r="DX129" s="119">
        <f>DX128+'DT-Prelim Calcs'!$C$11</f>
        <v>5.0000000000000036</v>
      </c>
      <c r="DY129" s="2">
        <f>EI129/'Drive Train'!$G$35</f>
        <v>0.87467058542859666</v>
      </c>
      <c r="DZ129" s="88">
        <f>EG129*12*60/(PI() * 'Drive Train'!$G$17)/DY$2*DY129</f>
        <v>4110.8369398420828</v>
      </c>
      <c r="EA129" s="2">
        <f>('DT-Prelim Calcs'!$C$6*DY129-DZ129)/('DT-Prelim Calcs'!$C$6*DY129)*'DT-Prelim Calcs'!$C$7*DY129</f>
        <v>0.24077181223902394</v>
      </c>
      <c r="EB129" s="110">
        <f>EA129/'DT-Prelim Calcs'!$C$7*('DT-Prelim Calcs'!$C$8-'DT-Prelim Calcs'!$C$9)+'DT-Prelim Calcs'!$C$9</f>
        <v>17.685372945075219</v>
      </c>
      <c r="EC129" s="110">
        <f t="shared" si="129"/>
        <v>17.685372945075219</v>
      </c>
      <c r="ED129" s="2">
        <f t="shared" si="169"/>
        <v>4.1910919179599659E-14</v>
      </c>
      <c r="EE129" s="110">
        <f>ED129*'DT-Prelim Calcs'!$C$21/DY$2/'DT-Prelim Calcs'!$C$19/'DT-Prelim Calcs'!$C$18*3.39*'DT-Prelim Calcs'!$C$20</f>
        <v>2.0235066806201888E-12</v>
      </c>
      <c r="EF129" s="88">
        <f t="shared" si="130"/>
        <v>1</v>
      </c>
      <c r="EG129" s="110">
        <f>EE128*'DT-Prelim Calcs'!$C$11+EG128</f>
        <v>9.4647904472818123</v>
      </c>
      <c r="EH129" s="110">
        <f>EH128+0.5*EE129*'DT-Prelim Calcs'!$C$11^2+EG129*'DT-Prelim Calcs'!$C$11</f>
        <v>45.247697090551583</v>
      </c>
      <c r="EI129" s="110">
        <f>MIN('Drive Train'!$G$35-EC128*'DT-Prelim Calcs'!$C$21*'Drive Train'!$G$38,EI128+EC$2)</f>
        <v>11.108316434943177</v>
      </c>
      <c r="EJ129" s="110">
        <f>'Drive Train'!$G$35-EC129*'DT-Prelim Calcs'!$C$21*'Drive Train'!$G$38</f>
        <v>11.10831643494323</v>
      </c>
      <c r="EK129" s="1">
        <f>IF(EH129&gt;='Drive Train'!$G$30,1,0)</f>
        <v>1</v>
      </c>
      <c r="EL129" s="110">
        <f t="shared" si="170"/>
        <v>0</v>
      </c>
      <c r="EM129" s="119">
        <f>EM128+'DT-Prelim Calcs'!$C$11</f>
        <v>5.0000000000000036</v>
      </c>
      <c r="EN129" s="2">
        <f>EX129/'Drive Train'!$G$35</f>
        <v>0.87467058542861498</v>
      </c>
      <c r="EO129" s="88">
        <f>EV129*12*60/(PI() * 'Drive Train'!$G$17)/EN$2*EN129</f>
        <v>4110.8369398423256</v>
      </c>
      <c r="EP129" s="2">
        <f>('DT-Prelim Calcs'!$C$6*EN129-EO129)/('DT-Prelim Calcs'!$C$6*EN129)*'DT-Prelim Calcs'!$C$7*EN129</f>
        <v>0.24077181223899105</v>
      </c>
      <c r="EQ129" s="110">
        <f>EP129/'DT-Prelim Calcs'!$C$7*('DT-Prelim Calcs'!$C$8-'DT-Prelim Calcs'!$C$9)+'DT-Prelim Calcs'!$C$9</f>
        <v>17.685372945073215</v>
      </c>
      <c r="ER129" s="110">
        <f t="shared" si="131"/>
        <v>17.685372945073215</v>
      </c>
      <c r="ES129" s="2">
        <f t="shared" si="171"/>
        <v>-8.3266726846886741E-17</v>
      </c>
      <c r="ET129" s="110">
        <f>ES129*'DT-Prelim Calcs'!$C$21/EN$2/'DT-Prelim Calcs'!$C$19/'DT-Prelim Calcs'!$C$18*3.39*'DT-Prelim Calcs'!$C$20</f>
        <v>-4.5356237364894706E-15</v>
      </c>
      <c r="EU129" s="88">
        <f t="shared" si="132"/>
        <v>1</v>
      </c>
      <c r="EV129" s="110">
        <f>ET128*'DT-Prelim Calcs'!$C$11+EV128</f>
        <v>8.3892460782728335</v>
      </c>
      <c r="EW129" s="110">
        <f>EW128+0.5*ET129*'DT-Prelim Calcs'!$C$11^2+EV129*'DT-Prelim Calcs'!$C$11</f>
        <v>40.402786737922511</v>
      </c>
      <c r="EX129" s="110">
        <f>MIN('Drive Train'!$G$35-ER128*'DT-Prelim Calcs'!$C$21*'Drive Train'!$G$38,EX128+ER$2)</f>
        <v>11.10831643494341</v>
      </c>
      <c r="EY129" s="110">
        <f>'Drive Train'!$G$35-ER129*'DT-Prelim Calcs'!$C$21*'Drive Train'!$G$38</f>
        <v>11.10831643494341</v>
      </c>
      <c r="EZ129" s="1">
        <f>IF(EW129&gt;='Drive Train'!$G$30,1,0)</f>
        <v>1</v>
      </c>
      <c r="FA129" s="110">
        <f t="shared" si="172"/>
        <v>0</v>
      </c>
      <c r="FB129" s="119">
        <f>FB128+'DT-Prelim Calcs'!$C$11</f>
        <v>5.0000000000000036</v>
      </c>
      <c r="FC129" s="2">
        <f>FM129/'Drive Train'!$G$35</f>
        <v>0.87467058542861498</v>
      </c>
      <c r="FD129" s="88">
        <f>FK129*12*60/(PI() * 'Drive Train'!$G$17)/FC$2*FC129</f>
        <v>4110.8369398423247</v>
      </c>
      <c r="FE129" s="2">
        <f>('DT-Prelim Calcs'!$C$6*FC129-FD129)/('DT-Prelim Calcs'!$C$6*FC129)*'DT-Prelim Calcs'!$C$7*FC129</f>
        <v>0.24077181223899125</v>
      </c>
      <c r="FF129" s="110">
        <f>FE129/'DT-Prelim Calcs'!$C$7*('DT-Prelim Calcs'!$C$8-'DT-Prelim Calcs'!$C$9)+'DT-Prelim Calcs'!$C$9</f>
        <v>17.685372945073226</v>
      </c>
      <c r="FG129" s="110">
        <f t="shared" si="133"/>
        <v>17.685372945073226</v>
      </c>
      <c r="FH129" s="2">
        <f t="shared" si="173"/>
        <v>1.1102230246251565E-16</v>
      </c>
      <c r="FI129" s="110">
        <f>FH129*'DT-Prelim Calcs'!$C$21/FC$2/'DT-Prelim Calcs'!$C$19/'DT-Prelim Calcs'!$C$18*3.39*'DT-Prelim Calcs'!$C$20</f>
        <v>6.7347140329692135E-15</v>
      </c>
      <c r="FJ129" s="88">
        <f t="shared" si="134"/>
        <v>1</v>
      </c>
      <c r="FK129" s="110">
        <f>FI128*'DT-Prelim Calcs'!$C$11+FK128</f>
        <v>7.5332005600817276</v>
      </c>
      <c r="FL129" s="110">
        <f>FL128+0.5*FI129*'DT-Prelim Calcs'!$C$11^2+FK129*'DT-Prelim Calcs'!$C$11</f>
        <v>36.470081806729922</v>
      </c>
      <c r="FM129" s="110">
        <f>MIN('Drive Train'!$G$35-FG128*'DT-Prelim Calcs'!$C$21*'Drive Train'!$G$38,FM128+FG$2)</f>
        <v>11.10831643494341</v>
      </c>
      <c r="FN129" s="110">
        <f>'Drive Train'!$G$35-FG129*'DT-Prelim Calcs'!$C$21*'Drive Train'!$G$38</f>
        <v>11.10831643494341</v>
      </c>
      <c r="FO129" s="1">
        <f>IF(FL129&gt;='Drive Train'!$G$30,1,0)</f>
        <v>1</v>
      </c>
      <c r="FP129" s="110">
        <f t="shared" si="174"/>
        <v>0</v>
      </c>
      <c r="FQ129" s="119">
        <f>FQ128+'DT-Prelim Calcs'!$C$11</f>
        <v>5.0000000000000036</v>
      </c>
      <c r="FR129" s="2">
        <f>GB129/'Drive Train'!$G$35</f>
        <v>0.87467058542861498</v>
      </c>
      <c r="FS129" s="88">
        <f>FZ129*12*60/(PI() * 'Drive Train'!$G$17)/FR$2*FR129</f>
        <v>4110.8369398423247</v>
      </c>
      <c r="FT129" s="2">
        <f>('DT-Prelim Calcs'!$C$6*FR129-FS129)/('DT-Prelim Calcs'!$C$6*FR129)*'DT-Prelim Calcs'!$C$7*FR129</f>
        <v>0.24077181223899125</v>
      </c>
      <c r="FU129" s="110">
        <f>FT129/'DT-Prelim Calcs'!$C$7*('DT-Prelim Calcs'!$C$8-'DT-Prelim Calcs'!$C$9)+'DT-Prelim Calcs'!$C$9</f>
        <v>17.685372945073226</v>
      </c>
      <c r="FV129" s="110">
        <f t="shared" si="135"/>
        <v>17.685372945073226</v>
      </c>
      <c r="FW129" s="2">
        <f t="shared" si="175"/>
        <v>1.3877787807814457E-16</v>
      </c>
      <c r="FX129" s="110">
        <f>FW129*'DT-Prelim Calcs'!$C$21/FR$2/'DT-Prelim Calcs'!$C$19/'DT-Prelim Calcs'!$C$18*3.39*'DT-Prelim Calcs'!$C$20</f>
        <v>9.2774121882739154E-15</v>
      </c>
      <c r="FY129" s="88">
        <f t="shared" si="136"/>
        <v>1</v>
      </c>
      <c r="FZ129" s="110">
        <f>FX128*'DT-Prelim Calcs'!$C$11+FZ128</f>
        <v>6.8356819897037893</v>
      </c>
      <c r="GA129" s="110">
        <f>GA128+0.5*FX129*'DT-Prelim Calcs'!$C$11^2+FZ129*'DT-Prelim Calcs'!$C$11</f>
        <v>33.221862103812974</v>
      </c>
      <c r="GB129" s="110">
        <f>MIN('Drive Train'!$G$35-FV128*'DT-Prelim Calcs'!$C$21*'Drive Train'!$G$38,GB128+FV$2)</f>
        <v>11.10831643494341</v>
      </c>
      <c r="GC129" s="110">
        <f>'Drive Train'!$G$35-FV129*'DT-Prelim Calcs'!$C$21*'Drive Train'!$G$38</f>
        <v>11.10831643494341</v>
      </c>
      <c r="GD129" s="1">
        <f>IF(GA129&gt;='Drive Train'!$G$30,1,0)</f>
        <v>1</v>
      </c>
      <c r="GE129" s="110">
        <f t="shared" si="176"/>
        <v>0</v>
      </c>
      <c r="GF129" s="119">
        <f>GF128+'DT-Prelim Calcs'!$C$11</f>
        <v>5.0000000000000036</v>
      </c>
      <c r="GG129" s="2">
        <f>GQ129/'Drive Train'!$G$35</f>
        <v>0.87467055897659085</v>
      </c>
      <c r="GH129" s="88">
        <f>GO129*12*60/(PI() * 'Drive Train'!$G$17)/GG$2*GG129</f>
        <v>4110.8365659602969</v>
      </c>
      <c r="GI129" s="2">
        <f>('DT-Prelim Calcs'!$C$6*GG129-GH129)/('DT-Prelim Calcs'!$C$6*GG129)*'DT-Prelim Calcs'!$C$7*GG129</f>
        <v>0.24077186521109947</v>
      </c>
      <c r="GJ129" s="110">
        <f>GI129/'DT-Prelim Calcs'!$C$7*('DT-Prelim Calcs'!$C$8-'DT-Prelim Calcs'!$C$9)+'DT-Prelim Calcs'!$C$9</f>
        <v>17.68537617599614</v>
      </c>
      <c r="GK129" s="110">
        <f t="shared" si="177"/>
        <v>17.68537617599614</v>
      </c>
      <c r="GL129" s="2">
        <f t="shared" si="178"/>
        <v>6.7588901475623686E-8</v>
      </c>
      <c r="GM129" s="110">
        <f>GL129*'DT-Prelim Calcs'!$C$21/GG$2/'DT-Prelim Calcs'!$C$19/'DT-Prelim Calcs'!$C$18*3.39*'DT-Prelim Calcs'!$C$20</f>
        <v>2.5102067459872414E-6</v>
      </c>
      <c r="GN129" s="88">
        <f t="shared" si="137"/>
        <v>1</v>
      </c>
      <c r="GO129" s="110">
        <f>GM128*'DT-Prelim Calcs'!$C$11+GO128</f>
        <v>12.304226834500858</v>
      </c>
      <c r="GP129" s="110">
        <f>GP128+0.5*GM129*'DT-Prelim Calcs'!$C$11^2+GO129*'DT-Prelim Calcs'!$C$11</f>
        <v>55.442834437535879</v>
      </c>
      <c r="GQ129" s="110">
        <f>MIN('Drive Train'!$G$35-GK128*'DT-Prelim Calcs'!$C$21*'Drive Train'!$G$38,GQ128+GK$2)</f>
        <v>11.108316099002703</v>
      </c>
      <c r="GR129" s="110">
        <f>'Drive Train'!$G$35-GK129*'DT-Prelim Calcs'!$C$21*'Drive Train'!$G$38</f>
        <v>11.108316144160346</v>
      </c>
      <c r="GS129" s="1">
        <f>IF(GP129&gt;='Drive Train'!$G$30,1,0)</f>
        <v>1</v>
      </c>
      <c r="GT129" s="110">
        <f t="shared" si="179"/>
        <v>0</v>
      </c>
      <c r="GU129" s="119">
        <f>GU128+'DT-Prelim Calcs'!$C$11</f>
        <v>5.0000000000000036</v>
      </c>
      <c r="GV129" s="2">
        <f>HF129/'Drive Train'!$G$35</f>
        <v>0.87467056652027952</v>
      </c>
      <c r="GW129" s="88">
        <f>HD129*12*60/(PI() * 'Drive Train'!$G$17)/GV$2*GV129</f>
        <v>4110.8366725853957</v>
      </c>
      <c r="GX129" s="2">
        <f>('DT-Prelim Calcs'!$C$6*GV129-GW129)/('DT-Prelim Calcs'!$C$6*GV129)*'DT-Prelim Calcs'!$C$7*GV129</f>
        <v>0.24077185010431199</v>
      </c>
      <c r="GY129" s="110">
        <f>GX129/'DT-Prelim Calcs'!$C$7*('DT-Prelim Calcs'!$C$8-'DT-Prelim Calcs'!$C$9)+'DT-Prelim Calcs'!$C$9</f>
        <v>17.685375254589239</v>
      </c>
      <c r="GZ129" s="110">
        <f t="shared" si="138"/>
        <v>17.685375254589239</v>
      </c>
      <c r="HA129" s="2">
        <f t="shared" si="180"/>
        <v>4.8313641198838297E-8</v>
      </c>
      <c r="HB129" s="110">
        <f>HA129*'DT-Prelim Calcs'!$C$21/GV$2/'DT-Prelim Calcs'!$C$19/'DT-Prelim Calcs'!$C$18*3.39*'DT-Prelim Calcs'!$C$20</f>
        <v>1.7943364282118166E-6</v>
      </c>
      <c r="HC129" s="88">
        <f t="shared" si="139"/>
        <v>1</v>
      </c>
      <c r="HD129" s="110">
        <f>HB128*'DT-Prelim Calcs'!$C$11+HD128</f>
        <v>12.304227047523456</v>
      </c>
      <c r="HE129" s="110">
        <f>HE128+0.5*HB129*'DT-Prelim Calcs'!$C$11^2+HD129*'DT-Prelim Calcs'!$C$11</f>
        <v>56.110451410431139</v>
      </c>
      <c r="HF129" s="110">
        <f>MIN('Drive Train'!$G$35-GZ128*'DT-Prelim Calcs'!$C$21*'Drive Train'!$G$38,HF128+GZ$2)</f>
        <v>11.10831619480755</v>
      </c>
      <c r="HG129" s="110">
        <f>'Drive Train'!$G$35-GZ129*'DT-Prelim Calcs'!$C$21*'Drive Train'!$G$38</f>
        <v>11.108316227086968</v>
      </c>
      <c r="HH129" s="1">
        <f>IF(HE129&gt;='Drive Train'!$G$30,1,0)</f>
        <v>1</v>
      </c>
      <c r="HI129" s="110">
        <f t="shared" si="181"/>
        <v>0</v>
      </c>
      <c r="HJ129" s="119">
        <f>HJ128+'DT-Prelim Calcs'!$C$11</f>
        <v>5.0000000000000036</v>
      </c>
      <c r="HK129" s="2">
        <f>HU129/'Drive Train'!$G$35</f>
        <v>0.87467057017532313</v>
      </c>
      <c r="HL129" s="88">
        <f>HS129*12*60/(PI() * 'Drive Train'!$G$17)/HK$2*HK129</f>
        <v>4110.8367242470413</v>
      </c>
      <c r="HM129" s="2">
        <f>('DT-Prelim Calcs'!$C$6*HK129-HL129)/('DT-Prelim Calcs'!$C$6*HK129)*'DT-Prelim Calcs'!$C$7*HK129</f>
        <v>0.24077184278482058</v>
      </c>
      <c r="HN129" s="110">
        <f>HM129/'DT-Prelim Calcs'!$C$7*('DT-Prelim Calcs'!$C$8-'DT-Prelim Calcs'!$C$9)+'DT-Prelim Calcs'!$C$9</f>
        <v>17.685374808152179</v>
      </c>
      <c r="HO129" s="110">
        <f t="shared" si="140"/>
        <v>17.685374808152179</v>
      </c>
      <c r="HP129" s="2">
        <f t="shared" si="182"/>
        <v>3.8974454968920824E-8</v>
      </c>
      <c r="HQ129" s="110">
        <f>HP129*'DT-Prelim Calcs'!$C$21/HK$2/'DT-Prelim Calcs'!$C$19/'DT-Prelim Calcs'!$C$18*3.39*'DT-Prelim Calcs'!$C$20</f>
        <v>1.4474852771419191E-6</v>
      </c>
      <c r="HR129" s="88">
        <f t="shared" si="141"/>
        <v>1</v>
      </c>
      <c r="HS129" s="110">
        <f>HQ128*'DT-Prelim Calcs'!$C$11+HS128</f>
        <v>12.304227150736473</v>
      </c>
      <c r="HT129" s="110">
        <f>HT128+0.5*HQ129*'DT-Prelim Calcs'!$C$11^2+HS129*'DT-Prelim Calcs'!$C$11</f>
        <v>56.579174150427463</v>
      </c>
      <c r="HU129" s="110">
        <f>MIN('Drive Train'!$G$35-HO128*'DT-Prelim Calcs'!$C$21*'Drive Train'!$G$38,HU128+HO$2)</f>
        <v>11.108316241226603</v>
      </c>
      <c r="HV129" s="110">
        <f>'Drive Train'!$G$35-HO129*'DT-Prelim Calcs'!$C$21*'Drive Train'!$G$38</f>
        <v>11.108316267266304</v>
      </c>
      <c r="HW129" s="1">
        <f>IF(HT129&gt;='Drive Train'!$G$30,1,0)</f>
        <v>1</v>
      </c>
      <c r="HX129" s="110">
        <f t="shared" si="183"/>
        <v>0</v>
      </c>
      <c r="HY129" s="119">
        <f>HY128+'DT-Prelim Calcs'!$C$11</f>
        <v>5.0000000000000036</v>
      </c>
      <c r="HZ129" s="2">
        <f>IJ129/'Drive Train'!$G$35</f>
        <v>0.87467057214083188</v>
      </c>
      <c r="IA129" s="88">
        <f>IH129*12*60/(PI() * 'Drive Train'!$G$17)/HZ$2*HZ129</f>
        <v>4110.8367520282209</v>
      </c>
      <c r="IB129" s="2">
        <f>('DT-Prelim Calcs'!$C$6*HZ129-IA129)/('DT-Prelim Calcs'!$C$6*HZ129)*'DT-Prelim Calcs'!$C$7*HZ129</f>
        <v>0.24077183884874565</v>
      </c>
      <c r="IC129" s="110">
        <f>IB129/'DT-Prelim Calcs'!$C$7*('DT-Prelim Calcs'!$C$8-'DT-Prelim Calcs'!$C$9)+'DT-Prelim Calcs'!$C$9</f>
        <v>17.685374568079521</v>
      </c>
      <c r="ID129" s="110">
        <f t="shared" si="142"/>
        <v>17.685374568079521</v>
      </c>
      <c r="IE129" s="2">
        <f t="shared" si="184"/>
        <v>3.395228406755102E-8</v>
      </c>
      <c r="IF129" s="110">
        <f>IE129*'DT-Prelim Calcs'!$C$21/HZ$2/'DT-Prelim Calcs'!$C$19/'DT-Prelim Calcs'!$C$18*3.39*'DT-Prelim Calcs'!$C$20</f>
        <v>1.2609651976483062E-6</v>
      </c>
      <c r="IG129" s="88">
        <f t="shared" si="143"/>
        <v>1</v>
      </c>
      <c r="IH129" s="110">
        <f>IF128*'DT-Prelim Calcs'!$C$11+IH128</f>
        <v>12.304227206239531</v>
      </c>
      <c r="II129" s="110">
        <f>II128+0.5*IF129*'DT-Prelim Calcs'!$C$11^2+IH129*'DT-Prelim Calcs'!$C$11</f>
        <v>56.908239508361198</v>
      </c>
      <c r="IJ129" s="110">
        <f>MIN('Drive Train'!$G$35-ID128*'DT-Prelim Calcs'!$C$21*'Drive Train'!$G$38,IJ128+ID$2)</f>
        <v>11.108316266188565</v>
      </c>
      <c r="IK129" s="110">
        <f>'Drive Train'!$G$35-ID129*'DT-Prelim Calcs'!$C$21*'Drive Train'!$G$38</f>
        <v>11.108316288872842</v>
      </c>
      <c r="IL129" s="1">
        <f>IF(II129&gt;='Drive Train'!$G$30,1,0)</f>
        <v>1</v>
      </c>
      <c r="IM129" s="110">
        <f t="shared" si="185"/>
        <v>0</v>
      </c>
      <c r="IN129" s="119">
        <f>IN128+'DT-Prelim Calcs'!$C$11</f>
        <v>5.0000000000000036</v>
      </c>
      <c r="IO129" s="2">
        <f>IY129/'Drive Train'!$G$35</f>
        <v>0.87467057329468201</v>
      </c>
      <c r="IP129" s="88">
        <f>IW129*12*60/(PI() * 'Drive Train'!$G$17)/IO$2*IO129</f>
        <v>4110.8367683371334</v>
      </c>
      <c r="IQ129" s="2">
        <f>('DT-Prelim Calcs'!$C$6*IO129-IP129)/('DT-Prelim Calcs'!$C$6*IO129)*'DT-Prelim Calcs'!$C$7*IO129</f>
        <v>0.24077183653807729</v>
      </c>
      <c r="IR129" s="110">
        <f>IQ129/'DT-Prelim Calcs'!$C$7*('DT-Prelim Calcs'!$C$8-'DT-Prelim Calcs'!$C$9)+'DT-Prelim Calcs'!$C$9</f>
        <v>17.685374427145142</v>
      </c>
      <c r="IS129" s="110">
        <f t="shared" si="144"/>
        <v>17.685374427145142</v>
      </c>
      <c r="IT129" s="2">
        <f t="shared" si="186"/>
        <v>3.100402432010263E-8</v>
      </c>
      <c r="IU129" s="110">
        <f>IT129*'DT-Prelim Calcs'!$C$21/IO$2/'DT-Prelim Calcs'!$C$19/'DT-Prelim Calcs'!$C$18*3.39*'DT-Prelim Calcs'!$C$20</f>
        <v>1.15146879594045E-6</v>
      </c>
      <c r="IV129" s="88">
        <f t="shared" si="145"/>
        <v>1</v>
      </c>
      <c r="IW129" s="110">
        <f>IU128*'DT-Prelim Calcs'!$C$11+IW128</f>
        <v>12.304227238822541</v>
      </c>
      <c r="IX129" s="110">
        <f>IX128+0.5*IU129*'DT-Prelim Calcs'!$C$11^2+IW129*'DT-Prelim Calcs'!$C$11</f>
        <v>57.140957281989735</v>
      </c>
      <c r="IY129" s="110">
        <f>MIN('Drive Train'!$G$35-IS128*'DT-Prelim Calcs'!$C$21*'Drive Train'!$G$38,IY128+IS$2)</f>
        <v>11.108316280842461</v>
      </c>
      <c r="IZ129" s="110">
        <f>'Drive Train'!$G$35-IS129*'DT-Prelim Calcs'!$C$21*'Drive Train'!$G$38</f>
        <v>11.108316301556936</v>
      </c>
      <c r="JA129" s="1">
        <f>IF(IX129&gt;='Drive Train'!$G$30,1,0)</f>
        <v>1</v>
      </c>
      <c r="JB129" s="110">
        <f t="shared" si="187"/>
        <v>0</v>
      </c>
      <c r="JC129" s="119">
        <f>JC128+'DT-Prelim Calcs'!$C$11</f>
        <v>5.0000000000000036</v>
      </c>
      <c r="JD129" s="2">
        <f>JN129/'Drive Train'!$G$35</f>
        <v>0.87467057397030534</v>
      </c>
      <c r="JE129" s="88">
        <f>JL129*12*60/(PI() * 'Drive Train'!$G$17)/JD$2*JD129</f>
        <v>4110.8367778866268</v>
      </c>
      <c r="JF129" s="2">
        <f>('DT-Prelim Calcs'!$C$6*JD129-JE129)/('DT-Prelim Calcs'!$C$6*JD129)*'DT-Prelim Calcs'!$C$7*JD129</f>
        <v>0.2407718351850921</v>
      </c>
      <c r="JG129" s="110">
        <f>JF129/'DT-Prelim Calcs'!$C$7*('DT-Prelim Calcs'!$C$8-'DT-Prelim Calcs'!$C$9)+'DT-Prelim Calcs'!$C$9</f>
        <v>17.685374344622641</v>
      </c>
      <c r="JH129" s="110">
        <f t="shared" si="146"/>
        <v>17.685374344622641</v>
      </c>
      <c r="JI129" s="2">
        <f t="shared" si="188"/>
        <v>2.9277704843844177E-8</v>
      </c>
      <c r="JJ129" s="110">
        <f>JI129*'DT-Prelim Calcs'!$C$21/JD$2/'DT-Prelim Calcs'!$C$19/'DT-Prelim Calcs'!$C$18*3.39*'DT-Prelim Calcs'!$C$20</f>
        <v>1.0873544413581966E-6</v>
      </c>
      <c r="JK129" s="88">
        <f t="shared" si="147"/>
        <v>1</v>
      </c>
      <c r="JL129" s="110">
        <f>JJ128*'DT-Prelim Calcs'!$C$11+JL128</f>
        <v>12.304227257901143</v>
      </c>
      <c r="JM129" s="110">
        <f>JM128+0.5*JJ129*'DT-Prelim Calcs'!$C$11^2+JL129*'DT-Prelim Calcs'!$C$11</f>
        <v>57.298590021566945</v>
      </c>
      <c r="JN129" s="110">
        <f>MIN('Drive Train'!$G$35-JH128*'DT-Prelim Calcs'!$C$21*'Drive Train'!$G$38,JN128+JH$2)</f>
        <v>11.108316289422877</v>
      </c>
      <c r="JO129" s="110">
        <f>'Drive Train'!$G$35-JH129*'DT-Prelim Calcs'!$C$21*'Drive Train'!$G$38</f>
        <v>11.108316308983962</v>
      </c>
      <c r="JP129" s="1">
        <f>IF(JM129&gt;='Drive Train'!$G$30,1,0)</f>
        <v>1</v>
      </c>
      <c r="JQ129" s="110">
        <f>MIN(JG129,'DT-Prelim Calcs'!$C$10)*'DT-Prelim Calcs'!$C$11*1000/60/60*(1-JP129)</f>
        <v>0</v>
      </c>
      <c r="JR129" s="119">
        <f>JR128+'DT-Prelim Calcs'!$C$11</f>
        <v>5.0000000000000036</v>
      </c>
      <c r="JS129" s="2">
        <f>KC129/'Drive Train'!$G$35</f>
        <v>0.87467057421887495</v>
      </c>
      <c r="JT129" s="88">
        <f>KA129*12*60/(PI() * 'Drive Train'!$G$17)/JS$2*JS129</f>
        <v>4110.8367813999948</v>
      </c>
      <c r="JU129" s="2">
        <f>('DT-Prelim Calcs'!$C$6*JS129-JT129)/('DT-Prelim Calcs'!$C$6*JS129)*'DT-Prelim Calcs'!$C$7*JS129</f>
        <v>0.24077183468731361</v>
      </c>
      <c r="JV129" s="110">
        <f>JU129/'DT-Prelim Calcs'!$C$7*('DT-Prelim Calcs'!$C$8-'DT-Prelim Calcs'!$C$9)+'DT-Prelim Calcs'!$C$9</f>
        <v>17.685374314261679</v>
      </c>
      <c r="JW129" s="110">
        <f t="shared" si="148"/>
        <v>17.685374314261679</v>
      </c>
      <c r="JX129" s="2">
        <f t="shared" si="189"/>
        <v>2.8642572369452779E-8</v>
      </c>
      <c r="JY129" s="110">
        <f>JX129*'DT-Prelim Calcs'!$C$21/JS$2/'DT-Prelim Calcs'!$C$19/'DT-Prelim Calcs'!$C$18*3.39*'DT-Prelim Calcs'!$C$20</f>
        <v>1.063766044639131E-6</v>
      </c>
      <c r="JZ129" s="88">
        <f t="shared" si="149"/>
        <v>1</v>
      </c>
      <c r="KA129" s="110">
        <f>JY128*'DT-Prelim Calcs'!$C$11+KA128</f>
        <v>12.304227264920378</v>
      </c>
      <c r="KB129" s="110">
        <f>KB128+0.5*JY129*'DT-Prelim Calcs'!$C$11^2+KA129*'DT-Prelim Calcs'!$C$11</f>
        <v>57.36068010321253</v>
      </c>
      <c r="KC129" s="110">
        <f>MIN('Drive Train'!$G$35-JW128*'DT-Prelim Calcs'!$C$21*'Drive Train'!$G$38,KC128+JW$2)</f>
        <v>11.108316292579712</v>
      </c>
      <c r="KD129" s="110">
        <f>'Drive Train'!$G$35-JW129*'DT-Prelim Calcs'!$C$21*'Drive Train'!$G$38</f>
        <v>11.108316311716449</v>
      </c>
      <c r="KE129" s="1">
        <f>IF(KB129&gt;='Drive Train'!$G$30,1,0)</f>
        <v>1</v>
      </c>
      <c r="KF129" s="110">
        <f>MIN(JV129,'DT-Prelim Calcs'!$C$10)*'DT-Prelim Calcs'!$C$11*1000/60/60*(1-KE129)</f>
        <v>0</v>
      </c>
      <c r="KG129" s="119">
        <f>KG128+'DT-Prelim Calcs'!$C$11</f>
        <v>5.0000000000000036</v>
      </c>
      <c r="KH129" s="2">
        <f>KR129/'Drive Train'!$G$35</f>
        <v>0.87467057420039063</v>
      </c>
      <c r="KI129" s="88">
        <f>KP129*12*60/(PI() * 'Drive Train'!$G$17)/KH$2*KH129</f>
        <v>4110.8367811387334</v>
      </c>
      <c r="KJ129" s="2">
        <f>('DT-Prelim Calcs'!$C$6*KH129-KI129)/('DT-Prelim Calcs'!$C$6*KH129)*'DT-Prelim Calcs'!$C$7*KH129</f>
        <v>0.24077183472432917</v>
      </c>
      <c r="KK129" s="110">
        <f>KJ129/'DT-Prelim Calcs'!$C$7*('DT-Prelim Calcs'!$C$8-'DT-Prelim Calcs'!$C$9)+'DT-Prelim Calcs'!$C$9</f>
        <v>17.685374316519368</v>
      </c>
      <c r="KL129" s="110">
        <f t="shared" si="150"/>
        <v>17.685374316519368</v>
      </c>
      <c r="KM129" s="2">
        <f t="shared" si="190"/>
        <v>2.8689801839787421E-8</v>
      </c>
      <c r="KN129" s="110">
        <f>KM129*'DT-Prelim Calcs'!$C$21/KH$2/'DT-Prelim Calcs'!$C$19/'DT-Prelim Calcs'!$C$18*3.39*'DT-Prelim Calcs'!$C$20</f>
        <v>1.0655201156841557E-6</v>
      </c>
      <c r="KO129" s="88">
        <f t="shared" si="151"/>
        <v>1</v>
      </c>
      <c r="KP129" s="110">
        <f>KN128*'DT-Prelim Calcs'!$C$11+KP128</f>
        <v>12.304227264398415</v>
      </c>
      <c r="KQ129" s="110">
        <f>KQ128+0.5*KN129*'DT-Prelim Calcs'!$C$11^2+KP129*'DT-Prelim Calcs'!$C$11</f>
        <v>57.356124667378971</v>
      </c>
      <c r="KR129" s="110">
        <f>MIN('Drive Train'!$G$35-KL128*'DT-Prelim Calcs'!$C$21*'Drive Train'!$G$38,KR128+KL$2)</f>
        <v>11.108316292344961</v>
      </c>
      <c r="KS129" s="110">
        <f>'Drive Train'!$G$35-KL129*'DT-Prelim Calcs'!$C$21*'Drive Train'!$G$38</f>
        <v>11.108316311513256</v>
      </c>
      <c r="KT129" s="1">
        <f>IF(KQ129&gt;='Drive Train'!$G$30,1,0)</f>
        <v>1</v>
      </c>
      <c r="KU129" s="110">
        <f>MIN(KK129,'DT-Prelim Calcs'!$C$10)*'DT-Prelim Calcs'!$C$11*1000/60/60*(1-KT129)</f>
        <v>0</v>
      </c>
      <c r="KV129" s="119">
        <f>KV128+'DT-Prelim Calcs'!$C$11</f>
        <v>5.0000000000000036</v>
      </c>
      <c r="KW129" s="2">
        <f>LG129/'Drive Train'!$G$35</f>
        <v>0.87467057421774441</v>
      </c>
      <c r="KX129" s="88">
        <f>LE129*12*60/(PI() * 'Drive Train'!$G$17)/KW$2*KW129</f>
        <v>4110.8367813840168</v>
      </c>
      <c r="KY129" s="2">
        <f>('DT-Prelim Calcs'!$C$6*KW129-KX129)/('DT-Prelim Calcs'!$C$6*KW129)*'DT-Prelim Calcs'!$C$7*KW129</f>
        <v>0.24077183468957711</v>
      </c>
      <c r="KZ129" s="110">
        <f>KY129/'DT-Prelim Calcs'!$C$7*('DT-Prelim Calcs'!$C$8-'DT-Prelim Calcs'!$C$9)+'DT-Prelim Calcs'!$C$9</f>
        <v>17.685374314399738</v>
      </c>
      <c r="LA129" s="110">
        <f t="shared" si="152"/>
        <v>17.685374314399738</v>
      </c>
      <c r="LB129" s="2">
        <f t="shared" si="191"/>
        <v>2.8645460586895766E-8</v>
      </c>
      <c r="LC129" s="110">
        <f>LB129*'DT-Prelim Calcs'!$C$21/KW$2/'DT-Prelim Calcs'!$C$19/'DT-Prelim Calcs'!$C$18*3.39*'DT-Prelim Calcs'!$C$20</f>
        <v>1.0638733111096755E-6</v>
      </c>
      <c r="LD129" s="88">
        <f t="shared" si="153"/>
        <v>1</v>
      </c>
      <c r="LE129" s="110">
        <f>LC128*'DT-Prelim Calcs'!$C$11+LE128</f>
        <v>12.304227264888455</v>
      </c>
      <c r="LF129" s="110">
        <f>LF128+0.5*LC129*'DT-Prelim Calcs'!$C$11^2+LE129*'DT-Prelim Calcs'!$C$11</f>
        <v>57.360465018744826</v>
      </c>
      <c r="LG129" s="110">
        <f>MIN('Drive Train'!$G$35-LA128*'DT-Prelim Calcs'!$C$21*'Drive Train'!$G$38,LG128+LA$2)</f>
        <v>11.108316292565354</v>
      </c>
      <c r="LH129" s="110">
        <f>'Drive Train'!$G$35-LA129*'DT-Prelim Calcs'!$C$21*'Drive Train'!$G$38</f>
        <v>11.108316311704023</v>
      </c>
      <c r="LI129" s="1">
        <f>IF(LF129&gt;='Drive Train'!$G$30,1,0)</f>
        <v>1</v>
      </c>
      <c r="LJ129" s="110">
        <f>MIN(KZ129,'DT-Prelim Calcs'!$C$10)*'DT-Prelim Calcs'!$C$11*1000/60/60*(1-LI129)</f>
        <v>0</v>
      </c>
      <c r="LK129" s="119">
        <f>LK128+'DT-Prelim Calcs'!$C$11</f>
        <v>5.0000000000000036</v>
      </c>
      <c r="LL129" s="2">
        <f>LV129/'Drive Train'!$G$35</f>
        <v>0.87467057420466809</v>
      </c>
      <c r="LM129" s="88">
        <f>LT129*12*60/(PI() * 'Drive Train'!$G$17)/LL$2*LL129</f>
        <v>4110.8367811991911</v>
      </c>
      <c r="LN129" s="2">
        <f>('DT-Prelim Calcs'!$C$6*LL129-LM129)/('DT-Prelim Calcs'!$C$6*LL129)*'DT-Prelim Calcs'!$C$7*LL129</f>
        <v>0.24077183471576355</v>
      </c>
      <c r="LO129" s="110">
        <f>LN129/'DT-Prelim Calcs'!$C$7*('DT-Prelim Calcs'!$C$8-'DT-Prelim Calcs'!$C$9)+'DT-Prelim Calcs'!$C$9</f>
        <v>17.685374315996928</v>
      </c>
      <c r="LP129" s="110">
        <f t="shared" si="154"/>
        <v>17.685374315996928</v>
      </c>
      <c r="LQ129" s="2">
        <f t="shared" si="192"/>
        <v>2.8678872693310709E-8</v>
      </c>
      <c r="LR129" s="110">
        <f>LQ129*'DT-Prelim Calcs'!$C$21/LL$2/'DT-Prelim Calcs'!$C$19/'DT-Prelim Calcs'!$C$18*3.39*'DT-Prelim Calcs'!$C$20</f>
        <v>1.0651142144693885E-6</v>
      </c>
      <c r="LS129" s="88">
        <f t="shared" si="155"/>
        <v>1</v>
      </c>
      <c r="LT129" s="110">
        <f>LR128*'DT-Prelim Calcs'!$C$11+LT128</f>
        <v>12.3042272645192</v>
      </c>
      <c r="LU129" s="110">
        <f>LU128+0.5*LR129*'DT-Prelim Calcs'!$C$11^2+LT129*'DT-Prelim Calcs'!$C$11</f>
        <v>57.357589435115088</v>
      </c>
      <c r="LV129" s="110">
        <f>MIN('Drive Train'!$G$35-LP128*'DT-Prelim Calcs'!$C$21*'Drive Train'!$G$38,LV128+LP$2)</f>
        <v>11.108316292399284</v>
      </c>
      <c r="LW129" s="110">
        <f>'Drive Train'!$G$35-LP129*'DT-Prelim Calcs'!$C$21*'Drive Train'!$G$38</f>
        <v>11.108316311560277</v>
      </c>
      <c r="LX129" s="1">
        <f>IF(LU129&gt;='Drive Train'!$G$30,1,0)</f>
        <v>1</v>
      </c>
      <c r="LY129" s="110">
        <f>MIN(LO129,'DT-Prelim Calcs'!$C$10)*'DT-Prelim Calcs'!$C$11*1000/60/60*(1-LX129)</f>
        <v>0</v>
      </c>
      <c r="LZ129" s="119">
        <f>LZ128+'DT-Prelim Calcs'!$C$11</f>
        <v>5.0000000000000036</v>
      </c>
    </row>
    <row r="130" spans="18:338" x14ac:dyDescent="0.2">
      <c r="R130" s="119">
        <f>R129+'DT-Prelim Calcs'!$C$11</f>
        <v>5.0400000000000036</v>
      </c>
      <c r="S130" s="2">
        <f>AG130/'Drive Train'!$G$35</f>
        <v>0</v>
      </c>
      <c r="T130" s="88">
        <f>AE130*12*60/(PI() * 'Drive Train'!$G$17)/S$2*ABS(S130)</f>
        <v>0</v>
      </c>
      <c r="U130" s="2">
        <f>IF(OR(AD129=1,AND($C$32=Motors!$C$28,'DT-Prelim Calcs'!AI129=1)),0,IF(AG130=0,-(V129+$C$9)/($C$8-$C$9)*$C$7,($C$6*S130-T130)/($C$6*S130)*$C$7*S130))</f>
        <v>0</v>
      </c>
      <c r="V130" s="110">
        <f>IF(AND(AD129=1,AI129=1),0,ABS(U130/$C$7*($C$8-$C$9)+$C$9) *'Drive Train'!$K$55 + V129*(1-'Drive Train'!$K$55))</f>
        <v>0</v>
      </c>
      <c r="W130" s="110">
        <f t="shared" ref="W130:W193" si="196">MIN(ABS(V130),U$2) * SIGN(V130)</f>
        <v>0</v>
      </c>
      <c r="X130" s="2">
        <f>MAX(MIN(IF(AND(AI129=1,AG130&lt;0),-1,1)*(W130-$C$9)/($C$8-$C$9)*$C$7-$C$29*AE130/T$2 -  AI129*$C$29/2,X$2),MAX(X$4:X129)*-1)</f>
        <v>-0.19877611615902296</v>
      </c>
      <c r="Y130" s="110">
        <f t="shared" si="109"/>
        <v>0</v>
      </c>
      <c r="Z130" s="110">
        <f t="shared" si="110"/>
        <v>0</v>
      </c>
      <c r="AA130" s="110">
        <f t="shared" si="111"/>
        <v>0</v>
      </c>
      <c r="AB130" s="110" t="e">
        <f t="shared" si="112"/>
        <v>#N/A</v>
      </c>
      <c r="AC130" s="88">
        <f t="shared" si="156"/>
        <v>0</v>
      </c>
      <c r="AD130" s="1">
        <f t="shared" si="113"/>
        <v>1</v>
      </c>
      <c r="AE130" s="110">
        <f t="shared" si="114"/>
        <v>0</v>
      </c>
      <c r="AF130" s="110" t="e">
        <f t="shared" si="115"/>
        <v>#N/A</v>
      </c>
      <c r="AG130" s="110">
        <f>IF(AI129=0,MIN('Drive Train'!$G$35-W129*$C$21*'Drive Train'!$G$38,AG129+W$2)-$C$3,IF(AE129-1&lt;=0,0,IF($C$32=Motors!$C$26,MAX(ABS('Drive Train'!$G$35-W129*$C$21*'Drive Train'!$G$38)*-1,AG129-W$2),MAX(0,ABS('Drive Train'!$G$35-W129*$C$21*'Drive Train'!$G$38)*-1,AG129-W$2))))</f>
        <v>0</v>
      </c>
      <c r="AH130" s="110">
        <f>'Drive Train'!$G$35-ABS(W130)*'DT-Prelim Calcs'!$C$21*'Drive Train'!$G$38</f>
        <v>12.7</v>
      </c>
      <c r="AI130" s="1">
        <f>IF(AJ130&gt;='Drive Train'!$G$30,1,0)</f>
        <v>1</v>
      </c>
      <c r="AJ130" s="110">
        <f>AJ129+0.5*Y130*'DT-Prelim Calcs'!$C$11^2+AE130*'DT-Prelim Calcs'!$C$11</f>
        <v>27.383415475911544</v>
      </c>
      <c r="AK130" s="110">
        <f t="shared" si="193"/>
        <v>0</v>
      </c>
      <c r="AL130" s="119">
        <f>AL129+'DT-Prelim Calcs'!$C$11</f>
        <v>5.0400000000000036</v>
      </c>
      <c r="AM130" s="2">
        <f>AW130/'Drive Train'!$G$35</f>
        <v>0.78061835977793048</v>
      </c>
      <c r="AN130" s="88">
        <f>AU130*12*60/(PI() * 'Drive Train'!$G$17)/AM$2*AM130</f>
        <v>2669.3344869440721</v>
      </c>
      <c r="AO130" s="2">
        <f>('DT-Prelim Calcs'!$C$6*AM130-AN130)/('DT-Prelim Calcs'!$C$6*AM130)*'DT-Prelim Calcs'!$C$7*AM130</f>
        <v>0.456192156706207</v>
      </c>
      <c r="AP130" s="110">
        <f>AO130/'DT-Prelim Calcs'!$C$7*('DT-Prelim Calcs'!$C$8-'DT-Prelim Calcs'!$C$9)+'DT-Prelim Calcs'!$C$9</f>
        <v>30.824486153711916</v>
      </c>
      <c r="AQ130" s="110">
        <f t="shared" si="117"/>
        <v>30.824486153711916</v>
      </c>
      <c r="AR130" s="2">
        <f t="shared" si="157"/>
        <v>0.28101230720257453</v>
      </c>
      <c r="AS130" s="110">
        <f>AR130*'DT-Prelim Calcs'!$C$21/AM$2/'DT-Prelim Calcs'!$C$19/'DT-Prelim Calcs'!$C$18*3.39*'DT-Prelim Calcs'!$C$20</f>
        <v>3.1309829299404179</v>
      </c>
      <c r="AT130" s="88">
        <f t="shared" si="118"/>
        <v>0</v>
      </c>
      <c r="AU130" s="110">
        <f>AS129*'DT-Prelim Calcs'!$C$11+AU129</f>
        <v>29.840878740964499</v>
      </c>
      <c r="AV130" s="110">
        <f>AV129+0.5*AS130*'DT-Prelim Calcs'!$C$11^2+AU130*'DT-Prelim Calcs'!$C$11</f>
        <v>89.275585031611101</v>
      </c>
      <c r="AW130" s="110">
        <f>MIN('Drive Train'!$G$35-AQ129*'DT-Prelim Calcs'!$C$21*'Drive Train'!$G$38,AW129+AQ$2)</f>
        <v>9.9138531691797169</v>
      </c>
      <c r="AX130" s="110">
        <f>'Drive Train'!$G$35-AQ130*'DT-Prelim Calcs'!$C$21*'Drive Train'!$G$38</f>
        <v>9.9257962461659268</v>
      </c>
      <c r="AY130" s="1">
        <f>IF(AV130&gt;='Drive Train'!$G$30,1,0)</f>
        <v>1</v>
      </c>
      <c r="AZ130" s="110">
        <f t="shared" si="158"/>
        <v>0</v>
      </c>
      <c r="BA130" s="119">
        <f>BA129+'DT-Prelim Calcs'!$C$11</f>
        <v>5.0400000000000036</v>
      </c>
      <c r="BB130" s="2">
        <f>BL130/'Drive Train'!$G$35</f>
        <v>0.86204453764719979</v>
      </c>
      <c r="BC130" s="88">
        <f>BJ130*12*60/(PI() * 'Drive Train'!$G$17)/BB$2*BB130</f>
        <v>3919.5988634773203</v>
      </c>
      <c r="BD130" s="2">
        <f>('DT-Prelim Calcs'!$C$6*BB130-BC130)/('DT-Prelim Calcs'!$C$6*BB130)*'DT-Prelim Calcs'!$C$7*BB130</f>
        <v>0.26914129166080147</v>
      </c>
      <c r="BE130" s="110">
        <f>BD130/'DT-Prelim Calcs'!$C$7*('DT-Prelim Calcs'!$C$8-'DT-Prelim Calcs'!$C$9)+'DT-Prelim Calcs'!$C$9</f>
        <v>19.415709987821934</v>
      </c>
      <c r="BF130" s="110">
        <f t="shared" si="119"/>
        <v>19.415709987821934</v>
      </c>
      <c r="BG130" s="2">
        <f t="shared" si="159"/>
        <v>3.6207856355638307E-2</v>
      </c>
      <c r="BH130" s="110">
        <f>BG130*'DT-Prelim Calcs'!$C$21/BB$2/'DT-Prelim Calcs'!$C$19/'DT-Prelim Calcs'!$C$18*3.39*'DT-Prelim Calcs'!$C$20</f>
        <v>0.62754330280204373</v>
      </c>
      <c r="BI130" s="88">
        <f t="shared" si="120"/>
        <v>0</v>
      </c>
      <c r="BJ130" s="110">
        <f>BH129*'DT-Prelim Calcs'!$C$11+BJ129</f>
        <v>25.507844715904728</v>
      </c>
      <c r="BK130" s="110">
        <f>BK129+0.5*BH130*'DT-Prelim Calcs'!$C$11^2+BJ130*'DT-Prelim Calcs'!$C$11</f>
        <v>93.062649837879562</v>
      </c>
      <c r="BL130" s="110">
        <f>MIN('Drive Train'!$G$35-BF129*'DT-Prelim Calcs'!$C$21*'Drive Train'!$G$38,BL129+BF$2)</f>
        <v>10.947965628119437</v>
      </c>
      <c r="BM130" s="110">
        <f>'Drive Train'!$G$35-BF130*'DT-Prelim Calcs'!$C$21*'Drive Train'!$G$38</f>
        <v>10.952586101096026</v>
      </c>
      <c r="BN130" s="1">
        <f>IF(BK130&gt;='Drive Train'!$G$30,1,0)</f>
        <v>1</v>
      </c>
      <c r="BO130" s="110">
        <f t="shared" si="160"/>
        <v>0</v>
      </c>
      <c r="BP130" s="119">
        <f>BP129+'DT-Prelim Calcs'!$C$11</f>
        <v>5.0400000000000036</v>
      </c>
      <c r="BQ130" s="2">
        <f>CA130/'Drive Train'!$G$35</f>
        <v>0.87414300594768179</v>
      </c>
      <c r="BR130" s="88">
        <f>BY130*12*60/(PI() * 'Drive Train'!$G$17)/BQ$2*BQ130</f>
        <v>4102.9748732952494</v>
      </c>
      <c r="BS130" s="2">
        <f>('DT-Prelim Calcs'!$C$6*BQ130-BR130)/('DT-Prelim Calcs'!$C$6*BQ130)*'DT-Prelim Calcs'!$C$7*BQ130</f>
        <v>0.2419261295940564</v>
      </c>
      <c r="BT130" s="110">
        <f>BS130/'DT-Prelim Calcs'!$C$7*('DT-Prelim Calcs'!$C$8-'DT-Prelim Calcs'!$C$9)+'DT-Prelim Calcs'!$C$9</f>
        <v>17.75577811708429</v>
      </c>
      <c r="BU130" s="110">
        <f t="shared" si="121"/>
        <v>17.75577811708429</v>
      </c>
      <c r="BV130" s="2">
        <f t="shared" si="161"/>
        <v>1.4697614862305974E-3</v>
      </c>
      <c r="BW130" s="110">
        <f>BV130*'DT-Prelim Calcs'!$C$21/BQ$2/'DT-Prelim Calcs'!$C$19/'DT-Prelim Calcs'!$C$18*3.39*'DT-Prelim Calcs'!$C$20</f>
        <v>3.4571109174444767E-2</v>
      </c>
      <c r="BX130" s="88">
        <f t="shared" si="122"/>
        <v>1</v>
      </c>
      <c r="BY130" s="110">
        <f>BW129*'DT-Prelim Calcs'!$C$11+BY129</f>
        <v>19.402274769485455</v>
      </c>
      <c r="BZ130" s="110">
        <f>BZ129+0.5*BW130*'DT-Prelim Calcs'!$C$11^2+BY130*'DT-Prelim Calcs'!$C$11</f>
        <v>81.689914632198196</v>
      </c>
      <c r="CA130" s="110">
        <f>MIN('Drive Train'!$G$35-BU129*'DT-Prelim Calcs'!$C$21*'Drive Train'!$G$38,CA129+BU$2)</f>
        <v>11.101616175535558</v>
      </c>
      <c r="CB130" s="110">
        <f>'Drive Train'!$G$35-BU130*'DT-Prelim Calcs'!$C$21*'Drive Train'!$G$38</f>
        <v>11.101979969462413</v>
      </c>
      <c r="CC130" s="1">
        <f>IF(BZ130&gt;='Drive Train'!$G$30,1,0)</f>
        <v>1</v>
      </c>
      <c r="CD130" s="110">
        <f t="shared" si="162"/>
        <v>0</v>
      </c>
      <c r="CE130" s="119">
        <f>CE129+'DT-Prelim Calcs'!$C$11</f>
        <v>5.0400000000000036</v>
      </c>
      <c r="CF130" s="2">
        <f>CP130/'Drive Train'!$G$35</f>
        <v>0.87466317323125742</v>
      </c>
      <c r="CG130" s="88">
        <f>CN130*12*60/(PI() * 'Drive Train'!$G$17)/CF$2*CF130</f>
        <v>4110.7287666607635</v>
      </c>
      <c r="CH130" s="2">
        <f>('DT-Prelim Calcs'!$C$6*CF130-CG130)/('DT-Prelim Calcs'!$C$6*CF130)*'DT-Prelim Calcs'!$C$7*CF130</f>
        <v>0.2407874781958543</v>
      </c>
      <c r="CI130" s="110">
        <f>CH130/'DT-Prelim Calcs'!$C$7*('DT-Prelim Calcs'!$C$8-'DT-Prelim Calcs'!$C$9)+'DT-Prelim Calcs'!$C$9</f>
        <v>17.686328457335797</v>
      </c>
      <c r="CJ130" s="110">
        <f t="shared" si="123"/>
        <v>17.686328457335797</v>
      </c>
      <c r="CK130" s="2">
        <f t="shared" si="163"/>
        <v>1.9961332869744552E-5</v>
      </c>
      <c r="CL130" s="110">
        <f>CK130*'DT-Prelim Calcs'!$C$21/CF$2/'DT-Prelim Calcs'!$C$19/'DT-Prelim Calcs'!$C$18*3.39*'DT-Prelim Calcs'!$C$20</f>
        <v>5.9308047723309772E-4</v>
      </c>
      <c r="CM130" s="88">
        <f t="shared" si="124"/>
        <v>1</v>
      </c>
      <c r="CN130" s="110">
        <f>CL129*'DT-Prelim Calcs'!$C$11+CN129</f>
        <v>15.380010092119212</v>
      </c>
      <c r="CO130" s="110">
        <f>CO129+0.5*CL130*'DT-Prelim Calcs'!$C$11^2+CN130*'DT-Prelim Calcs'!$C$11</f>
        <v>69.487670428626302</v>
      </c>
      <c r="CP130" s="110">
        <f>MIN('Drive Train'!$G$35-CJ129*'DT-Prelim Calcs'!$C$21*'Drive Train'!$G$38,CP129+CJ$2)</f>
        <v>11.108222300036969</v>
      </c>
      <c r="CQ130" s="110">
        <f>'Drive Train'!$G$35-CJ130*'DT-Prelim Calcs'!$C$21*'Drive Train'!$G$38</f>
        <v>11.108230438839778</v>
      </c>
      <c r="CR130" s="1">
        <f>IF(CO130&gt;='Drive Train'!$G$30,1,0)</f>
        <v>1</v>
      </c>
      <c r="CS130" s="110">
        <f t="shared" si="164"/>
        <v>0</v>
      </c>
      <c r="CT130" s="119">
        <f>CT129+'DT-Prelim Calcs'!$C$11</f>
        <v>5.0400000000000036</v>
      </c>
      <c r="CU130" s="2">
        <f>DE130/'Drive Train'!$G$35</f>
        <v>0.87467055208615396</v>
      </c>
      <c r="CV130" s="88">
        <f>DC130*12*60/(PI() * 'Drive Train'!$G$17)/CU$2*CU130</f>
        <v>4110.8364657908569</v>
      </c>
      <c r="CW130" s="2">
        <f>('DT-Prelim Calcs'!$C$6*CU130-CV130)/('DT-Prelim Calcs'!$C$6*CU130)*'DT-Prelim Calcs'!$C$7*CU130</f>
        <v>0.24077187968032848</v>
      </c>
      <c r="CX130" s="110">
        <f>CW130/'DT-Prelim Calcs'!$C$7*('DT-Prelim Calcs'!$C$8-'DT-Prelim Calcs'!$C$9)+'DT-Prelim Calcs'!$C$9</f>
        <v>17.68537705851649</v>
      </c>
      <c r="CY130" s="110">
        <f t="shared" si="125"/>
        <v>17.68537705851649</v>
      </c>
      <c r="CZ130" s="2">
        <f t="shared" si="165"/>
        <v>8.6028316720332398E-8</v>
      </c>
      <c r="DA130" s="110">
        <f>CZ130*'DT-Prelim Calcs'!$C$21/CU$2/'DT-Prelim Calcs'!$C$19/'DT-Prelim Calcs'!$C$18*3.39*'DT-Prelim Calcs'!$C$20</f>
        <v>3.0885331918981141E-6</v>
      </c>
      <c r="DB130" s="88">
        <f t="shared" si="126"/>
        <v>1</v>
      </c>
      <c r="DC130" s="110">
        <f>DA129*'DT-Prelim Calcs'!$C$11+DC129</f>
        <v>12.728510308563463</v>
      </c>
      <c r="DD130" s="110">
        <f>DD129+0.5*DA130*'DT-Prelim Calcs'!$C$11^2+DC130*'DT-Prelim Calcs'!$C$11</f>
        <v>59.542265498137041</v>
      </c>
      <c r="DE130" s="110">
        <f>MIN('Drive Train'!$G$35-CY129*'DT-Prelim Calcs'!$C$21*'Drive Train'!$G$38,DE129+CY$2)</f>
        <v>11.108316011494155</v>
      </c>
      <c r="DF130" s="110">
        <f>'Drive Train'!$G$35-CY130*'DT-Prelim Calcs'!$C$21*'Drive Train'!$G$38</f>
        <v>11.108316064733515</v>
      </c>
      <c r="DG130" s="1">
        <f>IF(DD130&gt;='Drive Train'!$G$30,1,0)</f>
        <v>1</v>
      </c>
      <c r="DH130" s="110">
        <f t="shared" si="166"/>
        <v>0</v>
      </c>
      <c r="DI130" s="119">
        <f>DI129+'DT-Prelim Calcs'!$C$11</f>
        <v>5.0400000000000036</v>
      </c>
      <c r="DJ130" s="2">
        <f>DT130/'Drive Train'!$G$35</f>
        <v>0.87467058538512565</v>
      </c>
      <c r="DK130" s="88">
        <f>DR130*12*60/(PI() * 'Drive Train'!$G$17)/DJ$2*DJ130</f>
        <v>4110.8369392432605</v>
      </c>
      <c r="DL130" s="2">
        <f>('DT-Prelim Calcs'!$C$6*DJ130-DK130)/('DT-Prelim Calcs'!$C$6*DJ130)*'DT-Prelim Calcs'!$C$7*DJ130</f>
        <v>0.24077181232230846</v>
      </c>
      <c r="DM130" s="110">
        <f>DL130/'DT-Prelim Calcs'!$C$7*('DT-Prelim Calcs'!$C$8-'DT-Prelim Calcs'!$C$9)+'DT-Prelim Calcs'!$C$9</f>
        <v>17.685372950154985</v>
      </c>
      <c r="DN130" s="110">
        <f t="shared" si="127"/>
        <v>17.685372950154985</v>
      </c>
      <c r="DO130" s="2">
        <f t="shared" si="167"/>
        <v>1.0643327885695442E-10</v>
      </c>
      <c r="DP130" s="110">
        <f>DO130*'DT-Prelim Calcs'!$C$21/DJ$2/'DT-Prelim Calcs'!$C$19/'DT-Prelim Calcs'!$C$18*3.39*'DT-Prelim Calcs'!$C$20</f>
        <v>4.4799091653340106E-9</v>
      </c>
      <c r="DQ130" s="88">
        <f t="shared" si="128"/>
        <v>1</v>
      </c>
      <c r="DR130" s="110">
        <f>DP129*'DT-Prelim Calcs'!$C$11+DR129</f>
        <v>10.856671394369579</v>
      </c>
      <c r="DS130" s="110">
        <f>DS129+0.5*DP130*'DT-Prelim Calcs'!$C$11^2+DR130*'DT-Prelim Calcs'!$C$11</f>
        <v>51.750985324642997</v>
      </c>
      <c r="DT130" s="110">
        <f>MIN('Drive Train'!$G$35-DN129*'DT-Prelim Calcs'!$C$21*'Drive Train'!$G$38,DT129+DN$2)</f>
        <v>11.108316434391096</v>
      </c>
      <c r="DU130" s="110">
        <f>'Drive Train'!$G$35-DN130*'DT-Prelim Calcs'!$C$21*'Drive Train'!$G$38</f>
        <v>11.108316434486051</v>
      </c>
      <c r="DV130" s="1">
        <f>IF(DS130&gt;='Drive Train'!$G$30,1,0)</f>
        <v>1</v>
      </c>
      <c r="DW130" s="110">
        <f t="shared" si="168"/>
        <v>0</v>
      </c>
      <c r="DX130" s="119">
        <f>DX129+'DT-Prelim Calcs'!$C$11</f>
        <v>5.0400000000000036</v>
      </c>
      <c r="DY130" s="2">
        <f>EI130/'Drive Train'!$G$35</f>
        <v>0.87467058542860088</v>
      </c>
      <c r="DZ130" s="88">
        <f>EG130*12*60/(PI() * 'Drive Train'!$G$17)/DY$2*DY130</f>
        <v>4110.8369398421382</v>
      </c>
      <c r="EA130" s="2">
        <f>('DT-Prelim Calcs'!$C$6*DY130-DZ130)/('DT-Prelim Calcs'!$C$6*DY130)*'DT-Prelim Calcs'!$C$7*DY130</f>
        <v>0.2407718122390165</v>
      </c>
      <c r="EB130" s="110">
        <f>EA130/'DT-Prelim Calcs'!$C$7*('DT-Prelim Calcs'!$C$8-'DT-Prelim Calcs'!$C$9)+'DT-Prelim Calcs'!$C$9</f>
        <v>17.685372945074768</v>
      </c>
      <c r="EC130" s="110">
        <f t="shared" si="129"/>
        <v>17.685372945074768</v>
      </c>
      <c r="ED130" s="2">
        <f t="shared" si="169"/>
        <v>3.2418512319054571E-14</v>
      </c>
      <c r="EE130" s="110">
        <f>ED130*'DT-Prelim Calcs'!$C$21/DY$2/'DT-Prelim Calcs'!$C$19/'DT-Prelim Calcs'!$C$18*3.39*'DT-Prelim Calcs'!$C$20</f>
        <v>1.5652025185194574E-12</v>
      </c>
      <c r="EF130" s="88">
        <f t="shared" si="130"/>
        <v>1</v>
      </c>
      <c r="EG130" s="110">
        <f>EE129*'DT-Prelim Calcs'!$C$11+EG129</f>
        <v>9.464790447281894</v>
      </c>
      <c r="EH130" s="110">
        <f>EH129+0.5*EE130*'DT-Prelim Calcs'!$C$11^2+EG130*'DT-Prelim Calcs'!$C$11</f>
        <v>45.626288708442857</v>
      </c>
      <c r="EI130" s="110">
        <f>MIN('Drive Train'!$G$35-EC129*'DT-Prelim Calcs'!$C$21*'Drive Train'!$G$38,EI129+EC$2)</f>
        <v>11.10831643494323</v>
      </c>
      <c r="EJ130" s="110">
        <f>'Drive Train'!$G$35-EC130*'DT-Prelim Calcs'!$C$21*'Drive Train'!$G$38</f>
        <v>11.108316434943269</v>
      </c>
      <c r="EK130" s="1">
        <f>IF(EH130&gt;='Drive Train'!$G$30,1,0)</f>
        <v>1</v>
      </c>
      <c r="EL130" s="110">
        <f t="shared" si="170"/>
        <v>0</v>
      </c>
      <c r="EM130" s="119">
        <f>EM129+'DT-Prelim Calcs'!$C$11</f>
        <v>5.0400000000000036</v>
      </c>
      <c r="EN130" s="2">
        <f>EX130/'Drive Train'!$G$35</f>
        <v>0.87467058542861498</v>
      </c>
      <c r="EO130" s="88">
        <f>EV130*12*60/(PI() * 'Drive Train'!$G$17)/EN$2*EN130</f>
        <v>4110.8369398423256</v>
      </c>
      <c r="EP130" s="2">
        <f>('DT-Prelim Calcs'!$C$6*EN130-EO130)/('DT-Prelim Calcs'!$C$6*EN130)*'DT-Prelim Calcs'!$C$7*EN130</f>
        <v>0.24077181223899105</v>
      </c>
      <c r="EQ130" s="110">
        <f>EP130/'DT-Prelim Calcs'!$C$7*('DT-Prelim Calcs'!$C$8-'DT-Prelim Calcs'!$C$9)+'DT-Prelim Calcs'!$C$9</f>
        <v>17.685372945073215</v>
      </c>
      <c r="ER130" s="110">
        <f t="shared" si="131"/>
        <v>17.685372945073215</v>
      </c>
      <c r="ES130" s="2">
        <f t="shared" si="171"/>
        <v>-8.3266726846886741E-17</v>
      </c>
      <c r="ET130" s="110">
        <f>ES130*'DT-Prelim Calcs'!$C$21/EN$2/'DT-Prelim Calcs'!$C$19/'DT-Prelim Calcs'!$C$18*3.39*'DT-Prelim Calcs'!$C$20</f>
        <v>-4.5356237364894706E-15</v>
      </c>
      <c r="EU130" s="88">
        <f t="shared" si="132"/>
        <v>1</v>
      </c>
      <c r="EV130" s="110">
        <f>ET129*'DT-Prelim Calcs'!$C$11+EV129</f>
        <v>8.3892460782728335</v>
      </c>
      <c r="EW130" s="110">
        <f>EW129+0.5*ET130*'DT-Prelim Calcs'!$C$11^2+EV130*'DT-Prelim Calcs'!$C$11</f>
        <v>40.738356581053424</v>
      </c>
      <c r="EX130" s="110">
        <f>MIN('Drive Train'!$G$35-ER129*'DT-Prelim Calcs'!$C$21*'Drive Train'!$G$38,EX129+ER$2)</f>
        <v>11.10831643494341</v>
      </c>
      <c r="EY130" s="110">
        <f>'Drive Train'!$G$35-ER130*'DT-Prelim Calcs'!$C$21*'Drive Train'!$G$38</f>
        <v>11.10831643494341</v>
      </c>
      <c r="EZ130" s="1">
        <f>IF(EW130&gt;='Drive Train'!$G$30,1,0)</f>
        <v>1</v>
      </c>
      <c r="FA130" s="110">
        <f t="shared" si="172"/>
        <v>0</v>
      </c>
      <c r="FB130" s="119">
        <f>FB129+'DT-Prelim Calcs'!$C$11</f>
        <v>5.0400000000000036</v>
      </c>
      <c r="FC130" s="2">
        <f>FM130/'Drive Train'!$G$35</f>
        <v>0.87467058542861498</v>
      </c>
      <c r="FD130" s="88">
        <f>FK130*12*60/(PI() * 'Drive Train'!$G$17)/FC$2*FC130</f>
        <v>4110.8369398423247</v>
      </c>
      <c r="FE130" s="2">
        <f>('DT-Prelim Calcs'!$C$6*FC130-FD130)/('DT-Prelim Calcs'!$C$6*FC130)*'DT-Prelim Calcs'!$C$7*FC130</f>
        <v>0.24077181223899125</v>
      </c>
      <c r="FF130" s="110">
        <f>FE130/'DT-Prelim Calcs'!$C$7*('DT-Prelim Calcs'!$C$8-'DT-Prelim Calcs'!$C$9)+'DT-Prelim Calcs'!$C$9</f>
        <v>17.685372945073226</v>
      </c>
      <c r="FG130" s="110">
        <f t="shared" si="133"/>
        <v>17.685372945073226</v>
      </c>
      <c r="FH130" s="2">
        <f t="shared" si="173"/>
        <v>1.1102230246251565E-16</v>
      </c>
      <c r="FI130" s="110">
        <f>FH130*'DT-Prelim Calcs'!$C$21/FC$2/'DT-Prelim Calcs'!$C$19/'DT-Prelim Calcs'!$C$18*3.39*'DT-Prelim Calcs'!$C$20</f>
        <v>6.7347140329692135E-15</v>
      </c>
      <c r="FJ130" s="88">
        <f t="shared" si="134"/>
        <v>1</v>
      </c>
      <c r="FK130" s="110">
        <f>FI129*'DT-Prelim Calcs'!$C$11+FK129</f>
        <v>7.5332005600817276</v>
      </c>
      <c r="FL130" s="110">
        <f>FL129+0.5*FI130*'DT-Prelim Calcs'!$C$11^2+FK130*'DT-Prelim Calcs'!$C$11</f>
        <v>36.771409829133191</v>
      </c>
      <c r="FM130" s="110">
        <f>MIN('Drive Train'!$G$35-FG129*'DT-Prelim Calcs'!$C$21*'Drive Train'!$G$38,FM129+FG$2)</f>
        <v>11.10831643494341</v>
      </c>
      <c r="FN130" s="110">
        <f>'Drive Train'!$G$35-FG130*'DT-Prelim Calcs'!$C$21*'Drive Train'!$G$38</f>
        <v>11.10831643494341</v>
      </c>
      <c r="FO130" s="1">
        <f>IF(FL130&gt;='Drive Train'!$G$30,1,0)</f>
        <v>1</v>
      </c>
      <c r="FP130" s="110">
        <f t="shared" si="174"/>
        <v>0</v>
      </c>
      <c r="FQ130" s="119">
        <f>FQ129+'DT-Prelim Calcs'!$C$11</f>
        <v>5.0400000000000036</v>
      </c>
      <c r="FR130" s="2">
        <f>GB130/'Drive Train'!$G$35</f>
        <v>0.87467058542861498</v>
      </c>
      <c r="FS130" s="88">
        <f>FZ130*12*60/(PI() * 'Drive Train'!$G$17)/FR$2*FR130</f>
        <v>4110.8369398423247</v>
      </c>
      <c r="FT130" s="2">
        <f>('DT-Prelim Calcs'!$C$6*FR130-FS130)/('DT-Prelim Calcs'!$C$6*FR130)*'DT-Prelim Calcs'!$C$7*FR130</f>
        <v>0.24077181223899125</v>
      </c>
      <c r="FU130" s="110">
        <f>FT130/'DT-Prelim Calcs'!$C$7*('DT-Prelim Calcs'!$C$8-'DT-Prelim Calcs'!$C$9)+'DT-Prelim Calcs'!$C$9</f>
        <v>17.685372945073226</v>
      </c>
      <c r="FV130" s="110">
        <f t="shared" si="135"/>
        <v>17.685372945073226</v>
      </c>
      <c r="FW130" s="2">
        <f t="shared" si="175"/>
        <v>1.3877787807814457E-16</v>
      </c>
      <c r="FX130" s="110">
        <f>FW130*'DT-Prelim Calcs'!$C$21/FR$2/'DT-Prelim Calcs'!$C$19/'DT-Prelim Calcs'!$C$18*3.39*'DT-Prelim Calcs'!$C$20</f>
        <v>9.2774121882739154E-15</v>
      </c>
      <c r="FY130" s="88">
        <f t="shared" si="136"/>
        <v>1</v>
      </c>
      <c r="FZ130" s="110">
        <f>FX129*'DT-Prelim Calcs'!$C$11+FZ129</f>
        <v>6.8356819897037893</v>
      </c>
      <c r="GA130" s="110">
        <f>GA129+0.5*FX130*'DT-Prelim Calcs'!$C$11^2+FZ130*'DT-Prelim Calcs'!$C$11</f>
        <v>33.495289383401122</v>
      </c>
      <c r="GB130" s="110">
        <f>MIN('Drive Train'!$G$35-FV129*'DT-Prelim Calcs'!$C$21*'Drive Train'!$G$38,GB129+FV$2)</f>
        <v>11.10831643494341</v>
      </c>
      <c r="GC130" s="110">
        <f>'Drive Train'!$G$35-FV130*'DT-Prelim Calcs'!$C$21*'Drive Train'!$G$38</f>
        <v>11.10831643494341</v>
      </c>
      <c r="GD130" s="1">
        <f>IF(GA130&gt;='Drive Train'!$G$30,1,0)</f>
        <v>1</v>
      </c>
      <c r="GE130" s="110">
        <f t="shared" si="176"/>
        <v>0</v>
      </c>
      <c r="GF130" s="119">
        <f>GF129+'DT-Prelim Calcs'!$C$11</f>
        <v>5.0400000000000036</v>
      </c>
      <c r="GG130" s="2">
        <f>GQ130/'Drive Train'!$G$35</f>
        <v>0.87467056253231079</v>
      </c>
      <c r="GH130" s="88">
        <f>GO130*12*60/(PI() * 'Drive Train'!$G$17)/GG$2*GG130</f>
        <v>4110.836616218071</v>
      </c>
      <c r="GI130" s="2">
        <f>('DT-Prelim Calcs'!$C$6*GG130-GH130)/('DT-Prelim Calcs'!$C$6*GG130)*'DT-Prelim Calcs'!$C$7*GG130</f>
        <v>0.2407718580905103</v>
      </c>
      <c r="GJ130" s="110">
        <f>GI130/'DT-Prelim Calcs'!$C$7*('DT-Prelim Calcs'!$C$8-'DT-Prelim Calcs'!$C$9)+'DT-Prelim Calcs'!$C$9</f>
        <v>17.685375741690699</v>
      </c>
      <c r="GK130" s="110">
        <f t="shared" si="177"/>
        <v>17.685375741690699</v>
      </c>
      <c r="GL130" s="2">
        <f t="shared" si="178"/>
        <v>5.8503501293438731E-8</v>
      </c>
      <c r="GM130" s="110">
        <f>GL130*'DT-Prelim Calcs'!$C$21/GG$2/'DT-Prelim Calcs'!$C$19/'DT-Prelim Calcs'!$C$18*3.39*'DT-Prelim Calcs'!$C$20</f>
        <v>2.1727810395561408E-6</v>
      </c>
      <c r="GN130" s="88">
        <f t="shared" si="137"/>
        <v>1</v>
      </c>
      <c r="GO130" s="110">
        <f>GM129*'DT-Prelim Calcs'!$C$11+GO129</f>
        <v>12.304226934909128</v>
      </c>
      <c r="GP130" s="110">
        <f>GP129+0.5*GM130*'DT-Prelim Calcs'!$C$11^2+GO130*'DT-Prelim Calcs'!$C$11</f>
        <v>55.935003516670463</v>
      </c>
      <c r="GQ130" s="110">
        <f>MIN('Drive Train'!$G$35-GK129*'DT-Prelim Calcs'!$C$21*'Drive Train'!$G$38,GQ129+GK$2)</f>
        <v>11.108316144160346</v>
      </c>
      <c r="GR130" s="110">
        <f>'Drive Train'!$G$35-GK130*'DT-Prelim Calcs'!$C$21*'Drive Train'!$G$38</f>
        <v>11.108316183247837</v>
      </c>
      <c r="GS130" s="1">
        <f>IF(GP130&gt;='Drive Train'!$G$30,1,0)</f>
        <v>1</v>
      </c>
      <c r="GT130" s="110">
        <f t="shared" si="179"/>
        <v>0</v>
      </c>
      <c r="GU130" s="119">
        <f>GU129+'DT-Prelim Calcs'!$C$11</f>
        <v>5.0400000000000036</v>
      </c>
      <c r="GV130" s="2">
        <f>HF130/'Drive Train'!$G$35</f>
        <v>0.87467056906196605</v>
      </c>
      <c r="GW130" s="88">
        <f>HD130*12*60/(PI() * 'Drive Train'!$G$17)/GV$2*GV130</f>
        <v>4110.8367085104674</v>
      </c>
      <c r="GX130" s="2">
        <f>('DT-Prelim Calcs'!$C$6*GV130-GW130)/('DT-Prelim Calcs'!$C$6*GV130)*'DT-Prelim Calcs'!$C$7*GV130</f>
        <v>0.24077184501439972</v>
      </c>
      <c r="GY130" s="110">
        <f>GX130/'DT-Prelim Calcs'!$C$7*('DT-Prelim Calcs'!$C$8-'DT-Prelim Calcs'!$C$9)+'DT-Prelim Calcs'!$C$9</f>
        <v>17.68537494414069</v>
      </c>
      <c r="GZ130" s="110">
        <f t="shared" si="138"/>
        <v>17.68537494414069</v>
      </c>
      <c r="HA130" s="2">
        <f t="shared" si="180"/>
        <v>4.1819250229391258E-8</v>
      </c>
      <c r="HB130" s="110">
        <f>HA130*'DT-Prelim Calcs'!$C$21/GV$2/'DT-Prelim Calcs'!$C$19/'DT-Prelim Calcs'!$C$18*3.39*'DT-Prelim Calcs'!$C$20</f>
        <v>1.5531390767729259E-6</v>
      </c>
      <c r="HC130" s="88">
        <f t="shared" si="139"/>
        <v>1</v>
      </c>
      <c r="HD130" s="110">
        <f>HB129*'DT-Prelim Calcs'!$C$11+HD129</f>
        <v>12.304227119296913</v>
      </c>
      <c r="HE130" s="110">
        <f>HE129+0.5*HB130*'DT-Prelim Calcs'!$C$11^2+HD130*'DT-Prelim Calcs'!$C$11</f>
        <v>56.602620496445525</v>
      </c>
      <c r="HF130" s="110">
        <f>MIN('Drive Train'!$G$35-GZ129*'DT-Prelim Calcs'!$C$21*'Drive Train'!$G$38,HF129+GZ$2)</f>
        <v>11.108316227086968</v>
      </c>
      <c r="HG130" s="110">
        <f>'Drive Train'!$G$35-GZ130*'DT-Prelim Calcs'!$C$21*'Drive Train'!$G$38</f>
        <v>11.108316255027336</v>
      </c>
      <c r="HH130" s="1">
        <f>IF(HE130&gt;='Drive Train'!$G$30,1,0)</f>
        <v>1</v>
      </c>
      <c r="HI130" s="110">
        <f t="shared" si="181"/>
        <v>0</v>
      </c>
      <c r="HJ130" s="119">
        <f>HJ129+'DT-Prelim Calcs'!$C$11</f>
        <v>5.0400000000000036</v>
      </c>
      <c r="HK130" s="2">
        <f>HU130/'Drive Train'!$G$35</f>
        <v>0.87467057222569322</v>
      </c>
      <c r="HL130" s="88">
        <f>HS130*12*60/(PI() * 'Drive Train'!$G$17)/HK$2*HK130</f>
        <v>4110.8367532276779</v>
      </c>
      <c r="HM130" s="2">
        <f>('DT-Prelim Calcs'!$C$6*HK130-HL130)/('DT-Prelim Calcs'!$C$6*HK130)*'DT-Prelim Calcs'!$C$7*HK130</f>
        <v>0.24077183867880519</v>
      </c>
      <c r="HN130" s="110">
        <f>HM130/'DT-Prelim Calcs'!$C$7*('DT-Prelim Calcs'!$C$8-'DT-Prelim Calcs'!$C$9)+'DT-Prelim Calcs'!$C$9</f>
        <v>17.685374557714361</v>
      </c>
      <c r="HO130" s="110">
        <f t="shared" si="140"/>
        <v>17.685374557714361</v>
      </c>
      <c r="HP130" s="2">
        <f t="shared" si="182"/>
        <v>3.3735451293592789E-8</v>
      </c>
      <c r="HQ130" s="110">
        <f>HP130*'DT-Prelim Calcs'!$C$21/HK$2/'DT-Prelim Calcs'!$C$19/'DT-Prelim Calcs'!$C$18*3.39*'DT-Prelim Calcs'!$C$20</f>
        <v>1.2529121729644031E-6</v>
      </c>
      <c r="HR130" s="88">
        <f t="shared" si="141"/>
        <v>1</v>
      </c>
      <c r="HS130" s="110">
        <f>HQ129*'DT-Prelim Calcs'!$C$11+HS129</f>
        <v>12.304227208635885</v>
      </c>
      <c r="HT130" s="110">
        <f>HT129+0.5*HQ130*'DT-Prelim Calcs'!$C$11^2+HS130*'DT-Prelim Calcs'!$C$11</f>
        <v>57.071343239775224</v>
      </c>
      <c r="HU130" s="110">
        <f>MIN('Drive Train'!$G$35-HO129*'DT-Prelim Calcs'!$C$21*'Drive Train'!$G$38,HU129+HO$2)</f>
        <v>11.108316267266304</v>
      </c>
      <c r="HV130" s="110">
        <f>'Drive Train'!$G$35-HO130*'DT-Prelim Calcs'!$C$21*'Drive Train'!$G$38</f>
        <v>11.108316289805707</v>
      </c>
      <c r="HW130" s="1">
        <f>IF(HT130&gt;='Drive Train'!$G$30,1,0)</f>
        <v>1</v>
      </c>
      <c r="HX130" s="110">
        <f t="shared" si="183"/>
        <v>0</v>
      </c>
      <c r="HY130" s="119">
        <f>HY129+'DT-Prelim Calcs'!$C$11</f>
        <v>5.0400000000000036</v>
      </c>
      <c r="HZ130" s="2">
        <f>IJ130/'Drive Train'!$G$35</f>
        <v>0.87467057392699554</v>
      </c>
      <c r="IA130" s="88">
        <f>IH130*12*60/(PI() * 'Drive Train'!$G$17)/HZ$2*HZ130</f>
        <v>4110.8367772744714</v>
      </c>
      <c r="IB130" s="2">
        <f>('DT-Prelim Calcs'!$C$6*HZ130-IA130)/('DT-Prelim Calcs'!$C$6*HZ130)*'DT-Prelim Calcs'!$C$7*HZ130</f>
        <v>0.24077183527182316</v>
      </c>
      <c r="IC130" s="110">
        <f>IB130/'DT-Prelim Calcs'!$C$7*('DT-Prelim Calcs'!$C$8-'DT-Prelim Calcs'!$C$9)+'DT-Prelim Calcs'!$C$9</f>
        <v>17.685374349912621</v>
      </c>
      <c r="ID130" s="110">
        <f t="shared" si="142"/>
        <v>17.685374349912621</v>
      </c>
      <c r="IE130" s="2">
        <f t="shared" si="184"/>
        <v>2.9388367933647075E-8</v>
      </c>
      <c r="IF130" s="110">
        <f>IE130*'DT-Prelim Calcs'!$C$21/HZ$2/'DT-Prelim Calcs'!$C$19/'DT-Prelim Calcs'!$C$18*3.39*'DT-Prelim Calcs'!$C$20</f>
        <v>1.0914643947453694E-6</v>
      </c>
      <c r="IG130" s="88">
        <f t="shared" si="143"/>
        <v>1</v>
      </c>
      <c r="IH130" s="110">
        <f>IF129*'DT-Prelim Calcs'!$C$11+IH129</f>
        <v>12.304227256678139</v>
      </c>
      <c r="II130" s="110">
        <f>II129+0.5*IF130*'DT-Prelim Calcs'!$C$11^2+IH130*'DT-Prelim Calcs'!$C$11</f>
        <v>57.400408599501496</v>
      </c>
      <c r="IJ130" s="110">
        <f>MIN('Drive Train'!$G$35-ID129*'DT-Prelim Calcs'!$C$21*'Drive Train'!$G$38,IJ129+ID$2)</f>
        <v>11.108316288872842</v>
      </c>
      <c r="IK130" s="110">
        <f>'Drive Train'!$G$35-ID130*'DT-Prelim Calcs'!$C$21*'Drive Train'!$G$38</f>
        <v>11.108316308507863</v>
      </c>
      <c r="IL130" s="1">
        <f>IF(II130&gt;='Drive Train'!$G$30,1,0)</f>
        <v>1</v>
      </c>
      <c r="IM130" s="110">
        <f t="shared" si="185"/>
        <v>0</v>
      </c>
      <c r="IN130" s="119">
        <f>IN129+'DT-Prelim Calcs'!$C$11</f>
        <v>5.0400000000000036</v>
      </c>
      <c r="IO130" s="2">
        <f>IY130/'Drive Train'!$G$35</f>
        <v>0.87467057492574307</v>
      </c>
      <c r="IP130" s="88">
        <f>IW130*12*60/(PI() * 'Drive Train'!$G$17)/IO$2*IO130</f>
        <v>4110.8367913911143</v>
      </c>
      <c r="IQ130" s="2">
        <f>('DT-Prelim Calcs'!$C$6*IO130-IP130)/('DT-Prelim Calcs'!$C$6*IO130)*'DT-Prelim Calcs'!$C$7*IO130</f>
        <v>0.24077183327175808</v>
      </c>
      <c r="IR130" s="110">
        <f>IQ130/'DT-Prelim Calcs'!$C$7*('DT-Prelim Calcs'!$C$8-'DT-Prelim Calcs'!$C$9)+'DT-Prelim Calcs'!$C$9</f>
        <v>17.685374227922832</v>
      </c>
      <c r="IS130" s="110">
        <f t="shared" si="144"/>
        <v>17.685374227922832</v>
      </c>
      <c r="IT130" s="2">
        <f t="shared" si="186"/>
        <v>2.6836417310605043E-8</v>
      </c>
      <c r="IU130" s="110">
        <f>IT130*'DT-Prelim Calcs'!$C$21/IO$2/'DT-Prelim Calcs'!$C$19/'DT-Prelim Calcs'!$C$18*3.39*'DT-Prelim Calcs'!$C$20</f>
        <v>9.9668664973797669E-7</v>
      </c>
      <c r="IV130" s="88">
        <f t="shared" si="145"/>
        <v>1</v>
      </c>
      <c r="IW130" s="110">
        <f>IU129*'DT-Prelim Calcs'!$C$11+IW129</f>
        <v>12.304227284881293</v>
      </c>
      <c r="IX130" s="110">
        <f>IX129+0.5*IU130*'DT-Prelim Calcs'!$C$11^2+IW130*'DT-Prelim Calcs'!$C$11</f>
        <v>57.633126374182339</v>
      </c>
      <c r="IY130" s="110">
        <f>MIN('Drive Train'!$G$35-IS129*'DT-Prelim Calcs'!$C$21*'Drive Train'!$G$38,IY129+IS$2)</f>
        <v>11.108316301556936</v>
      </c>
      <c r="IZ130" s="110">
        <f>'Drive Train'!$G$35-IS130*'DT-Prelim Calcs'!$C$21*'Drive Train'!$G$38</f>
        <v>11.108316319486944</v>
      </c>
      <c r="JA130" s="1">
        <f>IF(IX130&gt;='Drive Train'!$G$30,1,0)</f>
        <v>1</v>
      </c>
      <c r="JB130" s="110">
        <f t="shared" si="187"/>
        <v>0</v>
      </c>
      <c r="JC130" s="119">
        <f>JC129+'DT-Prelim Calcs'!$C$11</f>
        <v>5.0400000000000036</v>
      </c>
      <c r="JD130" s="2">
        <f>JN130/'Drive Train'!$G$35</f>
        <v>0.87467057551054828</v>
      </c>
      <c r="JE130" s="88">
        <f>JL130*12*60/(PI() * 'Drive Train'!$G$17)/JD$2*JD130</f>
        <v>4110.8367996569505</v>
      </c>
      <c r="JF130" s="2">
        <f>('DT-Prelim Calcs'!$C$6*JD130-JE130)/('DT-Prelim Calcs'!$C$6*JD130)*'DT-Prelim Calcs'!$C$7*JD130</f>
        <v>0.24077183210064357</v>
      </c>
      <c r="JG130" s="110">
        <f>JF130/'DT-Prelim Calcs'!$C$7*('DT-Prelim Calcs'!$C$8-'DT-Prelim Calcs'!$C$9)+'DT-Prelim Calcs'!$C$9</f>
        <v>17.685374156493154</v>
      </c>
      <c r="JH130" s="110">
        <f t="shared" si="146"/>
        <v>17.685374156493154</v>
      </c>
      <c r="JI130" s="2">
        <f t="shared" si="188"/>
        <v>2.5342152765173154E-8</v>
      </c>
      <c r="JJ130" s="110">
        <f>JI130*'DT-Prelim Calcs'!$C$21/JD$2/'DT-Prelim Calcs'!$C$19/'DT-Prelim Calcs'!$C$18*3.39*'DT-Prelim Calcs'!$C$20</f>
        <v>9.4119066059861363E-7</v>
      </c>
      <c r="JK130" s="88">
        <f t="shared" si="147"/>
        <v>1</v>
      </c>
      <c r="JL130" s="110">
        <f>JJ129*'DT-Prelim Calcs'!$C$11+JL129</f>
        <v>12.30422730139532</v>
      </c>
      <c r="JM130" s="110">
        <f>JM129+0.5*JJ130*'DT-Prelim Calcs'!$C$11^2+JL130*'DT-Prelim Calcs'!$C$11</f>
        <v>57.79075911437571</v>
      </c>
      <c r="JN130" s="110">
        <f>MIN('Drive Train'!$G$35-JH129*'DT-Prelim Calcs'!$C$21*'Drive Train'!$G$38,JN129+JH$2)</f>
        <v>11.108316308983962</v>
      </c>
      <c r="JO130" s="110">
        <f>'Drive Train'!$G$35-JH130*'DT-Prelim Calcs'!$C$21*'Drive Train'!$G$38</f>
        <v>11.108316325915615</v>
      </c>
      <c r="JP130" s="1">
        <f>IF(JM130&gt;='Drive Train'!$G$30,1,0)</f>
        <v>1</v>
      </c>
      <c r="JQ130" s="110">
        <f>MIN(JG130,'DT-Prelim Calcs'!$C$10)*'DT-Prelim Calcs'!$C$11*1000/60/60*(1-JP130)</f>
        <v>0</v>
      </c>
      <c r="JR130" s="119">
        <f>JR129+'DT-Prelim Calcs'!$C$11</f>
        <v>5.0400000000000036</v>
      </c>
      <c r="JS130" s="2">
        <f>KC130/'Drive Train'!$G$35</f>
        <v>0.87467057572570461</v>
      </c>
      <c r="JT130" s="88">
        <f>KA130*12*60/(PI() * 'Drive Train'!$G$17)/JS$2*JS130</f>
        <v>4110.8368026980461</v>
      </c>
      <c r="JU130" s="2">
        <f>('DT-Prelim Calcs'!$C$6*JS130-JT130)/('DT-Prelim Calcs'!$C$6*JS130)*'DT-Prelim Calcs'!$C$7*JS130</f>
        <v>0.24077183166977689</v>
      </c>
      <c r="JV130" s="110">
        <f>JU130/'DT-Prelim Calcs'!$C$7*('DT-Prelim Calcs'!$C$8-'DT-Prelim Calcs'!$C$9)+'DT-Prelim Calcs'!$C$9</f>
        <v>17.685374130213344</v>
      </c>
      <c r="JW130" s="110">
        <f t="shared" si="148"/>
        <v>17.685374130213344</v>
      </c>
      <c r="JX130" s="2">
        <f t="shared" si="189"/>
        <v>2.4792395442174708E-8</v>
      </c>
      <c r="JY130" s="110">
        <f>JX130*'DT-Prelim Calcs'!$C$21/JS$2/'DT-Prelim Calcs'!$C$19/'DT-Prelim Calcs'!$C$18*3.39*'DT-Prelim Calcs'!$C$20</f>
        <v>9.2077304009113595E-7</v>
      </c>
      <c r="JZ130" s="88">
        <f t="shared" si="149"/>
        <v>1</v>
      </c>
      <c r="KA130" s="110">
        <f>JY129*'DT-Prelim Calcs'!$C$11+KA129</f>
        <v>12.30422730747102</v>
      </c>
      <c r="KB130" s="110">
        <f>KB129+0.5*JY130*'DT-Prelim Calcs'!$C$11^2+KA130*'DT-Prelim Calcs'!$C$11</f>
        <v>57.852849196247988</v>
      </c>
      <c r="KC130" s="110">
        <f>MIN('Drive Train'!$G$35-JW129*'DT-Prelim Calcs'!$C$21*'Drive Train'!$G$38,KC129+JW$2)</f>
        <v>11.108316311716449</v>
      </c>
      <c r="KD130" s="110">
        <f>'Drive Train'!$G$35-JW130*'DT-Prelim Calcs'!$C$21*'Drive Train'!$G$38</f>
        <v>11.108316328280798</v>
      </c>
      <c r="KE130" s="1">
        <f>IF(KB130&gt;='Drive Train'!$G$30,1,0)</f>
        <v>1</v>
      </c>
      <c r="KF130" s="110">
        <f>MIN(JV130,'DT-Prelim Calcs'!$C$10)*'DT-Prelim Calcs'!$C$11*1000/60/60*(1-KE130)</f>
        <v>0</v>
      </c>
      <c r="KG130" s="119">
        <f>KG129+'DT-Prelim Calcs'!$C$11</f>
        <v>5.0400000000000036</v>
      </c>
      <c r="KH130" s="2">
        <f>KR130/'Drive Train'!$G$35</f>
        <v>0.8746705757097053</v>
      </c>
      <c r="KI130" s="88">
        <f>KP130*12*60/(PI() * 'Drive Train'!$G$17)/KH$2*KH130</f>
        <v>4110.8368024719057</v>
      </c>
      <c r="KJ130" s="2">
        <f>('DT-Prelim Calcs'!$C$6*KH130-KI130)/('DT-Prelim Calcs'!$C$6*KH130)*'DT-Prelim Calcs'!$C$7*KH130</f>
        <v>0.24077183170181682</v>
      </c>
      <c r="KK130" s="110">
        <f>KJ130/'DT-Prelim Calcs'!$C$7*('DT-Prelim Calcs'!$C$8-'DT-Prelim Calcs'!$C$9)+'DT-Prelim Calcs'!$C$9</f>
        <v>17.685374132167553</v>
      </c>
      <c r="KL130" s="110">
        <f t="shared" si="150"/>
        <v>17.685374132167553</v>
      </c>
      <c r="KM130" s="2">
        <f t="shared" si="190"/>
        <v>2.4833276324187636E-8</v>
      </c>
      <c r="KN130" s="110">
        <f>KM130*'DT-Prelim Calcs'!$C$21/KH$2/'DT-Prelim Calcs'!$C$19/'DT-Prelim Calcs'!$C$18*3.39*'DT-Prelim Calcs'!$C$20</f>
        <v>9.2229132879786653E-7</v>
      </c>
      <c r="KO130" s="88">
        <f t="shared" si="151"/>
        <v>1</v>
      </c>
      <c r="KP130" s="110">
        <f>KN129*'DT-Prelim Calcs'!$C$11+KP129</f>
        <v>12.30422730701922</v>
      </c>
      <c r="KQ130" s="110">
        <f>KQ129+0.5*KN130*'DT-Prelim Calcs'!$C$11^2+KP130*'DT-Prelim Calcs'!$C$11</f>
        <v>57.848293760397574</v>
      </c>
      <c r="KR130" s="110">
        <f>MIN('Drive Train'!$G$35-KL129*'DT-Prelim Calcs'!$C$21*'Drive Train'!$G$38,KR129+KL$2)</f>
        <v>11.108316311513256</v>
      </c>
      <c r="KS130" s="110">
        <f>'Drive Train'!$G$35-KL130*'DT-Prelim Calcs'!$C$21*'Drive Train'!$G$38</f>
        <v>11.10831632810492</v>
      </c>
      <c r="KT130" s="1">
        <f>IF(KQ130&gt;='Drive Train'!$G$30,1,0)</f>
        <v>1</v>
      </c>
      <c r="KU130" s="110">
        <f>MIN(KK130,'DT-Prelim Calcs'!$C$10)*'DT-Prelim Calcs'!$C$11*1000/60/60*(1-KT130)</f>
        <v>0</v>
      </c>
      <c r="KV130" s="119">
        <f>KV129+'DT-Prelim Calcs'!$C$11</f>
        <v>5.0400000000000036</v>
      </c>
      <c r="KW130" s="2">
        <f>LG130/'Drive Train'!$G$35</f>
        <v>0.87467057572472628</v>
      </c>
      <c r="KX130" s="88">
        <f>LE130*12*60/(PI() * 'Drive Train'!$G$17)/KW$2*KW130</f>
        <v>4110.8368026842163</v>
      </c>
      <c r="KY130" s="2">
        <f>('DT-Prelim Calcs'!$C$6*KW130-KX130)/('DT-Prelim Calcs'!$C$6*KW130)*'DT-Prelim Calcs'!$C$7*KW130</f>
        <v>0.24077183167173652</v>
      </c>
      <c r="KZ130" s="110">
        <f>KY130/'DT-Prelim Calcs'!$C$7*('DT-Prelim Calcs'!$C$8-'DT-Prelim Calcs'!$C$9)+'DT-Prelim Calcs'!$C$9</f>
        <v>17.685374130332868</v>
      </c>
      <c r="LA130" s="110">
        <f t="shared" si="152"/>
        <v>17.685374130332868</v>
      </c>
      <c r="LB130" s="2">
        <f t="shared" si="191"/>
        <v>2.4794895830959618E-8</v>
      </c>
      <c r="LC130" s="110">
        <f>LB130*'DT-Prelim Calcs'!$C$21/KW$2/'DT-Prelim Calcs'!$C$19/'DT-Prelim Calcs'!$C$18*3.39*'DT-Prelim Calcs'!$C$20</f>
        <v>9.2086590286384626E-7</v>
      </c>
      <c r="LD130" s="88">
        <f t="shared" si="153"/>
        <v>1</v>
      </c>
      <c r="LE130" s="110">
        <f>LC129*'DT-Prelim Calcs'!$C$11+LE129</f>
        <v>12.304227307443387</v>
      </c>
      <c r="LF130" s="110">
        <f>LF129+0.5*LC130*'DT-Prelim Calcs'!$C$11^2+LE130*'DT-Prelim Calcs'!$C$11</f>
        <v>57.852634111779253</v>
      </c>
      <c r="LG130" s="110">
        <f>MIN('Drive Train'!$G$35-LA129*'DT-Prelim Calcs'!$C$21*'Drive Train'!$G$38,LG129+LA$2)</f>
        <v>11.108316311704023</v>
      </c>
      <c r="LH130" s="110">
        <f>'Drive Train'!$G$35-LA130*'DT-Prelim Calcs'!$C$21*'Drive Train'!$G$38</f>
        <v>11.108316328270041</v>
      </c>
      <c r="LI130" s="1">
        <f>IF(LF130&gt;='Drive Train'!$G$30,1,0)</f>
        <v>1</v>
      </c>
      <c r="LJ130" s="110">
        <f>MIN(KZ130,'DT-Prelim Calcs'!$C$10)*'DT-Prelim Calcs'!$C$11*1000/60/60*(1-LI130)</f>
        <v>0</v>
      </c>
      <c r="LK130" s="119">
        <f>LK129+'DT-Prelim Calcs'!$C$11</f>
        <v>5.0400000000000036</v>
      </c>
      <c r="LL130" s="2">
        <f>LV130/'Drive Train'!$G$35</f>
        <v>0.87467057571340767</v>
      </c>
      <c r="LM130" s="88">
        <f>LT130*12*60/(PI() * 'Drive Train'!$G$17)/LL$2*LL130</f>
        <v>4110.8368025242362</v>
      </c>
      <c r="LN130" s="2">
        <f>('DT-Prelim Calcs'!$C$6*LL130-LM130)/('DT-Prelim Calcs'!$C$6*LL130)*'DT-Prelim Calcs'!$C$7*LL130</f>
        <v>0.2407718316944025</v>
      </c>
      <c r="LO130" s="110">
        <f>LN130/'DT-Prelim Calcs'!$C$7*('DT-Prelim Calcs'!$C$8-'DT-Prelim Calcs'!$C$9)+'DT-Prelim Calcs'!$C$9</f>
        <v>17.685374131715328</v>
      </c>
      <c r="LP130" s="110">
        <f t="shared" si="154"/>
        <v>17.685374131715328</v>
      </c>
      <c r="LQ130" s="2">
        <f t="shared" si="192"/>
        <v>2.4823816113794805E-8</v>
      </c>
      <c r="LR130" s="110">
        <f>LQ130*'DT-Prelim Calcs'!$C$21/LL$2/'DT-Prelim Calcs'!$C$19/'DT-Prelim Calcs'!$C$18*3.39*'DT-Prelim Calcs'!$C$20</f>
        <v>9.2193998289006084E-7</v>
      </c>
      <c r="LS130" s="88">
        <f t="shared" si="155"/>
        <v>1</v>
      </c>
      <c r="LT130" s="110">
        <f>LR129*'DT-Prelim Calcs'!$C$11+LT129</f>
        <v>12.304227307123769</v>
      </c>
      <c r="LU130" s="110">
        <f>LU129+0.5*LR130*'DT-Prelim Calcs'!$C$11^2+LT130*'DT-Prelim Calcs'!$C$11</f>
        <v>57.849758528137592</v>
      </c>
      <c r="LV130" s="110">
        <f>MIN('Drive Train'!$G$35-LP129*'DT-Prelim Calcs'!$C$21*'Drive Train'!$G$38,LV129+LP$2)</f>
        <v>11.108316311560277</v>
      </c>
      <c r="LW130" s="110">
        <f>'Drive Train'!$G$35-LP130*'DT-Prelim Calcs'!$C$21*'Drive Train'!$G$38</f>
        <v>11.108316328145619</v>
      </c>
      <c r="LX130" s="1">
        <f>IF(LU130&gt;='Drive Train'!$G$30,1,0)</f>
        <v>1</v>
      </c>
      <c r="LY130" s="110">
        <f>MIN(LO130,'DT-Prelim Calcs'!$C$10)*'DT-Prelim Calcs'!$C$11*1000/60/60*(1-LX130)</f>
        <v>0</v>
      </c>
      <c r="LZ130" s="119">
        <f>LZ129+'DT-Prelim Calcs'!$C$11</f>
        <v>5.0400000000000036</v>
      </c>
    </row>
    <row r="131" spans="18:338" x14ac:dyDescent="0.2">
      <c r="R131" s="119">
        <f>R130+'DT-Prelim Calcs'!$C$11</f>
        <v>5.0800000000000036</v>
      </c>
      <c r="S131" s="2">
        <f>AG131/'Drive Train'!$G$35</f>
        <v>0</v>
      </c>
      <c r="T131" s="88">
        <f>AE131*12*60/(PI() * 'Drive Train'!$G$17)/S$2*ABS(S131)</f>
        <v>0</v>
      </c>
      <c r="U131" s="2">
        <f>IF(OR(AD130=1,AND($C$32=Motors!$C$28,'DT-Prelim Calcs'!AI130=1)),0,IF(AG131=0,-(V130+$C$9)/($C$8-$C$9)*$C$7,($C$6*S131-T131)/($C$6*S131)*$C$7*S131))</f>
        <v>0</v>
      </c>
      <c r="V131" s="110">
        <f>IF(AND(AD130=1,AI130=1),0,ABS(U131/$C$7*($C$8-$C$9)+$C$9) *'Drive Train'!$K$55 + V130*(1-'Drive Train'!$K$55))</f>
        <v>0</v>
      </c>
      <c r="W131" s="110">
        <f t="shared" si="196"/>
        <v>0</v>
      </c>
      <c r="X131" s="2">
        <f>MAX(MIN(IF(AND(AI130=1,AG131&lt;0),-1,1)*(W131-$C$9)/($C$8-$C$9)*$C$7-$C$29*AE131/T$2 -  AI130*$C$29/2,X$2),MAX(X$4:X130)*-1)</f>
        <v>-0.19877611615902296</v>
      </c>
      <c r="Y131" s="110">
        <f t="shared" si="109"/>
        <v>0</v>
      </c>
      <c r="Z131" s="110">
        <f t="shared" si="110"/>
        <v>0</v>
      </c>
      <c r="AA131" s="110">
        <f t="shared" si="111"/>
        <v>0</v>
      </c>
      <c r="AB131" s="110" t="e">
        <f t="shared" si="112"/>
        <v>#N/A</v>
      </c>
      <c r="AC131" s="88">
        <f t="shared" si="156"/>
        <v>0</v>
      </c>
      <c r="AD131" s="1">
        <f t="shared" si="113"/>
        <v>1</v>
      </c>
      <c r="AE131" s="110">
        <f t="shared" si="114"/>
        <v>0</v>
      </c>
      <c r="AF131" s="110" t="e">
        <f t="shared" si="115"/>
        <v>#N/A</v>
      </c>
      <c r="AG131" s="110">
        <f>IF(AI130=0,MIN('Drive Train'!$G$35-W130*$C$21*'Drive Train'!$G$38,AG130+W$2)-$C$3,IF(AE130-1&lt;=0,0,IF($C$32=Motors!$C$26,MAX(ABS('Drive Train'!$G$35-W130*$C$21*'Drive Train'!$G$38)*-1,AG130-W$2),MAX(0,ABS('Drive Train'!$G$35-W130*$C$21*'Drive Train'!$G$38)*-1,AG130-W$2))))</f>
        <v>0</v>
      </c>
      <c r="AH131" s="110">
        <f>'Drive Train'!$G$35-ABS(W131)*'DT-Prelim Calcs'!$C$21*'Drive Train'!$G$38</f>
        <v>12.7</v>
      </c>
      <c r="AI131" s="1">
        <f>IF(AJ131&gt;='Drive Train'!$G$30,1,0)</f>
        <v>1</v>
      </c>
      <c r="AJ131" s="110">
        <f>AJ130+0.5*Y131*'DT-Prelim Calcs'!$C$11^2+AE131*'DT-Prelim Calcs'!$C$11</f>
        <v>27.383415475911544</v>
      </c>
      <c r="AK131" s="110">
        <f t="shared" si="193"/>
        <v>0</v>
      </c>
      <c r="AL131" s="119">
        <f>AL130+'DT-Prelim Calcs'!$C$11</f>
        <v>5.0800000000000036</v>
      </c>
      <c r="AM131" s="2">
        <f>AW131/'Drive Train'!$G$35</f>
        <v>0.78155875954062415</v>
      </c>
      <c r="AN131" s="88">
        <f>AU131*12*60/(PI() * 'Drive Train'!$G$17)/AM$2*AM131</f>
        <v>2683.7666338341041</v>
      </c>
      <c r="AO131" s="2">
        <f>('DT-Prelim Calcs'!$C$6*AM131-AN131)/('DT-Prelim Calcs'!$C$6*AM131)*'DT-Prelim Calcs'!$C$7*AM131</f>
        <v>0.45403364655055289</v>
      </c>
      <c r="AP131" s="110">
        <f>AO131/'DT-Prelim Calcs'!$C$7*('DT-Prelim Calcs'!$C$8-'DT-Prelim Calcs'!$C$9)+'DT-Prelim Calcs'!$C$9</f>
        <v>30.692832342799679</v>
      </c>
      <c r="AQ131" s="110">
        <f t="shared" si="117"/>
        <v>30.692832342799679</v>
      </c>
      <c r="AR131" s="2">
        <f t="shared" si="157"/>
        <v>0.27811858395453593</v>
      </c>
      <c r="AS131" s="110">
        <f>AR131*'DT-Prelim Calcs'!$C$21/AM$2/'DT-Prelim Calcs'!$C$19/'DT-Prelim Calcs'!$C$18*3.39*'DT-Prelim Calcs'!$C$20</f>
        <v>3.0987416441982627</v>
      </c>
      <c r="AT131" s="88">
        <f t="shared" si="118"/>
        <v>0</v>
      </c>
      <c r="AU131" s="110">
        <f>AS130*'DT-Prelim Calcs'!$C$11+AU130</f>
        <v>29.966118058162117</v>
      </c>
      <c r="AV131" s="110">
        <f>AV130+0.5*AS131*'DT-Prelim Calcs'!$C$11^2+AU131*'DT-Prelim Calcs'!$C$11</f>
        <v>90.476708747252957</v>
      </c>
      <c r="AW131" s="110">
        <f>MIN('Drive Train'!$G$35-AQ130*'DT-Prelim Calcs'!$C$21*'Drive Train'!$G$38,AW130+AQ$2)</f>
        <v>9.9257962461659268</v>
      </c>
      <c r="AX131" s="110">
        <f>'Drive Train'!$G$35-AQ131*'DT-Prelim Calcs'!$C$21*'Drive Train'!$G$38</f>
        <v>9.9376450891480275</v>
      </c>
      <c r="AY131" s="1">
        <f>IF(AV131&gt;='Drive Train'!$G$30,1,0)</f>
        <v>1</v>
      </c>
      <c r="AZ131" s="110">
        <f t="shared" si="158"/>
        <v>0</v>
      </c>
      <c r="BA131" s="119">
        <f>BA130+'DT-Prelim Calcs'!$C$11</f>
        <v>5.0800000000000036</v>
      </c>
      <c r="BB131" s="2">
        <f>BL131/'Drive Train'!$G$35</f>
        <v>0.86240835441700991</v>
      </c>
      <c r="BC131" s="88">
        <f>BJ131*12*60/(PI() * 'Drive Train'!$G$17)/BB$2*BB131</f>
        <v>3925.1119111558514</v>
      </c>
      <c r="BD131" s="2">
        <f>('DT-Prelim Calcs'!$C$6*BB131-BC131)/('DT-Prelim Calcs'!$C$6*BB131)*'DT-Prelim Calcs'!$C$7*BB131</f>
        <v>0.26832321213727328</v>
      </c>
      <c r="BE131" s="110">
        <f>BD131/'DT-Prelim Calcs'!$C$7*('DT-Prelim Calcs'!$C$8-'DT-Prelim Calcs'!$C$9)+'DT-Prelim Calcs'!$C$9</f>
        <v>19.365812938869151</v>
      </c>
      <c r="BF131" s="110">
        <f t="shared" si="119"/>
        <v>19.365812938869151</v>
      </c>
      <c r="BG131" s="2">
        <f t="shared" si="159"/>
        <v>3.5160551950192465E-2</v>
      </c>
      <c r="BH131" s="110">
        <f>BG131*'DT-Prelim Calcs'!$C$21/BB$2/'DT-Prelim Calcs'!$C$19/'DT-Prelim Calcs'!$C$18*3.39*'DT-Prelim Calcs'!$C$20</f>
        <v>0.6093917486427135</v>
      </c>
      <c r="BI131" s="88">
        <f t="shared" si="120"/>
        <v>0</v>
      </c>
      <c r="BJ131" s="110">
        <f>BH130*'DT-Prelim Calcs'!$C$11+BJ130</f>
        <v>25.532946448016808</v>
      </c>
      <c r="BK131" s="110">
        <f>BK130+0.5*BH131*'DT-Prelim Calcs'!$C$11^2+BJ131*'DT-Prelim Calcs'!$C$11</f>
        <v>94.084455209199149</v>
      </c>
      <c r="BL131" s="110">
        <f>MIN('Drive Train'!$G$35-BF130*'DT-Prelim Calcs'!$C$21*'Drive Train'!$G$38,BL130+BF$2)</f>
        <v>10.952586101096026</v>
      </c>
      <c r="BM131" s="110">
        <f>'Drive Train'!$G$35-BF131*'DT-Prelim Calcs'!$C$21*'Drive Train'!$G$38</f>
        <v>10.957076835501775</v>
      </c>
      <c r="BN131" s="1">
        <f>IF(BK131&gt;='Drive Train'!$G$30,1,0)</f>
        <v>1</v>
      </c>
      <c r="BO131" s="110">
        <f t="shared" si="160"/>
        <v>0</v>
      </c>
      <c r="BP131" s="119">
        <f>BP130+'DT-Prelim Calcs'!$C$11</f>
        <v>5.0800000000000036</v>
      </c>
      <c r="BQ131" s="2">
        <f>CA131/'Drive Train'!$G$35</f>
        <v>0.87417165113877271</v>
      </c>
      <c r="BR131" s="88">
        <f>BY131*12*60/(PI() * 'Drive Train'!$G$17)/BQ$2*BQ131</f>
        <v>4103.4017635095261</v>
      </c>
      <c r="BS131" s="2">
        <f>('DT-Prelim Calcs'!$C$6*BQ131-BR131)/('DT-Prelim Calcs'!$C$6*BQ131)*'DT-Prelim Calcs'!$C$7*BQ131</f>
        <v>0.24186345164189688</v>
      </c>
      <c r="BT131" s="110">
        <f>BS131/'DT-Prelim Calcs'!$C$7*('DT-Prelim Calcs'!$C$8-'DT-Prelim Calcs'!$C$9)+'DT-Prelim Calcs'!$C$9</f>
        <v>17.751955206527043</v>
      </c>
      <c r="BU131" s="110">
        <f t="shared" si="121"/>
        <v>17.751955206527043</v>
      </c>
      <c r="BV131" s="2">
        <f t="shared" si="161"/>
        <v>1.3899456603890803E-3</v>
      </c>
      <c r="BW131" s="110">
        <f>BV131*'DT-Prelim Calcs'!$C$21/BQ$2/'DT-Prelim Calcs'!$C$19/'DT-Prelim Calcs'!$C$18*3.39*'DT-Prelim Calcs'!$C$20</f>
        <v>3.2693715015687609E-2</v>
      </c>
      <c r="BX131" s="88">
        <f t="shared" si="122"/>
        <v>1</v>
      </c>
      <c r="BY131" s="110">
        <f>BW130*'DT-Prelim Calcs'!$C$11+BY130</f>
        <v>19.403657613852435</v>
      </c>
      <c r="BZ131" s="110">
        <f>BZ130+0.5*BW131*'DT-Prelim Calcs'!$C$11^2+BY131*'DT-Prelim Calcs'!$C$11</f>
        <v>82.466087091724319</v>
      </c>
      <c r="CA131" s="110">
        <f>MIN('Drive Train'!$G$35-BU130*'DT-Prelim Calcs'!$C$21*'Drive Train'!$G$38,CA130+BU$2)</f>
        <v>11.101979969462413</v>
      </c>
      <c r="CB131" s="110">
        <f>'Drive Train'!$G$35-BU131*'DT-Prelim Calcs'!$C$21*'Drive Train'!$G$38</f>
        <v>11.102324031412566</v>
      </c>
      <c r="CC131" s="1">
        <f>IF(BZ131&gt;='Drive Train'!$G$30,1,0)</f>
        <v>1</v>
      </c>
      <c r="CD131" s="110">
        <f t="shared" si="162"/>
        <v>0</v>
      </c>
      <c r="CE131" s="119">
        <f>CE130+'DT-Prelim Calcs'!$C$11</f>
        <v>5.0800000000000036</v>
      </c>
      <c r="CF131" s="2">
        <f>CP131/'Drive Train'!$G$35</f>
        <v>0.87466381408187233</v>
      </c>
      <c r="CG131" s="88">
        <f>CN131*12*60/(PI() * 'Drive Train'!$G$17)/CF$2*CF131</f>
        <v>4110.7381192052353</v>
      </c>
      <c r="CH131" s="2">
        <f>('DT-Prelim Calcs'!$C$6*CF131-CG131)/('DT-Prelim Calcs'!$C$6*CF131)*'DT-Prelim Calcs'!$C$7*CF131</f>
        <v>0.24078612373225822</v>
      </c>
      <c r="CI131" s="110">
        <f>CH131/'DT-Prelim Calcs'!$C$7*('DT-Prelim Calcs'!$C$8-'DT-Prelim Calcs'!$C$9)+'DT-Prelim Calcs'!$C$9</f>
        <v>17.686245844662558</v>
      </c>
      <c r="CJ131" s="110">
        <f t="shared" si="123"/>
        <v>17.686245844662558</v>
      </c>
      <c r="CK131" s="2">
        <f t="shared" si="163"/>
        <v>1.8235492368262607E-5</v>
      </c>
      <c r="CL131" s="110">
        <f>CK131*'DT-Prelim Calcs'!$C$21/CF$2/'DT-Prelim Calcs'!$C$19/'DT-Prelim Calcs'!$C$18*3.39*'DT-Prelim Calcs'!$C$20</f>
        <v>5.418032246104266E-4</v>
      </c>
      <c r="CM131" s="88">
        <f t="shared" si="124"/>
        <v>1</v>
      </c>
      <c r="CN131" s="110">
        <f>CL130*'DT-Prelim Calcs'!$C$11+CN130</f>
        <v>15.380033815338301</v>
      </c>
      <c r="CO131" s="110">
        <f>CO130+0.5*CL131*'DT-Prelim Calcs'!$C$11^2+CN131*'DT-Prelim Calcs'!$C$11</f>
        <v>70.102872214682407</v>
      </c>
      <c r="CP131" s="110">
        <f>MIN('Drive Train'!$G$35-CJ130*'DT-Prelim Calcs'!$C$21*'Drive Train'!$G$38,CP130+CJ$2)</f>
        <v>11.108230438839778</v>
      </c>
      <c r="CQ131" s="110">
        <f>'Drive Train'!$G$35-CJ131*'DT-Prelim Calcs'!$C$21*'Drive Train'!$G$38</f>
        <v>11.10823787398037</v>
      </c>
      <c r="CR131" s="1">
        <f>IF(CO131&gt;='Drive Train'!$G$30,1,0)</f>
        <v>1</v>
      </c>
      <c r="CS131" s="110">
        <f t="shared" si="164"/>
        <v>0</v>
      </c>
      <c r="CT131" s="119">
        <f>CT130+'DT-Prelim Calcs'!$C$11</f>
        <v>5.0800000000000036</v>
      </c>
      <c r="CU131" s="2">
        <f>DE131/'Drive Train'!$G$35</f>
        <v>0.87467055627822954</v>
      </c>
      <c r="CV131" s="88">
        <f>DC131*12*60/(PI() * 'Drive Train'!$G$17)/CU$2*CU131</f>
        <v>4110.8365253923248</v>
      </c>
      <c r="CW131" s="2">
        <f>('DT-Prelim Calcs'!$C$6*CU131-CV131)/('DT-Prelim Calcs'!$C$6*CU131)*'DT-Prelim Calcs'!$C$7*CU131</f>
        <v>0.24077187120107452</v>
      </c>
      <c r="CX131" s="110">
        <f>CW131/'DT-Prelim Calcs'!$C$7*('DT-Prelim Calcs'!$C$8-'DT-Prelim Calcs'!$C$9)+'DT-Prelim Calcs'!$C$9</f>
        <v>17.685376541342137</v>
      </c>
      <c r="CY131" s="110">
        <f t="shared" si="125"/>
        <v>17.685376541342137</v>
      </c>
      <c r="CZ131" s="2">
        <f t="shared" si="165"/>
        <v>7.5212161859683491E-8</v>
      </c>
      <c r="DA131" s="110">
        <f>CZ131*'DT-Prelim Calcs'!$C$21/CU$2/'DT-Prelim Calcs'!$C$19/'DT-Prelim Calcs'!$C$18*3.39*'DT-Prelim Calcs'!$C$20</f>
        <v>2.7002185698135823E-6</v>
      </c>
      <c r="DB131" s="88">
        <f t="shared" si="126"/>
        <v>1</v>
      </c>
      <c r="DC131" s="110">
        <f>DA130*'DT-Prelim Calcs'!$C$11+DC130</f>
        <v>12.728510432104791</v>
      </c>
      <c r="DD131" s="110">
        <f>DD130+0.5*DA131*'DT-Prelim Calcs'!$C$11^2+DC131*'DT-Prelim Calcs'!$C$11</f>
        <v>60.051405917581413</v>
      </c>
      <c r="DE131" s="110">
        <f>MIN('Drive Train'!$G$35-CY130*'DT-Prelim Calcs'!$C$21*'Drive Train'!$G$38,DE130+CY$2)</f>
        <v>11.108316064733515</v>
      </c>
      <c r="DF131" s="110">
        <f>'Drive Train'!$G$35-CY131*'DT-Prelim Calcs'!$C$21*'Drive Train'!$G$38</f>
        <v>11.108316111279207</v>
      </c>
      <c r="DG131" s="1">
        <f>IF(DD131&gt;='Drive Train'!$G$30,1,0)</f>
        <v>1</v>
      </c>
      <c r="DH131" s="110">
        <f t="shared" si="166"/>
        <v>0</v>
      </c>
      <c r="DI131" s="119">
        <f>DI130+'DT-Prelim Calcs'!$C$11</f>
        <v>5.0800000000000036</v>
      </c>
      <c r="DJ131" s="2">
        <f>DT131/'Drive Train'!$G$35</f>
        <v>0.87467058539260245</v>
      </c>
      <c r="DK131" s="88">
        <f>DR131*12*60/(PI() * 'Drive Train'!$G$17)/DJ$2*DJ131</f>
        <v>4110.8369393462526</v>
      </c>
      <c r="DL131" s="2">
        <f>('DT-Prelim Calcs'!$C$6*DJ131-DK131)/('DT-Prelim Calcs'!$C$6*DJ131)*'DT-Prelim Calcs'!$C$7*DJ131</f>
        <v>0.24077181230798456</v>
      </c>
      <c r="DM131" s="110">
        <f>DL131/'DT-Prelim Calcs'!$C$7*('DT-Prelim Calcs'!$C$8-'DT-Prelim Calcs'!$C$9)+'DT-Prelim Calcs'!$C$9</f>
        <v>17.68537294928133</v>
      </c>
      <c r="DN131" s="110">
        <f t="shared" si="127"/>
        <v>17.68537294928133</v>
      </c>
      <c r="DO131" s="2">
        <f t="shared" si="167"/>
        <v>8.8135276854472977E-11</v>
      </c>
      <c r="DP131" s="110">
        <f>DO131*'DT-Prelim Calcs'!$C$21/DJ$2/'DT-Prelim Calcs'!$C$19/'DT-Prelim Calcs'!$C$18*3.39*'DT-Prelim Calcs'!$C$20</f>
        <v>3.709723488837204E-9</v>
      </c>
      <c r="DQ131" s="88">
        <f t="shared" si="128"/>
        <v>1</v>
      </c>
      <c r="DR131" s="110">
        <f>DP130*'DT-Prelim Calcs'!$C$11+DR130</f>
        <v>10.856671394548776</v>
      </c>
      <c r="DS131" s="110">
        <f>DS130+0.5*DP131*'DT-Prelim Calcs'!$C$11^2+DR131*'DT-Prelim Calcs'!$C$11</f>
        <v>52.185252180427916</v>
      </c>
      <c r="DT131" s="110">
        <f>MIN('Drive Train'!$G$35-DN130*'DT-Prelim Calcs'!$C$21*'Drive Train'!$G$38,DT130+DN$2)</f>
        <v>11.108316434486051</v>
      </c>
      <c r="DU131" s="110">
        <f>'Drive Train'!$G$35-DN131*'DT-Prelim Calcs'!$C$21*'Drive Train'!$G$38</f>
        <v>11.10831643456468</v>
      </c>
      <c r="DV131" s="1">
        <f>IF(DS131&gt;='Drive Train'!$G$30,1,0)</f>
        <v>1</v>
      </c>
      <c r="DW131" s="110">
        <f t="shared" si="168"/>
        <v>0</v>
      </c>
      <c r="DX131" s="119">
        <f>DX130+'DT-Prelim Calcs'!$C$11</f>
        <v>5.0800000000000036</v>
      </c>
      <c r="DY131" s="2">
        <f>EI131/'Drive Train'!$G$35</f>
        <v>0.87467058542860388</v>
      </c>
      <c r="DZ131" s="88">
        <f>EG131*12*60/(PI() * 'Drive Train'!$G$17)/DY$2*DY131</f>
        <v>4110.836939842181</v>
      </c>
      <c r="EA131" s="2">
        <f>('DT-Prelim Calcs'!$C$6*DY131-DZ131)/('DT-Prelim Calcs'!$C$6*DY131)*'DT-Prelim Calcs'!$C$7*DY131</f>
        <v>0.24077181223901034</v>
      </c>
      <c r="EB131" s="110">
        <f>EA131/'DT-Prelim Calcs'!$C$7*('DT-Prelim Calcs'!$C$8-'DT-Prelim Calcs'!$C$9)+'DT-Prelim Calcs'!$C$9</f>
        <v>17.685372945074391</v>
      </c>
      <c r="EC131" s="110">
        <f t="shared" si="129"/>
        <v>17.685372945074391</v>
      </c>
      <c r="ED131" s="2">
        <f t="shared" si="169"/>
        <v>2.4674706722294104E-14</v>
      </c>
      <c r="EE131" s="110">
        <f>ED131*'DT-Prelim Calcs'!$C$21/DY$2/'DT-Prelim Calcs'!$C$19/'DT-Prelim Calcs'!$C$18*3.39*'DT-Prelim Calcs'!$C$20</f>
        <v>1.1913228073320183E-12</v>
      </c>
      <c r="EF131" s="88">
        <f t="shared" si="130"/>
        <v>1</v>
      </c>
      <c r="EG131" s="110">
        <f>EE130*'DT-Prelim Calcs'!$C$11+EG130</f>
        <v>9.4647904472819562</v>
      </c>
      <c r="EH131" s="110">
        <f>EH130+0.5*EE131*'DT-Prelim Calcs'!$C$11^2+EG131*'DT-Prelim Calcs'!$C$11</f>
        <v>46.004880326334138</v>
      </c>
      <c r="EI131" s="110">
        <f>MIN('Drive Train'!$G$35-EC130*'DT-Prelim Calcs'!$C$21*'Drive Train'!$G$38,EI130+EC$2)</f>
        <v>11.108316434943269</v>
      </c>
      <c r="EJ131" s="110">
        <f>'Drive Train'!$G$35-EC131*'DT-Prelim Calcs'!$C$21*'Drive Train'!$G$38</f>
        <v>11.108316434943305</v>
      </c>
      <c r="EK131" s="1">
        <f>IF(EH131&gt;='Drive Train'!$G$30,1,0)</f>
        <v>1</v>
      </c>
      <c r="EL131" s="110">
        <f t="shared" si="170"/>
        <v>0</v>
      </c>
      <c r="EM131" s="119">
        <f>EM130+'DT-Prelim Calcs'!$C$11</f>
        <v>5.0800000000000036</v>
      </c>
      <c r="EN131" s="2">
        <f>EX131/'Drive Train'!$G$35</f>
        <v>0.87467058542861498</v>
      </c>
      <c r="EO131" s="88">
        <f>EV131*12*60/(PI() * 'Drive Train'!$G$17)/EN$2*EN131</f>
        <v>4110.8369398423256</v>
      </c>
      <c r="EP131" s="2">
        <f>('DT-Prelim Calcs'!$C$6*EN131-EO131)/('DT-Prelim Calcs'!$C$6*EN131)*'DT-Prelim Calcs'!$C$7*EN131</f>
        <v>0.24077181223899105</v>
      </c>
      <c r="EQ131" s="110">
        <f>EP131/'DT-Prelim Calcs'!$C$7*('DT-Prelim Calcs'!$C$8-'DT-Prelim Calcs'!$C$9)+'DT-Prelim Calcs'!$C$9</f>
        <v>17.685372945073215</v>
      </c>
      <c r="ER131" s="110">
        <f t="shared" si="131"/>
        <v>17.685372945073215</v>
      </c>
      <c r="ES131" s="2">
        <f t="shared" si="171"/>
        <v>-8.3266726846886741E-17</v>
      </c>
      <c r="ET131" s="110">
        <f>ES131*'DT-Prelim Calcs'!$C$21/EN$2/'DT-Prelim Calcs'!$C$19/'DT-Prelim Calcs'!$C$18*3.39*'DT-Prelim Calcs'!$C$20</f>
        <v>-4.5356237364894706E-15</v>
      </c>
      <c r="EU131" s="88">
        <f t="shared" si="132"/>
        <v>1</v>
      </c>
      <c r="EV131" s="110">
        <f>ET130*'DT-Prelim Calcs'!$C$11+EV130</f>
        <v>8.3892460782728335</v>
      </c>
      <c r="EW131" s="110">
        <f>EW130+0.5*ET131*'DT-Prelim Calcs'!$C$11^2+EV131*'DT-Prelim Calcs'!$C$11</f>
        <v>41.073926424184336</v>
      </c>
      <c r="EX131" s="110">
        <f>MIN('Drive Train'!$G$35-ER130*'DT-Prelim Calcs'!$C$21*'Drive Train'!$G$38,EX130+ER$2)</f>
        <v>11.10831643494341</v>
      </c>
      <c r="EY131" s="110">
        <f>'Drive Train'!$G$35-ER131*'DT-Prelim Calcs'!$C$21*'Drive Train'!$G$38</f>
        <v>11.10831643494341</v>
      </c>
      <c r="EZ131" s="1">
        <f>IF(EW131&gt;='Drive Train'!$G$30,1,0)</f>
        <v>1</v>
      </c>
      <c r="FA131" s="110">
        <f t="shared" si="172"/>
        <v>0</v>
      </c>
      <c r="FB131" s="119">
        <f>FB130+'DT-Prelim Calcs'!$C$11</f>
        <v>5.0800000000000036</v>
      </c>
      <c r="FC131" s="2">
        <f>FM131/'Drive Train'!$G$35</f>
        <v>0.87467058542861498</v>
      </c>
      <c r="FD131" s="88">
        <f>FK131*12*60/(PI() * 'Drive Train'!$G$17)/FC$2*FC131</f>
        <v>4110.8369398423247</v>
      </c>
      <c r="FE131" s="2">
        <f>('DT-Prelim Calcs'!$C$6*FC131-FD131)/('DT-Prelim Calcs'!$C$6*FC131)*'DT-Prelim Calcs'!$C$7*FC131</f>
        <v>0.24077181223899125</v>
      </c>
      <c r="FF131" s="110">
        <f>FE131/'DT-Prelim Calcs'!$C$7*('DT-Prelim Calcs'!$C$8-'DT-Prelim Calcs'!$C$9)+'DT-Prelim Calcs'!$C$9</f>
        <v>17.685372945073226</v>
      </c>
      <c r="FG131" s="110">
        <f t="shared" si="133"/>
        <v>17.685372945073226</v>
      </c>
      <c r="FH131" s="2">
        <f t="shared" si="173"/>
        <v>1.1102230246251565E-16</v>
      </c>
      <c r="FI131" s="110">
        <f>FH131*'DT-Prelim Calcs'!$C$21/FC$2/'DT-Prelim Calcs'!$C$19/'DT-Prelim Calcs'!$C$18*3.39*'DT-Prelim Calcs'!$C$20</f>
        <v>6.7347140329692135E-15</v>
      </c>
      <c r="FJ131" s="88">
        <f t="shared" si="134"/>
        <v>1</v>
      </c>
      <c r="FK131" s="110">
        <f>FI130*'DT-Prelim Calcs'!$C$11+FK130</f>
        <v>7.5332005600817276</v>
      </c>
      <c r="FL131" s="110">
        <f>FL130+0.5*FI131*'DT-Prelim Calcs'!$C$11^2+FK131*'DT-Prelim Calcs'!$C$11</f>
        <v>37.072737851536459</v>
      </c>
      <c r="FM131" s="110">
        <f>MIN('Drive Train'!$G$35-FG130*'DT-Prelim Calcs'!$C$21*'Drive Train'!$G$38,FM130+FG$2)</f>
        <v>11.10831643494341</v>
      </c>
      <c r="FN131" s="110">
        <f>'Drive Train'!$G$35-FG131*'DT-Prelim Calcs'!$C$21*'Drive Train'!$G$38</f>
        <v>11.10831643494341</v>
      </c>
      <c r="FO131" s="1">
        <f>IF(FL131&gt;='Drive Train'!$G$30,1,0)</f>
        <v>1</v>
      </c>
      <c r="FP131" s="110">
        <f t="shared" si="174"/>
        <v>0</v>
      </c>
      <c r="FQ131" s="119">
        <f>FQ130+'DT-Prelim Calcs'!$C$11</f>
        <v>5.0800000000000036</v>
      </c>
      <c r="FR131" s="2">
        <f>GB131/'Drive Train'!$G$35</f>
        <v>0.87467058542861498</v>
      </c>
      <c r="FS131" s="88">
        <f>FZ131*12*60/(PI() * 'Drive Train'!$G$17)/FR$2*FR131</f>
        <v>4110.8369398423247</v>
      </c>
      <c r="FT131" s="2">
        <f>('DT-Prelim Calcs'!$C$6*FR131-FS131)/('DT-Prelim Calcs'!$C$6*FR131)*'DT-Prelim Calcs'!$C$7*FR131</f>
        <v>0.24077181223899125</v>
      </c>
      <c r="FU131" s="110">
        <f>FT131/'DT-Prelim Calcs'!$C$7*('DT-Prelim Calcs'!$C$8-'DT-Prelim Calcs'!$C$9)+'DT-Prelim Calcs'!$C$9</f>
        <v>17.685372945073226</v>
      </c>
      <c r="FV131" s="110">
        <f t="shared" si="135"/>
        <v>17.685372945073226</v>
      </c>
      <c r="FW131" s="2">
        <f t="shared" si="175"/>
        <v>1.3877787807814457E-16</v>
      </c>
      <c r="FX131" s="110">
        <f>FW131*'DT-Prelim Calcs'!$C$21/FR$2/'DT-Prelim Calcs'!$C$19/'DT-Prelim Calcs'!$C$18*3.39*'DT-Prelim Calcs'!$C$20</f>
        <v>9.2774121882739154E-15</v>
      </c>
      <c r="FY131" s="88">
        <f t="shared" si="136"/>
        <v>1</v>
      </c>
      <c r="FZ131" s="110">
        <f>FX130*'DT-Prelim Calcs'!$C$11+FZ130</f>
        <v>6.8356819897037893</v>
      </c>
      <c r="GA131" s="110">
        <f>GA130+0.5*FX131*'DT-Prelim Calcs'!$C$11^2+FZ131*'DT-Prelim Calcs'!$C$11</f>
        <v>33.76871666298927</v>
      </c>
      <c r="GB131" s="110">
        <f>MIN('Drive Train'!$G$35-FV130*'DT-Prelim Calcs'!$C$21*'Drive Train'!$G$38,GB130+FV$2)</f>
        <v>11.10831643494341</v>
      </c>
      <c r="GC131" s="110">
        <f>'Drive Train'!$G$35-FV131*'DT-Prelim Calcs'!$C$21*'Drive Train'!$G$38</f>
        <v>11.10831643494341</v>
      </c>
      <c r="GD131" s="1">
        <f>IF(GA131&gt;='Drive Train'!$G$30,1,0)</f>
        <v>1</v>
      </c>
      <c r="GE131" s="110">
        <f t="shared" si="176"/>
        <v>0</v>
      </c>
      <c r="GF131" s="119">
        <f>GF130+'DT-Prelim Calcs'!$C$11</f>
        <v>5.0800000000000036</v>
      </c>
      <c r="GG131" s="2">
        <f>GQ131/'Drive Train'!$G$35</f>
        <v>0.87467056561006595</v>
      </c>
      <c r="GH131" s="88">
        <f>GO131*12*60/(PI() * 'Drive Train'!$G$17)/GG$2*GG131</f>
        <v>4110.8366597201202</v>
      </c>
      <c r="GI131" s="2">
        <f>('DT-Prelim Calcs'!$C$6*GG131-GH131)/('DT-Prelim Calcs'!$C$6*GG131)*'DT-Prelim Calcs'!$C$7*GG131</f>
        <v>0.24077185192708175</v>
      </c>
      <c r="GJ131" s="110">
        <f>GI131/'DT-Prelim Calcs'!$C$7*('DT-Prelim Calcs'!$C$8-'DT-Prelim Calcs'!$C$9)+'DT-Prelim Calcs'!$C$9</f>
        <v>17.685375365765271</v>
      </c>
      <c r="GK131" s="110">
        <f t="shared" si="177"/>
        <v>17.685375365765271</v>
      </c>
      <c r="GL131" s="2">
        <f t="shared" si="178"/>
        <v>5.0639374638006274E-8</v>
      </c>
      <c r="GM131" s="110">
        <f>GL131*'DT-Prelim Calcs'!$C$21/GG$2/'DT-Prelim Calcs'!$C$19/'DT-Prelim Calcs'!$C$18*3.39*'DT-Prelim Calcs'!$C$20</f>
        <v>1.8807126178066883E-6</v>
      </c>
      <c r="GN131" s="88">
        <f t="shared" si="137"/>
        <v>1</v>
      </c>
      <c r="GO131" s="110">
        <f>GM130*'DT-Prelim Calcs'!$C$11+GO130</f>
        <v>12.304227021820369</v>
      </c>
      <c r="GP131" s="110">
        <f>GP130+0.5*GM131*'DT-Prelim Calcs'!$C$11^2+GO131*'DT-Prelim Calcs'!$C$11</f>
        <v>56.427172599047843</v>
      </c>
      <c r="GQ131" s="110">
        <f>MIN('Drive Train'!$G$35-GK130*'DT-Prelim Calcs'!$C$21*'Drive Train'!$G$38,GQ130+GK$2)</f>
        <v>11.108316183247837</v>
      </c>
      <c r="GR131" s="110">
        <f>'Drive Train'!$G$35-GK131*'DT-Prelim Calcs'!$C$21*'Drive Train'!$G$38</f>
        <v>11.108316217081125</v>
      </c>
      <c r="GS131" s="1">
        <f>IF(GP131&gt;='Drive Train'!$G$30,1,0)</f>
        <v>1</v>
      </c>
      <c r="GT131" s="110">
        <f t="shared" si="179"/>
        <v>0</v>
      </c>
      <c r="GU131" s="119">
        <f>GU130+'DT-Prelim Calcs'!$C$11</f>
        <v>5.0800000000000036</v>
      </c>
      <c r="GV131" s="2">
        <f>HF131/'Drive Train'!$G$35</f>
        <v>0.87467057126199499</v>
      </c>
      <c r="GW131" s="88">
        <f>HD131*12*60/(PI() * 'Drive Train'!$G$17)/GV$2*GV131</f>
        <v>4110.8367396064359</v>
      </c>
      <c r="GX131" s="2">
        <f>('DT-Prelim Calcs'!$C$6*GV131-GW131)/('DT-Prelim Calcs'!$C$6*GV131)*'DT-Prelim Calcs'!$C$7*GV131</f>
        <v>0.24077184060868095</v>
      </c>
      <c r="GY131" s="110">
        <f>GX131/'DT-Prelim Calcs'!$C$7*('DT-Prelim Calcs'!$C$8-'DT-Prelim Calcs'!$C$9)+'DT-Prelim Calcs'!$C$9</f>
        <v>17.685374675423095</v>
      </c>
      <c r="GZ131" s="110">
        <f t="shared" si="138"/>
        <v>17.685374675423095</v>
      </c>
      <c r="HA131" s="2">
        <f t="shared" si="180"/>
        <v>3.6197844943686164E-8</v>
      </c>
      <c r="HB131" s="110">
        <f>HA131*'DT-Prelim Calcs'!$C$21/GV$2/'DT-Prelim Calcs'!$C$19/'DT-Prelim Calcs'!$C$18*3.39*'DT-Prelim Calcs'!$C$20</f>
        <v>1.3443638316952347E-6</v>
      </c>
      <c r="HC131" s="88">
        <f t="shared" si="139"/>
        <v>1</v>
      </c>
      <c r="HD131" s="110">
        <f>HB130*'DT-Prelim Calcs'!$C$11+HD130</f>
        <v>12.304227181422476</v>
      </c>
      <c r="HE131" s="110">
        <f>HE130+0.5*HB131*'DT-Prelim Calcs'!$C$11^2+HD131*'DT-Prelim Calcs'!$C$11</f>
        <v>57.094789584777914</v>
      </c>
      <c r="HF131" s="110">
        <f>MIN('Drive Train'!$G$35-GZ130*'DT-Prelim Calcs'!$C$21*'Drive Train'!$G$38,HF130+GZ$2)</f>
        <v>11.108316255027336</v>
      </c>
      <c r="HG131" s="110">
        <f>'Drive Train'!$G$35-GZ131*'DT-Prelim Calcs'!$C$21*'Drive Train'!$G$38</f>
        <v>11.108316279211921</v>
      </c>
      <c r="HH131" s="1">
        <f>IF(HE131&gt;='Drive Train'!$G$30,1,0)</f>
        <v>1</v>
      </c>
      <c r="HI131" s="110">
        <f t="shared" si="181"/>
        <v>0</v>
      </c>
      <c r="HJ131" s="119">
        <f>HJ130+'DT-Prelim Calcs'!$C$11</f>
        <v>5.0800000000000036</v>
      </c>
      <c r="HK131" s="2">
        <f>HU131/'Drive Train'!$G$35</f>
        <v>0.87467057400044945</v>
      </c>
      <c r="HL131" s="88">
        <f>HS131*12*60/(PI() * 'Drive Train'!$G$17)/HK$2*HK131</f>
        <v>4110.8367783126951</v>
      </c>
      <c r="HM131" s="2">
        <f>('DT-Prelim Calcs'!$C$6*HK131-HL131)/('DT-Prelim Calcs'!$C$6*HK131)*'DT-Prelim Calcs'!$C$7*HK131</f>
        <v>0.24077183512472611</v>
      </c>
      <c r="HN131" s="110">
        <f>HM131/'DT-Prelim Calcs'!$C$7*('DT-Prelim Calcs'!$C$8-'DT-Prelim Calcs'!$C$9)+'DT-Prelim Calcs'!$C$9</f>
        <v>17.68537434094074</v>
      </c>
      <c r="HO131" s="110">
        <f t="shared" si="140"/>
        <v>17.68537434094074</v>
      </c>
      <c r="HP131" s="2">
        <f t="shared" si="182"/>
        <v>2.9200681761487601E-8</v>
      </c>
      <c r="HQ131" s="110">
        <f>HP131*'DT-Prelim Calcs'!$C$21/HK$2/'DT-Prelim Calcs'!$C$19/'DT-Prelim Calcs'!$C$18*3.39*'DT-Prelim Calcs'!$C$20</f>
        <v>1.0844938554231235E-6</v>
      </c>
      <c r="HR131" s="88">
        <f t="shared" si="141"/>
        <v>1</v>
      </c>
      <c r="HS131" s="110">
        <f>HQ130*'DT-Prelim Calcs'!$C$11+HS130</f>
        <v>12.304227258752372</v>
      </c>
      <c r="HT131" s="110">
        <f>HT130+0.5*HQ131*'DT-Prelim Calcs'!$C$11^2+HS131*'DT-Prelim Calcs'!$C$11</f>
        <v>57.563512330992914</v>
      </c>
      <c r="HU131" s="110">
        <f>MIN('Drive Train'!$G$35-HO130*'DT-Prelim Calcs'!$C$21*'Drive Train'!$G$38,HU130+HO$2)</f>
        <v>11.108316289805707</v>
      </c>
      <c r="HV131" s="110">
        <f>'Drive Train'!$G$35-HO131*'DT-Prelim Calcs'!$C$21*'Drive Train'!$G$38</f>
        <v>11.108316309315333</v>
      </c>
      <c r="HW131" s="1">
        <f>IF(HT131&gt;='Drive Train'!$G$30,1,0)</f>
        <v>1</v>
      </c>
      <c r="HX131" s="110">
        <f t="shared" si="183"/>
        <v>0</v>
      </c>
      <c r="HY131" s="119">
        <f>HY130+'DT-Prelim Calcs'!$C$11</f>
        <v>5.0800000000000036</v>
      </c>
      <c r="HZ131" s="2">
        <f>IJ131/'Drive Train'!$G$35</f>
        <v>0.87467057547306015</v>
      </c>
      <c r="IA131" s="88">
        <f>IH131*12*60/(PI() * 'Drive Train'!$G$17)/HZ$2*HZ131</f>
        <v>4110.8367991270825</v>
      </c>
      <c r="IB131" s="2">
        <f>('DT-Prelim Calcs'!$C$6*HZ131-IA131)/('DT-Prelim Calcs'!$C$6*HZ131)*'DT-Prelim Calcs'!$C$7*HZ131</f>
        <v>0.24077183217571571</v>
      </c>
      <c r="IC131" s="110">
        <f>IB131/'DT-Prelim Calcs'!$C$7*('DT-Prelim Calcs'!$C$8-'DT-Prelim Calcs'!$C$9)+'DT-Prelim Calcs'!$C$9</f>
        <v>17.685374161072023</v>
      </c>
      <c r="ID131" s="110">
        <f t="shared" si="142"/>
        <v>17.685374161072023</v>
      </c>
      <c r="IE131" s="2">
        <f t="shared" si="184"/>
        <v>2.5437939921157948E-8</v>
      </c>
      <c r="IF131" s="110">
        <f>IE131*'DT-Prelim Calcs'!$C$21/HZ$2/'DT-Prelim Calcs'!$C$19/'DT-Prelim Calcs'!$C$18*3.39*'DT-Prelim Calcs'!$C$20</f>
        <v>9.4474813172009175E-7</v>
      </c>
      <c r="IG131" s="88">
        <f t="shared" si="143"/>
        <v>1</v>
      </c>
      <c r="IH131" s="110">
        <f>IF130*'DT-Prelim Calcs'!$C$11+IH130</f>
        <v>12.304227300336715</v>
      </c>
      <c r="II131" s="110">
        <f>II130+0.5*IF131*'DT-Prelim Calcs'!$C$11^2+IH131*'DT-Prelim Calcs'!$C$11</f>
        <v>57.892577692270763</v>
      </c>
      <c r="IJ131" s="110">
        <f>MIN('Drive Train'!$G$35-ID130*'DT-Prelim Calcs'!$C$21*'Drive Train'!$G$38,IJ130+ID$2)</f>
        <v>11.108316308507863</v>
      </c>
      <c r="IK131" s="110">
        <f>'Drive Train'!$G$35-ID131*'DT-Prelim Calcs'!$C$21*'Drive Train'!$G$38</f>
        <v>11.108316325503518</v>
      </c>
      <c r="IL131" s="1">
        <f>IF(II131&gt;='Drive Train'!$G$30,1,0)</f>
        <v>1</v>
      </c>
      <c r="IM131" s="110">
        <f t="shared" si="185"/>
        <v>0</v>
      </c>
      <c r="IN131" s="119">
        <f>IN130+'DT-Prelim Calcs'!$C$11</f>
        <v>5.0800000000000036</v>
      </c>
      <c r="IO131" s="2">
        <f>IY131/'Drive Train'!$G$35</f>
        <v>0.87467057633755474</v>
      </c>
      <c r="IP131" s="88">
        <f>IW131*12*60/(PI() * 'Drive Train'!$G$17)/IO$2*IO131</f>
        <v>4110.8368113461465</v>
      </c>
      <c r="IQ131" s="2">
        <f>('DT-Prelim Calcs'!$C$6*IO131-IP131)/('DT-Prelim Calcs'!$C$6*IO131)*'DT-Prelim Calcs'!$C$7*IO131</f>
        <v>0.24077183044450237</v>
      </c>
      <c r="IR131" s="110">
        <f>IQ131/'DT-Prelim Calcs'!$C$7*('DT-Prelim Calcs'!$C$8-'DT-Prelim Calcs'!$C$9)+'DT-Prelim Calcs'!$C$9</f>
        <v>17.685374055480288</v>
      </c>
      <c r="IS131" s="110">
        <f t="shared" si="144"/>
        <v>17.685374055480288</v>
      </c>
      <c r="IT131" s="2">
        <f t="shared" si="186"/>
        <v>2.3229026396842656E-8</v>
      </c>
      <c r="IU131" s="110">
        <f>IT131*'DT-Prelim Calcs'!$C$21/IO$2/'DT-Prelim Calcs'!$C$19/'DT-Prelim Calcs'!$C$18*3.39*'DT-Prelim Calcs'!$C$20</f>
        <v>8.6271055589059752E-7</v>
      </c>
      <c r="IV131" s="88">
        <f t="shared" si="145"/>
        <v>1</v>
      </c>
      <c r="IW131" s="110">
        <f>IU130*'DT-Prelim Calcs'!$C$11+IW130</f>
        <v>12.304227324748759</v>
      </c>
      <c r="IX131" s="110">
        <f>IX130+0.5*IU131*'DT-Prelim Calcs'!$C$11^2+IW131*'DT-Prelim Calcs'!$C$11</f>
        <v>58.125295467862458</v>
      </c>
      <c r="IY131" s="110">
        <f>MIN('Drive Train'!$G$35-IS130*'DT-Prelim Calcs'!$C$21*'Drive Train'!$G$38,IY130+IS$2)</f>
        <v>11.108316319486944</v>
      </c>
      <c r="IZ131" s="110">
        <f>'Drive Train'!$G$35-IS131*'DT-Prelim Calcs'!$C$21*'Drive Train'!$G$38</f>
        <v>11.108316335006773</v>
      </c>
      <c r="JA131" s="1">
        <f>IF(IX131&gt;='Drive Train'!$G$30,1,0)</f>
        <v>1</v>
      </c>
      <c r="JB131" s="110">
        <f t="shared" si="187"/>
        <v>0</v>
      </c>
      <c r="JC131" s="119">
        <f>JC130+'DT-Prelim Calcs'!$C$11</f>
        <v>5.0800000000000036</v>
      </c>
      <c r="JD131" s="2">
        <f>JN131/'Drive Train'!$G$35</f>
        <v>0.87467057684374927</v>
      </c>
      <c r="JE131" s="88">
        <f>JL131*12*60/(PI() * 'Drive Train'!$G$17)/JD$2*JD131</f>
        <v>4110.8368185008767</v>
      </c>
      <c r="JF131" s="2">
        <f>('DT-Prelim Calcs'!$C$6*JD131-JE131)/('DT-Prelim Calcs'!$C$6*JD131)*'DT-Prelim Calcs'!$C$7*JD131</f>
        <v>0.24077182943081044</v>
      </c>
      <c r="JG131" s="110">
        <f>JF131/'DT-Prelim Calcs'!$C$7*('DT-Prelim Calcs'!$C$8-'DT-Prelim Calcs'!$C$9)+'DT-Prelim Calcs'!$C$9</f>
        <v>17.68537399365227</v>
      </c>
      <c r="JH131" s="110">
        <f t="shared" si="146"/>
        <v>17.68537399365227</v>
      </c>
      <c r="JI131" s="2">
        <f t="shared" si="188"/>
        <v>2.1935622623869833E-8</v>
      </c>
      <c r="JJ131" s="110">
        <f>JI131*'DT-Prelim Calcs'!$C$21/JD$2/'DT-Prelim Calcs'!$C$19/'DT-Prelim Calcs'!$C$18*3.39*'DT-Prelim Calcs'!$C$20</f>
        <v>8.1467440194640781E-7</v>
      </c>
      <c r="JK131" s="88">
        <f t="shared" si="147"/>
        <v>1</v>
      </c>
      <c r="JL131" s="110">
        <f>JJ130*'DT-Prelim Calcs'!$C$11+JL130</f>
        <v>12.304227339042948</v>
      </c>
      <c r="JM131" s="110">
        <f>JM130+0.5*JJ131*'DT-Prelim Calcs'!$C$11^2+JL131*'DT-Prelim Calcs'!$C$11</f>
        <v>58.282928208589169</v>
      </c>
      <c r="JN131" s="110">
        <f>MIN('Drive Train'!$G$35-JH130*'DT-Prelim Calcs'!$C$21*'Drive Train'!$G$38,JN130+JH$2)</f>
        <v>11.108316325915615</v>
      </c>
      <c r="JO131" s="110">
        <f>'Drive Train'!$G$35-JH131*'DT-Prelim Calcs'!$C$21*'Drive Train'!$G$38</f>
        <v>11.108316340571296</v>
      </c>
      <c r="JP131" s="1">
        <f>IF(JM131&gt;='Drive Train'!$G$30,1,0)</f>
        <v>1</v>
      </c>
      <c r="JQ131" s="110">
        <f>MIN(JG131,'DT-Prelim Calcs'!$C$10)*'DT-Prelim Calcs'!$C$11*1000/60/60*(1-JP131)</f>
        <v>0</v>
      </c>
      <c r="JR131" s="119">
        <f>JR130+'DT-Prelim Calcs'!$C$11</f>
        <v>5.0800000000000036</v>
      </c>
      <c r="JS131" s="2">
        <f>KC131/'Drive Train'!$G$35</f>
        <v>0.87467057702998419</v>
      </c>
      <c r="JT131" s="88">
        <f>KA131*12*60/(PI() * 'Drive Train'!$G$17)/JS$2*JS131</f>
        <v>4110.8368211331835</v>
      </c>
      <c r="JU131" s="2">
        <f>('DT-Prelim Calcs'!$C$6*JS131-JT131)/('DT-Prelim Calcs'!$C$6*JS131)*'DT-Prelim Calcs'!$C$7*JS131</f>
        <v>0.24077182905786182</v>
      </c>
      <c r="JV131" s="110">
        <f>JU131/'DT-Prelim Calcs'!$C$7*('DT-Prelim Calcs'!$C$8-'DT-Prelim Calcs'!$C$9)+'DT-Prelim Calcs'!$C$9</f>
        <v>17.685373970905047</v>
      </c>
      <c r="JW131" s="110">
        <f t="shared" si="148"/>
        <v>17.685373970905047</v>
      </c>
      <c r="JX131" s="2">
        <f t="shared" si="189"/>
        <v>2.1459764826259331E-8</v>
      </c>
      <c r="JY131" s="110">
        <f>JX131*'DT-Prelim Calcs'!$C$21/JS$2/'DT-Prelim Calcs'!$C$19/'DT-Prelim Calcs'!$C$18*3.39*'DT-Prelim Calcs'!$C$20</f>
        <v>7.9700136055035385E-7</v>
      </c>
      <c r="JZ131" s="88">
        <f t="shared" si="149"/>
        <v>1</v>
      </c>
      <c r="KA131" s="110">
        <f>JY130*'DT-Prelim Calcs'!$C$11+KA130</f>
        <v>12.304227344301943</v>
      </c>
      <c r="KB131" s="110">
        <f>KB130+0.5*JY131*'DT-Prelim Calcs'!$C$11^2+KA131*'DT-Prelim Calcs'!$C$11</f>
        <v>58.345018290657663</v>
      </c>
      <c r="KC131" s="110">
        <f>MIN('Drive Train'!$G$35-JW130*'DT-Prelim Calcs'!$C$21*'Drive Train'!$G$38,KC130+JW$2)</f>
        <v>11.108316328280798</v>
      </c>
      <c r="KD131" s="110">
        <f>'Drive Train'!$G$35-JW131*'DT-Prelim Calcs'!$C$21*'Drive Train'!$G$38</f>
        <v>11.108316342618545</v>
      </c>
      <c r="KE131" s="1">
        <f>IF(KB131&gt;='Drive Train'!$G$30,1,0)</f>
        <v>1</v>
      </c>
      <c r="KF131" s="110">
        <f>MIN(JV131,'DT-Prelim Calcs'!$C$10)*'DT-Prelim Calcs'!$C$11*1000/60/60*(1-KE131)</f>
        <v>0</v>
      </c>
      <c r="KG131" s="119">
        <f>KG130+'DT-Prelim Calcs'!$C$11</f>
        <v>5.0800000000000036</v>
      </c>
      <c r="KH131" s="2">
        <f>KR131/'Drive Train'!$G$35</f>
        <v>0.87467057701613549</v>
      </c>
      <c r="KI131" s="88">
        <f>KP131*12*60/(PI() * 'Drive Train'!$G$17)/KH$2*KH131</f>
        <v>4110.8368209374394</v>
      </c>
      <c r="KJ131" s="2">
        <f>('DT-Prelim Calcs'!$C$6*KH131-KI131)/('DT-Prelim Calcs'!$C$6*KH131)*'DT-Prelim Calcs'!$C$7*KH131</f>
        <v>0.24077182908559525</v>
      </c>
      <c r="KK131" s="110">
        <f>KJ131/'DT-Prelim Calcs'!$C$7*('DT-Prelim Calcs'!$C$8-'DT-Prelim Calcs'!$C$9)+'DT-Prelim Calcs'!$C$9</f>
        <v>17.685373972596587</v>
      </c>
      <c r="KL131" s="110">
        <f t="shared" si="150"/>
        <v>17.685373972596587</v>
      </c>
      <c r="KM131" s="2">
        <f t="shared" si="190"/>
        <v>2.1495150770434179E-8</v>
      </c>
      <c r="KN131" s="110">
        <f>KM131*'DT-Prelim Calcs'!$C$21/KH$2/'DT-Prelim Calcs'!$C$19/'DT-Prelim Calcs'!$C$18*3.39*'DT-Prelim Calcs'!$C$20</f>
        <v>7.9831557092870819E-7</v>
      </c>
      <c r="KO131" s="88">
        <f t="shared" si="151"/>
        <v>1</v>
      </c>
      <c r="KP131" s="110">
        <f>KN130*'DT-Prelim Calcs'!$C$11+KP130</f>
        <v>12.304227343910872</v>
      </c>
      <c r="KQ131" s="110">
        <f>KQ130+0.5*KN131*'DT-Prelim Calcs'!$C$11^2+KP131*'DT-Prelim Calcs'!$C$11</f>
        <v>58.340462854792662</v>
      </c>
      <c r="KR131" s="110">
        <f>MIN('Drive Train'!$G$35-KL130*'DT-Prelim Calcs'!$C$21*'Drive Train'!$G$38,KR130+KL$2)</f>
        <v>11.10831632810492</v>
      </c>
      <c r="KS131" s="110">
        <f>'Drive Train'!$G$35-KL131*'DT-Prelim Calcs'!$C$21*'Drive Train'!$G$38</f>
        <v>11.108316342466306</v>
      </c>
      <c r="KT131" s="1">
        <f>IF(KQ131&gt;='Drive Train'!$G$30,1,0)</f>
        <v>1</v>
      </c>
      <c r="KU131" s="110">
        <f>MIN(KK131,'DT-Prelim Calcs'!$C$10)*'DT-Prelim Calcs'!$C$11*1000/60/60*(1-KT131)</f>
        <v>0</v>
      </c>
      <c r="KV131" s="119">
        <f>KV130+'DT-Prelim Calcs'!$C$11</f>
        <v>5.0800000000000036</v>
      </c>
      <c r="KW131" s="2">
        <f>LG131/'Drive Train'!$G$35</f>
        <v>0.87467057702913709</v>
      </c>
      <c r="KX131" s="88">
        <f>LE131*12*60/(PI() * 'Drive Train'!$G$17)/KW$2*KW131</f>
        <v>4110.8368211212119</v>
      </c>
      <c r="KY131" s="2">
        <f>('DT-Prelim Calcs'!$C$6*KW131-KX131)/('DT-Prelim Calcs'!$C$6*KW131)*'DT-Prelim Calcs'!$C$7*KW131</f>
        <v>0.24077182905955788</v>
      </c>
      <c r="KZ131" s="110">
        <f>KY131/'DT-Prelim Calcs'!$C$7*('DT-Prelim Calcs'!$C$8-'DT-Prelim Calcs'!$C$9)+'DT-Prelim Calcs'!$C$9</f>
        <v>17.685373971008495</v>
      </c>
      <c r="LA131" s="110">
        <f t="shared" si="152"/>
        <v>17.685373971008495</v>
      </c>
      <c r="LB131" s="2">
        <f t="shared" si="191"/>
        <v>2.1461928956245657E-8</v>
      </c>
      <c r="LC131" s="110">
        <f>LB131*'DT-Prelim Calcs'!$C$21/KW$2/'DT-Prelim Calcs'!$C$19/'DT-Prelim Calcs'!$C$18*3.39*'DT-Prelim Calcs'!$C$20</f>
        <v>7.9708173489543504E-7</v>
      </c>
      <c r="LD131" s="88">
        <f t="shared" si="153"/>
        <v>1</v>
      </c>
      <c r="LE131" s="110">
        <f>LC130*'DT-Prelim Calcs'!$C$11+LE130</f>
        <v>12.304227344278024</v>
      </c>
      <c r="LF131" s="110">
        <f>LF130+0.5*LC131*'DT-Prelim Calcs'!$C$11^2+LE131*'DT-Prelim Calcs'!$C$11</f>
        <v>58.344803206188033</v>
      </c>
      <c r="LG131" s="110">
        <f>MIN('Drive Train'!$G$35-LA130*'DT-Prelim Calcs'!$C$21*'Drive Train'!$G$38,LG130+LA$2)</f>
        <v>11.108316328270041</v>
      </c>
      <c r="LH131" s="110">
        <f>'Drive Train'!$G$35-LA131*'DT-Prelim Calcs'!$C$21*'Drive Train'!$G$38</f>
        <v>11.108316342609236</v>
      </c>
      <c r="LI131" s="1">
        <f>IF(LF131&gt;='Drive Train'!$G$30,1,0)</f>
        <v>1</v>
      </c>
      <c r="LJ131" s="110">
        <f>MIN(KZ131,'DT-Prelim Calcs'!$C$10)*'DT-Prelim Calcs'!$C$11*1000/60/60*(1-LI131)</f>
        <v>0</v>
      </c>
      <c r="LK131" s="119">
        <f>LK130+'DT-Prelim Calcs'!$C$11</f>
        <v>5.0800000000000036</v>
      </c>
      <c r="LL131" s="2">
        <f>LV131/'Drive Train'!$G$35</f>
        <v>0.87467057701934015</v>
      </c>
      <c r="LM131" s="88">
        <f>LT131*12*60/(PI() * 'Drive Train'!$G$17)/LL$2*LL131</f>
        <v>4110.8368209827368</v>
      </c>
      <c r="LN131" s="2">
        <f>('DT-Prelim Calcs'!$C$6*LL131-LM131)/('DT-Prelim Calcs'!$C$6*LL131)*'DT-Prelim Calcs'!$C$7*LL131</f>
        <v>0.24077182907917735</v>
      </c>
      <c r="LO131" s="110">
        <f>LN131/'DT-Prelim Calcs'!$C$7*('DT-Prelim Calcs'!$C$8-'DT-Prelim Calcs'!$C$9)+'DT-Prelim Calcs'!$C$9</f>
        <v>17.685373972205142</v>
      </c>
      <c r="LP131" s="110">
        <f t="shared" si="154"/>
        <v>17.685373972205142</v>
      </c>
      <c r="LQ131" s="2">
        <f t="shared" si="192"/>
        <v>2.1486962015204725E-8</v>
      </c>
      <c r="LR131" s="110">
        <f>LQ131*'DT-Prelim Calcs'!$C$21/LL$2/'DT-Prelim Calcs'!$C$19/'DT-Prelim Calcs'!$C$18*3.39*'DT-Prelim Calcs'!$C$20</f>
        <v>7.9801144601811712E-7</v>
      </c>
      <c r="LS131" s="88">
        <f t="shared" si="155"/>
        <v>1</v>
      </c>
      <c r="LT131" s="110">
        <f>LR130*'DT-Prelim Calcs'!$C$11+LT130</f>
        <v>12.304227344001369</v>
      </c>
      <c r="LU131" s="110">
        <f>LU130+0.5*LR131*'DT-Prelim Calcs'!$C$11^2+LT131*'DT-Prelim Calcs'!$C$11</f>
        <v>58.341927622536055</v>
      </c>
      <c r="LV131" s="110">
        <f>MIN('Drive Train'!$G$35-LP130*'DT-Prelim Calcs'!$C$21*'Drive Train'!$G$38,LV130+LP$2)</f>
        <v>11.108316328145619</v>
      </c>
      <c r="LW131" s="110">
        <f>'Drive Train'!$G$35-LP131*'DT-Prelim Calcs'!$C$21*'Drive Train'!$G$38</f>
        <v>11.108316342501537</v>
      </c>
      <c r="LX131" s="1">
        <f>IF(LU131&gt;='Drive Train'!$G$30,1,0)</f>
        <v>1</v>
      </c>
      <c r="LY131" s="110">
        <f>MIN(LO131,'DT-Prelim Calcs'!$C$10)*'DT-Prelim Calcs'!$C$11*1000/60/60*(1-LX131)</f>
        <v>0</v>
      </c>
      <c r="LZ131" s="119">
        <f>LZ130+'DT-Prelim Calcs'!$C$11</f>
        <v>5.0800000000000036</v>
      </c>
    </row>
    <row r="132" spans="18:338" x14ac:dyDescent="0.2">
      <c r="R132" s="119">
        <f>R131+'DT-Prelim Calcs'!$C$11</f>
        <v>5.1200000000000037</v>
      </c>
      <c r="S132" s="2">
        <f>AG132/'Drive Train'!$G$35</f>
        <v>0</v>
      </c>
      <c r="T132" s="88">
        <f>AE132*12*60/(PI() * 'Drive Train'!$G$17)/S$2*ABS(S132)</f>
        <v>0</v>
      </c>
      <c r="U132" s="2">
        <f>IF(OR(AD131=1,AND($C$32=Motors!$C$28,'DT-Prelim Calcs'!AI131=1)),0,IF(AG132=0,-(V131+$C$9)/($C$8-$C$9)*$C$7,($C$6*S132-T132)/($C$6*S132)*$C$7*S132))</f>
        <v>0</v>
      </c>
      <c r="V132" s="110">
        <f>IF(AND(AD131=1,AI131=1),0,ABS(U132/$C$7*($C$8-$C$9)+$C$9) *'Drive Train'!$K$55 + V131*(1-'Drive Train'!$K$55))</f>
        <v>0</v>
      </c>
      <c r="W132" s="110">
        <f t="shared" si="196"/>
        <v>0</v>
      </c>
      <c r="X132" s="2">
        <f>MAX(MIN(IF(AND(AI131=1,AG132&lt;0),-1,1)*(W132-$C$9)/($C$8-$C$9)*$C$7-$C$29*AE132/T$2 -  AI131*$C$29/2,X$2),MAX(X$4:X131)*-1)</f>
        <v>-0.19877611615902296</v>
      </c>
      <c r="Y132" s="110">
        <f t="shared" si="109"/>
        <v>0</v>
      </c>
      <c r="Z132" s="110">
        <f t="shared" si="110"/>
        <v>0</v>
      </c>
      <c r="AA132" s="110">
        <f t="shared" si="111"/>
        <v>0</v>
      </c>
      <c r="AB132" s="110" t="e">
        <f t="shared" si="112"/>
        <v>#N/A</v>
      </c>
      <c r="AC132" s="88">
        <f t="shared" si="156"/>
        <v>0</v>
      </c>
      <c r="AD132" s="1">
        <f t="shared" si="113"/>
        <v>1</v>
      </c>
      <c r="AE132" s="110">
        <f t="shared" si="114"/>
        <v>0</v>
      </c>
      <c r="AF132" s="110" t="e">
        <f t="shared" si="115"/>
        <v>#N/A</v>
      </c>
      <c r="AG132" s="110">
        <f>IF(AI131=0,MIN('Drive Train'!$G$35-W131*$C$21*'Drive Train'!$G$38,AG131+W$2)-$C$3,IF(AE131-1&lt;=0,0,IF($C$32=Motors!$C$26,MAX(ABS('Drive Train'!$G$35-W131*$C$21*'Drive Train'!$G$38)*-1,AG131-W$2),MAX(0,ABS('Drive Train'!$G$35-W131*$C$21*'Drive Train'!$G$38)*-1,AG131-W$2))))</f>
        <v>0</v>
      </c>
      <c r="AH132" s="110">
        <f>'Drive Train'!$G$35-ABS(W132)*'DT-Prelim Calcs'!$C$21*'Drive Train'!$G$38</f>
        <v>12.7</v>
      </c>
      <c r="AI132" s="1">
        <f>IF(AJ132&gt;='Drive Train'!$G$30,1,0)</f>
        <v>1</v>
      </c>
      <c r="AJ132" s="110">
        <f>AJ131+0.5*Y132*'DT-Prelim Calcs'!$C$11^2+AE132*'DT-Prelim Calcs'!$C$11</f>
        <v>27.383415475911544</v>
      </c>
      <c r="AK132" s="110">
        <f t="shared" si="193"/>
        <v>0</v>
      </c>
      <c r="AL132" s="119">
        <f>AL131+'DT-Prelim Calcs'!$C$11</f>
        <v>5.1200000000000037</v>
      </c>
      <c r="AM132" s="2">
        <f>AW132/'Drive Train'!$G$35</f>
        <v>0.78249173930299432</v>
      </c>
      <c r="AN132" s="88">
        <f>AU132*12*60/(PI() * 'Drive Train'!$G$17)/AM$2*AM132</f>
        <v>2698.0845479027603</v>
      </c>
      <c r="AO132" s="2">
        <f>('DT-Prelim Calcs'!$C$6*AM132-AN132)/('DT-Prelim Calcs'!$C$6*AM132)*'DT-Prelim Calcs'!$C$7*AM132</f>
        <v>0.45189225437905556</v>
      </c>
      <c r="AP132" s="110">
        <f>AO132/'DT-Prelim Calcs'!$C$7*('DT-Prelim Calcs'!$C$8-'DT-Prelim Calcs'!$C$9)+'DT-Prelim Calcs'!$C$9</f>
        <v>30.562222607516865</v>
      </c>
      <c r="AQ132" s="110">
        <f t="shared" si="117"/>
        <v>30.562222607516865</v>
      </c>
      <c r="AR132" s="2">
        <f t="shared" si="157"/>
        <v>0.27524954954489478</v>
      </c>
      <c r="AS132" s="110">
        <f>AR132*'DT-Prelim Calcs'!$C$21/AM$2/'DT-Prelim Calcs'!$C$19/'DT-Prelim Calcs'!$C$18*3.39*'DT-Prelim Calcs'!$C$20</f>
        <v>3.066775436556251</v>
      </c>
      <c r="AT132" s="88">
        <f t="shared" si="118"/>
        <v>0</v>
      </c>
      <c r="AU132" s="110">
        <f>AS131*'DT-Prelim Calcs'!$C$11+AU131</f>
        <v>30.090067723930048</v>
      </c>
      <c r="AV132" s="110">
        <f>AV131+0.5*AS132*'DT-Prelim Calcs'!$C$11^2+AU132*'DT-Prelim Calcs'!$C$11</f>
        <v>91.682764876559403</v>
      </c>
      <c r="AW132" s="110">
        <f>MIN('Drive Train'!$G$35-AQ131*'DT-Prelim Calcs'!$C$21*'Drive Train'!$G$38,AW131+AQ$2)</f>
        <v>9.9376450891480275</v>
      </c>
      <c r="AX132" s="110">
        <f>'Drive Train'!$G$35-AQ132*'DT-Prelim Calcs'!$C$21*'Drive Train'!$G$38</f>
        <v>9.9493999653234813</v>
      </c>
      <c r="AY132" s="1">
        <f>IF(AV132&gt;='Drive Train'!$G$30,1,0)</f>
        <v>1</v>
      </c>
      <c r="AZ132" s="110">
        <f t="shared" si="158"/>
        <v>0</v>
      </c>
      <c r="BA132" s="119">
        <f>BA131+'DT-Prelim Calcs'!$C$11</f>
        <v>5.1200000000000037</v>
      </c>
      <c r="BB132" s="2">
        <f>BL132/'Drive Train'!$G$35</f>
        <v>0.86276195555132096</v>
      </c>
      <c r="BC132" s="88">
        <f>BJ132*12*60/(PI() * 'Drive Train'!$G$17)/BB$2*BB132</f>
        <v>3930.4700127222145</v>
      </c>
      <c r="BD132" s="2">
        <f>('DT-Prelim Calcs'!$C$6*BB132-BC132)/('DT-Prelim Calcs'!$C$6*BB132)*'DT-Prelim Calcs'!$C$7*BB132</f>
        <v>0.26752813850230733</v>
      </c>
      <c r="BE132" s="110">
        <f>BD132/'DT-Prelim Calcs'!$C$7*('DT-Prelim Calcs'!$C$8-'DT-Prelim Calcs'!$C$9)+'DT-Prelim Calcs'!$C$9</f>
        <v>19.317319085956335</v>
      </c>
      <c r="BF132" s="110">
        <f t="shared" si="119"/>
        <v>19.317319085956335</v>
      </c>
      <c r="BG132" s="2">
        <f t="shared" si="159"/>
        <v>3.4142883713387112E-2</v>
      </c>
      <c r="BH132" s="110">
        <f>BG132*'DT-Prelim Calcs'!$C$21/BB$2/'DT-Prelim Calcs'!$C$19/'DT-Prelim Calcs'!$C$18*3.39*'DT-Prelim Calcs'!$C$20</f>
        <v>0.59175383933902959</v>
      </c>
      <c r="BI132" s="88">
        <f t="shared" si="120"/>
        <v>0</v>
      </c>
      <c r="BJ132" s="110">
        <f>BH131*'DT-Prelim Calcs'!$C$11+BJ131</f>
        <v>25.557322117962517</v>
      </c>
      <c r="BK132" s="110">
        <f>BK131+0.5*BH132*'DT-Prelim Calcs'!$C$11^2+BJ132*'DT-Prelim Calcs'!$C$11</f>
        <v>95.107221496989112</v>
      </c>
      <c r="BL132" s="110">
        <f>MIN('Drive Train'!$G$35-BF131*'DT-Prelim Calcs'!$C$21*'Drive Train'!$G$38,BL131+BF$2)</f>
        <v>10.957076835501775</v>
      </c>
      <c r="BM132" s="110">
        <f>'Drive Train'!$G$35-BF132*'DT-Prelim Calcs'!$C$21*'Drive Train'!$G$38</f>
        <v>10.961441282263928</v>
      </c>
      <c r="BN132" s="1">
        <f>IF(BK132&gt;='Drive Train'!$G$30,1,0)</f>
        <v>1</v>
      </c>
      <c r="BO132" s="110">
        <f t="shared" si="160"/>
        <v>0</v>
      </c>
      <c r="BP132" s="119">
        <f>BP131+'DT-Prelim Calcs'!$C$11</f>
        <v>5.1200000000000037</v>
      </c>
      <c r="BQ132" s="2">
        <f>CA132/'Drive Train'!$G$35</f>
        <v>0.8741987426309108</v>
      </c>
      <c r="BR132" s="88">
        <f>BY132*12*60/(PI() * 'Drive Train'!$G$17)/BQ$2*BQ132</f>
        <v>4103.8054978147302</v>
      </c>
      <c r="BS132" s="2">
        <f>('DT-Prelim Calcs'!$C$6*BQ132-BR132)/('DT-Prelim Calcs'!$C$6*BQ132)*'DT-Prelim Calcs'!$C$7*BQ132</f>
        <v>0.241804173698836</v>
      </c>
      <c r="BT132" s="110">
        <f>BS132/'DT-Prelim Calcs'!$C$7*('DT-Prelim Calcs'!$C$8-'DT-Prelim Calcs'!$C$9)+'DT-Prelim Calcs'!$C$9</f>
        <v>17.748339672411277</v>
      </c>
      <c r="BU132" s="110">
        <f t="shared" si="121"/>
        <v>17.748339672411277</v>
      </c>
      <c r="BV132" s="2">
        <f t="shared" si="161"/>
        <v>1.3144605208710858E-3</v>
      </c>
      <c r="BW132" s="110">
        <f>BV132*'DT-Prelim Calcs'!$C$21/BQ$2/'DT-Prelim Calcs'!$C$19/'DT-Prelim Calcs'!$C$18*3.39*'DT-Prelim Calcs'!$C$20</f>
        <v>3.0918185432300939E-2</v>
      </c>
      <c r="BX132" s="88">
        <f t="shared" si="122"/>
        <v>1</v>
      </c>
      <c r="BY132" s="110">
        <f>BW131*'DT-Prelim Calcs'!$C$11+BY131</f>
        <v>19.404965362453062</v>
      </c>
      <c r="BZ132" s="110">
        <f>BZ131+0.5*BW132*'DT-Prelim Calcs'!$C$11^2+BY132*'DT-Prelim Calcs'!$C$11</f>
        <v>83.242310440770794</v>
      </c>
      <c r="CA132" s="110">
        <f>MIN('Drive Train'!$G$35-BU131*'DT-Prelim Calcs'!$C$21*'Drive Train'!$G$38,CA131+BU$2)</f>
        <v>11.102324031412566</v>
      </c>
      <c r="CB132" s="110">
        <f>'Drive Train'!$G$35-BU132*'DT-Prelim Calcs'!$C$21*'Drive Train'!$G$38</f>
        <v>11.102649429482984</v>
      </c>
      <c r="CC132" s="1">
        <f>IF(BZ132&gt;='Drive Train'!$G$30,1,0)</f>
        <v>1</v>
      </c>
      <c r="CD132" s="110">
        <f t="shared" si="162"/>
        <v>0</v>
      </c>
      <c r="CE132" s="119">
        <f>CE131+'DT-Prelim Calcs'!$C$11</f>
        <v>5.1200000000000037</v>
      </c>
      <c r="CF132" s="2">
        <f>CP132/'Drive Train'!$G$35</f>
        <v>0.87466439952601338</v>
      </c>
      <c r="CG132" s="88">
        <f>CN132*12*60/(PI() * 'Drive Train'!$G$17)/CF$2*CF132</f>
        <v>4110.7466631489342</v>
      </c>
      <c r="CH132" s="2">
        <f>('DT-Prelim Calcs'!$C$6*CF132-CG132)/('DT-Prelim Calcs'!$C$6*CF132)*'DT-Prelim Calcs'!$C$7*CF132</f>
        <v>0.24078488637277523</v>
      </c>
      <c r="CI132" s="110">
        <f>CH132/'DT-Prelim Calcs'!$C$7*('DT-Prelim Calcs'!$C$8-'DT-Prelim Calcs'!$C$9)+'DT-Prelim Calcs'!$C$9</f>
        <v>17.686170374509697</v>
      </c>
      <c r="CJ132" s="110">
        <f t="shared" si="123"/>
        <v>17.686170374509697</v>
      </c>
      <c r="CK132" s="2">
        <f t="shared" si="163"/>
        <v>1.6658864923302374E-5</v>
      </c>
      <c r="CL132" s="110">
        <f>CK132*'DT-Prelim Calcs'!$C$21/CF$2/'DT-Prelim Calcs'!$C$19/'DT-Prelim Calcs'!$C$18*3.39*'DT-Prelim Calcs'!$C$20</f>
        <v>4.9495931075069135E-4</v>
      </c>
      <c r="CM132" s="88">
        <f t="shared" si="124"/>
        <v>1</v>
      </c>
      <c r="CN132" s="110">
        <f>CL131*'DT-Prelim Calcs'!$C$11+CN131</f>
        <v>15.380055487467285</v>
      </c>
      <c r="CO132" s="110">
        <f>CO131+0.5*CL132*'DT-Prelim Calcs'!$C$11^2+CN132*'DT-Prelim Calcs'!$C$11</f>
        <v>70.718074830148552</v>
      </c>
      <c r="CP132" s="110">
        <f>MIN('Drive Train'!$G$35-CJ131*'DT-Prelim Calcs'!$C$21*'Drive Train'!$G$38,CP131+CJ$2)</f>
        <v>11.10823787398037</v>
      </c>
      <c r="CQ132" s="110">
        <f>'Drive Train'!$G$35-CJ132*'DT-Prelim Calcs'!$C$21*'Drive Train'!$G$38</f>
        <v>11.108244666294127</v>
      </c>
      <c r="CR132" s="1">
        <f>IF(CO132&gt;='Drive Train'!$G$30,1,0)</f>
        <v>1</v>
      </c>
      <c r="CS132" s="110">
        <f t="shared" si="164"/>
        <v>0</v>
      </c>
      <c r="CT132" s="119">
        <f>CT131+'DT-Prelim Calcs'!$C$11</f>
        <v>5.1200000000000037</v>
      </c>
      <c r="CU132" s="2">
        <f>DE132/'Drive Train'!$G$35</f>
        <v>0.87467055994324461</v>
      </c>
      <c r="CV132" s="88">
        <f>DC132*12*60/(PI() * 'Drive Train'!$G$17)/CU$2*CU132</f>
        <v>4110.8365775002303</v>
      </c>
      <c r="CW132" s="2">
        <f>('DT-Prelim Calcs'!$C$6*CU132-CV132)/('DT-Prelim Calcs'!$C$6*CU132)*'DT-Prelim Calcs'!$C$7*CU132</f>
        <v>0.24077186378789878</v>
      </c>
      <c r="CX132" s="110">
        <f>CW132/'DT-Prelim Calcs'!$C$7*('DT-Prelim Calcs'!$C$8-'DT-Prelim Calcs'!$C$9)+'DT-Prelim Calcs'!$C$9</f>
        <v>17.685376089190989</v>
      </c>
      <c r="CY132" s="110">
        <f t="shared" si="125"/>
        <v>17.685376089190989</v>
      </c>
      <c r="CZ132" s="2">
        <f t="shared" si="165"/>
        <v>6.5755898670527557E-8</v>
      </c>
      <c r="DA132" s="110">
        <f>CZ132*'DT-Prelim Calcs'!$C$21/CU$2/'DT-Prelim Calcs'!$C$19/'DT-Prelim Calcs'!$C$18*3.39*'DT-Prelim Calcs'!$C$20</f>
        <v>2.3607259022309129E-6</v>
      </c>
      <c r="DB132" s="88">
        <f t="shared" si="126"/>
        <v>1</v>
      </c>
      <c r="DC132" s="110">
        <f>DA131*'DT-Prelim Calcs'!$C$11+DC131</f>
        <v>12.728510540113534</v>
      </c>
      <c r="DD132" s="110">
        <f>DD131+0.5*DA132*'DT-Prelim Calcs'!$C$11^2+DC132*'DT-Prelim Calcs'!$C$11</f>
        <v>60.560546341074534</v>
      </c>
      <c r="DE132" s="110">
        <f>MIN('Drive Train'!$G$35-CY131*'DT-Prelim Calcs'!$C$21*'Drive Train'!$G$38,DE131+CY$2)</f>
        <v>11.108316111279207</v>
      </c>
      <c r="DF132" s="110">
        <f>'Drive Train'!$G$35-CY132*'DT-Prelim Calcs'!$C$21*'Drive Train'!$G$38</f>
        <v>11.10831615197281</v>
      </c>
      <c r="DG132" s="1">
        <f>IF(DD132&gt;='Drive Train'!$G$30,1,0)</f>
        <v>1</v>
      </c>
      <c r="DH132" s="110">
        <f t="shared" si="166"/>
        <v>0</v>
      </c>
      <c r="DI132" s="119">
        <f>DI131+'DT-Prelim Calcs'!$C$11</f>
        <v>5.1200000000000037</v>
      </c>
      <c r="DJ132" s="2">
        <f>DT132/'Drive Train'!$G$35</f>
        <v>0.87467058539879372</v>
      </c>
      <c r="DK132" s="88">
        <f>DR132*12*60/(PI() * 'Drive Train'!$G$17)/DJ$2*DJ132</f>
        <v>4110.8369394315368</v>
      </c>
      <c r="DL132" s="2">
        <f>('DT-Prelim Calcs'!$C$6*DJ132-DK132)/('DT-Prelim Calcs'!$C$6*DJ132)*'DT-Prelim Calcs'!$C$7*DJ132</f>
        <v>0.24077181229612332</v>
      </c>
      <c r="DM132" s="110">
        <f>DL132/'DT-Prelim Calcs'!$C$7*('DT-Prelim Calcs'!$C$8-'DT-Prelim Calcs'!$C$9)+'DT-Prelim Calcs'!$C$9</f>
        <v>17.685372948557877</v>
      </c>
      <c r="DN132" s="110">
        <f t="shared" si="127"/>
        <v>17.685372948557877</v>
      </c>
      <c r="DO132" s="2">
        <f t="shared" si="167"/>
        <v>7.298314730341815E-11</v>
      </c>
      <c r="DP132" s="110">
        <f>DO132*'DT-Prelim Calcs'!$C$21/DJ$2/'DT-Prelim Calcs'!$C$19/'DT-Prelim Calcs'!$C$18*3.39*'DT-Prelim Calcs'!$C$20</f>
        <v>3.071951498919188E-9</v>
      </c>
      <c r="DQ132" s="88">
        <f t="shared" si="128"/>
        <v>1</v>
      </c>
      <c r="DR132" s="110">
        <f>DP131*'DT-Prelim Calcs'!$C$11+DR131</f>
        <v>10.856671394697166</v>
      </c>
      <c r="DS132" s="110">
        <f>DS131+0.5*DP132*'DT-Prelim Calcs'!$C$11^2+DR132*'DT-Prelim Calcs'!$C$11</f>
        <v>52.619519036218264</v>
      </c>
      <c r="DT132" s="110">
        <f>MIN('Drive Train'!$G$35-DN131*'DT-Prelim Calcs'!$C$21*'Drive Train'!$G$38,DT131+DN$2)</f>
        <v>11.10831643456468</v>
      </c>
      <c r="DU132" s="110">
        <f>'Drive Train'!$G$35-DN132*'DT-Prelim Calcs'!$C$21*'Drive Train'!$G$38</f>
        <v>11.10831643462979</v>
      </c>
      <c r="DV132" s="1">
        <f>IF(DS132&gt;='Drive Train'!$G$30,1,0)</f>
        <v>1</v>
      </c>
      <c r="DW132" s="110">
        <f t="shared" si="168"/>
        <v>0</v>
      </c>
      <c r="DX132" s="119">
        <f>DX131+'DT-Prelim Calcs'!$C$11</f>
        <v>5.1200000000000037</v>
      </c>
      <c r="DY132" s="2">
        <f>EI132/'Drive Train'!$G$35</f>
        <v>0.87467058542860676</v>
      </c>
      <c r="DZ132" s="88">
        <f>EG132*12*60/(PI() * 'Drive Train'!$G$17)/DY$2*DY132</f>
        <v>4110.8369398422137</v>
      </c>
      <c r="EA132" s="2">
        <f>('DT-Prelim Calcs'!$C$6*DY132-DZ132)/('DT-Prelim Calcs'!$C$6*DY132)*'DT-Prelim Calcs'!$C$7*DY132</f>
        <v>0.24077181223900657</v>
      </c>
      <c r="EB132" s="110">
        <f>EA132/'DT-Prelim Calcs'!$C$7*('DT-Prelim Calcs'!$C$8-'DT-Prelim Calcs'!$C$9)+'DT-Prelim Calcs'!$C$9</f>
        <v>17.68537294507416</v>
      </c>
      <c r="EC132" s="110">
        <f t="shared" si="129"/>
        <v>17.68537294507416</v>
      </c>
      <c r="ED132" s="2">
        <f t="shared" si="169"/>
        <v>1.9650947535865271E-14</v>
      </c>
      <c r="EE132" s="110">
        <f>ED132*'DT-Prelim Calcs'!$C$21/DY$2/'DT-Prelim Calcs'!$C$19/'DT-Prelim Calcs'!$C$18*3.39*'DT-Prelim Calcs'!$C$20</f>
        <v>9.4877001978747898E-13</v>
      </c>
      <c r="EF132" s="88">
        <f t="shared" si="130"/>
        <v>1</v>
      </c>
      <c r="EG132" s="110">
        <f>EE131*'DT-Prelim Calcs'!$C$11+EG131</f>
        <v>9.4647904472820041</v>
      </c>
      <c r="EH132" s="110">
        <f>EH131+0.5*EE132*'DT-Prelim Calcs'!$C$11^2+EG132*'DT-Prelim Calcs'!$C$11</f>
        <v>46.38347194422542</v>
      </c>
      <c r="EI132" s="110">
        <f>MIN('Drive Train'!$G$35-EC131*'DT-Prelim Calcs'!$C$21*'Drive Train'!$G$38,EI131+EC$2)</f>
        <v>11.108316434943305</v>
      </c>
      <c r="EJ132" s="110">
        <f>'Drive Train'!$G$35-EC132*'DT-Prelim Calcs'!$C$21*'Drive Train'!$G$38</f>
        <v>11.108316434943324</v>
      </c>
      <c r="EK132" s="1">
        <f>IF(EH132&gt;='Drive Train'!$G$30,1,0)</f>
        <v>1</v>
      </c>
      <c r="EL132" s="110">
        <f t="shared" si="170"/>
        <v>0</v>
      </c>
      <c r="EM132" s="119">
        <f>EM131+'DT-Prelim Calcs'!$C$11</f>
        <v>5.1200000000000037</v>
      </c>
      <c r="EN132" s="2">
        <f>EX132/'Drive Train'!$G$35</f>
        <v>0.87467058542861498</v>
      </c>
      <c r="EO132" s="88">
        <f>EV132*12*60/(PI() * 'Drive Train'!$G$17)/EN$2*EN132</f>
        <v>4110.8369398423256</v>
      </c>
      <c r="EP132" s="2">
        <f>('DT-Prelim Calcs'!$C$6*EN132-EO132)/('DT-Prelim Calcs'!$C$6*EN132)*'DT-Prelim Calcs'!$C$7*EN132</f>
        <v>0.24077181223899105</v>
      </c>
      <c r="EQ132" s="110">
        <f>EP132/'DT-Prelim Calcs'!$C$7*('DT-Prelim Calcs'!$C$8-'DT-Prelim Calcs'!$C$9)+'DT-Prelim Calcs'!$C$9</f>
        <v>17.685372945073215</v>
      </c>
      <c r="ER132" s="110">
        <f t="shared" si="131"/>
        <v>17.685372945073215</v>
      </c>
      <c r="ES132" s="2">
        <f t="shared" si="171"/>
        <v>-8.3266726846886741E-17</v>
      </c>
      <c r="ET132" s="110">
        <f>ES132*'DT-Prelim Calcs'!$C$21/EN$2/'DT-Prelim Calcs'!$C$19/'DT-Prelim Calcs'!$C$18*3.39*'DT-Prelim Calcs'!$C$20</f>
        <v>-4.5356237364894706E-15</v>
      </c>
      <c r="EU132" s="88">
        <f t="shared" si="132"/>
        <v>1</v>
      </c>
      <c r="EV132" s="110">
        <f>ET131*'DT-Prelim Calcs'!$C$11+EV131</f>
        <v>8.3892460782728335</v>
      </c>
      <c r="EW132" s="110">
        <f>EW131+0.5*ET132*'DT-Prelim Calcs'!$C$11^2+EV132*'DT-Prelim Calcs'!$C$11</f>
        <v>41.409496267315248</v>
      </c>
      <c r="EX132" s="110">
        <f>MIN('Drive Train'!$G$35-ER131*'DT-Prelim Calcs'!$C$21*'Drive Train'!$G$38,EX131+ER$2)</f>
        <v>11.10831643494341</v>
      </c>
      <c r="EY132" s="110">
        <f>'Drive Train'!$G$35-ER132*'DT-Prelim Calcs'!$C$21*'Drive Train'!$G$38</f>
        <v>11.10831643494341</v>
      </c>
      <c r="EZ132" s="1">
        <f>IF(EW132&gt;='Drive Train'!$G$30,1,0)</f>
        <v>1</v>
      </c>
      <c r="FA132" s="110">
        <f t="shared" si="172"/>
        <v>0</v>
      </c>
      <c r="FB132" s="119">
        <f>FB131+'DT-Prelim Calcs'!$C$11</f>
        <v>5.1200000000000037</v>
      </c>
      <c r="FC132" s="2">
        <f>FM132/'Drive Train'!$G$35</f>
        <v>0.87467058542861498</v>
      </c>
      <c r="FD132" s="88">
        <f>FK132*12*60/(PI() * 'Drive Train'!$G$17)/FC$2*FC132</f>
        <v>4110.8369398423247</v>
      </c>
      <c r="FE132" s="2">
        <f>('DT-Prelim Calcs'!$C$6*FC132-FD132)/('DT-Prelim Calcs'!$C$6*FC132)*'DT-Prelim Calcs'!$C$7*FC132</f>
        <v>0.24077181223899125</v>
      </c>
      <c r="FF132" s="110">
        <f>FE132/'DT-Prelim Calcs'!$C$7*('DT-Prelim Calcs'!$C$8-'DT-Prelim Calcs'!$C$9)+'DT-Prelim Calcs'!$C$9</f>
        <v>17.685372945073226</v>
      </c>
      <c r="FG132" s="110">
        <f t="shared" si="133"/>
        <v>17.685372945073226</v>
      </c>
      <c r="FH132" s="2">
        <f t="shared" si="173"/>
        <v>1.1102230246251565E-16</v>
      </c>
      <c r="FI132" s="110">
        <f>FH132*'DT-Prelim Calcs'!$C$21/FC$2/'DT-Prelim Calcs'!$C$19/'DT-Prelim Calcs'!$C$18*3.39*'DT-Prelim Calcs'!$C$20</f>
        <v>6.7347140329692135E-15</v>
      </c>
      <c r="FJ132" s="88">
        <f t="shared" si="134"/>
        <v>1</v>
      </c>
      <c r="FK132" s="110">
        <f>FI131*'DT-Prelim Calcs'!$C$11+FK131</f>
        <v>7.5332005600817276</v>
      </c>
      <c r="FL132" s="110">
        <f>FL131+0.5*FI132*'DT-Prelim Calcs'!$C$11^2+FK132*'DT-Prelim Calcs'!$C$11</f>
        <v>37.374065873939728</v>
      </c>
      <c r="FM132" s="110">
        <f>MIN('Drive Train'!$G$35-FG131*'DT-Prelim Calcs'!$C$21*'Drive Train'!$G$38,FM131+FG$2)</f>
        <v>11.10831643494341</v>
      </c>
      <c r="FN132" s="110">
        <f>'Drive Train'!$G$35-FG132*'DT-Prelim Calcs'!$C$21*'Drive Train'!$G$38</f>
        <v>11.10831643494341</v>
      </c>
      <c r="FO132" s="1">
        <f>IF(FL132&gt;='Drive Train'!$G$30,1,0)</f>
        <v>1</v>
      </c>
      <c r="FP132" s="110">
        <f t="shared" si="174"/>
        <v>0</v>
      </c>
      <c r="FQ132" s="119">
        <f>FQ131+'DT-Prelim Calcs'!$C$11</f>
        <v>5.1200000000000037</v>
      </c>
      <c r="FR132" s="2">
        <f>GB132/'Drive Train'!$G$35</f>
        <v>0.87467058542861498</v>
      </c>
      <c r="FS132" s="88">
        <f>FZ132*12*60/(PI() * 'Drive Train'!$G$17)/FR$2*FR132</f>
        <v>4110.8369398423247</v>
      </c>
      <c r="FT132" s="2">
        <f>('DT-Prelim Calcs'!$C$6*FR132-FS132)/('DT-Prelim Calcs'!$C$6*FR132)*'DT-Prelim Calcs'!$C$7*FR132</f>
        <v>0.24077181223899125</v>
      </c>
      <c r="FU132" s="110">
        <f>FT132/'DT-Prelim Calcs'!$C$7*('DT-Prelim Calcs'!$C$8-'DT-Prelim Calcs'!$C$9)+'DT-Prelim Calcs'!$C$9</f>
        <v>17.685372945073226</v>
      </c>
      <c r="FV132" s="110">
        <f t="shared" si="135"/>
        <v>17.685372945073226</v>
      </c>
      <c r="FW132" s="2">
        <f t="shared" si="175"/>
        <v>1.3877787807814457E-16</v>
      </c>
      <c r="FX132" s="110">
        <f>FW132*'DT-Prelim Calcs'!$C$21/FR$2/'DT-Prelim Calcs'!$C$19/'DT-Prelim Calcs'!$C$18*3.39*'DT-Prelim Calcs'!$C$20</f>
        <v>9.2774121882739154E-15</v>
      </c>
      <c r="FY132" s="88">
        <f t="shared" si="136"/>
        <v>1</v>
      </c>
      <c r="FZ132" s="110">
        <f>FX131*'DT-Prelim Calcs'!$C$11+FZ131</f>
        <v>6.8356819897037893</v>
      </c>
      <c r="GA132" s="110">
        <f>GA131+0.5*FX132*'DT-Prelim Calcs'!$C$11^2+FZ132*'DT-Prelim Calcs'!$C$11</f>
        <v>34.042143942577418</v>
      </c>
      <c r="GB132" s="110">
        <f>MIN('Drive Train'!$G$35-FV131*'DT-Prelim Calcs'!$C$21*'Drive Train'!$G$38,GB131+FV$2)</f>
        <v>11.10831643494341</v>
      </c>
      <c r="GC132" s="110">
        <f>'Drive Train'!$G$35-FV132*'DT-Prelim Calcs'!$C$21*'Drive Train'!$G$38</f>
        <v>11.10831643494341</v>
      </c>
      <c r="GD132" s="1">
        <f>IF(GA132&gt;='Drive Train'!$G$30,1,0)</f>
        <v>1</v>
      </c>
      <c r="GE132" s="110">
        <f t="shared" si="176"/>
        <v>0</v>
      </c>
      <c r="GF132" s="119">
        <f>GF131+'DT-Prelim Calcs'!$C$11</f>
        <v>5.1200000000000037</v>
      </c>
      <c r="GG132" s="2">
        <f>GQ132/'Drive Train'!$G$35</f>
        <v>0.87467056827410439</v>
      </c>
      <c r="GH132" s="88">
        <f>GO132*12*60/(PI() * 'Drive Train'!$G$17)/GG$2*GG132</f>
        <v>4110.8366973745597</v>
      </c>
      <c r="GI132" s="2">
        <f>('DT-Prelim Calcs'!$C$6*GG132-GH132)/('DT-Prelim Calcs'!$C$6*GG132)*'DT-Prelim Calcs'!$C$7*GG132</f>
        <v>0.24077184659215006</v>
      </c>
      <c r="GJ132" s="110">
        <f>GI132/'DT-Prelim Calcs'!$C$7*('DT-Prelim Calcs'!$C$8-'DT-Prelim Calcs'!$C$9)+'DT-Prelim Calcs'!$C$9</f>
        <v>17.685375040372275</v>
      </c>
      <c r="GK132" s="110">
        <f t="shared" si="177"/>
        <v>17.685375040372275</v>
      </c>
      <c r="GL132" s="2">
        <f t="shared" si="178"/>
        <v>4.3832355162143344E-8</v>
      </c>
      <c r="GM132" s="110">
        <f>GL132*'DT-Prelim Calcs'!$C$21/GG$2/'DT-Prelim Calcs'!$C$19/'DT-Prelim Calcs'!$C$18*3.39*'DT-Prelim Calcs'!$C$20</f>
        <v>1.6279044520379314E-6</v>
      </c>
      <c r="GN132" s="88">
        <f t="shared" si="137"/>
        <v>1</v>
      </c>
      <c r="GO132" s="110">
        <f>GM131*'DT-Prelim Calcs'!$C$11+GO131</f>
        <v>12.304227097048873</v>
      </c>
      <c r="GP132" s="110">
        <f>GP131+0.5*GM132*'DT-Prelim Calcs'!$C$11^2+GO132*'DT-Prelim Calcs'!$C$11</f>
        <v>56.919341684232123</v>
      </c>
      <c r="GQ132" s="110">
        <f>MIN('Drive Train'!$G$35-GK131*'DT-Prelim Calcs'!$C$21*'Drive Train'!$G$38,GQ131+GK$2)</f>
        <v>11.108316217081125</v>
      </c>
      <c r="GR132" s="110">
        <f>'Drive Train'!$G$35-GK132*'DT-Prelim Calcs'!$C$21*'Drive Train'!$G$38</f>
        <v>11.108316246366496</v>
      </c>
      <c r="GS132" s="1">
        <f>IF(GP132&gt;='Drive Train'!$G$30,1,0)</f>
        <v>1</v>
      </c>
      <c r="GT132" s="110">
        <f t="shared" si="179"/>
        <v>0</v>
      </c>
      <c r="GU132" s="119">
        <f>GU131+'DT-Prelim Calcs'!$C$11</f>
        <v>5.1200000000000037</v>
      </c>
      <c r="GV132" s="2">
        <f>HF132/'Drive Train'!$G$35</f>
        <v>0.87467057316629304</v>
      </c>
      <c r="GW132" s="88">
        <f>HD132*12*60/(PI() * 'Drive Train'!$G$17)/GV$2*GV132</f>
        <v>4110.8367665224405</v>
      </c>
      <c r="GX132" s="2">
        <f>('DT-Prelim Calcs'!$C$6*GV132-GW132)/('DT-Prelim Calcs'!$C$6*GV132)*'DT-Prelim Calcs'!$C$7*GV132</f>
        <v>0.24077183679518541</v>
      </c>
      <c r="GY132" s="110">
        <f>GX132/'DT-Prelim Calcs'!$C$7*('DT-Prelim Calcs'!$C$8-'DT-Prelim Calcs'!$C$9)+'DT-Prelim Calcs'!$C$9</f>
        <v>17.685374442826912</v>
      </c>
      <c r="GZ132" s="110">
        <f t="shared" si="138"/>
        <v>17.685374442826912</v>
      </c>
      <c r="HA132" s="2">
        <f t="shared" si="180"/>
        <v>3.1332077238266365E-8</v>
      </c>
      <c r="HB132" s="110">
        <f>HA132*'DT-Prelim Calcs'!$C$21/GV$2/'DT-Prelim Calcs'!$C$19/'DT-Prelim Calcs'!$C$18*3.39*'DT-Prelim Calcs'!$C$20</f>
        <v>1.1636524626407058E-6</v>
      </c>
      <c r="HC132" s="88">
        <f t="shared" si="139"/>
        <v>1</v>
      </c>
      <c r="HD132" s="110">
        <f>HB131*'DT-Prelim Calcs'!$C$11+HD131</f>
        <v>12.304227235197029</v>
      </c>
      <c r="HE132" s="110">
        <f>HE131+0.5*HB132*'DT-Prelim Calcs'!$C$11^2+HD132*'DT-Prelim Calcs'!$C$11</f>
        <v>57.586958675116719</v>
      </c>
      <c r="HF132" s="110">
        <f>MIN('Drive Train'!$G$35-GZ131*'DT-Prelim Calcs'!$C$21*'Drive Train'!$G$38,HF131+GZ$2)</f>
        <v>11.108316279211921</v>
      </c>
      <c r="HG132" s="110">
        <f>'Drive Train'!$G$35-GZ132*'DT-Prelim Calcs'!$C$21*'Drive Train'!$G$38</f>
        <v>11.108316300145578</v>
      </c>
      <c r="HH132" s="1">
        <f>IF(HE132&gt;='Drive Train'!$G$30,1,0)</f>
        <v>1</v>
      </c>
      <c r="HI132" s="110">
        <f t="shared" si="181"/>
        <v>0</v>
      </c>
      <c r="HJ132" s="119">
        <f>HJ131+'DT-Prelim Calcs'!$C$11</f>
        <v>5.1200000000000037</v>
      </c>
      <c r="HK132" s="2">
        <f>HU132/'Drive Train'!$G$35</f>
        <v>0.8746705755366404</v>
      </c>
      <c r="HL132" s="88">
        <f>HS132*12*60/(PI() * 'Drive Train'!$G$17)/HK$2*HK132</f>
        <v>4110.8368000257478</v>
      </c>
      <c r="HM132" s="2">
        <f>('DT-Prelim Calcs'!$C$6*HK132-HL132)/('DT-Prelim Calcs'!$C$6*HK132)*'DT-Prelim Calcs'!$C$7*HK132</f>
        <v>0.24077183204839173</v>
      </c>
      <c r="HN132" s="110">
        <f>HM132/'DT-Prelim Calcs'!$C$7*('DT-Prelim Calcs'!$C$8-'DT-Prelim Calcs'!$C$9)+'DT-Prelim Calcs'!$C$9</f>
        <v>17.685374153306164</v>
      </c>
      <c r="HO132" s="110">
        <f t="shared" si="140"/>
        <v>17.685374153306164</v>
      </c>
      <c r="HP132" s="2">
        <f t="shared" si="182"/>
        <v>2.5275482956610418E-8</v>
      </c>
      <c r="HQ132" s="110">
        <f>HP132*'DT-Prelim Calcs'!$C$21/HK$2/'DT-Prelim Calcs'!$C$19/'DT-Prelim Calcs'!$C$18*3.39*'DT-Prelim Calcs'!$C$20</f>
        <v>9.3871458835074288E-7</v>
      </c>
      <c r="HR132" s="88">
        <f t="shared" si="141"/>
        <v>1</v>
      </c>
      <c r="HS132" s="110">
        <f>HQ131*'DT-Prelim Calcs'!$C$11+HS131</f>
        <v>12.304227302132126</v>
      </c>
      <c r="HT132" s="110">
        <f>HT131+0.5*HQ132*'DT-Prelim Calcs'!$C$11^2+HS132*'DT-Prelim Calcs'!$C$11</f>
        <v>58.055681423829171</v>
      </c>
      <c r="HU132" s="110">
        <f>MIN('Drive Train'!$G$35-HO131*'DT-Prelim Calcs'!$C$21*'Drive Train'!$G$38,HU131+HO$2)</f>
        <v>11.108316309315333</v>
      </c>
      <c r="HV132" s="110">
        <f>'Drive Train'!$G$35-HO132*'DT-Prelim Calcs'!$C$21*'Drive Train'!$G$38</f>
        <v>11.108316326202445</v>
      </c>
      <c r="HW132" s="1">
        <f>IF(HT132&gt;='Drive Train'!$G$30,1,0)</f>
        <v>1</v>
      </c>
      <c r="HX132" s="110">
        <f t="shared" si="183"/>
        <v>0</v>
      </c>
      <c r="HY132" s="119">
        <f>HY131+'DT-Prelim Calcs'!$C$11</f>
        <v>5.1200000000000037</v>
      </c>
      <c r="HZ132" s="2">
        <f>IJ132/'Drive Train'!$G$35</f>
        <v>0.87467057681130067</v>
      </c>
      <c r="IA132" s="88">
        <f>IH132*12*60/(PI() * 'Drive Train'!$G$17)/HZ$2*HZ132</f>
        <v>4110.8368180422349</v>
      </c>
      <c r="IB132" s="2">
        <f>('DT-Prelim Calcs'!$C$6*HZ132-IA132)/('DT-Prelim Calcs'!$C$6*HZ132)*'DT-Prelim Calcs'!$C$7*HZ132</f>
        <v>0.24077182949579168</v>
      </c>
      <c r="IC132" s="110">
        <f>IB132/'DT-Prelim Calcs'!$C$7*('DT-Prelim Calcs'!$C$8-'DT-Prelim Calcs'!$C$9)+'DT-Prelim Calcs'!$C$9</f>
        <v>17.685373997615663</v>
      </c>
      <c r="ID132" s="110">
        <f t="shared" si="142"/>
        <v>17.685373997615663</v>
      </c>
      <c r="IE132" s="2">
        <f t="shared" si="184"/>
        <v>2.2018534356904595E-8</v>
      </c>
      <c r="IF132" s="110">
        <f>IE132*'DT-Prelim Calcs'!$C$21/HZ$2/'DT-Prelim Calcs'!$C$19/'DT-Prelim Calcs'!$C$18*3.39*'DT-Prelim Calcs'!$C$20</f>
        <v>8.1775368844228922E-7</v>
      </c>
      <c r="IG132" s="88">
        <f t="shared" si="143"/>
        <v>1</v>
      </c>
      <c r="IH132" s="110">
        <f>IF131*'DT-Prelim Calcs'!$C$11+IH131</f>
        <v>12.30422733812664</v>
      </c>
      <c r="II132" s="110">
        <f>II131+0.5*IF132*'DT-Prelim Calcs'!$C$11^2+IH132*'DT-Prelim Calcs'!$C$11</f>
        <v>58.38474678645003</v>
      </c>
      <c r="IJ132" s="110">
        <f>MIN('Drive Train'!$G$35-ID131*'DT-Prelim Calcs'!$C$21*'Drive Train'!$G$38,IJ131+ID$2)</f>
        <v>11.108316325503518</v>
      </c>
      <c r="IK132" s="110">
        <f>'Drive Train'!$G$35-ID132*'DT-Prelim Calcs'!$C$21*'Drive Train'!$G$38</f>
        <v>11.108316340214589</v>
      </c>
      <c r="IL132" s="1">
        <f>IF(II132&gt;='Drive Train'!$G$30,1,0)</f>
        <v>1</v>
      </c>
      <c r="IM132" s="110">
        <f t="shared" si="185"/>
        <v>0</v>
      </c>
      <c r="IN132" s="119">
        <f>IN131+'DT-Prelim Calcs'!$C$11</f>
        <v>5.1200000000000037</v>
      </c>
      <c r="IO132" s="2">
        <f>IY132/'Drive Train'!$G$35</f>
        <v>0.87467057755958844</v>
      </c>
      <c r="IP132" s="88">
        <f>IW132*12*60/(PI() * 'Drive Train'!$G$17)/IO$2*IO132</f>
        <v>4110.8368286187915</v>
      </c>
      <c r="IQ132" s="2">
        <f>('DT-Prelim Calcs'!$C$6*IO132-IP132)/('DT-Prelim Calcs'!$C$6*IO132)*'DT-Prelim Calcs'!$C$7*IO132</f>
        <v>0.24077182799729085</v>
      </c>
      <c r="IR132" s="110">
        <f>IQ132/'DT-Prelim Calcs'!$C$7*('DT-Prelim Calcs'!$C$8-'DT-Prelim Calcs'!$C$9)+'DT-Prelim Calcs'!$C$9</f>
        <v>17.685373906217741</v>
      </c>
      <c r="IS132" s="110">
        <f t="shared" si="144"/>
        <v>17.685373906217741</v>
      </c>
      <c r="IT132" s="2">
        <f t="shared" si="186"/>
        <v>2.0106546538833925E-8</v>
      </c>
      <c r="IU132" s="110">
        <f>IT132*'DT-Prelim Calcs'!$C$21/IO$2/'DT-Prelim Calcs'!$C$19/'DT-Prelim Calcs'!$C$18*3.39*'DT-Prelim Calcs'!$C$20</f>
        <v>7.4674373541179981E-7</v>
      </c>
      <c r="IV132" s="88">
        <f t="shared" si="145"/>
        <v>1</v>
      </c>
      <c r="IW132" s="110">
        <f>IU131*'DT-Prelim Calcs'!$C$11+IW131</f>
        <v>12.304227359257181</v>
      </c>
      <c r="IX132" s="110">
        <f>IX131+0.5*IU132*'DT-Prelim Calcs'!$C$11^2+IW132*'DT-Prelim Calcs'!$C$11</f>
        <v>58.617464562830143</v>
      </c>
      <c r="IY132" s="110">
        <f>MIN('Drive Train'!$G$35-IS131*'DT-Prelim Calcs'!$C$21*'Drive Train'!$G$38,IY131+IS$2)</f>
        <v>11.108316335006773</v>
      </c>
      <c r="IZ132" s="110">
        <f>'Drive Train'!$G$35-IS132*'DT-Prelim Calcs'!$C$21*'Drive Train'!$G$38</f>
        <v>11.108316348440402</v>
      </c>
      <c r="JA132" s="1">
        <f>IF(IX132&gt;='Drive Train'!$G$30,1,0)</f>
        <v>1</v>
      </c>
      <c r="JB132" s="110">
        <f t="shared" si="187"/>
        <v>0</v>
      </c>
      <c r="JC132" s="119">
        <f>JC131+'DT-Prelim Calcs'!$C$11</f>
        <v>5.1200000000000037</v>
      </c>
      <c r="JD132" s="2">
        <f>JN132/'Drive Train'!$G$35</f>
        <v>0.87467057799773984</v>
      </c>
      <c r="JE132" s="88">
        <f>JL132*12*60/(PI() * 'Drive Train'!$G$17)/JD$2*JD132</f>
        <v>4110.8368348117756</v>
      </c>
      <c r="JF132" s="2">
        <f>('DT-Prelim Calcs'!$C$6*JD132-JE132)/('DT-Prelim Calcs'!$C$6*JD132)*'DT-Prelim Calcs'!$C$7*JD132</f>
        <v>0.24077182711986048</v>
      </c>
      <c r="JG132" s="110">
        <f>JF132/'DT-Prelim Calcs'!$C$7*('DT-Prelim Calcs'!$C$8-'DT-Prelim Calcs'!$C$9)+'DT-Prelim Calcs'!$C$9</f>
        <v>17.685373852700714</v>
      </c>
      <c r="JH132" s="110">
        <f t="shared" si="146"/>
        <v>17.685373852700714</v>
      </c>
      <c r="JI132" s="2">
        <f t="shared" si="188"/>
        <v>1.8987003663761826E-8</v>
      </c>
      <c r="JJ132" s="110">
        <f>JI132*'DT-Prelim Calcs'!$C$21/JD$2/'DT-Prelim Calcs'!$C$19/'DT-Prelim Calcs'!$C$18*3.39*'DT-Prelim Calcs'!$C$20</f>
        <v>7.0516465931982509E-7</v>
      </c>
      <c r="JK132" s="88">
        <f t="shared" si="147"/>
        <v>1</v>
      </c>
      <c r="JL132" s="110">
        <f>JJ131*'DT-Prelim Calcs'!$C$11+JL131</f>
        <v>12.304227371629924</v>
      </c>
      <c r="JM132" s="110">
        <f>JM131+0.5*JJ132*'DT-Prelim Calcs'!$C$11^2+JL132*'DT-Prelim Calcs'!$C$11</f>
        <v>58.775097304018495</v>
      </c>
      <c r="JN132" s="110">
        <f>MIN('Drive Train'!$G$35-JH131*'DT-Prelim Calcs'!$C$21*'Drive Train'!$G$38,JN131+JH$2)</f>
        <v>11.108316340571296</v>
      </c>
      <c r="JO132" s="110">
        <f>'Drive Train'!$G$35-JH132*'DT-Prelim Calcs'!$C$21*'Drive Train'!$G$38</f>
        <v>11.108316353256935</v>
      </c>
      <c r="JP132" s="1">
        <f>IF(JM132&gt;='Drive Train'!$G$30,1,0)</f>
        <v>1</v>
      </c>
      <c r="JQ132" s="110">
        <f>MIN(JG132,'DT-Prelim Calcs'!$C$10)*'DT-Prelim Calcs'!$C$11*1000/60/60*(1-JP132)</f>
        <v>0</v>
      </c>
      <c r="JR132" s="119">
        <f>JR131+'DT-Prelim Calcs'!$C$11</f>
        <v>5.1200000000000037</v>
      </c>
      <c r="JS132" s="2">
        <f>KC132/'Drive Train'!$G$35</f>
        <v>0.87467057815894067</v>
      </c>
      <c r="JT132" s="88">
        <f>KA132*12*60/(PI() * 'Drive Train'!$G$17)/JS$2*JS132</f>
        <v>4110.8368370902435</v>
      </c>
      <c r="JU132" s="2">
        <f>('DT-Prelim Calcs'!$C$6*JS132-JT132)/('DT-Prelim Calcs'!$C$6*JS132)*'DT-Prelim Calcs'!$C$7*JS132</f>
        <v>0.24077182679704404</v>
      </c>
      <c r="JV132" s="110">
        <f>JU132/'DT-Prelim Calcs'!$C$7*('DT-Prelim Calcs'!$C$8-'DT-Prelim Calcs'!$C$9)+'DT-Prelim Calcs'!$C$9</f>
        <v>17.685373833011198</v>
      </c>
      <c r="JW132" s="110">
        <f t="shared" si="148"/>
        <v>17.685373833011198</v>
      </c>
      <c r="JX132" s="2">
        <f t="shared" si="189"/>
        <v>1.8575111199181649E-8</v>
      </c>
      <c r="JY132" s="110">
        <f>JX132*'DT-Prelim Calcs'!$C$21/JS$2/'DT-Prelim Calcs'!$C$19/'DT-Prelim Calcs'!$C$18*3.39*'DT-Prelim Calcs'!$C$20</f>
        <v>6.8986724775317369E-7</v>
      </c>
      <c r="JZ132" s="88">
        <f t="shared" si="149"/>
        <v>1</v>
      </c>
      <c r="KA132" s="110">
        <f>JY131*'DT-Prelim Calcs'!$C$11+KA131</f>
        <v>12.304227376181997</v>
      </c>
      <c r="KB132" s="110">
        <f>KB131+0.5*JY132*'DT-Prelim Calcs'!$C$11^2+KA132*'DT-Prelim Calcs'!$C$11</f>
        <v>58.837187386256836</v>
      </c>
      <c r="KC132" s="110">
        <f>MIN('Drive Train'!$G$35-JW131*'DT-Prelim Calcs'!$C$21*'Drive Train'!$G$38,KC131+JW$2)</f>
        <v>11.108316342618545</v>
      </c>
      <c r="KD132" s="110">
        <f>'Drive Train'!$G$35-JW132*'DT-Prelim Calcs'!$C$21*'Drive Train'!$G$38</f>
        <v>11.108316355028991</v>
      </c>
      <c r="KE132" s="1">
        <f>IF(KB132&gt;='Drive Train'!$G$30,1,0)</f>
        <v>1</v>
      </c>
      <c r="KF132" s="110">
        <f>MIN(JV132,'DT-Prelim Calcs'!$C$10)*'DT-Prelim Calcs'!$C$11*1000/60/60*(1-KE132)</f>
        <v>0</v>
      </c>
      <c r="KG132" s="119">
        <f>KG131+'DT-Prelim Calcs'!$C$11</f>
        <v>5.1200000000000037</v>
      </c>
      <c r="KH132" s="2">
        <f>KR132/'Drive Train'!$G$35</f>
        <v>0.87467057814695326</v>
      </c>
      <c r="KI132" s="88">
        <f>KP132*12*60/(PI() * 'Drive Train'!$G$17)/KH$2*KH132</f>
        <v>4110.8368369208101</v>
      </c>
      <c r="KJ132" s="2">
        <f>('DT-Prelim Calcs'!$C$6*KH132-KI132)/('DT-Prelim Calcs'!$C$6*KH132)*'DT-Prelim Calcs'!$C$7*KH132</f>
        <v>0.2407718268210495</v>
      </c>
      <c r="KK132" s="110">
        <f>KJ132/'DT-Prelim Calcs'!$C$7*('DT-Prelim Calcs'!$C$8-'DT-Prelim Calcs'!$C$9)+'DT-Prelim Calcs'!$C$9</f>
        <v>17.68537383447536</v>
      </c>
      <c r="KL132" s="110">
        <f t="shared" si="150"/>
        <v>17.68537383447536</v>
      </c>
      <c r="KM132" s="2">
        <f t="shared" si="190"/>
        <v>1.8605740503829793E-8</v>
      </c>
      <c r="KN132" s="110">
        <f>KM132*'DT-Prelim Calcs'!$C$21/KH$2/'DT-Prelim Calcs'!$C$19/'DT-Prelim Calcs'!$C$18*3.39*'DT-Prelim Calcs'!$C$20</f>
        <v>6.9100479971028601E-7</v>
      </c>
      <c r="KO132" s="88">
        <f t="shared" si="151"/>
        <v>1</v>
      </c>
      <c r="KP132" s="110">
        <f>KN131*'DT-Prelim Calcs'!$C$11+KP131</f>
        <v>12.304227375843496</v>
      </c>
      <c r="KQ132" s="110">
        <f>KQ131+0.5*KN132*'DT-Prelim Calcs'!$C$11^2+KP132*'DT-Prelim Calcs'!$C$11</f>
        <v>58.832631950379202</v>
      </c>
      <c r="KR132" s="110">
        <f>MIN('Drive Train'!$G$35-KL131*'DT-Prelim Calcs'!$C$21*'Drive Train'!$G$38,KR131+KL$2)</f>
        <v>11.108316342466306</v>
      </c>
      <c r="KS132" s="110">
        <f>'Drive Train'!$G$35-KL132*'DT-Prelim Calcs'!$C$21*'Drive Train'!$G$38</f>
        <v>11.108316354897216</v>
      </c>
      <c r="KT132" s="1">
        <f>IF(KQ132&gt;='Drive Train'!$G$30,1,0)</f>
        <v>1</v>
      </c>
      <c r="KU132" s="110">
        <f>MIN(KK132,'DT-Prelim Calcs'!$C$10)*'DT-Prelim Calcs'!$C$11*1000/60/60*(1-KT132)</f>
        <v>0</v>
      </c>
      <c r="KV132" s="119">
        <f>KV131+'DT-Prelim Calcs'!$C$11</f>
        <v>5.1200000000000037</v>
      </c>
      <c r="KW132" s="2">
        <f>LG132/'Drive Train'!$G$35</f>
        <v>0.87467057815820759</v>
      </c>
      <c r="KX132" s="88">
        <f>LE132*12*60/(PI() * 'Drive Train'!$G$17)/KW$2*KW132</f>
        <v>4110.8368370798808</v>
      </c>
      <c r="KY132" s="2">
        <f>('DT-Prelim Calcs'!$C$6*KW132-KX132)/('DT-Prelim Calcs'!$C$6*KW132)*'DT-Prelim Calcs'!$C$7*KW132</f>
        <v>0.24077182679851242</v>
      </c>
      <c r="KZ132" s="110">
        <f>KY132/'DT-Prelim Calcs'!$C$7*('DT-Prelim Calcs'!$C$8-'DT-Prelim Calcs'!$C$9)+'DT-Prelim Calcs'!$C$9</f>
        <v>17.685373833100755</v>
      </c>
      <c r="LA132" s="110">
        <f t="shared" si="152"/>
        <v>17.685373833100755</v>
      </c>
      <c r="LB132" s="2">
        <f t="shared" si="191"/>
        <v>1.8576984672780128E-8</v>
      </c>
      <c r="LC132" s="110">
        <f>LB132*'DT-Prelim Calcs'!$C$21/KW$2/'DT-Prelim Calcs'!$C$19/'DT-Prelim Calcs'!$C$18*3.39*'DT-Prelim Calcs'!$C$20</f>
        <v>6.8993682731376221E-7</v>
      </c>
      <c r="LD132" s="88">
        <f t="shared" si="153"/>
        <v>1</v>
      </c>
      <c r="LE132" s="110">
        <f>LC131*'DT-Prelim Calcs'!$C$11+LE131</f>
        <v>12.304227376161293</v>
      </c>
      <c r="LF132" s="110">
        <f>LF131+0.5*LC132*'DT-Prelim Calcs'!$C$11^2+LE132*'DT-Prelim Calcs'!$C$11</f>
        <v>58.836972301786432</v>
      </c>
      <c r="LG132" s="110">
        <f>MIN('Drive Train'!$G$35-LA131*'DT-Prelim Calcs'!$C$21*'Drive Train'!$G$38,LG131+LA$2)</f>
        <v>11.108316342609236</v>
      </c>
      <c r="LH132" s="110">
        <f>'Drive Train'!$G$35-LA132*'DT-Prelim Calcs'!$C$21*'Drive Train'!$G$38</f>
        <v>11.108316355020932</v>
      </c>
      <c r="LI132" s="1">
        <f>IF(LF132&gt;='Drive Train'!$G$30,1,0)</f>
        <v>1</v>
      </c>
      <c r="LJ132" s="110">
        <f>MIN(KZ132,'DT-Prelim Calcs'!$C$10)*'DT-Prelim Calcs'!$C$11*1000/60/60*(1-LI132)</f>
        <v>0</v>
      </c>
      <c r="LK132" s="119">
        <f>LK131+'DT-Prelim Calcs'!$C$11</f>
        <v>5.1200000000000037</v>
      </c>
      <c r="LL132" s="2">
        <f>LV132/'Drive Train'!$G$35</f>
        <v>0.87467057814972737</v>
      </c>
      <c r="LM132" s="88">
        <f>LT132*12*60/(PI() * 'Drive Train'!$G$17)/LL$2*LL132</f>
        <v>4110.8368369600184</v>
      </c>
      <c r="LN132" s="2">
        <f>('DT-Prelim Calcs'!$C$6*LL132-LM132)/('DT-Prelim Calcs'!$C$6*LL132)*'DT-Prelim Calcs'!$C$7*LL132</f>
        <v>0.24077182681549461</v>
      </c>
      <c r="LO132" s="110">
        <f>LN132/'DT-Prelim Calcs'!$C$7*('DT-Prelim Calcs'!$C$8-'DT-Prelim Calcs'!$C$9)+'DT-Prelim Calcs'!$C$9</f>
        <v>17.685373834136552</v>
      </c>
      <c r="LP132" s="110">
        <f t="shared" si="154"/>
        <v>17.685373834136552</v>
      </c>
      <c r="LQ132" s="2">
        <f t="shared" si="192"/>
        <v>1.8598652840040586E-8</v>
      </c>
      <c r="LR132" s="110">
        <f>LQ132*'DT-Prelim Calcs'!$C$21/LL$2/'DT-Prelim Calcs'!$C$19/'DT-Prelim Calcs'!$C$18*3.39*'DT-Prelim Calcs'!$C$20</f>
        <v>6.9074156860179735E-7</v>
      </c>
      <c r="LS132" s="88">
        <f t="shared" si="155"/>
        <v>1</v>
      </c>
      <c r="LT132" s="110">
        <f>LR131*'DT-Prelim Calcs'!$C$11+LT131</f>
        <v>12.304227375921826</v>
      </c>
      <c r="LU132" s="110">
        <f>LU131+0.5*LR132*'DT-Prelim Calcs'!$C$11^2+LT132*'DT-Prelim Calcs'!$C$11</f>
        <v>58.834096718125522</v>
      </c>
      <c r="LV132" s="110">
        <f>MIN('Drive Train'!$G$35-LP131*'DT-Prelim Calcs'!$C$21*'Drive Train'!$G$38,LV131+LP$2)</f>
        <v>11.108316342501537</v>
      </c>
      <c r="LW132" s="110">
        <f>'Drive Train'!$G$35-LP132*'DT-Prelim Calcs'!$C$21*'Drive Train'!$G$38</f>
        <v>11.108316354927709</v>
      </c>
      <c r="LX132" s="1">
        <f>IF(LU132&gt;='Drive Train'!$G$30,1,0)</f>
        <v>1</v>
      </c>
      <c r="LY132" s="110">
        <f>MIN(LO132,'DT-Prelim Calcs'!$C$10)*'DT-Prelim Calcs'!$C$11*1000/60/60*(1-LX132)</f>
        <v>0</v>
      </c>
      <c r="LZ132" s="119">
        <f>LZ131+'DT-Prelim Calcs'!$C$11</f>
        <v>5.1200000000000037</v>
      </c>
    </row>
    <row r="133" spans="18:338" x14ac:dyDescent="0.2">
      <c r="R133" s="119">
        <f>R132+'DT-Prelim Calcs'!$C$11</f>
        <v>5.1600000000000037</v>
      </c>
      <c r="S133" s="2">
        <f>AG133/'Drive Train'!$G$35</f>
        <v>0</v>
      </c>
      <c r="T133" s="88">
        <f>AE133*12*60/(PI() * 'Drive Train'!$G$17)/S$2*ABS(S133)</f>
        <v>0</v>
      </c>
      <c r="U133" s="2">
        <f>IF(OR(AD132=1,AND($C$32=Motors!$C$28,'DT-Prelim Calcs'!AI132=1)),0,IF(AG133=0,-(V132+$C$9)/($C$8-$C$9)*$C$7,($C$6*S133-T133)/($C$6*S133)*$C$7*S133))</f>
        <v>0</v>
      </c>
      <c r="V133" s="110">
        <f>IF(AND(AD132=1,AI132=1),0,ABS(U133/$C$7*($C$8-$C$9)+$C$9) *'Drive Train'!$K$55 + V132*(1-'Drive Train'!$K$55))</f>
        <v>0</v>
      </c>
      <c r="W133" s="110">
        <f t="shared" si="196"/>
        <v>0</v>
      </c>
      <c r="X133" s="2">
        <f>MAX(MIN(IF(AND(AI132=1,AG133&lt;0),-1,1)*(W133-$C$9)/($C$8-$C$9)*$C$7-$C$29*AE133/T$2 -  AI132*$C$29/2,X$2),MAX(X$4:X132)*-1)</f>
        <v>-0.19877611615902296</v>
      </c>
      <c r="Y133" s="110">
        <f t="shared" ref="Y133:Y196" si="197">IF(AND(AD132=1,AI132=1),0,X133*$C$21/S$2/$C$19/$C$18*3.39*$C$20)</f>
        <v>0</v>
      </c>
      <c r="Z133" s="110">
        <f t="shared" ref="Z133:Z196" si="198">ABS(Y133)</f>
        <v>0</v>
      </c>
      <c r="AA133" s="110">
        <f t="shared" ref="AA133:AA196" si="199">ABS(AG133)</f>
        <v>0</v>
      </c>
      <c r="AB133" s="110" t="e">
        <f t="shared" ref="AB133:AB196" si="200">IF(ABS(V133)&gt;=$U$2,6,NA())</f>
        <v>#N/A</v>
      </c>
      <c r="AC133" s="88">
        <f t="shared" si="156"/>
        <v>0</v>
      </c>
      <c r="AD133" s="1">
        <f t="shared" ref="AD133:AD196" si="201">IF(AND(AI133=1,AE133&lt;=0),1,0)</f>
        <v>1</v>
      </c>
      <c r="AE133" s="110">
        <f t="shared" ref="AE133:AE196" si="202">MAX(Y132*$C$11+AE132,0)</f>
        <v>0</v>
      </c>
      <c r="AF133" s="110" t="e">
        <f t="shared" ref="AF133:AF196" si="203">IF(ABS(X133)=$X$2,3,NA())</f>
        <v>#N/A</v>
      </c>
      <c r="AG133" s="110">
        <f>IF(AI132=0,MIN('Drive Train'!$G$35-W132*$C$21*'Drive Train'!$G$38,AG132+W$2)-$C$3,IF(AE132-1&lt;=0,0,IF($C$32=Motors!$C$26,MAX(ABS('Drive Train'!$G$35-W132*$C$21*'Drive Train'!$G$38)*-1,AG132-W$2),MAX(0,ABS('Drive Train'!$G$35-W132*$C$21*'Drive Train'!$G$38)*-1,AG132-W$2))))</f>
        <v>0</v>
      </c>
      <c r="AH133" s="110">
        <f>'Drive Train'!$G$35-ABS(W133)*'DT-Prelim Calcs'!$C$21*'Drive Train'!$G$38</f>
        <v>12.7</v>
      </c>
      <c r="AI133" s="1">
        <f>IF(AJ133&gt;='Drive Train'!$G$30,1,0)</f>
        <v>1</v>
      </c>
      <c r="AJ133" s="110">
        <f>AJ132+0.5*Y133*'DT-Prelim Calcs'!$C$11^2+AE133*'DT-Prelim Calcs'!$C$11</f>
        <v>27.383415475911544</v>
      </c>
      <c r="AK133" s="110">
        <f t="shared" ref="AK133:AK164" si="204">MIN(W133,$C$10)*$C$11*1000/60/60*(1-AI133)</f>
        <v>0</v>
      </c>
      <c r="AL133" s="119">
        <f>AL132+'DT-Prelim Calcs'!$C$11</f>
        <v>5.1600000000000037</v>
      </c>
      <c r="AM133" s="2">
        <f>AW133/'Drive Train'!$G$35</f>
        <v>0.78341732010421117</v>
      </c>
      <c r="AN133" s="88">
        <f>AU133*12*60/(PI() * 'Drive Train'!$G$17)/AM$2*AM133</f>
        <v>2712.2885599658912</v>
      </c>
      <c r="AO133" s="2">
        <f>('DT-Prelim Calcs'!$C$6*AM133-AN133)/('DT-Prelim Calcs'!$C$6*AM133)*'DT-Prelim Calcs'!$C$7*AM133</f>
        <v>0.4497679299853099</v>
      </c>
      <c r="AP133" s="110">
        <f>AO133/'DT-Prelim Calcs'!$C$7*('DT-Prelim Calcs'!$C$8-'DT-Prelim Calcs'!$C$9)+'DT-Prelim Calcs'!$C$9</f>
        <v>30.432653885628834</v>
      </c>
      <c r="AQ133" s="110">
        <f t="shared" ref="AQ133:AQ196" si="205">MIN(AP133,AO$2)</f>
        <v>30.432653885628834</v>
      </c>
      <c r="AR133" s="2">
        <f t="shared" si="157"/>
        <v>0.27240508917378625</v>
      </c>
      <c r="AS133" s="110">
        <f>AR133*'DT-Prelim Calcs'!$C$21/AM$2/'DT-Prelim Calcs'!$C$19/'DT-Prelim Calcs'!$C$18*3.39*'DT-Prelim Calcs'!$C$20</f>
        <v>3.0350830279372478</v>
      </c>
      <c r="AT133" s="88">
        <f t="shared" ref="AT133:AT196" si="206">IF(AU133/AU$2&gt;0.99,1,0)</f>
        <v>0</v>
      </c>
      <c r="AU133" s="110">
        <f>AS132*'DT-Prelim Calcs'!$C$11+AU132</f>
        <v>30.212738741392297</v>
      </c>
      <c r="AV133" s="110">
        <f>AV132+0.5*AS133*'DT-Prelim Calcs'!$C$11^2+AU133*'DT-Prelim Calcs'!$C$11</f>
        <v>92.893702492637445</v>
      </c>
      <c r="AW133" s="110">
        <f>MIN('Drive Train'!$G$35-AQ132*'DT-Prelim Calcs'!$C$21*'Drive Train'!$G$38,AW132+AQ$2)</f>
        <v>9.9493999653234813</v>
      </c>
      <c r="AX133" s="110">
        <f>'Drive Train'!$G$35-AQ133*'DT-Prelim Calcs'!$C$21*'Drive Train'!$G$38</f>
        <v>9.9610611502934034</v>
      </c>
      <c r="AY133" s="1">
        <f>IF(AV133&gt;='Drive Train'!$G$30,1,0)</f>
        <v>1</v>
      </c>
      <c r="AZ133" s="110">
        <f t="shared" si="158"/>
        <v>0</v>
      </c>
      <c r="BA133" s="119">
        <f>BA132+'DT-Prelim Calcs'!$C$11</f>
        <v>5.1600000000000037</v>
      </c>
      <c r="BB133" s="2">
        <f>BL133/'Drive Train'!$G$35</f>
        <v>0.86310561277668729</v>
      </c>
      <c r="BC133" s="88">
        <f>BJ133*12*60/(PI() * 'Drive Train'!$G$17)/BB$2*BB133</f>
        <v>3935.6772977710048</v>
      </c>
      <c r="BD133" s="2">
        <f>('DT-Prelim Calcs'!$C$6*BB133-BC133)/('DT-Prelim Calcs'!$C$6*BB133)*'DT-Prelim Calcs'!$C$7*BB133</f>
        <v>0.26675545684781465</v>
      </c>
      <c r="BE133" s="110">
        <f>BD133/'DT-Prelim Calcs'!$C$7*('DT-Prelim Calcs'!$C$8-'DT-Prelim Calcs'!$C$9)+'DT-Prelim Calcs'!$C$9</f>
        <v>19.270190985044014</v>
      </c>
      <c r="BF133" s="110">
        <f t="shared" ref="BF133:BF196" si="207">MIN(BE133,BD$2)</f>
        <v>19.270190985044014</v>
      </c>
      <c r="BG133" s="2">
        <f t="shared" si="159"/>
        <v>3.315405011632544E-2</v>
      </c>
      <c r="BH133" s="110">
        <f>BG133*'DT-Prelim Calcs'!$C$21/BB$2/'DT-Prelim Calcs'!$C$19/'DT-Prelim Calcs'!$C$18*3.39*'DT-Prelim Calcs'!$C$20</f>
        <v>0.57461568304149235</v>
      </c>
      <c r="BI133" s="88">
        <f t="shared" ref="BI133:BI196" si="208">IF(BJ133/BJ$2&gt;0.99,1,0)</f>
        <v>0</v>
      </c>
      <c r="BJ133" s="110">
        <f>BH132*'DT-Prelim Calcs'!$C$11+BJ132</f>
        <v>25.580992271536079</v>
      </c>
      <c r="BK133" s="110">
        <f>BK132+0.5*BH133*'DT-Prelim Calcs'!$C$11^2+BJ133*'DT-Prelim Calcs'!$C$11</f>
        <v>96.130920880396985</v>
      </c>
      <c r="BL133" s="110">
        <f>MIN('Drive Train'!$G$35-BF132*'DT-Prelim Calcs'!$C$21*'Drive Train'!$G$38,BL132+BF$2)</f>
        <v>10.961441282263928</v>
      </c>
      <c r="BM133" s="110">
        <f>'Drive Train'!$G$35-BF133*'DT-Prelim Calcs'!$C$21*'Drive Train'!$G$38</f>
        <v>10.965682811346039</v>
      </c>
      <c r="BN133" s="1">
        <f>IF(BK133&gt;='Drive Train'!$G$30,1,0)</f>
        <v>1</v>
      </c>
      <c r="BO133" s="110">
        <f t="shared" si="160"/>
        <v>0</v>
      </c>
      <c r="BP133" s="119">
        <f>BP132+'DT-Prelim Calcs'!$C$11</f>
        <v>5.1600000000000037</v>
      </c>
      <c r="BQ133" s="2">
        <f>CA133/'Drive Train'!$G$35</f>
        <v>0.87422436452621921</v>
      </c>
      <c r="BR133" s="88">
        <f>BY133*12*60/(PI() * 'Drive Train'!$G$17)/BQ$2*BQ133</f>
        <v>4104.1873298178498</v>
      </c>
      <c r="BS133" s="2">
        <f>('DT-Prelim Calcs'!$C$6*BQ133-BR133)/('DT-Prelim Calcs'!$C$6*BQ133)*'DT-Prelim Calcs'!$C$7*BQ133</f>
        <v>0.24174811168005678</v>
      </c>
      <c r="BT133" s="110">
        <f>BS133/'DT-Prelim Calcs'!$C$7*('DT-Prelim Calcs'!$C$8-'DT-Prelim Calcs'!$C$9)+'DT-Prelim Calcs'!$C$9</f>
        <v>17.744920286868712</v>
      </c>
      <c r="BU133" s="110">
        <f t="shared" ref="BU133:BU196" si="209">MIN(BT133,BS$2)</f>
        <v>17.744920286868712</v>
      </c>
      <c r="BV133" s="2">
        <f t="shared" si="161"/>
        <v>1.2430714857170067E-3</v>
      </c>
      <c r="BW133" s="110">
        <f>BV133*'DT-Prelim Calcs'!$C$21/BQ$2/'DT-Prelim Calcs'!$C$19/'DT-Prelim Calcs'!$C$18*3.39*'DT-Prelim Calcs'!$C$20</f>
        <v>2.9239002686466811E-2</v>
      </c>
      <c r="BX133" s="88">
        <f t="shared" ref="BX133:BX196" si="210">IF(BY133/BY$2&gt;0.99,1,0)</f>
        <v>1</v>
      </c>
      <c r="BY133" s="110">
        <f>BW132*'DT-Prelim Calcs'!$C$11+BY132</f>
        <v>19.406202089870355</v>
      </c>
      <c r="BZ133" s="110">
        <f>BZ132+0.5*BW133*'DT-Prelim Calcs'!$C$11^2+BY133*'DT-Prelim Calcs'!$C$11</f>
        <v>84.018581915567751</v>
      </c>
      <c r="CA133" s="110">
        <f>MIN('Drive Train'!$G$35-BU132*'DT-Prelim Calcs'!$C$21*'Drive Train'!$G$38,CA132+BU$2)</f>
        <v>11.102649429482984</v>
      </c>
      <c r="CB133" s="110">
        <f>'Drive Train'!$G$35-BU133*'DT-Prelim Calcs'!$C$21*'Drive Train'!$G$38</f>
        <v>11.102957174181816</v>
      </c>
      <c r="CC133" s="1">
        <f>IF(BZ133&gt;='Drive Train'!$G$30,1,0)</f>
        <v>1</v>
      </c>
      <c r="CD133" s="110">
        <f t="shared" si="162"/>
        <v>0</v>
      </c>
      <c r="CE133" s="119">
        <f>CE132+'DT-Prelim Calcs'!$C$11</f>
        <v>5.1600000000000037</v>
      </c>
      <c r="CF133" s="2">
        <f>CP133/'Drive Train'!$G$35</f>
        <v>0.87466493435386827</v>
      </c>
      <c r="CG133" s="88">
        <f>CN133*12*60/(PI() * 'Drive Train'!$G$17)/CF$2*CF133</f>
        <v>4110.7544683999458</v>
      </c>
      <c r="CH133" s="2">
        <f>('DT-Prelim Calcs'!$C$6*CF133-CG133)/('DT-Prelim Calcs'!$C$6*CF133)*'DT-Prelim Calcs'!$C$7*CF133</f>
        <v>0.24078375599307697</v>
      </c>
      <c r="CI133" s="110">
        <f>CH133/'DT-Prelim Calcs'!$C$7*('DT-Prelim Calcs'!$C$8-'DT-Prelim Calcs'!$C$9)+'DT-Prelim Calcs'!$C$9</f>
        <v>17.686101429364978</v>
      </c>
      <c r="CJ133" s="110">
        <f t="shared" ref="CJ133:CJ196" si="211">MIN(CI133,CH$2)</f>
        <v>17.686101429364978</v>
      </c>
      <c r="CK133" s="2">
        <f t="shared" si="163"/>
        <v>1.5218550124873609E-5</v>
      </c>
      <c r="CL133" s="110">
        <f>CK133*'DT-Prelim Calcs'!$C$21/CF$2/'DT-Prelim Calcs'!$C$19/'DT-Prelim Calcs'!$C$18*3.39*'DT-Prelim Calcs'!$C$20</f>
        <v>4.5216544555180105E-4</v>
      </c>
      <c r="CM133" s="88">
        <f t="shared" ref="CM133:CM196" si="212">IF(CN133/CN$2&gt;0.99,1,0)</f>
        <v>1</v>
      </c>
      <c r="CN133" s="110">
        <f>CL132*'DT-Prelim Calcs'!$C$11+CN132</f>
        <v>15.380075285839714</v>
      </c>
      <c r="CO133" s="110">
        <f>CO132+0.5*CL133*'DT-Prelim Calcs'!$C$11^2+CN133*'DT-Prelim Calcs'!$C$11</f>
        <v>71.333278203314507</v>
      </c>
      <c r="CP133" s="110">
        <f>MIN('Drive Train'!$G$35-CJ132*'DT-Prelim Calcs'!$C$21*'Drive Train'!$G$38,CP132+CJ$2)</f>
        <v>11.108244666294127</v>
      </c>
      <c r="CQ133" s="110">
        <f>'Drive Train'!$G$35-CJ133*'DT-Prelim Calcs'!$C$21*'Drive Train'!$G$38</f>
        <v>11.108250871357152</v>
      </c>
      <c r="CR133" s="1">
        <f>IF(CO133&gt;='Drive Train'!$G$30,1,0)</f>
        <v>1</v>
      </c>
      <c r="CS133" s="110">
        <f t="shared" si="164"/>
        <v>0</v>
      </c>
      <c r="CT133" s="119">
        <f>CT132+'DT-Prelim Calcs'!$C$11</f>
        <v>5.1600000000000037</v>
      </c>
      <c r="CU133" s="2">
        <f>DE133/'Drive Train'!$G$35</f>
        <v>0.87467056314746539</v>
      </c>
      <c r="CV133" s="88">
        <f>DC133*12*60/(PI() * 'Drive Train'!$G$17)/CU$2*CU133</f>
        <v>4110.8366230567199</v>
      </c>
      <c r="CW133" s="2">
        <f>('DT-Prelim Calcs'!$C$6*CU133-CV133)/('DT-Prelim Calcs'!$C$6*CU133)*'DT-Prelim Calcs'!$C$7*CU133</f>
        <v>0.24077185730676604</v>
      </c>
      <c r="CX133" s="110">
        <f>CW133/'DT-Prelim Calcs'!$C$7*('DT-Prelim Calcs'!$C$8-'DT-Prelim Calcs'!$C$9)+'DT-Prelim Calcs'!$C$9</f>
        <v>17.685375693887856</v>
      </c>
      <c r="CY133" s="110">
        <f t="shared" ref="CY133:CY196" si="213">MIN(CX133,CW$2)</f>
        <v>17.685375693887856</v>
      </c>
      <c r="CZ133" s="2">
        <f t="shared" si="165"/>
        <v>5.7488551530315846E-8</v>
      </c>
      <c r="DA133" s="110">
        <f>CZ133*'DT-Prelim Calcs'!$C$21/CU$2/'DT-Prelim Calcs'!$C$19/'DT-Prelim Calcs'!$C$18*3.39*'DT-Prelim Calcs'!$C$20</f>
        <v>2.0639169325227683E-6</v>
      </c>
      <c r="DB133" s="88">
        <f t="shared" ref="DB133:DB196" si="214">IF(DC133/DC$2&gt;0.99,1,0)</f>
        <v>1</v>
      </c>
      <c r="DC133" s="110">
        <f>DA132*'DT-Prelim Calcs'!$C$11+DC132</f>
        <v>12.72851063454257</v>
      </c>
      <c r="DD133" s="110">
        <f>DD132+0.5*DA133*'DT-Prelim Calcs'!$C$11^2+DC133*'DT-Prelim Calcs'!$C$11</f>
        <v>61.069686768107367</v>
      </c>
      <c r="DE133" s="110">
        <f>MIN('Drive Train'!$G$35-CY132*'DT-Prelim Calcs'!$C$21*'Drive Train'!$G$38,DE132+CY$2)</f>
        <v>11.10831615197281</v>
      </c>
      <c r="DF133" s="110">
        <f>'Drive Train'!$G$35-CY133*'DT-Prelim Calcs'!$C$21*'Drive Train'!$G$38</f>
        <v>11.108316187550091</v>
      </c>
      <c r="DG133" s="1">
        <f>IF(DD133&gt;='Drive Train'!$G$30,1,0)</f>
        <v>1</v>
      </c>
      <c r="DH133" s="110">
        <f t="shared" si="166"/>
        <v>0</v>
      </c>
      <c r="DI133" s="119">
        <f>DI132+'DT-Prelim Calcs'!$C$11</f>
        <v>5.1600000000000037</v>
      </c>
      <c r="DJ133" s="2">
        <f>DT133/'Drive Train'!$G$35</f>
        <v>0.87467058540392051</v>
      </c>
      <c r="DK133" s="88">
        <f>DR133*12*60/(PI() * 'Drive Train'!$G$17)/DJ$2*DJ133</f>
        <v>4110.83693950216</v>
      </c>
      <c r="DL133" s="2">
        <f>('DT-Prelim Calcs'!$C$6*DJ133-DK133)/('DT-Prelim Calcs'!$C$6*DJ133)*'DT-Prelim Calcs'!$C$7*DJ133</f>
        <v>0.24077181228630098</v>
      </c>
      <c r="DM133" s="110">
        <f>DL133/'DT-Prelim Calcs'!$C$7*('DT-Prelim Calcs'!$C$8-'DT-Prelim Calcs'!$C$9)+'DT-Prelim Calcs'!$C$9</f>
        <v>17.685372947958783</v>
      </c>
      <c r="DN133" s="110">
        <f t="shared" ref="DN133:DN196" si="215">MIN(DM133,DL$2)</f>
        <v>17.685372947958783</v>
      </c>
      <c r="DO133" s="2">
        <f t="shared" si="167"/>
        <v>6.0435656479285171E-11</v>
      </c>
      <c r="DP133" s="110">
        <f>DO133*'DT-Prelim Calcs'!$C$21/DJ$2/'DT-Prelim Calcs'!$C$19/'DT-Prelim Calcs'!$C$18*3.39*'DT-Prelim Calcs'!$C$20</f>
        <v>2.5438119945398701E-9</v>
      </c>
      <c r="DQ133" s="88">
        <f t="shared" ref="DQ133:DQ196" si="216">IF(DR133/DR$2&gt;0.99,1,0)</f>
        <v>1</v>
      </c>
      <c r="DR133" s="110">
        <f>DP132*'DT-Prelim Calcs'!$C$11+DR132</f>
        <v>10.856671394820044</v>
      </c>
      <c r="DS133" s="110">
        <f>DS132+0.5*DP133*'DT-Prelim Calcs'!$C$11^2+DR133*'DT-Prelim Calcs'!$C$11</f>
        <v>53.053785892013096</v>
      </c>
      <c r="DT133" s="110">
        <f>MIN('Drive Train'!$G$35-DN132*'DT-Prelim Calcs'!$C$21*'Drive Train'!$G$38,DT132+DN$2)</f>
        <v>11.10831643462979</v>
      </c>
      <c r="DU133" s="110">
        <f>'Drive Train'!$G$35-DN133*'DT-Prelim Calcs'!$C$21*'Drive Train'!$G$38</f>
        <v>11.108316434683708</v>
      </c>
      <c r="DV133" s="1">
        <f>IF(DS133&gt;='Drive Train'!$G$30,1,0)</f>
        <v>1</v>
      </c>
      <c r="DW133" s="110">
        <f t="shared" si="168"/>
        <v>0</v>
      </c>
      <c r="DX133" s="119">
        <f>DX132+'DT-Prelim Calcs'!$C$11</f>
        <v>5.1600000000000037</v>
      </c>
      <c r="DY133" s="2">
        <f>EI133/'Drive Train'!$G$35</f>
        <v>0.87467058542860832</v>
      </c>
      <c r="DZ133" s="88">
        <f>EG133*12*60/(PI() * 'Drive Train'!$G$17)/DY$2*DY133</f>
        <v>4110.8369398422374</v>
      </c>
      <c r="EA133" s="2">
        <f>('DT-Prelim Calcs'!$C$6*DY133-DZ133)/('DT-Prelim Calcs'!$C$6*DY133)*'DT-Prelim Calcs'!$C$7*DY133</f>
        <v>0.24077181223900307</v>
      </c>
      <c r="EB133" s="110">
        <f>EA133/'DT-Prelim Calcs'!$C$7*('DT-Prelim Calcs'!$C$8-'DT-Prelim Calcs'!$C$9)+'DT-Prelim Calcs'!$C$9</f>
        <v>17.685372945073947</v>
      </c>
      <c r="EC133" s="110">
        <f t="shared" ref="EC133:EC196" si="217">MIN(EB133,EA$2)</f>
        <v>17.685372945073947</v>
      </c>
      <c r="ED133" s="2">
        <f t="shared" si="169"/>
        <v>1.5210055437364645E-14</v>
      </c>
      <c r="EE133" s="110">
        <f>ED133*'DT-Prelim Calcs'!$C$21/DY$2/'DT-Prelim Calcs'!$C$19/'DT-Prelim Calcs'!$C$18*3.39*'DT-Prelim Calcs'!$C$20</f>
        <v>7.343587158807042E-13</v>
      </c>
      <c r="EF133" s="88">
        <f t="shared" ref="EF133:EF196" si="218">IF(EG133/EG$2&gt;0.99,1,0)</f>
        <v>1</v>
      </c>
      <c r="EG133" s="110">
        <f>EE132*'DT-Prelim Calcs'!$C$11+EG132</f>
        <v>9.4647904472820414</v>
      </c>
      <c r="EH133" s="110">
        <f>EH132+0.5*EE133*'DT-Prelim Calcs'!$C$11^2+EG133*'DT-Prelim Calcs'!$C$11</f>
        <v>46.762063562116701</v>
      </c>
      <c r="EI133" s="110">
        <f>MIN('Drive Train'!$G$35-EC132*'DT-Prelim Calcs'!$C$21*'Drive Train'!$G$38,EI132+EC$2)</f>
        <v>11.108316434943324</v>
      </c>
      <c r="EJ133" s="110">
        <f>'Drive Train'!$G$35-EC133*'DT-Prelim Calcs'!$C$21*'Drive Train'!$G$38</f>
        <v>11.108316434943344</v>
      </c>
      <c r="EK133" s="1">
        <f>IF(EH133&gt;='Drive Train'!$G$30,1,0)</f>
        <v>1</v>
      </c>
      <c r="EL133" s="110">
        <f t="shared" si="170"/>
        <v>0</v>
      </c>
      <c r="EM133" s="119">
        <f>EM132+'DT-Prelim Calcs'!$C$11</f>
        <v>5.1600000000000037</v>
      </c>
      <c r="EN133" s="2">
        <f>EX133/'Drive Train'!$G$35</f>
        <v>0.87467058542861498</v>
      </c>
      <c r="EO133" s="88">
        <f>EV133*12*60/(PI() * 'Drive Train'!$G$17)/EN$2*EN133</f>
        <v>4110.8369398423256</v>
      </c>
      <c r="EP133" s="2">
        <f>('DT-Prelim Calcs'!$C$6*EN133-EO133)/('DT-Prelim Calcs'!$C$6*EN133)*'DT-Prelim Calcs'!$C$7*EN133</f>
        <v>0.24077181223899105</v>
      </c>
      <c r="EQ133" s="110">
        <f>EP133/'DT-Prelim Calcs'!$C$7*('DT-Prelim Calcs'!$C$8-'DT-Prelim Calcs'!$C$9)+'DT-Prelim Calcs'!$C$9</f>
        <v>17.685372945073215</v>
      </c>
      <c r="ER133" s="110">
        <f t="shared" ref="ER133:ER196" si="219">MIN(EQ133,EP$2)</f>
        <v>17.685372945073215</v>
      </c>
      <c r="ES133" s="2">
        <f t="shared" si="171"/>
        <v>-8.3266726846886741E-17</v>
      </c>
      <c r="ET133" s="110">
        <f>ES133*'DT-Prelim Calcs'!$C$21/EN$2/'DT-Prelim Calcs'!$C$19/'DT-Prelim Calcs'!$C$18*3.39*'DT-Prelim Calcs'!$C$20</f>
        <v>-4.5356237364894706E-15</v>
      </c>
      <c r="EU133" s="88">
        <f t="shared" ref="EU133:EU196" si="220">IF(EV133/EV$2&gt;0.99,1,0)</f>
        <v>1</v>
      </c>
      <c r="EV133" s="110">
        <f>ET132*'DT-Prelim Calcs'!$C$11+EV132</f>
        <v>8.3892460782728335</v>
      </c>
      <c r="EW133" s="110">
        <f>EW132+0.5*ET133*'DT-Prelim Calcs'!$C$11^2+EV133*'DT-Prelim Calcs'!$C$11</f>
        <v>41.74506611044616</v>
      </c>
      <c r="EX133" s="110">
        <f>MIN('Drive Train'!$G$35-ER132*'DT-Prelim Calcs'!$C$21*'Drive Train'!$G$38,EX132+ER$2)</f>
        <v>11.10831643494341</v>
      </c>
      <c r="EY133" s="110">
        <f>'Drive Train'!$G$35-ER133*'DT-Prelim Calcs'!$C$21*'Drive Train'!$G$38</f>
        <v>11.10831643494341</v>
      </c>
      <c r="EZ133" s="1">
        <f>IF(EW133&gt;='Drive Train'!$G$30,1,0)</f>
        <v>1</v>
      </c>
      <c r="FA133" s="110">
        <f t="shared" si="172"/>
        <v>0</v>
      </c>
      <c r="FB133" s="119">
        <f>FB132+'DT-Prelim Calcs'!$C$11</f>
        <v>5.1600000000000037</v>
      </c>
      <c r="FC133" s="2">
        <f>FM133/'Drive Train'!$G$35</f>
        <v>0.87467058542861498</v>
      </c>
      <c r="FD133" s="88">
        <f>FK133*12*60/(PI() * 'Drive Train'!$G$17)/FC$2*FC133</f>
        <v>4110.8369398423247</v>
      </c>
      <c r="FE133" s="2">
        <f>('DT-Prelim Calcs'!$C$6*FC133-FD133)/('DT-Prelim Calcs'!$C$6*FC133)*'DT-Prelim Calcs'!$C$7*FC133</f>
        <v>0.24077181223899125</v>
      </c>
      <c r="FF133" s="110">
        <f>FE133/'DT-Prelim Calcs'!$C$7*('DT-Prelim Calcs'!$C$8-'DT-Prelim Calcs'!$C$9)+'DT-Prelim Calcs'!$C$9</f>
        <v>17.685372945073226</v>
      </c>
      <c r="FG133" s="110">
        <f t="shared" ref="FG133:FG196" si="221">MIN(FF133,FE$2)</f>
        <v>17.685372945073226</v>
      </c>
      <c r="FH133" s="2">
        <f t="shared" si="173"/>
        <v>1.1102230246251565E-16</v>
      </c>
      <c r="FI133" s="110">
        <f>FH133*'DT-Prelim Calcs'!$C$21/FC$2/'DT-Prelim Calcs'!$C$19/'DT-Prelim Calcs'!$C$18*3.39*'DT-Prelim Calcs'!$C$20</f>
        <v>6.7347140329692135E-15</v>
      </c>
      <c r="FJ133" s="88">
        <f t="shared" ref="FJ133:FJ196" si="222">IF(FK133/FK$2&gt;0.99,1,0)</f>
        <v>1</v>
      </c>
      <c r="FK133" s="110">
        <f>FI132*'DT-Prelim Calcs'!$C$11+FK132</f>
        <v>7.5332005600817276</v>
      </c>
      <c r="FL133" s="110">
        <f>FL132+0.5*FI133*'DT-Prelim Calcs'!$C$11^2+FK133*'DT-Prelim Calcs'!$C$11</f>
        <v>37.675393896342996</v>
      </c>
      <c r="FM133" s="110">
        <f>MIN('Drive Train'!$G$35-FG132*'DT-Prelim Calcs'!$C$21*'Drive Train'!$G$38,FM132+FG$2)</f>
        <v>11.10831643494341</v>
      </c>
      <c r="FN133" s="110">
        <f>'Drive Train'!$G$35-FG133*'DT-Prelim Calcs'!$C$21*'Drive Train'!$G$38</f>
        <v>11.10831643494341</v>
      </c>
      <c r="FO133" s="1">
        <f>IF(FL133&gt;='Drive Train'!$G$30,1,0)</f>
        <v>1</v>
      </c>
      <c r="FP133" s="110">
        <f t="shared" si="174"/>
        <v>0</v>
      </c>
      <c r="FQ133" s="119">
        <f>FQ132+'DT-Prelim Calcs'!$C$11</f>
        <v>5.1600000000000037</v>
      </c>
      <c r="FR133" s="2">
        <f>GB133/'Drive Train'!$G$35</f>
        <v>0.87467058542861498</v>
      </c>
      <c r="FS133" s="88">
        <f>FZ133*12*60/(PI() * 'Drive Train'!$G$17)/FR$2*FR133</f>
        <v>4110.8369398423247</v>
      </c>
      <c r="FT133" s="2">
        <f>('DT-Prelim Calcs'!$C$6*FR133-FS133)/('DT-Prelim Calcs'!$C$6*FR133)*'DT-Prelim Calcs'!$C$7*FR133</f>
        <v>0.24077181223899125</v>
      </c>
      <c r="FU133" s="110">
        <f>FT133/'DT-Prelim Calcs'!$C$7*('DT-Prelim Calcs'!$C$8-'DT-Prelim Calcs'!$C$9)+'DT-Prelim Calcs'!$C$9</f>
        <v>17.685372945073226</v>
      </c>
      <c r="FV133" s="110">
        <f t="shared" ref="FV133:FV196" si="223">MIN(FU133,FT$2)</f>
        <v>17.685372945073226</v>
      </c>
      <c r="FW133" s="2">
        <f t="shared" si="175"/>
        <v>1.3877787807814457E-16</v>
      </c>
      <c r="FX133" s="110">
        <f>FW133*'DT-Prelim Calcs'!$C$21/FR$2/'DT-Prelim Calcs'!$C$19/'DT-Prelim Calcs'!$C$18*3.39*'DT-Prelim Calcs'!$C$20</f>
        <v>9.2774121882739154E-15</v>
      </c>
      <c r="FY133" s="88">
        <f t="shared" ref="FY133:FY196" si="224">IF(FZ133/FZ$2&gt;0.99,1,0)</f>
        <v>1</v>
      </c>
      <c r="FZ133" s="110">
        <f>FX132*'DT-Prelim Calcs'!$C$11+FZ132</f>
        <v>6.8356819897037893</v>
      </c>
      <c r="GA133" s="110">
        <f>GA132+0.5*FX133*'DT-Prelim Calcs'!$C$11^2+FZ133*'DT-Prelim Calcs'!$C$11</f>
        <v>34.315571222165566</v>
      </c>
      <c r="GB133" s="110">
        <f>MIN('Drive Train'!$G$35-FV132*'DT-Prelim Calcs'!$C$21*'Drive Train'!$G$38,GB132+FV$2)</f>
        <v>11.10831643494341</v>
      </c>
      <c r="GC133" s="110">
        <f>'Drive Train'!$G$35-FV133*'DT-Prelim Calcs'!$C$21*'Drive Train'!$G$38</f>
        <v>11.10831643494341</v>
      </c>
      <c r="GD133" s="1">
        <f>IF(GA133&gt;='Drive Train'!$G$30,1,0)</f>
        <v>1</v>
      </c>
      <c r="GE133" s="110">
        <f t="shared" si="176"/>
        <v>0</v>
      </c>
      <c r="GF133" s="119">
        <f>GF132+'DT-Prelim Calcs'!$C$11</f>
        <v>5.1600000000000037</v>
      </c>
      <c r="GG133" s="2">
        <f>GQ133/'Drive Train'!$G$35</f>
        <v>0.87467057058003905</v>
      </c>
      <c r="GH133" s="88">
        <f>GO133*12*60/(PI() * 'Drive Train'!$G$17)/GG$2*GG133</f>
        <v>4110.8367299674364</v>
      </c>
      <c r="GI133" s="2">
        <f>('DT-Prelim Calcs'!$C$6*GG133-GH133)/('DT-Prelim Calcs'!$C$6*GG133)*'DT-Prelim Calcs'!$C$7*GG133</f>
        <v>0.24077184197434728</v>
      </c>
      <c r="GJ133" s="110">
        <f>GI133/'DT-Prelim Calcs'!$C$7*('DT-Prelim Calcs'!$C$8-'DT-Prelim Calcs'!$C$9)+'DT-Prelim Calcs'!$C$9</f>
        <v>17.685374758719057</v>
      </c>
      <c r="GK133" s="110">
        <f t="shared" si="177"/>
        <v>17.685374758719057</v>
      </c>
      <c r="GL133" s="2">
        <f t="shared" si="178"/>
        <v>3.7940344810305504E-8</v>
      </c>
      <c r="GM133" s="110">
        <f>GL133*'DT-Prelim Calcs'!$C$21/GG$2/'DT-Prelim Calcs'!$C$19/'DT-Prelim Calcs'!$C$18*3.39*'DT-Prelim Calcs'!$C$20</f>
        <v>1.4090791151896299E-6</v>
      </c>
      <c r="GN133" s="88">
        <f t="shared" ref="GN133:GN196" si="225">IF(GO133/GO$2&gt;0.99,1,0)</f>
        <v>1</v>
      </c>
      <c r="GO133" s="110">
        <f>GM132*'DT-Prelim Calcs'!$C$11+GO132</f>
        <v>12.30422716216505</v>
      </c>
      <c r="GP133" s="110">
        <f>GP132+0.5*GM133*'DT-Prelim Calcs'!$C$11^2+GO133*'DT-Prelim Calcs'!$C$11</f>
        <v>57.41151077184599</v>
      </c>
      <c r="GQ133" s="110">
        <f>MIN('Drive Train'!$G$35-GK132*'DT-Prelim Calcs'!$C$21*'Drive Train'!$G$38,GQ132+GK$2)</f>
        <v>11.108316246366496</v>
      </c>
      <c r="GR133" s="110">
        <f>'Drive Train'!$G$35-GK133*'DT-Prelim Calcs'!$C$21*'Drive Train'!$G$38</f>
        <v>11.108316271715283</v>
      </c>
      <c r="GS133" s="1">
        <f>IF(GP133&gt;='Drive Train'!$G$30,1,0)</f>
        <v>1</v>
      </c>
      <c r="GT133" s="110">
        <f t="shared" si="179"/>
        <v>0</v>
      </c>
      <c r="GU133" s="119">
        <f>GU132+'DT-Prelim Calcs'!$C$11</f>
        <v>5.1600000000000037</v>
      </c>
      <c r="GV133" s="2">
        <f>HF133/'Drive Train'!$G$35</f>
        <v>0.87467057481461252</v>
      </c>
      <c r="GW133" s="88">
        <f>HD133*12*60/(PI() * 'Drive Train'!$G$17)/GV$2*GV133</f>
        <v>4110.836789820356</v>
      </c>
      <c r="GX133" s="2">
        <f>('DT-Prelim Calcs'!$C$6*GV133-GW133)/('DT-Prelim Calcs'!$C$6*GV133)*'DT-Prelim Calcs'!$C$7*GV133</f>
        <v>0.24077183349430542</v>
      </c>
      <c r="GY133" s="110">
        <f>GX133/'DT-Prelim Calcs'!$C$7*('DT-Prelim Calcs'!$C$8-'DT-Prelim Calcs'!$C$9)+'DT-Prelim Calcs'!$C$9</f>
        <v>17.685374241496643</v>
      </c>
      <c r="GZ133" s="110">
        <f t="shared" ref="GZ133:GZ196" si="226">MIN(GY133,GX$2)</f>
        <v>17.685374241496643</v>
      </c>
      <c r="HA133" s="2">
        <f t="shared" si="180"/>
        <v>2.7120372975142359E-8</v>
      </c>
      <c r="HB133" s="110">
        <f>HA133*'DT-Prelim Calcs'!$C$21/GV$2/'DT-Prelim Calcs'!$C$19/'DT-Prelim Calcs'!$C$18*3.39*'DT-Prelim Calcs'!$C$20</f>
        <v>1.0072325738338126E-6</v>
      </c>
      <c r="HC133" s="88">
        <f t="shared" ref="HC133:HC196" si="227">IF(HD133/HD$2&gt;0.99,1,0)</f>
        <v>1</v>
      </c>
      <c r="HD133" s="110">
        <f>HB132*'DT-Prelim Calcs'!$C$11+HD132</f>
        <v>12.304227281743128</v>
      </c>
      <c r="HE133" s="110">
        <f>HE132+0.5*HB133*'DT-Prelim Calcs'!$C$11^2+HD133*'DT-Prelim Calcs'!$C$11</f>
        <v>58.079127767192226</v>
      </c>
      <c r="HF133" s="110">
        <f>MIN('Drive Train'!$G$35-GZ132*'DT-Prelim Calcs'!$C$21*'Drive Train'!$G$38,HF132+GZ$2)</f>
        <v>11.108316300145578</v>
      </c>
      <c r="HG133" s="110">
        <f>'Drive Train'!$G$35-GZ133*'DT-Prelim Calcs'!$C$21*'Drive Train'!$G$38</f>
        <v>11.108316318265302</v>
      </c>
      <c r="HH133" s="1">
        <f>IF(HE133&gt;='Drive Train'!$G$30,1,0)</f>
        <v>1</v>
      </c>
      <c r="HI133" s="110">
        <f t="shared" si="181"/>
        <v>0</v>
      </c>
      <c r="HJ133" s="119">
        <f>HJ132+'DT-Prelim Calcs'!$C$11</f>
        <v>5.1600000000000037</v>
      </c>
      <c r="HK133" s="2">
        <f>HU133/'Drive Train'!$G$35</f>
        <v>0.87467057686633432</v>
      </c>
      <c r="HL133" s="88">
        <f>HS133*12*60/(PI() * 'Drive Train'!$G$17)/HK$2*HK133</f>
        <v>4110.8368188200993</v>
      </c>
      <c r="HM133" s="2">
        <f>('DT-Prelim Calcs'!$C$6*HK133-HL133)/('DT-Prelim Calcs'!$C$6*HK133)*'DT-Prelim Calcs'!$C$7*HK133</f>
        <v>0.24077182938558278</v>
      </c>
      <c r="HN133" s="110">
        <f>HM133/'DT-Prelim Calcs'!$C$7*('DT-Prelim Calcs'!$C$8-'DT-Prelim Calcs'!$C$9)+'DT-Prelim Calcs'!$C$9</f>
        <v>17.685373990893702</v>
      </c>
      <c r="HO133" s="110">
        <f t="shared" ref="HO133:HO196" si="228">MIN(HN133,HM$2)</f>
        <v>17.685373990893702</v>
      </c>
      <c r="HP133" s="2">
        <f t="shared" si="182"/>
        <v>2.1877915062917808E-8</v>
      </c>
      <c r="HQ133" s="110">
        <f>HP133*'DT-Prelim Calcs'!$C$21/HK$2/'DT-Prelim Calcs'!$C$19/'DT-Prelim Calcs'!$C$18*3.39*'DT-Prelim Calcs'!$C$20</f>
        <v>8.1253118160055725E-7</v>
      </c>
      <c r="HR133" s="88">
        <f t="shared" ref="HR133:HR196" si="229">IF(HS133/HS$2&gt;0.99,1,0)</f>
        <v>1</v>
      </c>
      <c r="HS133" s="110">
        <f>HQ132*'DT-Prelim Calcs'!$C$11+HS132</f>
        <v>12.304227339680709</v>
      </c>
      <c r="HT133" s="110">
        <f>HT132+0.5*HQ133*'DT-Prelim Calcs'!$C$11^2+HS133*'DT-Prelim Calcs'!$C$11</f>
        <v>58.547850518066426</v>
      </c>
      <c r="HU133" s="110">
        <f>MIN('Drive Train'!$G$35-HO132*'DT-Prelim Calcs'!$C$21*'Drive Train'!$G$38,HU132+HO$2)</f>
        <v>11.108316326202445</v>
      </c>
      <c r="HV133" s="110">
        <f>'Drive Train'!$G$35-HO133*'DT-Prelim Calcs'!$C$21*'Drive Train'!$G$38</f>
        <v>11.108316340819567</v>
      </c>
      <c r="HW133" s="1">
        <f>IF(HT133&gt;='Drive Train'!$G$30,1,0)</f>
        <v>1</v>
      </c>
      <c r="HX133" s="110">
        <f t="shared" si="183"/>
        <v>0</v>
      </c>
      <c r="HY133" s="119">
        <f>HY132+'DT-Prelim Calcs'!$C$11</f>
        <v>5.1600000000000037</v>
      </c>
      <c r="HZ133" s="2">
        <f>IJ133/'Drive Train'!$G$35</f>
        <v>0.87467057796965275</v>
      </c>
      <c r="IA133" s="88">
        <f>IH133*12*60/(PI() * 'Drive Train'!$G$17)/HZ$2*HZ133</f>
        <v>4110.836834414783</v>
      </c>
      <c r="IB133" s="2">
        <f>('DT-Prelim Calcs'!$C$6*HZ133-IA133)/('DT-Prelim Calcs'!$C$6*HZ133)*'DT-Prelim Calcs'!$C$7*HZ133</f>
        <v>0.24077182717610698</v>
      </c>
      <c r="IC133" s="110">
        <f>IB133/'DT-Prelim Calcs'!$C$7*('DT-Prelim Calcs'!$C$8-'DT-Prelim Calcs'!$C$9)+'DT-Prelim Calcs'!$C$9</f>
        <v>17.685373856131349</v>
      </c>
      <c r="ID133" s="110">
        <f t="shared" ref="ID133:ID196" si="230">MIN(IC133,IB$2)</f>
        <v>17.685373856131349</v>
      </c>
      <c r="IE133" s="2">
        <f t="shared" si="184"/>
        <v>1.9058770395208313E-8</v>
      </c>
      <c r="IF133" s="110">
        <f>IE133*'DT-Prelim Calcs'!$C$21/HZ$2/'DT-Prelim Calcs'!$C$19/'DT-Prelim Calcs'!$C$18*3.39*'DT-Prelim Calcs'!$C$20</f>
        <v>7.0783002788598534E-7</v>
      </c>
      <c r="IG133" s="88">
        <f t="shared" ref="IG133:IG196" si="231">IF(IH133/IH$2&gt;0.99,1,0)</f>
        <v>1</v>
      </c>
      <c r="IH133" s="110">
        <f>IF132*'DT-Prelim Calcs'!$C$11+IH132</f>
        <v>12.304227370836788</v>
      </c>
      <c r="II133" s="110">
        <f>II132+0.5*IF133*'DT-Prelim Calcs'!$C$11^2+IH133*'DT-Prelim Calcs'!$C$11</f>
        <v>58.876915881849769</v>
      </c>
      <c r="IJ133" s="110">
        <f>MIN('Drive Train'!$G$35-ID132*'DT-Prelim Calcs'!$C$21*'Drive Train'!$G$38,IJ132+ID$2)</f>
        <v>11.108316340214589</v>
      </c>
      <c r="IK133" s="110">
        <f>'Drive Train'!$G$35-ID133*'DT-Prelim Calcs'!$C$21*'Drive Train'!$G$38</f>
        <v>11.108316352948178</v>
      </c>
      <c r="IL133" s="1">
        <f>IF(II133&gt;='Drive Train'!$G$30,1,0)</f>
        <v>1</v>
      </c>
      <c r="IM133" s="110">
        <f t="shared" si="185"/>
        <v>0</v>
      </c>
      <c r="IN133" s="119">
        <f>IN132+'DT-Prelim Calcs'!$C$11</f>
        <v>5.1600000000000037</v>
      </c>
      <c r="IO133" s="2">
        <f>IY133/'Drive Train'!$G$35</f>
        <v>0.87467057861735453</v>
      </c>
      <c r="IP133" s="88">
        <f>IW133*12*60/(PI() * 'Drive Train'!$G$17)/IO$2*IO133</f>
        <v>4110.8368435696239</v>
      </c>
      <c r="IQ133" s="2">
        <f>('DT-Prelim Calcs'!$C$6*IO133-IP133)/('DT-Prelim Calcs'!$C$6*IO133)*'DT-Prelim Calcs'!$C$7*IO133</f>
        <v>0.24077182587903675</v>
      </c>
      <c r="IR133" s="110">
        <f>IQ133/'DT-Prelim Calcs'!$C$7*('DT-Prelim Calcs'!$C$8-'DT-Prelim Calcs'!$C$9)+'DT-Prelim Calcs'!$C$9</f>
        <v>17.685373777019265</v>
      </c>
      <c r="IS133" s="110">
        <f t="shared" ref="IS133:IS196" si="232">MIN(IR133,IQ$2)</f>
        <v>17.685373777019265</v>
      </c>
      <c r="IT133" s="2">
        <f t="shared" si="186"/>
        <v>1.7403794655423965E-8</v>
      </c>
      <c r="IU133" s="110">
        <f>IT133*'DT-Prelim Calcs'!$C$21/IO$2/'DT-Prelim Calcs'!$C$19/'DT-Prelim Calcs'!$C$18*3.39*'DT-Prelim Calcs'!$C$20</f>
        <v>6.4636533211858662E-7</v>
      </c>
      <c r="IV133" s="88">
        <f t="shared" ref="IV133:IV196" si="233">IF(IW133/IW$2&gt;0.99,1,0)</f>
        <v>1</v>
      </c>
      <c r="IW133" s="110">
        <f>IU132*'DT-Prelim Calcs'!$C$11+IW132</f>
        <v>12.304227389126931</v>
      </c>
      <c r="IX133" s="110">
        <f>IX132+0.5*IU133*'DT-Prelim Calcs'!$C$11^2+IW133*'DT-Prelim Calcs'!$C$11</f>
        <v>59.109633658912308</v>
      </c>
      <c r="IY133" s="110">
        <f>MIN('Drive Train'!$G$35-IS132*'DT-Prelim Calcs'!$C$21*'Drive Train'!$G$38,IY132+IS$2)</f>
        <v>11.108316348440402</v>
      </c>
      <c r="IZ133" s="110">
        <f>'Drive Train'!$G$35-IS133*'DT-Prelim Calcs'!$C$21*'Drive Train'!$G$38</f>
        <v>11.108316360068265</v>
      </c>
      <c r="JA133" s="1">
        <f>IF(IX133&gt;='Drive Train'!$G$30,1,0)</f>
        <v>1</v>
      </c>
      <c r="JB133" s="110">
        <f t="shared" si="187"/>
        <v>0</v>
      </c>
      <c r="JC133" s="119">
        <f>JC132+'DT-Prelim Calcs'!$C$11</f>
        <v>5.1600000000000037</v>
      </c>
      <c r="JD133" s="2">
        <f>JN133/'Drive Train'!$G$35</f>
        <v>0.87467057899660916</v>
      </c>
      <c r="JE133" s="88">
        <f>JL133*12*60/(PI() * 'Drive Train'!$G$17)/JD$2*JD133</f>
        <v>4110.8368489301374</v>
      </c>
      <c r="JF133" s="2">
        <f>('DT-Prelim Calcs'!$C$6*JD133-JE133)/('DT-Prelim Calcs'!$C$6*JD133)*'DT-Prelim Calcs'!$C$7*JD133</f>
        <v>0.24077182511955222</v>
      </c>
      <c r="JG133" s="110">
        <f>JF133/'DT-Prelim Calcs'!$C$7*('DT-Prelim Calcs'!$C$8-'DT-Prelim Calcs'!$C$9)+'DT-Prelim Calcs'!$C$9</f>
        <v>17.685373730696092</v>
      </c>
      <c r="JH133" s="110">
        <f t="shared" ref="JH133:JH196" si="234">MIN(JG133,JF$2)</f>
        <v>17.685373730696092</v>
      </c>
      <c r="JI133" s="2">
        <f t="shared" si="188"/>
        <v>1.643474267787326E-8</v>
      </c>
      <c r="JJ133" s="110">
        <f>JI133*'DT-Prelim Calcs'!$C$21/JD$2/'DT-Prelim Calcs'!$C$19/'DT-Prelim Calcs'!$C$18*3.39*'DT-Prelim Calcs'!$C$20</f>
        <v>6.1037538764320017E-7</v>
      </c>
      <c r="JK133" s="88">
        <f t="shared" ref="JK133:JK196" si="235">IF(JL133/JL$2&gt;0.99,1,0)</f>
        <v>1</v>
      </c>
      <c r="JL133" s="110">
        <f>JJ132*'DT-Prelim Calcs'!$C$11+JL132</f>
        <v>12.30422739983651</v>
      </c>
      <c r="JM133" s="110">
        <f>JM132+0.5*JJ133*'DT-Prelim Calcs'!$C$11^2+JL133*'DT-Prelim Calcs'!$C$11</f>
        <v>59.267266400500255</v>
      </c>
      <c r="JN133" s="110">
        <f>MIN('Drive Train'!$G$35-JH132*'DT-Prelim Calcs'!$C$21*'Drive Train'!$G$38,JN132+JH$2)</f>
        <v>11.108316353256935</v>
      </c>
      <c r="JO133" s="110">
        <f>'Drive Train'!$G$35-JH133*'DT-Prelim Calcs'!$C$21*'Drive Train'!$G$38</f>
        <v>11.108316364237352</v>
      </c>
      <c r="JP133" s="1">
        <f>IF(JM133&gt;='Drive Train'!$G$30,1,0)</f>
        <v>1</v>
      </c>
      <c r="JQ133" s="110">
        <f>MIN(JG133,'DT-Prelim Calcs'!$C$10)*'DT-Prelim Calcs'!$C$11*1000/60/60*(1-JP133)</f>
        <v>0</v>
      </c>
      <c r="JR133" s="119">
        <f>JR132+'DT-Prelim Calcs'!$C$11</f>
        <v>5.1600000000000037</v>
      </c>
      <c r="JS133" s="2">
        <f>KC133/'Drive Train'!$G$35</f>
        <v>0.8746705791361411</v>
      </c>
      <c r="JT133" s="88">
        <f>KA133*12*60/(PI() * 'Drive Train'!$G$17)/JS$2*JS133</f>
        <v>4110.8368509023294</v>
      </c>
      <c r="JU133" s="2">
        <f>('DT-Prelim Calcs'!$C$6*JS133-JT133)/('DT-Prelim Calcs'!$C$6*JS133)*'DT-Prelim Calcs'!$C$7*JS133</f>
        <v>0.24077182484012943</v>
      </c>
      <c r="JV133" s="110">
        <f>JU133/'DT-Prelim Calcs'!$C$7*('DT-Prelim Calcs'!$C$8-'DT-Prelim Calcs'!$C$9)+'DT-Prelim Calcs'!$C$9</f>
        <v>17.685373713653284</v>
      </c>
      <c r="JW133" s="110">
        <f t="shared" ref="JW133:JW196" si="236">MIN(JV133,JU$2)</f>
        <v>17.685373713653284</v>
      </c>
      <c r="JX133" s="2">
        <f t="shared" si="189"/>
        <v>1.6078217646153803E-8</v>
      </c>
      <c r="JY133" s="110">
        <f>JX133*'DT-Prelim Calcs'!$C$21/JS$2/'DT-Prelim Calcs'!$C$19/'DT-Prelim Calcs'!$C$18*3.39*'DT-Prelim Calcs'!$C$20</f>
        <v>5.9713428562501961E-7</v>
      </c>
      <c r="JZ133" s="88">
        <f t="shared" ref="JZ133:JZ196" si="237">IF(KA133/KA$2&gt;0.99,1,0)</f>
        <v>1</v>
      </c>
      <c r="KA133" s="110">
        <f>JY132*'DT-Prelim Calcs'!$C$11+KA132</f>
        <v>12.304227403776686</v>
      </c>
      <c r="KB133" s="110">
        <f>KB132+0.5*JY133*'DT-Prelim Calcs'!$C$11^2+KA133*'DT-Prelim Calcs'!$C$11</f>
        <v>59.329356482885608</v>
      </c>
      <c r="KC133" s="110">
        <f>MIN('Drive Train'!$G$35-JW132*'DT-Prelim Calcs'!$C$21*'Drive Train'!$G$38,KC132+JW$2)</f>
        <v>11.108316355028991</v>
      </c>
      <c r="KD133" s="110">
        <f>'Drive Train'!$G$35-JW133*'DT-Prelim Calcs'!$C$21*'Drive Train'!$G$38</f>
        <v>11.108316365771204</v>
      </c>
      <c r="KE133" s="1">
        <f>IF(KB133&gt;='Drive Train'!$G$30,1,0)</f>
        <v>1</v>
      </c>
      <c r="KF133" s="110">
        <f>MIN(JV133,'DT-Prelim Calcs'!$C$10)*'DT-Prelim Calcs'!$C$11*1000/60/60*(1-KE133)</f>
        <v>0</v>
      </c>
      <c r="KG133" s="119">
        <f>KG132+'DT-Prelim Calcs'!$C$11</f>
        <v>5.1600000000000037</v>
      </c>
      <c r="KH133" s="2">
        <f>KR133/'Drive Train'!$G$35</f>
        <v>0.87467057912576507</v>
      </c>
      <c r="KI133" s="88">
        <f>KP133*12*60/(PI() * 'Drive Train'!$G$17)/KH$2*KH133</f>
        <v>4110.8368507556743</v>
      </c>
      <c r="KJ133" s="2">
        <f>('DT-Prelim Calcs'!$C$6*KH133-KI133)/('DT-Prelim Calcs'!$C$6*KH133)*'DT-Prelim Calcs'!$C$7*KH133</f>
        <v>0.2407718248609074</v>
      </c>
      <c r="KK133" s="110">
        <f>KJ133/'DT-Prelim Calcs'!$C$7*('DT-Prelim Calcs'!$C$8-'DT-Prelim Calcs'!$C$9)+'DT-Prelim Calcs'!$C$9</f>
        <v>17.685373714920594</v>
      </c>
      <c r="KL133" s="110">
        <f t="shared" ref="KL133:KL196" si="238">MIN(KK133,KJ$2)</f>
        <v>17.685373714920594</v>
      </c>
      <c r="KM133" s="2">
        <f t="shared" si="190"/>
        <v>1.6104729105848037E-8</v>
      </c>
      <c r="KN133" s="110">
        <f>KM133*'DT-Prelim Calcs'!$C$21/KH$2/'DT-Prelim Calcs'!$C$19/'DT-Prelim Calcs'!$C$18*3.39*'DT-Prelim Calcs'!$C$20</f>
        <v>5.9811890356550249E-7</v>
      </c>
      <c r="KO133" s="88">
        <f t="shared" ref="KO133:KO196" si="239">IF(KP133/KP$2&gt;0.99,1,0)</f>
        <v>1</v>
      </c>
      <c r="KP133" s="110">
        <f>KN132*'DT-Prelim Calcs'!$C$11+KP132</f>
        <v>12.304227403483688</v>
      </c>
      <c r="KQ133" s="110">
        <f>KQ132+0.5*KN133*'DT-Prelim Calcs'!$C$11^2+KP133*'DT-Prelim Calcs'!$C$11</f>
        <v>59.324801046997045</v>
      </c>
      <c r="KR133" s="110">
        <f>MIN('Drive Train'!$G$35-KL132*'DT-Prelim Calcs'!$C$21*'Drive Train'!$G$38,KR132+KL$2)</f>
        <v>11.108316354897216</v>
      </c>
      <c r="KS133" s="110">
        <f>'Drive Train'!$G$35-KL133*'DT-Prelim Calcs'!$C$21*'Drive Train'!$G$38</f>
        <v>11.108316365657146</v>
      </c>
      <c r="KT133" s="1">
        <f>IF(KQ133&gt;='Drive Train'!$G$30,1,0)</f>
        <v>1</v>
      </c>
      <c r="KU133" s="110">
        <f>MIN(KK133,'DT-Prelim Calcs'!$C$10)*'DT-Prelim Calcs'!$C$11*1000/60/60*(1-KT133)</f>
        <v>0</v>
      </c>
      <c r="KV133" s="119">
        <f>KV132+'DT-Prelim Calcs'!$C$11</f>
        <v>5.1600000000000037</v>
      </c>
      <c r="KW133" s="2">
        <f>LG133/'Drive Train'!$G$35</f>
        <v>0.8746705791355065</v>
      </c>
      <c r="KX133" s="88">
        <f>LE133*12*60/(PI() * 'Drive Train'!$G$17)/KW$2*KW133</f>
        <v>4110.83685089336</v>
      </c>
      <c r="KY133" s="2">
        <f>('DT-Prelim Calcs'!$C$6*KW133-KX133)/('DT-Prelim Calcs'!$C$6*KW133)*'DT-Prelim Calcs'!$C$7*KW133</f>
        <v>0.24077182484140019</v>
      </c>
      <c r="KZ133" s="110">
        <f>KY133/'DT-Prelim Calcs'!$C$7*('DT-Prelim Calcs'!$C$8-'DT-Prelim Calcs'!$C$9)+'DT-Prelim Calcs'!$C$9</f>
        <v>17.685373713730794</v>
      </c>
      <c r="LA133" s="110">
        <f t="shared" ref="LA133:LA196" si="240">MIN(KZ133,KY$2)</f>
        <v>17.685373713730794</v>
      </c>
      <c r="LB133" s="2">
        <f t="shared" si="191"/>
        <v>1.6079839126881268E-8</v>
      </c>
      <c r="LC133" s="110">
        <f>LB133*'DT-Prelim Calcs'!$C$21/KW$2/'DT-Prelim Calcs'!$C$19/'DT-Prelim Calcs'!$C$18*3.39*'DT-Prelim Calcs'!$C$20</f>
        <v>5.9719450633835721E-7</v>
      </c>
      <c r="LD133" s="88">
        <f t="shared" ref="LD133:LD196" si="241">IF(LE133/LE$2&gt;0.99,1,0)</f>
        <v>1</v>
      </c>
      <c r="LE133" s="110">
        <f>LC132*'DT-Prelim Calcs'!$C$11+LE132</f>
        <v>12.304227403758766</v>
      </c>
      <c r="LF133" s="110">
        <f>LF132+0.5*LC133*'DT-Prelim Calcs'!$C$11^2+LE133*'DT-Prelim Calcs'!$C$11</f>
        <v>59.329141398414535</v>
      </c>
      <c r="LG133" s="110">
        <f>MIN('Drive Train'!$G$35-LA132*'DT-Prelim Calcs'!$C$21*'Drive Train'!$G$38,LG132+LA$2)</f>
        <v>11.108316355020932</v>
      </c>
      <c r="LH133" s="110">
        <f>'Drive Train'!$G$35-LA133*'DT-Prelim Calcs'!$C$21*'Drive Train'!$G$38</f>
        <v>11.108316365764228</v>
      </c>
      <c r="LI133" s="1">
        <f>IF(LF133&gt;='Drive Train'!$G$30,1,0)</f>
        <v>1</v>
      </c>
      <c r="LJ133" s="110">
        <f>MIN(KZ133,'DT-Prelim Calcs'!$C$10)*'DT-Prelim Calcs'!$C$11*1000/60/60*(1-LI133)</f>
        <v>0</v>
      </c>
      <c r="LK133" s="119">
        <f>LK132+'DT-Prelim Calcs'!$C$11</f>
        <v>5.1600000000000037</v>
      </c>
      <c r="LL133" s="2">
        <f>LV133/'Drive Train'!$G$35</f>
        <v>0.87467057912816615</v>
      </c>
      <c r="LM133" s="88">
        <f>LT133*12*60/(PI() * 'Drive Train'!$G$17)/LL$2*LL133</f>
        <v>4110.8368507896103</v>
      </c>
      <c r="LN133" s="2">
        <f>('DT-Prelim Calcs'!$C$6*LL133-LM133)/('DT-Prelim Calcs'!$C$6*LL133)*'DT-Prelim Calcs'!$C$7*LL133</f>
        <v>0.24077182485609949</v>
      </c>
      <c r="LO133" s="110">
        <f>LN133/'DT-Prelim Calcs'!$C$7*('DT-Prelim Calcs'!$C$8-'DT-Prelim Calcs'!$C$9)+'DT-Prelim Calcs'!$C$9</f>
        <v>17.685373714627346</v>
      </c>
      <c r="LP133" s="110">
        <f t="shared" ref="LP133:LP196" si="242">MIN(LO133,LN$2)</f>
        <v>17.685373714627346</v>
      </c>
      <c r="LQ133" s="2">
        <f t="shared" si="192"/>
        <v>1.6098594457503168E-8</v>
      </c>
      <c r="LR133" s="110">
        <f>LQ133*'DT-Prelim Calcs'!$C$21/LL$2/'DT-Prelim Calcs'!$C$19/'DT-Prelim Calcs'!$C$18*3.39*'DT-Prelim Calcs'!$C$20</f>
        <v>5.9789106681533572E-7</v>
      </c>
      <c r="LS133" s="88">
        <f t="shared" ref="LS133:LS196" si="243">IF(LT133/LT$2&gt;0.99,1,0)</f>
        <v>1</v>
      </c>
      <c r="LT133" s="110">
        <f>LR132*'DT-Prelim Calcs'!$C$11+LT132</f>
        <v>12.304227403551488</v>
      </c>
      <c r="LU133" s="110">
        <f>LU132+0.5*LR133*'DT-Prelim Calcs'!$C$11^2+LT133*'DT-Prelim Calcs'!$C$11</f>
        <v>59.326265814745895</v>
      </c>
      <c r="LV133" s="110">
        <f>MIN('Drive Train'!$G$35-LP132*'DT-Prelim Calcs'!$C$21*'Drive Train'!$G$38,LV132+LP$2)</f>
        <v>11.108316354927709</v>
      </c>
      <c r="LW133" s="110">
        <f>'Drive Train'!$G$35-LP133*'DT-Prelim Calcs'!$C$21*'Drive Train'!$G$38</f>
        <v>11.108316365683539</v>
      </c>
      <c r="LX133" s="1">
        <f>IF(LU133&gt;='Drive Train'!$G$30,1,0)</f>
        <v>1</v>
      </c>
      <c r="LY133" s="110">
        <f>MIN(LO133,'DT-Prelim Calcs'!$C$10)*'DT-Prelim Calcs'!$C$11*1000/60/60*(1-LX133)</f>
        <v>0</v>
      </c>
      <c r="LZ133" s="119">
        <f>LZ132+'DT-Prelim Calcs'!$C$11</f>
        <v>5.1600000000000037</v>
      </c>
    </row>
    <row r="134" spans="18:338" x14ac:dyDescent="0.2">
      <c r="R134" s="119">
        <f>R133+'DT-Prelim Calcs'!$C$11</f>
        <v>5.2000000000000037</v>
      </c>
      <c r="S134" s="2">
        <f>AG134/'Drive Train'!$G$35</f>
        <v>0</v>
      </c>
      <c r="T134" s="88">
        <f>AE134*12*60/(PI() * 'Drive Train'!$G$17)/S$2*ABS(S134)</f>
        <v>0</v>
      </c>
      <c r="U134" s="2">
        <f>IF(OR(AD133=1,AND($C$32=Motors!$C$28,'DT-Prelim Calcs'!AI133=1)),0,IF(AG134=0,-(V133+$C$9)/($C$8-$C$9)*$C$7,($C$6*S134-T134)/($C$6*S134)*$C$7*S134))</f>
        <v>0</v>
      </c>
      <c r="V134" s="110">
        <f>IF(AND(AD133=1,AI133=1),0,ABS(U134/$C$7*($C$8-$C$9)+$C$9) *'Drive Train'!$K$55 + V133*(1-'Drive Train'!$K$55))</f>
        <v>0</v>
      </c>
      <c r="W134" s="110">
        <f t="shared" si="196"/>
        <v>0</v>
      </c>
      <c r="X134" s="2">
        <f>MAX(MIN(IF(AND(AI133=1,AG134&lt;0),-1,1)*(W134-$C$9)/($C$8-$C$9)*$C$7-$C$29*AE134/T$2 -  AI133*$C$29/2,X$2),MAX(X$4:X133)*-1)</f>
        <v>-0.19877611615902296</v>
      </c>
      <c r="Y134" s="110">
        <f t="shared" si="197"/>
        <v>0</v>
      </c>
      <c r="Z134" s="110">
        <f t="shared" si="198"/>
        <v>0</v>
      </c>
      <c r="AA134" s="110">
        <f t="shared" si="199"/>
        <v>0</v>
      </c>
      <c r="AB134" s="110" t="e">
        <f t="shared" si="200"/>
        <v>#N/A</v>
      </c>
      <c r="AC134" s="88">
        <f t="shared" ref="AC134:AC197" si="244">IF(AE134/AE$2&gt;0.98,1,0)</f>
        <v>0</v>
      </c>
      <c r="AD134" s="1">
        <f t="shared" si="201"/>
        <v>1</v>
      </c>
      <c r="AE134" s="110">
        <f t="shared" si="202"/>
        <v>0</v>
      </c>
      <c r="AF134" s="110" t="e">
        <f t="shared" si="203"/>
        <v>#N/A</v>
      </c>
      <c r="AG134" s="110">
        <f>IF(AI133=0,MIN('Drive Train'!$G$35-W133*$C$21*'Drive Train'!$G$38,AG133+W$2)-$C$3,IF(AE133-1&lt;=0,0,IF($C$32=Motors!$C$26,MAX(ABS('Drive Train'!$G$35-W133*$C$21*'Drive Train'!$G$38)*-1,AG133-W$2),MAX(0,ABS('Drive Train'!$G$35-W133*$C$21*'Drive Train'!$G$38)*-1,AG133-W$2))))</f>
        <v>0</v>
      </c>
      <c r="AH134" s="110">
        <f>'Drive Train'!$G$35-ABS(W134)*'DT-Prelim Calcs'!$C$21*'Drive Train'!$G$38</f>
        <v>12.7</v>
      </c>
      <c r="AI134" s="1">
        <f>IF(AJ134&gt;='Drive Train'!$G$30,1,0)</f>
        <v>1</v>
      </c>
      <c r="AJ134" s="110">
        <f>AJ133+0.5*Y134*'DT-Prelim Calcs'!$C$11^2+AE134*'DT-Prelim Calcs'!$C$11</f>
        <v>27.383415475911544</v>
      </c>
      <c r="AK134" s="110">
        <f t="shared" si="204"/>
        <v>0</v>
      </c>
      <c r="AL134" s="119">
        <f>AL133+'DT-Prelim Calcs'!$C$11</f>
        <v>5.2000000000000037</v>
      </c>
      <c r="AM134" s="2">
        <f>AW134/'Drive Train'!$G$35</f>
        <v>0.78433552364514991</v>
      </c>
      <c r="AN134" s="88">
        <f>AU134*12*60/(PI() * 'Drive Train'!$G$17)/AM$2*AM134</f>
        <v>2726.3790109216916</v>
      </c>
      <c r="AO134" s="2">
        <f>('DT-Prelim Calcs'!$C$6*AM134-AN134)/('DT-Prelim Calcs'!$C$6*AM134)*'DT-Prelim Calcs'!$C$7*AM134</f>
        <v>0.44766062166165016</v>
      </c>
      <c r="AP134" s="110">
        <f>AO134/'DT-Prelim Calcs'!$C$7*('DT-Prelim Calcs'!$C$8-'DT-Prelim Calcs'!$C$9)+'DT-Prelim Calcs'!$C$9</f>
        <v>30.304123023334689</v>
      </c>
      <c r="AQ134" s="110">
        <f t="shared" si="205"/>
        <v>30.304123023334689</v>
      </c>
      <c r="AR134" s="2">
        <f t="shared" ref="AR134:AR197" si="245">MIN((AQ134-$C$9)/($C$8-$C$9)*$C$7-$C$29*AU134/AN$2,AR$2)</f>
        <v>0.26958508684043525</v>
      </c>
      <c r="AS134" s="110">
        <f>AR134*'DT-Prelim Calcs'!$C$21/AM$2/'DT-Prelim Calcs'!$C$19/'DT-Prelim Calcs'!$C$18*3.39*'DT-Prelim Calcs'!$C$20</f>
        <v>3.0036631258838149</v>
      </c>
      <c r="AT134" s="88">
        <f t="shared" si="206"/>
        <v>0</v>
      </c>
      <c r="AU134" s="110">
        <f>AS133*'DT-Prelim Calcs'!$C$11+AU133</f>
        <v>30.334142062509788</v>
      </c>
      <c r="AV134" s="110">
        <f>AV133+0.5*AS134*'DT-Prelim Calcs'!$C$11^2+AU134*'DT-Prelim Calcs'!$C$11</f>
        <v>94.109471105638548</v>
      </c>
      <c r="AW134" s="110">
        <f>MIN('Drive Train'!$G$35-AQ133*'DT-Prelim Calcs'!$C$21*'Drive Train'!$G$38,AW133+AQ$2)</f>
        <v>9.9610611502934034</v>
      </c>
      <c r="AX134" s="110">
        <f>'Drive Train'!$G$35-AQ134*'DT-Prelim Calcs'!$C$21*'Drive Train'!$G$38</f>
        <v>9.9726289278998763</v>
      </c>
      <c r="AY134" s="1">
        <f>IF(AV134&gt;='Drive Train'!$G$30,1,0)</f>
        <v>1</v>
      </c>
      <c r="AZ134" s="110">
        <f t="shared" ref="AZ134:AZ197" si="246">MIN(AQ134,$C$10)*$C$11*1000/60/60*(1-AY134)</f>
        <v>0</v>
      </c>
      <c r="BA134" s="119">
        <f>BA133+'DT-Prelim Calcs'!$C$11</f>
        <v>5.2000000000000037</v>
      </c>
      <c r="BB134" s="2">
        <f>BL134/'Drive Train'!$G$35</f>
        <v>0.86343959144457005</v>
      </c>
      <c r="BC134" s="88">
        <f>BJ134*12*60/(PI() * 'Drive Train'!$G$17)/BB$2*BB134</f>
        <v>3940.7377985433254</v>
      </c>
      <c r="BD134" s="2">
        <f>('DT-Prelim Calcs'!$C$6*BB134-BC134)/('DT-Prelim Calcs'!$C$6*BB134)*'DT-Prelim Calcs'!$C$7*BB134</f>
        <v>0.26600456778169163</v>
      </c>
      <c r="BE134" s="110">
        <f>BD134/'DT-Prelim Calcs'!$C$7*('DT-Prelim Calcs'!$C$8-'DT-Prelim Calcs'!$C$9)+'DT-Prelim Calcs'!$C$9</f>
        <v>19.224392077464881</v>
      </c>
      <c r="BF134" s="110">
        <f t="shared" si="207"/>
        <v>19.224392077464881</v>
      </c>
      <c r="BG134" s="2">
        <f t="shared" ref="BG134:BG197" si="247">MIN((BF134-$C$9)/($C$8-$C$9)*$C$7-$C$29*BJ134/BC$2,BG$2)</f>
        <v>3.2193269220419374E-2</v>
      </c>
      <c r="BH134" s="110">
        <f>BG134*'DT-Prelim Calcs'!$C$21/BB$2/'DT-Prelim Calcs'!$C$19/'DT-Prelim Calcs'!$C$18*3.39*'DT-Prelim Calcs'!$C$20</f>
        <v>0.55796372743373901</v>
      </c>
      <c r="BI134" s="88">
        <f t="shared" si="208"/>
        <v>0</v>
      </c>
      <c r="BJ134" s="110">
        <f>BH133*'DT-Prelim Calcs'!$C$11+BJ133</f>
        <v>25.603976898857738</v>
      </c>
      <c r="BK134" s="110">
        <f>BK133+0.5*BH134*'DT-Prelim Calcs'!$C$11^2+BJ134*'DT-Prelim Calcs'!$C$11</f>
        <v>97.155526327333249</v>
      </c>
      <c r="BL134" s="110">
        <f>MIN('Drive Train'!$G$35-BF133*'DT-Prelim Calcs'!$C$21*'Drive Train'!$G$38,BL133+BF$2)</f>
        <v>10.965682811346039</v>
      </c>
      <c r="BM134" s="110">
        <f>'Drive Train'!$G$35-BF134*'DT-Prelim Calcs'!$C$21*'Drive Train'!$G$38</f>
        <v>10.969804713028161</v>
      </c>
      <c r="BN134" s="1">
        <f>IF(BK134&gt;='Drive Train'!$G$30,1,0)</f>
        <v>1</v>
      </c>
      <c r="BO134" s="110">
        <f t="shared" ref="BO134:BO197" si="248">MIN(BF134,$C$10)*$C$11*1000/60/60*(1-BN134)</f>
        <v>0</v>
      </c>
      <c r="BP134" s="119">
        <f>BP133+'DT-Prelim Calcs'!$C$11</f>
        <v>5.2000000000000037</v>
      </c>
      <c r="BQ134" s="2">
        <f>CA134/'Drive Train'!$G$35</f>
        <v>0.87424859639226904</v>
      </c>
      <c r="BR134" s="88">
        <f>BY134*12*60/(PI() * 'Drive Train'!$G$17)/BQ$2*BQ134</f>
        <v>4104.5484455167179</v>
      </c>
      <c r="BS134" s="2">
        <f>('DT-Prelim Calcs'!$C$6*BQ134-BR134)/('DT-Prelim Calcs'!$C$6*BQ134)*'DT-Prelim Calcs'!$C$7*BQ134</f>
        <v>0.24169509143046702</v>
      </c>
      <c r="BT134" s="110">
        <f>BS134/'DT-Prelim Calcs'!$C$7*('DT-Prelim Calcs'!$C$8-'DT-Prelim Calcs'!$C$9)+'DT-Prelim Calcs'!$C$9</f>
        <v>17.741686427673876</v>
      </c>
      <c r="BU134" s="110">
        <f t="shared" si="209"/>
        <v>17.741686427673876</v>
      </c>
      <c r="BV134" s="2">
        <f t="shared" ref="BV134:BV197" si="249">MIN((BU134-$C$9)/($C$8-$C$9)*$C$7-$C$29*BY134/BR$2,BV$2)</f>
        <v>1.1755566379904603E-3</v>
      </c>
      <c r="BW134" s="110">
        <f>BV134*'DT-Prelim Calcs'!$C$21/BQ$2/'DT-Prelim Calcs'!$C$19/'DT-Prelim Calcs'!$C$18*3.39*'DT-Prelim Calcs'!$C$20</f>
        <v>2.7650946941696633E-2</v>
      </c>
      <c r="BX134" s="88">
        <f t="shared" si="210"/>
        <v>1</v>
      </c>
      <c r="BY134" s="110">
        <f>BW133*'DT-Prelim Calcs'!$C$11+BY133</f>
        <v>19.407371649977815</v>
      </c>
      <c r="BZ134" s="110">
        <f>BZ133+0.5*BW134*'DT-Prelim Calcs'!$C$11^2+BY134*'DT-Prelim Calcs'!$C$11</f>
        <v>84.79489890232442</v>
      </c>
      <c r="CA134" s="110">
        <f>MIN('Drive Train'!$G$35-BU133*'DT-Prelim Calcs'!$C$21*'Drive Train'!$G$38,CA133+BU$2)</f>
        <v>11.102957174181816</v>
      </c>
      <c r="CB134" s="110">
        <f>'Drive Train'!$G$35-BU134*'DT-Prelim Calcs'!$C$21*'Drive Train'!$G$38</f>
        <v>11.10324822150935</v>
      </c>
      <c r="CC134" s="1">
        <f>IF(BZ134&gt;='Drive Train'!$G$30,1,0)</f>
        <v>1</v>
      </c>
      <c r="CD134" s="110">
        <f t="shared" ref="CD134:CD197" si="250">MIN(BU134,$C$10)*$C$11*1000/60/60*(1-CC134)</f>
        <v>0</v>
      </c>
      <c r="CE134" s="119">
        <f>CE133+'DT-Prelim Calcs'!$C$11</f>
        <v>5.2000000000000037</v>
      </c>
      <c r="CF134" s="2">
        <f>CP134/'Drive Train'!$G$35</f>
        <v>0.87466542294150806</v>
      </c>
      <c r="CG134" s="88">
        <f>CN134*12*60/(PI() * 'Drive Train'!$G$17)/CF$2*CF134</f>
        <v>4110.7615988227035</v>
      </c>
      <c r="CH134" s="2">
        <f>('DT-Prelim Calcs'!$C$6*CF134-CG134)/('DT-Prelim Calcs'!$C$6*CF134)*'DT-Prelim Calcs'!$C$7*CF134</f>
        <v>0.24078272334409964</v>
      </c>
      <c r="CI134" s="110">
        <f>CH134/'DT-Prelim Calcs'!$C$7*('DT-Prelim Calcs'!$C$8-'DT-Prelim Calcs'!$C$9)+'DT-Prelim Calcs'!$C$9</f>
        <v>17.686038445101115</v>
      </c>
      <c r="CJ134" s="110">
        <f t="shared" si="211"/>
        <v>17.686038445101115</v>
      </c>
      <c r="CK134" s="2">
        <f t="shared" ref="CK134:CK197" si="251">MIN((CJ134-$C$9)/($C$8-$C$9)*$C$7-$C$29*CN134/CG$2,CK$2)</f>
        <v>1.3902762837803007E-5</v>
      </c>
      <c r="CL134" s="110">
        <f>CK134*'DT-Prelim Calcs'!$C$21/CF$2/'DT-Prelim Calcs'!$C$19/'DT-Prelim Calcs'!$C$18*3.39*'DT-Prelim Calcs'!$C$20</f>
        <v>4.1307147536227124E-4</v>
      </c>
      <c r="CM134" s="88">
        <f t="shared" si="212"/>
        <v>1</v>
      </c>
      <c r="CN134" s="110">
        <f>CL133*'DT-Prelim Calcs'!$C$11+CN133</f>
        <v>15.380093372457535</v>
      </c>
      <c r="CO134" s="110">
        <f>CO133+0.5*CL134*'DT-Prelim Calcs'!$C$11^2+CN134*'DT-Prelim Calcs'!$C$11</f>
        <v>71.948482268669991</v>
      </c>
      <c r="CP134" s="110">
        <f>MIN('Drive Train'!$G$35-CJ133*'DT-Prelim Calcs'!$C$21*'Drive Train'!$G$38,CP133+CJ$2)</f>
        <v>11.108250871357152</v>
      </c>
      <c r="CQ134" s="110">
        <f>'Drive Train'!$G$35-CJ134*'DT-Prelim Calcs'!$C$21*'Drive Train'!$G$38</f>
        <v>11.1082565399409</v>
      </c>
      <c r="CR134" s="1">
        <f>IF(CO134&gt;='Drive Train'!$G$30,1,0)</f>
        <v>1</v>
      </c>
      <c r="CS134" s="110">
        <f t="shared" ref="CS134:CS197" si="252">MIN(CJ134,$C$10)*$C$11*1000/60/60*(1-CR134)</f>
        <v>0</v>
      </c>
      <c r="CT134" s="119">
        <f>CT133+'DT-Prelim Calcs'!$C$11</f>
        <v>5.2000000000000037</v>
      </c>
      <c r="CU134" s="2">
        <f>DE134/'Drive Train'!$G$35</f>
        <v>0.87467056594882608</v>
      </c>
      <c r="CV134" s="88">
        <f>DC134*12*60/(PI() * 'Drive Train'!$G$17)/CU$2*CU134</f>
        <v>4110.8366628854919</v>
      </c>
      <c r="CW134" s="2">
        <f>('DT-Prelim Calcs'!$C$6*CU134-CV134)/('DT-Prelim Calcs'!$C$6*CU134)*'DT-Prelim Calcs'!$C$7*CU134</f>
        <v>0.24077185164049142</v>
      </c>
      <c r="CX134" s="110">
        <f>CW134/'DT-Prelim Calcs'!$C$7*('DT-Prelim Calcs'!$C$8-'DT-Prelim Calcs'!$C$9)+'DT-Prelim Calcs'!$C$9</f>
        <v>17.685375348285291</v>
      </c>
      <c r="CY134" s="110">
        <f t="shared" si="213"/>
        <v>17.685375348285291</v>
      </c>
      <c r="CZ134" s="2">
        <f t="shared" ref="CZ134:CZ197" si="253">MIN((CY134-$C$9)/($C$8-$C$9)*$C$7-$C$29*DC134/CV$2,CZ$2)</f>
        <v>5.0260639372634586E-8</v>
      </c>
      <c r="DA134" s="110">
        <f>CZ134*'DT-Prelim Calcs'!$C$21/CU$2/'DT-Prelim Calcs'!$C$19/'DT-Prelim Calcs'!$C$18*3.39*'DT-Prelim Calcs'!$C$20</f>
        <v>1.8044250877654894E-6</v>
      </c>
      <c r="DB134" s="88">
        <f t="shared" si="214"/>
        <v>1</v>
      </c>
      <c r="DC134" s="110">
        <f>DA133*'DT-Prelim Calcs'!$C$11+DC133</f>
        <v>12.728510717099248</v>
      </c>
      <c r="DD134" s="110">
        <f>DD133+0.5*DA134*'DT-Prelim Calcs'!$C$11^2+DC134*'DT-Prelim Calcs'!$C$11</f>
        <v>61.578827198234876</v>
      </c>
      <c r="DE134" s="110">
        <f>MIN('Drive Train'!$G$35-CY133*'DT-Prelim Calcs'!$C$21*'Drive Train'!$G$38,DE133+CY$2)</f>
        <v>11.108316187550091</v>
      </c>
      <c r="DF134" s="110">
        <f>'Drive Train'!$G$35-CY134*'DT-Prelim Calcs'!$C$21*'Drive Train'!$G$38</f>
        <v>11.108316218654323</v>
      </c>
      <c r="DG134" s="1">
        <f>IF(DD134&gt;='Drive Train'!$G$30,1,0)</f>
        <v>1</v>
      </c>
      <c r="DH134" s="110">
        <f t="shared" ref="DH134:DH197" si="254">MIN(CY134,$C$10)*$C$11*1000/60/60*(1-DG134)</f>
        <v>0</v>
      </c>
      <c r="DI134" s="119">
        <f>DI133+'DT-Prelim Calcs'!$C$11</f>
        <v>5.2000000000000037</v>
      </c>
      <c r="DJ134" s="2">
        <f>DT134/'Drive Train'!$G$35</f>
        <v>0.874670585408166</v>
      </c>
      <c r="DK134" s="88">
        <f>DR134*12*60/(PI() * 'Drive Train'!$G$17)/DJ$2*DJ134</f>
        <v>4110.8369395606414</v>
      </c>
      <c r="DL134" s="2">
        <f>('DT-Prelim Calcs'!$C$6*DJ134-DK134)/('DT-Prelim Calcs'!$C$6*DJ134)*'DT-Prelim Calcs'!$C$7*DJ134</f>
        <v>0.2407718122781673</v>
      </c>
      <c r="DM134" s="110">
        <f>DL134/'DT-Prelim Calcs'!$C$7*('DT-Prelim Calcs'!$C$8-'DT-Prelim Calcs'!$C$9)+'DT-Prelim Calcs'!$C$9</f>
        <v>17.685372947462685</v>
      </c>
      <c r="DN134" s="110">
        <f t="shared" si="215"/>
        <v>17.685372947462685</v>
      </c>
      <c r="DO134" s="2">
        <f t="shared" ref="DO134:DO197" si="255">MIN((DN134-$C$9)/($C$8-$C$9)*$C$7-$C$29*DR134/DK$2,DO$2)</f>
        <v>5.0045356747574488E-11</v>
      </c>
      <c r="DP134" s="110">
        <f>DO134*'DT-Prelim Calcs'!$C$21/DJ$2/'DT-Prelim Calcs'!$C$19/'DT-Prelim Calcs'!$C$18*3.39*'DT-Prelim Calcs'!$C$20</f>
        <v>2.1064713479060494E-9</v>
      </c>
      <c r="DQ134" s="88">
        <f t="shared" si="216"/>
        <v>1</v>
      </c>
      <c r="DR134" s="110">
        <f>DP133*'DT-Prelim Calcs'!$C$11+DR133</f>
        <v>10.856671394921797</v>
      </c>
      <c r="DS134" s="110">
        <f>DS133+0.5*DP134*'DT-Prelim Calcs'!$C$11^2+DR134*'DT-Prelim Calcs'!$C$11</f>
        <v>53.488052747811651</v>
      </c>
      <c r="DT134" s="110">
        <f>MIN('Drive Train'!$G$35-DN133*'DT-Prelim Calcs'!$C$21*'Drive Train'!$G$38,DT133+DN$2)</f>
        <v>11.108316434683708</v>
      </c>
      <c r="DU134" s="110">
        <f>'Drive Train'!$G$35-DN134*'DT-Prelim Calcs'!$C$21*'Drive Train'!$G$38</f>
        <v>11.108316434728359</v>
      </c>
      <c r="DV134" s="1">
        <f>IF(DS134&gt;='Drive Train'!$G$30,1,0)</f>
        <v>1</v>
      </c>
      <c r="DW134" s="110">
        <f t="shared" ref="DW134:DW197" si="256">MIN(DN134,$C$10)*$C$11*1000/60/60*(1-DV134)</f>
        <v>0</v>
      </c>
      <c r="DX134" s="119">
        <f>DX133+'DT-Prelim Calcs'!$C$11</f>
        <v>5.2000000000000037</v>
      </c>
      <c r="DY134" s="2">
        <f>EI134/'Drive Train'!$G$35</f>
        <v>0.87467058542860976</v>
      </c>
      <c r="DZ134" s="88">
        <f>EG134*12*60/(PI() * 'Drive Train'!$G$17)/DY$2*DY134</f>
        <v>4110.8369398422574</v>
      </c>
      <c r="EA134" s="2">
        <f>('DT-Prelim Calcs'!$C$6*DY134-DZ134)/('DT-Prelim Calcs'!$C$6*DY134)*'DT-Prelim Calcs'!$C$7*DY134</f>
        <v>0.24077181223900021</v>
      </c>
      <c r="EB134" s="110">
        <f>EA134/'DT-Prelim Calcs'!$C$7*('DT-Prelim Calcs'!$C$8-'DT-Prelim Calcs'!$C$9)+'DT-Prelim Calcs'!$C$9</f>
        <v>17.685372945073773</v>
      </c>
      <c r="EC134" s="110">
        <f t="shared" si="217"/>
        <v>17.685372945073773</v>
      </c>
      <c r="ED134" s="2">
        <f t="shared" ref="ED134:ED197" si="257">MIN((EC134-$C$9)/($C$8-$C$9)*$C$7-$C$29*EG134/DZ$2,ED$2)</f>
        <v>1.1574075031717257E-14</v>
      </c>
      <c r="EE134" s="110">
        <f>ED134*'DT-Prelim Calcs'!$C$21/DY$2/'DT-Prelim Calcs'!$C$19/'DT-Prelim Calcs'!$C$18*3.39*'DT-Prelim Calcs'!$C$20</f>
        <v>5.5880946080703221E-13</v>
      </c>
      <c r="EF134" s="88">
        <f t="shared" si="218"/>
        <v>1</v>
      </c>
      <c r="EG134" s="110">
        <f>EE133*'DT-Prelim Calcs'!$C$11+EG133</f>
        <v>9.4647904472820716</v>
      </c>
      <c r="EH134" s="110">
        <f>EH133+0.5*EE134*'DT-Prelim Calcs'!$C$11^2+EG134*'DT-Prelim Calcs'!$C$11</f>
        <v>47.140655180007982</v>
      </c>
      <c r="EI134" s="110">
        <f>MIN('Drive Train'!$G$35-EC133*'DT-Prelim Calcs'!$C$21*'Drive Train'!$G$38,EI133+EC$2)</f>
        <v>11.108316434943344</v>
      </c>
      <c r="EJ134" s="110">
        <f>'Drive Train'!$G$35-EC134*'DT-Prelim Calcs'!$C$21*'Drive Train'!$G$38</f>
        <v>11.10831643494336</v>
      </c>
      <c r="EK134" s="1">
        <f>IF(EH134&gt;='Drive Train'!$G$30,1,0)</f>
        <v>1</v>
      </c>
      <c r="EL134" s="110">
        <f t="shared" ref="EL134:EL197" si="258">MIN(EC134,$C$10)*$C$11*1000/60/60*(1-EK134)</f>
        <v>0</v>
      </c>
      <c r="EM134" s="119">
        <f>EM133+'DT-Prelim Calcs'!$C$11</f>
        <v>5.2000000000000037</v>
      </c>
      <c r="EN134" s="2">
        <f>EX134/'Drive Train'!$G$35</f>
        <v>0.87467058542861498</v>
      </c>
      <c r="EO134" s="88">
        <f>EV134*12*60/(PI() * 'Drive Train'!$G$17)/EN$2*EN134</f>
        <v>4110.8369398423256</v>
      </c>
      <c r="EP134" s="2">
        <f>('DT-Prelim Calcs'!$C$6*EN134-EO134)/('DT-Prelim Calcs'!$C$6*EN134)*'DT-Prelim Calcs'!$C$7*EN134</f>
        <v>0.24077181223899105</v>
      </c>
      <c r="EQ134" s="110">
        <f>EP134/'DT-Prelim Calcs'!$C$7*('DT-Prelim Calcs'!$C$8-'DT-Prelim Calcs'!$C$9)+'DT-Prelim Calcs'!$C$9</f>
        <v>17.685372945073215</v>
      </c>
      <c r="ER134" s="110">
        <f t="shared" si="219"/>
        <v>17.685372945073215</v>
      </c>
      <c r="ES134" s="2">
        <f t="shared" ref="ES134:ES197" si="259">MIN((ER134-$C$9)/($C$8-$C$9)*$C$7-$C$29*EV134/EO$2,ES$2)</f>
        <v>-8.3266726846886741E-17</v>
      </c>
      <c r="ET134" s="110">
        <f>ES134*'DT-Prelim Calcs'!$C$21/EN$2/'DT-Prelim Calcs'!$C$19/'DT-Prelim Calcs'!$C$18*3.39*'DT-Prelim Calcs'!$C$20</f>
        <v>-4.5356237364894706E-15</v>
      </c>
      <c r="EU134" s="88">
        <f t="shared" si="220"/>
        <v>1</v>
      </c>
      <c r="EV134" s="110">
        <f>ET133*'DT-Prelim Calcs'!$C$11+EV133</f>
        <v>8.3892460782728335</v>
      </c>
      <c r="EW134" s="110">
        <f>EW133+0.5*ET134*'DT-Prelim Calcs'!$C$11^2+EV134*'DT-Prelim Calcs'!$C$11</f>
        <v>42.080635953577072</v>
      </c>
      <c r="EX134" s="110">
        <f>MIN('Drive Train'!$G$35-ER133*'DT-Prelim Calcs'!$C$21*'Drive Train'!$G$38,EX133+ER$2)</f>
        <v>11.10831643494341</v>
      </c>
      <c r="EY134" s="110">
        <f>'Drive Train'!$G$35-ER134*'DT-Prelim Calcs'!$C$21*'Drive Train'!$G$38</f>
        <v>11.10831643494341</v>
      </c>
      <c r="EZ134" s="1">
        <f>IF(EW134&gt;='Drive Train'!$G$30,1,0)</f>
        <v>1</v>
      </c>
      <c r="FA134" s="110">
        <f t="shared" ref="FA134:FA197" si="260">MIN(ER134,$C$10)*$C$11*1000/60/60*(1-EZ134)</f>
        <v>0</v>
      </c>
      <c r="FB134" s="119">
        <f>FB133+'DT-Prelim Calcs'!$C$11</f>
        <v>5.2000000000000037</v>
      </c>
      <c r="FC134" s="2">
        <f>FM134/'Drive Train'!$G$35</f>
        <v>0.87467058542861498</v>
      </c>
      <c r="FD134" s="88">
        <f>FK134*12*60/(PI() * 'Drive Train'!$G$17)/FC$2*FC134</f>
        <v>4110.8369398423247</v>
      </c>
      <c r="FE134" s="2">
        <f>('DT-Prelim Calcs'!$C$6*FC134-FD134)/('DT-Prelim Calcs'!$C$6*FC134)*'DT-Prelim Calcs'!$C$7*FC134</f>
        <v>0.24077181223899125</v>
      </c>
      <c r="FF134" s="110">
        <f>FE134/'DT-Prelim Calcs'!$C$7*('DT-Prelim Calcs'!$C$8-'DT-Prelim Calcs'!$C$9)+'DT-Prelim Calcs'!$C$9</f>
        <v>17.685372945073226</v>
      </c>
      <c r="FG134" s="110">
        <f t="shared" si="221"/>
        <v>17.685372945073226</v>
      </c>
      <c r="FH134" s="2">
        <f t="shared" ref="FH134:FH197" si="261">MIN((FG134-$C$9)/($C$8-$C$9)*$C$7-$C$29*FK134/FD$2,FH$2)</f>
        <v>1.1102230246251565E-16</v>
      </c>
      <c r="FI134" s="110">
        <f>FH134*'DT-Prelim Calcs'!$C$21/FC$2/'DT-Prelim Calcs'!$C$19/'DT-Prelim Calcs'!$C$18*3.39*'DT-Prelim Calcs'!$C$20</f>
        <v>6.7347140329692135E-15</v>
      </c>
      <c r="FJ134" s="88">
        <f t="shared" si="222"/>
        <v>1</v>
      </c>
      <c r="FK134" s="110">
        <f>FI133*'DT-Prelim Calcs'!$C$11+FK133</f>
        <v>7.5332005600817276</v>
      </c>
      <c r="FL134" s="110">
        <f>FL133+0.5*FI134*'DT-Prelim Calcs'!$C$11^2+FK134*'DT-Prelim Calcs'!$C$11</f>
        <v>37.976721918746264</v>
      </c>
      <c r="FM134" s="110">
        <f>MIN('Drive Train'!$G$35-FG133*'DT-Prelim Calcs'!$C$21*'Drive Train'!$G$38,FM133+FG$2)</f>
        <v>11.10831643494341</v>
      </c>
      <c r="FN134" s="110">
        <f>'Drive Train'!$G$35-FG134*'DT-Prelim Calcs'!$C$21*'Drive Train'!$G$38</f>
        <v>11.10831643494341</v>
      </c>
      <c r="FO134" s="1">
        <f>IF(FL134&gt;='Drive Train'!$G$30,1,0)</f>
        <v>1</v>
      </c>
      <c r="FP134" s="110">
        <f t="shared" ref="FP134:FP197" si="262">MIN(FG134,$C$10)*$C$11*1000/60/60*(1-FO134)</f>
        <v>0</v>
      </c>
      <c r="FQ134" s="119">
        <f>FQ133+'DT-Prelim Calcs'!$C$11</f>
        <v>5.2000000000000037</v>
      </c>
      <c r="FR134" s="2">
        <f>GB134/'Drive Train'!$G$35</f>
        <v>0.87467058542861498</v>
      </c>
      <c r="FS134" s="88">
        <f>FZ134*12*60/(PI() * 'Drive Train'!$G$17)/FR$2*FR134</f>
        <v>4110.8369398423247</v>
      </c>
      <c r="FT134" s="2">
        <f>('DT-Prelim Calcs'!$C$6*FR134-FS134)/('DT-Prelim Calcs'!$C$6*FR134)*'DT-Prelim Calcs'!$C$7*FR134</f>
        <v>0.24077181223899125</v>
      </c>
      <c r="FU134" s="110">
        <f>FT134/'DT-Prelim Calcs'!$C$7*('DT-Prelim Calcs'!$C$8-'DT-Prelim Calcs'!$C$9)+'DT-Prelim Calcs'!$C$9</f>
        <v>17.685372945073226</v>
      </c>
      <c r="FV134" s="110">
        <f t="shared" si="223"/>
        <v>17.685372945073226</v>
      </c>
      <c r="FW134" s="2">
        <f t="shared" ref="FW134:FW197" si="263">MIN((FV134-$C$9)/($C$8-$C$9)*$C$7-$C$29*FZ134/FS$2,FW$2)</f>
        <v>1.3877787807814457E-16</v>
      </c>
      <c r="FX134" s="110">
        <f>FW134*'DT-Prelim Calcs'!$C$21/FR$2/'DT-Prelim Calcs'!$C$19/'DT-Prelim Calcs'!$C$18*3.39*'DT-Prelim Calcs'!$C$20</f>
        <v>9.2774121882739154E-15</v>
      </c>
      <c r="FY134" s="88">
        <f t="shared" si="224"/>
        <v>1</v>
      </c>
      <c r="FZ134" s="110">
        <f>FX133*'DT-Prelim Calcs'!$C$11+FZ133</f>
        <v>6.8356819897037893</v>
      </c>
      <c r="GA134" s="110">
        <f>GA133+0.5*FX134*'DT-Prelim Calcs'!$C$11^2+FZ134*'DT-Prelim Calcs'!$C$11</f>
        <v>34.588998501753714</v>
      </c>
      <c r="GB134" s="110">
        <f>MIN('Drive Train'!$G$35-FV133*'DT-Prelim Calcs'!$C$21*'Drive Train'!$G$38,GB133+FV$2)</f>
        <v>11.10831643494341</v>
      </c>
      <c r="GC134" s="110">
        <f>'Drive Train'!$G$35-FV134*'DT-Prelim Calcs'!$C$21*'Drive Train'!$G$38</f>
        <v>11.10831643494341</v>
      </c>
      <c r="GD134" s="1">
        <f>IF(GA134&gt;='Drive Train'!$G$30,1,0)</f>
        <v>1</v>
      </c>
      <c r="GE134" s="110">
        <f t="shared" ref="GE134:GE197" si="264">MIN(FV134,$C$10)*$C$11*1000/60/60*(1-GD134)</f>
        <v>0</v>
      </c>
      <c r="GF134" s="119">
        <f>GF133+'DT-Prelim Calcs'!$C$11</f>
        <v>5.2000000000000037</v>
      </c>
      <c r="GG134" s="2">
        <f>GQ134/'Drive Train'!$G$35</f>
        <v>0.87467057257600667</v>
      </c>
      <c r="GH134" s="88">
        <f>GO134*12*60/(PI() * 'Drive Train'!$G$17)/GG$2*GG134</f>
        <v>4110.8367581791299</v>
      </c>
      <c r="GI134" s="2">
        <f>('DT-Prelim Calcs'!$C$6*GG134-GH134)/('DT-Prelim Calcs'!$C$6*GG134)*'DT-Prelim Calcs'!$C$7*GG134</f>
        <v>0.24077183797727666</v>
      </c>
      <c r="GJ134" s="110">
        <f>GI134/'DT-Prelim Calcs'!$C$7*('DT-Prelim Calcs'!$C$8-'DT-Prelim Calcs'!$C$9)+'DT-Prelim Calcs'!$C$9</f>
        <v>17.685374514926096</v>
      </c>
      <c r="GK134" s="110">
        <f t="shared" ref="GK134:GK197" si="265">MIN(GJ134,GI$2)</f>
        <v>17.685374514926096</v>
      </c>
      <c r="GL134" s="2">
        <f t="shared" ref="GL134:GL197" si="266">MIN((GK134-$C$9)/($C$8-$C$9)*$C$7-$C$29*GO134/GH$2,GL$2)</f>
        <v>3.2840347469198505E-8</v>
      </c>
      <c r="GM134" s="110">
        <f>GL134*'DT-Prelim Calcs'!$C$21/GG$2/'DT-Prelim Calcs'!$C$19/'DT-Prelim Calcs'!$C$18*3.39*'DT-Prelim Calcs'!$C$20</f>
        <v>1.2196686136033466E-6</v>
      </c>
      <c r="GN134" s="88">
        <f t="shared" si="225"/>
        <v>1</v>
      </c>
      <c r="GO134" s="110">
        <f>GM133*'DT-Prelim Calcs'!$C$11+GO133</f>
        <v>12.304227218528215</v>
      </c>
      <c r="GP134" s="110">
        <f>GP133+0.5*GM134*'DT-Prelim Calcs'!$C$11^2+GO134*'DT-Prelim Calcs'!$C$11</f>
        <v>57.90367986156285</v>
      </c>
      <c r="GQ134" s="110">
        <f>MIN('Drive Train'!$G$35-GK133*'DT-Prelim Calcs'!$C$21*'Drive Train'!$G$38,GQ133+GK$2)</f>
        <v>11.108316271715283</v>
      </c>
      <c r="GR134" s="110">
        <f>'Drive Train'!$G$35-GK134*'DT-Prelim Calcs'!$C$21*'Drive Train'!$G$38</f>
        <v>11.108316293656651</v>
      </c>
      <c r="GS134" s="1">
        <f>IF(GP134&gt;='Drive Train'!$G$30,1,0)</f>
        <v>1</v>
      </c>
      <c r="GT134" s="110">
        <f t="shared" ref="GT134:GT197" si="267">MIN(GK134,$C$10)*$C$11*1000/60/60*(1-GS134)</f>
        <v>0</v>
      </c>
      <c r="GU134" s="119">
        <f>GU133+'DT-Prelim Calcs'!$C$11</f>
        <v>5.2000000000000037</v>
      </c>
      <c r="GV134" s="2">
        <f>HF134/'Drive Train'!$G$35</f>
        <v>0.87467057624136246</v>
      </c>
      <c r="GW134" s="88">
        <f>HD134*12*60/(PI() * 'Drive Train'!$G$17)/GV$2*GV134</f>
        <v>4110.8368099865311</v>
      </c>
      <c r="GX134" s="2">
        <f>('DT-Prelim Calcs'!$C$6*GV134-GW134)/('DT-Prelim Calcs'!$C$6*GV134)*'DT-Prelim Calcs'!$C$7*GV134</f>
        <v>0.24077183063713459</v>
      </c>
      <c r="GY134" s="110">
        <f>GX134/'DT-Prelim Calcs'!$C$7*('DT-Prelim Calcs'!$C$8-'DT-Prelim Calcs'!$C$9)+'DT-Prelim Calcs'!$C$9</f>
        <v>17.685374067229489</v>
      </c>
      <c r="GZ134" s="110">
        <f t="shared" si="226"/>
        <v>17.685374067229489</v>
      </c>
      <c r="HA134" s="2">
        <f t="shared" ref="HA134:HA197" si="268">MIN((GZ134-$C$9)/($C$8-$C$9)*$C$7-$C$29*HD134/GW$2,HA$2)</f>
        <v>2.3474812343993179E-8</v>
      </c>
      <c r="HB134" s="110">
        <f>HA134*'DT-Prelim Calcs'!$C$21/GV$2/'DT-Prelim Calcs'!$C$19/'DT-Prelim Calcs'!$C$18*3.39*'DT-Prelim Calcs'!$C$20</f>
        <v>8.7183888212665321E-7</v>
      </c>
      <c r="HC134" s="88">
        <f t="shared" si="227"/>
        <v>1</v>
      </c>
      <c r="HD134" s="110">
        <f>HB133*'DT-Prelim Calcs'!$C$11+HD133</f>
        <v>12.30422732203243</v>
      </c>
      <c r="HE134" s="110">
        <f>HE133+0.5*HB134*'DT-Prelim Calcs'!$C$11^2+HD134*'DT-Prelim Calcs'!$C$11</f>
        <v>58.571296860770993</v>
      </c>
      <c r="HF134" s="110">
        <f>MIN('Drive Train'!$G$35-GZ133*'DT-Prelim Calcs'!$C$21*'Drive Train'!$G$38,HF133+GZ$2)</f>
        <v>11.108316318265302</v>
      </c>
      <c r="HG134" s="110">
        <f>'Drive Train'!$G$35-GZ134*'DT-Prelim Calcs'!$C$21*'Drive Train'!$G$38</f>
        <v>11.108316333949345</v>
      </c>
      <c r="HH134" s="1">
        <f>IF(HE134&gt;='Drive Train'!$G$30,1,0)</f>
        <v>1</v>
      </c>
      <c r="HI134" s="110">
        <f t="shared" ref="HI134:HI197" si="269">MIN(GZ134,$C$10)*$C$11*1000/60/60*(1-HH134)</f>
        <v>0</v>
      </c>
      <c r="HJ134" s="119">
        <f>HJ133+'DT-Prelim Calcs'!$C$11</f>
        <v>5.2000000000000037</v>
      </c>
      <c r="HK134" s="2">
        <f>HU134/'Drive Train'!$G$35</f>
        <v>0.87467057801728876</v>
      </c>
      <c r="HL134" s="88">
        <f>HS134*12*60/(PI() * 'Drive Train'!$G$17)/HK$2*HK134</f>
        <v>4110.8368350880864</v>
      </c>
      <c r="HM134" s="2">
        <f>('DT-Prelim Calcs'!$C$6*HK134-HL134)/('DT-Prelim Calcs'!$C$6*HK134)*'DT-Prelim Calcs'!$C$7*HK134</f>
        <v>0.24077182708071251</v>
      </c>
      <c r="HN134" s="110">
        <f>HM134/'DT-Prelim Calcs'!$C$7*('DT-Prelim Calcs'!$C$8-'DT-Prelim Calcs'!$C$9)+'DT-Prelim Calcs'!$C$9</f>
        <v>17.685373850312963</v>
      </c>
      <c r="HO134" s="110">
        <f t="shared" si="228"/>
        <v>17.685373850312963</v>
      </c>
      <c r="HP134" s="2">
        <f t="shared" ref="HP134:HP197" si="270">MIN((HO134-$C$9)/($C$8-$C$9)*$C$7-$C$29*HS134/HL$2,HP$2)</f>
        <v>1.8937053314349583E-8</v>
      </c>
      <c r="HQ134" s="110">
        <f>HP134*'DT-Prelim Calcs'!$C$21/HK$2/'DT-Prelim Calcs'!$C$19/'DT-Prelim Calcs'!$C$18*3.39*'DT-Prelim Calcs'!$C$20</f>
        <v>7.0330953663959858E-7</v>
      </c>
      <c r="HR134" s="88">
        <f t="shared" si="229"/>
        <v>1</v>
      </c>
      <c r="HS134" s="110">
        <f>HQ133*'DT-Prelim Calcs'!$C$11+HS133</f>
        <v>12.304227372181957</v>
      </c>
      <c r="HT134" s="110">
        <f>HT133+0.5*HQ134*'DT-Prelim Calcs'!$C$11^2+HS134*'DT-Prelim Calcs'!$C$11</f>
        <v>59.040019613516357</v>
      </c>
      <c r="HU134" s="110">
        <f>MIN('Drive Train'!$G$35-HO133*'DT-Prelim Calcs'!$C$21*'Drive Train'!$G$38,HU133+HO$2)</f>
        <v>11.108316340819567</v>
      </c>
      <c r="HV134" s="110">
        <f>'Drive Train'!$G$35-HO134*'DT-Prelim Calcs'!$C$21*'Drive Train'!$G$38</f>
        <v>11.108316353471832</v>
      </c>
      <c r="HW134" s="1">
        <f>IF(HT134&gt;='Drive Train'!$G$30,1,0)</f>
        <v>1</v>
      </c>
      <c r="HX134" s="110">
        <f t="shared" ref="HX134:HX197" si="271">MIN(HO134,$C$10)*$C$11*1000/60/60*(1-HW134)</f>
        <v>0</v>
      </c>
      <c r="HY134" s="119">
        <f>HY133+'DT-Prelim Calcs'!$C$11</f>
        <v>5.2000000000000037</v>
      </c>
      <c r="HZ134" s="2">
        <f>IJ134/'Drive Train'!$G$35</f>
        <v>0.8746705789722975</v>
      </c>
      <c r="IA134" s="88">
        <f>IH134*12*60/(PI() * 'Drive Train'!$G$17)/HZ$2*HZ134</f>
        <v>4110.8368485865094</v>
      </c>
      <c r="IB134" s="2">
        <f>('DT-Prelim Calcs'!$C$6*HZ134-IA134)/('DT-Prelim Calcs'!$C$6*HZ134)*'DT-Prelim Calcs'!$C$7*HZ134</f>
        <v>0.24077182516823772</v>
      </c>
      <c r="IC134" s="110">
        <f>IB134/'DT-Prelim Calcs'!$C$7*('DT-Prelim Calcs'!$C$8-'DT-Prelim Calcs'!$C$9)+'DT-Prelim Calcs'!$C$9</f>
        <v>17.685373733665564</v>
      </c>
      <c r="ID134" s="110">
        <f t="shared" si="230"/>
        <v>17.685373733665564</v>
      </c>
      <c r="IE134" s="2">
        <f t="shared" ref="IE134:IE197" si="272">MIN((ID134-$C$9)/($C$8-$C$9)*$C$7-$C$29*IH134/IA$2,IE$2)</f>
        <v>1.6496862181858418E-8</v>
      </c>
      <c r="IF134" s="110">
        <f>IE134*'DT-Prelim Calcs'!$C$21/HZ$2/'DT-Prelim Calcs'!$C$19/'DT-Prelim Calcs'!$C$18*3.39*'DT-Prelim Calcs'!$C$20</f>
        <v>6.126824646122965E-7</v>
      </c>
      <c r="IG134" s="88">
        <f t="shared" si="231"/>
        <v>1</v>
      </c>
      <c r="IH134" s="110">
        <f>IF133*'DT-Prelim Calcs'!$C$11+IH133</f>
        <v>12.304227399149989</v>
      </c>
      <c r="II134" s="110">
        <f>II133+0.5*IF134*'DT-Prelim Calcs'!$C$11^2+IH134*'DT-Prelim Calcs'!$C$11</f>
        <v>59.369084978305914</v>
      </c>
      <c r="IJ134" s="110">
        <f>MIN('Drive Train'!$G$35-ID133*'DT-Prelim Calcs'!$C$21*'Drive Train'!$G$38,IJ133+ID$2)</f>
        <v>11.108316352948178</v>
      </c>
      <c r="IK134" s="110">
        <f>'Drive Train'!$G$35-ID134*'DT-Prelim Calcs'!$C$21*'Drive Train'!$G$38</f>
        <v>11.108316363970099</v>
      </c>
      <c r="IL134" s="1">
        <f>IF(II134&gt;='Drive Train'!$G$30,1,0)</f>
        <v>1</v>
      </c>
      <c r="IM134" s="110">
        <f t="shared" ref="IM134:IM197" si="273">MIN(ID134,$C$10)*$C$11*1000/60/60*(1-IL134)</f>
        <v>0</v>
      </c>
      <c r="IN134" s="119">
        <f>IN133+'DT-Prelim Calcs'!$C$11</f>
        <v>5.2000000000000037</v>
      </c>
      <c r="IO134" s="2">
        <f>IY134/'Drive Train'!$G$35</f>
        <v>0.87467057953293437</v>
      </c>
      <c r="IP134" s="88">
        <f>IW134*12*60/(PI() * 'Drive Train'!$G$17)/IO$2*IO134</f>
        <v>4110.8368565107439</v>
      </c>
      <c r="IQ134" s="2">
        <f>('DT-Prelim Calcs'!$C$6*IO134-IP134)/('DT-Prelim Calcs'!$C$6*IO134)*'DT-Prelim Calcs'!$C$7*IO134</f>
        <v>0.2407718240455215</v>
      </c>
      <c r="IR134" s="110">
        <f>IQ134/'DT-Prelim Calcs'!$C$7*('DT-Prelim Calcs'!$C$8-'DT-Prelim Calcs'!$C$9)+'DT-Prelim Calcs'!$C$9</f>
        <v>17.685373665187839</v>
      </c>
      <c r="IS134" s="110">
        <f t="shared" si="232"/>
        <v>17.685373665187839</v>
      </c>
      <c r="IT134" s="2">
        <f t="shared" ref="IT134:IT197" si="274">MIN((IS134-$C$9)/($C$8-$C$9)*$C$7-$C$29*IW134/IP$2,IT$2)</f>
        <v>1.5064350683546834E-8</v>
      </c>
      <c r="IU134" s="110">
        <f>IT134*'DT-Prelim Calcs'!$C$21/IO$2/'DT-Prelim Calcs'!$C$19/'DT-Prelim Calcs'!$C$18*3.39*'DT-Prelim Calcs'!$C$20</f>
        <v>5.5947994247834955E-7</v>
      </c>
      <c r="IV134" s="88">
        <f t="shared" si="233"/>
        <v>1</v>
      </c>
      <c r="IW134" s="110">
        <f>IU133*'DT-Prelim Calcs'!$C$11+IW133</f>
        <v>12.304227414981543</v>
      </c>
      <c r="IX134" s="110">
        <f>IX133+0.5*IU134*'DT-Prelim Calcs'!$C$11^2+IW134*'DT-Prelim Calcs'!$C$11</f>
        <v>59.601802755959156</v>
      </c>
      <c r="IY134" s="110">
        <f>MIN('Drive Train'!$G$35-IS133*'DT-Prelim Calcs'!$C$21*'Drive Train'!$G$38,IY133+IS$2)</f>
        <v>11.108316360068265</v>
      </c>
      <c r="IZ134" s="110">
        <f>'Drive Train'!$G$35-IS134*'DT-Prelim Calcs'!$C$21*'Drive Train'!$G$38</f>
        <v>11.108316370133094</v>
      </c>
      <c r="JA134" s="1">
        <f>IF(IX134&gt;='Drive Train'!$G$30,1,0)</f>
        <v>1</v>
      </c>
      <c r="JB134" s="110">
        <f t="shared" ref="JB134:JB197" si="275">MIN(IS134,$C$10)*$C$11*1000/60/60*(1-JA134)</f>
        <v>0</v>
      </c>
      <c r="JC134" s="119">
        <f>JC133+'DT-Prelim Calcs'!$C$11</f>
        <v>5.2000000000000037</v>
      </c>
      <c r="JD134" s="2">
        <f>JN134/'Drive Train'!$G$35</f>
        <v>0.87467057986120889</v>
      </c>
      <c r="JE134" s="88">
        <f>JL134*12*60/(PI() * 'Drive Train'!$G$17)/JD$2*JD134</f>
        <v>4110.8368611506876</v>
      </c>
      <c r="JF134" s="2">
        <f>('DT-Prelim Calcs'!$C$6*JD134-JE134)/('DT-Prelim Calcs'!$C$6*JD134)*'DT-Prelim Calcs'!$C$7*JD134</f>
        <v>0.24077182338812816</v>
      </c>
      <c r="JG134" s="110">
        <f>JF134/'DT-Prelim Calcs'!$C$7*('DT-Prelim Calcs'!$C$8-'DT-Prelim Calcs'!$C$9)+'DT-Prelim Calcs'!$C$9</f>
        <v>17.685373625091508</v>
      </c>
      <c r="JH134" s="110">
        <f t="shared" si="234"/>
        <v>17.685373625091508</v>
      </c>
      <c r="JI134" s="2">
        <f t="shared" ref="JI134:JI197" si="276">MIN((JH134-$C$9)/($C$8-$C$9)*$C$7-$C$29*JL134/JE$2,JI$2)</f>
        <v>1.4225560313052554E-8</v>
      </c>
      <c r="JJ134" s="110">
        <f>JI134*'DT-Prelim Calcs'!$C$21/JD$2/'DT-Prelim Calcs'!$C$19/'DT-Prelim Calcs'!$C$18*3.39*'DT-Prelim Calcs'!$C$20</f>
        <v>5.2832782725654418E-7</v>
      </c>
      <c r="JK134" s="88">
        <f t="shared" si="235"/>
        <v>1</v>
      </c>
      <c r="JL134" s="110">
        <f>JJ133*'DT-Prelim Calcs'!$C$11+JL133</f>
        <v>12.304227424251525</v>
      </c>
      <c r="JM134" s="110">
        <f>JM133+0.5*JJ134*'DT-Prelim Calcs'!$C$11^2+JL134*'DT-Prelim Calcs'!$C$11</f>
        <v>59.759435497892973</v>
      </c>
      <c r="JN134" s="110">
        <f>MIN('Drive Train'!$G$35-JH133*'DT-Prelim Calcs'!$C$21*'Drive Train'!$G$38,JN133+JH$2)</f>
        <v>11.108316364237352</v>
      </c>
      <c r="JO134" s="110">
        <f>'Drive Train'!$G$35-JH134*'DT-Prelim Calcs'!$C$21*'Drive Train'!$G$38</f>
        <v>11.108316373741763</v>
      </c>
      <c r="JP134" s="1">
        <f>IF(JM134&gt;='Drive Train'!$G$30,1,0)</f>
        <v>1</v>
      </c>
      <c r="JQ134" s="110">
        <f>MIN(JG134,'DT-Prelim Calcs'!$C$10)*'DT-Prelim Calcs'!$C$11*1000/60/60*(1-JP134)</f>
        <v>0</v>
      </c>
      <c r="JR134" s="119">
        <f>JR133+'DT-Prelim Calcs'!$C$11</f>
        <v>5.2000000000000037</v>
      </c>
      <c r="JS134" s="2">
        <f>KC134/'Drive Train'!$G$35</f>
        <v>0.87467057998198461</v>
      </c>
      <c r="JT134" s="88">
        <f>KA134*12*60/(PI() * 'Drive Train'!$G$17)/JS$2*JS134</f>
        <v>4110.8368628577755</v>
      </c>
      <c r="JU134" s="2">
        <f>('DT-Prelim Calcs'!$C$6*JS134-JT134)/('DT-Prelim Calcs'!$C$6*JS134)*'DT-Prelim Calcs'!$C$7*JS134</f>
        <v>0.24077182314626547</v>
      </c>
      <c r="JV134" s="110">
        <f>JU134/'DT-Prelim Calcs'!$C$7*('DT-Prelim Calcs'!$C$8-'DT-Prelim Calcs'!$C$9)+'DT-Prelim Calcs'!$C$9</f>
        <v>17.685373610339596</v>
      </c>
      <c r="JW134" s="110">
        <f t="shared" si="236"/>
        <v>17.685373610339596</v>
      </c>
      <c r="JX134" s="2">
        <f t="shared" ref="JX134:JX197" si="277">MIN((JW134-$C$9)/($C$8-$C$9)*$C$7-$C$29*KA134/JT$2,JX$2)</f>
        <v>1.391695952923655E-8</v>
      </c>
      <c r="JY134" s="110">
        <f>JX134*'DT-Prelim Calcs'!$C$21/JS$2/'DT-Prelim Calcs'!$C$19/'DT-Prelim Calcs'!$C$18*3.39*'DT-Prelim Calcs'!$C$20</f>
        <v>5.1686659985915456E-7</v>
      </c>
      <c r="JZ134" s="88">
        <f t="shared" si="237"/>
        <v>1</v>
      </c>
      <c r="KA134" s="110">
        <f>JY133*'DT-Prelim Calcs'!$C$11+KA133</f>
        <v>12.304227427662058</v>
      </c>
      <c r="KB134" s="110">
        <f>KB133+0.5*JY134*'DT-Prelim Calcs'!$C$11^2+KA134*'DT-Prelim Calcs'!$C$11</f>
        <v>59.821525580405584</v>
      </c>
      <c r="KC134" s="110">
        <f>MIN('Drive Train'!$G$35-JW133*'DT-Prelim Calcs'!$C$21*'Drive Train'!$G$38,KC133+JW$2)</f>
        <v>11.108316365771204</v>
      </c>
      <c r="KD134" s="110">
        <f>'Drive Train'!$G$35-JW134*'DT-Prelim Calcs'!$C$21*'Drive Train'!$G$38</f>
        <v>11.108316375069435</v>
      </c>
      <c r="KE134" s="1">
        <f>IF(KB134&gt;='Drive Train'!$G$30,1,0)</f>
        <v>1</v>
      </c>
      <c r="KF134" s="110">
        <f>MIN(JV134,'DT-Prelim Calcs'!$C$10)*'DT-Prelim Calcs'!$C$11*1000/60/60*(1-KE134)</f>
        <v>0</v>
      </c>
      <c r="KG134" s="119">
        <f>KG133+'DT-Prelim Calcs'!$C$11</f>
        <v>5.2000000000000037</v>
      </c>
      <c r="KH134" s="2">
        <f>KR134/'Drive Train'!$G$35</f>
        <v>0.87467057997300368</v>
      </c>
      <c r="KI134" s="88">
        <f>KP134*12*60/(PI() * 'Drive Train'!$G$17)/KH$2*KH134</f>
        <v>4110.8368627308337</v>
      </c>
      <c r="KJ134" s="2">
        <f>('DT-Prelim Calcs'!$C$6*KH134-KI134)/('DT-Prelim Calcs'!$C$6*KH134)*'DT-Prelim Calcs'!$C$7*KH134</f>
        <v>0.24077182316425097</v>
      </c>
      <c r="KK134" s="110">
        <f>KJ134/'DT-Prelim Calcs'!$C$7*('DT-Prelim Calcs'!$C$8-'DT-Prelim Calcs'!$C$9)+'DT-Prelim Calcs'!$C$9</f>
        <v>17.685373611436582</v>
      </c>
      <c r="KL134" s="110">
        <f t="shared" si="238"/>
        <v>17.685373611436582</v>
      </c>
      <c r="KM134" s="2">
        <f t="shared" ref="KM134:KM197" si="278">MIN((KL134-$C$9)/($C$8-$C$9)*$C$7-$C$29*KP134/KI$2,KM$2)</f>
        <v>1.3939907783644401E-8</v>
      </c>
      <c r="KN134" s="110">
        <f>KM134*'DT-Prelim Calcs'!$C$21/KH$2/'DT-Prelim Calcs'!$C$19/'DT-Prelim Calcs'!$C$18*3.39*'DT-Prelim Calcs'!$C$20</f>
        <v>5.1771888273053693E-7</v>
      </c>
      <c r="KO134" s="88">
        <f t="shared" si="239"/>
        <v>1</v>
      </c>
      <c r="KP134" s="110">
        <f>KN133*'DT-Prelim Calcs'!$C$11+KP133</f>
        <v>12.304227427408444</v>
      </c>
      <c r="KQ134" s="110">
        <f>KQ133+0.5*KN134*'DT-Prelim Calcs'!$C$11^2+KP134*'DT-Prelim Calcs'!$C$11</f>
        <v>59.816970144507557</v>
      </c>
      <c r="KR134" s="110">
        <f>MIN('Drive Train'!$G$35-KL133*'DT-Prelim Calcs'!$C$21*'Drive Train'!$G$38,KR133+KL$2)</f>
        <v>11.108316365657146</v>
      </c>
      <c r="KS134" s="110">
        <f>'Drive Train'!$G$35-KL134*'DT-Prelim Calcs'!$C$21*'Drive Train'!$G$38</f>
        <v>11.108316374970707</v>
      </c>
      <c r="KT134" s="1">
        <f>IF(KQ134&gt;='Drive Train'!$G$30,1,0)</f>
        <v>1</v>
      </c>
      <c r="KU134" s="110">
        <f>MIN(KK134,'DT-Prelim Calcs'!$C$10)*'DT-Prelim Calcs'!$C$11*1000/60/60*(1-KT134)</f>
        <v>0</v>
      </c>
      <c r="KV134" s="119">
        <f>KV133+'DT-Prelim Calcs'!$C$11</f>
        <v>5.2000000000000037</v>
      </c>
      <c r="KW134" s="2">
        <f>LG134/'Drive Train'!$G$35</f>
        <v>0.87467057998143538</v>
      </c>
      <c r="KX134" s="88">
        <f>LE134*12*60/(PI() * 'Drive Train'!$G$17)/KW$2*KW134</f>
        <v>4110.8368628500111</v>
      </c>
      <c r="KY134" s="2">
        <f>('DT-Prelim Calcs'!$C$6*KW134-KX134)/('DT-Prelim Calcs'!$C$6*KW134)*'DT-Prelim Calcs'!$C$7*KW134</f>
        <v>0.24077182314736581</v>
      </c>
      <c r="KZ134" s="110">
        <f>KY134/'DT-Prelim Calcs'!$C$7*('DT-Prelim Calcs'!$C$8-'DT-Prelim Calcs'!$C$9)+'DT-Prelim Calcs'!$C$9</f>
        <v>17.68537361040671</v>
      </c>
      <c r="LA134" s="110">
        <f t="shared" si="240"/>
        <v>17.68537361040671</v>
      </c>
      <c r="LB134" s="2">
        <f t="shared" ref="LB134:LB197" si="279">MIN((LA134-$C$9)/($C$8-$C$9)*$C$7-$C$29*LE134/KX$2,LB$2)</f>
        <v>1.3918363406251189E-8</v>
      </c>
      <c r="LC134" s="110">
        <f>LB134*'DT-Prelim Calcs'!$C$21/KW$2/'DT-Prelim Calcs'!$C$19/'DT-Prelim Calcs'!$C$18*3.39*'DT-Prelim Calcs'!$C$20</f>
        <v>5.1691873891565265E-7</v>
      </c>
      <c r="LD134" s="88">
        <f t="shared" si="241"/>
        <v>1</v>
      </c>
      <c r="LE134" s="110">
        <f>LC133*'DT-Prelim Calcs'!$C$11+LE133</f>
        <v>12.304227427646547</v>
      </c>
      <c r="LF134" s="110">
        <f>LF133+0.5*LC134*'DT-Prelim Calcs'!$C$11^2+LE134*'DT-Prelim Calcs'!$C$11</f>
        <v>59.821310495933936</v>
      </c>
      <c r="LG134" s="110">
        <f>MIN('Drive Train'!$G$35-LA133*'DT-Prelim Calcs'!$C$21*'Drive Train'!$G$38,LG133+LA$2)</f>
        <v>11.108316365764228</v>
      </c>
      <c r="LH134" s="110">
        <f>'Drive Train'!$G$35-LA134*'DT-Prelim Calcs'!$C$21*'Drive Train'!$G$38</f>
        <v>11.108316375063396</v>
      </c>
      <c r="LI134" s="1">
        <f>IF(LF134&gt;='Drive Train'!$G$30,1,0)</f>
        <v>1</v>
      </c>
      <c r="LJ134" s="110">
        <f>MIN(KZ134,'DT-Prelim Calcs'!$C$10)*'DT-Prelim Calcs'!$C$11*1000/60/60*(1-LI134)</f>
        <v>0</v>
      </c>
      <c r="LK134" s="119">
        <f>LK133+'DT-Prelim Calcs'!$C$11</f>
        <v>5.2000000000000037</v>
      </c>
      <c r="LL134" s="2">
        <f>LV134/'Drive Train'!$G$35</f>
        <v>0.8746705799750818</v>
      </c>
      <c r="LM134" s="88">
        <f>LT134*12*60/(PI() * 'Drive Train'!$G$17)/LL$2*LL134</f>
        <v>4110.8368627602076</v>
      </c>
      <c r="LN134" s="2">
        <f>('DT-Prelim Calcs'!$C$6*LL134-LM134)/('DT-Prelim Calcs'!$C$6*LL134)*'DT-Prelim Calcs'!$C$7*LL134</f>
        <v>0.24077182316008913</v>
      </c>
      <c r="LO134" s="110">
        <f>LN134/'DT-Prelim Calcs'!$C$7*('DT-Prelim Calcs'!$C$8-'DT-Prelim Calcs'!$C$9)+'DT-Prelim Calcs'!$C$9</f>
        <v>17.685373611182744</v>
      </c>
      <c r="LP134" s="110">
        <f t="shared" si="242"/>
        <v>17.685373611182744</v>
      </c>
      <c r="LQ134" s="2">
        <f t="shared" ref="LQ134:LQ197" si="280">MIN((LP134-$C$9)/($C$8-$C$9)*$C$7-$C$29*LT134/LM$2,LQ$2)</f>
        <v>1.3934597614673194E-8</v>
      </c>
      <c r="LR134" s="110">
        <f>LQ134*'DT-Prelim Calcs'!$C$21/LL$2/'DT-Prelim Calcs'!$C$19/'DT-Prelim Calcs'!$C$18*3.39*'DT-Prelim Calcs'!$C$20</f>
        <v>5.175216665947093E-7</v>
      </c>
      <c r="LS134" s="88">
        <f t="shared" si="243"/>
        <v>1</v>
      </c>
      <c r="LT134" s="110">
        <f>LR133*'DT-Prelim Calcs'!$C$11+LT133</f>
        <v>12.304227427467131</v>
      </c>
      <c r="LU134" s="110">
        <f>LU133+0.5*LR134*'DT-Prelim Calcs'!$C$11^2+LT134*'DT-Prelim Calcs'!$C$11</f>
        <v>59.818434912258603</v>
      </c>
      <c r="LV134" s="110">
        <f>MIN('Drive Train'!$G$35-LP133*'DT-Prelim Calcs'!$C$21*'Drive Train'!$G$38,LV133+LP$2)</f>
        <v>11.108316365683539</v>
      </c>
      <c r="LW134" s="110">
        <f>'Drive Train'!$G$35-LP134*'DT-Prelim Calcs'!$C$21*'Drive Train'!$G$38</f>
        <v>11.108316374993553</v>
      </c>
      <c r="LX134" s="1">
        <f>IF(LU134&gt;='Drive Train'!$G$30,1,0)</f>
        <v>1</v>
      </c>
      <c r="LY134" s="110">
        <f>MIN(LO134,'DT-Prelim Calcs'!$C$10)*'DT-Prelim Calcs'!$C$11*1000/60/60*(1-LX134)</f>
        <v>0</v>
      </c>
      <c r="LZ134" s="119">
        <f>LZ133+'DT-Prelim Calcs'!$C$11</f>
        <v>5.2000000000000037</v>
      </c>
    </row>
    <row r="135" spans="18:338" x14ac:dyDescent="0.2">
      <c r="R135" s="119">
        <f>R134+'DT-Prelim Calcs'!$C$11</f>
        <v>5.2400000000000038</v>
      </c>
      <c r="S135" s="2">
        <f>AG135/'Drive Train'!$G$35</f>
        <v>0</v>
      </c>
      <c r="T135" s="88">
        <f>AE135*12*60/(PI() * 'Drive Train'!$G$17)/S$2*ABS(S135)</f>
        <v>0</v>
      </c>
      <c r="U135" s="2">
        <f>IF(OR(AD134=1,AND($C$32=Motors!$C$28,'DT-Prelim Calcs'!AI134=1)),0,IF(AG135=0,-(V134+$C$9)/($C$8-$C$9)*$C$7,($C$6*S135-T135)/($C$6*S135)*$C$7*S135))</f>
        <v>0</v>
      </c>
      <c r="V135" s="110">
        <f>IF(AND(AD134=1,AI134=1),0,ABS(U135/$C$7*($C$8-$C$9)+$C$9) *'Drive Train'!$K$55 + V134*(1-'Drive Train'!$K$55))</f>
        <v>0</v>
      </c>
      <c r="W135" s="110">
        <f t="shared" si="196"/>
        <v>0</v>
      </c>
      <c r="X135" s="2">
        <f>MAX(MIN(IF(AND(AI134=1,AG135&lt;0),-1,1)*(W135-$C$9)/($C$8-$C$9)*$C$7-$C$29*AE135/T$2 -  AI134*$C$29/2,X$2),MAX(X$4:X134)*-1)</f>
        <v>-0.19877611615902296</v>
      </c>
      <c r="Y135" s="110">
        <f t="shared" si="197"/>
        <v>0</v>
      </c>
      <c r="Z135" s="110">
        <f t="shared" si="198"/>
        <v>0</v>
      </c>
      <c r="AA135" s="110">
        <f t="shared" si="199"/>
        <v>0</v>
      </c>
      <c r="AB135" s="110" t="e">
        <f t="shared" si="200"/>
        <v>#N/A</v>
      </c>
      <c r="AC135" s="88">
        <f t="shared" si="244"/>
        <v>0</v>
      </c>
      <c r="AD135" s="1">
        <f t="shared" si="201"/>
        <v>1</v>
      </c>
      <c r="AE135" s="110">
        <f t="shared" si="202"/>
        <v>0</v>
      </c>
      <c r="AF135" s="110" t="e">
        <f t="shared" si="203"/>
        <v>#N/A</v>
      </c>
      <c r="AG135" s="110">
        <f>IF(AI134=0,MIN('Drive Train'!$G$35-W134*$C$21*'Drive Train'!$G$38,AG134+W$2)-$C$3,IF(AE134-1&lt;=0,0,IF($C$32=Motors!$C$26,MAX(ABS('Drive Train'!$G$35-W134*$C$21*'Drive Train'!$G$38)*-1,AG134-W$2),MAX(0,ABS('Drive Train'!$G$35-W134*$C$21*'Drive Train'!$G$38)*-1,AG134-W$2))))</f>
        <v>0</v>
      </c>
      <c r="AH135" s="110">
        <f>'Drive Train'!$G$35-ABS(W135)*'DT-Prelim Calcs'!$C$21*'Drive Train'!$G$38</f>
        <v>12.7</v>
      </c>
      <c r="AI135" s="1">
        <f>IF(AJ135&gt;='Drive Train'!$G$30,1,0)</f>
        <v>1</v>
      </c>
      <c r="AJ135" s="110">
        <f>AJ134+0.5*Y135*'DT-Prelim Calcs'!$C$11^2+AE135*'DT-Prelim Calcs'!$C$11</f>
        <v>27.383415475911544</v>
      </c>
      <c r="AK135" s="110">
        <f t="shared" si="204"/>
        <v>0</v>
      </c>
      <c r="AL135" s="119">
        <f>AL134+'DT-Prelim Calcs'!$C$11</f>
        <v>5.2400000000000038</v>
      </c>
      <c r="AM135" s="2">
        <f>AW135/'Drive Train'!$G$35</f>
        <v>0.78524637227558081</v>
      </c>
      <c r="AN135" s="88">
        <f>AU135*12*60/(PI() * 'Drive Train'!$G$17)/AM$2*AM135</f>
        <v>2740.356251552832</v>
      </c>
      <c r="AO135" s="2">
        <f>('DT-Prelim Calcs'!$C$6*AM135-AN135)/('DT-Prelim Calcs'!$C$6*AM135)*'DT-Prelim Calcs'!$C$7*AM135</f>
        <v>0.44557027622886125</v>
      </c>
      <c r="AP135" s="110">
        <f>AO135/'DT-Prelim Calcs'!$C$7*('DT-Prelim Calcs'!$C$8-'DT-Prelim Calcs'!$C$9)+'DT-Prelim Calcs'!$C$9</f>
        <v>30.176626777079484</v>
      </c>
      <c r="AQ135" s="110">
        <f t="shared" si="205"/>
        <v>30.176626777079484</v>
      </c>
      <c r="AR135" s="2">
        <f t="shared" si="245"/>
        <v>0.26678942537601147</v>
      </c>
      <c r="AS135" s="110">
        <f>AR135*'DT-Prelim Calcs'!$C$21/AM$2/'DT-Prelim Calcs'!$C$19/'DT-Prelim Calcs'!$C$18*3.39*'DT-Prelim Calcs'!$C$20</f>
        <v>2.9725144249242761</v>
      </c>
      <c r="AT135" s="88">
        <f t="shared" si="206"/>
        <v>0</v>
      </c>
      <c r="AU135" s="110">
        <f>AS134*'DT-Prelim Calcs'!$C$11+AU134</f>
        <v>30.45428858754514</v>
      </c>
      <c r="AV135" s="110">
        <f>AV134+0.5*AS135*'DT-Prelim Calcs'!$C$11^2+AU135*'DT-Prelim Calcs'!$C$11</f>
        <v>95.330020660680304</v>
      </c>
      <c r="AW135" s="110">
        <f>MIN('Drive Train'!$G$35-AQ134*'DT-Prelim Calcs'!$C$21*'Drive Train'!$G$38,AW134+AQ$2)</f>
        <v>9.9726289278998763</v>
      </c>
      <c r="AX135" s="110">
        <f>'Drive Train'!$G$35-AQ135*'DT-Prelim Calcs'!$C$21*'Drive Train'!$G$38</f>
        <v>9.9841035900628459</v>
      </c>
      <c r="AY135" s="1">
        <f>IF(AV135&gt;='Drive Train'!$G$30,1,0)</f>
        <v>1</v>
      </c>
      <c r="AZ135" s="110">
        <f t="shared" si="246"/>
        <v>0</v>
      </c>
      <c r="BA135" s="119">
        <f>BA134+'DT-Prelim Calcs'!$C$11</f>
        <v>5.2400000000000038</v>
      </c>
      <c r="BB135" s="2">
        <f>BL135/'Drive Train'!$G$35</f>
        <v>0.86376415063213874</v>
      </c>
      <c r="BC135" s="88">
        <f>BJ135*12*60/(PI() * 'Drive Train'!$G$17)/BB$2*BB135</f>
        <v>3945.655451494823</v>
      </c>
      <c r="BD135" s="2">
        <f>('DT-Prelim Calcs'!$C$6*BB135-BC135)/('DT-Prelim Calcs'!$C$6*BB135)*'DT-Prelim Calcs'!$C$7*BB135</f>
        <v>0.26527488619136691</v>
      </c>
      <c r="BE135" s="110">
        <f>BD135/'DT-Prelim Calcs'!$C$7*('DT-Prelim Calcs'!$C$8-'DT-Prelim Calcs'!$C$9)+'DT-Prelim Calcs'!$C$9</f>
        <v>19.179886675501812</v>
      </c>
      <c r="BF135" s="110">
        <f t="shared" si="207"/>
        <v>19.179886675501812</v>
      </c>
      <c r="BG135" s="2">
        <f t="shared" si="247"/>
        <v>3.1259778316913817E-2</v>
      </c>
      <c r="BH135" s="110">
        <f>BG135*'DT-Prelim Calcs'!$C$21/BB$2/'DT-Prelim Calcs'!$C$19/'DT-Prelim Calcs'!$C$18*3.39*'DT-Prelim Calcs'!$C$20</f>
        <v>0.54178475348488986</v>
      </c>
      <c r="BI135" s="88">
        <f t="shared" si="208"/>
        <v>0</v>
      </c>
      <c r="BJ135" s="110">
        <f>BH134*'DT-Prelim Calcs'!$C$11+BJ134</f>
        <v>25.626295447955087</v>
      </c>
      <c r="BK135" s="110">
        <f>BK134+0.5*BH135*'DT-Prelim Calcs'!$C$11^2+BJ135*'DT-Prelim Calcs'!$C$11</f>
        <v>98.181011573054235</v>
      </c>
      <c r="BL135" s="110">
        <f>MIN('Drive Train'!$G$35-BF134*'DT-Prelim Calcs'!$C$21*'Drive Train'!$G$38,BL134+BF$2)</f>
        <v>10.969804713028161</v>
      </c>
      <c r="BM135" s="110">
        <f>'Drive Train'!$G$35-BF135*'DT-Prelim Calcs'!$C$21*'Drive Train'!$G$38</f>
        <v>10.973810199204836</v>
      </c>
      <c r="BN135" s="1">
        <f>IF(BK135&gt;='Drive Train'!$G$30,1,0)</f>
        <v>1</v>
      </c>
      <c r="BO135" s="110">
        <f t="shared" si="248"/>
        <v>0</v>
      </c>
      <c r="BP135" s="119">
        <f>BP134+'DT-Prelim Calcs'!$C$11</f>
        <v>5.2400000000000038</v>
      </c>
      <c r="BQ135" s="2">
        <f>CA135/'Drive Train'!$G$35</f>
        <v>0.87427151350467325</v>
      </c>
      <c r="BR135" s="88">
        <f>BY135*12*60/(PI() * 'Drive Train'!$G$17)/BQ$2*BQ135</f>
        <v>4104.8899669189914</v>
      </c>
      <c r="BS135" s="2">
        <f>('DT-Prelim Calcs'!$C$6*BQ135-BR135)/('DT-Prelim Calcs'!$C$6*BQ135)*'DT-Prelim Calcs'!$C$7*BQ135</f>
        <v>0.24164494819299717</v>
      </c>
      <c r="BT135" s="110">
        <f>BS135/'DT-Prelim Calcs'!$C$7*('DT-Prelim Calcs'!$C$8-'DT-Prelim Calcs'!$C$9)+'DT-Prelim Calcs'!$C$9</f>
        <v>17.738628045814011</v>
      </c>
      <c r="BU135" s="110">
        <f t="shared" si="209"/>
        <v>17.738628045814011</v>
      </c>
      <c r="BV135" s="2">
        <f t="shared" si="249"/>
        <v>1.1117060463976813E-3</v>
      </c>
      <c r="BW135" s="110">
        <f>BV135*'DT-Prelim Calcs'!$C$21/BQ$2/'DT-Prelim Calcs'!$C$19/'DT-Prelim Calcs'!$C$18*3.39*'DT-Prelim Calcs'!$C$20</f>
        <v>2.6149080282727374E-2</v>
      </c>
      <c r="BX135" s="88">
        <f t="shared" si="210"/>
        <v>1</v>
      </c>
      <c r="BY135" s="110">
        <f>BW134*'DT-Prelim Calcs'!$C$11+BY134</f>
        <v>19.408477687855484</v>
      </c>
      <c r="BZ135" s="110">
        <f>BZ134+0.5*BW135*'DT-Prelim Calcs'!$C$11^2+BY135*'DT-Prelim Calcs'!$C$11</f>
        <v>85.571258929102868</v>
      </c>
      <c r="CA135" s="110">
        <f>MIN('Drive Train'!$G$35-BU134*'DT-Prelim Calcs'!$C$21*'Drive Train'!$G$38,CA134+BU$2)</f>
        <v>11.10324822150935</v>
      </c>
      <c r="CB135" s="110">
        <f>'Drive Train'!$G$35-BU135*'DT-Prelim Calcs'!$C$21*'Drive Train'!$G$38</f>
        <v>11.103523475876738</v>
      </c>
      <c r="CC135" s="1">
        <f>IF(BZ135&gt;='Drive Train'!$G$30,1,0)</f>
        <v>1</v>
      </c>
      <c r="CD135" s="110">
        <f t="shared" si="250"/>
        <v>0</v>
      </c>
      <c r="CE135" s="119">
        <f>CE134+'DT-Prelim Calcs'!$C$11</f>
        <v>5.2400000000000038</v>
      </c>
      <c r="CF135" s="2">
        <f>CP135/'Drive Train'!$G$35</f>
        <v>0.8746658692866851</v>
      </c>
      <c r="CG135" s="88">
        <f>CN135*12*60/(PI() * 'Drive Train'!$G$17)/CF$2*CF135</f>
        <v>4110.7681127604246</v>
      </c>
      <c r="CH135" s="2">
        <f>('DT-Prelim Calcs'!$C$6*CF135-CG135)/('DT-Prelim Calcs'!$C$6*CF135)*'DT-Prelim Calcs'!$C$7*CF135</f>
        <v>0.24078177997638373</v>
      </c>
      <c r="CI135" s="110">
        <f>CH135/'DT-Prelim Calcs'!$C$7*('DT-Prelim Calcs'!$C$8-'DT-Prelim Calcs'!$C$9)+'DT-Prelim Calcs'!$C$9</f>
        <v>17.685980906360996</v>
      </c>
      <c r="CJ135" s="110">
        <f t="shared" si="211"/>
        <v>17.685980906360996</v>
      </c>
      <c r="CK135" s="2">
        <f t="shared" si="251"/>
        <v>1.2700736791271261E-5</v>
      </c>
      <c r="CL135" s="110">
        <f>CK135*'DT-Prelim Calcs'!$C$21/CF$2/'DT-Prelim Calcs'!$C$19/'DT-Prelim Calcs'!$C$18*3.39*'DT-Prelim Calcs'!$C$20</f>
        <v>3.7735751848496252E-4</v>
      </c>
      <c r="CM135" s="88">
        <f t="shared" si="212"/>
        <v>1</v>
      </c>
      <c r="CN135" s="110">
        <f>CL134*'DT-Prelim Calcs'!$C$11+CN134</f>
        <v>15.380109895316551</v>
      </c>
      <c r="CO135" s="110">
        <f>CO134+0.5*CL135*'DT-Prelim Calcs'!$C$11^2+CN135*'DT-Prelim Calcs'!$C$11</f>
        <v>72.563686966368678</v>
      </c>
      <c r="CP135" s="110">
        <f>MIN('Drive Train'!$G$35-CJ134*'DT-Prelim Calcs'!$C$21*'Drive Train'!$G$38,CP134+CJ$2)</f>
        <v>11.1082565399409</v>
      </c>
      <c r="CQ135" s="110">
        <f>'Drive Train'!$G$35-CJ135*'DT-Prelim Calcs'!$C$21*'Drive Train'!$G$38</f>
        <v>11.10826171842751</v>
      </c>
      <c r="CR135" s="1">
        <f>IF(CO135&gt;='Drive Train'!$G$30,1,0)</f>
        <v>1</v>
      </c>
      <c r="CS135" s="110">
        <f t="shared" si="252"/>
        <v>0</v>
      </c>
      <c r="CT135" s="119">
        <f>CT134+'DT-Prelim Calcs'!$C$11</f>
        <v>5.2400000000000038</v>
      </c>
      <c r="CU135" s="2">
        <f>DE135/'Drive Train'!$G$35</f>
        <v>0.8746705683979783</v>
      </c>
      <c r="CV135" s="88">
        <f>DC135*12*60/(PI() * 'Drive Train'!$G$17)/CU$2*CU135</f>
        <v>4110.8366977066798</v>
      </c>
      <c r="CW135" s="2">
        <f>('DT-Prelim Calcs'!$C$6*CU135-CV135)/('DT-Prelim Calcs'!$C$6*CU135)*'DT-Prelim Calcs'!$C$7*CU135</f>
        <v>0.24077184668662557</v>
      </c>
      <c r="CX135" s="110">
        <f>CW135/'DT-Prelim Calcs'!$C$7*('DT-Prelim Calcs'!$C$8-'DT-Prelim Calcs'!$C$9)+'DT-Prelim Calcs'!$C$9</f>
        <v>17.68537504613461</v>
      </c>
      <c r="CY135" s="110">
        <f t="shared" si="213"/>
        <v>17.68537504613461</v>
      </c>
      <c r="CZ135" s="2">
        <f t="shared" si="253"/>
        <v>4.394147740116594E-8</v>
      </c>
      <c r="DA135" s="110">
        <f>CZ135*'DT-Prelim Calcs'!$C$21/CU$2/'DT-Prelim Calcs'!$C$19/'DT-Prelim Calcs'!$C$18*3.39*'DT-Prelim Calcs'!$C$20</f>
        <v>1.5775586066124475E-6</v>
      </c>
      <c r="DB135" s="88">
        <f t="shared" si="214"/>
        <v>1</v>
      </c>
      <c r="DC135" s="110">
        <f>DA134*'DT-Prelim Calcs'!$C$11+DC134</f>
        <v>12.728510789276251</v>
      </c>
      <c r="DD135" s="110">
        <f>DD134+0.5*DA135*'DT-Prelim Calcs'!$C$11^2+DC135*'DT-Prelim Calcs'!$C$11</f>
        <v>62.087967631067968</v>
      </c>
      <c r="DE135" s="110">
        <f>MIN('Drive Train'!$G$35-CY134*'DT-Prelim Calcs'!$C$21*'Drive Train'!$G$38,DE134+CY$2)</f>
        <v>11.108316218654323</v>
      </c>
      <c r="DF135" s="110">
        <f>'Drive Train'!$G$35-CY135*'DT-Prelim Calcs'!$C$21*'Drive Train'!$G$38</f>
        <v>11.108316245847885</v>
      </c>
      <c r="DG135" s="1">
        <f>IF(DD135&gt;='Drive Train'!$G$30,1,0)</f>
        <v>1</v>
      </c>
      <c r="DH135" s="110">
        <f t="shared" si="254"/>
        <v>0</v>
      </c>
      <c r="DI135" s="119">
        <f>DI134+'DT-Prelim Calcs'!$C$11</f>
        <v>5.2400000000000038</v>
      </c>
      <c r="DJ135" s="2">
        <f>DT135/'Drive Train'!$G$35</f>
        <v>0.87467058541168186</v>
      </c>
      <c r="DK135" s="88">
        <f>DR135*12*60/(PI() * 'Drive Train'!$G$17)/DJ$2*DJ135</f>
        <v>4110.8369396090702</v>
      </c>
      <c r="DL135" s="2">
        <f>('DT-Prelim Calcs'!$C$6*DJ135-DK135)/('DT-Prelim Calcs'!$C$6*DJ135)*'DT-Prelim Calcs'!$C$7*DJ135</f>
        <v>0.24077181227143213</v>
      </c>
      <c r="DM135" s="110">
        <f>DL135/'DT-Prelim Calcs'!$C$7*('DT-Prelim Calcs'!$C$8-'DT-Prelim Calcs'!$C$9)+'DT-Prelim Calcs'!$C$9</f>
        <v>17.685372947051889</v>
      </c>
      <c r="DN135" s="110">
        <f t="shared" si="215"/>
        <v>17.685372947051889</v>
      </c>
      <c r="DO135" s="2">
        <f t="shared" si="255"/>
        <v>4.1441572395939374E-11</v>
      </c>
      <c r="DP135" s="110">
        <f>DO135*'DT-Prelim Calcs'!$C$21/DJ$2/'DT-Prelim Calcs'!$C$19/'DT-Prelim Calcs'!$C$18*3.39*'DT-Prelim Calcs'!$C$20</f>
        <v>1.7443273569720619E-9</v>
      </c>
      <c r="DQ135" s="88">
        <f t="shared" si="216"/>
        <v>1</v>
      </c>
      <c r="DR135" s="110">
        <f>DP134*'DT-Prelim Calcs'!$C$11+DR134</f>
        <v>10.856671395006057</v>
      </c>
      <c r="DS135" s="110">
        <f>DS134+0.5*DP135*'DT-Prelim Calcs'!$C$11^2+DR135*'DT-Prelim Calcs'!$C$11</f>
        <v>53.922319603613289</v>
      </c>
      <c r="DT135" s="110">
        <f>MIN('Drive Train'!$G$35-DN134*'DT-Prelim Calcs'!$C$21*'Drive Train'!$G$38,DT134+DN$2)</f>
        <v>11.108316434728359</v>
      </c>
      <c r="DU135" s="110">
        <f>'Drive Train'!$G$35-DN135*'DT-Prelim Calcs'!$C$21*'Drive Train'!$G$38</f>
        <v>11.10831643476533</v>
      </c>
      <c r="DV135" s="1">
        <f>IF(DS135&gt;='Drive Train'!$G$30,1,0)</f>
        <v>1</v>
      </c>
      <c r="DW135" s="110">
        <f t="shared" si="256"/>
        <v>0</v>
      </c>
      <c r="DX135" s="119">
        <f>DX134+'DT-Prelim Calcs'!$C$11</f>
        <v>5.2400000000000038</v>
      </c>
      <c r="DY135" s="2">
        <f>EI135/'Drive Train'!$G$35</f>
        <v>0.87467058542861109</v>
      </c>
      <c r="DZ135" s="88">
        <f>EG135*12*60/(PI() * 'Drive Train'!$G$17)/DY$2*DY135</f>
        <v>4110.8369398422738</v>
      </c>
      <c r="EA135" s="2">
        <f>('DT-Prelim Calcs'!$C$6*DY135-DZ135)/('DT-Prelim Calcs'!$C$6*DY135)*'DT-Prelim Calcs'!$C$7*DY135</f>
        <v>0.24077181223899805</v>
      </c>
      <c r="EB135" s="110">
        <f>EA135/'DT-Prelim Calcs'!$C$7*('DT-Prelim Calcs'!$C$8-'DT-Prelim Calcs'!$C$9)+'DT-Prelim Calcs'!$C$9</f>
        <v>17.685372945073638</v>
      </c>
      <c r="EC135" s="110">
        <f t="shared" si="217"/>
        <v>17.685372945073638</v>
      </c>
      <c r="ED135" s="2">
        <f t="shared" si="257"/>
        <v>8.7707618945387367E-15</v>
      </c>
      <c r="EE135" s="110">
        <f>ED135*'DT-Prelim Calcs'!$C$21/DY$2/'DT-Prelim Calcs'!$C$19/'DT-Prelim Calcs'!$C$18*3.39*'DT-Prelim Calcs'!$C$20</f>
        <v>4.2346232521588058E-13</v>
      </c>
      <c r="EF135" s="88">
        <f t="shared" si="218"/>
        <v>1</v>
      </c>
      <c r="EG135" s="110">
        <f>EE134*'DT-Prelim Calcs'!$C$11+EG134</f>
        <v>9.4647904472820947</v>
      </c>
      <c r="EH135" s="110">
        <f>EH134+0.5*EE135*'DT-Prelim Calcs'!$C$11^2+EG135*'DT-Prelim Calcs'!$C$11</f>
        <v>47.519246797899264</v>
      </c>
      <c r="EI135" s="110">
        <f>MIN('Drive Train'!$G$35-EC134*'DT-Prelim Calcs'!$C$21*'Drive Train'!$G$38,EI134+EC$2)</f>
        <v>11.10831643494336</v>
      </c>
      <c r="EJ135" s="110">
        <f>'Drive Train'!$G$35-EC135*'DT-Prelim Calcs'!$C$21*'Drive Train'!$G$38</f>
        <v>11.108316434943372</v>
      </c>
      <c r="EK135" s="1">
        <f>IF(EH135&gt;='Drive Train'!$G$30,1,0)</f>
        <v>1</v>
      </c>
      <c r="EL135" s="110">
        <f t="shared" si="258"/>
        <v>0</v>
      </c>
      <c r="EM135" s="119">
        <f>EM134+'DT-Prelim Calcs'!$C$11</f>
        <v>5.2400000000000038</v>
      </c>
      <c r="EN135" s="2">
        <f>EX135/'Drive Train'!$G$35</f>
        <v>0.87467058542861498</v>
      </c>
      <c r="EO135" s="88">
        <f>EV135*12*60/(PI() * 'Drive Train'!$G$17)/EN$2*EN135</f>
        <v>4110.8369398423256</v>
      </c>
      <c r="EP135" s="2">
        <f>('DT-Prelim Calcs'!$C$6*EN135-EO135)/('DT-Prelim Calcs'!$C$6*EN135)*'DT-Prelim Calcs'!$C$7*EN135</f>
        <v>0.24077181223899105</v>
      </c>
      <c r="EQ135" s="110">
        <f>EP135/'DT-Prelim Calcs'!$C$7*('DT-Prelim Calcs'!$C$8-'DT-Prelim Calcs'!$C$9)+'DT-Prelim Calcs'!$C$9</f>
        <v>17.685372945073215</v>
      </c>
      <c r="ER135" s="110">
        <f t="shared" si="219"/>
        <v>17.685372945073215</v>
      </c>
      <c r="ES135" s="2">
        <f t="shared" si="259"/>
        <v>-8.3266726846886741E-17</v>
      </c>
      <c r="ET135" s="110">
        <f>ES135*'DT-Prelim Calcs'!$C$21/EN$2/'DT-Prelim Calcs'!$C$19/'DT-Prelim Calcs'!$C$18*3.39*'DT-Prelim Calcs'!$C$20</f>
        <v>-4.5356237364894706E-15</v>
      </c>
      <c r="EU135" s="88">
        <f t="shared" si="220"/>
        <v>1</v>
      </c>
      <c r="EV135" s="110">
        <f>ET134*'DT-Prelim Calcs'!$C$11+EV134</f>
        <v>8.3892460782728335</v>
      </c>
      <c r="EW135" s="110">
        <f>EW134+0.5*ET135*'DT-Prelim Calcs'!$C$11^2+EV135*'DT-Prelim Calcs'!$C$11</f>
        <v>42.416205796707985</v>
      </c>
      <c r="EX135" s="110">
        <f>MIN('Drive Train'!$G$35-ER134*'DT-Prelim Calcs'!$C$21*'Drive Train'!$G$38,EX134+ER$2)</f>
        <v>11.10831643494341</v>
      </c>
      <c r="EY135" s="110">
        <f>'Drive Train'!$G$35-ER135*'DT-Prelim Calcs'!$C$21*'Drive Train'!$G$38</f>
        <v>11.10831643494341</v>
      </c>
      <c r="EZ135" s="1">
        <f>IF(EW135&gt;='Drive Train'!$G$30,1,0)</f>
        <v>1</v>
      </c>
      <c r="FA135" s="110">
        <f t="shared" si="260"/>
        <v>0</v>
      </c>
      <c r="FB135" s="119">
        <f>FB134+'DT-Prelim Calcs'!$C$11</f>
        <v>5.2400000000000038</v>
      </c>
      <c r="FC135" s="2">
        <f>FM135/'Drive Train'!$G$35</f>
        <v>0.87467058542861498</v>
      </c>
      <c r="FD135" s="88">
        <f>FK135*12*60/(PI() * 'Drive Train'!$G$17)/FC$2*FC135</f>
        <v>4110.8369398423247</v>
      </c>
      <c r="FE135" s="2">
        <f>('DT-Prelim Calcs'!$C$6*FC135-FD135)/('DT-Prelim Calcs'!$C$6*FC135)*'DT-Prelim Calcs'!$C$7*FC135</f>
        <v>0.24077181223899125</v>
      </c>
      <c r="FF135" s="110">
        <f>FE135/'DT-Prelim Calcs'!$C$7*('DT-Prelim Calcs'!$C$8-'DT-Prelim Calcs'!$C$9)+'DT-Prelim Calcs'!$C$9</f>
        <v>17.685372945073226</v>
      </c>
      <c r="FG135" s="110">
        <f t="shared" si="221"/>
        <v>17.685372945073226</v>
      </c>
      <c r="FH135" s="2">
        <f t="shared" si="261"/>
        <v>1.1102230246251565E-16</v>
      </c>
      <c r="FI135" s="110">
        <f>FH135*'DT-Prelim Calcs'!$C$21/FC$2/'DT-Prelim Calcs'!$C$19/'DT-Prelim Calcs'!$C$18*3.39*'DT-Prelim Calcs'!$C$20</f>
        <v>6.7347140329692135E-15</v>
      </c>
      <c r="FJ135" s="88">
        <f t="shared" si="222"/>
        <v>1</v>
      </c>
      <c r="FK135" s="110">
        <f>FI134*'DT-Prelim Calcs'!$C$11+FK134</f>
        <v>7.5332005600817276</v>
      </c>
      <c r="FL135" s="110">
        <f>FL134+0.5*FI135*'DT-Prelim Calcs'!$C$11^2+FK135*'DT-Prelim Calcs'!$C$11</f>
        <v>38.278049941149533</v>
      </c>
      <c r="FM135" s="110">
        <f>MIN('Drive Train'!$G$35-FG134*'DT-Prelim Calcs'!$C$21*'Drive Train'!$G$38,FM134+FG$2)</f>
        <v>11.10831643494341</v>
      </c>
      <c r="FN135" s="110">
        <f>'Drive Train'!$G$35-FG135*'DT-Prelim Calcs'!$C$21*'Drive Train'!$G$38</f>
        <v>11.10831643494341</v>
      </c>
      <c r="FO135" s="1">
        <f>IF(FL135&gt;='Drive Train'!$G$30,1,0)</f>
        <v>1</v>
      </c>
      <c r="FP135" s="110">
        <f t="shared" si="262"/>
        <v>0</v>
      </c>
      <c r="FQ135" s="119">
        <f>FQ134+'DT-Prelim Calcs'!$C$11</f>
        <v>5.2400000000000038</v>
      </c>
      <c r="FR135" s="2">
        <f>GB135/'Drive Train'!$G$35</f>
        <v>0.87467058542861498</v>
      </c>
      <c r="FS135" s="88">
        <f>FZ135*12*60/(PI() * 'Drive Train'!$G$17)/FR$2*FR135</f>
        <v>4110.8369398423247</v>
      </c>
      <c r="FT135" s="2">
        <f>('DT-Prelim Calcs'!$C$6*FR135-FS135)/('DT-Prelim Calcs'!$C$6*FR135)*'DT-Prelim Calcs'!$C$7*FR135</f>
        <v>0.24077181223899125</v>
      </c>
      <c r="FU135" s="110">
        <f>FT135/'DT-Prelim Calcs'!$C$7*('DT-Prelim Calcs'!$C$8-'DT-Prelim Calcs'!$C$9)+'DT-Prelim Calcs'!$C$9</f>
        <v>17.685372945073226</v>
      </c>
      <c r="FV135" s="110">
        <f t="shared" si="223"/>
        <v>17.685372945073226</v>
      </c>
      <c r="FW135" s="2">
        <f t="shared" si="263"/>
        <v>1.3877787807814457E-16</v>
      </c>
      <c r="FX135" s="110">
        <f>FW135*'DT-Prelim Calcs'!$C$21/FR$2/'DT-Prelim Calcs'!$C$19/'DT-Prelim Calcs'!$C$18*3.39*'DT-Prelim Calcs'!$C$20</f>
        <v>9.2774121882739154E-15</v>
      </c>
      <c r="FY135" s="88">
        <f t="shared" si="224"/>
        <v>1</v>
      </c>
      <c r="FZ135" s="110">
        <f>FX134*'DT-Prelim Calcs'!$C$11+FZ134</f>
        <v>6.8356819897037893</v>
      </c>
      <c r="GA135" s="110">
        <f>GA134+0.5*FX135*'DT-Prelim Calcs'!$C$11^2+FZ135*'DT-Prelim Calcs'!$C$11</f>
        <v>34.862425781341862</v>
      </c>
      <c r="GB135" s="110">
        <f>MIN('Drive Train'!$G$35-FV134*'DT-Prelim Calcs'!$C$21*'Drive Train'!$G$38,GB134+FV$2)</f>
        <v>11.10831643494341</v>
      </c>
      <c r="GC135" s="110">
        <f>'Drive Train'!$G$35-FV135*'DT-Prelim Calcs'!$C$21*'Drive Train'!$G$38</f>
        <v>11.10831643494341</v>
      </c>
      <c r="GD135" s="1">
        <f>IF(GA135&gt;='Drive Train'!$G$30,1,0)</f>
        <v>1</v>
      </c>
      <c r="GE135" s="110">
        <f t="shared" si="264"/>
        <v>0</v>
      </c>
      <c r="GF135" s="119">
        <f>GF134+'DT-Prelim Calcs'!$C$11</f>
        <v>5.2400000000000038</v>
      </c>
      <c r="GG135" s="2">
        <f>GQ135/'Drive Train'!$G$35</f>
        <v>0.87467057430367334</v>
      </c>
      <c r="GH135" s="88">
        <f>GO135*12*60/(PI() * 'Drive Train'!$G$17)/GG$2*GG135</f>
        <v>4110.8367825985652</v>
      </c>
      <c r="GI135" s="2">
        <f>('DT-Prelim Calcs'!$C$6*GG135-GH135)/('DT-Prelim Calcs'!$C$6*GG135)*'DT-Prelim Calcs'!$C$7*GG135</f>
        <v>0.24077183451749848</v>
      </c>
      <c r="GJ135" s="110">
        <f>GI135/'DT-Prelim Calcs'!$C$7*('DT-Prelim Calcs'!$C$8-'DT-Prelim Calcs'!$C$9)+'DT-Prelim Calcs'!$C$9</f>
        <v>17.685374303904162</v>
      </c>
      <c r="GK135" s="110">
        <f t="shared" si="265"/>
        <v>17.685374303904162</v>
      </c>
      <c r="GL135" s="2">
        <f t="shared" si="266"/>
        <v>2.8425899550876821E-8</v>
      </c>
      <c r="GM135" s="110">
        <f>GL135*'DT-Prelim Calcs'!$C$21/GG$2/'DT-Prelim Calcs'!$C$19/'DT-Prelim Calcs'!$C$18*3.39*'DT-Prelim Calcs'!$C$20</f>
        <v>1.0557189605914995E-6</v>
      </c>
      <c r="GN135" s="88">
        <f t="shared" si="225"/>
        <v>1</v>
      </c>
      <c r="GO135" s="110">
        <f>GM134*'DT-Prelim Calcs'!$C$11+GO134</f>
        <v>12.30422726731496</v>
      </c>
      <c r="GP135" s="110">
        <f>GP134+0.5*GM135*'DT-Prelim Calcs'!$C$11^2+GO135*'DT-Prelim Calcs'!$C$11</f>
        <v>58.395848953100021</v>
      </c>
      <c r="GQ135" s="110">
        <f>MIN('Drive Train'!$G$35-GK134*'DT-Prelim Calcs'!$C$21*'Drive Train'!$G$38,GQ134+GK$2)</f>
        <v>11.108316293656651</v>
      </c>
      <c r="GR135" s="110">
        <f>'Drive Train'!$G$35-GK135*'DT-Prelim Calcs'!$C$21*'Drive Train'!$G$38</f>
        <v>11.108316312648626</v>
      </c>
      <c r="GS135" s="1">
        <f>IF(GP135&gt;='Drive Train'!$G$30,1,0)</f>
        <v>1</v>
      </c>
      <c r="GT135" s="110">
        <f t="shared" si="267"/>
        <v>0</v>
      </c>
      <c r="GU135" s="119">
        <f>GU134+'DT-Prelim Calcs'!$C$11</f>
        <v>5.2400000000000038</v>
      </c>
      <c r="GV135" s="2">
        <f>HF135/'Drive Train'!$G$35</f>
        <v>0.87467057747632637</v>
      </c>
      <c r="GW135" s="88">
        <f>HD135*12*60/(PI() * 'Drive Train'!$G$17)/GV$2*GV135</f>
        <v>4110.8368274419381</v>
      </c>
      <c r="GX135" s="2">
        <f>('DT-Prelim Calcs'!$C$6*GV135-GW135)/('DT-Prelim Calcs'!$C$6*GV135)*'DT-Prelim Calcs'!$C$7*GV135</f>
        <v>0.24077182816402892</v>
      </c>
      <c r="GY135" s="110">
        <f>GX135/'DT-Prelim Calcs'!$C$7*('DT-Prelim Calcs'!$C$8-'DT-Prelim Calcs'!$C$9)+'DT-Prelim Calcs'!$C$9</f>
        <v>17.685373916387583</v>
      </c>
      <c r="GZ135" s="110">
        <f t="shared" si="226"/>
        <v>17.685373916387583</v>
      </c>
      <c r="HA135" s="2">
        <f t="shared" si="268"/>
        <v>2.0319293331239052E-8</v>
      </c>
      <c r="HB135" s="110">
        <f>HA135*'DT-Prelim Calcs'!$C$21/GV$2/'DT-Prelim Calcs'!$C$19/'DT-Prelim Calcs'!$C$18*3.39*'DT-Prelim Calcs'!$C$20</f>
        <v>7.5464500946453897E-7</v>
      </c>
      <c r="HC135" s="88">
        <f t="shared" si="227"/>
        <v>1</v>
      </c>
      <c r="HD135" s="110">
        <f>HB134*'DT-Prelim Calcs'!$C$11+HD134</f>
        <v>12.304227356905985</v>
      </c>
      <c r="HE135" s="110">
        <f>HE134+0.5*HB135*'DT-Prelim Calcs'!$C$11^2+HD135*'DT-Prelim Calcs'!$C$11</f>
        <v>59.063465955650948</v>
      </c>
      <c r="HF135" s="110">
        <f>MIN('Drive Train'!$G$35-GZ134*'DT-Prelim Calcs'!$C$21*'Drive Train'!$G$38,HF134+GZ$2)</f>
        <v>11.108316333949345</v>
      </c>
      <c r="HG135" s="110">
        <f>'Drive Train'!$G$35-GZ135*'DT-Prelim Calcs'!$C$21*'Drive Train'!$G$38</f>
        <v>11.108316347525117</v>
      </c>
      <c r="HH135" s="1">
        <f>IF(HE135&gt;='Drive Train'!$G$30,1,0)</f>
        <v>1</v>
      </c>
      <c r="HI135" s="110">
        <f t="shared" si="269"/>
        <v>0</v>
      </c>
      <c r="HJ135" s="119">
        <f>HJ134+'DT-Prelim Calcs'!$C$11</f>
        <v>5.2400000000000038</v>
      </c>
      <c r="HK135" s="2">
        <f>HU135/'Drive Train'!$G$35</f>
        <v>0.87467057901353007</v>
      </c>
      <c r="HL135" s="88">
        <f>HS135*12*60/(PI() * 'Drive Train'!$G$17)/HK$2*HK135</f>
        <v>4110.8368491693054</v>
      </c>
      <c r="HM135" s="2">
        <f>('DT-Prelim Calcs'!$C$6*HK135-HL135)/('DT-Prelim Calcs'!$C$6*HK135)*'DT-Prelim Calcs'!$C$7*HK135</f>
        <v>0.24077182508566625</v>
      </c>
      <c r="HN135" s="110">
        <f>HM135/'DT-Prelim Calcs'!$C$7*('DT-Prelim Calcs'!$C$8-'DT-Prelim Calcs'!$C$9)+'DT-Prelim Calcs'!$C$9</f>
        <v>17.685373728629287</v>
      </c>
      <c r="HO135" s="110">
        <f t="shared" si="228"/>
        <v>17.685373728629287</v>
      </c>
      <c r="HP135" s="2">
        <f t="shared" si="270"/>
        <v>1.6391506402202438E-8</v>
      </c>
      <c r="HQ135" s="110">
        <f>HP135*'DT-Prelim Calcs'!$C$21/HK$2/'DT-Prelim Calcs'!$C$19/'DT-Prelim Calcs'!$C$18*3.39*'DT-Prelim Calcs'!$C$20</f>
        <v>6.0876962118612291E-7</v>
      </c>
      <c r="HR135" s="88">
        <f t="shared" si="229"/>
        <v>1</v>
      </c>
      <c r="HS135" s="110">
        <f>HQ134*'DT-Prelim Calcs'!$C$11+HS134</f>
        <v>12.304227400314339</v>
      </c>
      <c r="HT135" s="110">
        <f>HT134+0.5*HQ135*'DT-Prelim Calcs'!$C$11^2+HS135*'DT-Prelim Calcs'!$C$11</f>
        <v>59.532188710015944</v>
      </c>
      <c r="HU135" s="110">
        <f>MIN('Drive Train'!$G$35-HO134*'DT-Prelim Calcs'!$C$21*'Drive Train'!$G$38,HU134+HO$2)</f>
        <v>11.108316353471832</v>
      </c>
      <c r="HV135" s="110">
        <f>'Drive Train'!$G$35-HO135*'DT-Prelim Calcs'!$C$21*'Drive Train'!$G$38</f>
        <v>11.108316364423363</v>
      </c>
      <c r="HW135" s="1">
        <f>IF(HT135&gt;='Drive Train'!$G$30,1,0)</f>
        <v>1</v>
      </c>
      <c r="HX135" s="110">
        <f t="shared" si="271"/>
        <v>0</v>
      </c>
      <c r="HY135" s="119">
        <f>HY134+'DT-Prelim Calcs'!$C$11</f>
        <v>5.2400000000000038</v>
      </c>
      <c r="HZ135" s="2">
        <f>IJ135/'Drive Train'!$G$35</f>
        <v>0.87467057984016527</v>
      </c>
      <c r="IA135" s="88">
        <f>IH135*12*60/(PI() * 'Drive Train'!$G$17)/HZ$2*HZ135</f>
        <v>4110.8368608532501</v>
      </c>
      <c r="IB135" s="2">
        <f>('DT-Prelim Calcs'!$C$6*HZ135-IA135)/('DT-Prelim Calcs'!$C$6*HZ135)*'DT-Prelim Calcs'!$C$7*HZ135</f>
        <v>0.24077182343026948</v>
      </c>
      <c r="IC135" s="110">
        <f>IB135/'DT-Prelim Calcs'!$C$7*('DT-Prelim Calcs'!$C$8-'DT-Prelim Calcs'!$C$9)+'DT-Prelim Calcs'!$C$9</f>
        <v>17.685373627661825</v>
      </c>
      <c r="ID135" s="110">
        <f t="shared" si="230"/>
        <v>17.685373627661825</v>
      </c>
      <c r="IE135" s="2">
        <f t="shared" si="272"/>
        <v>1.4279329718647205E-8</v>
      </c>
      <c r="IF135" s="110">
        <f>IE135*'DT-Prelim Calcs'!$C$21/HZ$2/'DT-Prelim Calcs'!$C$19/'DT-Prelim Calcs'!$C$18*3.39*'DT-Prelim Calcs'!$C$20</f>
        <v>5.3032478713759939E-7</v>
      </c>
      <c r="IG135" s="88">
        <f t="shared" si="231"/>
        <v>1</v>
      </c>
      <c r="IH135" s="110">
        <f>IF134*'DT-Prelim Calcs'!$C$11+IH134</f>
        <v>12.304227423657288</v>
      </c>
      <c r="II135" s="110">
        <f>II134+0.5*IF135*'DT-Prelim Calcs'!$C$11^2+IH135*'DT-Prelim Calcs'!$C$11</f>
        <v>59.861254075676463</v>
      </c>
      <c r="IJ135" s="110">
        <f>MIN('Drive Train'!$G$35-ID134*'DT-Prelim Calcs'!$C$21*'Drive Train'!$G$38,IJ134+ID$2)</f>
        <v>11.108316363970099</v>
      </c>
      <c r="IK135" s="110">
        <f>'Drive Train'!$G$35-ID135*'DT-Prelim Calcs'!$C$21*'Drive Train'!$G$38</f>
        <v>11.108316373510435</v>
      </c>
      <c r="IL135" s="1">
        <f>IF(II135&gt;='Drive Train'!$G$30,1,0)</f>
        <v>1</v>
      </c>
      <c r="IM135" s="110">
        <f t="shared" si="273"/>
        <v>0</v>
      </c>
      <c r="IN135" s="119">
        <f>IN134+'DT-Prelim Calcs'!$C$11</f>
        <v>5.2400000000000038</v>
      </c>
      <c r="IO135" s="2">
        <f>IY135/'Drive Train'!$G$35</f>
        <v>0.87467058032544054</v>
      </c>
      <c r="IP135" s="88">
        <f>IW135*12*60/(PI() * 'Drive Train'!$G$17)/IO$2*IO135</f>
        <v>4110.836867712299</v>
      </c>
      <c r="IQ135" s="2">
        <f>('DT-Prelim Calcs'!$C$6*IO135-IP135)/('DT-Prelim Calcs'!$C$6*IO135)*'DT-Prelim Calcs'!$C$7*IO135</f>
        <v>0.24077182245847026</v>
      </c>
      <c r="IR135" s="110">
        <f>IQ135/'DT-Prelim Calcs'!$C$7*('DT-Prelim Calcs'!$C$8-'DT-Prelim Calcs'!$C$9)+'DT-Prelim Calcs'!$C$9</f>
        <v>17.685373568388968</v>
      </c>
      <c r="IS135" s="110">
        <f t="shared" si="232"/>
        <v>17.685373568388968</v>
      </c>
      <c r="IT135" s="2">
        <f t="shared" si="274"/>
        <v>1.3039378382595501E-8</v>
      </c>
      <c r="IU135" s="110">
        <f>IT135*'DT-Prelim Calcs'!$C$21/IO$2/'DT-Prelim Calcs'!$C$19/'DT-Prelim Calcs'!$C$18*3.39*'DT-Prelim Calcs'!$C$20</f>
        <v>4.8427382106922162E-7</v>
      </c>
      <c r="IV135" s="88">
        <f t="shared" si="233"/>
        <v>1</v>
      </c>
      <c r="IW135" s="110">
        <f>IU134*'DT-Prelim Calcs'!$C$11+IW134</f>
        <v>12.304227437360741</v>
      </c>
      <c r="IX135" s="110">
        <f>IX134+0.5*IU135*'DT-Prelim Calcs'!$C$11^2+IW135*'DT-Prelim Calcs'!$C$11</f>
        <v>60.093971853841005</v>
      </c>
      <c r="IY135" s="110">
        <f>MIN('Drive Train'!$G$35-IS134*'DT-Prelim Calcs'!$C$21*'Drive Train'!$G$38,IY134+IS$2)</f>
        <v>11.108316370133094</v>
      </c>
      <c r="IZ135" s="110">
        <f>'Drive Train'!$G$35-IS135*'DT-Prelim Calcs'!$C$21*'Drive Train'!$G$38</f>
        <v>11.108316378844993</v>
      </c>
      <c r="JA135" s="1">
        <f>IF(IX135&gt;='Drive Train'!$G$30,1,0)</f>
        <v>1</v>
      </c>
      <c r="JB135" s="110">
        <f t="shared" si="275"/>
        <v>0</v>
      </c>
      <c r="JC135" s="119">
        <f>JC134+'DT-Prelim Calcs'!$C$11</f>
        <v>5.2400000000000038</v>
      </c>
      <c r="JD135" s="2">
        <f>JN135/'Drive Train'!$G$35</f>
        <v>0.87467058060958769</v>
      </c>
      <c r="JE135" s="88">
        <f>JL135*12*60/(PI() * 'Drive Train'!$G$17)/JD$2*JD135</f>
        <v>4110.836871728533</v>
      </c>
      <c r="JF135" s="2">
        <f>('DT-Prelim Calcs'!$C$6*JD135-JE135)/('DT-Prelim Calcs'!$C$6*JD135)*'DT-Prelim Calcs'!$C$7*JD135</f>
        <v>0.24077182188944468</v>
      </c>
      <c r="JG135" s="110">
        <f>JF135/'DT-Prelim Calcs'!$C$7*('DT-Prelim Calcs'!$C$8-'DT-Prelim Calcs'!$C$9)+'DT-Prelim Calcs'!$C$9</f>
        <v>17.685373533682444</v>
      </c>
      <c r="JH135" s="110">
        <f t="shared" si="234"/>
        <v>17.685373533682444</v>
      </c>
      <c r="JI135" s="2">
        <f t="shared" si="276"/>
        <v>1.231333948692459E-8</v>
      </c>
      <c r="JJ135" s="110">
        <f>JI135*'DT-Prelim Calcs'!$C$21/JD$2/'DT-Prelim Calcs'!$C$19/'DT-Prelim Calcs'!$C$18*3.39*'DT-Prelim Calcs'!$C$20</f>
        <v>4.5730922046213005E-7</v>
      </c>
      <c r="JK135" s="88">
        <f t="shared" si="235"/>
        <v>1</v>
      </c>
      <c r="JL135" s="110">
        <f>JJ134*'DT-Prelim Calcs'!$C$11+JL134</f>
        <v>12.304227445384639</v>
      </c>
      <c r="JM135" s="110">
        <f>JM134+0.5*JJ135*'DT-Prelim Calcs'!$C$11^2+JL135*'DT-Prelim Calcs'!$C$11</f>
        <v>60.251604596074202</v>
      </c>
      <c r="JN135" s="110">
        <f>MIN('Drive Train'!$G$35-JH134*'DT-Prelim Calcs'!$C$21*'Drive Train'!$G$38,JN134+JH$2)</f>
        <v>11.108316373741763</v>
      </c>
      <c r="JO135" s="110">
        <f>'Drive Train'!$G$35-JH135*'DT-Prelim Calcs'!$C$21*'Drive Train'!$G$38</f>
        <v>11.10831638196858</v>
      </c>
      <c r="JP135" s="1">
        <f>IF(JM135&gt;='Drive Train'!$G$30,1,0)</f>
        <v>1</v>
      </c>
      <c r="JQ135" s="110">
        <f>MIN(JG135,'DT-Prelim Calcs'!$C$10)*'DT-Prelim Calcs'!$C$11*1000/60/60*(1-JP135)</f>
        <v>0</v>
      </c>
      <c r="JR135" s="119">
        <f>JR134+'DT-Prelim Calcs'!$C$11</f>
        <v>5.2400000000000038</v>
      </c>
      <c r="JS135" s="2">
        <f>KC135/'Drive Train'!$G$35</f>
        <v>0.87467058071412884</v>
      </c>
      <c r="JT135" s="88">
        <f>KA135*12*60/(PI() * 'Drive Train'!$G$17)/JS$2*JS135</f>
        <v>4110.8368732061535</v>
      </c>
      <c r="JU135" s="2">
        <f>('DT-Prelim Calcs'!$C$6*JS135-JT135)/('DT-Prelim Calcs'!$C$6*JS135)*'DT-Prelim Calcs'!$C$7*JS135</f>
        <v>0.24077182168009353</v>
      </c>
      <c r="JV135" s="110">
        <f>JU135/'DT-Prelim Calcs'!$C$7*('DT-Prelim Calcs'!$C$8-'DT-Prelim Calcs'!$C$9)+'DT-Prelim Calcs'!$C$9</f>
        <v>17.685373520913508</v>
      </c>
      <c r="JW135" s="110">
        <f t="shared" si="236"/>
        <v>17.685373520913508</v>
      </c>
      <c r="JX135" s="2">
        <f t="shared" si="277"/>
        <v>1.2046221298245285E-8</v>
      </c>
      <c r="JY135" s="110">
        <f>JX135*'DT-Prelim Calcs'!$C$21/JS$2/'DT-Prelim Calcs'!$C$19/'DT-Prelim Calcs'!$C$18*3.39*'DT-Prelim Calcs'!$C$20</f>
        <v>4.4738862899578547E-7</v>
      </c>
      <c r="JZ135" s="88">
        <f t="shared" si="237"/>
        <v>1</v>
      </c>
      <c r="KA135" s="110">
        <f>JY134*'DT-Prelim Calcs'!$C$11+KA134</f>
        <v>12.304227448336722</v>
      </c>
      <c r="KB135" s="110">
        <f>KB134+0.5*JY135*'DT-Prelim Calcs'!$C$11^2+KA135*'DT-Prelim Calcs'!$C$11</f>
        <v>60.313694678696962</v>
      </c>
      <c r="KC135" s="110">
        <f>MIN('Drive Train'!$G$35-JW134*'DT-Prelim Calcs'!$C$21*'Drive Train'!$G$38,KC134+JW$2)</f>
        <v>11.108316375069435</v>
      </c>
      <c r="KD135" s="110">
        <f>'Drive Train'!$G$35-JW135*'DT-Prelim Calcs'!$C$21*'Drive Train'!$G$38</f>
        <v>11.108316383117783</v>
      </c>
      <c r="KE135" s="1">
        <f>IF(KB135&gt;='Drive Train'!$G$30,1,0)</f>
        <v>1</v>
      </c>
      <c r="KF135" s="110">
        <f>MIN(JV135,'DT-Prelim Calcs'!$C$10)*'DT-Prelim Calcs'!$C$11*1000/60/60*(1-KE135)</f>
        <v>0</v>
      </c>
      <c r="KG135" s="119">
        <f>KG134+'DT-Prelim Calcs'!$C$11</f>
        <v>5.2400000000000038</v>
      </c>
      <c r="KH135" s="2">
        <f>KR135/'Drive Train'!$G$35</f>
        <v>0.87467058070635495</v>
      </c>
      <c r="KI135" s="88">
        <f>KP135*12*60/(PI() * 'Drive Train'!$G$17)/KH$2*KH135</f>
        <v>4110.8368730962729</v>
      </c>
      <c r="KJ135" s="2">
        <f>('DT-Prelim Calcs'!$C$6*KH135-KI135)/('DT-Prelim Calcs'!$C$6*KH135)*'DT-Prelim Calcs'!$C$7*KH135</f>
        <v>0.24077182169566164</v>
      </c>
      <c r="KK135" s="110">
        <f>KJ135/'DT-Prelim Calcs'!$C$7*('DT-Prelim Calcs'!$C$8-'DT-Prelim Calcs'!$C$9)+'DT-Prelim Calcs'!$C$9</f>
        <v>17.685373521863049</v>
      </c>
      <c r="KL135" s="110">
        <f t="shared" si="238"/>
        <v>17.685373521863049</v>
      </c>
      <c r="KM135" s="2">
        <f t="shared" si="278"/>
        <v>1.206608502002382E-8</v>
      </c>
      <c r="KN135" s="110">
        <f>KM135*'DT-Prelim Calcs'!$C$21/KH$2/'DT-Prelim Calcs'!$C$19/'DT-Prelim Calcs'!$C$18*3.39*'DT-Prelim Calcs'!$C$20</f>
        <v>4.4812635438146689E-7</v>
      </c>
      <c r="KO135" s="88">
        <f t="shared" si="239"/>
        <v>1</v>
      </c>
      <c r="KP135" s="110">
        <f>KN134*'DT-Prelim Calcs'!$C$11+KP134</f>
        <v>12.304227448117199</v>
      </c>
      <c r="KQ135" s="110">
        <f>KQ134+0.5*KN135*'DT-Prelim Calcs'!$C$11^2+KP135*'DT-Prelim Calcs'!$C$11</f>
        <v>60.309139242790749</v>
      </c>
      <c r="KR135" s="110">
        <f>MIN('Drive Train'!$G$35-KL134*'DT-Prelim Calcs'!$C$21*'Drive Train'!$G$38,KR134+KL$2)</f>
        <v>11.108316374970707</v>
      </c>
      <c r="KS135" s="110">
        <f>'Drive Train'!$G$35-KL135*'DT-Prelim Calcs'!$C$21*'Drive Train'!$G$38</f>
        <v>11.108316383032324</v>
      </c>
      <c r="KT135" s="1">
        <f>IF(KQ135&gt;='Drive Train'!$G$30,1,0)</f>
        <v>1</v>
      </c>
      <c r="KU135" s="110">
        <f>MIN(KK135,'DT-Prelim Calcs'!$C$10)*'DT-Prelim Calcs'!$C$11*1000/60/60*(1-KT135)</f>
        <v>0</v>
      </c>
      <c r="KV135" s="119">
        <f>KV134+'DT-Prelim Calcs'!$C$11</f>
        <v>5.2400000000000038</v>
      </c>
      <c r="KW135" s="2">
        <f>LG135/'Drive Train'!$G$35</f>
        <v>0.87467058071365322</v>
      </c>
      <c r="KX135" s="88">
        <f>LE135*12*60/(PI() * 'Drive Train'!$G$17)/KW$2*KW135</f>
        <v>4110.8368731994315</v>
      </c>
      <c r="KY135" s="2">
        <f>('DT-Prelim Calcs'!$C$6*KW135-KX135)/('DT-Prelim Calcs'!$C$6*KW135)*'DT-Prelim Calcs'!$C$7*KW135</f>
        <v>0.24077182168104588</v>
      </c>
      <c r="KZ135" s="110">
        <f>KY135/'DT-Prelim Calcs'!$C$7*('DT-Prelim Calcs'!$C$8-'DT-Prelim Calcs'!$C$9)+'DT-Prelim Calcs'!$C$9</f>
        <v>17.685373520971595</v>
      </c>
      <c r="LA135" s="110">
        <f t="shared" si="240"/>
        <v>17.685373520971595</v>
      </c>
      <c r="LB135" s="2">
        <f t="shared" si="279"/>
        <v>1.2047436381834586E-8</v>
      </c>
      <c r="LC135" s="110">
        <f>LB135*'DT-Prelim Calcs'!$C$21/KW$2/'DT-Prelim Calcs'!$C$19/'DT-Prelim Calcs'!$C$18*3.39*'DT-Prelim Calcs'!$C$20</f>
        <v>4.4743375639031638E-7</v>
      </c>
      <c r="LD135" s="88">
        <f t="shared" si="241"/>
        <v>1</v>
      </c>
      <c r="LE135" s="110">
        <f>LC134*'DT-Prelim Calcs'!$C$11+LE134</f>
        <v>12.304227448323296</v>
      </c>
      <c r="LF135" s="110">
        <f>LF134+0.5*LC135*'DT-Prelim Calcs'!$C$11^2+LE135*'DT-Prelim Calcs'!$C$11</f>
        <v>60.313479594224816</v>
      </c>
      <c r="LG135" s="110">
        <f>MIN('Drive Train'!$G$35-LA134*'DT-Prelim Calcs'!$C$21*'Drive Train'!$G$38,LG134+LA$2)</f>
        <v>11.108316375063396</v>
      </c>
      <c r="LH135" s="110">
        <f>'Drive Train'!$G$35-LA135*'DT-Prelim Calcs'!$C$21*'Drive Train'!$G$38</f>
        <v>11.108316383112555</v>
      </c>
      <c r="LI135" s="1">
        <f>IF(LF135&gt;='Drive Train'!$G$30,1,0)</f>
        <v>1</v>
      </c>
      <c r="LJ135" s="110">
        <f>MIN(KZ135,'DT-Prelim Calcs'!$C$10)*'DT-Prelim Calcs'!$C$11*1000/60/60*(1-LI135)</f>
        <v>0</v>
      </c>
      <c r="LK135" s="119">
        <f>LK134+'DT-Prelim Calcs'!$C$11</f>
        <v>5.2400000000000038</v>
      </c>
      <c r="LL135" s="2">
        <f>LV135/'Drive Train'!$G$35</f>
        <v>0.87467058070815384</v>
      </c>
      <c r="LM135" s="88">
        <f>LT135*12*60/(PI() * 'Drive Train'!$G$17)/LL$2*LL135</f>
        <v>4110.8368731216997</v>
      </c>
      <c r="LN135" s="2">
        <f>('DT-Prelim Calcs'!$C$6*LL135-LM135)/('DT-Prelim Calcs'!$C$6*LL135)*'DT-Prelim Calcs'!$C$7*LL135</f>
        <v>0.2407718216920591</v>
      </c>
      <c r="LO135" s="110">
        <f>LN135/'DT-Prelim Calcs'!$C$7*('DT-Prelim Calcs'!$C$8-'DT-Prelim Calcs'!$C$9)+'DT-Prelim Calcs'!$C$9</f>
        <v>17.685373521643321</v>
      </c>
      <c r="LP135" s="110">
        <f t="shared" si="242"/>
        <v>17.685373521643321</v>
      </c>
      <c r="LQ135" s="2">
        <f t="shared" si="280"/>
        <v>1.2061488446901691E-8</v>
      </c>
      <c r="LR135" s="110">
        <f>LQ135*'DT-Prelim Calcs'!$C$21/LL$2/'DT-Prelim Calcs'!$C$19/'DT-Prelim Calcs'!$C$18*3.39*'DT-Prelim Calcs'!$C$20</f>
        <v>4.4795564071979045E-7</v>
      </c>
      <c r="LS135" s="88">
        <f t="shared" si="243"/>
        <v>1</v>
      </c>
      <c r="LT135" s="110">
        <f>LR134*'DT-Prelim Calcs'!$C$11+LT134</f>
        <v>12.304227448167998</v>
      </c>
      <c r="LU135" s="110">
        <f>LU134+0.5*LR135*'DT-Prelim Calcs'!$C$11^2+LT135*'DT-Prelim Calcs'!$C$11</f>
        <v>60.310604010543685</v>
      </c>
      <c r="LV135" s="110">
        <f>MIN('Drive Train'!$G$35-LP134*'DT-Prelim Calcs'!$C$21*'Drive Train'!$G$38,LV134+LP$2)</f>
        <v>11.108316374993553</v>
      </c>
      <c r="LW135" s="110">
        <f>'Drive Train'!$G$35-LP135*'DT-Prelim Calcs'!$C$21*'Drive Train'!$G$38</f>
        <v>11.108316383052101</v>
      </c>
      <c r="LX135" s="1">
        <f>IF(LU135&gt;='Drive Train'!$G$30,1,0)</f>
        <v>1</v>
      </c>
      <c r="LY135" s="110">
        <f>MIN(LO135,'DT-Prelim Calcs'!$C$10)*'DT-Prelim Calcs'!$C$11*1000/60/60*(1-LX135)</f>
        <v>0</v>
      </c>
      <c r="LZ135" s="119">
        <f>LZ134+'DT-Prelim Calcs'!$C$11</f>
        <v>5.2400000000000038</v>
      </c>
    </row>
    <row r="136" spans="18:338" x14ac:dyDescent="0.2">
      <c r="R136" s="119">
        <f>R135+'DT-Prelim Calcs'!$C$11</f>
        <v>5.2800000000000038</v>
      </c>
      <c r="S136" s="2">
        <f>AG136/'Drive Train'!$G$35</f>
        <v>0</v>
      </c>
      <c r="T136" s="88">
        <f>AE136*12*60/(PI() * 'Drive Train'!$G$17)/S$2*ABS(S136)</f>
        <v>0</v>
      </c>
      <c r="U136" s="2">
        <f>IF(OR(AD135=1,AND($C$32=Motors!$C$28,'DT-Prelim Calcs'!AI135=1)),0,IF(AG136=0,-(V135+$C$9)/($C$8-$C$9)*$C$7,($C$6*S136-T136)/($C$6*S136)*$C$7*S136))</f>
        <v>0</v>
      </c>
      <c r="V136" s="110">
        <f>IF(AND(AD135=1,AI135=1),0,ABS(U136/$C$7*($C$8-$C$9)+$C$9) *'Drive Train'!$K$55 + V135*(1-'Drive Train'!$K$55))</f>
        <v>0</v>
      </c>
      <c r="W136" s="110">
        <f t="shared" si="196"/>
        <v>0</v>
      </c>
      <c r="X136" s="2">
        <f>MAX(MIN(IF(AND(AI135=1,AG136&lt;0),-1,1)*(W136-$C$9)/($C$8-$C$9)*$C$7-$C$29*AE136/T$2 -  AI135*$C$29/2,X$2),MAX(X$4:X135)*-1)</f>
        <v>-0.19877611615902296</v>
      </c>
      <c r="Y136" s="110">
        <f>IF(AND(AD135=1,AI135=1),0,X136*$C$21/S$2/$C$19/$C$18*3.39*$C$20)</f>
        <v>0</v>
      </c>
      <c r="Z136" s="110">
        <f t="shared" si="198"/>
        <v>0</v>
      </c>
      <c r="AA136" s="110">
        <f t="shared" si="199"/>
        <v>0</v>
      </c>
      <c r="AB136" s="110" t="e">
        <f t="shared" si="200"/>
        <v>#N/A</v>
      </c>
      <c r="AC136" s="88">
        <f t="shared" si="244"/>
        <v>0</v>
      </c>
      <c r="AD136" s="1">
        <f t="shared" si="201"/>
        <v>1</v>
      </c>
      <c r="AE136" s="110">
        <f t="shared" si="202"/>
        <v>0</v>
      </c>
      <c r="AF136" s="110" t="e">
        <f t="shared" si="203"/>
        <v>#N/A</v>
      </c>
      <c r="AG136" s="110">
        <f>IF(AI135=0,MIN('Drive Train'!$G$35-W135*$C$21*'Drive Train'!$G$38,AG135+W$2)-$C$3,IF(AE135-1&lt;=0,0,IF($C$32=Motors!$C$26,MAX(ABS('Drive Train'!$G$35-W135*$C$21*'Drive Train'!$G$38)*-1,AG135-W$2),MAX(0,ABS('Drive Train'!$G$35-W135*$C$21*'Drive Train'!$G$38)*-1,AG135-W$2))))</f>
        <v>0</v>
      </c>
      <c r="AH136" s="110">
        <f>'Drive Train'!$G$35-ABS(W136)*'DT-Prelim Calcs'!$C$21*'Drive Train'!$G$38</f>
        <v>12.7</v>
      </c>
      <c r="AI136" s="1">
        <f>IF(AJ136&gt;='Drive Train'!$G$30,1,0)</f>
        <v>1</v>
      </c>
      <c r="AJ136" s="110">
        <f>AJ135+0.5*Y136*'DT-Prelim Calcs'!$C$11^2+AE136*'DT-Prelim Calcs'!$C$11</f>
        <v>27.383415475911544</v>
      </c>
      <c r="AK136" s="110">
        <f t="shared" si="204"/>
        <v>0</v>
      </c>
      <c r="AL136" s="119">
        <f>AL135+'DT-Prelim Calcs'!$C$11</f>
        <v>5.2800000000000038</v>
      </c>
      <c r="AM136" s="2">
        <f>AW136/'Drive Train'!$G$35</f>
        <v>0.78614988898132654</v>
      </c>
      <c r="AN136" s="88">
        <f>AU136*12*60/(PI() * 'Drive Train'!$G$17)/AM$2*AM136</f>
        <v>2754.220642328175</v>
      </c>
      <c r="AO136" s="2">
        <f>('DT-Prelim Calcs'!$C$6*AM136-AN136)/('DT-Prelim Calcs'!$C$6*AM136)*'DT-Prelim Calcs'!$C$7*AM136</f>
        <v>0.44349683906594317</v>
      </c>
      <c r="AP136" s="110">
        <f>AO136/'DT-Prelim Calcs'!$C$7*('DT-Prelim Calcs'!$C$8-'DT-Prelim Calcs'!$C$9)+'DT-Prelim Calcs'!$C$9</f>
        <v>30.050161815369588</v>
      </c>
      <c r="AQ136" s="110">
        <f t="shared" si="205"/>
        <v>30.050161815369588</v>
      </c>
      <c r="AR136" s="2">
        <f t="shared" si="245"/>
        <v>0.26401798647644781</v>
      </c>
      <c r="AS136" s="110">
        <f>AR136*'DT-Prelim Calcs'!$C$21/AM$2/'DT-Prelim Calcs'!$C$19/'DT-Prelim Calcs'!$C$18*3.39*'DT-Prelim Calcs'!$C$20</f>
        <v>2.941635606938374</v>
      </c>
      <c r="AT136" s="88">
        <f t="shared" si="206"/>
        <v>0</v>
      </c>
      <c r="AU136" s="110">
        <f>AS135*'DT-Prelim Calcs'!$C$11+AU135</f>
        <v>30.573189164542111</v>
      </c>
      <c r="AV136" s="110">
        <f>AV135+0.5*AS136*'DT-Prelim Calcs'!$C$11^2+AU136*'DT-Prelim Calcs'!$C$11</f>
        <v>96.555301535747546</v>
      </c>
      <c r="AW136" s="110">
        <f>MIN('Drive Train'!$G$35-AQ135*'DT-Prelim Calcs'!$C$21*'Drive Train'!$G$38,AW135+AQ$2)</f>
        <v>9.9841035900628459</v>
      </c>
      <c r="AX136" s="110">
        <f>'Drive Train'!$G$35-AQ136*'DT-Prelim Calcs'!$C$21*'Drive Train'!$G$38</f>
        <v>9.9954854366167361</v>
      </c>
      <c r="AY136" s="1">
        <f>IF(AV136&gt;='Drive Train'!$G$30,1,0)</f>
        <v>1</v>
      </c>
      <c r="AZ136" s="110">
        <f t="shared" si="246"/>
        <v>0</v>
      </c>
      <c r="BA136" s="119">
        <f>BA135+'DT-Prelim Calcs'!$C$11</f>
        <v>5.2800000000000038</v>
      </c>
      <c r="BB136" s="2">
        <f>BL136/'Drive Train'!$G$35</f>
        <v>0.86407954324447533</v>
      </c>
      <c r="BC136" s="88">
        <f>BJ136*12*60/(PI() * 'Drive Train'!$G$17)/BB$2*BB136</f>
        <v>3950.4340988830727</v>
      </c>
      <c r="BD136" s="2">
        <f>('DT-Prelim Calcs'!$C$6*BB136-BC136)/('DT-Prelim Calcs'!$C$6*BB136)*'DT-Prelim Calcs'!$C$7*BB136</f>
        <v>0.2645658410046533</v>
      </c>
      <c r="BE136" s="110">
        <f>BD136/'DT-Prelim Calcs'!$C$7*('DT-Prelim Calcs'!$C$8-'DT-Prelim Calcs'!$C$9)+'DT-Prelim Calcs'!$C$9</f>
        <v>19.136639947801548</v>
      </c>
      <c r="BF136" s="110">
        <f t="shared" si="207"/>
        <v>19.136639947801548</v>
      </c>
      <c r="BG136" s="2">
        <f t="shared" si="247"/>
        <v>3.0352833565998216E-2</v>
      </c>
      <c r="BH136" s="110">
        <f>BG136*'DT-Prelim Calcs'!$C$21/BB$2/'DT-Prelim Calcs'!$C$19/'DT-Prelim Calcs'!$C$18*3.39*'DT-Prelim Calcs'!$C$20</f>
        <v>0.52606586919474252</v>
      </c>
      <c r="BI136" s="88">
        <f t="shared" si="208"/>
        <v>0</v>
      </c>
      <c r="BJ136" s="110">
        <f>BH135*'DT-Prelim Calcs'!$C$11+BJ135</f>
        <v>25.647966838094483</v>
      </c>
      <c r="BK136" s="110">
        <f>BK135+0.5*BH136*'DT-Prelim Calcs'!$C$11^2+BJ136*'DT-Prelim Calcs'!$C$11</f>
        <v>99.207351099273367</v>
      </c>
      <c r="BL136" s="110">
        <f>MIN('Drive Train'!$G$35-BF135*'DT-Prelim Calcs'!$C$21*'Drive Train'!$G$38,BL135+BF$2)</f>
        <v>10.973810199204836</v>
      </c>
      <c r="BM136" s="110">
        <f>'Drive Train'!$G$35-BF136*'DT-Prelim Calcs'!$C$21*'Drive Train'!$G$38</f>
        <v>10.97770240469786</v>
      </c>
      <c r="BN136" s="1">
        <f>IF(BK136&gt;='Drive Train'!$G$30,1,0)</f>
        <v>1</v>
      </c>
      <c r="BO136" s="110">
        <f t="shared" si="248"/>
        <v>0</v>
      </c>
      <c r="BP136" s="119">
        <f>BP135+'DT-Prelim Calcs'!$C$11</f>
        <v>5.2800000000000038</v>
      </c>
      <c r="BQ136" s="2">
        <f>CA136/'Drive Train'!$G$35</f>
        <v>0.87429318707690851</v>
      </c>
      <c r="BR136" s="88">
        <f>BY136*12*60/(PI() * 'Drive Train'!$G$17)/BQ$2*BQ136</f>
        <v>4105.212955470327</v>
      </c>
      <c r="BS136" s="2">
        <f>('DT-Prelim Calcs'!$C$6*BQ136-BR136)/('DT-Prelim Calcs'!$C$6*BQ136)*'DT-Prelim Calcs'!$C$7*BQ136</f>
        <v>0.24159752610495458</v>
      </c>
      <c r="BT136" s="110">
        <f>BS136/'DT-Prelim Calcs'!$C$7*('DT-Prelim Calcs'!$C$8-'DT-Prelim Calcs'!$C$9)+'DT-Prelim Calcs'!$C$9</f>
        <v>17.735735634770279</v>
      </c>
      <c r="BU136" s="110">
        <f t="shared" si="209"/>
        <v>17.735735634770279</v>
      </c>
      <c r="BV136" s="2">
        <f t="shared" si="249"/>
        <v>1.051321121886023E-3</v>
      </c>
      <c r="BW136" s="110">
        <f>BV136*'DT-Prelim Calcs'!$C$21/BQ$2/'DT-Prelim Calcs'!$C$19/'DT-Prelim Calcs'!$C$18*3.39*'DT-Prelim Calcs'!$C$20</f>
        <v>2.4728731581703092E-2</v>
      </c>
      <c r="BX136" s="88">
        <f t="shared" si="210"/>
        <v>1</v>
      </c>
      <c r="BY136" s="110">
        <f>BW135*'DT-Prelim Calcs'!$C$11+BY135</f>
        <v>19.409523651066792</v>
      </c>
      <c r="BZ136" s="110">
        <f>BZ135+0.5*BW136*'DT-Prelim Calcs'!$C$11^2+BY136*'DT-Prelim Calcs'!$C$11</f>
        <v>86.347659658130809</v>
      </c>
      <c r="CA136" s="110">
        <f>MIN('Drive Train'!$G$35-BU135*'DT-Prelim Calcs'!$C$21*'Drive Train'!$G$38,CA135+BU$2)</f>
        <v>11.103523475876738</v>
      </c>
      <c r="CB136" s="110">
        <f>'Drive Train'!$G$35-BU136*'DT-Prelim Calcs'!$C$21*'Drive Train'!$G$38</f>
        <v>11.103783792870674</v>
      </c>
      <c r="CC136" s="1">
        <f>IF(BZ136&gt;='Drive Train'!$G$30,1,0)</f>
        <v>1</v>
      </c>
      <c r="CD136" s="110">
        <f t="shared" si="250"/>
        <v>0</v>
      </c>
      <c r="CE136" s="119">
        <f>CE135+'DT-Prelim Calcs'!$C$11</f>
        <v>5.2800000000000038</v>
      </c>
      <c r="CF136" s="2">
        <f>CP136/'Drive Train'!$G$35</f>
        <v>0.87466627704153632</v>
      </c>
      <c r="CG136" s="88">
        <f>CN136*12*60/(PI() * 'Drive Train'!$G$17)/CF$2*CF136</f>
        <v>4110.7740635123864</v>
      </c>
      <c r="CH136" s="2">
        <f>('DT-Prelim Calcs'!$C$6*CF136-CG136)/('DT-Prelim Calcs'!$C$6*CF136)*'DT-Prelim Calcs'!$C$7*CF136</f>
        <v>0.24078091817095232</v>
      </c>
      <c r="CI136" s="110">
        <f>CH136/'DT-Prelim Calcs'!$C$7*('DT-Prelim Calcs'!$C$8-'DT-Prelim Calcs'!$C$9)+'DT-Prelim Calcs'!$C$9</f>
        <v>17.685928342341775</v>
      </c>
      <c r="CJ136" s="110">
        <f t="shared" si="211"/>
        <v>17.685928342341775</v>
      </c>
      <c r="CK136" s="2">
        <f t="shared" si="251"/>
        <v>1.1602636501351071E-5</v>
      </c>
      <c r="CL136" s="110">
        <f>CK136*'DT-Prelim Calcs'!$C$21/CF$2/'DT-Prelim Calcs'!$C$19/'DT-Prelim Calcs'!$C$18*3.39*'DT-Prelim Calcs'!$C$20</f>
        <v>3.4473134826650041E-4</v>
      </c>
      <c r="CM136" s="88">
        <f t="shared" si="212"/>
        <v>1</v>
      </c>
      <c r="CN136" s="110">
        <f>CL135*'DT-Prelim Calcs'!$C$11+CN135</f>
        <v>15.38012498961729</v>
      </c>
      <c r="CO136" s="110">
        <f>CO135+0.5*CL136*'DT-Prelim Calcs'!$C$11^2+CN136*'DT-Prelim Calcs'!$C$11</f>
        <v>73.178892241738453</v>
      </c>
      <c r="CP136" s="110">
        <f>MIN('Drive Train'!$G$35-CJ135*'DT-Prelim Calcs'!$C$21*'Drive Train'!$G$38,CP135+CJ$2)</f>
        <v>11.10826171842751</v>
      </c>
      <c r="CQ136" s="110">
        <f>'Drive Train'!$G$35-CJ136*'DT-Prelim Calcs'!$C$21*'Drive Train'!$G$38</f>
        <v>11.108266449189239</v>
      </c>
      <c r="CR136" s="1">
        <f>IF(CO136&gt;='Drive Train'!$G$30,1,0)</f>
        <v>1</v>
      </c>
      <c r="CS136" s="110">
        <f t="shared" si="252"/>
        <v>0</v>
      </c>
      <c r="CT136" s="119">
        <f>CT135+'DT-Prelim Calcs'!$C$11</f>
        <v>5.2800000000000038</v>
      </c>
      <c r="CU136" s="2">
        <f>DE136/'Drive Train'!$G$35</f>
        <v>0.87467057053920361</v>
      </c>
      <c r="CV136" s="88">
        <f>DC136*12*60/(PI() * 'Drive Train'!$G$17)/CU$2*CU136</f>
        <v>4110.8367281498722</v>
      </c>
      <c r="CW136" s="2">
        <f>('DT-Prelim Calcs'!$C$6*CU136-CV136)/('DT-Prelim Calcs'!$C$6*CU136)*'DT-Prelim Calcs'!$C$7*CU136</f>
        <v>0.24077184235559906</v>
      </c>
      <c r="CX136" s="110">
        <f>CW136/'DT-Prelim Calcs'!$C$7*('DT-Prelim Calcs'!$C$8-'DT-Prelim Calcs'!$C$9)+'DT-Prelim Calcs'!$C$9</f>
        <v>17.685374781972708</v>
      </c>
      <c r="CY136" s="110">
        <f t="shared" si="213"/>
        <v>17.685374781972708</v>
      </c>
      <c r="CZ136" s="2">
        <f t="shared" si="253"/>
        <v>3.8416810427266412E-8</v>
      </c>
      <c r="DA136" s="110">
        <f>CZ136*'DT-Prelim Calcs'!$C$21/CU$2/'DT-Prelim Calcs'!$C$19/'DT-Prelim Calcs'!$C$18*3.39*'DT-Prelim Calcs'!$C$20</f>
        <v>1.3792155729048123E-6</v>
      </c>
      <c r="DB136" s="88">
        <f t="shared" si="214"/>
        <v>1</v>
      </c>
      <c r="DC136" s="110">
        <f>DA135*'DT-Prelim Calcs'!$C$11+DC135</f>
        <v>12.728510852378596</v>
      </c>
      <c r="DD136" s="110">
        <f>DD135+0.5*DA136*'DT-Prelim Calcs'!$C$11^2+DC136*'DT-Prelim Calcs'!$C$11</f>
        <v>62.597108066266486</v>
      </c>
      <c r="DE136" s="110">
        <f>MIN('Drive Train'!$G$35-CY135*'DT-Prelim Calcs'!$C$21*'Drive Train'!$G$38,DE135+CY$2)</f>
        <v>11.108316245847885</v>
      </c>
      <c r="DF136" s="110">
        <f>'Drive Train'!$G$35-CY136*'DT-Prelim Calcs'!$C$21*'Drive Train'!$G$38</f>
        <v>11.108316269622456</v>
      </c>
      <c r="DG136" s="1">
        <f>IF(DD136&gt;='Drive Train'!$G$30,1,0)</f>
        <v>1</v>
      </c>
      <c r="DH136" s="110">
        <f t="shared" si="254"/>
        <v>0</v>
      </c>
      <c r="DI136" s="119">
        <f>DI135+'DT-Prelim Calcs'!$C$11</f>
        <v>5.2800000000000038</v>
      </c>
      <c r="DJ136" s="2">
        <f>DT136/'Drive Train'!$G$35</f>
        <v>0.87467058541459297</v>
      </c>
      <c r="DK136" s="88">
        <f>DR136*12*60/(PI() * 'Drive Train'!$G$17)/DJ$2*DJ136</f>
        <v>4110.8369396491726</v>
      </c>
      <c r="DL136" s="2">
        <f>('DT-Prelim Calcs'!$C$6*DJ136-DK136)/('DT-Prelim Calcs'!$C$6*DJ136)*'DT-Prelim Calcs'!$C$7*DJ136</f>
        <v>0.24077181226585459</v>
      </c>
      <c r="DM136" s="110">
        <f>DL136/'DT-Prelim Calcs'!$C$7*('DT-Prelim Calcs'!$C$8-'DT-Prelim Calcs'!$C$9)+'DT-Prelim Calcs'!$C$9</f>
        <v>17.685372946711698</v>
      </c>
      <c r="DN136" s="110">
        <f t="shared" si="215"/>
        <v>17.685372946711698</v>
      </c>
      <c r="DO136" s="2">
        <f t="shared" si="255"/>
        <v>3.4316660624256201E-11</v>
      </c>
      <c r="DP136" s="110">
        <f>DO136*'DT-Prelim Calcs'!$C$21/DJ$2/'DT-Prelim Calcs'!$C$19/'DT-Prelim Calcs'!$C$18*3.39*'DT-Prelim Calcs'!$C$20</f>
        <v>1.4444309534133732E-9</v>
      </c>
      <c r="DQ136" s="88">
        <f t="shared" si="216"/>
        <v>1</v>
      </c>
      <c r="DR136" s="110">
        <f>DP135*'DT-Prelim Calcs'!$C$11+DR135</f>
        <v>10.85667139507583</v>
      </c>
      <c r="DS136" s="110">
        <f>DS135+0.5*DP136*'DT-Prelim Calcs'!$C$11^2+DR136*'DT-Prelim Calcs'!$C$11</f>
        <v>54.356586459417478</v>
      </c>
      <c r="DT136" s="110">
        <f>MIN('Drive Train'!$G$35-DN135*'DT-Prelim Calcs'!$C$21*'Drive Train'!$G$38,DT135+DN$2)</f>
        <v>11.10831643476533</v>
      </c>
      <c r="DU136" s="110">
        <f>'Drive Train'!$G$35-DN136*'DT-Prelim Calcs'!$C$21*'Drive Train'!$G$38</f>
        <v>11.108316434795947</v>
      </c>
      <c r="DV136" s="1">
        <f>IF(DS136&gt;='Drive Train'!$G$30,1,0)</f>
        <v>1</v>
      </c>
      <c r="DW136" s="110">
        <f t="shared" si="256"/>
        <v>0</v>
      </c>
      <c r="DX136" s="119">
        <f>DX135+'DT-Prelim Calcs'!$C$11</f>
        <v>5.2800000000000038</v>
      </c>
      <c r="DY136" s="2">
        <f>EI136/'Drive Train'!$G$35</f>
        <v>0.87467058542861209</v>
      </c>
      <c r="DZ136" s="88">
        <f>EG136*12*60/(PI() * 'Drive Train'!$G$17)/DY$2*DY136</f>
        <v>4110.8369398422856</v>
      </c>
      <c r="EA136" s="2">
        <f>('DT-Prelim Calcs'!$C$6*DY136-DZ136)/('DT-Prelim Calcs'!$C$6*DY136)*'DT-Prelim Calcs'!$C$7*DY136</f>
        <v>0.24077181223899671</v>
      </c>
      <c r="EB136" s="110">
        <f>EA136/'DT-Prelim Calcs'!$C$7*('DT-Prelim Calcs'!$C$8-'DT-Prelim Calcs'!$C$9)+'DT-Prelim Calcs'!$C$9</f>
        <v>17.68537294507356</v>
      </c>
      <c r="EC136" s="110">
        <f t="shared" si="217"/>
        <v>17.68537294507356</v>
      </c>
      <c r="ED136" s="2">
        <f t="shared" si="257"/>
        <v>7.0776717819853729E-15</v>
      </c>
      <c r="EE136" s="110">
        <f>ED136*'DT-Prelim Calcs'!$C$21/DY$2/'DT-Prelim Calcs'!$C$19/'DT-Prelim Calcs'!$C$18*3.39*'DT-Prelim Calcs'!$C$20</f>
        <v>3.4171801560142257E-13</v>
      </c>
      <c r="EF136" s="88">
        <f t="shared" si="218"/>
        <v>1</v>
      </c>
      <c r="EG136" s="110">
        <f>EE135*'DT-Prelim Calcs'!$C$11+EG135</f>
        <v>9.4647904472821125</v>
      </c>
      <c r="EH136" s="110">
        <f>EH135+0.5*EE136*'DT-Prelim Calcs'!$C$11^2+EG136*'DT-Prelim Calcs'!$C$11</f>
        <v>47.897838415790545</v>
      </c>
      <c r="EI136" s="110">
        <f>MIN('Drive Train'!$G$35-EC135*'DT-Prelim Calcs'!$C$21*'Drive Train'!$G$38,EI135+EC$2)</f>
        <v>11.108316434943372</v>
      </c>
      <c r="EJ136" s="110">
        <f>'Drive Train'!$G$35-EC136*'DT-Prelim Calcs'!$C$21*'Drive Train'!$G$38</f>
        <v>11.108316434943379</v>
      </c>
      <c r="EK136" s="1">
        <f>IF(EH136&gt;='Drive Train'!$G$30,1,0)</f>
        <v>1</v>
      </c>
      <c r="EL136" s="110">
        <f t="shared" si="258"/>
        <v>0</v>
      </c>
      <c r="EM136" s="119">
        <f>EM135+'DT-Prelim Calcs'!$C$11</f>
        <v>5.2800000000000038</v>
      </c>
      <c r="EN136" s="2">
        <f>EX136/'Drive Train'!$G$35</f>
        <v>0.87467058542861498</v>
      </c>
      <c r="EO136" s="88">
        <f>EV136*12*60/(PI() * 'Drive Train'!$G$17)/EN$2*EN136</f>
        <v>4110.8369398423256</v>
      </c>
      <c r="EP136" s="2">
        <f>('DT-Prelim Calcs'!$C$6*EN136-EO136)/('DT-Prelim Calcs'!$C$6*EN136)*'DT-Prelim Calcs'!$C$7*EN136</f>
        <v>0.24077181223899105</v>
      </c>
      <c r="EQ136" s="110">
        <f>EP136/'DT-Prelim Calcs'!$C$7*('DT-Prelim Calcs'!$C$8-'DT-Prelim Calcs'!$C$9)+'DT-Prelim Calcs'!$C$9</f>
        <v>17.685372945073215</v>
      </c>
      <c r="ER136" s="110">
        <f t="shared" si="219"/>
        <v>17.685372945073215</v>
      </c>
      <c r="ES136" s="2">
        <f t="shared" si="259"/>
        <v>-8.3266726846886741E-17</v>
      </c>
      <c r="ET136" s="110">
        <f>ES136*'DT-Prelim Calcs'!$C$21/EN$2/'DT-Prelim Calcs'!$C$19/'DT-Prelim Calcs'!$C$18*3.39*'DT-Prelim Calcs'!$C$20</f>
        <v>-4.5356237364894706E-15</v>
      </c>
      <c r="EU136" s="88">
        <f t="shared" si="220"/>
        <v>1</v>
      </c>
      <c r="EV136" s="110">
        <f>ET135*'DT-Prelim Calcs'!$C$11+EV135</f>
        <v>8.3892460782728335</v>
      </c>
      <c r="EW136" s="110">
        <f>EW135+0.5*ET136*'DT-Prelim Calcs'!$C$11^2+EV136*'DT-Prelim Calcs'!$C$11</f>
        <v>42.751775639838897</v>
      </c>
      <c r="EX136" s="110">
        <f>MIN('Drive Train'!$G$35-ER135*'DT-Prelim Calcs'!$C$21*'Drive Train'!$G$38,EX135+ER$2)</f>
        <v>11.10831643494341</v>
      </c>
      <c r="EY136" s="110">
        <f>'Drive Train'!$G$35-ER136*'DT-Prelim Calcs'!$C$21*'Drive Train'!$G$38</f>
        <v>11.10831643494341</v>
      </c>
      <c r="EZ136" s="1">
        <f>IF(EW136&gt;='Drive Train'!$G$30,1,0)</f>
        <v>1</v>
      </c>
      <c r="FA136" s="110">
        <f t="shared" si="260"/>
        <v>0</v>
      </c>
      <c r="FB136" s="119">
        <f>FB135+'DT-Prelim Calcs'!$C$11</f>
        <v>5.2800000000000038</v>
      </c>
      <c r="FC136" s="2">
        <f>FM136/'Drive Train'!$G$35</f>
        <v>0.87467058542861498</v>
      </c>
      <c r="FD136" s="88">
        <f>FK136*12*60/(PI() * 'Drive Train'!$G$17)/FC$2*FC136</f>
        <v>4110.8369398423247</v>
      </c>
      <c r="FE136" s="2">
        <f>('DT-Prelim Calcs'!$C$6*FC136-FD136)/('DT-Prelim Calcs'!$C$6*FC136)*'DT-Prelim Calcs'!$C$7*FC136</f>
        <v>0.24077181223899125</v>
      </c>
      <c r="FF136" s="110">
        <f>FE136/'DT-Prelim Calcs'!$C$7*('DT-Prelim Calcs'!$C$8-'DT-Prelim Calcs'!$C$9)+'DT-Prelim Calcs'!$C$9</f>
        <v>17.685372945073226</v>
      </c>
      <c r="FG136" s="110">
        <f t="shared" si="221"/>
        <v>17.685372945073226</v>
      </c>
      <c r="FH136" s="2">
        <f t="shared" si="261"/>
        <v>1.1102230246251565E-16</v>
      </c>
      <c r="FI136" s="110">
        <f>FH136*'DT-Prelim Calcs'!$C$21/FC$2/'DT-Prelim Calcs'!$C$19/'DT-Prelim Calcs'!$C$18*3.39*'DT-Prelim Calcs'!$C$20</f>
        <v>6.7347140329692135E-15</v>
      </c>
      <c r="FJ136" s="88">
        <f t="shared" si="222"/>
        <v>1</v>
      </c>
      <c r="FK136" s="110">
        <f>FI135*'DT-Prelim Calcs'!$C$11+FK135</f>
        <v>7.5332005600817276</v>
      </c>
      <c r="FL136" s="110">
        <f>FL135+0.5*FI136*'DT-Prelim Calcs'!$C$11^2+FK136*'DT-Prelim Calcs'!$C$11</f>
        <v>38.579377963552801</v>
      </c>
      <c r="FM136" s="110">
        <f>MIN('Drive Train'!$G$35-FG135*'DT-Prelim Calcs'!$C$21*'Drive Train'!$G$38,FM135+FG$2)</f>
        <v>11.10831643494341</v>
      </c>
      <c r="FN136" s="110">
        <f>'Drive Train'!$G$35-FG136*'DT-Prelim Calcs'!$C$21*'Drive Train'!$G$38</f>
        <v>11.10831643494341</v>
      </c>
      <c r="FO136" s="1">
        <f>IF(FL136&gt;='Drive Train'!$G$30,1,0)</f>
        <v>1</v>
      </c>
      <c r="FP136" s="110">
        <f t="shared" si="262"/>
        <v>0</v>
      </c>
      <c r="FQ136" s="119">
        <f>FQ135+'DT-Prelim Calcs'!$C$11</f>
        <v>5.2800000000000038</v>
      </c>
      <c r="FR136" s="2">
        <f>GB136/'Drive Train'!$G$35</f>
        <v>0.87467058542861498</v>
      </c>
      <c r="FS136" s="88">
        <f>FZ136*12*60/(PI() * 'Drive Train'!$G$17)/FR$2*FR136</f>
        <v>4110.8369398423247</v>
      </c>
      <c r="FT136" s="2">
        <f>('DT-Prelim Calcs'!$C$6*FR136-FS136)/('DT-Prelim Calcs'!$C$6*FR136)*'DT-Prelim Calcs'!$C$7*FR136</f>
        <v>0.24077181223899125</v>
      </c>
      <c r="FU136" s="110">
        <f>FT136/'DT-Prelim Calcs'!$C$7*('DT-Prelim Calcs'!$C$8-'DT-Prelim Calcs'!$C$9)+'DT-Prelim Calcs'!$C$9</f>
        <v>17.685372945073226</v>
      </c>
      <c r="FV136" s="110">
        <f t="shared" si="223"/>
        <v>17.685372945073226</v>
      </c>
      <c r="FW136" s="2">
        <f t="shared" si="263"/>
        <v>1.3877787807814457E-16</v>
      </c>
      <c r="FX136" s="110">
        <f>FW136*'DT-Prelim Calcs'!$C$21/FR$2/'DT-Prelim Calcs'!$C$19/'DT-Prelim Calcs'!$C$18*3.39*'DT-Prelim Calcs'!$C$20</f>
        <v>9.2774121882739154E-15</v>
      </c>
      <c r="FY136" s="88">
        <f t="shared" si="224"/>
        <v>1</v>
      </c>
      <c r="FZ136" s="110">
        <f>FX135*'DT-Prelim Calcs'!$C$11+FZ135</f>
        <v>6.8356819897037893</v>
      </c>
      <c r="GA136" s="110">
        <f>GA135+0.5*FX136*'DT-Prelim Calcs'!$C$11^2+FZ136*'DT-Prelim Calcs'!$C$11</f>
        <v>35.13585306093001</v>
      </c>
      <c r="GB136" s="110">
        <f>MIN('Drive Train'!$G$35-FV135*'DT-Prelim Calcs'!$C$21*'Drive Train'!$G$38,GB135+FV$2)</f>
        <v>11.10831643494341</v>
      </c>
      <c r="GC136" s="110">
        <f>'Drive Train'!$G$35-FV136*'DT-Prelim Calcs'!$C$21*'Drive Train'!$G$38</f>
        <v>11.10831643494341</v>
      </c>
      <c r="GD136" s="1">
        <f>IF(GA136&gt;='Drive Train'!$G$30,1,0)</f>
        <v>1</v>
      </c>
      <c r="GE136" s="110">
        <f t="shared" si="264"/>
        <v>0</v>
      </c>
      <c r="GF136" s="119">
        <f>GF135+'DT-Prelim Calcs'!$C$11</f>
        <v>5.2800000000000038</v>
      </c>
      <c r="GG136" s="2">
        <f>GQ136/'Drive Train'!$G$35</f>
        <v>0.87467057579910445</v>
      </c>
      <c r="GH136" s="88">
        <f>GO136*12*60/(PI() * 'Drive Train'!$G$17)/GG$2*GG136</f>
        <v>4110.836803735504</v>
      </c>
      <c r="GI136" s="2">
        <f>('DT-Prelim Calcs'!$C$6*GG136-GH136)/('DT-Prelim Calcs'!$C$6*GG136)*'DT-Prelim Calcs'!$C$7*GG136</f>
        <v>0.24077183152278853</v>
      </c>
      <c r="GJ136" s="110">
        <f>GI136/'DT-Prelim Calcs'!$C$7*('DT-Prelim Calcs'!$C$8-'DT-Prelim Calcs'!$C$9)+'DT-Prelim Calcs'!$C$9</f>
        <v>17.685374121248095</v>
      </c>
      <c r="GK136" s="110">
        <f t="shared" si="265"/>
        <v>17.685374121248095</v>
      </c>
      <c r="GL136" s="2">
        <f t="shared" si="266"/>
        <v>2.4604848047893313E-8</v>
      </c>
      <c r="GM136" s="110">
        <f>GL136*'DT-Prelim Calcs'!$C$21/GG$2/'DT-Prelim Calcs'!$C$19/'DT-Prelim Calcs'!$C$18*3.39*'DT-Prelim Calcs'!$C$20</f>
        <v>9.1380765488677262E-7</v>
      </c>
      <c r="GN136" s="88">
        <f t="shared" si="225"/>
        <v>1</v>
      </c>
      <c r="GO136" s="110">
        <f>GM135*'DT-Prelim Calcs'!$C$11+GO135</f>
        <v>12.30422730954372</v>
      </c>
      <c r="GP136" s="110">
        <f>GP135+0.5*GM136*'DT-Prelim Calcs'!$C$11^2+GO136*'DT-Prelim Calcs'!$C$11</f>
        <v>58.888018046212821</v>
      </c>
      <c r="GQ136" s="110">
        <f>MIN('Drive Train'!$G$35-GK135*'DT-Prelim Calcs'!$C$21*'Drive Train'!$G$38,GQ135+GK$2)</f>
        <v>11.108316312648626</v>
      </c>
      <c r="GR136" s="110">
        <f>'Drive Train'!$G$35-GK136*'DT-Prelim Calcs'!$C$21*'Drive Train'!$G$38</f>
        <v>11.108316329087671</v>
      </c>
      <c r="GS136" s="1">
        <f>IF(GP136&gt;='Drive Train'!$G$30,1,0)</f>
        <v>1</v>
      </c>
      <c r="GT136" s="110">
        <f t="shared" si="267"/>
        <v>0</v>
      </c>
      <c r="GU136" s="119">
        <f>GU135+'DT-Prelim Calcs'!$C$11</f>
        <v>5.2800000000000038</v>
      </c>
      <c r="GV136" s="2">
        <f>HF136/'Drive Train'!$G$35</f>
        <v>0.87467057854528485</v>
      </c>
      <c r="GW136" s="88">
        <f>HD136*12*60/(PI() * 'Drive Train'!$G$17)/GV$2*GV136</f>
        <v>4110.8368425509652</v>
      </c>
      <c r="GX136" s="2">
        <f>('DT-Prelim Calcs'!$C$6*GV136-GW136)/('DT-Prelim Calcs'!$C$6*GV136)*'DT-Prelim Calcs'!$C$7*GV136</f>
        <v>0.24077182602336183</v>
      </c>
      <c r="GY136" s="110">
        <f>GX136/'DT-Prelim Calcs'!$C$7*('DT-Prelim Calcs'!$C$8-'DT-Prelim Calcs'!$C$9)+'DT-Prelim Calcs'!$C$9</f>
        <v>17.685373785822069</v>
      </c>
      <c r="GZ136" s="110">
        <f t="shared" si="226"/>
        <v>17.685373785822069</v>
      </c>
      <c r="HA136" s="2">
        <f t="shared" si="268"/>
        <v>1.7587943851316012E-8</v>
      </c>
      <c r="HB136" s="110">
        <f>HA136*'DT-Prelim Calcs'!$C$21/GV$2/'DT-Prelim Calcs'!$C$19/'DT-Prelim Calcs'!$C$18*3.39*'DT-Prelim Calcs'!$C$20</f>
        <v>6.5320451050001149E-7</v>
      </c>
      <c r="HC136" s="88">
        <f t="shared" si="227"/>
        <v>1</v>
      </c>
      <c r="HD136" s="110">
        <f>HB135*'DT-Prelim Calcs'!$C$11+HD135</f>
        <v>12.304227387091785</v>
      </c>
      <c r="HE136" s="110">
        <f>HE135+0.5*HB136*'DT-Prelim Calcs'!$C$11^2+HD136*'DT-Prelim Calcs'!$C$11</f>
        <v>59.555635051657184</v>
      </c>
      <c r="HF136" s="110">
        <f>MIN('Drive Train'!$G$35-GZ135*'DT-Prelim Calcs'!$C$21*'Drive Train'!$G$38,HF135+GZ$2)</f>
        <v>11.108316347525117</v>
      </c>
      <c r="HG136" s="110">
        <f>'Drive Train'!$G$35-GZ136*'DT-Prelim Calcs'!$C$21*'Drive Train'!$G$38</f>
        <v>11.108316359276014</v>
      </c>
      <c r="HH136" s="1">
        <f>IF(HE136&gt;='Drive Train'!$G$30,1,0)</f>
        <v>1</v>
      </c>
      <c r="HI136" s="110">
        <f t="shared" si="269"/>
        <v>0</v>
      </c>
      <c r="HJ136" s="119">
        <f>HJ135+'DT-Prelim Calcs'!$C$11</f>
        <v>5.2800000000000038</v>
      </c>
      <c r="HK136" s="2">
        <f>HU136/'Drive Train'!$G$35</f>
        <v>0.87467057987585539</v>
      </c>
      <c r="HL136" s="88">
        <f>HS136*12*60/(PI() * 'Drive Train'!$G$17)/HK$2*HK136</f>
        <v>4110.8368613577077</v>
      </c>
      <c r="HM136" s="2">
        <f>('DT-Prelim Calcs'!$C$6*HK136-HL136)/('DT-Prelim Calcs'!$C$6*HK136)*'DT-Prelim Calcs'!$C$7*HK136</f>
        <v>0.24077182335879724</v>
      </c>
      <c r="HN136" s="110">
        <f>HM136/'DT-Prelim Calcs'!$C$7*('DT-Prelim Calcs'!$C$8-'DT-Prelim Calcs'!$C$9)+'DT-Prelim Calcs'!$C$9</f>
        <v>17.685373623302524</v>
      </c>
      <c r="HO136" s="110">
        <f t="shared" si="228"/>
        <v>17.685373623302524</v>
      </c>
      <c r="HP136" s="2">
        <f t="shared" si="270"/>
        <v>1.4188135943893343E-8</v>
      </c>
      <c r="HQ136" s="110">
        <f>HP136*'DT-Prelim Calcs'!$C$21/HK$2/'DT-Prelim Calcs'!$C$19/'DT-Prelim Calcs'!$C$18*3.39*'DT-Prelim Calcs'!$C$20</f>
        <v>5.2693791113308632E-7</v>
      </c>
      <c r="HR136" s="88">
        <f t="shared" si="229"/>
        <v>1</v>
      </c>
      <c r="HS136" s="110">
        <f>HQ135*'DT-Prelim Calcs'!$C$11+HS135</f>
        <v>12.304227424665124</v>
      </c>
      <c r="HT136" s="110">
        <f>HT135+0.5*HQ136*'DT-Prelim Calcs'!$C$11^2+HS136*'DT-Prelim Calcs'!$C$11</f>
        <v>60.024357807424103</v>
      </c>
      <c r="HU136" s="110">
        <f>MIN('Drive Train'!$G$35-HO135*'DT-Prelim Calcs'!$C$21*'Drive Train'!$G$38,HU135+HO$2)</f>
        <v>11.108316364423363</v>
      </c>
      <c r="HV136" s="110">
        <f>'Drive Train'!$G$35-HO136*'DT-Prelim Calcs'!$C$21*'Drive Train'!$G$38</f>
        <v>11.108316373902772</v>
      </c>
      <c r="HW136" s="1">
        <f>IF(HT136&gt;='Drive Train'!$G$30,1,0)</f>
        <v>1</v>
      </c>
      <c r="HX136" s="110">
        <f t="shared" si="271"/>
        <v>0</v>
      </c>
      <c r="HY136" s="119">
        <f>HY135+'DT-Prelim Calcs'!$C$11</f>
        <v>5.2800000000000038</v>
      </c>
      <c r="HZ136" s="2">
        <f>IJ136/'Drive Train'!$G$35</f>
        <v>0.87467058059137293</v>
      </c>
      <c r="IA136" s="88">
        <f>IH136*12*60/(PI() * 'Drive Train'!$G$17)/HZ$2*HZ136</f>
        <v>4110.8368714710796</v>
      </c>
      <c r="IB136" s="2">
        <f>('DT-Prelim Calcs'!$C$6*HZ136-IA136)/('DT-Prelim Calcs'!$C$6*HZ136)*'DT-Prelim Calcs'!$C$7*HZ136</f>
        <v>0.24077182192592111</v>
      </c>
      <c r="IC136" s="110">
        <f>IB136/'DT-Prelim Calcs'!$C$7*('DT-Prelim Calcs'!$C$8-'DT-Prelim Calcs'!$C$9)+'DT-Prelim Calcs'!$C$9</f>
        <v>17.685373535907246</v>
      </c>
      <c r="ID136" s="110">
        <f t="shared" si="230"/>
        <v>17.685373535907246</v>
      </c>
      <c r="IE136" s="2">
        <f t="shared" si="272"/>
        <v>1.2359880924295297E-8</v>
      </c>
      <c r="IF136" s="110">
        <f>IE136*'DT-Prelim Calcs'!$C$21/HZ$2/'DT-Prelim Calcs'!$C$19/'DT-Prelim Calcs'!$C$18*3.39*'DT-Prelim Calcs'!$C$20</f>
        <v>4.5903773842151765E-7</v>
      </c>
      <c r="IG136" s="88">
        <f t="shared" si="231"/>
        <v>1</v>
      </c>
      <c r="IH136" s="110">
        <f>IF135*'DT-Prelim Calcs'!$C$11+IH135</f>
        <v>12.30422744487028</v>
      </c>
      <c r="II136" s="110">
        <f>II135+0.5*IF136*'DT-Prelim Calcs'!$C$11^2+IH136*'DT-Prelim Calcs'!$C$11</f>
        <v>60.353423173838507</v>
      </c>
      <c r="IJ136" s="110">
        <f>MIN('Drive Train'!$G$35-ID135*'DT-Prelim Calcs'!$C$21*'Drive Train'!$G$38,IJ135+ID$2)</f>
        <v>11.108316373510435</v>
      </c>
      <c r="IK136" s="110">
        <f>'Drive Train'!$G$35-ID136*'DT-Prelim Calcs'!$C$21*'Drive Train'!$G$38</f>
        <v>11.108316381768347</v>
      </c>
      <c r="IL136" s="1">
        <f>IF(II136&gt;='Drive Train'!$G$30,1,0)</f>
        <v>1</v>
      </c>
      <c r="IM136" s="110">
        <f t="shared" si="273"/>
        <v>0</v>
      </c>
      <c r="IN136" s="119">
        <f>IN135+'DT-Prelim Calcs'!$C$11</f>
        <v>5.2800000000000038</v>
      </c>
      <c r="IO136" s="2">
        <f>IY136/'Drive Train'!$G$35</f>
        <v>0.87467058101141681</v>
      </c>
      <c r="IP136" s="88">
        <f>IW136*12*60/(PI() * 'Drive Train'!$G$17)/IO$2*IO136</f>
        <v>4110.8368774081237</v>
      </c>
      <c r="IQ136" s="2">
        <f>('DT-Prelim Calcs'!$C$6*IO136-IP136)/('DT-Prelim Calcs'!$C$6*IO136)*'DT-Prelim Calcs'!$C$7*IO136</f>
        <v>0.24077182108475284</v>
      </c>
      <c r="IR136" s="110">
        <f>IQ136/'DT-Prelim Calcs'!$C$7*('DT-Prelim Calcs'!$C$8-'DT-Prelim Calcs'!$C$9)+'DT-Prelim Calcs'!$C$9</f>
        <v>17.685373484601946</v>
      </c>
      <c r="IS136" s="110">
        <f t="shared" si="232"/>
        <v>17.685373484601946</v>
      </c>
      <c r="IT136" s="2">
        <f t="shared" si="274"/>
        <v>1.1286605927640636E-8</v>
      </c>
      <c r="IU136" s="110">
        <f>IT136*'DT-Prelim Calcs'!$C$21/IO$2/'DT-Prelim Calcs'!$C$19/'DT-Prelim Calcs'!$C$18*3.39*'DT-Prelim Calcs'!$C$20</f>
        <v>4.1917702049176077E-7</v>
      </c>
      <c r="IV136" s="88">
        <f t="shared" si="233"/>
        <v>1</v>
      </c>
      <c r="IW136" s="110">
        <f>IU135*'DT-Prelim Calcs'!$C$11+IW135</f>
        <v>12.304227456731693</v>
      </c>
      <c r="IX136" s="110">
        <f>IX135+0.5*IU136*'DT-Prelim Calcs'!$C$11^2+IW136*'DT-Prelim Calcs'!$C$11</f>
        <v>60.586140952445611</v>
      </c>
      <c r="IY136" s="110">
        <f>MIN('Drive Train'!$G$35-IS135*'DT-Prelim Calcs'!$C$21*'Drive Train'!$G$38,IY135+IS$2)</f>
        <v>11.108316378844993</v>
      </c>
      <c r="IZ136" s="110">
        <f>'Drive Train'!$G$35-IS136*'DT-Prelim Calcs'!$C$21*'Drive Train'!$G$38</f>
        <v>11.108316386385823</v>
      </c>
      <c r="JA136" s="1">
        <f>IF(IX136&gt;='Drive Train'!$G$30,1,0)</f>
        <v>1</v>
      </c>
      <c r="JB136" s="110">
        <f t="shared" si="275"/>
        <v>0</v>
      </c>
      <c r="JC136" s="119">
        <f>JC135+'DT-Prelim Calcs'!$C$11</f>
        <v>5.2800000000000038</v>
      </c>
      <c r="JD136" s="2">
        <f>JN136/'Drive Train'!$G$35</f>
        <v>0.87467058125736852</v>
      </c>
      <c r="JE136" s="88">
        <f>JL136*12*60/(PI() * 'Drive Train'!$G$17)/JD$2*JD136</f>
        <v>4110.8368808844907</v>
      </c>
      <c r="JF136" s="2">
        <f>('DT-Prelim Calcs'!$C$6*JD136-JE136)/('DT-Prelim Calcs'!$C$6*JD136)*'DT-Prelim Calcs'!$C$7*JD136</f>
        <v>0.24077182059221633</v>
      </c>
      <c r="JG136" s="110">
        <f>JF136/'DT-Prelim Calcs'!$C$7*('DT-Prelim Calcs'!$C$8-'DT-Prelim Calcs'!$C$9)+'DT-Prelim Calcs'!$C$9</f>
        <v>17.685373454560711</v>
      </c>
      <c r="JH136" s="110">
        <f t="shared" si="234"/>
        <v>17.685373454560711</v>
      </c>
      <c r="JI136" s="2">
        <f t="shared" si="276"/>
        <v>1.0658161991861093E-8</v>
      </c>
      <c r="JJ136" s="110">
        <f>JI136*'DT-Prelim Calcs'!$C$21/JD$2/'DT-Prelim Calcs'!$C$19/'DT-Prelim Calcs'!$C$18*3.39*'DT-Prelim Calcs'!$C$20</f>
        <v>3.9583703163815399E-7</v>
      </c>
      <c r="JK136" s="88">
        <f t="shared" si="235"/>
        <v>1</v>
      </c>
      <c r="JL136" s="110">
        <f>JJ135*'DT-Prelim Calcs'!$C$11+JL135</f>
        <v>12.304227463677007</v>
      </c>
      <c r="JM136" s="110">
        <f>JM135+0.5*JJ136*'DT-Prelim Calcs'!$C$11^2+JL136*'DT-Prelim Calcs'!$C$11</f>
        <v>60.74377369493795</v>
      </c>
      <c r="JN136" s="110">
        <f>MIN('Drive Train'!$G$35-JH135*'DT-Prelim Calcs'!$C$21*'Drive Train'!$G$38,JN135+JH$2)</f>
        <v>11.10831638196858</v>
      </c>
      <c r="JO136" s="110">
        <f>'Drive Train'!$G$35-JH136*'DT-Prelim Calcs'!$C$21*'Drive Train'!$G$38</f>
        <v>11.108316389089536</v>
      </c>
      <c r="JP136" s="1">
        <f>IF(JM136&gt;='Drive Train'!$G$30,1,0)</f>
        <v>1</v>
      </c>
      <c r="JQ136" s="110">
        <f>MIN(JG136,'DT-Prelim Calcs'!$C$10)*'DT-Prelim Calcs'!$C$11*1000/60/60*(1-JP136)</f>
        <v>0</v>
      </c>
      <c r="JR136" s="119">
        <f>JR135+'DT-Prelim Calcs'!$C$11</f>
        <v>5.2800000000000038</v>
      </c>
      <c r="JS136" s="2">
        <f>KC136/'Drive Train'!$G$35</f>
        <v>0.87467058134785702</v>
      </c>
      <c r="JT136" s="88">
        <f>KA136*12*60/(PI() * 'Drive Train'!$G$17)/JS$2*JS136</f>
        <v>4110.8368821634858</v>
      </c>
      <c r="JU136" s="2">
        <f>('DT-Prelim Calcs'!$C$6*JS136-JT136)/('DT-Prelim Calcs'!$C$6*JS136)*'DT-Prelim Calcs'!$C$7*JS136</f>
        <v>0.24077182041100662</v>
      </c>
      <c r="JV136" s="110">
        <f>JU136/'DT-Prelim Calcs'!$C$7*('DT-Prelim Calcs'!$C$8-'DT-Prelim Calcs'!$C$9)+'DT-Prelim Calcs'!$C$9</f>
        <v>17.685373443508205</v>
      </c>
      <c r="JW136" s="110">
        <f t="shared" si="236"/>
        <v>17.685373443508205</v>
      </c>
      <c r="JX136" s="2">
        <f t="shared" si="277"/>
        <v>1.0426950441955185E-8</v>
      </c>
      <c r="JY136" s="110">
        <f>JX136*'DT-Prelim Calcs'!$C$21/JS$2/'DT-Prelim Calcs'!$C$19/'DT-Prelim Calcs'!$C$18*3.39*'DT-Prelim Calcs'!$C$20</f>
        <v>3.8724998880045835E-7</v>
      </c>
      <c r="JZ136" s="88">
        <f t="shared" si="237"/>
        <v>1</v>
      </c>
      <c r="KA136" s="110">
        <f>JY135*'DT-Prelim Calcs'!$C$11+KA135</f>
        <v>12.304227466232266</v>
      </c>
      <c r="KB136" s="110">
        <f>KB135+0.5*JY136*'DT-Prelim Calcs'!$C$11^2+KA136*'DT-Prelim Calcs'!$C$11</f>
        <v>60.80586377765605</v>
      </c>
      <c r="KC136" s="110">
        <f>MIN('Drive Train'!$G$35-JW135*'DT-Prelim Calcs'!$C$21*'Drive Train'!$G$38,KC135+JW$2)</f>
        <v>11.108316383117783</v>
      </c>
      <c r="KD136" s="110">
        <f>'Drive Train'!$G$35-JW136*'DT-Prelim Calcs'!$C$21*'Drive Train'!$G$38</f>
        <v>11.10831639008426</v>
      </c>
      <c r="KE136" s="1">
        <f>IF(KB136&gt;='Drive Train'!$G$30,1,0)</f>
        <v>1</v>
      </c>
      <c r="KF136" s="110">
        <f>MIN(JV136,'DT-Prelim Calcs'!$C$10)*'DT-Prelim Calcs'!$C$11*1000/60/60*(1-KE136)</f>
        <v>0</v>
      </c>
      <c r="KG136" s="119">
        <f>KG135+'DT-Prelim Calcs'!$C$11</f>
        <v>5.2800000000000038</v>
      </c>
      <c r="KH136" s="2">
        <f>KR136/'Drive Train'!$G$35</f>
        <v>0.87467058134112796</v>
      </c>
      <c r="KI136" s="88">
        <f>KP136*12*60/(PI() * 'Drive Train'!$G$17)/KH$2*KH136</f>
        <v>4110.8368820683763</v>
      </c>
      <c r="KJ136" s="2">
        <f>('DT-Prelim Calcs'!$C$6*KH136-KI136)/('DT-Prelim Calcs'!$C$6*KH136)*'DT-Prelim Calcs'!$C$7*KH136</f>
        <v>0.24077182042448184</v>
      </c>
      <c r="KK136" s="110">
        <f>KJ136/'DT-Prelim Calcs'!$C$7*('DT-Prelim Calcs'!$C$8-'DT-Prelim Calcs'!$C$9)+'DT-Prelim Calcs'!$C$9</f>
        <v>17.685373444330097</v>
      </c>
      <c r="KL136" s="110">
        <f t="shared" si="238"/>
        <v>17.685373444330097</v>
      </c>
      <c r="KM136" s="2">
        <f t="shared" si="278"/>
        <v>1.0444143855314891E-8</v>
      </c>
      <c r="KN136" s="110">
        <f>KM136*'DT-Prelim Calcs'!$C$21/KH$2/'DT-Prelim Calcs'!$C$19/'DT-Prelim Calcs'!$C$18*3.39*'DT-Prelim Calcs'!$C$20</f>
        <v>3.8788854071149424E-7</v>
      </c>
      <c r="KO136" s="88">
        <f t="shared" si="239"/>
        <v>1</v>
      </c>
      <c r="KP136" s="110">
        <f>KN135*'DT-Prelim Calcs'!$C$11+KP135</f>
        <v>12.304227466042253</v>
      </c>
      <c r="KQ136" s="110">
        <f>KQ135+0.5*KN136*'DT-Prelim Calcs'!$C$11^2+KP136*'DT-Prelim Calcs'!$C$11</f>
        <v>60.801308341742747</v>
      </c>
      <c r="KR136" s="110">
        <f>MIN('Drive Train'!$G$35-KL135*'DT-Prelim Calcs'!$C$21*'Drive Train'!$G$38,KR135+KL$2)</f>
        <v>11.108316383032324</v>
      </c>
      <c r="KS136" s="110">
        <f>'Drive Train'!$G$35-KL136*'DT-Prelim Calcs'!$C$21*'Drive Train'!$G$38</f>
        <v>11.108316390010291</v>
      </c>
      <c r="KT136" s="1">
        <f>IF(KQ136&gt;='Drive Train'!$G$30,1,0)</f>
        <v>1</v>
      </c>
      <c r="KU136" s="110">
        <f>MIN(KK136,'DT-Prelim Calcs'!$C$10)*'DT-Prelim Calcs'!$C$11*1000/60/60*(1-KT136)</f>
        <v>0</v>
      </c>
      <c r="KV136" s="119">
        <f>KV135+'DT-Prelim Calcs'!$C$11</f>
        <v>5.2800000000000038</v>
      </c>
      <c r="KW136" s="2">
        <f>LG136/'Drive Train'!$G$35</f>
        <v>0.87467058134744535</v>
      </c>
      <c r="KX136" s="88">
        <f>LE136*12*60/(PI() * 'Drive Train'!$G$17)/KW$2*KW136</f>
        <v>4110.8368821576687</v>
      </c>
      <c r="KY136" s="2">
        <f>('DT-Prelim Calcs'!$C$6*KW136-KX136)/('DT-Prelim Calcs'!$C$6*KW136)*'DT-Prelim Calcs'!$C$7*KW136</f>
        <v>0.24077182041183073</v>
      </c>
      <c r="KZ136" s="110">
        <f>KY136/'DT-Prelim Calcs'!$C$7*('DT-Prelim Calcs'!$C$8-'DT-Prelim Calcs'!$C$9)+'DT-Prelim Calcs'!$C$9</f>
        <v>17.685373443558468</v>
      </c>
      <c r="LA136" s="110">
        <f t="shared" si="240"/>
        <v>17.685373443558468</v>
      </c>
      <c r="LB136" s="2">
        <f t="shared" si="279"/>
        <v>1.0428001906426232E-8</v>
      </c>
      <c r="LC136" s="110">
        <f>LB136*'DT-Prelim Calcs'!$C$21/KW$2/'DT-Prelim Calcs'!$C$19/'DT-Prelim Calcs'!$C$18*3.39*'DT-Prelim Calcs'!$C$20</f>
        <v>3.87289039490006E-7</v>
      </c>
      <c r="LD136" s="88">
        <f t="shared" si="241"/>
        <v>1</v>
      </c>
      <c r="LE136" s="110">
        <f>LC135*'DT-Prelim Calcs'!$C$11+LE135</f>
        <v>12.304227466220645</v>
      </c>
      <c r="LF136" s="110">
        <f>LF135+0.5*LC136*'DT-Prelim Calcs'!$C$11^2+LE136*'DT-Prelim Calcs'!$C$11</f>
        <v>60.805648693183471</v>
      </c>
      <c r="LG136" s="110">
        <f>MIN('Drive Train'!$G$35-LA135*'DT-Prelim Calcs'!$C$21*'Drive Train'!$G$38,LG135+LA$2)</f>
        <v>11.108316383112555</v>
      </c>
      <c r="LH136" s="110">
        <f>'Drive Train'!$G$35-LA136*'DT-Prelim Calcs'!$C$21*'Drive Train'!$G$38</f>
        <v>11.108316390079738</v>
      </c>
      <c r="LI136" s="1">
        <f>IF(LF136&gt;='Drive Train'!$G$30,1,0)</f>
        <v>1</v>
      </c>
      <c r="LJ136" s="110">
        <f>MIN(KZ136,'DT-Prelim Calcs'!$C$10)*'DT-Prelim Calcs'!$C$11*1000/60/60*(1-LI136)</f>
        <v>0</v>
      </c>
      <c r="LK136" s="119">
        <f>LK135+'DT-Prelim Calcs'!$C$11</f>
        <v>5.2800000000000038</v>
      </c>
      <c r="LL136" s="2">
        <f>LV136/'Drive Train'!$G$35</f>
        <v>0.87467058134268516</v>
      </c>
      <c r="LM136" s="88">
        <f>LT136*12*60/(PI() * 'Drive Train'!$G$17)/LL$2*LL136</f>
        <v>4110.8368820903852</v>
      </c>
      <c r="LN136" s="2">
        <f>('DT-Prelim Calcs'!$C$6*LL136-LM136)/('DT-Prelim Calcs'!$C$6*LL136)*'DT-Prelim Calcs'!$C$7*LL136</f>
        <v>0.24077182042136366</v>
      </c>
      <c r="LO136" s="110">
        <f>LN136/'DT-Prelim Calcs'!$C$7*('DT-Prelim Calcs'!$C$8-'DT-Prelim Calcs'!$C$9)+'DT-Prelim Calcs'!$C$9</f>
        <v>17.685373444139913</v>
      </c>
      <c r="LP136" s="110">
        <f t="shared" si="242"/>
        <v>17.685373444139913</v>
      </c>
      <c r="LQ136" s="2">
        <f t="shared" si="280"/>
        <v>1.0440165315594996E-8</v>
      </c>
      <c r="LR136" s="110">
        <f>LQ136*'DT-Prelim Calcs'!$C$21/LL$2/'DT-Prelim Calcs'!$C$19/'DT-Prelim Calcs'!$C$18*3.39*'DT-Prelim Calcs'!$C$20</f>
        <v>3.8774078039839525E-7</v>
      </c>
      <c r="LS136" s="88">
        <f t="shared" si="243"/>
        <v>1</v>
      </c>
      <c r="LT136" s="110">
        <f>LR135*'DT-Prelim Calcs'!$C$11+LT135</f>
        <v>12.304227466086223</v>
      </c>
      <c r="LU136" s="110">
        <f>LU135+0.5*LR136*'DT-Prelim Calcs'!$C$11^2+LT136*'DT-Prelim Calcs'!$C$11</f>
        <v>60.80277310949733</v>
      </c>
      <c r="LV136" s="110">
        <f>MIN('Drive Train'!$G$35-LP135*'DT-Prelim Calcs'!$C$21*'Drive Train'!$G$38,LV135+LP$2)</f>
        <v>11.108316383052101</v>
      </c>
      <c r="LW136" s="110">
        <f>'Drive Train'!$G$35-LP136*'DT-Prelim Calcs'!$C$21*'Drive Train'!$G$38</f>
        <v>11.108316390027408</v>
      </c>
      <c r="LX136" s="1">
        <f>IF(LU136&gt;='Drive Train'!$G$30,1,0)</f>
        <v>1</v>
      </c>
      <c r="LY136" s="110">
        <f>MIN(LO136,'DT-Prelim Calcs'!$C$10)*'DT-Prelim Calcs'!$C$11*1000/60/60*(1-LX136)</f>
        <v>0</v>
      </c>
      <c r="LZ136" s="119">
        <f>LZ135+'DT-Prelim Calcs'!$C$11</f>
        <v>5.2800000000000038</v>
      </c>
    </row>
    <row r="137" spans="18:338" x14ac:dyDescent="0.2">
      <c r="R137" s="119">
        <f>R136+'DT-Prelim Calcs'!$C$11</f>
        <v>5.3200000000000038</v>
      </c>
      <c r="S137" s="2">
        <f>AG137/'Drive Train'!$G$35</f>
        <v>0</v>
      </c>
      <c r="T137" s="88">
        <f>AE137*12*60/(PI() * 'Drive Train'!$G$17)/S$2*ABS(S137)</f>
        <v>0</v>
      </c>
      <c r="U137" s="2">
        <f>IF(OR(AD136=1,AND($C$32=Motors!$C$28,'DT-Prelim Calcs'!AI136=1)),0,IF(AG137=0,-(V136+$C$9)/($C$8-$C$9)*$C$7,($C$6*S137-T137)/($C$6*S137)*$C$7*S137))</f>
        <v>0</v>
      </c>
      <c r="V137" s="110">
        <f>IF(AND(AD136=1,AI136=1),0,ABS(U137/$C$7*($C$8-$C$9)+$C$9) *'Drive Train'!$K$55 + V136*(1-'Drive Train'!$K$55))</f>
        <v>0</v>
      </c>
      <c r="W137" s="110">
        <f t="shared" si="196"/>
        <v>0</v>
      </c>
      <c r="X137" s="2">
        <f>MAX(MIN(IF(AND(AI136=1,AG137&lt;0),-1,1)*(W137-$C$9)/($C$8-$C$9)*$C$7-$C$29*AE137/T$2 -  AI136*$C$29/2,X$2),MAX(X$4:X136)*-1)</f>
        <v>-0.19877611615902296</v>
      </c>
      <c r="Y137" s="110">
        <f t="shared" si="197"/>
        <v>0</v>
      </c>
      <c r="Z137" s="110">
        <f t="shared" si="198"/>
        <v>0</v>
      </c>
      <c r="AA137" s="110">
        <f t="shared" si="199"/>
        <v>0</v>
      </c>
      <c r="AB137" s="110" t="e">
        <f t="shared" si="200"/>
        <v>#N/A</v>
      </c>
      <c r="AC137" s="88">
        <f t="shared" si="244"/>
        <v>0</v>
      </c>
      <c r="AD137" s="1">
        <f t="shared" si="201"/>
        <v>1</v>
      </c>
      <c r="AE137" s="110">
        <f t="shared" si="202"/>
        <v>0</v>
      </c>
      <c r="AF137" s="110" t="e">
        <f t="shared" si="203"/>
        <v>#N/A</v>
      </c>
      <c r="AG137" s="110">
        <f>IF(AI136=0,MIN('Drive Train'!$G$35-W136*$C$21*'Drive Train'!$G$38,AG136+W$2)-$C$3,IF(AE136-1&lt;=0,0,IF($C$32=Motors!$C$26,MAX(ABS('Drive Train'!$G$35-W136*$C$21*'Drive Train'!$G$38)*-1,AG136-W$2),MAX(0,ABS('Drive Train'!$G$35-W136*$C$21*'Drive Train'!$G$38)*-1,AG136-W$2))))</f>
        <v>0</v>
      </c>
      <c r="AH137" s="110">
        <f>'Drive Train'!$G$35-ABS(W137)*'DT-Prelim Calcs'!$C$21*'Drive Train'!$G$38</f>
        <v>12.7</v>
      </c>
      <c r="AI137" s="1">
        <f>IF(AJ137&gt;='Drive Train'!$G$30,1,0)</f>
        <v>1</v>
      </c>
      <c r="AJ137" s="110">
        <f>AJ136+0.5*Y137*'DT-Prelim Calcs'!$C$11^2+AE137*'DT-Prelim Calcs'!$C$11</f>
        <v>27.383415475911544</v>
      </c>
      <c r="AK137" s="110">
        <f t="shared" si="204"/>
        <v>0</v>
      </c>
      <c r="AL137" s="119">
        <f>AL136+'DT-Prelim Calcs'!$C$11</f>
        <v>5.3200000000000038</v>
      </c>
      <c r="AM137" s="2">
        <f>AW137/'Drive Train'!$G$35</f>
        <v>0.78704609737139664</v>
      </c>
      <c r="AN137" s="88">
        <f>AU137*12*60/(PI() * 'Drive Train'!$G$17)/AM$2*AM137</f>
        <v>2767.9725532041907</v>
      </c>
      <c r="AO137" s="2">
        <f>('DT-Prelim Calcs'!$C$6*AM137-AN137)/('DT-Prelim Calcs'!$C$6*AM137)*'DT-Prelim Calcs'!$C$7*AM137</f>
        <v>0.44144025413991761</v>
      </c>
      <c r="AP137" s="110">
        <f>AO137/'DT-Prelim Calcs'!$C$7*('DT-Prelim Calcs'!$C$8-'DT-Prelim Calcs'!$C$9)+'DT-Prelim Calcs'!$C$9</f>
        <v>29.924724720590724</v>
      </c>
      <c r="AQ137" s="110">
        <f t="shared" si="205"/>
        <v>29.924724720590724</v>
      </c>
      <c r="AR137" s="2">
        <f t="shared" si="245"/>
        <v>0.26127065073521849</v>
      </c>
      <c r="AS137" s="110">
        <f>AR137*'DT-Prelim Calcs'!$C$21/AM$2/'DT-Prelim Calcs'!$C$19/'DT-Prelim Calcs'!$C$18*3.39*'DT-Prelim Calcs'!$C$20</f>
        <v>2.9110253415224778</v>
      </c>
      <c r="AT137" s="88">
        <f t="shared" si="206"/>
        <v>0</v>
      </c>
      <c r="AU137" s="110">
        <f>AS136*'DT-Prelim Calcs'!$C$11+AU136</f>
        <v>30.690854588819647</v>
      </c>
      <c r="AV137" s="110">
        <f>AV136+0.5*AS137*'DT-Prelim Calcs'!$C$11^2+AU137*'DT-Prelim Calcs'!$C$11</f>
        <v>97.785264539573546</v>
      </c>
      <c r="AW137" s="110">
        <f>MIN('Drive Train'!$G$35-AQ136*'DT-Prelim Calcs'!$C$21*'Drive Train'!$G$38,AW136+AQ$2)</f>
        <v>9.9954854366167361</v>
      </c>
      <c r="AX137" s="110">
        <f>'Drive Train'!$G$35-AQ137*'DT-Prelim Calcs'!$C$21*'Drive Train'!$G$38</f>
        <v>10.006774775146834</v>
      </c>
      <c r="AY137" s="1">
        <f>IF(AV137&gt;='Drive Train'!$G$30,1,0)</f>
        <v>1</v>
      </c>
      <c r="AZ137" s="110">
        <f t="shared" si="246"/>
        <v>0</v>
      </c>
      <c r="BA137" s="119">
        <f>BA136+'DT-Prelim Calcs'!$C$11</f>
        <v>5.3200000000000038</v>
      </c>
      <c r="BB137" s="2">
        <f>BL137/'Drive Train'!$G$35</f>
        <v>0.86438601611794175</v>
      </c>
      <c r="BC137" s="88">
        <f>BJ137*12*60/(PI() * 'Drive Train'!$G$17)/BB$2*BB137</f>
        <v>3955.0774903707274</v>
      </c>
      <c r="BD137" s="2">
        <f>('DT-Prelim Calcs'!$C$6*BB137-BC137)/('DT-Prelim Calcs'!$C$6*BB137)*'DT-Prelim Calcs'!$C$7*BB137</f>
        <v>0.26387687494843376</v>
      </c>
      <c r="BE137" s="110">
        <f>BD137/'DT-Prelim Calcs'!$C$7*('DT-Prelim Calcs'!$C$8-'DT-Prelim Calcs'!$C$9)+'DT-Prelim Calcs'!$C$9</f>
        <v>19.094617904656243</v>
      </c>
      <c r="BF137" s="110">
        <f t="shared" si="207"/>
        <v>19.094617904656243</v>
      </c>
      <c r="BG137" s="2">
        <f t="shared" si="247"/>
        <v>2.9471709636037319E-2</v>
      </c>
      <c r="BH137" s="110">
        <f>BG137*'DT-Prelim Calcs'!$C$21/BB$2/'DT-Prelim Calcs'!$C$19/'DT-Prelim Calcs'!$C$18*3.39*'DT-Prelim Calcs'!$C$20</f>
        <v>0.51079450334103138</v>
      </c>
      <c r="BI137" s="88">
        <f t="shared" si="208"/>
        <v>0</v>
      </c>
      <c r="BJ137" s="110">
        <f>BH136*'DT-Prelim Calcs'!$C$11+BJ136</f>
        <v>25.669009472862271</v>
      </c>
      <c r="BK137" s="110">
        <f>BK136+0.5*BH137*'DT-Prelim Calcs'!$C$11^2+BJ137*'DT-Prelim Calcs'!$C$11</f>
        <v>100.23452011379052</v>
      </c>
      <c r="BL137" s="110">
        <f>MIN('Drive Train'!$G$35-BF136*'DT-Prelim Calcs'!$C$21*'Drive Train'!$G$38,BL136+BF$2)</f>
        <v>10.97770240469786</v>
      </c>
      <c r="BM137" s="110">
        <f>'Drive Train'!$G$35-BF137*'DT-Prelim Calcs'!$C$21*'Drive Train'!$G$38</f>
        <v>10.981484388580938</v>
      </c>
      <c r="BN137" s="1">
        <f>IF(BK137&gt;='Drive Train'!$G$30,1,0)</f>
        <v>1</v>
      </c>
      <c r="BO137" s="110">
        <f t="shared" si="248"/>
        <v>0</v>
      </c>
      <c r="BP137" s="119">
        <f>BP136+'DT-Prelim Calcs'!$C$11</f>
        <v>5.3200000000000038</v>
      </c>
      <c r="BQ137" s="2">
        <f>CA137/'Drive Train'!$G$35</f>
        <v>0.87431368447800584</v>
      </c>
      <c r="BR137" s="88">
        <f>BY137*12*60/(PI() * 'Drive Train'!$G$17)/BQ$2*BQ137</f>
        <v>4105.5184153014652</v>
      </c>
      <c r="BS137" s="2">
        <f>('DT-Prelim Calcs'!$C$6*BQ137-BR137)/('DT-Prelim Calcs'!$C$6*BQ137)*'DT-Prelim Calcs'!$C$7*BQ137</f>
        <v>0.24155267772099739</v>
      </c>
      <c r="BT137" s="110">
        <f>BS137/'DT-Prelim Calcs'!$C$7*('DT-Prelim Calcs'!$C$8-'DT-Prelim Calcs'!$C$9)+'DT-Prelim Calcs'!$C$9</f>
        <v>17.733000201422534</v>
      </c>
      <c r="BU137" s="110">
        <f t="shared" si="209"/>
        <v>17.733000201422534</v>
      </c>
      <c r="BV137" s="2">
        <f t="shared" si="249"/>
        <v>9.9421400836291474E-4</v>
      </c>
      <c r="BW137" s="110">
        <f>BV137*'DT-Prelim Calcs'!$C$21/BQ$2/'DT-Prelim Calcs'!$C$19/'DT-Prelim Calcs'!$C$18*3.39*'DT-Prelim Calcs'!$C$20</f>
        <v>2.3385482166923533E-2</v>
      </c>
      <c r="BX137" s="88">
        <f t="shared" si="210"/>
        <v>1</v>
      </c>
      <c r="BY137" s="110">
        <f>BW136*'DT-Prelim Calcs'!$C$11+BY136</f>
        <v>19.410512800330061</v>
      </c>
      <c r="BZ137" s="110">
        <f>BZ136+0.5*BW137*'DT-Prelim Calcs'!$C$11^2+BY137*'DT-Prelim Calcs'!$C$11</f>
        <v>87.12409887852975</v>
      </c>
      <c r="CA137" s="110">
        <f>MIN('Drive Train'!$G$35-BU136*'DT-Prelim Calcs'!$C$21*'Drive Train'!$G$38,CA136+BU$2)</f>
        <v>11.103783792870674</v>
      </c>
      <c r="CB137" s="110">
        <f>'Drive Train'!$G$35-BU137*'DT-Prelim Calcs'!$C$21*'Drive Train'!$G$38</f>
        <v>11.104029981871971</v>
      </c>
      <c r="CC137" s="1">
        <f>IF(BZ137&gt;='Drive Train'!$G$30,1,0)</f>
        <v>1</v>
      </c>
      <c r="CD137" s="110">
        <f t="shared" si="250"/>
        <v>0</v>
      </c>
      <c r="CE137" s="119">
        <f>CE136+'DT-Prelim Calcs'!$C$11</f>
        <v>5.3200000000000038</v>
      </c>
      <c r="CF137" s="2">
        <f>CP137/'Drive Train'!$G$35</f>
        <v>0.87466664954245987</v>
      </c>
      <c r="CG137" s="88">
        <f>CN137*12*60/(PI() * 'Drive Train'!$G$17)/CF$2*CF137</f>
        <v>4110.7794997699566</v>
      </c>
      <c r="CH137" s="2">
        <f>('DT-Prelim Calcs'!$C$6*CF137-CG137)/('DT-Prelim Calcs'!$C$6*CF137)*'DT-Prelim Calcs'!$C$7*CF137</f>
        <v>0.24078013087616304</v>
      </c>
      <c r="CI137" s="110">
        <f>CH137/'DT-Prelim Calcs'!$C$7*('DT-Prelim Calcs'!$C$8-'DT-Prelim Calcs'!$C$9)+'DT-Prelim Calcs'!$C$9</f>
        <v>17.68588032294328</v>
      </c>
      <c r="CJ137" s="110">
        <f t="shared" si="211"/>
        <v>17.68588032294328</v>
      </c>
      <c r="CK137" s="2">
        <f t="shared" si="251"/>
        <v>1.0599476806372188E-5</v>
      </c>
      <c r="CL137" s="110">
        <f>CK137*'DT-Prelim Calcs'!$C$21/CF$2/'DT-Prelim Calcs'!$C$19/'DT-Prelim Calcs'!$C$18*3.39*'DT-Prelim Calcs'!$C$20</f>
        <v>3.1492600237495135E-4</v>
      </c>
      <c r="CM137" s="88">
        <f t="shared" si="212"/>
        <v>1</v>
      </c>
      <c r="CN137" s="110">
        <f>CL136*'DT-Prelim Calcs'!$C$11+CN136</f>
        <v>15.38013877887122</v>
      </c>
      <c r="CO137" s="110">
        <f>CO136+0.5*CL137*'DT-Prelim Calcs'!$C$11^2+CN137*'DT-Prelim Calcs'!$C$11</f>
        <v>73.794098044834101</v>
      </c>
      <c r="CP137" s="110">
        <f>MIN('Drive Train'!$G$35-CJ136*'DT-Prelim Calcs'!$C$21*'Drive Train'!$G$38,CP136+CJ$2)</f>
        <v>11.108266449189239</v>
      </c>
      <c r="CQ137" s="110">
        <f>'Drive Train'!$G$35-CJ137*'DT-Prelim Calcs'!$C$21*'Drive Train'!$G$38</f>
        <v>11.108270770935103</v>
      </c>
      <c r="CR137" s="1">
        <f>IF(CO137&gt;='Drive Train'!$G$30,1,0)</f>
        <v>1</v>
      </c>
      <c r="CS137" s="110">
        <f t="shared" si="252"/>
        <v>0</v>
      </c>
      <c r="CT137" s="119">
        <f>CT136+'DT-Prelim Calcs'!$C$11</f>
        <v>5.3200000000000038</v>
      </c>
      <c r="CU137" s="2">
        <f>DE137/'Drive Train'!$G$35</f>
        <v>0.87467057241121704</v>
      </c>
      <c r="CV137" s="88">
        <f>DC137*12*60/(PI() * 'Drive Train'!$G$17)/CU$2*CU137</f>
        <v>4110.836754765508</v>
      </c>
      <c r="CW137" s="2">
        <f>('DT-Prelim Calcs'!$C$6*CU137-CV137)/('DT-Prelim Calcs'!$C$6*CU137)*'DT-Prelim Calcs'!$C$7*CU137</f>
        <v>0.24077183856910267</v>
      </c>
      <c r="CX137" s="110">
        <f>CW137/'DT-Prelim Calcs'!$C$7*('DT-Prelim Calcs'!$C$8-'DT-Prelim Calcs'!$C$9)+'DT-Prelim Calcs'!$C$9</f>
        <v>17.685374551023287</v>
      </c>
      <c r="CY137" s="110">
        <f t="shared" si="213"/>
        <v>17.685374551023287</v>
      </c>
      <c r="CZ137" s="2">
        <f t="shared" si="253"/>
        <v>3.3586747466562983E-8</v>
      </c>
      <c r="DA137" s="110">
        <f>CZ137*'DT-Prelim Calcs'!$C$21/CU$2/'DT-Prelim Calcs'!$C$19/'DT-Prelim Calcs'!$C$18*3.39*'DT-Prelim Calcs'!$C$20</f>
        <v>1.2058097648894562E-6</v>
      </c>
      <c r="DB137" s="88">
        <f t="shared" si="214"/>
        <v>1</v>
      </c>
      <c r="DC137" s="110">
        <f>DA136*'DT-Prelim Calcs'!$C$11+DC136</f>
        <v>12.72851090754722</v>
      </c>
      <c r="DD137" s="110">
        <f>DD136+0.5*DA137*'DT-Prelim Calcs'!$C$11^2+DC137*'DT-Prelim Calcs'!$C$11</f>
        <v>63.106248503533024</v>
      </c>
      <c r="DE137" s="110">
        <f>MIN('Drive Train'!$G$35-CY136*'DT-Prelim Calcs'!$C$21*'Drive Train'!$G$38,DE136+CY$2)</f>
        <v>11.108316269622456</v>
      </c>
      <c r="DF137" s="110">
        <f>'Drive Train'!$G$35-CY137*'DT-Prelim Calcs'!$C$21*'Drive Train'!$G$38</f>
        <v>11.108316290407904</v>
      </c>
      <c r="DG137" s="1">
        <f>IF(DD137&gt;='Drive Train'!$G$30,1,0)</f>
        <v>1</v>
      </c>
      <c r="DH137" s="110">
        <f t="shared" si="254"/>
        <v>0</v>
      </c>
      <c r="DI137" s="119">
        <f>DI136+'DT-Prelim Calcs'!$C$11</f>
        <v>5.3200000000000038</v>
      </c>
      <c r="DJ137" s="2">
        <f>DT137/'Drive Train'!$G$35</f>
        <v>0.87467058541700371</v>
      </c>
      <c r="DK137" s="88">
        <f>DR137*12*60/(PI() * 'Drive Train'!$G$17)/DJ$2*DJ137</f>
        <v>4110.8369396823782</v>
      </c>
      <c r="DL137" s="2">
        <f>('DT-Prelim Calcs'!$C$6*DJ137-DK137)/('DT-Prelim Calcs'!$C$6*DJ137)*'DT-Prelim Calcs'!$C$7*DJ137</f>
        <v>0.2407718122612367</v>
      </c>
      <c r="DM137" s="110">
        <f>DL137/'DT-Prelim Calcs'!$C$7*('DT-Prelim Calcs'!$C$8-'DT-Prelim Calcs'!$C$9)+'DT-Prelim Calcs'!$C$9</f>
        <v>17.685372946430043</v>
      </c>
      <c r="DN137" s="110">
        <f t="shared" si="215"/>
        <v>17.685372946430043</v>
      </c>
      <c r="DO137" s="2">
        <f t="shared" si="255"/>
        <v>2.8417462827334816E-11</v>
      </c>
      <c r="DP137" s="110">
        <f>DO137*'DT-Prelim Calcs'!$C$21/DJ$2/'DT-Prelim Calcs'!$C$19/'DT-Prelim Calcs'!$C$18*3.39*'DT-Prelim Calcs'!$C$20</f>
        <v>1.1961263764768195E-9</v>
      </c>
      <c r="DQ137" s="88">
        <f t="shared" si="216"/>
        <v>1</v>
      </c>
      <c r="DR137" s="110">
        <f>DP136*'DT-Prelim Calcs'!$C$11+DR136</f>
        <v>10.856671395133608</v>
      </c>
      <c r="DS137" s="110">
        <f>DS136+0.5*DP137*'DT-Prelim Calcs'!$C$11^2+DR137*'DT-Prelim Calcs'!$C$11</f>
        <v>54.790853315223785</v>
      </c>
      <c r="DT137" s="110">
        <f>MIN('Drive Train'!$G$35-DN136*'DT-Prelim Calcs'!$C$21*'Drive Train'!$G$38,DT136+DN$2)</f>
        <v>11.108316434795947</v>
      </c>
      <c r="DU137" s="110">
        <f>'Drive Train'!$G$35-DN137*'DT-Prelim Calcs'!$C$21*'Drive Train'!$G$38</f>
        <v>11.108316434821296</v>
      </c>
      <c r="DV137" s="1">
        <f>IF(DS137&gt;='Drive Train'!$G$30,1,0)</f>
        <v>1</v>
      </c>
      <c r="DW137" s="110">
        <f t="shared" si="256"/>
        <v>0</v>
      </c>
      <c r="DX137" s="119">
        <f>DX136+'DT-Prelim Calcs'!$C$11</f>
        <v>5.3200000000000038</v>
      </c>
      <c r="DY137" s="2">
        <f>EI137/'Drive Train'!$G$35</f>
        <v>0.87467058542861265</v>
      </c>
      <c r="DZ137" s="88">
        <f>EG137*12*60/(PI() * 'Drive Train'!$G$17)/DY$2*DY137</f>
        <v>4110.8369398422947</v>
      </c>
      <c r="EA137" s="2">
        <f>('DT-Prelim Calcs'!$C$6*DY137-DZ137)/('DT-Prelim Calcs'!$C$6*DY137)*'DT-Prelim Calcs'!$C$7*DY137</f>
        <v>0.24077181223899519</v>
      </c>
      <c r="EB137" s="110">
        <f>EA137/'DT-Prelim Calcs'!$C$7*('DT-Prelim Calcs'!$C$8-'DT-Prelim Calcs'!$C$9)+'DT-Prelim Calcs'!$C$9</f>
        <v>17.685372945073468</v>
      </c>
      <c r="EC137" s="110">
        <f t="shared" si="217"/>
        <v>17.685372945073468</v>
      </c>
      <c r="ED137" s="2">
        <f t="shared" si="257"/>
        <v>5.1625370645069779E-15</v>
      </c>
      <c r="EE137" s="110">
        <f>ED137*'DT-Prelim Calcs'!$C$21/DY$2/'DT-Prelim Calcs'!$C$19/'DT-Prelim Calcs'!$C$18*3.39*'DT-Prelim Calcs'!$C$20</f>
        <v>2.4925314079162592E-13</v>
      </c>
      <c r="EF137" s="88">
        <f t="shared" si="218"/>
        <v>1</v>
      </c>
      <c r="EG137" s="110">
        <f>EE136*'DT-Prelim Calcs'!$C$11+EG136</f>
        <v>9.4647904472821267</v>
      </c>
      <c r="EH137" s="110">
        <f>EH136+0.5*EE137*'DT-Prelim Calcs'!$C$11^2+EG137*'DT-Prelim Calcs'!$C$11</f>
        <v>48.276430033681834</v>
      </c>
      <c r="EI137" s="110">
        <f>MIN('Drive Train'!$G$35-EC136*'DT-Prelim Calcs'!$C$21*'Drive Train'!$G$38,EI136+EC$2)</f>
        <v>11.108316434943379</v>
      </c>
      <c r="EJ137" s="110">
        <f>'Drive Train'!$G$35-EC137*'DT-Prelim Calcs'!$C$21*'Drive Train'!$G$38</f>
        <v>11.108316434943386</v>
      </c>
      <c r="EK137" s="1">
        <f>IF(EH137&gt;='Drive Train'!$G$30,1,0)</f>
        <v>1</v>
      </c>
      <c r="EL137" s="110">
        <f t="shared" si="258"/>
        <v>0</v>
      </c>
      <c r="EM137" s="119">
        <f>EM136+'DT-Prelim Calcs'!$C$11</f>
        <v>5.3200000000000038</v>
      </c>
      <c r="EN137" s="2">
        <f>EX137/'Drive Train'!$G$35</f>
        <v>0.87467058542861498</v>
      </c>
      <c r="EO137" s="88">
        <f>EV137*12*60/(PI() * 'Drive Train'!$G$17)/EN$2*EN137</f>
        <v>4110.8369398423256</v>
      </c>
      <c r="EP137" s="2">
        <f>('DT-Prelim Calcs'!$C$6*EN137-EO137)/('DT-Prelim Calcs'!$C$6*EN137)*'DT-Prelim Calcs'!$C$7*EN137</f>
        <v>0.24077181223899105</v>
      </c>
      <c r="EQ137" s="110">
        <f>EP137/'DT-Prelim Calcs'!$C$7*('DT-Prelim Calcs'!$C$8-'DT-Prelim Calcs'!$C$9)+'DT-Prelim Calcs'!$C$9</f>
        <v>17.685372945073215</v>
      </c>
      <c r="ER137" s="110">
        <f t="shared" si="219"/>
        <v>17.685372945073215</v>
      </c>
      <c r="ES137" s="2">
        <f t="shared" si="259"/>
        <v>-8.3266726846886741E-17</v>
      </c>
      <c r="ET137" s="110">
        <f>ES137*'DT-Prelim Calcs'!$C$21/EN$2/'DT-Prelim Calcs'!$C$19/'DT-Prelim Calcs'!$C$18*3.39*'DT-Prelim Calcs'!$C$20</f>
        <v>-4.5356237364894706E-15</v>
      </c>
      <c r="EU137" s="88">
        <f t="shared" si="220"/>
        <v>1</v>
      </c>
      <c r="EV137" s="110">
        <f>ET136*'DT-Prelim Calcs'!$C$11+EV136</f>
        <v>8.3892460782728335</v>
      </c>
      <c r="EW137" s="110">
        <f>EW136+0.5*ET137*'DT-Prelim Calcs'!$C$11^2+EV137*'DT-Prelim Calcs'!$C$11</f>
        <v>43.087345482969809</v>
      </c>
      <c r="EX137" s="110">
        <f>MIN('Drive Train'!$G$35-ER136*'DT-Prelim Calcs'!$C$21*'Drive Train'!$G$38,EX136+ER$2)</f>
        <v>11.10831643494341</v>
      </c>
      <c r="EY137" s="110">
        <f>'Drive Train'!$G$35-ER137*'DT-Prelim Calcs'!$C$21*'Drive Train'!$G$38</f>
        <v>11.10831643494341</v>
      </c>
      <c r="EZ137" s="1">
        <f>IF(EW137&gt;='Drive Train'!$G$30,1,0)</f>
        <v>1</v>
      </c>
      <c r="FA137" s="110">
        <f t="shared" si="260"/>
        <v>0</v>
      </c>
      <c r="FB137" s="119">
        <f>FB136+'DT-Prelim Calcs'!$C$11</f>
        <v>5.3200000000000038</v>
      </c>
      <c r="FC137" s="2">
        <f>FM137/'Drive Train'!$G$35</f>
        <v>0.87467058542861498</v>
      </c>
      <c r="FD137" s="88">
        <f>FK137*12*60/(PI() * 'Drive Train'!$G$17)/FC$2*FC137</f>
        <v>4110.8369398423247</v>
      </c>
      <c r="FE137" s="2">
        <f>('DT-Prelim Calcs'!$C$6*FC137-FD137)/('DT-Prelim Calcs'!$C$6*FC137)*'DT-Prelim Calcs'!$C$7*FC137</f>
        <v>0.24077181223899125</v>
      </c>
      <c r="FF137" s="110">
        <f>FE137/'DT-Prelim Calcs'!$C$7*('DT-Prelim Calcs'!$C$8-'DT-Prelim Calcs'!$C$9)+'DT-Prelim Calcs'!$C$9</f>
        <v>17.685372945073226</v>
      </c>
      <c r="FG137" s="110">
        <f t="shared" si="221"/>
        <v>17.685372945073226</v>
      </c>
      <c r="FH137" s="2">
        <f t="shared" si="261"/>
        <v>1.1102230246251565E-16</v>
      </c>
      <c r="FI137" s="110">
        <f>FH137*'DT-Prelim Calcs'!$C$21/FC$2/'DT-Prelim Calcs'!$C$19/'DT-Prelim Calcs'!$C$18*3.39*'DT-Prelim Calcs'!$C$20</f>
        <v>6.7347140329692135E-15</v>
      </c>
      <c r="FJ137" s="88">
        <f t="shared" si="222"/>
        <v>1</v>
      </c>
      <c r="FK137" s="110">
        <f>FI136*'DT-Prelim Calcs'!$C$11+FK136</f>
        <v>7.5332005600817276</v>
      </c>
      <c r="FL137" s="110">
        <f>FL136+0.5*FI137*'DT-Prelim Calcs'!$C$11^2+FK137*'DT-Prelim Calcs'!$C$11</f>
        <v>38.88070598595607</v>
      </c>
      <c r="FM137" s="110">
        <f>MIN('Drive Train'!$G$35-FG136*'DT-Prelim Calcs'!$C$21*'Drive Train'!$G$38,FM136+FG$2)</f>
        <v>11.10831643494341</v>
      </c>
      <c r="FN137" s="110">
        <f>'Drive Train'!$G$35-FG137*'DT-Prelim Calcs'!$C$21*'Drive Train'!$G$38</f>
        <v>11.10831643494341</v>
      </c>
      <c r="FO137" s="1">
        <f>IF(FL137&gt;='Drive Train'!$G$30,1,0)</f>
        <v>1</v>
      </c>
      <c r="FP137" s="110">
        <f t="shared" si="262"/>
        <v>0</v>
      </c>
      <c r="FQ137" s="119">
        <f>FQ136+'DT-Prelim Calcs'!$C$11</f>
        <v>5.3200000000000038</v>
      </c>
      <c r="FR137" s="2">
        <f>GB137/'Drive Train'!$G$35</f>
        <v>0.87467058542861498</v>
      </c>
      <c r="FS137" s="88">
        <f>FZ137*12*60/(PI() * 'Drive Train'!$G$17)/FR$2*FR137</f>
        <v>4110.8369398423247</v>
      </c>
      <c r="FT137" s="2">
        <f>('DT-Prelim Calcs'!$C$6*FR137-FS137)/('DT-Prelim Calcs'!$C$6*FR137)*'DT-Prelim Calcs'!$C$7*FR137</f>
        <v>0.24077181223899125</v>
      </c>
      <c r="FU137" s="110">
        <f>FT137/'DT-Prelim Calcs'!$C$7*('DT-Prelim Calcs'!$C$8-'DT-Prelim Calcs'!$C$9)+'DT-Prelim Calcs'!$C$9</f>
        <v>17.685372945073226</v>
      </c>
      <c r="FV137" s="110">
        <f t="shared" si="223"/>
        <v>17.685372945073226</v>
      </c>
      <c r="FW137" s="2">
        <f t="shared" si="263"/>
        <v>1.3877787807814457E-16</v>
      </c>
      <c r="FX137" s="110">
        <f>FW137*'DT-Prelim Calcs'!$C$21/FR$2/'DT-Prelim Calcs'!$C$19/'DT-Prelim Calcs'!$C$18*3.39*'DT-Prelim Calcs'!$C$20</f>
        <v>9.2774121882739154E-15</v>
      </c>
      <c r="FY137" s="88">
        <f t="shared" si="224"/>
        <v>1</v>
      </c>
      <c r="FZ137" s="110">
        <f>FX136*'DT-Prelim Calcs'!$C$11+FZ136</f>
        <v>6.8356819897037893</v>
      </c>
      <c r="GA137" s="110">
        <f>GA136+0.5*FX137*'DT-Prelim Calcs'!$C$11^2+FZ137*'DT-Prelim Calcs'!$C$11</f>
        <v>35.409280340518158</v>
      </c>
      <c r="GB137" s="110">
        <f>MIN('Drive Train'!$G$35-FV136*'DT-Prelim Calcs'!$C$21*'Drive Train'!$G$38,GB136+FV$2)</f>
        <v>11.10831643494341</v>
      </c>
      <c r="GC137" s="110">
        <f>'Drive Train'!$G$35-FV137*'DT-Prelim Calcs'!$C$21*'Drive Train'!$G$38</f>
        <v>11.10831643494341</v>
      </c>
      <c r="GD137" s="1">
        <f>IF(GA137&gt;='Drive Train'!$G$30,1,0)</f>
        <v>1</v>
      </c>
      <c r="GE137" s="110">
        <f t="shared" si="264"/>
        <v>0</v>
      </c>
      <c r="GF137" s="119">
        <f>GF136+'DT-Prelim Calcs'!$C$11</f>
        <v>5.3200000000000038</v>
      </c>
      <c r="GG137" s="2">
        <f>GQ137/'Drive Train'!$G$35</f>
        <v>0.87467057709351748</v>
      </c>
      <c r="GH137" s="88">
        <f>GO137*12*60/(PI() * 'Drive Train'!$G$17)/GG$2*GG137</f>
        <v>4110.8368220311841</v>
      </c>
      <c r="GI137" s="2">
        <f>('DT-Prelim Calcs'!$C$6*GG137-GH137)/('DT-Prelim Calcs'!$C$6*GG137)*'DT-Prelim Calcs'!$C$7*GG137</f>
        <v>0.24077182893063206</v>
      </c>
      <c r="GJ137" s="110">
        <f>GI137/'DT-Prelim Calcs'!$C$7*('DT-Prelim Calcs'!$C$8-'DT-Prelim Calcs'!$C$9)+'DT-Prelim Calcs'!$C$9</f>
        <v>17.685373963144936</v>
      </c>
      <c r="GK137" s="110">
        <f t="shared" si="265"/>
        <v>17.685373963144936</v>
      </c>
      <c r="GL137" s="2">
        <f t="shared" si="266"/>
        <v>2.1297428071109792E-8</v>
      </c>
      <c r="GM137" s="110">
        <f>GL137*'DT-Prelim Calcs'!$C$21/GG$2/'DT-Prelim Calcs'!$C$19/'DT-Prelim Calcs'!$C$18*3.39*'DT-Prelim Calcs'!$C$20</f>
        <v>7.9097228167791473E-7</v>
      </c>
      <c r="GN137" s="88">
        <f t="shared" si="225"/>
        <v>1</v>
      </c>
      <c r="GO137" s="110">
        <f>GM136*'DT-Prelim Calcs'!$C$11+GO136</f>
        <v>12.304227346096026</v>
      </c>
      <c r="GP137" s="110">
        <f>GP136+0.5*GM137*'DT-Prelim Calcs'!$C$11^2+GO137*'DT-Prelim Calcs'!$C$11</f>
        <v>59.380187140689443</v>
      </c>
      <c r="GQ137" s="110">
        <f>MIN('Drive Train'!$G$35-GK136*'DT-Prelim Calcs'!$C$21*'Drive Train'!$G$38,GQ136+GK$2)</f>
        <v>11.108316329087671</v>
      </c>
      <c r="GR137" s="110">
        <f>'Drive Train'!$G$35-GK137*'DT-Prelim Calcs'!$C$21*'Drive Train'!$G$38</f>
        <v>11.108316343316956</v>
      </c>
      <c r="GS137" s="1">
        <f>IF(GP137&gt;='Drive Train'!$G$30,1,0)</f>
        <v>1</v>
      </c>
      <c r="GT137" s="110">
        <f t="shared" si="267"/>
        <v>0</v>
      </c>
      <c r="GU137" s="119">
        <f>GU136+'DT-Prelim Calcs'!$C$11</f>
        <v>5.3200000000000038</v>
      </c>
      <c r="GV137" s="2">
        <f>HF137/'Drive Train'!$G$35</f>
        <v>0.87467057947055227</v>
      </c>
      <c r="GW137" s="88">
        <f>HD137*12*60/(PI() * 'Drive Train'!$G$17)/GV$2*GV137</f>
        <v>4110.8368556290143</v>
      </c>
      <c r="GX137" s="2">
        <f>('DT-Prelim Calcs'!$C$6*GV137-GW137)/('DT-Prelim Calcs'!$C$6*GV137)*'DT-Prelim Calcs'!$C$7*GV137</f>
        <v>0.24077182417044604</v>
      </c>
      <c r="GY137" s="110">
        <f>GX137/'DT-Prelim Calcs'!$C$7*('DT-Prelim Calcs'!$C$8-'DT-Prelim Calcs'!$C$9)+'DT-Prelim Calcs'!$C$9</f>
        <v>17.685373672807348</v>
      </c>
      <c r="GZ137" s="110">
        <f t="shared" si="226"/>
        <v>17.685373672807348</v>
      </c>
      <c r="HA137" s="2">
        <f t="shared" si="268"/>
        <v>1.5223746124837234E-8</v>
      </c>
      <c r="HB137" s="110">
        <f>HA137*'DT-Prelim Calcs'!$C$21/GV$2/'DT-Prelim Calcs'!$C$19/'DT-Prelim Calcs'!$C$18*3.39*'DT-Prelim Calcs'!$C$20</f>
        <v>5.653997829147424E-7</v>
      </c>
      <c r="HC137" s="88">
        <f t="shared" si="227"/>
        <v>1</v>
      </c>
      <c r="HD137" s="110">
        <f>HB136*'DT-Prelim Calcs'!$C$11+HD136</f>
        <v>12.304227413219966</v>
      </c>
      <c r="HE137" s="110">
        <f>HE136+0.5*HB137*'DT-Prelim Calcs'!$C$11^2+HD137*'DT-Prelim Calcs'!$C$11</f>
        <v>60.047804148638299</v>
      </c>
      <c r="HF137" s="110">
        <f>MIN('Drive Train'!$G$35-GZ136*'DT-Prelim Calcs'!$C$21*'Drive Train'!$G$38,HF136+GZ$2)</f>
        <v>11.108316359276014</v>
      </c>
      <c r="HG137" s="110">
        <f>'Drive Train'!$G$35-GZ137*'DT-Prelim Calcs'!$C$21*'Drive Train'!$G$38</f>
        <v>11.108316369447337</v>
      </c>
      <c r="HH137" s="1">
        <f>IF(HE137&gt;='Drive Train'!$G$30,1,0)</f>
        <v>1</v>
      </c>
      <c r="HI137" s="110">
        <f t="shared" si="269"/>
        <v>0</v>
      </c>
      <c r="HJ137" s="119">
        <f>HJ136+'DT-Prelim Calcs'!$C$11</f>
        <v>5.3200000000000038</v>
      </c>
      <c r="HK137" s="2">
        <f>HU137/'Drive Train'!$G$35</f>
        <v>0.87467058062226555</v>
      </c>
      <c r="HL137" s="88">
        <f>HS137*12*60/(PI() * 'Drive Train'!$G$17)/HK$2*HK137</f>
        <v>4110.8368719077262</v>
      </c>
      <c r="HM137" s="2">
        <f>('DT-Prelim Calcs'!$C$6*HK137-HL137)/('DT-Prelim Calcs'!$C$6*HK137)*'DT-Prelim Calcs'!$C$7*HK137</f>
        <v>0.24077182186405646</v>
      </c>
      <c r="HN137" s="110">
        <f>HM137/'DT-Prelim Calcs'!$C$7*('DT-Prelim Calcs'!$C$8-'DT-Prelim Calcs'!$C$9)+'DT-Prelim Calcs'!$C$9</f>
        <v>17.685373532133941</v>
      </c>
      <c r="HO137" s="110">
        <f t="shared" si="228"/>
        <v>17.685373532133941</v>
      </c>
      <c r="HP137" s="2">
        <f t="shared" si="270"/>
        <v>1.2280945732578985E-8</v>
      </c>
      <c r="HQ137" s="110">
        <f>HP137*'DT-Prelim Calcs'!$C$21/HK$2/'DT-Prelim Calcs'!$C$19/'DT-Prelim Calcs'!$C$18*3.39*'DT-Prelim Calcs'!$C$20</f>
        <v>4.5610613801943765E-7</v>
      </c>
      <c r="HR137" s="88">
        <f t="shared" si="229"/>
        <v>1</v>
      </c>
      <c r="HS137" s="110">
        <f>HQ136*'DT-Prelim Calcs'!$C$11+HS136</f>
        <v>12.30422744574264</v>
      </c>
      <c r="HT137" s="110">
        <f>HT136+0.5*HQ137*'DT-Prelim Calcs'!$C$11^2+HS137*'DT-Prelim Calcs'!$C$11</f>
        <v>60.51652690561869</v>
      </c>
      <c r="HU137" s="110">
        <f>MIN('Drive Train'!$G$35-HO136*'DT-Prelim Calcs'!$C$21*'Drive Train'!$G$38,HU136+HO$2)</f>
        <v>11.108316373902772</v>
      </c>
      <c r="HV137" s="110">
        <f>'Drive Train'!$G$35-HO137*'DT-Prelim Calcs'!$C$21*'Drive Train'!$G$38</f>
        <v>11.108316382107944</v>
      </c>
      <c r="HW137" s="1">
        <f>IF(HT137&gt;='Drive Train'!$G$30,1,0)</f>
        <v>1</v>
      </c>
      <c r="HX137" s="110">
        <f t="shared" si="271"/>
        <v>0</v>
      </c>
      <c r="HY137" s="119">
        <f>HY136+'DT-Prelim Calcs'!$C$11</f>
        <v>5.3200000000000038</v>
      </c>
      <c r="HZ137" s="2">
        <f>IJ137/'Drive Train'!$G$35</f>
        <v>0.87467058124160213</v>
      </c>
      <c r="IA137" s="88">
        <f>IH137*12*60/(PI() * 'Drive Train'!$G$17)/HZ$2*HZ137</f>
        <v>4110.8368806616436</v>
      </c>
      <c r="IB137" s="2">
        <f>('DT-Prelim Calcs'!$C$6*HZ137-IA137)/('DT-Prelim Calcs'!$C$6*HZ137)*'DT-Prelim Calcs'!$C$7*HZ137</f>
        <v>0.24077182062378963</v>
      </c>
      <c r="IC137" s="110">
        <f>IB137/'DT-Prelim Calcs'!$C$7*('DT-Prelim Calcs'!$C$8-'DT-Prelim Calcs'!$C$9)+'DT-Prelim Calcs'!$C$9</f>
        <v>17.68537345648646</v>
      </c>
      <c r="ID137" s="110">
        <f t="shared" si="230"/>
        <v>17.68537345648646</v>
      </c>
      <c r="IE137" s="2">
        <f t="shared" si="272"/>
        <v>1.0698447377999187E-8</v>
      </c>
      <c r="IF137" s="110">
        <f>IE137*'DT-Prelim Calcs'!$C$21/HZ$2/'DT-Prelim Calcs'!$C$19/'DT-Prelim Calcs'!$C$18*3.39*'DT-Prelim Calcs'!$C$20</f>
        <v>3.9733320402505126E-7</v>
      </c>
      <c r="IG137" s="88">
        <f t="shared" si="231"/>
        <v>1</v>
      </c>
      <c r="IH137" s="110">
        <f>IF136*'DT-Prelim Calcs'!$C$11+IH136</f>
        <v>12.30422746323179</v>
      </c>
      <c r="II137" s="110">
        <f>II136+0.5*IF137*'DT-Prelim Calcs'!$C$11^2+IH137*'DT-Prelim Calcs'!$C$11</f>
        <v>60.84559227268565</v>
      </c>
      <c r="IJ137" s="110">
        <f>MIN('Drive Train'!$G$35-ID136*'DT-Prelim Calcs'!$C$21*'Drive Train'!$G$38,IJ136+ID$2)</f>
        <v>11.108316381768347</v>
      </c>
      <c r="IK137" s="110">
        <f>'Drive Train'!$G$35-ID137*'DT-Prelim Calcs'!$C$21*'Drive Train'!$G$38</f>
        <v>11.108316388916219</v>
      </c>
      <c r="IL137" s="1">
        <f>IF(II137&gt;='Drive Train'!$G$30,1,0)</f>
        <v>1</v>
      </c>
      <c r="IM137" s="110">
        <f t="shared" si="273"/>
        <v>0</v>
      </c>
      <c r="IN137" s="119">
        <f>IN136+'DT-Prelim Calcs'!$C$11</f>
        <v>5.3200000000000038</v>
      </c>
      <c r="IO137" s="2">
        <f>IY137/'Drive Train'!$G$35</f>
        <v>0.87467058160518296</v>
      </c>
      <c r="IP137" s="88">
        <f>IW137*12*60/(PI() * 'Drive Train'!$G$17)/IO$2*IO137</f>
        <v>4110.8368858006206</v>
      </c>
      <c r="IQ137" s="2">
        <f>('DT-Prelim Calcs'!$C$6*IO137-IP137)/('DT-Prelim Calcs'!$C$6*IO137)*'DT-Prelim Calcs'!$C$7*IO137</f>
        <v>0.24077181989569238</v>
      </c>
      <c r="IR137" s="110">
        <f>IQ137/'DT-Prelim Calcs'!$C$7*('DT-Prelim Calcs'!$C$8-'DT-Prelim Calcs'!$C$9)+'DT-Prelim Calcs'!$C$9</f>
        <v>17.685373412077691</v>
      </c>
      <c r="IS137" s="110">
        <f t="shared" si="232"/>
        <v>17.685373412077691</v>
      </c>
      <c r="IT137" s="2">
        <f t="shared" si="274"/>
        <v>9.7694435596817897E-9</v>
      </c>
      <c r="IU137" s="110">
        <f>IT137*'DT-Prelim Calcs'!$C$21/IO$2/'DT-Prelim Calcs'!$C$19/'DT-Prelim Calcs'!$C$18*3.39*'DT-Prelim Calcs'!$C$20</f>
        <v>3.6283062148745396E-7</v>
      </c>
      <c r="IV137" s="88">
        <f t="shared" si="233"/>
        <v>1</v>
      </c>
      <c r="IW137" s="110">
        <f>IU136*'DT-Prelim Calcs'!$C$11+IW136</f>
        <v>12.304227473498774</v>
      </c>
      <c r="IX137" s="110">
        <f>IX136+0.5*IU137*'DT-Prelim Calcs'!$C$11^2+IW137*'DT-Prelim Calcs'!$C$11</f>
        <v>61.078310051675828</v>
      </c>
      <c r="IY137" s="110">
        <f>MIN('Drive Train'!$G$35-IS136*'DT-Prelim Calcs'!$C$21*'Drive Train'!$G$38,IY136+IS$2)</f>
        <v>11.108316386385823</v>
      </c>
      <c r="IZ137" s="110">
        <f>'Drive Train'!$G$35-IS137*'DT-Prelim Calcs'!$C$21*'Drive Train'!$G$38</f>
        <v>11.108316392913007</v>
      </c>
      <c r="JA137" s="1">
        <f>IF(IX137&gt;='Drive Train'!$G$30,1,0)</f>
        <v>1</v>
      </c>
      <c r="JB137" s="110">
        <f t="shared" si="275"/>
        <v>0</v>
      </c>
      <c r="JC137" s="119">
        <f>JC136+'DT-Prelim Calcs'!$C$11</f>
        <v>5.3200000000000038</v>
      </c>
      <c r="JD137" s="2">
        <f>JN137/'Drive Train'!$G$35</f>
        <v>0.87467058181807378</v>
      </c>
      <c r="JE137" s="88">
        <f>JL137*12*60/(PI() * 'Drive Train'!$G$17)/JD$2*JD137</f>
        <v>4110.836888809692</v>
      </c>
      <c r="JF137" s="2">
        <f>('DT-Prelim Calcs'!$C$6*JD137-JE137)/('DT-Prelim Calcs'!$C$6*JD137)*'DT-Prelim Calcs'!$C$7*JD137</f>
        <v>0.24077181946936313</v>
      </c>
      <c r="JG137" s="110">
        <f>JF137/'DT-Prelim Calcs'!$C$7*('DT-Prelim Calcs'!$C$8-'DT-Prelim Calcs'!$C$9)+'DT-Prelim Calcs'!$C$9</f>
        <v>17.68537338607463</v>
      </c>
      <c r="JH137" s="110">
        <f t="shared" si="234"/>
        <v>17.68537338607463</v>
      </c>
      <c r="JI137" s="2">
        <f t="shared" si="276"/>
        <v>9.225475799956584E-9</v>
      </c>
      <c r="JJ137" s="110">
        <f>JI137*'DT-Prelim Calcs'!$C$21/JD$2/'DT-Prelim Calcs'!$C$19/'DT-Prelim Calcs'!$C$18*3.39*'DT-Prelim Calcs'!$C$20</f>
        <v>3.4262802150061671E-7</v>
      </c>
      <c r="JK137" s="88">
        <f t="shared" si="235"/>
        <v>1</v>
      </c>
      <c r="JL137" s="110">
        <f>JJ136*'DT-Prelim Calcs'!$C$11+JL136</f>
        <v>12.304227479510489</v>
      </c>
      <c r="JM137" s="110">
        <f>JM136+0.5*JJ137*'DT-Prelim Calcs'!$C$11^2+JL137*'DT-Prelim Calcs'!$C$11</f>
        <v>61.235942794392471</v>
      </c>
      <c r="JN137" s="110">
        <f>MIN('Drive Train'!$G$35-JH136*'DT-Prelim Calcs'!$C$21*'Drive Train'!$G$38,JN136+JH$2)</f>
        <v>11.108316389089536</v>
      </c>
      <c r="JO137" s="110">
        <f>'Drive Train'!$G$35-JH137*'DT-Prelim Calcs'!$C$21*'Drive Train'!$G$38</f>
        <v>11.108316395253283</v>
      </c>
      <c r="JP137" s="1">
        <f>IF(JM137&gt;='Drive Train'!$G$30,1,0)</f>
        <v>1</v>
      </c>
      <c r="JQ137" s="110">
        <f>MIN(JG137,'DT-Prelim Calcs'!$C$10)*'DT-Prelim Calcs'!$C$11*1000/60/60*(1-JP137)</f>
        <v>0</v>
      </c>
      <c r="JR137" s="119">
        <f>JR136+'DT-Prelim Calcs'!$C$11</f>
        <v>5.3200000000000038</v>
      </c>
      <c r="JS137" s="2">
        <f>KC137/'Drive Train'!$G$35</f>
        <v>0.87467058189639846</v>
      </c>
      <c r="JT137" s="88">
        <f>KA137*12*60/(PI() * 'Drive Train'!$G$17)/JS$2*JS137</f>
        <v>4110.8368899167608</v>
      </c>
      <c r="JU137" s="2">
        <f>('DT-Prelim Calcs'!$C$6*JS137-JT137)/('DT-Prelim Calcs'!$C$6*JS137)*'DT-Prelim Calcs'!$C$7*JS137</f>
        <v>0.24077181931251215</v>
      </c>
      <c r="JV137" s="110">
        <f>JU137/'DT-Prelim Calcs'!$C$7*('DT-Prelim Calcs'!$C$8-'DT-Prelim Calcs'!$C$9)+'DT-Prelim Calcs'!$C$9</f>
        <v>17.685373376507833</v>
      </c>
      <c r="JW137" s="110">
        <f t="shared" si="236"/>
        <v>17.685373376507833</v>
      </c>
      <c r="JX137" s="2">
        <f t="shared" si="277"/>
        <v>9.0253442219800917E-9</v>
      </c>
      <c r="JY137" s="110">
        <f>JX137*'DT-Prelim Calcs'!$C$21/JS$2/'DT-Prelim Calcs'!$C$19/'DT-Prelim Calcs'!$C$18*3.39*'DT-Prelim Calcs'!$C$20</f>
        <v>3.3519526810244464E-7</v>
      </c>
      <c r="JZ137" s="88">
        <f t="shared" si="237"/>
        <v>1</v>
      </c>
      <c r="KA137" s="110">
        <f>JY136*'DT-Prelim Calcs'!$C$11+KA136</f>
        <v>12.304227481722267</v>
      </c>
      <c r="KB137" s="110">
        <f>KB136+0.5*JY137*'DT-Prelim Calcs'!$C$11^2+KA137*'DT-Prelim Calcs'!$C$11</f>
        <v>61.298032877193101</v>
      </c>
      <c r="KC137" s="110">
        <f>MIN('Drive Train'!$G$35-JW136*'DT-Prelim Calcs'!$C$21*'Drive Train'!$G$38,KC136+JW$2)</f>
        <v>11.10831639008426</v>
      </c>
      <c r="KD137" s="110">
        <f>'Drive Train'!$G$35-JW137*'DT-Prelim Calcs'!$C$21*'Drive Train'!$G$38</f>
        <v>11.108316396114294</v>
      </c>
      <c r="KE137" s="1">
        <f>IF(KB137&gt;='Drive Train'!$G$30,1,0)</f>
        <v>1</v>
      </c>
      <c r="KF137" s="110">
        <f>MIN(JV137,'DT-Prelim Calcs'!$C$10)*'DT-Prelim Calcs'!$C$11*1000/60/60*(1-KE137)</f>
        <v>0</v>
      </c>
      <c r="KG137" s="119">
        <f>KG136+'DT-Prelim Calcs'!$C$11</f>
        <v>5.3200000000000038</v>
      </c>
      <c r="KH137" s="2">
        <f>KR137/'Drive Train'!$G$35</f>
        <v>0.87467058189057412</v>
      </c>
      <c r="KI137" s="88">
        <f>KP137*12*60/(PI() * 'Drive Train'!$G$17)/KH$2*KH137</f>
        <v>4110.8368898344361</v>
      </c>
      <c r="KJ137" s="2">
        <f>('DT-Prelim Calcs'!$C$6*KH137-KI137)/('DT-Prelim Calcs'!$C$6*KH137)*'DT-Prelim Calcs'!$C$7*KH137</f>
        <v>0.24077181932417621</v>
      </c>
      <c r="KK137" s="110">
        <f>KJ137/'DT-Prelim Calcs'!$C$7*('DT-Prelim Calcs'!$C$8-'DT-Prelim Calcs'!$C$9)+'DT-Prelim Calcs'!$C$9</f>
        <v>17.685373377219257</v>
      </c>
      <c r="KL137" s="110">
        <f t="shared" si="238"/>
        <v>17.685373377219257</v>
      </c>
      <c r="KM137" s="2">
        <f t="shared" si="278"/>
        <v>9.0402267616251919E-9</v>
      </c>
      <c r="KN137" s="110">
        <f>KM137*'DT-Prelim Calcs'!$C$21/KH$2/'DT-Prelim Calcs'!$C$19/'DT-Prelim Calcs'!$C$18*3.39*'DT-Prelim Calcs'!$C$20</f>
        <v>3.3574799570415046E-7</v>
      </c>
      <c r="KO137" s="88">
        <f t="shared" si="239"/>
        <v>1</v>
      </c>
      <c r="KP137" s="110">
        <f>KN136*'DT-Prelim Calcs'!$C$11+KP136</f>
        <v>12.304227481557794</v>
      </c>
      <c r="KQ137" s="110">
        <f>KQ136+0.5*KN137*'DT-Prelim Calcs'!$C$11^2+KP137*'DT-Prelim Calcs'!$C$11</f>
        <v>61.293477441273659</v>
      </c>
      <c r="KR137" s="110">
        <f>MIN('Drive Train'!$G$35-KL136*'DT-Prelim Calcs'!$C$21*'Drive Train'!$G$38,KR136+KL$2)</f>
        <v>11.108316390010291</v>
      </c>
      <c r="KS137" s="110">
        <f>'Drive Train'!$G$35-KL137*'DT-Prelim Calcs'!$C$21*'Drive Train'!$G$38</f>
        <v>11.108316396050267</v>
      </c>
      <c r="KT137" s="1">
        <f>IF(KQ137&gt;='Drive Train'!$G$30,1,0)</f>
        <v>1</v>
      </c>
      <c r="KU137" s="110">
        <f>MIN(KK137,'DT-Prelim Calcs'!$C$10)*'DT-Prelim Calcs'!$C$11*1000/60/60*(1-KT137)</f>
        <v>0</v>
      </c>
      <c r="KV137" s="119">
        <f>KV136+'DT-Prelim Calcs'!$C$11</f>
        <v>5.3200000000000038</v>
      </c>
      <c r="KW137" s="2">
        <f>LG137/'Drive Train'!$G$35</f>
        <v>0.87467058189604241</v>
      </c>
      <c r="KX137" s="88">
        <f>LE137*12*60/(PI() * 'Drive Train'!$G$17)/KW$2*KW137</f>
        <v>4110.8368899117268</v>
      </c>
      <c r="KY137" s="2">
        <f>('DT-Prelim Calcs'!$C$6*KW137-KX137)/('DT-Prelim Calcs'!$C$6*KW137)*'DT-Prelim Calcs'!$C$7*KW137</f>
        <v>0.24077181931322539</v>
      </c>
      <c r="KZ137" s="110">
        <f>KY137/'DT-Prelim Calcs'!$C$7*('DT-Prelim Calcs'!$C$8-'DT-Prelim Calcs'!$C$9)+'DT-Prelim Calcs'!$C$9</f>
        <v>17.68537337655134</v>
      </c>
      <c r="LA137" s="110">
        <f t="shared" si="240"/>
        <v>17.68537337655134</v>
      </c>
      <c r="LB137" s="2">
        <f t="shared" si="279"/>
        <v>9.026254410571255E-9</v>
      </c>
      <c r="LC137" s="110">
        <f>LB137*'DT-Prelim Calcs'!$C$21/KW$2/'DT-Prelim Calcs'!$C$19/'DT-Prelim Calcs'!$C$18*3.39*'DT-Prelim Calcs'!$C$20</f>
        <v>3.3522907189998795E-7</v>
      </c>
      <c r="LD137" s="88">
        <f t="shared" si="241"/>
        <v>1</v>
      </c>
      <c r="LE137" s="110">
        <f>LC136*'DT-Prelim Calcs'!$C$11+LE136</f>
        <v>12.304227481712207</v>
      </c>
      <c r="LF137" s="110">
        <f>LF136+0.5*LC137*'DT-Prelim Calcs'!$C$11^2+LE137*'DT-Prelim Calcs'!$C$11</f>
        <v>61.297817792720139</v>
      </c>
      <c r="LG137" s="110">
        <f>MIN('Drive Train'!$G$35-LA136*'DT-Prelim Calcs'!$C$21*'Drive Train'!$G$38,LG136+LA$2)</f>
        <v>11.108316390079738</v>
      </c>
      <c r="LH137" s="110">
        <f>'Drive Train'!$G$35-LA137*'DT-Prelim Calcs'!$C$21*'Drive Train'!$G$38</f>
        <v>11.108316396110379</v>
      </c>
      <c r="LI137" s="1">
        <f>IF(LF137&gt;='Drive Train'!$G$30,1,0)</f>
        <v>1</v>
      </c>
      <c r="LJ137" s="110">
        <f>MIN(KZ137,'DT-Prelim Calcs'!$C$10)*'DT-Prelim Calcs'!$C$11*1000/60/60*(1-LI137)</f>
        <v>0</v>
      </c>
      <c r="LK137" s="119">
        <f>LK136+'DT-Prelim Calcs'!$C$11</f>
        <v>5.3200000000000038</v>
      </c>
      <c r="LL137" s="2">
        <f>LV137/'Drive Train'!$G$35</f>
        <v>0.87467058189192193</v>
      </c>
      <c r="LM137" s="88">
        <f>LT137*12*60/(PI() * 'Drive Train'!$G$17)/LL$2*LL137</f>
        <v>4110.8368898534864</v>
      </c>
      <c r="LN137" s="2">
        <f>('DT-Prelim Calcs'!$C$6*LL137-LM137)/('DT-Prelim Calcs'!$C$6*LL137)*'DT-Prelim Calcs'!$C$7*LL137</f>
        <v>0.24077181932147701</v>
      </c>
      <c r="LO137" s="110">
        <f>LN137/'DT-Prelim Calcs'!$C$7*('DT-Prelim Calcs'!$C$8-'DT-Prelim Calcs'!$C$9)+'DT-Prelim Calcs'!$C$9</f>
        <v>17.685373377054628</v>
      </c>
      <c r="LP137" s="110">
        <f t="shared" si="242"/>
        <v>17.685373377054628</v>
      </c>
      <c r="LQ137" s="2">
        <f t="shared" si="280"/>
        <v>9.0367827942916534E-9</v>
      </c>
      <c r="LR137" s="110">
        <f>LQ137*'DT-Prelim Calcs'!$C$21/LL$2/'DT-Prelim Calcs'!$C$19/'DT-Prelim Calcs'!$C$18*3.39*'DT-Prelim Calcs'!$C$20</f>
        <v>3.3562008905313426E-7</v>
      </c>
      <c r="LS137" s="88">
        <f t="shared" si="243"/>
        <v>1</v>
      </c>
      <c r="LT137" s="110">
        <f>LR136*'DT-Prelim Calcs'!$C$11+LT136</f>
        <v>12.304227481595854</v>
      </c>
      <c r="LU137" s="110">
        <f>LU136+0.5*LR137*'DT-Prelim Calcs'!$C$11^2+LT137*'DT-Prelim Calcs'!$C$11</f>
        <v>61.294942209029657</v>
      </c>
      <c r="LV137" s="110">
        <f>MIN('Drive Train'!$G$35-LP136*'DT-Prelim Calcs'!$C$21*'Drive Train'!$G$38,LV136+LP$2)</f>
        <v>11.108316390027408</v>
      </c>
      <c r="LW137" s="110">
        <f>'Drive Train'!$G$35-LP137*'DT-Prelim Calcs'!$C$21*'Drive Train'!$G$38</f>
        <v>11.108316396065083</v>
      </c>
      <c r="LX137" s="1">
        <f>IF(LU137&gt;='Drive Train'!$G$30,1,0)</f>
        <v>1</v>
      </c>
      <c r="LY137" s="110">
        <f>MIN(LO137,'DT-Prelim Calcs'!$C$10)*'DT-Prelim Calcs'!$C$11*1000/60/60*(1-LX137)</f>
        <v>0</v>
      </c>
      <c r="LZ137" s="119">
        <f>LZ136+'DT-Prelim Calcs'!$C$11</f>
        <v>5.3200000000000038</v>
      </c>
    </row>
    <row r="138" spans="18:338" x14ac:dyDescent="0.2">
      <c r="R138" s="119">
        <f>R137+'DT-Prelim Calcs'!$C$11</f>
        <v>5.3600000000000039</v>
      </c>
      <c r="S138" s="2">
        <f>AG138/'Drive Train'!$G$35</f>
        <v>0</v>
      </c>
      <c r="T138" s="88">
        <f>AE138*12*60/(PI() * 'Drive Train'!$G$17)/S$2*ABS(S138)</f>
        <v>0</v>
      </c>
      <c r="U138" s="2">
        <f>IF(OR(AD137=1,AND($C$32=Motors!$C$28,'DT-Prelim Calcs'!AI137=1)),0,IF(AG138=0,-(V137+$C$9)/($C$8-$C$9)*$C$7,($C$6*S138-T138)/($C$6*S138)*$C$7*S138))</f>
        <v>0</v>
      </c>
      <c r="V138" s="110">
        <f>IF(AND(AD137=1,AI137=1),0,ABS(U138/$C$7*($C$8-$C$9)+$C$9) *'Drive Train'!$K$55 + V137*(1-'Drive Train'!$K$55))</f>
        <v>0</v>
      </c>
      <c r="W138" s="110">
        <f t="shared" si="196"/>
        <v>0</v>
      </c>
      <c r="X138" s="2">
        <f>MAX(MIN(IF(AND(AI137=1,AG138&lt;0),-1,1)*(W138-$C$9)/($C$8-$C$9)*$C$7-$C$29*AE138/T$2 -  AI137*$C$29/2,X$2),MAX(X$4:X137)*-1)</f>
        <v>-0.19877611615902296</v>
      </c>
      <c r="Y138" s="110">
        <f t="shared" si="197"/>
        <v>0</v>
      </c>
      <c r="Z138" s="110">
        <f t="shared" si="198"/>
        <v>0</v>
      </c>
      <c r="AA138" s="110">
        <f t="shared" si="199"/>
        <v>0</v>
      </c>
      <c r="AB138" s="110" t="e">
        <f t="shared" si="200"/>
        <v>#N/A</v>
      </c>
      <c r="AC138" s="88">
        <f t="shared" si="244"/>
        <v>0</v>
      </c>
      <c r="AD138" s="1">
        <f t="shared" si="201"/>
        <v>1</v>
      </c>
      <c r="AE138" s="110">
        <f t="shared" si="202"/>
        <v>0</v>
      </c>
      <c r="AF138" s="110" t="e">
        <f t="shared" si="203"/>
        <v>#N/A</v>
      </c>
      <c r="AG138" s="110">
        <f>IF(AI137=0,MIN('Drive Train'!$G$35-W137*$C$21*'Drive Train'!$G$38,AG137+W$2)-$C$3,IF(AE137-1&lt;=0,0,IF($C$32=Motors!$C$26,MAX(ABS('Drive Train'!$G$35-W137*$C$21*'Drive Train'!$G$38)*-1,AG137-W$2),MAX(0,ABS('Drive Train'!$G$35-W137*$C$21*'Drive Train'!$G$38)*-1,AG137-W$2))))</f>
        <v>0</v>
      </c>
      <c r="AH138" s="110">
        <f>'Drive Train'!$G$35-ABS(W138)*'DT-Prelim Calcs'!$C$21*'Drive Train'!$G$38</f>
        <v>12.7</v>
      </c>
      <c r="AI138" s="1">
        <f>IF(AJ138&gt;='Drive Train'!$G$30,1,0)</f>
        <v>1</v>
      </c>
      <c r="AJ138" s="110">
        <f>AJ137+0.5*Y138*'DT-Prelim Calcs'!$C$11^2+AE138*'DT-Prelim Calcs'!$C$11</f>
        <v>27.383415475911544</v>
      </c>
      <c r="AK138" s="110">
        <f t="shared" si="204"/>
        <v>0</v>
      </c>
      <c r="AL138" s="119">
        <f>AL137+'DT-Prelim Calcs'!$C$11</f>
        <v>5.3600000000000039</v>
      </c>
      <c r="AM138" s="2">
        <f>AW138/'Drive Train'!$G$35</f>
        <v>0.7879350216651051</v>
      </c>
      <c r="AN138" s="88">
        <f>AU138*12*60/(PI() * 'Drive Train'!$G$17)/AM$2*AM138</f>
        <v>2781.6123634261612</v>
      </c>
      <c r="AO138" s="2">
        <f>('DT-Prelim Calcs'!$C$6*AM138-AN138)/('DT-Prelim Calcs'!$C$6*AM138)*'DT-Prelim Calcs'!$C$7*AM138</f>
        <v>0.43940046403565991</v>
      </c>
      <c r="AP138" s="110">
        <f>AO138/'DT-Prelim Calcs'!$C$7*('DT-Prelim Calcs'!$C$8-'DT-Prelim Calcs'!$C$9)+'DT-Prelim Calcs'!$C$9</f>
        <v>29.800311990827485</v>
      </c>
      <c r="AQ138" s="110">
        <f t="shared" si="205"/>
        <v>29.800311990827485</v>
      </c>
      <c r="AR138" s="2">
        <f t="shared" si="245"/>
        <v>0.25854729767605467</v>
      </c>
      <c r="AS138" s="110">
        <f>AR138*'DT-Prelim Calcs'!$C$21/AM$2/'DT-Prelim Calcs'!$C$19/'DT-Prelim Calcs'!$C$18*3.39*'DT-Prelim Calcs'!$C$20</f>
        <v>2.8806822863540926</v>
      </c>
      <c r="AT138" s="88">
        <f t="shared" si="206"/>
        <v>0</v>
      </c>
      <c r="AU138" s="110">
        <f>AS137*'DT-Prelim Calcs'!$C$11+AU137</f>
        <v>30.807295602480547</v>
      </c>
      <c r="AV138" s="110">
        <f>AV137+0.5*AS138*'DT-Prelim Calcs'!$C$11^2+AU138*'DT-Prelim Calcs'!$C$11</f>
        <v>99.019860909501844</v>
      </c>
      <c r="AW138" s="110">
        <f>MIN('Drive Train'!$G$35-AQ137*'DT-Prelim Calcs'!$C$21*'Drive Train'!$G$38,AW137+AQ$2)</f>
        <v>10.006774775146834</v>
      </c>
      <c r="AX138" s="110">
        <f>'Drive Train'!$G$35-AQ138*'DT-Prelim Calcs'!$C$21*'Drive Train'!$G$38</f>
        <v>10.017971920825525</v>
      </c>
      <c r="AY138" s="1">
        <f>IF(AV138&gt;='Drive Train'!$G$30,1,0)</f>
        <v>1</v>
      </c>
      <c r="AZ138" s="110">
        <f t="shared" si="246"/>
        <v>0</v>
      </c>
      <c r="BA138" s="119">
        <f>BA137+'DT-Prelim Calcs'!$C$11</f>
        <v>5.3600000000000039</v>
      </c>
      <c r="BB138" s="2">
        <f>BL138/'Drive Train'!$G$35</f>
        <v>0.86468381012448337</v>
      </c>
      <c r="BC138" s="88">
        <f>BJ138*12*60/(PI() * 'Drive Train'!$G$17)/BB$2*BB138</f>
        <v>3959.589284641108</v>
      </c>
      <c r="BD138" s="2">
        <f>('DT-Prelim Calcs'!$C$6*BB138-BC138)/('DT-Prelim Calcs'!$C$6*BB138)*'DT-Prelim Calcs'!$C$7*BB138</f>
        <v>0.26320744430566506</v>
      </c>
      <c r="BE138" s="110">
        <f>BD138/'DT-Prelim Calcs'!$C$7*('DT-Prelim Calcs'!$C$8-'DT-Prelim Calcs'!$C$9)+'DT-Prelim Calcs'!$C$9</f>
        <v>19.05378738318241</v>
      </c>
      <c r="BF138" s="110">
        <f t="shared" si="207"/>
        <v>19.05378738318241</v>
      </c>
      <c r="BG138" s="2">
        <f t="shared" si="247"/>
        <v>2.8615699343402717E-2</v>
      </c>
      <c r="BH138" s="110">
        <f>BG138*'DT-Prelim Calcs'!$C$21/BB$2/'DT-Prelim Calcs'!$C$19/'DT-Prelim Calcs'!$C$18*3.39*'DT-Prelim Calcs'!$C$20</f>
        <v>0.49595839923709933</v>
      </c>
      <c r="BI138" s="88">
        <f t="shared" si="208"/>
        <v>0</v>
      </c>
      <c r="BJ138" s="110">
        <f>BH137*'DT-Prelim Calcs'!$C$11+BJ137</f>
        <v>25.689441252995913</v>
      </c>
      <c r="BK138" s="110">
        <f>BK137+0.5*BH138*'DT-Prelim Calcs'!$C$11^2+BJ138*'DT-Prelim Calcs'!$C$11</f>
        <v>101.26249453062975</v>
      </c>
      <c r="BL138" s="110">
        <f>MIN('Drive Train'!$G$35-BF137*'DT-Prelim Calcs'!$C$21*'Drive Train'!$G$38,BL137+BF$2)</f>
        <v>10.981484388580938</v>
      </c>
      <c r="BM138" s="110">
        <f>'Drive Train'!$G$35-BF138*'DT-Prelim Calcs'!$C$21*'Drive Train'!$G$38</f>
        <v>10.985159135513582</v>
      </c>
      <c r="BN138" s="1">
        <f>IF(BK138&gt;='Drive Train'!$G$30,1,0)</f>
        <v>1</v>
      </c>
      <c r="BO138" s="110">
        <f t="shared" si="248"/>
        <v>0</v>
      </c>
      <c r="BP138" s="119">
        <f>BP137+'DT-Prelim Calcs'!$C$11</f>
        <v>5.3600000000000039</v>
      </c>
      <c r="BQ138" s="2">
        <f>CA138/'Drive Train'!$G$35</f>
        <v>0.8743330694387379</v>
      </c>
      <c r="BR138" s="88">
        <f>BY138*12*60/(PI() * 'Drive Train'!$G$17)/BQ$2*BQ138</f>
        <v>4105.8072963035356</v>
      </c>
      <c r="BS138" s="2">
        <f>('DT-Prelim Calcs'!$C$6*BQ138-BR138)/('DT-Prelim Calcs'!$C$6*BQ138)*'DT-Prelim Calcs'!$C$7*BQ138</f>
        <v>0.24151026356136265</v>
      </c>
      <c r="BT138" s="110">
        <f>BS138/'DT-Prelim Calcs'!$C$7*('DT-Prelim Calcs'!$C$8-'DT-Prelim Calcs'!$C$9)+'DT-Prelim Calcs'!$C$9</f>
        <v>17.73041323849446</v>
      </c>
      <c r="BU138" s="110">
        <f t="shared" si="209"/>
        <v>17.73041323849446</v>
      </c>
      <c r="BV138" s="2">
        <f t="shared" si="249"/>
        <v>9.4020700577529537E-4</v>
      </c>
      <c r="BW138" s="110">
        <f>BV138*'DT-Prelim Calcs'!$C$21/BQ$2/'DT-Prelim Calcs'!$C$19/'DT-Prelim Calcs'!$C$18*3.39*'DT-Prelim Calcs'!$C$20</f>
        <v>2.2115152252762088E-2</v>
      </c>
      <c r="BX138" s="88">
        <f t="shared" si="210"/>
        <v>1</v>
      </c>
      <c r="BY138" s="110">
        <f>BW137*'DT-Prelim Calcs'!$C$11+BY137</f>
        <v>19.411448219616737</v>
      </c>
      <c r="BZ138" s="110">
        <f>BZ137+0.5*BW138*'DT-Prelim Calcs'!$C$11^2+BY138*'DT-Prelim Calcs'!$C$11</f>
        <v>87.900574499436217</v>
      </c>
      <c r="CA138" s="110">
        <f>MIN('Drive Train'!$G$35-BU137*'DT-Prelim Calcs'!$C$21*'Drive Train'!$G$38,CA137+BU$2)</f>
        <v>11.104029981871971</v>
      </c>
      <c r="CB138" s="110">
        <f>'Drive Train'!$G$35-BU138*'DT-Prelim Calcs'!$C$21*'Drive Train'!$G$38</f>
        <v>11.104262808535498</v>
      </c>
      <c r="CC138" s="1">
        <f>IF(BZ138&gt;='Drive Train'!$G$30,1,0)</f>
        <v>1</v>
      </c>
      <c r="CD138" s="110">
        <f t="shared" si="250"/>
        <v>0</v>
      </c>
      <c r="CE138" s="119">
        <f>CE137+'DT-Prelim Calcs'!$C$11</f>
        <v>5.3600000000000039</v>
      </c>
      <c r="CF138" s="2">
        <f>CP138/'Drive Train'!$G$35</f>
        <v>0.87466698983740976</v>
      </c>
      <c r="CG138" s="88">
        <f>CN138*12*60/(PI() * 'Drive Train'!$G$17)/CF$2*CF138</f>
        <v>4110.7844660149367</v>
      </c>
      <c r="CH138" s="2">
        <f>('DT-Prelim Calcs'!$C$6*CF138-CG138)/('DT-Prelim Calcs'!$C$6*CF138)*'DT-Prelim Calcs'!$C$7*CF138</f>
        <v>0.24077941165001812</v>
      </c>
      <c r="CI138" s="110">
        <f>CH138/'DT-Prelim Calcs'!$C$7*('DT-Prelim Calcs'!$C$8-'DT-Prelim Calcs'!$C$9)+'DT-Prelim Calcs'!$C$9</f>
        <v>17.685836455249333</v>
      </c>
      <c r="CJ138" s="110">
        <f t="shared" si="211"/>
        <v>17.685836455249333</v>
      </c>
      <c r="CK138" s="2">
        <f t="shared" si="251"/>
        <v>9.683049356279394E-6</v>
      </c>
      <c r="CL138" s="110">
        <f>CK138*'DT-Prelim Calcs'!$C$21/CF$2/'DT-Prelim Calcs'!$C$19/'DT-Prelim Calcs'!$C$18*3.39*'DT-Prelim Calcs'!$C$20</f>
        <v>2.8769759869082902E-4</v>
      </c>
      <c r="CM138" s="88">
        <f t="shared" si="212"/>
        <v>1</v>
      </c>
      <c r="CN138" s="110">
        <f>CL137*'DT-Prelim Calcs'!$C$11+CN137</f>
        <v>15.380151375911316</v>
      </c>
      <c r="CO138" s="110">
        <f>CO137+0.5*CL138*'DT-Prelim Calcs'!$C$11^2+CN138*'DT-Prelim Calcs'!$C$11</f>
        <v>74.409304330028633</v>
      </c>
      <c r="CP138" s="110">
        <f>MIN('Drive Train'!$G$35-CJ137*'DT-Prelim Calcs'!$C$21*'Drive Train'!$G$38,CP137+CJ$2)</f>
        <v>11.108270770935103</v>
      </c>
      <c r="CQ138" s="110">
        <f>'Drive Train'!$G$35-CJ138*'DT-Prelim Calcs'!$C$21*'Drive Train'!$G$38</f>
        <v>11.108274719027559</v>
      </c>
      <c r="CR138" s="1">
        <f>IF(CO138&gt;='Drive Train'!$G$30,1,0)</f>
        <v>1</v>
      </c>
      <c r="CS138" s="110">
        <f t="shared" si="252"/>
        <v>0</v>
      </c>
      <c r="CT138" s="119">
        <f>CT137+'DT-Prelim Calcs'!$C$11</f>
        <v>5.3600000000000039</v>
      </c>
      <c r="CU138" s="2">
        <f>DE138/'Drive Train'!$G$35</f>
        <v>0.87467057404786652</v>
      </c>
      <c r="CV138" s="88">
        <f>DC138*12*60/(PI() * 'Drive Train'!$G$17)/CU$2*CU138</f>
        <v>4110.8367780348181</v>
      </c>
      <c r="CW138" s="2">
        <f>('DT-Prelim Calcs'!$C$6*CU138-CV138)/('DT-Prelim Calcs'!$C$6*CU138)*'DT-Prelim Calcs'!$C$7*CU138</f>
        <v>0.24077183525867435</v>
      </c>
      <c r="CX138" s="110">
        <f>CW138/'DT-Prelim Calcs'!$C$7*('DT-Prelim Calcs'!$C$8-'DT-Prelim Calcs'!$C$9)+'DT-Prelim Calcs'!$C$9</f>
        <v>17.685374349110635</v>
      </c>
      <c r="CY138" s="110">
        <f t="shared" si="213"/>
        <v>17.685374349110635</v>
      </c>
      <c r="CZ138" s="2">
        <f t="shared" si="253"/>
        <v>2.9363957904093851E-8</v>
      </c>
      <c r="DA138" s="110">
        <f>CZ138*'DT-Prelim Calcs'!$C$21/CU$2/'DT-Prelim Calcs'!$C$19/'DT-Prelim Calcs'!$C$18*3.39*'DT-Prelim Calcs'!$C$20</f>
        <v>1.0542058951021917E-6</v>
      </c>
      <c r="DB138" s="88">
        <f t="shared" si="214"/>
        <v>1</v>
      </c>
      <c r="DC138" s="110">
        <f>DA137*'DT-Prelim Calcs'!$C$11+DC137</f>
        <v>12.72851095577961</v>
      </c>
      <c r="DD138" s="110">
        <f>DD137+0.5*DA138*'DT-Prelim Calcs'!$C$11^2+DC138*'DT-Prelim Calcs'!$C$11</f>
        <v>63.615388942607574</v>
      </c>
      <c r="DE138" s="110">
        <f>MIN('Drive Train'!$G$35-CY137*'DT-Prelim Calcs'!$C$21*'Drive Train'!$G$38,DE137+CY$2)</f>
        <v>11.108316290407904</v>
      </c>
      <c r="DF138" s="110">
        <f>'Drive Train'!$G$35-CY138*'DT-Prelim Calcs'!$C$21*'Drive Train'!$G$38</f>
        <v>11.108316308580042</v>
      </c>
      <c r="DG138" s="1">
        <f>IF(DD138&gt;='Drive Train'!$G$30,1,0)</f>
        <v>1</v>
      </c>
      <c r="DH138" s="110">
        <f t="shared" si="254"/>
        <v>0</v>
      </c>
      <c r="DI138" s="119">
        <f>DI137+'DT-Prelim Calcs'!$C$11</f>
        <v>5.3600000000000039</v>
      </c>
      <c r="DJ138" s="2">
        <f>DT138/'Drive Train'!$G$35</f>
        <v>0.87467058541899967</v>
      </c>
      <c r="DK138" s="88">
        <f>DR138*12*60/(PI() * 'Drive Train'!$G$17)/DJ$2*DJ138</f>
        <v>4110.8369397098759</v>
      </c>
      <c r="DL138" s="2">
        <f>('DT-Prelim Calcs'!$C$6*DJ138-DK138)/('DT-Prelim Calcs'!$C$6*DJ138)*'DT-Prelim Calcs'!$C$7*DJ138</f>
        <v>0.24077181225741195</v>
      </c>
      <c r="DM138" s="110">
        <f>DL138/'DT-Prelim Calcs'!$C$7*('DT-Prelim Calcs'!$C$8-'DT-Prelim Calcs'!$C$9)+'DT-Prelim Calcs'!$C$9</f>
        <v>17.685372946196757</v>
      </c>
      <c r="DN138" s="110">
        <f t="shared" si="215"/>
        <v>17.685372946196757</v>
      </c>
      <c r="DO138" s="2">
        <f t="shared" si="255"/>
        <v>2.3531593340564427E-11</v>
      </c>
      <c r="DP138" s="110">
        <f>DO138*'DT-Prelim Calcs'!$C$21/DJ$2/'DT-Prelim Calcs'!$C$19/'DT-Prelim Calcs'!$C$18*3.39*'DT-Prelim Calcs'!$C$20</f>
        <v>9.904740492209235E-10</v>
      </c>
      <c r="DQ138" s="88">
        <f t="shared" si="216"/>
        <v>1</v>
      </c>
      <c r="DR138" s="110">
        <f>DP137*'DT-Prelim Calcs'!$C$11+DR137</f>
        <v>10.856671395181452</v>
      </c>
      <c r="DS138" s="110">
        <f>DS137+0.5*DP138*'DT-Prelim Calcs'!$C$11^2+DR138*'DT-Prelim Calcs'!$C$11</f>
        <v>55.22512017103184</v>
      </c>
      <c r="DT138" s="110">
        <f>MIN('Drive Train'!$G$35-DN137*'DT-Prelim Calcs'!$C$21*'Drive Train'!$G$38,DT137+DN$2)</f>
        <v>11.108316434821296</v>
      </c>
      <c r="DU138" s="110">
        <f>'Drive Train'!$G$35-DN138*'DT-Prelim Calcs'!$C$21*'Drive Train'!$G$38</f>
        <v>11.10831643484229</v>
      </c>
      <c r="DV138" s="1">
        <f>IF(DS138&gt;='Drive Train'!$G$30,1,0)</f>
        <v>1</v>
      </c>
      <c r="DW138" s="110">
        <f t="shared" si="256"/>
        <v>0</v>
      </c>
      <c r="DX138" s="119">
        <f>DX137+'DT-Prelim Calcs'!$C$11</f>
        <v>5.3600000000000039</v>
      </c>
      <c r="DY138" s="2">
        <f>EI138/'Drive Train'!$G$35</f>
        <v>0.8746705854286132</v>
      </c>
      <c r="DZ138" s="88">
        <f>EG138*12*60/(PI() * 'Drive Train'!$G$17)/DY$2*DY138</f>
        <v>4110.8369398423019</v>
      </c>
      <c r="EA138" s="2">
        <f>('DT-Prelim Calcs'!$C$6*DY138-DZ138)/('DT-Prelim Calcs'!$C$6*DY138)*'DT-Prelim Calcs'!$C$7*DY138</f>
        <v>0.2407718122389943</v>
      </c>
      <c r="EB138" s="110">
        <f>EA138/'DT-Prelim Calcs'!$C$7*('DT-Prelim Calcs'!$C$8-'DT-Prelim Calcs'!$C$9)+'DT-Prelim Calcs'!$C$9</f>
        <v>17.685372945073411</v>
      </c>
      <c r="EC138" s="110">
        <f t="shared" si="217"/>
        <v>17.685372945073411</v>
      </c>
      <c r="ED138" s="2">
        <f t="shared" si="257"/>
        <v>3.9690473130349346E-15</v>
      </c>
      <c r="EE138" s="110">
        <f>ED138*'DT-Prelim Calcs'!$C$21/DY$2/'DT-Prelim Calcs'!$C$19/'DT-Prelim Calcs'!$C$18*3.39*'DT-Prelim Calcs'!$C$20</f>
        <v>1.9163010286668013E-13</v>
      </c>
      <c r="EF138" s="88">
        <f t="shared" si="218"/>
        <v>1</v>
      </c>
      <c r="EG138" s="110">
        <f>EE137*'DT-Prelim Calcs'!$C$11+EG137</f>
        <v>9.4647904472821374</v>
      </c>
      <c r="EH138" s="110">
        <f>EH137+0.5*EE138*'DT-Prelim Calcs'!$C$11^2+EG138*'DT-Prelim Calcs'!$C$11</f>
        <v>48.655021651573122</v>
      </c>
      <c r="EI138" s="110">
        <f>MIN('Drive Train'!$G$35-EC137*'DT-Prelim Calcs'!$C$21*'Drive Train'!$G$38,EI137+EC$2)</f>
        <v>11.108316434943386</v>
      </c>
      <c r="EJ138" s="110">
        <f>'Drive Train'!$G$35-EC138*'DT-Prelim Calcs'!$C$21*'Drive Train'!$G$38</f>
        <v>11.108316434943392</v>
      </c>
      <c r="EK138" s="1">
        <f>IF(EH138&gt;='Drive Train'!$G$30,1,0)</f>
        <v>1</v>
      </c>
      <c r="EL138" s="110">
        <f t="shared" si="258"/>
        <v>0</v>
      </c>
      <c r="EM138" s="119">
        <f>EM137+'DT-Prelim Calcs'!$C$11</f>
        <v>5.3600000000000039</v>
      </c>
      <c r="EN138" s="2">
        <f>EX138/'Drive Train'!$G$35</f>
        <v>0.87467058542861498</v>
      </c>
      <c r="EO138" s="88">
        <f>EV138*12*60/(PI() * 'Drive Train'!$G$17)/EN$2*EN138</f>
        <v>4110.8369398423256</v>
      </c>
      <c r="EP138" s="2">
        <f>('DT-Prelim Calcs'!$C$6*EN138-EO138)/('DT-Prelim Calcs'!$C$6*EN138)*'DT-Prelim Calcs'!$C$7*EN138</f>
        <v>0.24077181223899105</v>
      </c>
      <c r="EQ138" s="110">
        <f>EP138/'DT-Prelim Calcs'!$C$7*('DT-Prelim Calcs'!$C$8-'DT-Prelim Calcs'!$C$9)+'DT-Prelim Calcs'!$C$9</f>
        <v>17.685372945073215</v>
      </c>
      <c r="ER138" s="110">
        <f t="shared" si="219"/>
        <v>17.685372945073215</v>
      </c>
      <c r="ES138" s="2">
        <f t="shared" si="259"/>
        <v>-8.3266726846886741E-17</v>
      </c>
      <c r="ET138" s="110">
        <f>ES138*'DT-Prelim Calcs'!$C$21/EN$2/'DT-Prelim Calcs'!$C$19/'DT-Prelim Calcs'!$C$18*3.39*'DT-Prelim Calcs'!$C$20</f>
        <v>-4.5356237364894706E-15</v>
      </c>
      <c r="EU138" s="88">
        <f t="shared" si="220"/>
        <v>1</v>
      </c>
      <c r="EV138" s="110">
        <f>ET137*'DT-Prelim Calcs'!$C$11+EV137</f>
        <v>8.3892460782728335</v>
      </c>
      <c r="EW138" s="110">
        <f>EW137+0.5*ET138*'DT-Prelim Calcs'!$C$11^2+EV138*'DT-Prelim Calcs'!$C$11</f>
        <v>43.422915326100721</v>
      </c>
      <c r="EX138" s="110">
        <f>MIN('Drive Train'!$G$35-ER137*'DT-Prelim Calcs'!$C$21*'Drive Train'!$G$38,EX137+ER$2)</f>
        <v>11.10831643494341</v>
      </c>
      <c r="EY138" s="110">
        <f>'Drive Train'!$G$35-ER138*'DT-Prelim Calcs'!$C$21*'Drive Train'!$G$38</f>
        <v>11.10831643494341</v>
      </c>
      <c r="EZ138" s="1">
        <f>IF(EW138&gt;='Drive Train'!$G$30,1,0)</f>
        <v>1</v>
      </c>
      <c r="FA138" s="110">
        <f t="shared" si="260"/>
        <v>0</v>
      </c>
      <c r="FB138" s="119">
        <f>FB137+'DT-Prelim Calcs'!$C$11</f>
        <v>5.3600000000000039</v>
      </c>
      <c r="FC138" s="2">
        <f>FM138/'Drive Train'!$G$35</f>
        <v>0.87467058542861498</v>
      </c>
      <c r="FD138" s="88">
        <f>FK138*12*60/(PI() * 'Drive Train'!$G$17)/FC$2*FC138</f>
        <v>4110.8369398423247</v>
      </c>
      <c r="FE138" s="2">
        <f>('DT-Prelim Calcs'!$C$6*FC138-FD138)/('DT-Prelim Calcs'!$C$6*FC138)*'DT-Prelim Calcs'!$C$7*FC138</f>
        <v>0.24077181223899125</v>
      </c>
      <c r="FF138" s="110">
        <f>FE138/'DT-Prelim Calcs'!$C$7*('DT-Prelim Calcs'!$C$8-'DT-Prelim Calcs'!$C$9)+'DT-Prelim Calcs'!$C$9</f>
        <v>17.685372945073226</v>
      </c>
      <c r="FG138" s="110">
        <f t="shared" si="221"/>
        <v>17.685372945073226</v>
      </c>
      <c r="FH138" s="2">
        <f t="shared" si="261"/>
        <v>1.1102230246251565E-16</v>
      </c>
      <c r="FI138" s="110">
        <f>FH138*'DT-Prelim Calcs'!$C$21/FC$2/'DT-Prelim Calcs'!$C$19/'DT-Prelim Calcs'!$C$18*3.39*'DT-Prelim Calcs'!$C$20</f>
        <v>6.7347140329692135E-15</v>
      </c>
      <c r="FJ138" s="88">
        <f t="shared" si="222"/>
        <v>1</v>
      </c>
      <c r="FK138" s="110">
        <f>FI137*'DT-Prelim Calcs'!$C$11+FK137</f>
        <v>7.5332005600817276</v>
      </c>
      <c r="FL138" s="110">
        <f>FL137+0.5*FI138*'DT-Prelim Calcs'!$C$11^2+FK138*'DT-Prelim Calcs'!$C$11</f>
        <v>39.182034008359338</v>
      </c>
      <c r="FM138" s="110">
        <f>MIN('Drive Train'!$G$35-FG137*'DT-Prelim Calcs'!$C$21*'Drive Train'!$G$38,FM137+FG$2)</f>
        <v>11.10831643494341</v>
      </c>
      <c r="FN138" s="110">
        <f>'Drive Train'!$G$35-FG138*'DT-Prelim Calcs'!$C$21*'Drive Train'!$G$38</f>
        <v>11.10831643494341</v>
      </c>
      <c r="FO138" s="1">
        <f>IF(FL138&gt;='Drive Train'!$G$30,1,0)</f>
        <v>1</v>
      </c>
      <c r="FP138" s="110">
        <f t="shared" si="262"/>
        <v>0</v>
      </c>
      <c r="FQ138" s="119">
        <f>FQ137+'DT-Prelim Calcs'!$C$11</f>
        <v>5.3600000000000039</v>
      </c>
      <c r="FR138" s="2">
        <f>GB138/'Drive Train'!$G$35</f>
        <v>0.87467058542861498</v>
      </c>
      <c r="FS138" s="88">
        <f>FZ138*12*60/(PI() * 'Drive Train'!$G$17)/FR$2*FR138</f>
        <v>4110.8369398423247</v>
      </c>
      <c r="FT138" s="2">
        <f>('DT-Prelim Calcs'!$C$6*FR138-FS138)/('DT-Prelim Calcs'!$C$6*FR138)*'DT-Prelim Calcs'!$C$7*FR138</f>
        <v>0.24077181223899125</v>
      </c>
      <c r="FU138" s="110">
        <f>FT138/'DT-Prelim Calcs'!$C$7*('DT-Prelim Calcs'!$C$8-'DT-Prelim Calcs'!$C$9)+'DT-Prelim Calcs'!$C$9</f>
        <v>17.685372945073226</v>
      </c>
      <c r="FV138" s="110">
        <f t="shared" si="223"/>
        <v>17.685372945073226</v>
      </c>
      <c r="FW138" s="2">
        <f t="shared" si="263"/>
        <v>1.3877787807814457E-16</v>
      </c>
      <c r="FX138" s="110">
        <f>FW138*'DT-Prelim Calcs'!$C$21/FR$2/'DT-Prelim Calcs'!$C$19/'DT-Prelim Calcs'!$C$18*3.39*'DT-Prelim Calcs'!$C$20</f>
        <v>9.2774121882739154E-15</v>
      </c>
      <c r="FY138" s="88">
        <f t="shared" si="224"/>
        <v>1</v>
      </c>
      <c r="FZ138" s="110">
        <f>FX137*'DT-Prelim Calcs'!$C$11+FZ137</f>
        <v>6.8356819897037893</v>
      </c>
      <c r="GA138" s="110">
        <f>GA137+0.5*FX138*'DT-Prelim Calcs'!$C$11^2+FZ138*'DT-Prelim Calcs'!$C$11</f>
        <v>35.682707620106306</v>
      </c>
      <c r="GB138" s="110">
        <f>MIN('Drive Train'!$G$35-FV137*'DT-Prelim Calcs'!$C$21*'Drive Train'!$G$38,GB137+FV$2)</f>
        <v>11.10831643494341</v>
      </c>
      <c r="GC138" s="110">
        <f>'Drive Train'!$G$35-FV138*'DT-Prelim Calcs'!$C$21*'Drive Train'!$G$38</f>
        <v>11.10831643494341</v>
      </c>
      <c r="GD138" s="1">
        <f>IF(GA138&gt;='Drive Train'!$G$30,1,0)</f>
        <v>1</v>
      </c>
      <c r="GE138" s="110">
        <f t="shared" si="264"/>
        <v>0</v>
      </c>
      <c r="GF138" s="119">
        <f>GF137+'DT-Prelim Calcs'!$C$11</f>
        <v>5.3600000000000039</v>
      </c>
      <c r="GG138" s="2">
        <f>GQ138/'Drive Train'!$G$35</f>
        <v>0.87467057821393357</v>
      </c>
      <c r="GH138" s="88">
        <f>GO138*12*60/(PI() * 'Drive Train'!$G$17)/GG$2*GG138</f>
        <v>4110.8368378675323</v>
      </c>
      <c r="GI138" s="2">
        <f>('DT-Prelim Calcs'!$C$6*GG138-GH138)/('DT-Prelim Calcs'!$C$6*GG138)*'DT-Prelim Calcs'!$C$7*GG138</f>
        <v>0.24077182668691677</v>
      </c>
      <c r="GJ138" s="110">
        <f>GI138/'DT-Prelim Calcs'!$C$7*('DT-Prelim Calcs'!$C$8-'DT-Prelim Calcs'!$C$9)+'DT-Prelim Calcs'!$C$9</f>
        <v>17.685373826294217</v>
      </c>
      <c r="GK138" s="110">
        <f t="shared" si="265"/>
        <v>17.685373826294217</v>
      </c>
      <c r="GL138" s="2">
        <f t="shared" si="266"/>
        <v>1.8434596071870146E-8</v>
      </c>
      <c r="GM138" s="110">
        <f>GL138*'DT-Prelim Calcs'!$C$21/GG$2/'DT-Prelim Calcs'!$C$19/'DT-Prelim Calcs'!$C$18*3.39*'DT-Prelim Calcs'!$C$20</f>
        <v>6.8464860959232412E-7</v>
      </c>
      <c r="GN138" s="88">
        <f t="shared" si="225"/>
        <v>1</v>
      </c>
      <c r="GO138" s="110">
        <f>GM137*'DT-Prelim Calcs'!$C$11+GO137</f>
        <v>12.304227377734916</v>
      </c>
      <c r="GP138" s="110">
        <f>GP137+0.5*GM138*'DT-Prelim Calcs'!$C$11^2+GO138*'DT-Prelim Calcs'!$C$11</f>
        <v>59.872356236346562</v>
      </c>
      <c r="GQ138" s="110">
        <f>MIN('Drive Train'!$G$35-GK137*'DT-Prelim Calcs'!$C$21*'Drive Train'!$G$38,GQ137+GK$2)</f>
        <v>11.108316343316956</v>
      </c>
      <c r="GR138" s="110">
        <f>'Drive Train'!$G$35-GK138*'DT-Prelim Calcs'!$C$21*'Drive Train'!$G$38</f>
        <v>11.108316355633519</v>
      </c>
      <c r="GS138" s="1">
        <f>IF(GP138&gt;='Drive Train'!$G$30,1,0)</f>
        <v>1</v>
      </c>
      <c r="GT138" s="110">
        <f t="shared" si="267"/>
        <v>0</v>
      </c>
      <c r="GU138" s="119">
        <f>GU137+'DT-Prelim Calcs'!$C$11</f>
        <v>5.3600000000000039</v>
      </c>
      <c r="GV138" s="2">
        <f>HF138/'Drive Train'!$G$35</f>
        <v>0.87467058027144395</v>
      </c>
      <c r="GW138" s="88">
        <f>HD138*12*60/(PI() * 'Drive Train'!$G$17)/GV$2*GV138</f>
        <v>4110.8368669490919</v>
      </c>
      <c r="GX138" s="2">
        <f>('DT-Prelim Calcs'!$C$6*GV138-GW138)/('DT-Prelim Calcs'!$C$6*GV138)*'DT-Prelim Calcs'!$C$7*GV138</f>
        <v>0.2407718225666024</v>
      </c>
      <c r="GY138" s="110">
        <f>GX138/'DT-Prelim Calcs'!$C$7*('DT-Prelim Calcs'!$C$8-'DT-Prelim Calcs'!$C$9)+'DT-Prelim Calcs'!$C$9</f>
        <v>17.685373574984261</v>
      </c>
      <c r="GZ138" s="110">
        <f t="shared" si="226"/>
        <v>17.685373574984261</v>
      </c>
      <c r="HA138" s="2">
        <f t="shared" si="268"/>
        <v>1.3177347851778265E-8</v>
      </c>
      <c r="HB138" s="110">
        <f>HA138*'DT-Prelim Calcs'!$C$21/GV$2/'DT-Prelim Calcs'!$C$19/'DT-Prelim Calcs'!$C$18*3.39*'DT-Prelim Calcs'!$C$20</f>
        <v>4.8939791518410746E-7</v>
      </c>
      <c r="HC138" s="88">
        <f t="shared" si="227"/>
        <v>1</v>
      </c>
      <c r="HD138" s="110">
        <f>HB137*'DT-Prelim Calcs'!$C$11+HD137</f>
        <v>12.304227435835957</v>
      </c>
      <c r="HE138" s="110">
        <f>HE137+0.5*HB138*'DT-Prelim Calcs'!$C$11^2+HD138*'DT-Prelim Calcs'!$C$11</f>
        <v>60.539973246463255</v>
      </c>
      <c r="HF138" s="110">
        <f>MIN('Drive Train'!$G$35-GZ137*'DT-Prelim Calcs'!$C$21*'Drive Train'!$G$38,HF137+GZ$2)</f>
        <v>11.108316369447337</v>
      </c>
      <c r="HG138" s="110">
        <f>'Drive Train'!$G$35-GZ138*'DT-Prelim Calcs'!$C$21*'Drive Train'!$G$38</f>
        <v>11.108316378251416</v>
      </c>
      <c r="HH138" s="1">
        <f>IF(HE138&gt;='Drive Train'!$G$30,1,0)</f>
        <v>1</v>
      </c>
      <c r="HI138" s="110">
        <f t="shared" si="269"/>
        <v>0</v>
      </c>
      <c r="HJ138" s="119">
        <f>HJ137+'DT-Prelim Calcs'!$C$11</f>
        <v>5.3600000000000039</v>
      </c>
      <c r="HK138" s="2">
        <f>HU138/'Drive Train'!$G$35</f>
        <v>0.87467058126834207</v>
      </c>
      <c r="HL138" s="88">
        <f>HS138*12*60/(PI() * 'Drive Train'!$G$17)/HK$2*HK138</f>
        <v>4110.836881039595</v>
      </c>
      <c r="HM138" s="2">
        <f>('DT-Prelim Calcs'!$C$6*HK138-HL138)/('DT-Prelim Calcs'!$C$6*HK138)*'DT-Prelim Calcs'!$C$7*HK138</f>
        <v>0.24077182057024096</v>
      </c>
      <c r="HN138" s="110">
        <f>HM138/'DT-Prelim Calcs'!$C$7*('DT-Prelim Calcs'!$C$8-'DT-Prelim Calcs'!$C$9)+'DT-Prelim Calcs'!$C$9</f>
        <v>17.685373453220372</v>
      </c>
      <c r="HO138" s="110">
        <f t="shared" si="228"/>
        <v>17.685373453220372</v>
      </c>
      <c r="HP138" s="2">
        <f t="shared" si="270"/>
        <v>1.063012289304055E-8</v>
      </c>
      <c r="HQ138" s="110">
        <f>HP138*'DT-Prelim Calcs'!$C$21/HK$2/'DT-Prelim Calcs'!$C$19/'DT-Prelim Calcs'!$C$18*3.39*'DT-Prelim Calcs'!$C$20</f>
        <v>3.9479567819884544E-7</v>
      </c>
      <c r="HR138" s="88">
        <f t="shared" si="229"/>
        <v>1</v>
      </c>
      <c r="HS138" s="110">
        <f>HQ137*'DT-Prelim Calcs'!$C$11+HS137</f>
        <v>12.304227463986885</v>
      </c>
      <c r="HT138" s="110">
        <f>HT137+0.5*HQ138*'DT-Prelim Calcs'!$C$11^2+HS138*'DT-Prelim Calcs'!$C$11</f>
        <v>61.008696004493999</v>
      </c>
      <c r="HU138" s="110">
        <f>MIN('Drive Train'!$G$35-HO137*'DT-Prelim Calcs'!$C$21*'Drive Train'!$G$38,HU137+HO$2)</f>
        <v>11.108316382107944</v>
      </c>
      <c r="HV138" s="110">
        <f>'Drive Train'!$G$35-HO138*'DT-Prelim Calcs'!$C$21*'Drive Train'!$G$38</f>
        <v>11.108316389210167</v>
      </c>
      <c r="HW138" s="1">
        <f>IF(HT138&gt;='Drive Train'!$G$30,1,0)</f>
        <v>1</v>
      </c>
      <c r="HX138" s="110">
        <f t="shared" si="271"/>
        <v>0</v>
      </c>
      <c r="HY138" s="119">
        <f>HY137+'DT-Prelim Calcs'!$C$11</f>
        <v>5.3600000000000039</v>
      </c>
      <c r="HZ138" s="2">
        <f>IJ138/'Drive Train'!$G$35</f>
        <v>0.87467058180442669</v>
      </c>
      <c r="IA138" s="88">
        <f>IH138*12*60/(PI() * 'Drive Train'!$G$17)/HZ$2*HZ138</f>
        <v>4110.8368886167991</v>
      </c>
      <c r="IB138" s="2">
        <f>('DT-Prelim Calcs'!$C$6*HZ138-IA138)/('DT-Prelim Calcs'!$C$6*HZ138)*'DT-Prelim Calcs'!$C$7*HZ138</f>
        <v>0.24077181949669241</v>
      </c>
      <c r="IC138" s="110">
        <f>IB138/'DT-Prelim Calcs'!$C$7*('DT-Prelim Calcs'!$C$8-'DT-Prelim Calcs'!$C$9)+'DT-Prelim Calcs'!$C$9</f>
        <v>17.685373387741521</v>
      </c>
      <c r="ID138" s="110">
        <f t="shared" si="230"/>
        <v>17.685373387741521</v>
      </c>
      <c r="IE138" s="2">
        <f t="shared" si="272"/>
        <v>9.2603460455364939E-9</v>
      </c>
      <c r="IF138" s="110">
        <f>IE138*'DT-Prelim Calcs'!$C$21/HZ$2/'DT-Prelim Calcs'!$C$19/'DT-Prelim Calcs'!$C$18*3.39*'DT-Prelim Calcs'!$C$20</f>
        <v>3.4392307917692017E-7</v>
      </c>
      <c r="IG138" s="88">
        <f t="shared" si="231"/>
        <v>1</v>
      </c>
      <c r="IH138" s="110">
        <f>IF137*'DT-Prelim Calcs'!$C$11+IH137</f>
        <v>12.304227479125117</v>
      </c>
      <c r="II138" s="110">
        <f>II137+0.5*IF138*'DT-Prelim Calcs'!$C$11^2+IH138*'DT-Prelim Calcs'!$C$11</f>
        <v>61.33776137212579</v>
      </c>
      <c r="IJ138" s="110">
        <f>MIN('Drive Train'!$G$35-ID137*'DT-Prelim Calcs'!$C$21*'Drive Train'!$G$38,IJ137+ID$2)</f>
        <v>11.108316388916219</v>
      </c>
      <c r="IK138" s="110">
        <f>'Drive Train'!$G$35-ID138*'DT-Prelim Calcs'!$C$21*'Drive Train'!$G$38</f>
        <v>11.108316395103262</v>
      </c>
      <c r="IL138" s="1">
        <f>IF(II138&gt;='Drive Train'!$G$30,1,0)</f>
        <v>1</v>
      </c>
      <c r="IM138" s="110">
        <f t="shared" si="273"/>
        <v>0</v>
      </c>
      <c r="IN138" s="119">
        <f>IN137+'DT-Prelim Calcs'!$C$11</f>
        <v>5.3600000000000039</v>
      </c>
      <c r="IO138" s="2">
        <f>IY138/'Drive Train'!$G$35</f>
        <v>0.87467058211913451</v>
      </c>
      <c r="IP138" s="88">
        <f>IW138*12*60/(PI() * 'Drive Train'!$G$17)/IO$2*IO138</f>
        <v>4110.8368930649876</v>
      </c>
      <c r="IQ138" s="2">
        <f>('DT-Prelim Calcs'!$C$6*IO138-IP138)/('DT-Prelim Calcs'!$C$6*IO138)*'DT-Prelim Calcs'!$C$7*IO138</f>
        <v>0.24077181886646726</v>
      </c>
      <c r="IR138" s="110">
        <f>IQ138/'DT-Prelim Calcs'!$C$7*('DT-Prelim Calcs'!$C$8-'DT-Prelim Calcs'!$C$9)+'DT-Prelim Calcs'!$C$9</f>
        <v>17.68537334930226</v>
      </c>
      <c r="IS138" s="110">
        <f t="shared" si="232"/>
        <v>17.68537334930226</v>
      </c>
      <c r="IT138" s="2">
        <f t="shared" si="274"/>
        <v>8.4562205293625681E-9</v>
      </c>
      <c r="IU138" s="110">
        <f>IT138*'DT-Prelim Calcs'!$C$21/IO$2/'DT-Prelim Calcs'!$C$19/'DT-Prelim Calcs'!$C$18*3.39*'DT-Prelim Calcs'!$C$20</f>
        <v>3.1405839353695228E-7</v>
      </c>
      <c r="IV138" s="88">
        <f t="shared" si="233"/>
        <v>1</v>
      </c>
      <c r="IW138" s="110">
        <f>IU137*'DT-Prelim Calcs'!$C$11+IW137</f>
        <v>12.304227488011998</v>
      </c>
      <c r="IX138" s="110">
        <f>IX137+0.5*IU138*'DT-Prelim Calcs'!$C$11^2+IW138*'DT-Prelim Calcs'!$C$11</f>
        <v>61.570479151447557</v>
      </c>
      <c r="IY138" s="110">
        <f>MIN('Drive Train'!$G$35-IS137*'DT-Prelim Calcs'!$C$21*'Drive Train'!$G$38,IY137+IS$2)</f>
        <v>11.108316392913007</v>
      </c>
      <c r="IZ138" s="110">
        <f>'Drive Train'!$G$35-IS138*'DT-Prelim Calcs'!$C$21*'Drive Train'!$G$38</f>
        <v>11.108316398562796</v>
      </c>
      <c r="JA138" s="1">
        <f>IF(IX138&gt;='Drive Train'!$G$30,1,0)</f>
        <v>1</v>
      </c>
      <c r="JB138" s="110">
        <f t="shared" si="275"/>
        <v>0</v>
      </c>
      <c r="JC138" s="119">
        <f>JC137+'DT-Prelim Calcs'!$C$11</f>
        <v>5.3600000000000039</v>
      </c>
      <c r="JD138" s="2">
        <f>JN138/'Drive Train'!$G$35</f>
        <v>0.87467058230340811</v>
      </c>
      <c r="JE138" s="88">
        <f>JL138*12*60/(PI() * 'Drive Train'!$G$17)/JD$2*JD138</f>
        <v>4110.8368956695731</v>
      </c>
      <c r="JF138" s="2">
        <f>('DT-Prelim Calcs'!$C$6*JD138-JE138)/('DT-Prelim Calcs'!$C$6*JD138)*'DT-Prelim Calcs'!$C$7*JD138</f>
        <v>0.24077181849744619</v>
      </c>
      <c r="JG138" s="110">
        <f>JF138/'DT-Prelim Calcs'!$C$7*('DT-Prelim Calcs'!$C$8-'DT-Prelim Calcs'!$C$9)+'DT-Prelim Calcs'!$C$9</f>
        <v>17.68537332679459</v>
      </c>
      <c r="JH138" s="110">
        <f t="shared" si="234"/>
        <v>17.68537332679459</v>
      </c>
      <c r="JI138" s="2">
        <f t="shared" si="276"/>
        <v>7.9853740286850439E-9</v>
      </c>
      <c r="JJ138" s="110">
        <f>JI138*'DT-Prelim Calcs'!$C$21/JD$2/'DT-Prelim Calcs'!$C$19/'DT-Prelim Calcs'!$C$18*3.39*'DT-Prelim Calcs'!$C$20</f>
        <v>2.965714683684544E-7</v>
      </c>
      <c r="JK138" s="88">
        <f t="shared" si="235"/>
        <v>1</v>
      </c>
      <c r="JL138" s="110">
        <f>JJ137*'DT-Prelim Calcs'!$C$11+JL137</f>
        <v>12.30422749321561</v>
      </c>
      <c r="JM138" s="110">
        <f>JM137+0.5*JJ138*'DT-Prelim Calcs'!$C$11^2+JL138*'DT-Prelim Calcs'!$C$11</f>
        <v>61.728111894358356</v>
      </c>
      <c r="JN138" s="110">
        <f>MIN('Drive Train'!$G$35-JH137*'DT-Prelim Calcs'!$C$21*'Drive Train'!$G$38,JN137+JH$2)</f>
        <v>11.108316395253283</v>
      </c>
      <c r="JO138" s="110">
        <f>'Drive Train'!$G$35-JH138*'DT-Prelim Calcs'!$C$21*'Drive Train'!$G$38</f>
        <v>11.108316400588485</v>
      </c>
      <c r="JP138" s="1">
        <f>IF(JM138&gt;='Drive Train'!$G$30,1,0)</f>
        <v>1</v>
      </c>
      <c r="JQ138" s="110">
        <f>MIN(JG138,'DT-Prelim Calcs'!$C$10)*'DT-Prelim Calcs'!$C$11*1000/60/60*(1-JP138)</f>
        <v>0</v>
      </c>
      <c r="JR138" s="119">
        <f>JR137+'DT-Prelim Calcs'!$C$11</f>
        <v>5.3600000000000039</v>
      </c>
      <c r="JS138" s="2">
        <f>KC138/'Drive Train'!$G$35</f>
        <v>0.87467058237120432</v>
      </c>
      <c r="JT138" s="88">
        <f>KA138*12*60/(PI() * 'Drive Train'!$G$17)/JS$2*JS138</f>
        <v>4110.8368966278285</v>
      </c>
      <c r="JU138" s="2">
        <f>('DT-Prelim Calcs'!$C$6*JS138-JT138)/('DT-Prelim Calcs'!$C$6*JS138)*'DT-Prelim Calcs'!$C$7*JS138</f>
        <v>0.24077181836167916</v>
      </c>
      <c r="JV138" s="110">
        <f>JU138/'DT-Prelim Calcs'!$C$7*('DT-Prelim Calcs'!$C$8-'DT-Prelim Calcs'!$C$9)+'DT-Prelim Calcs'!$C$9</f>
        <v>17.685373318513768</v>
      </c>
      <c r="JW138" s="110">
        <f t="shared" si="236"/>
        <v>17.685373318513768</v>
      </c>
      <c r="JX138" s="2">
        <f t="shared" si="277"/>
        <v>7.8121443758405462E-9</v>
      </c>
      <c r="JY138" s="110">
        <f>JX138*'DT-Prelim Calcs'!$C$21/JS$2/'DT-Prelim Calcs'!$C$19/'DT-Prelim Calcs'!$C$18*3.39*'DT-Prelim Calcs'!$C$20</f>
        <v>2.9013783453683911E-7</v>
      </c>
      <c r="JZ138" s="88">
        <f t="shared" si="237"/>
        <v>1</v>
      </c>
      <c r="KA138" s="110">
        <f>JY137*'DT-Prelim Calcs'!$C$11+KA137</f>
        <v>12.304227495130077</v>
      </c>
      <c r="KB138" s="110">
        <f>KB137+0.5*JY138*'DT-Prelim Calcs'!$C$11^2+KA138*'DT-Prelim Calcs'!$C$11</f>
        <v>61.790201977230417</v>
      </c>
      <c r="KC138" s="110">
        <f>MIN('Drive Train'!$G$35-JW137*'DT-Prelim Calcs'!$C$21*'Drive Train'!$G$38,KC137+JW$2)</f>
        <v>11.108316396114294</v>
      </c>
      <c r="KD138" s="110">
        <f>'Drive Train'!$G$35-JW138*'DT-Prelim Calcs'!$C$21*'Drive Train'!$G$38</f>
        <v>11.108316401333759</v>
      </c>
      <c r="KE138" s="1">
        <f>IF(KB138&gt;='Drive Train'!$G$30,1,0)</f>
        <v>1</v>
      </c>
      <c r="KF138" s="110">
        <f>MIN(JV138,'DT-Prelim Calcs'!$C$10)*'DT-Prelim Calcs'!$C$11*1000/60/60*(1-KE138)</f>
        <v>0</v>
      </c>
      <c r="KG138" s="119">
        <f>KG137+'DT-Prelim Calcs'!$C$11</f>
        <v>5.3600000000000039</v>
      </c>
      <c r="KH138" s="2">
        <f>KR138/'Drive Train'!$G$35</f>
        <v>0.8746705823661628</v>
      </c>
      <c r="KI138" s="88">
        <f>KP138*12*60/(PI() * 'Drive Train'!$G$17)/KH$2*KH138</f>
        <v>4110.8368965565705</v>
      </c>
      <c r="KJ138" s="2">
        <f>('DT-Prelim Calcs'!$C$6*KH138-KI138)/('DT-Prelim Calcs'!$C$6*KH138)*'DT-Prelim Calcs'!$C$7*KH138</f>
        <v>0.24077181837177505</v>
      </c>
      <c r="KK138" s="110">
        <f>KJ138/'DT-Prelim Calcs'!$C$7*('DT-Prelim Calcs'!$C$8-'DT-Prelim Calcs'!$C$9)+'DT-Prelim Calcs'!$C$9</f>
        <v>17.685373319129543</v>
      </c>
      <c r="KL138" s="110">
        <f t="shared" si="238"/>
        <v>17.685373319129543</v>
      </c>
      <c r="KM138" s="2">
        <f t="shared" si="278"/>
        <v>7.8250260160395158E-9</v>
      </c>
      <c r="KN138" s="110">
        <f>KM138*'DT-Prelim Calcs'!$C$21/KH$2/'DT-Prelim Calcs'!$C$19/'DT-Prelim Calcs'!$C$18*3.39*'DT-Prelim Calcs'!$C$20</f>
        <v>2.9061625006691687E-7</v>
      </c>
      <c r="KO138" s="88">
        <f t="shared" si="239"/>
        <v>1</v>
      </c>
      <c r="KP138" s="110">
        <f>KN137*'DT-Prelim Calcs'!$C$11+KP137</f>
        <v>12.304227494987714</v>
      </c>
      <c r="KQ138" s="110">
        <f>KQ137+0.5*KN138*'DT-Prelim Calcs'!$C$11^2+KP138*'DT-Prelim Calcs'!$C$11</f>
        <v>61.78564654130566</v>
      </c>
      <c r="KR138" s="110">
        <f>MIN('Drive Train'!$G$35-KL137*'DT-Prelim Calcs'!$C$21*'Drive Train'!$G$38,KR137+KL$2)</f>
        <v>11.108316396050267</v>
      </c>
      <c r="KS138" s="110">
        <f>'Drive Train'!$G$35-KL138*'DT-Prelim Calcs'!$C$21*'Drive Train'!$G$38</f>
        <v>11.108316401278341</v>
      </c>
      <c r="KT138" s="1">
        <f>IF(KQ138&gt;='Drive Train'!$G$30,1,0)</f>
        <v>1</v>
      </c>
      <c r="KU138" s="110">
        <f>MIN(KK138,'DT-Prelim Calcs'!$C$10)*'DT-Prelim Calcs'!$C$11*1000/60/60*(1-KT138)</f>
        <v>0</v>
      </c>
      <c r="KV138" s="119">
        <f>KV137+'DT-Prelim Calcs'!$C$11</f>
        <v>5.3600000000000039</v>
      </c>
      <c r="KW138" s="2">
        <f>LG138/'Drive Train'!$G$35</f>
        <v>0.87467058237089601</v>
      </c>
      <c r="KX138" s="88">
        <f>LE138*12*60/(PI() * 'Drive Train'!$G$17)/KW$2*KW138</f>
        <v>4110.8368966234711</v>
      </c>
      <c r="KY138" s="2">
        <f>('DT-Prelim Calcs'!$C$6*KW138-KX138)/('DT-Prelim Calcs'!$C$6*KW138)*'DT-Prelim Calcs'!$C$7*KW138</f>
        <v>0.24077181836229655</v>
      </c>
      <c r="KZ138" s="110">
        <f>KY138/'DT-Prelim Calcs'!$C$7*('DT-Prelim Calcs'!$C$8-'DT-Prelim Calcs'!$C$9)+'DT-Prelim Calcs'!$C$9</f>
        <v>17.68537331855142</v>
      </c>
      <c r="LA138" s="110">
        <f t="shared" si="240"/>
        <v>17.68537331855142</v>
      </c>
      <c r="LB138" s="2">
        <f t="shared" si="279"/>
        <v>7.8129320513209422E-9</v>
      </c>
      <c r="LC138" s="110">
        <f>LB138*'DT-Prelim Calcs'!$C$21/KW$2/'DT-Prelim Calcs'!$C$19/'DT-Prelim Calcs'!$C$18*3.39*'DT-Prelim Calcs'!$C$20</f>
        <v>2.9016708827911587E-7</v>
      </c>
      <c r="LD138" s="88">
        <f t="shared" si="241"/>
        <v>1</v>
      </c>
      <c r="LE138" s="110">
        <f>LC137*'DT-Prelim Calcs'!$C$11+LE137</f>
        <v>12.304227495121371</v>
      </c>
      <c r="LF138" s="110">
        <f>LF137+0.5*LC138*'DT-Prelim Calcs'!$C$11^2+LE138*'DT-Prelim Calcs'!$C$11</f>
        <v>61.789986892757128</v>
      </c>
      <c r="LG138" s="110">
        <f>MIN('Drive Train'!$G$35-LA137*'DT-Prelim Calcs'!$C$21*'Drive Train'!$G$38,LG137+LA$2)</f>
        <v>11.108316396110379</v>
      </c>
      <c r="LH138" s="110">
        <f>'Drive Train'!$G$35-LA138*'DT-Prelim Calcs'!$C$21*'Drive Train'!$G$38</f>
        <v>11.108316401330372</v>
      </c>
      <c r="LI138" s="1">
        <f>IF(LF138&gt;='Drive Train'!$G$30,1,0)</f>
        <v>1</v>
      </c>
      <c r="LJ138" s="110">
        <f>MIN(KZ138,'DT-Prelim Calcs'!$C$10)*'DT-Prelim Calcs'!$C$11*1000/60/60*(1-LI138)</f>
        <v>0</v>
      </c>
      <c r="LK138" s="119">
        <f>LK137+'DT-Prelim Calcs'!$C$11</f>
        <v>5.3600000000000039</v>
      </c>
      <c r="LL138" s="2">
        <f>LV138/'Drive Train'!$G$35</f>
        <v>0.87467058236732942</v>
      </c>
      <c r="LM138" s="88">
        <f>LT138*12*60/(PI() * 'Drive Train'!$G$17)/LL$2*LL138</f>
        <v>4110.8368965730615</v>
      </c>
      <c r="LN138" s="2">
        <f>('DT-Prelim Calcs'!$C$6*LL138-LM138)/('DT-Prelim Calcs'!$C$6*LL138)*'DT-Prelim Calcs'!$C$7*LL138</f>
        <v>0.24077181836943845</v>
      </c>
      <c r="LO138" s="110">
        <f>LN138/'DT-Prelim Calcs'!$C$7*('DT-Prelim Calcs'!$C$8-'DT-Prelim Calcs'!$C$9)+'DT-Prelim Calcs'!$C$9</f>
        <v>17.685373318987025</v>
      </c>
      <c r="LP138" s="110">
        <f t="shared" si="242"/>
        <v>17.685373318987025</v>
      </c>
      <c r="LQ138" s="2">
        <f t="shared" si="280"/>
        <v>7.8220447063959142E-9</v>
      </c>
      <c r="LR138" s="110">
        <f>LQ138*'DT-Prelim Calcs'!$C$21/LL$2/'DT-Prelim Calcs'!$C$19/'DT-Prelim Calcs'!$C$18*3.39*'DT-Prelim Calcs'!$C$20</f>
        <v>2.90505526214097E-7</v>
      </c>
      <c r="LS138" s="88">
        <f t="shared" si="243"/>
        <v>1</v>
      </c>
      <c r="LT138" s="110">
        <f>LR137*'DT-Prelim Calcs'!$C$11+LT137</f>
        <v>12.304227495020658</v>
      </c>
      <c r="LU138" s="110">
        <f>LU137+0.5*LR138*'DT-Prelim Calcs'!$C$11^2+LT138*'DT-Prelim Calcs'!$C$11</f>
        <v>61.787111309062887</v>
      </c>
      <c r="LV138" s="110">
        <f>MIN('Drive Train'!$G$35-LP137*'DT-Prelim Calcs'!$C$21*'Drive Train'!$G$38,LV137+LP$2)</f>
        <v>11.108316396065083</v>
      </c>
      <c r="LW138" s="110">
        <f>'Drive Train'!$G$35-LP138*'DT-Prelim Calcs'!$C$21*'Drive Train'!$G$38</f>
        <v>11.108316401291168</v>
      </c>
      <c r="LX138" s="1">
        <f>IF(LU138&gt;='Drive Train'!$G$30,1,0)</f>
        <v>1</v>
      </c>
      <c r="LY138" s="110">
        <f>MIN(LO138,'DT-Prelim Calcs'!$C$10)*'DT-Prelim Calcs'!$C$11*1000/60/60*(1-LX138)</f>
        <v>0</v>
      </c>
      <c r="LZ138" s="119">
        <f>LZ137+'DT-Prelim Calcs'!$C$11</f>
        <v>5.3600000000000039</v>
      </c>
    </row>
    <row r="139" spans="18:338" x14ac:dyDescent="0.2">
      <c r="R139" s="119">
        <f>R138+'DT-Prelim Calcs'!$C$11</f>
        <v>5.4000000000000039</v>
      </c>
      <c r="S139" s="2">
        <f>AG139/'Drive Train'!$G$35</f>
        <v>0</v>
      </c>
      <c r="T139" s="88">
        <f>AE139*12*60/(PI() * 'Drive Train'!$G$17)/S$2*ABS(S139)</f>
        <v>0</v>
      </c>
      <c r="U139" s="2">
        <f>IF(OR(AD138=1,AND($C$32=Motors!$C$28,'DT-Prelim Calcs'!AI138=1)),0,IF(AG139=0,-(V138+$C$9)/($C$8-$C$9)*$C$7,($C$6*S139-T139)/($C$6*S139)*$C$7*S139))</f>
        <v>0</v>
      </c>
      <c r="V139" s="110">
        <f>IF(AND(AD138=1,AI138=1),0,ABS(U139/$C$7*($C$8-$C$9)+$C$9) *'Drive Train'!$K$55 + V138*(1-'Drive Train'!$K$55))</f>
        <v>0</v>
      </c>
      <c r="W139" s="110">
        <f t="shared" si="196"/>
        <v>0</v>
      </c>
      <c r="X139" s="2">
        <f>MAX(MIN(IF(AND(AI138=1,AG139&lt;0),-1,1)*(W139-$C$9)/($C$8-$C$9)*$C$7-$C$29*AE139/T$2 -  AI138*$C$29/2,X$2),MAX(X$4:X138)*-1)</f>
        <v>-0.19877611615902296</v>
      </c>
      <c r="Y139" s="110">
        <f t="shared" si="197"/>
        <v>0</v>
      </c>
      <c r="Z139" s="110">
        <f t="shared" si="198"/>
        <v>0</v>
      </c>
      <c r="AA139" s="110">
        <f t="shared" si="199"/>
        <v>0</v>
      </c>
      <c r="AB139" s="110" t="e">
        <f t="shared" si="200"/>
        <v>#N/A</v>
      </c>
      <c r="AC139" s="88">
        <f t="shared" si="244"/>
        <v>0</v>
      </c>
      <c r="AD139" s="1">
        <f t="shared" si="201"/>
        <v>1</v>
      </c>
      <c r="AE139" s="110">
        <f t="shared" si="202"/>
        <v>0</v>
      </c>
      <c r="AF139" s="110" t="e">
        <f t="shared" si="203"/>
        <v>#N/A</v>
      </c>
      <c r="AG139" s="110">
        <f>IF(AI138=0,MIN('Drive Train'!$G$35-W138*$C$21*'Drive Train'!$G$38,AG138+W$2)-$C$3,IF(AE138-1&lt;=0,0,IF($C$32=Motors!$C$26,MAX(ABS('Drive Train'!$G$35-W138*$C$21*'Drive Train'!$G$38)*-1,AG138-W$2),MAX(0,ABS('Drive Train'!$G$35-W138*$C$21*'Drive Train'!$G$38)*-1,AG138-W$2))))</f>
        <v>0</v>
      </c>
      <c r="AH139" s="110">
        <f>'Drive Train'!$G$35-ABS(W139)*'DT-Prelim Calcs'!$C$21*'Drive Train'!$G$38</f>
        <v>12.7</v>
      </c>
      <c r="AI139" s="1">
        <f>IF(AJ139&gt;='Drive Train'!$G$30,1,0)</f>
        <v>1</v>
      </c>
      <c r="AJ139" s="110">
        <f>AJ138+0.5*Y139*'DT-Prelim Calcs'!$C$11^2+AE139*'DT-Prelim Calcs'!$C$11</f>
        <v>27.383415475911544</v>
      </c>
      <c r="AK139" s="110">
        <f t="shared" si="204"/>
        <v>0</v>
      </c>
      <c r="AL139" s="119">
        <f>AL138+'DT-Prelim Calcs'!$C$11</f>
        <v>5.4000000000000039</v>
      </c>
      <c r="AM139" s="2">
        <f>AW139/'Drive Train'!$G$35</f>
        <v>0.78881668667917526</v>
      </c>
      <c r="AN139" s="88">
        <f>AU139*12*60/(PI() * 'Drive Train'!$G$17)/AM$2*AM139</f>
        <v>2795.1404613292725</v>
      </c>
      <c r="AO139" s="2">
        <f>('DT-Prelim Calcs'!$C$6*AM139-AN139)/('DT-Prelim Calcs'!$C$6*AM139)*'DT-Prelim Calcs'!$C$7*AM139</f>
        <v>0.43737740998574082</v>
      </c>
      <c r="AP139" s="110">
        <f>AO139/'DT-Prelim Calcs'!$C$7*('DT-Prelim Calcs'!$C$8-'DT-Prelim Calcs'!$C$9)+'DT-Prelim Calcs'!$C$9</f>
        <v>29.676920041683488</v>
      </c>
      <c r="AQ139" s="110">
        <f t="shared" si="205"/>
        <v>29.676920041683488</v>
      </c>
      <c r="AR139" s="2">
        <f t="shared" si="245"/>
        <v>0.25584780578558564</v>
      </c>
      <c r="AS139" s="110">
        <f>AR139*'DT-Prelim Calcs'!$C$21/AM$2/'DT-Prelim Calcs'!$C$19/'DT-Prelim Calcs'!$C$18*3.39*'DT-Prelim Calcs'!$C$20</f>
        <v>2.8506050875555426</v>
      </c>
      <c r="AT139" s="88">
        <f t="shared" si="206"/>
        <v>0</v>
      </c>
      <c r="AU139" s="110">
        <f>AS138*'DT-Prelim Calcs'!$C$11+AU138</f>
        <v>30.922522893934712</v>
      </c>
      <c r="AV139" s="110">
        <f>AV138+0.5*AS139*'DT-Prelim Calcs'!$C$11^2+AU139*'DT-Prelim Calcs'!$C$11</f>
        <v>100.25904230932927</v>
      </c>
      <c r="AW139" s="110">
        <f>MIN('Drive Train'!$G$35-AQ138*'DT-Prelim Calcs'!$C$21*'Drive Train'!$G$38,AW138+AQ$2)</f>
        <v>10.017971920825525</v>
      </c>
      <c r="AX139" s="110">
        <f>'Drive Train'!$G$35-AQ139*'DT-Prelim Calcs'!$C$21*'Drive Train'!$G$38</f>
        <v>10.029077196248485</v>
      </c>
      <c r="AY139" s="1">
        <f>IF(AV139&gt;='Drive Train'!$G$30,1,0)</f>
        <v>1</v>
      </c>
      <c r="AZ139" s="110">
        <f t="shared" si="246"/>
        <v>0</v>
      </c>
      <c r="BA139" s="119">
        <f>BA138+'DT-Prelim Calcs'!$C$11</f>
        <v>5.4000000000000039</v>
      </c>
      <c r="BB139" s="2">
        <f>BL139/'Drive Train'!$G$35</f>
        <v>0.86497316027666005</v>
      </c>
      <c r="BC139" s="88">
        <f>BJ139*12*60/(PI() * 'Drive Train'!$G$17)/BB$2*BB139</f>
        <v>3963.9730510230825</v>
      </c>
      <c r="BD139" s="2">
        <f>('DT-Prelim Calcs'!$C$6*BB139-BC139)/('DT-Prelim Calcs'!$C$6*BB139)*'DT-Prelim Calcs'!$C$7*BB139</f>
        <v>0.26255701867116149</v>
      </c>
      <c r="BE139" s="110">
        <f>BD139/'DT-Prelim Calcs'!$C$7*('DT-Prelim Calcs'!$C$8-'DT-Prelim Calcs'!$C$9)+'DT-Prelim Calcs'!$C$9</f>
        <v>19.014116032425452</v>
      </c>
      <c r="BF139" s="110">
        <f t="shared" si="207"/>
        <v>19.014116032425452</v>
      </c>
      <c r="BG139" s="2">
        <f t="shared" si="247"/>
        <v>2.7784113293365137E-2</v>
      </c>
      <c r="BH139" s="110">
        <f>BG139*'DT-Prelim Calcs'!$C$21/BB$2/'DT-Prelim Calcs'!$C$19/'DT-Prelim Calcs'!$C$18*3.39*'DT-Prelim Calcs'!$C$20</f>
        <v>0.48154560850795641</v>
      </c>
      <c r="BI139" s="88">
        <f t="shared" si="208"/>
        <v>0</v>
      </c>
      <c r="BJ139" s="110">
        <f>BH138*'DT-Prelim Calcs'!$C$11+BJ138</f>
        <v>25.709279588965398</v>
      </c>
      <c r="BK139" s="110">
        <f>BK138+0.5*BH139*'DT-Prelim Calcs'!$C$11^2+BJ139*'DT-Prelim Calcs'!$C$11</f>
        <v>102.29125095067518</v>
      </c>
      <c r="BL139" s="110">
        <f>MIN('Drive Train'!$G$35-BF138*'DT-Prelim Calcs'!$C$21*'Drive Train'!$G$38,BL138+BF$2)</f>
        <v>10.985159135513582</v>
      </c>
      <c r="BM139" s="110">
        <f>'Drive Train'!$G$35-BF139*'DT-Prelim Calcs'!$C$21*'Drive Train'!$G$38</f>
        <v>10.988729557081708</v>
      </c>
      <c r="BN139" s="1">
        <f>IF(BK139&gt;='Drive Train'!$G$30,1,0)</f>
        <v>1</v>
      </c>
      <c r="BO139" s="110">
        <f t="shared" si="248"/>
        <v>0</v>
      </c>
      <c r="BP139" s="119">
        <f>BP138+'DT-Prelim Calcs'!$C$11</f>
        <v>5.4000000000000039</v>
      </c>
      <c r="BQ139" s="2">
        <f>CA139/'Drive Train'!$G$35</f>
        <v>0.87435140224688968</v>
      </c>
      <c r="BR139" s="88">
        <f>BY139*12*60/(PI() * 'Drive Train'!$G$17)/BQ$2*BQ139</f>
        <v>4106.0804970404115</v>
      </c>
      <c r="BS139" s="2">
        <f>('DT-Prelim Calcs'!$C$6*BQ139-BR139)/('DT-Prelim Calcs'!$C$6*BQ139)*'DT-Prelim Calcs'!$C$7*BQ139</f>
        <v>0.24147015168404248</v>
      </c>
      <c r="BT139" s="110">
        <f>BS139/'DT-Prelim Calcs'!$C$7*('DT-Prelim Calcs'!$C$8-'DT-Prelim Calcs'!$C$9)+'DT-Prelim Calcs'!$C$9</f>
        <v>17.72796669845933</v>
      </c>
      <c r="BU139" s="110">
        <f t="shared" si="209"/>
        <v>17.72796669845933</v>
      </c>
      <c r="BV139" s="2">
        <f t="shared" si="249"/>
        <v>8.8913202386242673E-4</v>
      </c>
      <c r="BW139" s="110">
        <f>BV139*'DT-Prelim Calcs'!$C$21/BQ$2/'DT-Prelim Calcs'!$C$19/'DT-Prelim Calcs'!$C$18*3.39*'DT-Prelim Calcs'!$C$20</f>
        <v>2.0913788091070116E-2</v>
      </c>
      <c r="BX139" s="88">
        <f t="shared" si="210"/>
        <v>1</v>
      </c>
      <c r="BY139" s="110">
        <f>BW138*'DT-Prelim Calcs'!$C$11+BY138</f>
        <v>19.412332825706848</v>
      </c>
      <c r="BZ139" s="110">
        <f>BZ138+0.5*BW139*'DT-Prelim Calcs'!$C$11^2+BY139*'DT-Prelim Calcs'!$C$11</f>
        <v>88.677084543494956</v>
      </c>
      <c r="CA139" s="110">
        <f>MIN('Drive Train'!$G$35-BU138*'DT-Prelim Calcs'!$C$21*'Drive Train'!$G$38,CA138+BU$2)</f>
        <v>11.104262808535498</v>
      </c>
      <c r="CB139" s="110">
        <f>'Drive Train'!$G$35-BU139*'DT-Prelim Calcs'!$C$21*'Drive Train'!$G$38</f>
        <v>11.10448299713866</v>
      </c>
      <c r="CC139" s="1">
        <f>IF(BZ139&gt;='Drive Train'!$G$30,1,0)</f>
        <v>1</v>
      </c>
      <c r="CD139" s="110">
        <f t="shared" si="250"/>
        <v>0</v>
      </c>
      <c r="CE139" s="119">
        <f>CE138+'DT-Prelim Calcs'!$C$11</f>
        <v>5.4000000000000039</v>
      </c>
      <c r="CF139" s="2">
        <f>CP139/'Drive Train'!$G$35</f>
        <v>0.87466730071083143</v>
      </c>
      <c r="CG139" s="88">
        <f>CN139*12*60/(PI() * 'Drive Train'!$G$17)/CF$2*CF139</f>
        <v>4110.7890028834736</v>
      </c>
      <c r="CH139" s="2">
        <f>('DT-Prelim Calcs'!$C$6*CF139-CG139)/('DT-Prelim Calcs'!$C$6*CF139)*'DT-Prelim Calcs'!$C$7*CF139</f>
        <v>0.24077875460746101</v>
      </c>
      <c r="CI139" s="110">
        <f>CH139/'DT-Prelim Calcs'!$C$7*('DT-Prelim Calcs'!$C$8-'DT-Prelim Calcs'!$C$9)+'DT-Prelim Calcs'!$C$9</f>
        <v>17.685796380313228</v>
      </c>
      <c r="CJ139" s="110">
        <f t="shared" si="211"/>
        <v>17.685796380313228</v>
      </c>
      <c r="CK139" s="2">
        <f t="shared" si="251"/>
        <v>8.8458554572123926E-6</v>
      </c>
      <c r="CL139" s="110">
        <f>CK139*'DT-Prelim Calcs'!$C$21/CF$2/'DT-Prelim Calcs'!$C$19/'DT-Prelim Calcs'!$C$18*3.39*'DT-Prelim Calcs'!$C$20</f>
        <v>2.6282334002106466E-4</v>
      </c>
      <c r="CM139" s="88">
        <f t="shared" si="212"/>
        <v>1</v>
      </c>
      <c r="CN139" s="110">
        <f>CL138*'DT-Prelim Calcs'!$C$11+CN138</f>
        <v>15.380162883815263</v>
      </c>
      <c r="CO139" s="110">
        <f>CO138+0.5*CL139*'DT-Prelim Calcs'!$C$11^2+CN139*'DT-Prelim Calcs'!$C$11</f>
        <v>75.02451105563992</v>
      </c>
      <c r="CP139" s="110">
        <f>MIN('Drive Train'!$G$35-CJ138*'DT-Prelim Calcs'!$C$21*'Drive Train'!$G$38,CP138+CJ$2)</f>
        <v>11.108274719027559</v>
      </c>
      <c r="CQ139" s="110">
        <f>'Drive Train'!$G$35-CJ139*'DT-Prelim Calcs'!$C$21*'Drive Train'!$G$38</f>
        <v>11.108278325771808</v>
      </c>
      <c r="CR139" s="1">
        <f>IF(CO139&gt;='Drive Train'!$G$30,1,0)</f>
        <v>1</v>
      </c>
      <c r="CS139" s="110">
        <f t="shared" si="252"/>
        <v>0</v>
      </c>
      <c r="CT139" s="119">
        <f>CT138+'DT-Prelim Calcs'!$C$11</f>
        <v>5.4000000000000039</v>
      </c>
      <c r="CU139" s="2">
        <f>DE139/'Drive Train'!$G$35</f>
        <v>0.87467057547874349</v>
      </c>
      <c r="CV139" s="88">
        <f>DC139*12*60/(PI() * 'Drive Train'!$G$17)/CU$2*CU139</f>
        <v>4110.8367983785274</v>
      </c>
      <c r="CW139" s="2">
        <f>('DT-Prelim Calcs'!$C$6*CU139-CV139)/('DT-Prelim Calcs'!$C$6*CU139)*'DT-Prelim Calcs'!$C$7*CU139</f>
        <v>0.24077183236445918</v>
      </c>
      <c r="CX139" s="110">
        <f>CW139/'DT-Prelim Calcs'!$C$7*('DT-Prelim Calcs'!$C$8-'DT-Prelim Calcs'!$C$9)+'DT-Prelim Calcs'!$C$9</f>
        <v>17.685374172584034</v>
      </c>
      <c r="CY139" s="110">
        <f t="shared" si="213"/>
        <v>17.685374172584034</v>
      </c>
      <c r="CZ139" s="2">
        <f t="shared" si="253"/>
        <v>2.5672090703254824E-8</v>
      </c>
      <c r="DA139" s="110">
        <f>CZ139*'DT-Prelim Calcs'!$C$21/CU$2/'DT-Prelim Calcs'!$C$19/'DT-Prelim Calcs'!$C$18*3.39*'DT-Prelim Calcs'!$C$20</f>
        <v>9.2166285782599672E-7</v>
      </c>
      <c r="DB139" s="88">
        <f t="shared" si="214"/>
        <v>1</v>
      </c>
      <c r="DC139" s="110">
        <f>DA138*'DT-Prelim Calcs'!$C$11+DC138</f>
        <v>12.728510997947845</v>
      </c>
      <c r="DD139" s="110">
        <f>DD138+0.5*DA139*'DT-Prelim Calcs'!$C$11^2+DC139*'DT-Prelim Calcs'!$C$11</f>
        <v>64.124529383262811</v>
      </c>
      <c r="DE139" s="110">
        <f>MIN('Drive Train'!$G$35-CY138*'DT-Prelim Calcs'!$C$21*'Drive Train'!$G$38,DE138+CY$2)</f>
        <v>11.108316308580042</v>
      </c>
      <c r="DF139" s="110">
        <f>'Drive Train'!$G$35-CY139*'DT-Prelim Calcs'!$C$21*'Drive Train'!$G$38</f>
        <v>11.108316324467436</v>
      </c>
      <c r="DG139" s="1">
        <f>IF(DD139&gt;='Drive Train'!$G$30,1,0)</f>
        <v>1</v>
      </c>
      <c r="DH139" s="110">
        <f t="shared" si="254"/>
        <v>0</v>
      </c>
      <c r="DI139" s="119">
        <f>DI138+'DT-Prelim Calcs'!$C$11</f>
        <v>5.4000000000000039</v>
      </c>
      <c r="DJ139" s="2">
        <f>DT139/'Drive Train'!$G$35</f>
        <v>0.87467058542065279</v>
      </c>
      <c r="DK139" s="88">
        <f>DR139*12*60/(PI() * 'Drive Train'!$G$17)/DJ$2*DJ139</f>
        <v>4110.836939732646</v>
      </c>
      <c r="DL139" s="2">
        <f>('DT-Prelim Calcs'!$C$6*DJ139-DK139)/('DT-Prelim Calcs'!$C$6*DJ139)*'DT-Prelim Calcs'!$C$7*DJ139</f>
        <v>0.24077181225424527</v>
      </c>
      <c r="DM139" s="110">
        <f>DL139/'DT-Prelim Calcs'!$C$7*('DT-Prelim Calcs'!$C$8-'DT-Prelim Calcs'!$C$9)+'DT-Prelim Calcs'!$C$9</f>
        <v>17.685372946003614</v>
      </c>
      <c r="DN139" s="110">
        <f t="shared" si="215"/>
        <v>17.685372946003614</v>
      </c>
      <c r="DO139" s="2">
        <f t="shared" si="255"/>
        <v>1.9486329216888976E-11</v>
      </c>
      <c r="DP139" s="110">
        <f>DO139*'DT-Prelim Calcs'!$C$21/DJ$2/'DT-Prelim Calcs'!$C$19/'DT-Prelim Calcs'!$C$18*3.39*'DT-Prelim Calcs'!$C$20</f>
        <v>8.2020384784709465E-10</v>
      </c>
      <c r="DQ139" s="88">
        <f t="shared" si="216"/>
        <v>1</v>
      </c>
      <c r="DR139" s="110">
        <f>DP138*'DT-Prelim Calcs'!$C$11+DR138</f>
        <v>10.85667139522107</v>
      </c>
      <c r="DS139" s="110">
        <f>DS138+0.5*DP139*'DT-Prelim Calcs'!$C$11^2+DR139*'DT-Prelim Calcs'!$C$11</f>
        <v>55.659387026841337</v>
      </c>
      <c r="DT139" s="110">
        <f>MIN('Drive Train'!$G$35-DN138*'DT-Prelim Calcs'!$C$21*'Drive Train'!$G$38,DT138+DN$2)</f>
        <v>11.10831643484229</v>
      </c>
      <c r="DU139" s="110">
        <f>'Drive Train'!$G$35-DN139*'DT-Prelim Calcs'!$C$21*'Drive Train'!$G$38</f>
        <v>11.108316434859674</v>
      </c>
      <c r="DV139" s="1">
        <f>IF(DS139&gt;='Drive Train'!$G$30,1,0)</f>
        <v>1</v>
      </c>
      <c r="DW139" s="110">
        <f t="shared" si="256"/>
        <v>0</v>
      </c>
      <c r="DX139" s="119">
        <f>DX138+'DT-Prelim Calcs'!$C$11</f>
        <v>5.4000000000000039</v>
      </c>
      <c r="DY139" s="2">
        <f>EI139/'Drive Train'!$G$35</f>
        <v>0.87467058542861353</v>
      </c>
      <c r="DZ139" s="88">
        <f>EG139*12*60/(PI() * 'Drive Train'!$G$17)/DY$2*DY139</f>
        <v>4110.8369398423074</v>
      </c>
      <c r="EA139" s="2">
        <f>('DT-Prelim Calcs'!$C$6*DY139-DZ139)/('DT-Prelim Calcs'!$C$6*DY139)*'DT-Prelim Calcs'!$C$7*DY139</f>
        <v>0.24077181223899344</v>
      </c>
      <c r="EB139" s="110">
        <f>EA139/'DT-Prelim Calcs'!$C$7*('DT-Prelim Calcs'!$C$8-'DT-Prelim Calcs'!$C$9)+'DT-Prelim Calcs'!$C$9</f>
        <v>17.685372945073361</v>
      </c>
      <c r="EC139" s="110">
        <f t="shared" si="217"/>
        <v>17.685372945073361</v>
      </c>
      <c r="ED139" s="2">
        <f t="shared" si="257"/>
        <v>2.9420910152566648E-15</v>
      </c>
      <c r="EE139" s="110">
        <f>ED139*'DT-Prelim Calcs'!$C$21/DY$2/'DT-Prelim Calcs'!$C$19/'DT-Prelim Calcs'!$C$18*3.39*'DT-Prelim Calcs'!$C$20</f>
        <v>1.4204748883823841E-13</v>
      </c>
      <c r="EF139" s="88">
        <f t="shared" si="218"/>
        <v>1</v>
      </c>
      <c r="EG139" s="110">
        <f>EE138*'DT-Prelim Calcs'!$C$11+EG138</f>
        <v>9.4647904472821445</v>
      </c>
      <c r="EH139" s="110">
        <f>EH138+0.5*EE139*'DT-Prelim Calcs'!$C$11^2+EG139*'DT-Prelim Calcs'!$C$11</f>
        <v>49.033613269464411</v>
      </c>
      <c r="EI139" s="110">
        <f>MIN('Drive Train'!$G$35-EC138*'DT-Prelim Calcs'!$C$21*'Drive Train'!$G$38,EI138+EC$2)</f>
        <v>11.108316434943392</v>
      </c>
      <c r="EJ139" s="110">
        <f>'Drive Train'!$G$35-EC139*'DT-Prelim Calcs'!$C$21*'Drive Train'!$G$38</f>
        <v>11.108316434943397</v>
      </c>
      <c r="EK139" s="1">
        <f>IF(EH139&gt;='Drive Train'!$G$30,1,0)</f>
        <v>1</v>
      </c>
      <c r="EL139" s="110">
        <f t="shared" si="258"/>
        <v>0</v>
      </c>
      <c r="EM139" s="119">
        <f>EM138+'DT-Prelim Calcs'!$C$11</f>
        <v>5.4000000000000039</v>
      </c>
      <c r="EN139" s="2">
        <f>EX139/'Drive Train'!$G$35</f>
        <v>0.87467058542861498</v>
      </c>
      <c r="EO139" s="88">
        <f>EV139*12*60/(PI() * 'Drive Train'!$G$17)/EN$2*EN139</f>
        <v>4110.8369398423256</v>
      </c>
      <c r="EP139" s="2">
        <f>('DT-Prelim Calcs'!$C$6*EN139-EO139)/('DT-Prelim Calcs'!$C$6*EN139)*'DT-Prelim Calcs'!$C$7*EN139</f>
        <v>0.24077181223899105</v>
      </c>
      <c r="EQ139" s="110">
        <f>EP139/'DT-Prelim Calcs'!$C$7*('DT-Prelim Calcs'!$C$8-'DT-Prelim Calcs'!$C$9)+'DT-Prelim Calcs'!$C$9</f>
        <v>17.685372945073215</v>
      </c>
      <c r="ER139" s="110">
        <f t="shared" si="219"/>
        <v>17.685372945073215</v>
      </c>
      <c r="ES139" s="2">
        <f t="shared" si="259"/>
        <v>-8.3266726846886741E-17</v>
      </c>
      <c r="ET139" s="110">
        <f>ES139*'DT-Prelim Calcs'!$C$21/EN$2/'DT-Prelim Calcs'!$C$19/'DT-Prelim Calcs'!$C$18*3.39*'DT-Prelim Calcs'!$C$20</f>
        <v>-4.5356237364894706E-15</v>
      </c>
      <c r="EU139" s="88">
        <f t="shared" si="220"/>
        <v>1</v>
      </c>
      <c r="EV139" s="110">
        <f>ET138*'DT-Prelim Calcs'!$C$11+EV138</f>
        <v>8.3892460782728335</v>
      </c>
      <c r="EW139" s="110">
        <f>EW138+0.5*ET139*'DT-Prelim Calcs'!$C$11^2+EV139*'DT-Prelim Calcs'!$C$11</f>
        <v>43.758485169231633</v>
      </c>
      <c r="EX139" s="110">
        <f>MIN('Drive Train'!$G$35-ER138*'DT-Prelim Calcs'!$C$21*'Drive Train'!$G$38,EX138+ER$2)</f>
        <v>11.10831643494341</v>
      </c>
      <c r="EY139" s="110">
        <f>'Drive Train'!$G$35-ER139*'DT-Prelim Calcs'!$C$21*'Drive Train'!$G$38</f>
        <v>11.10831643494341</v>
      </c>
      <c r="EZ139" s="1">
        <f>IF(EW139&gt;='Drive Train'!$G$30,1,0)</f>
        <v>1</v>
      </c>
      <c r="FA139" s="110">
        <f t="shared" si="260"/>
        <v>0</v>
      </c>
      <c r="FB139" s="119">
        <f>FB138+'DT-Prelim Calcs'!$C$11</f>
        <v>5.4000000000000039</v>
      </c>
      <c r="FC139" s="2">
        <f>FM139/'Drive Train'!$G$35</f>
        <v>0.87467058542861498</v>
      </c>
      <c r="FD139" s="88">
        <f>FK139*12*60/(PI() * 'Drive Train'!$G$17)/FC$2*FC139</f>
        <v>4110.8369398423247</v>
      </c>
      <c r="FE139" s="2">
        <f>('DT-Prelim Calcs'!$C$6*FC139-FD139)/('DT-Prelim Calcs'!$C$6*FC139)*'DT-Prelim Calcs'!$C$7*FC139</f>
        <v>0.24077181223899125</v>
      </c>
      <c r="FF139" s="110">
        <f>FE139/'DT-Prelim Calcs'!$C$7*('DT-Prelim Calcs'!$C$8-'DT-Prelim Calcs'!$C$9)+'DT-Prelim Calcs'!$C$9</f>
        <v>17.685372945073226</v>
      </c>
      <c r="FG139" s="110">
        <f t="shared" si="221"/>
        <v>17.685372945073226</v>
      </c>
      <c r="FH139" s="2">
        <f t="shared" si="261"/>
        <v>1.1102230246251565E-16</v>
      </c>
      <c r="FI139" s="110">
        <f>FH139*'DT-Prelim Calcs'!$C$21/FC$2/'DT-Prelim Calcs'!$C$19/'DT-Prelim Calcs'!$C$18*3.39*'DT-Prelim Calcs'!$C$20</f>
        <v>6.7347140329692135E-15</v>
      </c>
      <c r="FJ139" s="88">
        <f t="shared" si="222"/>
        <v>1</v>
      </c>
      <c r="FK139" s="110">
        <f>FI138*'DT-Prelim Calcs'!$C$11+FK138</f>
        <v>7.5332005600817276</v>
      </c>
      <c r="FL139" s="110">
        <f>FL138+0.5*FI139*'DT-Prelim Calcs'!$C$11^2+FK139*'DT-Prelim Calcs'!$C$11</f>
        <v>39.483362030762606</v>
      </c>
      <c r="FM139" s="110">
        <f>MIN('Drive Train'!$G$35-FG138*'DT-Prelim Calcs'!$C$21*'Drive Train'!$G$38,FM138+FG$2)</f>
        <v>11.10831643494341</v>
      </c>
      <c r="FN139" s="110">
        <f>'Drive Train'!$G$35-FG139*'DT-Prelim Calcs'!$C$21*'Drive Train'!$G$38</f>
        <v>11.10831643494341</v>
      </c>
      <c r="FO139" s="1">
        <f>IF(FL139&gt;='Drive Train'!$G$30,1,0)</f>
        <v>1</v>
      </c>
      <c r="FP139" s="110">
        <f t="shared" si="262"/>
        <v>0</v>
      </c>
      <c r="FQ139" s="119">
        <f>FQ138+'DT-Prelim Calcs'!$C$11</f>
        <v>5.4000000000000039</v>
      </c>
      <c r="FR139" s="2">
        <f>GB139/'Drive Train'!$G$35</f>
        <v>0.87467058542861498</v>
      </c>
      <c r="FS139" s="88">
        <f>FZ139*12*60/(PI() * 'Drive Train'!$G$17)/FR$2*FR139</f>
        <v>4110.8369398423247</v>
      </c>
      <c r="FT139" s="2">
        <f>('DT-Prelim Calcs'!$C$6*FR139-FS139)/('DT-Prelim Calcs'!$C$6*FR139)*'DT-Prelim Calcs'!$C$7*FR139</f>
        <v>0.24077181223899125</v>
      </c>
      <c r="FU139" s="110">
        <f>FT139/'DT-Prelim Calcs'!$C$7*('DT-Prelim Calcs'!$C$8-'DT-Prelim Calcs'!$C$9)+'DT-Prelim Calcs'!$C$9</f>
        <v>17.685372945073226</v>
      </c>
      <c r="FV139" s="110">
        <f t="shared" si="223"/>
        <v>17.685372945073226</v>
      </c>
      <c r="FW139" s="2">
        <f t="shared" si="263"/>
        <v>1.3877787807814457E-16</v>
      </c>
      <c r="FX139" s="110">
        <f>FW139*'DT-Prelim Calcs'!$C$21/FR$2/'DT-Prelim Calcs'!$C$19/'DT-Prelim Calcs'!$C$18*3.39*'DT-Prelim Calcs'!$C$20</f>
        <v>9.2774121882739154E-15</v>
      </c>
      <c r="FY139" s="88">
        <f t="shared" si="224"/>
        <v>1</v>
      </c>
      <c r="FZ139" s="110">
        <f>FX138*'DT-Prelim Calcs'!$C$11+FZ138</f>
        <v>6.8356819897037893</v>
      </c>
      <c r="GA139" s="110">
        <f>GA138+0.5*FX139*'DT-Prelim Calcs'!$C$11^2+FZ139*'DT-Prelim Calcs'!$C$11</f>
        <v>35.956134899694455</v>
      </c>
      <c r="GB139" s="110">
        <f>MIN('Drive Train'!$G$35-FV138*'DT-Prelim Calcs'!$C$21*'Drive Train'!$G$38,GB138+FV$2)</f>
        <v>11.10831643494341</v>
      </c>
      <c r="GC139" s="110">
        <f>'Drive Train'!$G$35-FV139*'DT-Prelim Calcs'!$C$21*'Drive Train'!$G$38</f>
        <v>11.10831643494341</v>
      </c>
      <c r="GD139" s="1">
        <f>IF(GA139&gt;='Drive Train'!$G$30,1,0)</f>
        <v>1</v>
      </c>
      <c r="GE139" s="110">
        <f t="shared" si="264"/>
        <v>0</v>
      </c>
      <c r="GF139" s="119">
        <f>GF138+'DT-Prelim Calcs'!$C$11</f>
        <v>5.4000000000000039</v>
      </c>
      <c r="GG139" s="2">
        <f>GQ139/'Drive Train'!$G$35</f>
        <v>0.87467057918374169</v>
      </c>
      <c r="GH139" s="88">
        <f>GO139*12*60/(PI() * 'Drive Train'!$G$17)/GG$2*GG139</f>
        <v>4110.8368515751345</v>
      </c>
      <c r="GI139" s="2">
        <f>('DT-Prelim Calcs'!$C$6*GG139-GH139)/('DT-Prelim Calcs'!$C$6*GG139)*'DT-Prelim Calcs'!$C$7*GG139</f>
        <v>0.24077182474480524</v>
      </c>
      <c r="GJ139" s="110">
        <f>GI139/'DT-Prelim Calcs'!$C$7*('DT-Prelim Calcs'!$C$8-'DT-Prelim Calcs'!$C$9)+'DT-Prelim Calcs'!$C$9</f>
        <v>17.685373707839187</v>
      </c>
      <c r="GK139" s="110">
        <f t="shared" si="265"/>
        <v>17.685373707839187</v>
      </c>
      <c r="GL139" s="2">
        <f t="shared" si="266"/>
        <v>1.5956590382337765E-8</v>
      </c>
      <c r="GM139" s="110">
        <f>GL139*'DT-Prelim Calcs'!$C$21/GG$2/'DT-Prelim Calcs'!$C$19/'DT-Prelim Calcs'!$C$18*3.39*'DT-Prelim Calcs'!$C$20</f>
        <v>5.9261713012372614E-7</v>
      </c>
      <c r="GN139" s="88">
        <f t="shared" si="225"/>
        <v>1</v>
      </c>
      <c r="GO139" s="110">
        <f>GM138*'DT-Prelim Calcs'!$C$11+GO138</f>
        <v>12.30422740512086</v>
      </c>
      <c r="GP139" s="110">
        <f>GP138+0.5*GM139*'DT-Prelim Calcs'!$C$11^2+GO139*'DT-Prelim Calcs'!$C$11</f>
        <v>60.36452533302549</v>
      </c>
      <c r="GQ139" s="110">
        <f>MIN('Drive Train'!$G$35-GK138*'DT-Prelim Calcs'!$C$21*'Drive Train'!$G$38,GQ138+GK$2)</f>
        <v>11.108316355633519</v>
      </c>
      <c r="GR139" s="110">
        <f>'Drive Train'!$G$35-GK139*'DT-Prelim Calcs'!$C$21*'Drive Train'!$G$38</f>
        <v>11.108316366294472</v>
      </c>
      <c r="GS139" s="1">
        <f>IF(GP139&gt;='Drive Train'!$G$30,1,0)</f>
        <v>1</v>
      </c>
      <c r="GT139" s="110">
        <f t="shared" si="267"/>
        <v>0</v>
      </c>
      <c r="GU139" s="119">
        <f>GU138+'DT-Prelim Calcs'!$C$11</f>
        <v>5.4000000000000039</v>
      </c>
      <c r="GV139" s="2">
        <f>HF139/'Drive Train'!$G$35</f>
        <v>0.87467058096467853</v>
      </c>
      <c r="GW139" s="88">
        <f>HD139*12*60/(PI() * 'Drive Train'!$G$17)/GV$2*GV139</f>
        <v>4110.8368767475076</v>
      </c>
      <c r="GX139" s="2">
        <f>('DT-Prelim Calcs'!$C$6*GV139-GW139)/('DT-Prelim Calcs'!$C$6*GV139)*'DT-Prelim Calcs'!$C$7*GV139</f>
        <v>0.2407718211783498</v>
      </c>
      <c r="GY139" s="110">
        <f>GX139/'DT-Prelim Calcs'!$C$7*('DT-Prelim Calcs'!$C$8-'DT-Prelim Calcs'!$C$9)+'DT-Prelim Calcs'!$C$9</f>
        <v>17.685373490310699</v>
      </c>
      <c r="GZ139" s="110">
        <f t="shared" si="226"/>
        <v>17.685373490310699</v>
      </c>
      <c r="HA139" s="2">
        <f t="shared" si="268"/>
        <v>1.1406029454263944E-8</v>
      </c>
      <c r="HB139" s="110">
        <f>HA139*'DT-Prelim Calcs'!$C$21/GV$2/'DT-Prelim Calcs'!$C$19/'DT-Prelim Calcs'!$C$18*3.39*'DT-Prelim Calcs'!$C$20</f>
        <v>4.2361233066272922E-7</v>
      </c>
      <c r="HC139" s="88">
        <f t="shared" si="227"/>
        <v>1</v>
      </c>
      <c r="HD139" s="110">
        <f>HB138*'DT-Prelim Calcs'!$C$11+HD138</f>
        <v>12.304227455411873</v>
      </c>
      <c r="HE139" s="110">
        <f>HE138+0.5*HB139*'DT-Prelim Calcs'!$C$11^2+HD139*'DT-Prelim Calcs'!$C$11</f>
        <v>61.03214234501862</v>
      </c>
      <c r="HF139" s="110">
        <f>MIN('Drive Train'!$G$35-GZ138*'DT-Prelim Calcs'!$C$21*'Drive Train'!$G$38,HF138+GZ$2)</f>
        <v>11.108316378251416</v>
      </c>
      <c r="HG139" s="110">
        <f>'Drive Train'!$G$35-GZ139*'DT-Prelim Calcs'!$C$21*'Drive Train'!$G$38</f>
        <v>11.108316385872037</v>
      </c>
      <c r="HH139" s="1">
        <f>IF(HE139&gt;='Drive Train'!$G$30,1,0)</f>
        <v>1</v>
      </c>
      <c r="HI139" s="110">
        <f t="shared" si="269"/>
        <v>0</v>
      </c>
      <c r="HJ139" s="119">
        <f>HJ138+'DT-Prelim Calcs'!$C$11</f>
        <v>5.4000000000000039</v>
      </c>
      <c r="HK139" s="2">
        <f>HU139/'Drive Train'!$G$35</f>
        <v>0.87467058182757218</v>
      </c>
      <c r="HL139" s="88">
        <f>HS139*12*60/(PI() * 'Drive Train'!$G$17)/HK$2*HK139</f>
        <v>4110.8368889439453</v>
      </c>
      <c r="HM139" s="2">
        <f>('DT-Prelim Calcs'!$C$6*HK139-HL139)/('DT-Prelim Calcs'!$C$6*HK139)*'DT-Prelim Calcs'!$C$7*HK139</f>
        <v>0.24077181945034207</v>
      </c>
      <c r="HN139" s="110">
        <f>HM139/'DT-Prelim Calcs'!$C$7*('DT-Prelim Calcs'!$C$8-'DT-Prelim Calcs'!$C$9)+'DT-Prelim Calcs'!$C$9</f>
        <v>17.685373384914485</v>
      </c>
      <c r="HO139" s="110">
        <f t="shared" si="228"/>
        <v>17.685373384914485</v>
      </c>
      <c r="HP139" s="2">
        <f t="shared" si="270"/>
        <v>9.2012061303492487E-9</v>
      </c>
      <c r="HQ139" s="110">
        <f>HP139*'DT-Prelim Calcs'!$C$21/HK$2/'DT-Prelim Calcs'!$C$19/'DT-Prelim Calcs'!$C$18*3.39*'DT-Prelim Calcs'!$C$20</f>
        <v>3.4172666214958209E-7</v>
      </c>
      <c r="HR139" s="88">
        <f t="shared" si="229"/>
        <v>1</v>
      </c>
      <c r="HS139" s="110">
        <f>HQ138*'DT-Prelim Calcs'!$C$11+HS138</f>
        <v>12.304227479778712</v>
      </c>
      <c r="HT139" s="110">
        <f>HT138+0.5*HQ139*'DT-Prelim Calcs'!$C$11^2+HS139*'DT-Prelim Calcs'!$C$11</f>
        <v>61.500865103958532</v>
      </c>
      <c r="HU139" s="110">
        <f>MIN('Drive Train'!$G$35-HO138*'DT-Prelim Calcs'!$C$21*'Drive Train'!$G$38,HU138+HO$2)</f>
        <v>11.108316389210167</v>
      </c>
      <c r="HV139" s="110">
        <f>'Drive Train'!$G$35-HO139*'DT-Prelim Calcs'!$C$21*'Drive Train'!$G$38</f>
        <v>11.108316395357695</v>
      </c>
      <c r="HW139" s="1">
        <f>IF(HT139&gt;='Drive Train'!$G$30,1,0)</f>
        <v>1</v>
      </c>
      <c r="HX139" s="110">
        <f t="shared" si="271"/>
        <v>0</v>
      </c>
      <c r="HY139" s="119">
        <f>HY138+'DT-Prelim Calcs'!$C$11</f>
        <v>5.4000000000000039</v>
      </c>
      <c r="HZ139" s="2">
        <f>IJ139/'Drive Train'!$G$35</f>
        <v>0.87467058229159556</v>
      </c>
      <c r="IA139" s="88">
        <f>IH139*12*60/(PI() * 'Drive Train'!$G$17)/HZ$2*HZ139</f>
        <v>4110.836895502609</v>
      </c>
      <c r="IB139" s="2">
        <f>('DT-Prelim Calcs'!$C$6*HZ139-IA139)/('DT-Prelim Calcs'!$C$6*HZ139)*'DT-Prelim Calcs'!$C$7*HZ139</f>
        <v>0.24077181852110202</v>
      </c>
      <c r="IC139" s="110">
        <f>IB139/'DT-Prelim Calcs'!$C$7*('DT-Prelim Calcs'!$C$8-'DT-Prelim Calcs'!$C$9)+'DT-Prelim Calcs'!$C$9</f>
        <v>17.685373328237432</v>
      </c>
      <c r="ID139" s="110">
        <f t="shared" si="230"/>
        <v>17.685373328237432</v>
      </c>
      <c r="IE139" s="2">
        <f t="shared" si="272"/>
        <v>8.015557301233045E-9</v>
      </c>
      <c r="IF139" s="110">
        <f>IE139*'DT-Prelim Calcs'!$C$21/HZ$2/'DT-Prelim Calcs'!$C$19/'DT-Prelim Calcs'!$C$18*3.39*'DT-Prelim Calcs'!$C$20</f>
        <v>2.9769245499069277E-7</v>
      </c>
      <c r="IG139" s="88">
        <f t="shared" si="231"/>
        <v>1</v>
      </c>
      <c r="IH139" s="110">
        <f>IF138*'DT-Prelim Calcs'!$C$11+IH138</f>
        <v>12.30422749288204</v>
      </c>
      <c r="II139" s="110">
        <f>II138+0.5*IF139*'DT-Prelim Calcs'!$C$11^2+IH139*'DT-Prelim Calcs'!$C$11</f>
        <v>61.829930472079226</v>
      </c>
      <c r="IJ139" s="110">
        <f>MIN('Drive Train'!$G$35-ID138*'DT-Prelim Calcs'!$C$21*'Drive Train'!$G$38,IJ138+ID$2)</f>
        <v>11.108316395103262</v>
      </c>
      <c r="IK139" s="110">
        <f>'Drive Train'!$G$35-ID139*'DT-Prelim Calcs'!$C$21*'Drive Train'!$G$38</f>
        <v>11.10831640045863</v>
      </c>
      <c r="IL139" s="1">
        <f>IF(II139&gt;='Drive Train'!$G$30,1,0)</f>
        <v>1</v>
      </c>
      <c r="IM139" s="110">
        <f t="shared" si="273"/>
        <v>0</v>
      </c>
      <c r="IN139" s="119">
        <f>IN138+'DT-Prelim Calcs'!$C$11</f>
        <v>5.4000000000000039</v>
      </c>
      <c r="IO139" s="2">
        <f>IY139/'Drive Train'!$G$35</f>
        <v>0.87467058256399965</v>
      </c>
      <c r="IP139" s="88">
        <f>IW139*12*60/(PI() * 'Drive Train'!$G$17)/IO$2*IO139</f>
        <v>4110.8368993528657</v>
      </c>
      <c r="IQ139" s="2">
        <f>('DT-Prelim Calcs'!$C$6*IO139-IP139)/('DT-Prelim Calcs'!$C$6*IO139)*'DT-Prelim Calcs'!$C$7*IO139</f>
        <v>0.24077181797559219</v>
      </c>
      <c r="IR139" s="110">
        <f>IQ139/'DT-Prelim Calcs'!$C$7*('DT-Prelim Calcs'!$C$8-'DT-Prelim Calcs'!$C$9)+'DT-Prelim Calcs'!$C$9</f>
        <v>17.685373294965199</v>
      </c>
      <c r="IS139" s="110">
        <f t="shared" si="232"/>
        <v>17.685373294965199</v>
      </c>
      <c r="IT139" s="2">
        <f t="shared" si="274"/>
        <v>7.3195229322031707E-9</v>
      </c>
      <c r="IU139" s="110">
        <f>IT139*'DT-Prelim Calcs'!$C$21/IO$2/'DT-Prelim Calcs'!$C$19/'DT-Prelim Calcs'!$C$18*3.39*'DT-Prelim Calcs'!$C$20</f>
        <v>2.7184220250200728E-7</v>
      </c>
      <c r="IV139" s="88">
        <f t="shared" si="233"/>
        <v>1</v>
      </c>
      <c r="IW139" s="110">
        <f>IU138*'DT-Prelim Calcs'!$C$11+IW138</f>
        <v>12.304227500574333</v>
      </c>
      <c r="IX139" s="110">
        <f>IX138+0.5*IU139*'DT-Prelim Calcs'!$C$11^2+IW139*'DT-Prelim Calcs'!$C$11</f>
        <v>62.062648251688003</v>
      </c>
      <c r="IY139" s="110">
        <f>MIN('Drive Train'!$G$35-IS138*'DT-Prelim Calcs'!$C$21*'Drive Train'!$G$38,IY138+IS$2)</f>
        <v>11.108316398562796</v>
      </c>
      <c r="IZ139" s="110">
        <f>'Drive Train'!$G$35-IS139*'DT-Prelim Calcs'!$C$21*'Drive Train'!$G$38</f>
        <v>11.108316403453131</v>
      </c>
      <c r="JA139" s="1">
        <f>IF(IX139&gt;='Drive Train'!$G$30,1,0)</f>
        <v>1</v>
      </c>
      <c r="JB139" s="110">
        <f t="shared" si="275"/>
        <v>0</v>
      </c>
      <c r="JC139" s="119">
        <f>JC138+'DT-Prelim Calcs'!$C$11</f>
        <v>5.4000000000000039</v>
      </c>
      <c r="JD139" s="2">
        <f>JN139/'Drive Train'!$G$35</f>
        <v>0.87467058272350284</v>
      </c>
      <c r="JE139" s="88">
        <f>JL139*12*60/(PI() * 'Drive Train'!$G$17)/JD$2*JD139</f>
        <v>4110.8369016073393</v>
      </c>
      <c r="JF139" s="2">
        <f>('DT-Prelim Calcs'!$C$6*JD139-JE139)/('DT-Prelim Calcs'!$C$6*JD139)*'DT-Prelim Calcs'!$C$7*JD139</f>
        <v>0.2407718176561752</v>
      </c>
      <c r="JG139" s="110">
        <f>JF139/'DT-Prelim Calcs'!$C$7*('DT-Prelim Calcs'!$C$8-'DT-Prelim Calcs'!$C$9)+'DT-Prelim Calcs'!$C$9</f>
        <v>17.685373275483027</v>
      </c>
      <c r="JH139" s="110">
        <f t="shared" si="234"/>
        <v>17.685373275483027</v>
      </c>
      <c r="JI139" s="2">
        <f t="shared" si="276"/>
        <v>6.9119680534690531E-9</v>
      </c>
      <c r="JJ139" s="110">
        <f>JI139*'DT-Prelim Calcs'!$C$21/JD$2/'DT-Prelim Calcs'!$C$19/'DT-Prelim Calcs'!$C$18*3.39*'DT-Prelim Calcs'!$C$20</f>
        <v>2.5670588598224019E-7</v>
      </c>
      <c r="JK139" s="88">
        <f t="shared" si="235"/>
        <v>1</v>
      </c>
      <c r="JL139" s="110">
        <f>JJ138*'DT-Prelim Calcs'!$C$11+JL138</f>
        <v>12.304227505078469</v>
      </c>
      <c r="JM139" s="110">
        <f>JM138+0.5*JJ139*'DT-Prelim Calcs'!$C$11^2+JL139*'DT-Prelim Calcs'!$C$11</f>
        <v>62.220280994766867</v>
      </c>
      <c r="JN139" s="110">
        <f>MIN('Drive Train'!$G$35-JH138*'DT-Prelim Calcs'!$C$21*'Drive Train'!$G$38,JN138+JH$2)</f>
        <v>11.108316400588485</v>
      </c>
      <c r="JO139" s="110">
        <f>'Drive Train'!$G$35-JH139*'DT-Prelim Calcs'!$C$21*'Drive Train'!$G$38</f>
        <v>11.108316405206526</v>
      </c>
      <c r="JP139" s="1">
        <f>IF(JM139&gt;='Drive Train'!$G$30,1,0)</f>
        <v>1</v>
      </c>
      <c r="JQ139" s="110">
        <f>MIN(JG139,'DT-Prelim Calcs'!$C$10)*'DT-Prelim Calcs'!$C$11*1000/60/60*(1-JP139)</f>
        <v>0</v>
      </c>
      <c r="JR139" s="119">
        <f>JR138+'DT-Prelim Calcs'!$C$11</f>
        <v>5.4000000000000039</v>
      </c>
      <c r="JS139" s="2">
        <f>KC139/'Drive Train'!$G$35</f>
        <v>0.87467058278218579</v>
      </c>
      <c r="JT139" s="88">
        <f>KA139*12*60/(PI() * 'Drive Train'!$G$17)/JS$2*JS139</f>
        <v>4110.8369024367848</v>
      </c>
      <c r="JU139" s="2">
        <f>('DT-Prelim Calcs'!$C$6*JS139-JT139)/('DT-Prelim Calcs'!$C$6*JS139)*'DT-Prelim Calcs'!$C$7*JS139</f>
        <v>0.2407718175386582</v>
      </c>
      <c r="JV139" s="110">
        <f>JU139/'DT-Prelim Calcs'!$C$7*('DT-Prelim Calcs'!$C$8-'DT-Prelim Calcs'!$C$9)+'DT-Prelim Calcs'!$C$9</f>
        <v>17.685373268315324</v>
      </c>
      <c r="JW139" s="110">
        <f t="shared" si="236"/>
        <v>17.685373268315324</v>
      </c>
      <c r="JX139" s="2">
        <f t="shared" si="277"/>
        <v>6.7620241350763166E-9</v>
      </c>
      <c r="JY139" s="110">
        <f>JX139*'DT-Prelim Calcs'!$C$21/JS$2/'DT-Prelim Calcs'!$C$19/'DT-Prelim Calcs'!$C$18*3.39*'DT-Prelim Calcs'!$C$20</f>
        <v>2.5113706880587351E-7</v>
      </c>
      <c r="JZ139" s="88">
        <f t="shared" si="237"/>
        <v>1</v>
      </c>
      <c r="KA139" s="110">
        <f>JY138*'DT-Prelim Calcs'!$C$11+KA138</f>
        <v>12.30422750673559</v>
      </c>
      <c r="KB139" s="110">
        <f>KB138+0.5*JY139*'DT-Prelim Calcs'!$C$11^2+KA139*'DT-Prelim Calcs'!$C$11</f>
        <v>62.282371077700752</v>
      </c>
      <c r="KC139" s="110">
        <f>MIN('Drive Train'!$G$35-JW138*'DT-Prelim Calcs'!$C$21*'Drive Train'!$G$38,KC138+JW$2)</f>
        <v>11.108316401333759</v>
      </c>
      <c r="KD139" s="110">
        <f>'Drive Train'!$G$35-JW139*'DT-Prelim Calcs'!$C$21*'Drive Train'!$G$38</f>
        <v>11.108316405851621</v>
      </c>
      <c r="KE139" s="1">
        <f>IF(KB139&gt;='Drive Train'!$G$30,1,0)</f>
        <v>1</v>
      </c>
      <c r="KF139" s="110">
        <f>MIN(JV139,'DT-Prelim Calcs'!$C$10)*'DT-Prelim Calcs'!$C$11*1000/60/60*(1-KE139)</f>
        <v>0</v>
      </c>
      <c r="KG139" s="119">
        <f>KG138+'DT-Prelim Calcs'!$C$11</f>
        <v>5.4000000000000039</v>
      </c>
      <c r="KH139" s="2">
        <f>KR139/'Drive Train'!$G$35</f>
        <v>0.87467058277782217</v>
      </c>
      <c r="KI139" s="88">
        <f>KP139*12*60/(PI() * 'Drive Train'!$G$17)/KH$2*KH139</f>
        <v>4110.8369023751065</v>
      </c>
      <c r="KJ139" s="2">
        <f>('DT-Prelim Calcs'!$C$6*KH139-KI139)/('DT-Prelim Calcs'!$C$6*KH139)*'DT-Prelim Calcs'!$C$7*KH139</f>
        <v>0.24077181754739702</v>
      </c>
      <c r="KK139" s="110">
        <f>KJ139/'DT-Prelim Calcs'!$C$7*('DT-Prelim Calcs'!$C$8-'DT-Prelim Calcs'!$C$9)+'DT-Prelim Calcs'!$C$9</f>
        <v>17.68537326884833</v>
      </c>
      <c r="KL139" s="110">
        <f t="shared" si="238"/>
        <v>17.68537326884833</v>
      </c>
      <c r="KM139" s="2">
        <f t="shared" si="278"/>
        <v>6.7731742992016564E-9</v>
      </c>
      <c r="KN139" s="110">
        <f>KM139*'DT-Prelim Calcs'!$C$21/KH$2/'DT-Prelim Calcs'!$C$19/'DT-Prelim Calcs'!$C$18*3.39*'DT-Prelim Calcs'!$C$20</f>
        <v>2.5155117846877999E-7</v>
      </c>
      <c r="KO139" s="88">
        <f t="shared" si="239"/>
        <v>1</v>
      </c>
      <c r="KP139" s="110">
        <f>KN138*'DT-Prelim Calcs'!$C$11+KP138</f>
        <v>12.304227506612364</v>
      </c>
      <c r="KQ139" s="110">
        <f>KQ138+0.5*KN139*'DT-Prelim Calcs'!$C$11^2+KP139*'DT-Prelim Calcs'!$C$11</f>
        <v>62.277815641771397</v>
      </c>
      <c r="KR139" s="110">
        <f>MIN('Drive Train'!$G$35-KL138*'DT-Prelim Calcs'!$C$21*'Drive Train'!$G$38,KR138+KL$2)</f>
        <v>11.108316401278341</v>
      </c>
      <c r="KS139" s="110">
        <f>'Drive Train'!$G$35-KL139*'DT-Prelim Calcs'!$C$21*'Drive Train'!$G$38</f>
        <v>11.108316405803649</v>
      </c>
      <c r="KT139" s="1">
        <f>IF(KQ139&gt;='Drive Train'!$G$30,1,0)</f>
        <v>1</v>
      </c>
      <c r="KU139" s="110">
        <f>MIN(KK139,'DT-Prelim Calcs'!$C$10)*'DT-Prelim Calcs'!$C$11*1000/60/60*(1-KT139)</f>
        <v>0</v>
      </c>
      <c r="KV139" s="119">
        <f>KV138+'DT-Prelim Calcs'!$C$11</f>
        <v>5.4000000000000039</v>
      </c>
      <c r="KW139" s="2">
        <f>LG139/'Drive Train'!$G$35</f>
        <v>0.87467058278191911</v>
      </c>
      <c r="KX139" s="88">
        <f>LE139*12*60/(PI() * 'Drive Train'!$G$17)/KW$2*KW139</f>
        <v>4110.8369024330141</v>
      </c>
      <c r="KY139" s="2">
        <f>('DT-Prelim Calcs'!$C$6*KW139-KX139)/('DT-Prelim Calcs'!$C$6*KW139)*'DT-Prelim Calcs'!$C$7*KW139</f>
        <v>0.24077181753919263</v>
      </c>
      <c r="KZ139" s="110">
        <f>KY139/'DT-Prelim Calcs'!$C$7*('DT-Prelim Calcs'!$C$8-'DT-Prelim Calcs'!$C$9)+'DT-Prelim Calcs'!$C$9</f>
        <v>17.685373268347924</v>
      </c>
      <c r="LA139" s="110">
        <f t="shared" si="240"/>
        <v>17.685373268347924</v>
      </c>
      <c r="LB139" s="2">
        <f t="shared" si="279"/>
        <v>6.7627061173247682E-9</v>
      </c>
      <c r="LC139" s="110">
        <f>LB139*'DT-Prelim Calcs'!$C$21/KW$2/'DT-Prelim Calcs'!$C$19/'DT-Prelim Calcs'!$C$18*3.39*'DT-Prelim Calcs'!$C$20</f>
        <v>2.5116239717197103E-7</v>
      </c>
      <c r="LD139" s="88">
        <f t="shared" si="241"/>
        <v>1</v>
      </c>
      <c r="LE139" s="110">
        <f>LC138*'DT-Prelim Calcs'!$C$11+LE138</f>
        <v>12.304227506728054</v>
      </c>
      <c r="LF139" s="110">
        <f>LF138+0.5*LC139*'DT-Prelim Calcs'!$C$11^2+LE139*'DT-Prelim Calcs'!$C$11</f>
        <v>62.282155993227178</v>
      </c>
      <c r="LG139" s="110">
        <f>MIN('Drive Train'!$G$35-LA138*'DT-Prelim Calcs'!$C$21*'Drive Train'!$G$38,LG138+LA$2)</f>
        <v>11.108316401330372</v>
      </c>
      <c r="LH139" s="110">
        <f>'Drive Train'!$G$35-LA139*'DT-Prelim Calcs'!$C$21*'Drive Train'!$G$38</f>
        <v>11.108316405848687</v>
      </c>
      <c r="LI139" s="1">
        <f>IF(LF139&gt;='Drive Train'!$G$30,1,0)</f>
        <v>1</v>
      </c>
      <c r="LJ139" s="110">
        <f>MIN(KZ139,'DT-Prelim Calcs'!$C$10)*'DT-Prelim Calcs'!$C$11*1000/60/60*(1-LI139)</f>
        <v>0</v>
      </c>
      <c r="LK139" s="119">
        <f>LK138+'DT-Prelim Calcs'!$C$11</f>
        <v>5.4000000000000039</v>
      </c>
      <c r="LL139" s="2">
        <f>LV139/'Drive Train'!$G$35</f>
        <v>0.87467058277883214</v>
      </c>
      <c r="LM139" s="88">
        <f>LT139*12*60/(PI() * 'Drive Train'!$G$17)/LL$2*LL139</f>
        <v>4110.8369023893802</v>
      </c>
      <c r="LN139" s="2">
        <f>('DT-Prelim Calcs'!$C$6*LL139-LM139)/('DT-Prelim Calcs'!$C$6*LL139)*'DT-Prelim Calcs'!$C$7*LL139</f>
        <v>0.24077181754537491</v>
      </c>
      <c r="LO139" s="110">
        <f>LN139/'DT-Prelim Calcs'!$C$7*('DT-Prelim Calcs'!$C$8-'DT-Prelim Calcs'!$C$9)+'DT-Prelim Calcs'!$C$9</f>
        <v>17.685373268724994</v>
      </c>
      <c r="LP139" s="110">
        <f t="shared" si="242"/>
        <v>17.685373268724994</v>
      </c>
      <c r="LQ139" s="2">
        <f t="shared" si="280"/>
        <v>6.7705941686480031E-9</v>
      </c>
      <c r="LR139" s="110">
        <f>LQ139*'DT-Prelim Calcs'!$C$21/LL$2/'DT-Prelim Calcs'!$C$19/'DT-Prelim Calcs'!$C$18*3.39*'DT-Prelim Calcs'!$C$20</f>
        <v>2.5145535413993449E-7</v>
      </c>
      <c r="LS139" s="88">
        <f t="shared" si="243"/>
        <v>1</v>
      </c>
      <c r="LT139" s="110">
        <f>LR138*'DT-Prelim Calcs'!$C$11+LT138</f>
        <v>12.304227506640879</v>
      </c>
      <c r="LU139" s="110">
        <f>LU138+0.5*LR139*'DT-Prelim Calcs'!$C$11^2+LT139*'DT-Prelim Calcs'!$C$11</f>
        <v>62.279280409529683</v>
      </c>
      <c r="LV139" s="110">
        <f>MIN('Drive Train'!$G$35-LP138*'DT-Prelim Calcs'!$C$21*'Drive Train'!$G$38,LV138+LP$2)</f>
        <v>11.108316401291168</v>
      </c>
      <c r="LW139" s="110">
        <f>'Drive Train'!$G$35-LP139*'DT-Prelim Calcs'!$C$21*'Drive Train'!$G$38</f>
        <v>11.108316405814749</v>
      </c>
      <c r="LX139" s="1">
        <f>IF(LU139&gt;='Drive Train'!$G$30,1,0)</f>
        <v>1</v>
      </c>
      <c r="LY139" s="110">
        <f>MIN(LO139,'DT-Prelim Calcs'!$C$10)*'DT-Prelim Calcs'!$C$11*1000/60/60*(1-LX139)</f>
        <v>0</v>
      </c>
      <c r="LZ139" s="119">
        <f>LZ138+'DT-Prelim Calcs'!$C$11</f>
        <v>5.4000000000000039</v>
      </c>
    </row>
    <row r="140" spans="18:338" x14ac:dyDescent="0.2">
      <c r="R140" s="119">
        <f>R139+'DT-Prelim Calcs'!$C$11</f>
        <v>5.4400000000000039</v>
      </c>
      <c r="S140" s="2">
        <f>AG140/'Drive Train'!$G$35</f>
        <v>0</v>
      </c>
      <c r="T140" s="88">
        <f>AE140*12*60/(PI() * 'Drive Train'!$G$17)/S$2*ABS(S140)</f>
        <v>0</v>
      </c>
      <c r="U140" s="2">
        <f>IF(OR(AD139=1,AND($C$32=Motors!$C$28,'DT-Prelim Calcs'!AI139=1)),0,IF(AG140=0,-(V139+$C$9)/($C$8-$C$9)*$C$7,($C$6*S140-T140)/($C$6*S140)*$C$7*S140))</f>
        <v>0</v>
      </c>
      <c r="V140" s="110">
        <f>IF(AND(AD139=1,AI139=1),0,ABS(U140/$C$7*($C$8-$C$9)+$C$9) *'Drive Train'!$K$55 + V139*(1-'Drive Train'!$K$55))</f>
        <v>0</v>
      </c>
      <c r="W140" s="110">
        <f t="shared" si="196"/>
        <v>0</v>
      </c>
      <c r="X140" s="2">
        <f>MAX(MIN(IF(AND(AI139=1,AG140&lt;0),-1,1)*(W140-$C$9)/($C$8-$C$9)*$C$7-$C$29*AE140/T$2 -  AI139*$C$29/2,X$2),MAX(X$4:X139)*-1)</f>
        <v>-0.19877611615902296</v>
      </c>
      <c r="Y140" s="110">
        <f t="shared" si="197"/>
        <v>0</v>
      </c>
      <c r="Z140" s="110">
        <f t="shared" si="198"/>
        <v>0</v>
      </c>
      <c r="AA140" s="110">
        <f t="shared" si="199"/>
        <v>0</v>
      </c>
      <c r="AB140" s="110" t="e">
        <f t="shared" si="200"/>
        <v>#N/A</v>
      </c>
      <c r="AC140" s="88">
        <f t="shared" si="244"/>
        <v>0</v>
      </c>
      <c r="AD140" s="1">
        <f t="shared" si="201"/>
        <v>1</v>
      </c>
      <c r="AE140" s="110">
        <f t="shared" si="202"/>
        <v>0</v>
      </c>
      <c r="AF140" s="110" t="e">
        <f t="shared" si="203"/>
        <v>#N/A</v>
      </c>
      <c r="AG140" s="110">
        <f>IF(AI139=0,MIN('Drive Train'!$G$35-W139*$C$21*'Drive Train'!$G$38,AG139+W$2)-$C$3,IF(AE139-1&lt;=0,0,IF($C$32=Motors!$C$26,MAX(ABS('Drive Train'!$G$35-W139*$C$21*'Drive Train'!$G$38)*-1,AG139-W$2),MAX(0,ABS('Drive Train'!$G$35-W139*$C$21*'Drive Train'!$G$38)*-1,AG139-W$2))))</f>
        <v>0</v>
      </c>
      <c r="AH140" s="110">
        <f>'Drive Train'!$G$35-ABS(W140)*'DT-Prelim Calcs'!$C$21*'Drive Train'!$G$38</f>
        <v>12.7</v>
      </c>
      <c r="AI140" s="1">
        <f>IF(AJ140&gt;='Drive Train'!$G$30,1,0)</f>
        <v>1</v>
      </c>
      <c r="AJ140" s="110">
        <f>AJ139+0.5*Y140*'DT-Prelim Calcs'!$C$11^2+AE140*'DT-Prelim Calcs'!$C$11</f>
        <v>27.383415475911544</v>
      </c>
      <c r="AK140" s="110">
        <f t="shared" si="204"/>
        <v>0</v>
      </c>
      <c r="AL140" s="119">
        <f>AL139+'DT-Prelim Calcs'!$C$11</f>
        <v>5.4400000000000039</v>
      </c>
      <c r="AM140" s="2">
        <f>AW140/'Drive Train'!$G$35</f>
        <v>0.78969111781484136</v>
      </c>
      <c r="AN140" s="88">
        <f>AU140*12*60/(PI() * 'Drive Train'!$G$17)/AM$2*AM140</f>
        <v>2808.5572441396944</v>
      </c>
      <c r="AO140" s="2">
        <f>('DT-Prelim Calcs'!$C$6*AM140-AN140)/('DT-Prelim Calcs'!$C$6*AM140)*'DT-Prelim Calcs'!$C$7*AM140</f>
        <v>0.43537103190026716</v>
      </c>
      <c r="AP140" s="110">
        <f>AO140/'DT-Prelim Calcs'!$C$7*('DT-Prelim Calcs'!$C$8-'DT-Prelim Calcs'!$C$9)+'DT-Prelim Calcs'!$C$9</f>
        <v>29.554545208101402</v>
      </c>
      <c r="AQ140" s="110">
        <f t="shared" si="205"/>
        <v>29.554545208101402</v>
      </c>
      <c r="AR140" s="2">
        <f t="shared" si="245"/>
        <v>0.25317205254589203</v>
      </c>
      <c r="AS140" s="110">
        <f>AR140*'DT-Prelim Calcs'!$C$21/AM$2/'DT-Prelim Calcs'!$C$19/'DT-Prelim Calcs'!$C$18*3.39*'DT-Prelim Calcs'!$C$20</f>
        <v>2.820792380056671</v>
      </c>
      <c r="AT140" s="88">
        <f t="shared" si="206"/>
        <v>0</v>
      </c>
      <c r="AU140" s="110">
        <f>AS139*'DT-Prelim Calcs'!$C$11+AU139</f>
        <v>31.036547097436934</v>
      </c>
      <c r="AV140" s="110">
        <f>AV139+0.5*AS140*'DT-Prelim Calcs'!$C$11^2+AU140*'DT-Prelim Calcs'!$C$11</f>
        <v>101.50276082713079</v>
      </c>
      <c r="AW140" s="110">
        <f>MIN('Drive Train'!$G$35-AQ139*'DT-Prelim Calcs'!$C$21*'Drive Train'!$G$38,AW139+AQ$2)</f>
        <v>10.029077196248485</v>
      </c>
      <c r="AX140" s="110">
        <f>'Drive Train'!$G$35-AQ140*'DT-Prelim Calcs'!$C$21*'Drive Train'!$G$38</f>
        <v>10.040090931270873</v>
      </c>
      <c r="AY140" s="1">
        <f>IF(AV140&gt;='Drive Train'!$G$30,1,0)</f>
        <v>1</v>
      </c>
      <c r="AZ140" s="110">
        <f t="shared" si="246"/>
        <v>0</v>
      </c>
      <c r="BA140" s="119">
        <f>BA139+'DT-Prelim Calcs'!$C$11</f>
        <v>5.4400000000000039</v>
      </c>
      <c r="BB140" s="2">
        <f>BL140/'Drive Train'!$G$35</f>
        <v>0.86525429583320546</v>
      </c>
      <c r="BC140" s="88">
        <f>BJ140*12*60/(PI() * 'Drive Train'!$G$17)/BB$2*BB140</f>
        <v>3968.2322711223037</v>
      </c>
      <c r="BD140" s="2">
        <f>('DT-Prelim Calcs'!$C$6*BB140-BC140)/('DT-Prelim Calcs'!$C$6*BB140)*'DT-Prelim Calcs'!$C$7*BB140</f>
        <v>0.26192508070659221</v>
      </c>
      <c r="BE140" s="110">
        <f>BD140/'DT-Prelim Calcs'!$C$7*('DT-Prelim Calcs'!$C$8-'DT-Prelim Calcs'!$C$9)+'DT-Prelim Calcs'!$C$9</f>
        <v>18.975572298416264</v>
      </c>
      <c r="BF140" s="110">
        <f t="shared" si="207"/>
        <v>18.975572298416264</v>
      </c>
      <c r="BG140" s="2">
        <f t="shared" si="247"/>
        <v>2.6976279522474056E-2</v>
      </c>
      <c r="BH140" s="110">
        <f>BG140*'DT-Prelim Calcs'!$C$21/BB$2/'DT-Prelim Calcs'!$C$19/'DT-Prelim Calcs'!$C$18*3.39*'DT-Prelim Calcs'!$C$20</f>
        <v>0.4675444848921122</v>
      </c>
      <c r="BI140" s="88">
        <f t="shared" si="208"/>
        <v>0</v>
      </c>
      <c r="BJ140" s="110">
        <f>BH139*'DT-Prelim Calcs'!$C$11+BJ139</f>
        <v>25.728541413305717</v>
      </c>
      <c r="BK140" s="110">
        <f>BK139+0.5*BH140*'DT-Prelim Calcs'!$C$11^2+BJ140*'DT-Prelim Calcs'!$C$11</f>
        <v>103.32076664279532</v>
      </c>
      <c r="BL140" s="110">
        <f>MIN('Drive Train'!$G$35-BF139*'DT-Prelim Calcs'!$C$21*'Drive Train'!$G$38,BL139+BF$2)</f>
        <v>10.988729557081708</v>
      </c>
      <c r="BM140" s="110">
        <f>'Drive Train'!$G$35-BF140*'DT-Prelim Calcs'!$C$21*'Drive Train'!$G$38</f>
        <v>10.992198493142535</v>
      </c>
      <c r="BN140" s="1">
        <f>IF(BK140&gt;='Drive Train'!$G$30,1,0)</f>
        <v>1</v>
      </c>
      <c r="BO140" s="110">
        <f t="shared" si="248"/>
        <v>0</v>
      </c>
      <c r="BP140" s="119">
        <f>BP139+'DT-Prelim Calcs'!$C$11</f>
        <v>5.4400000000000039</v>
      </c>
      <c r="BQ140" s="2">
        <f>CA140/'Drive Train'!$G$35</f>
        <v>0.87436873993217801</v>
      </c>
      <c r="BR140" s="88">
        <f>BY140*12*60/(PI() * 'Drive Train'!$G$17)/BQ$2*BQ140</f>
        <v>4106.3388675065526</v>
      </c>
      <c r="BS140" s="2">
        <f>('DT-Prelim Calcs'!$C$6*BQ140-BR140)/('DT-Prelim Calcs'!$C$6*BQ140)*'DT-Prelim Calcs'!$C$7*BQ140</f>
        <v>0.24143221727967254</v>
      </c>
      <c r="BT140" s="110">
        <f>BS140/'DT-Prelim Calcs'!$C$7*('DT-Prelim Calcs'!$C$8-'DT-Prelim Calcs'!$C$9)+'DT-Prelim Calcs'!$C$9</f>
        <v>17.725652968831092</v>
      </c>
      <c r="BU140" s="110">
        <f t="shared" si="209"/>
        <v>17.725652968831092</v>
      </c>
      <c r="BV140" s="2">
        <f t="shared" si="249"/>
        <v>8.4083006499172108E-4</v>
      </c>
      <c r="BW140" s="110">
        <f>BV140*'DT-Prelim Calcs'!$C$21/BQ$2/'DT-Prelim Calcs'!$C$19/'DT-Prelim Calcs'!$C$18*3.39*'DT-Prelim Calcs'!$C$20</f>
        <v>1.9777649806659584E-2</v>
      </c>
      <c r="BX140" s="88">
        <f t="shared" si="210"/>
        <v>1</v>
      </c>
      <c r="BY140" s="110">
        <f>BW139*'DT-Prelim Calcs'!$C$11+BY139</f>
        <v>19.413169377230492</v>
      </c>
      <c r="BZ140" s="110">
        <f>BZ139+0.5*BW140*'DT-Prelim Calcs'!$C$11^2+BY140*'DT-Prelim Calcs'!$C$11</f>
        <v>89.453627140704029</v>
      </c>
      <c r="CA140" s="110">
        <f>MIN('Drive Train'!$G$35-BU139*'DT-Prelim Calcs'!$C$21*'Drive Train'!$G$38,CA139+BU$2)</f>
        <v>11.10448299713866</v>
      </c>
      <c r="CB140" s="110">
        <f>'Drive Train'!$G$35-BU140*'DT-Prelim Calcs'!$C$21*'Drive Train'!$G$38</f>
        <v>11.104691232805202</v>
      </c>
      <c r="CC140" s="1">
        <f>IF(BZ140&gt;='Drive Train'!$G$30,1,0)</f>
        <v>1</v>
      </c>
      <c r="CD140" s="110">
        <f t="shared" si="250"/>
        <v>0</v>
      </c>
      <c r="CE140" s="119">
        <f>CE139+'DT-Prelim Calcs'!$C$11</f>
        <v>5.4400000000000039</v>
      </c>
      <c r="CF140" s="2">
        <f>CP140/'Drive Train'!$G$35</f>
        <v>0.87466758470644168</v>
      </c>
      <c r="CG140" s="88">
        <f>CN140*12*60/(PI() * 'Drive Train'!$G$17)/CF$2*CF140</f>
        <v>4110.793147498508</v>
      </c>
      <c r="CH140" s="2">
        <f>('DT-Prelim Calcs'!$C$6*CF140-CG140)/('DT-Prelim Calcs'!$C$6*CF140)*'DT-Prelim Calcs'!$C$7*CF140</f>
        <v>0.24077815437223057</v>
      </c>
      <c r="CI140" s="110">
        <f>CH140/'DT-Prelim Calcs'!$C$7*('DT-Prelim Calcs'!$C$8-'DT-Prelim Calcs'!$C$9)+'DT-Prelim Calcs'!$C$9</f>
        <v>17.685759770221154</v>
      </c>
      <c r="CJ140" s="110">
        <f t="shared" si="211"/>
        <v>17.685759770221154</v>
      </c>
      <c r="CK140" s="2">
        <f t="shared" si="251"/>
        <v>8.0810447223023107E-6</v>
      </c>
      <c r="CL140" s="110">
        <f>CK140*'DT-Prelim Calcs'!$C$21/CF$2/'DT-Prelim Calcs'!$C$19/'DT-Prelim Calcs'!$C$18*3.39*'DT-Prelim Calcs'!$C$20</f>
        <v>2.4009969132418927E-4</v>
      </c>
      <c r="CM140" s="88">
        <f t="shared" si="212"/>
        <v>1</v>
      </c>
      <c r="CN140" s="110">
        <f>CL139*'DT-Prelim Calcs'!$C$11+CN139</f>
        <v>15.380173396748864</v>
      </c>
      <c r="CO140" s="110">
        <f>CO139+0.5*CL140*'DT-Prelim Calcs'!$C$11^2+CN140*'DT-Prelim Calcs'!$C$11</f>
        <v>75.639718183589622</v>
      </c>
      <c r="CP140" s="110">
        <f>MIN('Drive Train'!$G$35-CJ139*'DT-Prelim Calcs'!$C$21*'Drive Train'!$G$38,CP139+CJ$2)</f>
        <v>11.108278325771808</v>
      </c>
      <c r="CQ140" s="110">
        <f>'Drive Train'!$G$35-CJ140*'DT-Prelim Calcs'!$C$21*'Drive Train'!$G$38</f>
        <v>11.108281620680096</v>
      </c>
      <c r="CR140" s="1">
        <f>IF(CO140&gt;='Drive Train'!$G$30,1,0)</f>
        <v>1</v>
      </c>
      <c r="CS140" s="110">
        <f t="shared" si="252"/>
        <v>0</v>
      </c>
      <c r="CT140" s="119">
        <f>CT139+'DT-Prelim Calcs'!$C$11</f>
        <v>5.4400000000000039</v>
      </c>
      <c r="CU140" s="2">
        <f>DE140/'Drive Train'!$G$35</f>
        <v>0.87467057672971948</v>
      </c>
      <c r="CV140" s="88">
        <f>DC140*12*60/(PI() * 'Drive Train'!$G$17)/CU$2*CU140</f>
        <v>4110.8368161644667</v>
      </c>
      <c r="CW140" s="2">
        <f>('DT-Prelim Calcs'!$C$6*CU140-CV140)/('DT-Prelim Calcs'!$C$6*CU140)*'DT-Prelim Calcs'!$C$7*CU140</f>
        <v>0.24077182983412745</v>
      </c>
      <c r="CX140" s="110">
        <f>CW140/'DT-Prelim Calcs'!$C$7*('DT-Prelim Calcs'!$C$8-'DT-Prelim Calcs'!$C$9)+'DT-Prelim Calcs'!$C$9</f>
        <v>17.685374018251746</v>
      </c>
      <c r="CY140" s="110">
        <f t="shared" si="213"/>
        <v>17.685374018251746</v>
      </c>
      <c r="CZ140" s="2">
        <f t="shared" si="253"/>
        <v>2.2444394065512796E-8</v>
      </c>
      <c r="DA140" s="110">
        <f>CZ140*'DT-Prelim Calcs'!$C$21/CU$2/'DT-Prelim Calcs'!$C$19/'DT-Prelim Calcs'!$C$18*3.39*'DT-Prelim Calcs'!$C$20</f>
        <v>8.0578417300351291E-7</v>
      </c>
      <c r="DB140" s="88">
        <f t="shared" si="214"/>
        <v>1</v>
      </c>
      <c r="DC140" s="110">
        <f>DA139*'DT-Prelim Calcs'!$C$11+DC139</f>
        <v>12.72851103481436</v>
      </c>
      <c r="DD140" s="110">
        <f>DD139+0.5*DA140*'DT-Prelim Calcs'!$C$11^2+DC140*'DT-Prelim Calcs'!$C$11</f>
        <v>64.633669825300018</v>
      </c>
      <c r="DE140" s="110">
        <f>MIN('Drive Train'!$G$35-CY139*'DT-Prelim Calcs'!$C$21*'Drive Train'!$G$38,DE139+CY$2)</f>
        <v>11.108316324467436</v>
      </c>
      <c r="DF140" s="110">
        <f>'Drive Train'!$G$35-CY140*'DT-Prelim Calcs'!$C$21*'Drive Train'!$G$38</f>
        <v>11.108316338357342</v>
      </c>
      <c r="DG140" s="1">
        <f>IF(DD140&gt;='Drive Train'!$G$30,1,0)</f>
        <v>1</v>
      </c>
      <c r="DH140" s="110">
        <f t="shared" si="254"/>
        <v>0</v>
      </c>
      <c r="DI140" s="119">
        <f>DI139+'DT-Prelim Calcs'!$C$11</f>
        <v>5.4400000000000039</v>
      </c>
      <c r="DJ140" s="2">
        <f>DT140/'Drive Train'!$G$35</f>
        <v>0.87467058542202158</v>
      </c>
      <c r="DK140" s="88">
        <f>DR140*12*60/(PI() * 'Drive Train'!$G$17)/DJ$2*DJ140</f>
        <v>4110.8369397515025</v>
      </c>
      <c r="DL140" s="2">
        <f>('DT-Prelim Calcs'!$C$6*DJ140-DK140)/('DT-Prelim Calcs'!$C$6*DJ140)*'DT-Prelim Calcs'!$C$7*DJ140</f>
        <v>0.24077181225162253</v>
      </c>
      <c r="DM140" s="110">
        <f>DL140/'DT-Prelim Calcs'!$C$7*('DT-Prelim Calcs'!$C$8-'DT-Prelim Calcs'!$C$9)+'DT-Prelim Calcs'!$C$9</f>
        <v>17.685372945843646</v>
      </c>
      <c r="DN140" s="110">
        <f t="shared" si="215"/>
        <v>17.685372945843646</v>
      </c>
      <c r="DO140" s="2">
        <f t="shared" si="255"/>
        <v>1.6135981439902025E-11</v>
      </c>
      <c r="DP140" s="110">
        <f>DO140*'DT-Prelim Calcs'!$C$21/DJ$2/'DT-Prelim Calcs'!$C$19/'DT-Prelim Calcs'!$C$18*3.39*'DT-Prelim Calcs'!$C$20</f>
        <v>6.7918354034202748E-10</v>
      </c>
      <c r="DQ140" s="88">
        <f t="shared" si="216"/>
        <v>1</v>
      </c>
      <c r="DR140" s="110">
        <f>DP139*'DT-Prelim Calcs'!$C$11+DR139</f>
        <v>10.856671395253878</v>
      </c>
      <c r="DS140" s="110">
        <f>DS139+0.5*DP140*'DT-Prelim Calcs'!$C$11^2+DR140*'DT-Prelim Calcs'!$C$11</f>
        <v>56.093653882652035</v>
      </c>
      <c r="DT140" s="110">
        <f>MIN('Drive Train'!$G$35-DN139*'DT-Prelim Calcs'!$C$21*'Drive Train'!$G$38,DT139+DN$2)</f>
        <v>11.108316434859674</v>
      </c>
      <c r="DU140" s="110">
        <f>'Drive Train'!$G$35-DN140*'DT-Prelim Calcs'!$C$21*'Drive Train'!$G$38</f>
        <v>11.108316434874071</v>
      </c>
      <c r="DV140" s="1">
        <f>IF(DS140&gt;='Drive Train'!$G$30,1,0)</f>
        <v>1</v>
      </c>
      <c r="DW140" s="110">
        <f t="shared" si="256"/>
        <v>0</v>
      </c>
      <c r="DX140" s="119">
        <f>DX139+'DT-Prelim Calcs'!$C$11</f>
        <v>5.4400000000000039</v>
      </c>
      <c r="DY140" s="2">
        <f>EI140/'Drive Train'!$G$35</f>
        <v>0.87467058542861398</v>
      </c>
      <c r="DZ140" s="88">
        <f>EG140*12*60/(PI() * 'Drive Train'!$G$17)/DY$2*DY140</f>
        <v>4110.8369398423119</v>
      </c>
      <c r="EA140" s="2">
        <f>('DT-Prelim Calcs'!$C$6*DY140-DZ140)/('DT-Prelim Calcs'!$C$6*DY140)*'DT-Prelim Calcs'!$C$7*DY140</f>
        <v>0.24077181223899297</v>
      </c>
      <c r="EB140" s="110">
        <f>EA140/'DT-Prelim Calcs'!$C$7*('DT-Prelim Calcs'!$C$8-'DT-Prelim Calcs'!$C$9)+'DT-Prelim Calcs'!$C$9</f>
        <v>17.685372945073333</v>
      </c>
      <c r="EC140" s="110">
        <f t="shared" si="217"/>
        <v>17.685372945073333</v>
      </c>
      <c r="ED140" s="2">
        <f t="shared" si="257"/>
        <v>2.3592239273284576E-15</v>
      </c>
      <c r="EE140" s="110">
        <f>ED140*'DT-Prelim Calcs'!$C$21/DY$2/'DT-Prelim Calcs'!$C$19/'DT-Prelim Calcs'!$C$18*3.39*'DT-Prelim Calcs'!$C$20</f>
        <v>1.1390600520047419E-13</v>
      </c>
      <c r="EF140" s="88">
        <f t="shared" si="218"/>
        <v>1</v>
      </c>
      <c r="EG140" s="110">
        <f>EE139*'DT-Prelim Calcs'!$C$11+EG139</f>
        <v>9.4647904472821498</v>
      </c>
      <c r="EH140" s="110">
        <f>EH139+0.5*EE140*'DT-Prelim Calcs'!$C$11^2+EG140*'DT-Prelim Calcs'!$C$11</f>
        <v>49.412204887355699</v>
      </c>
      <c r="EI140" s="110">
        <f>MIN('Drive Train'!$G$35-EC139*'DT-Prelim Calcs'!$C$21*'Drive Train'!$G$38,EI139+EC$2)</f>
        <v>11.108316434943397</v>
      </c>
      <c r="EJ140" s="110">
        <f>'Drive Train'!$G$35-EC140*'DT-Prelim Calcs'!$C$21*'Drive Train'!$G$38</f>
        <v>11.108316434943399</v>
      </c>
      <c r="EK140" s="1">
        <f>IF(EH140&gt;='Drive Train'!$G$30,1,0)</f>
        <v>1</v>
      </c>
      <c r="EL140" s="110">
        <f t="shared" si="258"/>
        <v>0</v>
      </c>
      <c r="EM140" s="119">
        <f>EM139+'DT-Prelim Calcs'!$C$11</f>
        <v>5.4400000000000039</v>
      </c>
      <c r="EN140" s="2">
        <f>EX140/'Drive Train'!$G$35</f>
        <v>0.87467058542861498</v>
      </c>
      <c r="EO140" s="88">
        <f>EV140*12*60/(PI() * 'Drive Train'!$G$17)/EN$2*EN140</f>
        <v>4110.8369398423256</v>
      </c>
      <c r="EP140" s="2">
        <f>('DT-Prelim Calcs'!$C$6*EN140-EO140)/('DT-Prelim Calcs'!$C$6*EN140)*'DT-Prelim Calcs'!$C$7*EN140</f>
        <v>0.24077181223899105</v>
      </c>
      <c r="EQ140" s="110">
        <f>EP140/'DT-Prelim Calcs'!$C$7*('DT-Prelim Calcs'!$C$8-'DT-Prelim Calcs'!$C$9)+'DT-Prelim Calcs'!$C$9</f>
        <v>17.685372945073215</v>
      </c>
      <c r="ER140" s="110">
        <f t="shared" si="219"/>
        <v>17.685372945073215</v>
      </c>
      <c r="ES140" s="2">
        <f t="shared" si="259"/>
        <v>-8.3266726846886741E-17</v>
      </c>
      <c r="ET140" s="110">
        <f>ES140*'DT-Prelim Calcs'!$C$21/EN$2/'DT-Prelim Calcs'!$C$19/'DT-Prelim Calcs'!$C$18*3.39*'DT-Prelim Calcs'!$C$20</f>
        <v>-4.5356237364894706E-15</v>
      </c>
      <c r="EU140" s="88">
        <f t="shared" si="220"/>
        <v>1</v>
      </c>
      <c r="EV140" s="110">
        <f>ET139*'DT-Prelim Calcs'!$C$11+EV139</f>
        <v>8.3892460782728335</v>
      </c>
      <c r="EW140" s="110">
        <f>EW139+0.5*ET140*'DT-Prelim Calcs'!$C$11^2+EV140*'DT-Prelim Calcs'!$C$11</f>
        <v>44.094055012362546</v>
      </c>
      <c r="EX140" s="110">
        <f>MIN('Drive Train'!$G$35-ER139*'DT-Prelim Calcs'!$C$21*'Drive Train'!$G$38,EX139+ER$2)</f>
        <v>11.10831643494341</v>
      </c>
      <c r="EY140" s="110">
        <f>'Drive Train'!$G$35-ER140*'DT-Prelim Calcs'!$C$21*'Drive Train'!$G$38</f>
        <v>11.10831643494341</v>
      </c>
      <c r="EZ140" s="1">
        <f>IF(EW140&gt;='Drive Train'!$G$30,1,0)</f>
        <v>1</v>
      </c>
      <c r="FA140" s="110">
        <f t="shared" si="260"/>
        <v>0</v>
      </c>
      <c r="FB140" s="119">
        <f>FB139+'DT-Prelim Calcs'!$C$11</f>
        <v>5.4400000000000039</v>
      </c>
      <c r="FC140" s="2">
        <f>FM140/'Drive Train'!$G$35</f>
        <v>0.87467058542861498</v>
      </c>
      <c r="FD140" s="88">
        <f>FK140*12*60/(PI() * 'Drive Train'!$G$17)/FC$2*FC140</f>
        <v>4110.8369398423247</v>
      </c>
      <c r="FE140" s="2">
        <f>('DT-Prelim Calcs'!$C$6*FC140-FD140)/('DT-Prelim Calcs'!$C$6*FC140)*'DT-Prelim Calcs'!$C$7*FC140</f>
        <v>0.24077181223899125</v>
      </c>
      <c r="FF140" s="110">
        <f>FE140/'DT-Prelim Calcs'!$C$7*('DT-Prelim Calcs'!$C$8-'DT-Prelim Calcs'!$C$9)+'DT-Prelim Calcs'!$C$9</f>
        <v>17.685372945073226</v>
      </c>
      <c r="FG140" s="110">
        <f t="shared" si="221"/>
        <v>17.685372945073226</v>
      </c>
      <c r="FH140" s="2">
        <f t="shared" si="261"/>
        <v>1.1102230246251565E-16</v>
      </c>
      <c r="FI140" s="110">
        <f>FH140*'DT-Prelim Calcs'!$C$21/FC$2/'DT-Prelim Calcs'!$C$19/'DT-Prelim Calcs'!$C$18*3.39*'DT-Prelim Calcs'!$C$20</f>
        <v>6.7347140329692135E-15</v>
      </c>
      <c r="FJ140" s="88">
        <f t="shared" si="222"/>
        <v>1</v>
      </c>
      <c r="FK140" s="110">
        <f>FI139*'DT-Prelim Calcs'!$C$11+FK139</f>
        <v>7.5332005600817276</v>
      </c>
      <c r="FL140" s="110">
        <f>FL139+0.5*FI140*'DT-Prelim Calcs'!$C$11^2+FK140*'DT-Prelim Calcs'!$C$11</f>
        <v>39.784690053165875</v>
      </c>
      <c r="FM140" s="110">
        <f>MIN('Drive Train'!$G$35-FG139*'DT-Prelim Calcs'!$C$21*'Drive Train'!$G$38,FM139+FG$2)</f>
        <v>11.10831643494341</v>
      </c>
      <c r="FN140" s="110">
        <f>'Drive Train'!$G$35-FG140*'DT-Prelim Calcs'!$C$21*'Drive Train'!$G$38</f>
        <v>11.10831643494341</v>
      </c>
      <c r="FO140" s="1">
        <f>IF(FL140&gt;='Drive Train'!$G$30,1,0)</f>
        <v>1</v>
      </c>
      <c r="FP140" s="110">
        <f t="shared" si="262"/>
        <v>0</v>
      </c>
      <c r="FQ140" s="119">
        <f>FQ139+'DT-Prelim Calcs'!$C$11</f>
        <v>5.4400000000000039</v>
      </c>
      <c r="FR140" s="2">
        <f>GB140/'Drive Train'!$G$35</f>
        <v>0.87467058542861498</v>
      </c>
      <c r="FS140" s="88">
        <f>FZ140*12*60/(PI() * 'Drive Train'!$G$17)/FR$2*FR140</f>
        <v>4110.8369398423247</v>
      </c>
      <c r="FT140" s="2">
        <f>('DT-Prelim Calcs'!$C$6*FR140-FS140)/('DT-Prelim Calcs'!$C$6*FR140)*'DT-Prelim Calcs'!$C$7*FR140</f>
        <v>0.24077181223899125</v>
      </c>
      <c r="FU140" s="110">
        <f>FT140/'DT-Prelim Calcs'!$C$7*('DT-Prelim Calcs'!$C$8-'DT-Prelim Calcs'!$C$9)+'DT-Prelim Calcs'!$C$9</f>
        <v>17.685372945073226</v>
      </c>
      <c r="FV140" s="110">
        <f t="shared" si="223"/>
        <v>17.685372945073226</v>
      </c>
      <c r="FW140" s="2">
        <f t="shared" si="263"/>
        <v>1.3877787807814457E-16</v>
      </c>
      <c r="FX140" s="110">
        <f>FW140*'DT-Prelim Calcs'!$C$21/FR$2/'DT-Prelim Calcs'!$C$19/'DT-Prelim Calcs'!$C$18*3.39*'DT-Prelim Calcs'!$C$20</f>
        <v>9.2774121882739154E-15</v>
      </c>
      <c r="FY140" s="88">
        <f t="shared" si="224"/>
        <v>1</v>
      </c>
      <c r="FZ140" s="110">
        <f>FX139*'DT-Prelim Calcs'!$C$11+FZ139</f>
        <v>6.8356819897037893</v>
      </c>
      <c r="GA140" s="110">
        <f>GA139+0.5*FX140*'DT-Prelim Calcs'!$C$11^2+FZ140*'DT-Prelim Calcs'!$C$11</f>
        <v>36.229562179282603</v>
      </c>
      <c r="GB140" s="110">
        <f>MIN('Drive Train'!$G$35-FV139*'DT-Prelim Calcs'!$C$21*'Drive Train'!$G$38,GB139+FV$2)</f>
        <v>11.10831643494341</v>
      </c>
      <c r="GC140" s="110">
        <f>'Drive Train'!$G$35-FV140*'DT-Prelim Calcs'!$C$21*'Drive Train'!$G$38</f>
        <v>11.10831643494341</v>
      </c>
      <c r="GD140" s="1">
        <f>IF(GA140&gt;='Drive Train'!$G$30,1,0)</f>
        <v>1</v>
      </c>
      <c r="GE140" s="110">
        <f t="shared" si="264"/>
        <v>0</v>
      </c>
      <c r="GF140" s="119">
        <f>GF139+'DT-Prelim Calcs'!$C$11</f>
        <v>5.4400000000000039</v>
      </c>
      <c r="GG140" s="2">
        <f>GQ140/'Drive Train'!$G$35</f>
        <v>0.87467058002318687</v>
      </c>
      <c r="GH140" s="88">
        <f>GO140*12*60/(PI() * 'Drive Train'!$G$17)/GG$2*GG140</f>
        <v>4110.8368634401422</v>
      </c>
      <c r="GI140" s="2">
        <f>('DT-Prelim Calcs'!$C$6*GG140-GH140)/('DT-Prelim Calcs'!$C$6*GG140)*'DT-Prelim Calcs'!$C$7*GG140</f>
        <v>0.24077182306375502</v>
      </c>
      <c r="GJ140" s="110">
        <f>GI140/'DT-Prelim Calcs'!$C$7*('DT-Prelim Calcs'!$C$8-'DT-Prelim Calcs'!$C$9)+'DT-Prelim Calcs'!$C$9</f>
        <v>17.685373605307046</v>
      </c>
      <c r="GK140" s="110">
        <f t="shared" si="265"/>
        <v>17.685373605307046</v>
      </c>
      <c r="GL140" s="2">
        <f t="shared" si="266"/>
        <v>1.381168174274805E-8</v>
      </c>
      <c r="GM140" s="110">
        <f>GL140*'DT-Prelim Calcs'!$C$21/GG$2/'DT-Prelim Calcs'!$C$19/'DT-Prelim Calcs'!$C$18*3.39*'DT-Prelim Calcs'!$C$20</f>
        <v>5.1295665304723097E-7</v>
      </c>
      <c r="GN140" s="88">
        <f t="shared" si="225"/>
        <v>1</v>
      </c>
      <c r="GO140" s="110">
        <f>GM139*'DT-Prelim Calcs'!$C$11+GO139</f>
        <v>12.304227428825545</v>
      </c>
      <c r="GP140" s="110">
        <f>GP139+0.5*GM140*'DT-Prelim Calcs'!$C$11^2+GO140*'DT-Prelim Calcs'!$C$11</f>
        <v>60.856694430588881</v>
      </c>
      <c r="GQ140" s="110">
        <f>MIN('Drive Train'!$G$35-GK139*'DT-Prelim Calcs'!$C$21*'Drive Train'!$G$38,GQ139+GK$2)</f>
        <v>11.108316366294472</v>
      </c>
      <c r="GR140" s="110">
        <f>'Drive Train'!$G$35-GK140*'DT-Prelim Calcs'!$C$21*'Drive Train'!$G$38</f>
        <v>11.108316375522366</v>
      </c>
      <c r="GS140" s="1">
        <f>IF(GP140&gt;='Drive Train'!$G$30,1,0)</f>
        <v>1</v>
      </c>
      <c r="GT140" s="110">
        <f t="shared" si="267"/>
        <v>0</v>
      </c>
      <c r="GU140" s="119">
        <f>GU139+'DT-Prelim Calcs'!$C$11</f>
        <v>5.4400000000000039</v>
      </c>
      <c r="GV140" s="2">
        <f>HF140/'Drive Train'!$G$35</f>
        <v>0.87467058156472732</v>
      </c>
      <c r="GW140" s="88">
        <f>HD140*12*60/(PI() * 'Drive Train'!$G$17)/GV$2*GV140</f>
        <v>4110.8368852288068</v>
      </c>
      <c r="GX140" s="2">
        <f>('DT-Prelim Calcs'!$C$6*GV140-GW140)/('DT-Prelim Calcs'!$C$6*GV140)*'DT-Prelim Calcs'!$C$7*GV140</f>
        <v>0.24077181997670768</v>
      </c>
      <c r="GY140" s="110">
        <f>GX140/'DT-Prelim Calcs'!$C$7*('DT-Prelim Calcs'!$C$8-'DT-Prelim Calcs'!$C$9)+'DT-Prelim Calcs'!$C$9</f>
        <v>17.685373417019051</v>
      </c>
      <c r="GZ140" s="110">
        <f t="shared" si="226"/>
        <v>17.685373417019051</v>
      </c>
      <c r="HA140" s="2">
        <f t="shared" si="268"/>
        <v>9.8728137887249545E-9</v>
      </c>
      <c r="HB140" s="110">
        <f>HA140*'DT-Prelim Calcs'!$C$21/GV$2/'DT-Prelim Calcs'!$C$19/'DT-Prelim Calcs'!$C$18*3.39*'DT-Prelim Calcs'!$C$20</f>
        <v>3.6666972288743725E-7</v>
      </c>
      <c r="HC140" s="88">
        <f t="shared" si="227"/>
        <v>1</v>
      </c>
      <c r="HD140" s="110">
        <f>HB139*'DT-Prelim Calcs'!$C$11+HD139</f>
        <v>12.304227472356366</v>
      </c>
      <c r="HE140" s="110">
        <f>HE139+0.5*HB140*'DT-Prelim Calcs'!$C$11^2+HD140*'DT-Prelim Calcs'!$C$11</f>
        <v>61.524311444206205</v>
      </c>
      <c r="HF140" s="110">
        <f>MIN('Drive Train'!$G$35-GZ139*'DT-Prelim Calcs'!$C$21*'Drive Train'!$G$38,HF139+GZ$2)</f>
        <v>11.108316385872037</v>
      </c>
      <c r="HG140" s="110">
        <f>'Drive Train'!$G$35-GZ140*'DT-Prelim Calcs'!$C$21*'Drive Train'!$G$38</f>
        <v>11.108316392468286</v>
      </c>
      <c r="HH140" s="1">
        <f>IF(HE140&gt;='Drive Train'!$G$30,1,0)</f>
        <v>1</v>
      </c>
      <c r="HI140" s="110">
        <f t="shared" si="269"/>
        <v>0</v>
      </c>
      <c r="HJ140" s="119">
        <f>HJ139+'DT-Prelim Calcs'!$C$11</f>
        <v>5.4400000000000039</v>
      </c>
      <c r="HK140" s="2">
        <f>HU140/'Drive Train'!$G$35</f>
        <v>0.87467058231162964</v>
      </c>
      <c r="HL140" s="88">
        <f>HS140*12*60/(PI() * 'Drive Train'!$G$17)/HK$2*HK140</f>
        <v>4110.8368957857792</v>
      </c>
      <c r="HM140" s="2">
        <f>('DT-Prelim Calcs'!$C$6*HK140-HL140)/('DT-Prelim Calcs'!$C$6*HK140)*'DT-Prelim Calcs'!$C$7*HK140</f>
        <v>0.24077181848098198</v>
      </c>
      <c r="HN140" s="110">
        <f>HM140/'DT-Prelim Calcs'!$C$7*('DT-Prelim Calcs'!$C$8-'DT-Prelim Calcs'!$C$9)+'DT-Prelim Calcs'!$C$9</f>
        <v>17.685373325790394</v>
      </c>
      <c r="HO140" s="110">
        <f t="shared" si="228"/>
        <v>17.685373325790394</v>
      </c>
      <c r="HP140" s="2">
        <f t="shared" si="270"/>
        <v>7.9643667771911453E-9</v>
      </c>
      <c r="HQ140" s="110">
        <f>HP140*'DT-Prelim Calcs'!$C$21/HK$2/'DT-Prelim Calcs'!$C$19/'DT-Prelim Calcs'!$C$18*3.39*'DT-Prelim Calcs'!$C$20</f>
        <v>2.9579127305142219E-7</v>
      </c>
      <c r="HR140" s="88">
        <f t="shared" si="229"/>
        <v>1</v>
      </c>
      <c r="HS140" s="110">
        <f>HQ139*'DT-Prelim Calcs'!$C$11+HS139</f>
        <v>12.304227493447778</v>
      </c>
      <c r="HT140" s="110">
        <f>HT139+0.5*HQ140*'DT-Prelim Calcs'!$C$11^2+HS140*'DT-Prelim Calcs'!$C$11</f>
        <v>61.993034203933078</v>
      </c>
      <c r="HU140" s="110">
        <f>MIN('Drive Train'!$G$35-HO139*'DT-Prelim Calcs'!$C$21*'Drive Train'!$G$38,HU139+HO$2)</f>
        <v>11.108316395357695</v>
      </c>
      <c r="HV140" s="110">
        <f>'Drive Train'!$G$35-HO140*'DT-Prelim Calcs'!$C$21*'Drive Train'!$G$38</f>
        <v>11.108316400678865</v>
      </c>
      <c r="HW140" s="1">
        <f>IF(HT140&gt;='Drive Train'!$G$30,1,0)</f>
        <v>1</v>
      </c>
      <c r="HX140" s="110">
        <f t="shared" si="271"/>
        <v>0</v>
      </c>
      <c r="HY140" s="119">
        <f>HY139+'DT-Prelim Calcs'!$C$11</f>
        <v>5.4400000000000039</v>
      </c>
      <c r="HZ140" s="2">
        <f>IJ140/'Drive Train'!$G$35</f>
        <v>0.87467058271327802</v>
      </c>
      <c r="IA140" s="88">
        <f>IH140*12*60/(PI() * 'Drive Train'!$G$17)/HZ$2*HZ140</f>
        <v>4110.8369014628188</v>
      </c>
      <c r="IB140" s="2">
        <f>('DT-Prelim Calcs'!$C$6*HZ140-IA140)/('DT-Prelim Calcs'!$C$6*HZ140)*'DT-Prelim Calcs'!$C$7*HZ140</f>
        <v>0.24077181767665101</v>
      </c>
      <c r="IC140" s="110">
        <f>IB140/'DT-Prelim Calcs'!$C$7*('DT-Prelim Calcs'!$C$8-'DT-Prelim Calcs'!$C$9)+'DT-Prelim Calcs'!$C$9</f>
        <v>17.685373276731909</v>
      </c>
      <c r="ID140" s="110">
        <f t="shared" si="230"/>
        <v>17.685373276731909</v>
      </c>
      <c r="IE140" s="2">
        <f t="shared" si="272"/>
        <v>6.9380938494401079E-9</v>
      </c>
      <c r="IF140" s="110">
        <f>IE140*'DT-Prelim Calcs'!$C$21/HZ$2/'DT-Prelim Calcs'!$C$19/'DT-Prelim Calcs'!$C$18*3.39*'DT-Prelim Calcs'!$C$20</f>
        <v>2.5767618062912803E-7</v>
      </c>
      <c r="IG140" s="88">
        <f t="shared" si="231"/>
        <v>1</v>
      </c>
      <c r="IH140" s="110">
        <f>IF139*'DT-Prelim Calcs'!$C$11+IH139</f>
        <v>12.304227504789738</v>
      </c>
      <c r="II140" s="110">
        <f>II139+0.5*IF140*'DT-Prelim Calcs'!$C$11^2+IH140*'DT-Prelim Calcs'!$C$11</f>
        <v>62.322099572476958</v>
      </c>
      <c r="IJ140" s="110">
        <f>MIN('Drive Train'!$G$35-ID139*'DT-Prelim Calcs'!$C$21*'Drive Train'!$G$38,IJ139+ID$2)</f>
        <v>11.10831640045863</v>
      </c>
      <c r="IK140" s="110">
        <f>'Drive Train'!$G$35-ID140*'DT-Prelim Calcs'!$C$21*'Drive Train'!$G$38</f>
        <v>11.108316405094127</v>
      </c>
      <c r="IL140" s="1">
        <f>IF(II140&gt;='Drive Train'!$G$30,1,0)</f>
        <v>1</v>
      </c>
      <c r="IM140" s="110">
        <f t="shared" si="273"/>
        <v>0</v>
      </c>
      <c r="IN140" s="119">
        <f>IN139+'DT-Prelim Calcs'!$C$11</f>
        <v>5.4400000000000039</v>
      </c>
      <c r="IO140" s="2">
        <f>IY140/'Drive Train'!$G$35</f>
        <v>0.87467058294906541</v>
      </c>
      <c r="IP140" s="88">
        <f>IW140*12*60/(PI() * 'Drive Train'!$G$17)/IO$2*IO140</f>
        <v>4110.8369047955184</v>
      </c>
      <c r="IQ140" s="2">
        <f>('DT-Prelim Calcs'!$C$6*IO140-IP140)/('DT-Prelim Calcs'!$C$6*IO140)*'DT-Prelim Calcs'!$C$7*IO140</f>
        <v>0.24077181720446975</v>
      </c>
      <c r="IR140" s="110">
        <f>IQ140/'DT-Prelim Calcs'!$C$7*('DT-Prelim Calcs'!$C$8-'DT-Prelim Calcs'!$C$9)+'DT-Prelim Calcs'!$C$9</f>
        <v>17.685373247932198</v>
      </c>
      <c r="IS140" s="110">
        <f t="shared" si="232"/>
        <v>17.685373247932198</v>
      </c>
      <c r="IT140" s="2">
        <f t="shared" si="274"/>
        <v>6.3356218049648305E-9</v>
      </c>
      <c r="IU140" s="110">
        <f>IT140*'DT-Prelim Calcs'!$C$21/IO$2/'DT-Prelim Calcs'!$C$19/'DT-Prelim Calcs'!$C$18*3.39*'DT-Prelim Calcs'!$C$20</f>
        <v>2.3530077050567754E-7</v>
      </c>
      <c r="IV140" s="88">
        <f t="shared" si="233"/>
        <v>1</v>
      </c>
      <c r="IW140" s="110">
        <f>IU139*'DT-Prelim Calcs'!$C$11+IW139</f>
        <v>12.304227511448021</v>
      </c>
      <c r="IX140" s="110">
        <f>IX139+0.5*IU140*'DT-Prelim Calcs'!$C$11^2+IW140*'DT-Prelim Calcs'!$C$11</f>
        <v>62.554817352334169</v>
      </c>
      <c r="IY140" s="110">
        <f>MIN('Drive Train'!$G$35-IS139*'DT-Prelim Calcs'!$C$21*'Drive Train'!$G$38,IY139+IS$2)</f>
        <v>11.108316403453131</v>
      </c>
      <c r="IZ140" s="110">
        <f>'Drive Train'!$G$35-IS140*'DT-Prelim Calcs'!$C$21*'Drive Train'!$G$38</f>
        <v>11.108316407686102</v>
      </c>
      <c r="JA140" s="1">
        <f>IF(IX140&gt;='Drive Train'!$G$30,1,0)</f>
        <v>1</v>
      </c>
      <c r="JB140" s="110">
        <f t="shared" si="275"/>
        <v>0</v>
      </c>
      <c r="JC140" s="119">
        <f>JC139+'DT-Prelim Calcs'!$C$11</f>
        <v>5.4400000000000039</v>
      </c>
      <c r="JD140" s="2">
        <f>JN140/'Drive Train'!$G$35</f>
        <v>0.87467058308712808</v>
      </c>
      <c r="JE140" s="88">
        <f>JL140*12*60/(PI() * 'Drive Train'!$G$17)/JD$2*JD140</f>
        <v>4110.8369067469439</v>
      </c>
      <c r="JF140" s="2">
        <f>('DT-Prelim Calcs'!$C$6*JD140-JE140)/('DT-Prelim Calcs'!$C$6*JD140)*'DT-Prelim Calcs'!$C$7*JD140</f>
        <v>0.24077181692798921</v>
      </c>
      <c r="JG140" s="110">
        <f>JF140/'DT-Prelim Calcs'!$C$7*('DT-Prelim Calcs'!$C$8-'DT-Prelim Calcs'!$C$9)+'DT-Prelim Calcs'!$C$9</f>
        <v>17.685373231068844</v>
      </c>
      <c r="JH140" s="110">
        <f t="shared" si="234"/>
        <v>17.685373231068844</v>
      </c>
      <c r="JI140" s="2">
        <f t="shared" si="276"/>
        <v>5.9828509091364168E-9</v>
      </c>
      <c r="JJ140" s="110">
        <f>JI140*'DT-Prelim Calcs'!$C$21/JD$2/'DT-Prelim Calcs'!$C$19/'DT-Prelim Calcs'!$C$18*3.39*'DT-Prelim Calcs'!$C$20</f>
        <v>2.2219909459198014E-7</v>
      </c>
      <c r="JK140" s="88">
        <f t="shared" si="235"/>
        <v>1</v>
      </c>
      <c r="JL140" s="110">
        <f>JJ139*'DT-Prelim Calcs'!$C$11+JL139</f>
        <v>12.304227515346705</v>
      </c>
      <c r="JM140" s="110">
        <f>JM139+0.5*JJ140*'DT-Prelim Calcs'!$C$11^2+JL140*'DT-Prelim Calcs'!$C$11</f>
        <v>62.712450095558495</v>
      </c>
      <c r="JN140" s="110">
        <f>MIN('Drive Train'!$G$35-JH139*'DT-Prelim Calcs'!$C$21*'Drive Train'!$G$38,JN139+JH$2)</f>
        <v>11.108316405206526</v>
      </c>
      <c r="JO140" s="110">
        <f>'Drive Train'!$G$35-JH140*'DT-Prelim Calcs'!$C$21*'Drive Train'!$G$38</f>
        <v>11.108316409203804</v>
      </c>
      <c r="JP140" s="1">
        <f>IF(JM140&gt;='Drive Train'!$G$30,1,0)</f>
        <v>1</v>
      </c>
      <c r="JQ140" s="110">
        <f>MIN(JG140,'DT-Prelim Calcs'!$C$10)*'DT-Prelim Calcs'!$C$11*1000/60/60*(1-JP140)</f>
        <v>0</v>
      </c>
      <c r="JR140" s="119">
        <f>JR139+'DT-Prelim Calcs'!$C$11</f>
        <v>5.4400000000000039</v>
      </c>
      <c r="JS140" s="2">
        <f>KC140/'Drive Train'!$G$35</f>
        <v>0.87467058313792301</v>
      </c>
      <c r="JT140" s="88">
        <f>KA140*12*60/(PI() * 'Drive Train'!$G$17)/JS$2*JS140</f>
        <v>4110.8369074648945</v>
      </c>
      <c r="JU140" s="2">
        <f>('DT-Prelim Calcs'!$C$6*JS140-JT140)/('DT-Prelim Calcs'!$C$6*JS140)*'DT-Prelim Calcs'!$C$7*JS140</f>
        <v>0.24077181682626911</v>
      </c>
      <c r="JV140" s="110">
        <f>JU140/'DT-Prelim Calcs'!$C$7*('DT-Prelim Calcs'!$C$8-'DT-Prelim Calcs'!$C$9)+'DT-Prelim Calcs'!$C$9</f>
        <v>17.685373224864641</v>
      </c>
      <c r="JW140" s="110">
        <f t="shared" si="236"/>
        <v>17.685373224864641</v>
      </c>
      <c r="JX140" s="2">
        <f t="shared" si="277"/>
        <v>5.8530628399555695E-9</v>
      </c>
      <c r="JY140" s="110">
        <f>JX140*'DT-Prelim Calcs'!$C$21/JS$2/'DT-Prelim Calcs'!$C$19/'DT-Prelim Calcs'!$C$18*3.39*'DT-Prelim Calcs'!$C$20</f>
        <v>2.1737885221943733E-7</v>
      </c>
      <c r="JZ140" s="88">
        <f t="shared" si="237"/>
        <v>1</v>
      </c>
      <c r="KA140" s="110">
        <f>JY139*'DT-Prelim Calcs'!$C$11+KA139</f>
        <v>12.304227516781072</v>
      </c>
      <c r="KB140" s="110">
        <f>KB139+0.5*JY140*'DT-Prelim Calcs'!$C$11^2+KA140*'DT-Prelim Calcs'!$C$11</f>
        <v>62.774540178545898</v>
      </c>
      <c r="KC140" s="110">
        <f>MIN('Drive Train'!$G$35-JW139*'DT-Prelim Calcs'!$C$21*'Drive Train'!$G$38,KC139+JW$2)</f>
        <v>11.108316405851621</v>
      </c>
      <c r="KD140" s="110">
        <f>'Drive Train'!$G$35-JW140*'DT-Prelim Calcs'!$C$21*'Drive Train'!$G$38</f>
        <v>11.108316409762182</v>
      </c>
      <c r="KE140" s="1">
        <f>IF(KB140&gt;='Drive Train'!$G$30,1,0)</f>
        <v>1</v>
      </c>
      <c r="KF140" s="110">
        <f>MIN(JV140,'DT-Prelim Calcs'!$C$10)*'DT-Prelim Calcs'!$C$11*1000/60/60*(1-KE140)</f>
        <v>0</v>
      </c>
      <c r="KG140" s="119">
        <f>KG139+'DT-Prelim Calcs'!$C$11</f>
        <v>5.4400000000000039</v>
      </c>
      <c r="KH140" s="2">
        <f>KR140/'Drive Train'!$G$35</f>
        <v>0.87467058313414559</v>
      </c>
      <c r="KI140" s="88">
        <f>KP140*12*60/(PI() * 'Drive Train'!$G$17)/KH$2*KH140</f>
        <v>4110.8369074115053</v>
      </c>
      <c r="KJ140" s="2">
        <f>('DT-Prelim Calcs'!$C$6*KH140-KI140)/('DT-Prelim Calcs'!$C$6*KH140)*'DT-Prelim Calcs'!$C$7*KH140</f>
        <v>0.2407718168338332</v>
      </c>
      <c r="KK140" s="110">
        <f>KJ140/'DT-Prelim Calcs'!$C$7*('DT-Prelim Calcs'!$C$8-'DT-Prelim Calcs'!$C$9)+'DT-Prelim Calcs'!$C$9</f>
        <v>17.685373225325996</v>
      </c>
      <c r="KL140" s="110">
        <f t="shared" si="238"/>
        <v>17.685373225325996</v>
      </c>
      <c r="KM140" s="2">
        <f t="shared" si="278"/>
        <v>5.8627140919753629E-9</v>
      </c>
      <c r="KN140" s="110">
        <f>KM140*'DT-Prelim Calcs'!$C$21/KH$2/'DT-Prelim Calcs'!$C$19/'DT-Prelim Calcs'!$C$18*3.39*'DT-Prelim Calcs'!$C$20</f>
        <v>2.1773729328591991E-7</v>
      </c>
      <c r="KO140" s="88">
        <f t="shared" si="239"/>
        <v>1</v>
      </c>
      <c r="KP140" s="110">
        <f>KN139*'DT-Prelim Calcs'!$C$11+KP139</f>
        <v>12.304227516674411</v>
      </c>
      <c r="KQ140" s="110">
        <f>KQ139+0.5*KN140*'DT-Prelim Calcs'!$C$11^2+KP140*'DT-Prelim Calcs'!$C$11</f>
        <v>62.769984742612564</v>
      </c>
      <c r="KR140" s="110">
        <f>MIN('Drive Train'!$G$35-KL139*'DT-Prelim Calcs'!$C$21*'Drive Train'!$G$38,KR139+KL$2)</f>
        <v>11.108316405803649</v>
      </c>
      <c r="KS140" s="110">
        <f>'Drive Train'!$G$35-KL140*'DT-Prelim Calcs'!$C$21*'Drive Train'!$G$38</f>
        <v>11.108316409720659</v>
      </c>
      <c r="KT140" s="1">
        <f>IF(KQ140&gt;='Drive Train'!$G$30,1,0)</f>
        <v>1</v>
      </c>
      <c r="KU140" s="110">
        <f>MIN(KK140,'DT-Prelim Calcs'!$C$10)*'DT-Prelim Calcs'!$C$11*1000/60/60*(1-KT140)</f>
        <v>0</v>
      </c>
      <c r="KV140" s="119">
        <f>KV139+'DT-Prelim Calcs'!$C$11</f>
        <v>5.4400000000000039</v>
      </c>
      <c r="KW140" s="2">
        <f>LG140/'Drive Train'!$G$35</f>
        <v>0.87467058313769186</v>
      </c>
      <c r="KX140" s="88">
        <f>LE140*12*60/(PI() * 'Drive Train'!$G$17)/KW$2*KW140</f>
        <v>4110.8369074616285</v>
      </c>
      <c r="KY140" s="2">
        <f>('DT-Prelim Calcs'!$C$6*KW140-KX140)/('DT-Prelim Calcs'!$C$6*KW140)*'DT-Prelim Calcs'!$C$7*KW140</f>
        <v>0.24077181682673174</v>
      </c>
      <c r="KZ140" s="110">
        <f>KY140/'DT-Prelim Calcs'!$C$7*('DT-Prelim Calcs'!$C$8-'DT-Prelim Calcs'!$C$9)+'DT-Prelim Calcs'!$C$9</f>
        <v>17.685373224892857</v>
      </c>
      <c r="LA140" s="110">
        <f t="shared" si="240"/>
        <v>17.685373224892857</v>
      </c>
      <c r="LB140" s="2">
        <f t="shared" si="279"/>
        <v>5.8536530900266115E-9</v>
      </c>
      <c r="LC140" s="110">
        <f>LB140*'DT-Prelim Calcs'!$C$21/KW$2/'DT-Prelim Calcs'!$C$19/'DT-Prelim Calcs'!$C$18*3.39*'DT-Prelim Calcs'!$C$20</f>
        <v>2.174007737136147E-7</v>
      </c>
      <c r="LD140" s="88">
        <f t="shared" si="241"/>
        <v>1</v>
      </c>
      <c r="LE140" s="110">
        <f>LC139*'DT-Prelim Calcs'!$C$11+LE139</f>
        <v>12.304227516774549</v>
      </c>
      <c r="LF140" s="110">
        <f>LF139+0.5*LC140*'DT-Prelim Calcs'!$C$11^2+LE140*'DT-Prelim Calcs'!$C$11</f>
        <v>62.774325094072083</v>
      </c>
      <c r="LG140" s="110">
        <f>MIN('Drive Train'!$G$35-LA139*'DT-Prelim Calcs'!$C$21*'Drive Train'!$G$38,LG139+LA$2)</f>
        <v>11.108316405848687</v>
      </c>
      <c r="LH140" s="110">
        <f>'Drive Train'!$G$35-LA140*'DT-Prelim Calcs'!$C$21*'Drive Train'!$G$38</f>
        <v>11.108316409759642</v>
      </c>
      <c r="LI140" s="1">
        <f>IF(LF140&gt;='Drive Train'!$G$30,1,0)</f>
        <v>1</v>
      </c>
      <c r="LJ140" s="110">
        <f>MIN(KZ140,'DT-Prelim Calcs'!$C$10)*'DT-Prelim Calcs'!$C$11*1000/60/60*(1-LI140)</f>
        <v>0</v>
      </c>
      <c r="LK140" s="119">
        <f>LK139+'DT-Prelim Calcs'!$C$11</f>
        <v>5.4400000000000039</v>
      </c>
      <c r="LL140" s="2">
        <f>LV140/'Drive Train'!$G$35</f>
        <v>0.87467058313501966</v>
      </c>
      <c r="LM140" s="88">
        <f>LT140*12*60/(PI() * 'Drive Train'!$G$17)/LL$2*LL140</f>
        <v>4110.836907423859</v>
      </c>
      <c r="LN140" s="2">
        <f>('DT-Prelim Calcs'!$C$6*LL140-LM140)/('DT-Prelim Calcs'!$C$6*LL140)*'DT-Prelim Calcs'!$C$7*LL140</f>
        <v>0.24077181683208304</v>
      </c>
      <c r="LO140" s="110">
        <f>LN140/'DT-Prelim Calcs'!$C$7*('DT-Prelim Calcs'!$C$8-'DT-Prelim Calcs'!$C$9)+'DT-Prelim Calcs'!$C$9</f>
        <v>17.685373225219251</v>
      </c>
      <c r="LP140" s="110">
        <f t="shared" si="242"/>
        <v>17.685373225219251</v>
      </c>
      <c r="LQ140" s="2">
        <f t="shared" si="280"/>
        <v>5.8604809893836318E-9</v>
      </c>
      <c r="LR140" s="110">
        <f>LQ140*'DT-Prelim Calcs'!$C$21/LL$2/'DT-Prelim Calcs'!$C$19/'DT-Prelim Calcs'!$C$18*3.39*'DT-Prelim Calcs'!$C$20</f>
        <v>2.1765435734425105E-7</v>
      </c>
      <c r="LS140" s="88">
        <f t="shared" si="243"/>
        <v>1</v>
      </c>
      <c r="LT140" s="110">
        <f>LR139*'DT-Prelim Calcs'!$C$11+LT139</f>
        <v>12.304227516699093</v>
      </c>
      <c r="LU140" s="110">
        <f>LU139+0.5*LR140*'DT-Prelim Calcs'!$C$11^2+LT140*'DT-Prelim Calcs'!$C$11</f>
        <v>62.771449510371774</v>
      </c>
      <c r="LV140" s="110">
        <f>MIN('Drive Train'!$G$35-LP139*'DT-Prelim Calcs'!$C$21*'Drive Train'!$G$38,LV139+LP$2)</f>
        <v>11.108316405814749</v>
      </c>
      <c r="LW140" s="110">
        <f>'Drive Train'!$G$35-LP140*'DT-Prelim Calcs'!$C$21*'Drive Train'!$G$38</f>
        <v>11.108316409730266</v>
      </c>
      <c r="LX140" s="1">
        <f>IF(LU140&gt;='Drive Train'!$G$30,1,0)</f>
        <v>1</v>
      </c>
      <c r="LY140" s="110">
        <f>MIN(LO140,'DT-Prelim Calcs'!$C$10)*'DT-Prelim Calcs'!$C$11*1000/60/60*(1-LX140)</f>
        <v>0</v>
      </c>
      <c r="LZ140" s="119">
        <f>LZ139+'DT-Prelim Calcs'!$C$11</f>
        <v>5.4400000000000039</v>
      </c>
    </row>
    <row r="141" spans="18:338" x14ac:dyDescent="0.2">
      <c r="R141" s="119">
        <f>R140+'DT-Prelim Calcs'!$C$11</f>
        <v>5.480000000000004</v>
      </c>
      <c r="S141" s="2">
        <f>AG141/'Drive Train'!$G$35</f>
        <v>0</v>
      </c>
      <c r="T141" s="88">
        <f>AE141*12*60/(PI() * 'Drive Train'!$G$17)/S$2*ABS(S141)</f>
        <v>0</v>
      </c>
      <c r="U141" s="2">
        <f>IF(OR(AD140=1,AND($C$32=Motors!$C$28,'DT-Prelim Calcs'!AI140=1)),0,IF(AG141=0,-(V140+$C$9)/($C$8-$C$9)*$C$7,($C$6*S141-T141)/($C$6*S141)*$C$7*S141))</f>
        <v>0</v>
      </c>
      <c r="V141" s="110">
        <f>IF(AND(AD140=1,AI140=1),0,ABS(U141/$C$7*($C$8-$C$9)+$C$9) *'Drive Train'!$K$55 + V140*(1-'Drive Train'!$K$55))</f>
        <v>0</v>
      </c>
      <c r="W141" s="110">
        <f t="shared" si="196"/>
        <v>0</v>
      </c>
      <c r="X141" s="2">
        <f>MAX(MIN(IF(AND(AI140=1,AG141&lt;0),-1,1)*(W141-$C$9)/($C$8-$C$9)*$C$7-$C$29*AE141/T$2 -  AI140*$C$29/2,X$2),MAX(X$4:X140)*-1)</f>
        <v>-0.19877611615902296</v>
      </c>
      <c r="Y141" s="110">
        <f t="shared" si="197"/>
        <v>0</v>
      </c>
      <c r="Z141" s="110">
        <f t="shared" si="198"/>
        <v>0</v>
      </c>
      <c r="AA141" s="110">
        <f t="shared" si="199"/>
        <v>0</v>
      </c>
      <c r="AB141" s="110" t="e">
        <f t="shared" si="200"/>
        <v>#N/A</v>
      </c>
      <c r="AC141" s="88">
        <f t="shared" si="244"/>
        <v>0</v>
      </c>
      <c r="AD141" s="1">
        <f t="shared" si="201"/>
        <v>1</v>
      </c>
      <c r="AE141" s="110">
        <f t="shared" si="202"/>
        <v>0</v>
      </c>
      <c r="AF141" s="110" t="e">
        <f t="shared" si="203"/>
        <v>#N/A</v>
      </c>
      <c r="AG141" s="110">
        <f>IF(AI140=0,MIN('Drive Train'!$G$35-W140*$C$21*'Drive Train'!$G$38,AG140+W$2)-$C$3,IF(AE140-1&lt;=0,0,IF($C$32=Motors!$C$26,MAX(ABS('Drive Train'!$G$35-W140*$C$21*'Drive Train'!$G$38)*-1,AG140-W$2),MAX(0,ABS('Drive Train'!$G$35-W140*$C$21*'Drive Train'!$G$38)*-1,AG140-W$2))))</f>
        <v>0</v>
      </c>
      <c r="AH141" s="110">
        <f>'Drive Train'!$G$35-ABS(W141)*'DT-Prelim Calcs'!$C$21*'Drive Train'!$G$38</f>
        <v>12.7</v>
      </c>
      <c r="AI141" s="1">
        <f>IF(AJ141&gt;='Drive Train'!$G$30,1,0)</f>
        <v>1</v>
      </c>
      <c r="AJ141" s="110">
        <f>AJ140+0.5*Y141*'DT-Prelim Calcs'!$C$11^2+AE141*'DT-Prelim Calcs'!$C$11</f>
        <v>27.383415475911544</v>
      </c>
      <c r="AK141" s="110">
        <f t="shared" si="204"/>
        <v>0</v>
      </c>
      <c r="AL141" s="119">
        <f>AL140+'DT-Prelim Calcs'!$C$11</f>
        <v>5.480000000000004</v>
      </c>
      <c r="AM141" s="2">
        <f>AW141/'Drive Train'!$G$35</f>
        <v>0.79055834104495071</v>
      </c>
      <c r="AN141" s="88">
        <f>AU141*12*60/(PI() * 'Drive Train'!$G$17)/AM$2*AM141</f>
        <v>2821.8631177757429</v>
      </c>
      <c r="AO141" s="2">
        <f>('DT-Prelim Calcs'!$C$6*AM141-AN141)/('DT-Prelim Calcs'!$C$6*AM141)*'DT-Prelim Calcs'!$C$7*AM141</f>
        <v>0.43338126839670282</v>
      </c>
      <c r="AP141" s="110">
        <f>AO141/'DT-Prelim Calcs'!$C$7*('DT-Prelim Calcs'!$C$8-'DT-Prelim Calcs'!$C$9)+'DT-Prelim Calcs'!$C$9</f>
        <v>29.433183746181875</v>
      </c>
      <c r="AQ141" s="110">
        <f t="shared" si="205"/>
        <v>29.433183746181875</v>
      </c>
      <c r="AR141" s="2">
        <f t="shared" si="245"/>
        <v>0.25051991446695565</v>
      </c>
      <c r="AS141" s="110">
        <f>AR141*'DT-Prelim Calcs'!$C$21/AM$2/'DT-Prelim Calcs'!$C$19/'DT-Prelim Calcs'!$C$18*3.39*'DT-Prelim Calcs'!$C$20</f>
        <v>2.7912427879563899</v>
      </c>
      <c r="AT141" s="88">
        <f t="shared" si="206"/>
        <v>0</v>
      </c>
      <c r="AU141" s="110">
        <f>AS140*'DT-Prelim Calcs'!$C$11+AU140</f>
        <v>31.149378792639201</v>
      </c>
      <c r="AV141" s="110">
        <f>AV140+0.5*AS141*'DT-Prelim Calcs'!$C$11^2+AU141*'DT-Prelim Calcs'!$C$11</f>
        <v>102.75096897306672</v>
      </c>
      <c r="AW141" s="110">
        <f>MIN('Drive Train'!$G$35-AQ140*'DT-Prelim Calcs'!$C$21*'Drive Train'!$G$38,AW140+AQ$2)</f>
        <v>10.040090931270873</v>
      </c>
      <c r="AX141" s="110">
        <f>'Drive Train'!$G$35-AQ141*'DT-Prelim Calcs'!$C$21*'Drive Train'!$G$38</f>
        <v>10.051013462843631</v>
      </c>
      <c r="AY141" s="1">
        <f>IF(AV141&gt;='Drive Train'!$G$30,1,0)</f>
        <v>1</v>
      </c>
      <c r="AZ141" s="110">
        <f t="shared" si="246"/>
        <v>0</v>
      </c>
      <c r="BA141" s="119">
        <f>BA140+'DT-Prelim Calcs'!$C$11</f>
        <v>5.480000000000004</v>
      </c>
      <c r="BB141" s="2">
        <f>BL141/'Drive Train'!$G$35</f>
        <v>0.86552744040492402</v>
      </c>
      <c r="BC141" s="88">
        <f>BJ141*12*60/(PI() * 'Drive Train'!$G$17)/BB$2*BB141</f>
        <v>3972.3703404560433</v>
      </c>
      <c r="BD141" s="2">
        <f>('DT-Prelim Calcs'!$C$6*BB141-BC141)/('DT-Prelim Calcs'!$C$6*BB141)*'DT-Prelim Calcs'!$C$7*BB141</f>
        <v>0.26131112589508304</v>
      </c>
      <c r="BE141" s="110">
        <f>BD141/'DT-Prelim Calcs'!$C$7*('DT-Prelim Calcs'!$C$8-'DT-Prelim Calcs'!$C$9)+'DT-Prelim Calcs'!$C$9</f>
        <v>18.938125409203646</v>
      </c>
      <c r="BF141" s="110">
        <f t="shared" si="207"/>
        <v>18.938125409203646</v>
      </c>
      <c r="BG141" s="2">
        <f t="shared" si="247"/>
        <v>2.6191543142805196E-2</v>
      </c>
      <c r="BH141" s="110">
        <f>BG141*'DT-Prelim Calcs'!$C$21/BB$2/'DT-Prelim Calcs'!$C$19/'DT-Prelim Calcs'!$C$18*3.39*'DT-Prelim Calcs'!$C$20</f>
        <v>0.45394367807578628</v>
      </c>
      <c r="BI141" s="88">
        <f t="shared" si="208"/>
        <v>0</v>
      </c>
      <c r="BJ141" s="110">
        <f>BH140*'DT-Prelim Calcs'!$C$11+BJ140</f>
        <v>25.747243192701401</v>
      </c>
      <c r="BK141" s="110">
        <f>BK140+0.5*BH141*'DT-Prelim Calcs'!$C$11^2+BJ141*'DT-Prelim Calcs'!$C$11</f>
        <v>104.35101952544584</v>
      </c>
      <c r="BL141" s="110">
        <f>MIN('Drive Train'!$G$35-BF140*'DT-Prelim Calcs'!$C$21*'Drive Train'!$G$38,BL140+BF$2)</f>
        <v>10.992198493142535</v>
      </c>
      <c r="BM141" s="110">
        <f>'Drive Train'!$G$35-BF141*'DT-Prelim Calcs'!$C$21*'Drive Train'!$G$38</f>
        <v>10.995568713171672</v>
      </c>
      <c r="BN141" s="1">
        <f>IF(BK141&gt;='Drive Train'!$G$30,1,0)</f>
        <v>1</v>
      </c>
      <c r="BO141" s="110">
        <f t="shared" si="248"/>
        <v>0</v>
      </c>
      <c r="BP141" s="119">
        <f>BP140+'DT-Prelim Calcs'!$C$11</f>
        <v>5.480000000000004</v>
      </c>
      <c r="BQ141" s="2">
        <f>CA141/'Drive Train'!$G$35</f>
        <v>0.87438513644135452</v>
      </c>
      <c r="BR141" s="88">
        <f>BY141*12*60/(PI() * 'Drive Train'!$G$17)/BQ$2*BQ141</f>
        <v>4106.5832117383079</v>
      </c>
      <c r="BS141" s="2">
        <f>('DT-Prelim Calcs'!$C$6*BQ141-BR141)/('DT-Prelim Calcs'!$C$6*BQ141)*'DT-Prelim Calcs'!$C$7*BQ141</f>
        <v>0.2413963422879582</v>
      </c>
      <c r="BT141" s="110">
        <f>BS141/'DT-Prelim Calcs'!$C$7*('DT-Prelim Calcs'!$C$8-'DT-Prelim Calcs'!$C$9)+'DT-Prelim Calcs'!$C$9</f>
        <v>17.723464848769083</v>
      </c>
      <c r="BU141" s="110">
        <f t="shared" si="209"/>
        <v>17.723464848769083</v>
      </c>
      <c r="BV141" s="2">
        <f t="shared" si="249"/>
        <v>7.951507345620723E-4</v>
      </c>
      <c r="BW141" s="110">
        <f>BV141*'DT-Prelim Calcs'!$C$21/BQ$2/'DT-Prelim Calcs'!$C$19/'DT-Prelim Calcs'!$C$18*3.39*'DT-Prelim Calcs'!$C$20</f>
        <v>1.8703199881216943E-2</v>
      </c>
      <c r="BX141" s="88">
        <f t="shared" si="210"/>
        <v>1</v>
      </c>
      <c r="BY141" s="110">
        <f>BW140*'DT-Prelim Calcs'!$C$11+BY140</f>
        <v>19.413960483222759</v>
      </c>
      <c r="BZ141" s="110">
        <f>BZ140+0.5*BW141*'DT-Prelim Calcs'!$C$11^2+BY141*'DT-Prelim Calcs'!$C$11</f>
        <v>90.230200522592838</v>
      </c>
      <c r="CA141" s="110">
        <f>MIN('Drive Train'!$G$35-BU140*'DT-Prelim Calcs'!$C$21*'Drive Train'!$G$38,CA140+BU$2)</f>
        <v>11.104691232805202</v>
      </c>
      <c r="CB141" s="110">
        <f>'Drive Train'!$G$35-BU141*'DT-Prelim Calcs'!$C$21*'Drive Train'!$G$38</f>
        <v>11.104888163610783</v>
      </c>
      <c r="CC141" s="1">
        <f>IF(BZ141&gt;='Drive Train'!$G$30,1,0)</f>
        <v>1</v>
      </c>
      <c r="CD141" s="110">
        <f t="shared" si="250"/>
        <v>0</v>
      </c>
      <c r="CE141" s="119">
        <f>CE140+'DT-Prelim Calcs'!$C$11</f>
        <v>5.480000000000004</v>
      </c>
      <c r="CF141" s="2">
        <f>CP141/'Drive Train'!$G$35</f>
        <v>0.87466784414803911</v>
      </c>
      <c r="CG141" s="88">
        <f>CN141*12*60/(PI() * 'Drive Train'!$G$17)/CF$2*CF141</f>
        <v>4110.7969337734976</v>
      </c>
      <c r="CH141" s="2">
        <f>('DT-Prelim Calcs'!$C$6*CF141-CG141)/('DT-Prelim Calcs'!$C$6*CF141)*'DT-Prelim Calcs'!$C$7*CF141</f>
        <v>0.24077760603287351</v>
      </c>
      <c r="CI141" s="110">
        <f>CH141/'DT-Prelim Calcs'!$C$7*('DT-Prelim Calcs'!$C$8-'DT-Prelim Calcs'!$C$9)+'DT-Prelim Calcs'!$C$9</f>
        <v>17.685726325409306</v>
      </c>
      <c r="CJ141" s="110">
        <f t="shared" si="211"/>
        <v>17.685726325409306</v>
      </c>
      <c r="CK141" s="2">
        <f t="shared" si="251"/>
        <v>7.3823590231447689E-6</v>
      </c>
      <c r="CL141" s="110">
        <f>CK141*'DT-Prelim Calcs'!$C$21/CF$2/'DT-Prelim Calcs'!$C$19/'DT-Prelim Calcs'!$C$18*3.39*'DT-Prelim Calcs'!$C$20</f>
        <v>2.193407144263906E-4</v>
      </c>
      <c r="CM141" s="88">
        <f t="shared" si="212"/>
        <v>1</v>
      </c>
      <c r="CN141" s="110">
        <f>CL140*'DT-Prelim Calcs'!$C$11+CN140</f>
        <v>15.380183000736517</v>
      </c>
      <c r="CO141" s="110">
        <f>CO140+0.5*CL141*'DT-Prelim Calcs'!$C$11^2+CN141*'DT-Prelim Calcs'!$C$11</f>
        <v>76.254925679091642</v>
      </c>
      <c r="CP141" s="110">
        <f>MIN('Drive Train'!$G$35-CJ140*'DT-Prelim Calcs'!$C$21*'Drive Train'!$G$38,CP140+CJ$2)</f>
        <v>11.108281620680096</v>
      </c>
      <c r="CQ141" s="110">
        <f>'Drive Train'!$G$35-CJ141*'DT-Prelim Calcs'!$C$21*'Drive Train'!$G$38</f>
        <v>11.108284630713161</v>
      </c>
      <c r="CR141" s="1">
        <f>IF(CO141&gt;='Drive Train'!$G$30,1,0)</f>
        <v>1</v>
      </c>
      <c r="CS141" s="110">
        <f t="shared" si="252"/>
        <v>0</v>
      </c>
      <c r="CT141" s="119">
        <f>CT140+'DT-Prelim Calcs'!$C$11</f>
        <v>5.480000000000004</v>
      </c>
      <c r="CU141" s="2">
        <f>DE141/'Drive Train'!$G$35</f>
        <v>0.87467057782341284</v>
      </c>
      <c r="CV141" s="88">
        <f>DC141*12*60/(PI() * 'Drive Train'!$G$17)/CU$2*CU141</f>
        <v>4110.8368317142167</v>
      </c>
      <c r="CW141" s="2">
        <f>('DT-Prelim Calcs'!$C$6*CU141-CV141)/('DT-Prelim Calcs'!$C$6*CU141)*'DT-Prelim Calcs'!$C$7*CU141</f>
        <v>0.240771827621929</v>
      </c>
      <c r="CX141" s="110">
        <f>CW141/'DT-Prelim Calcs'!$C$7*('DT-Prelim Calcs'!$C$8-'DT-Prelim Calcs'!$C$9)+'DT-Prelim Calcs'!$C$9</f>
        <v>17.685373883323329</v>
      </c>
      <c r="CY141" s="110">
        <f t="shared" si="213"/>
        <v>17.685373883323329</v>
      </c>
      <c r="CZ141" s="2">
        <f t="shared" si="253"/>
        <v>1.9622508812267014E-8</v>
      </c>
      <c r="DA141" s="110">
        <f>CZ141*'DT-Prelim Calcs'!$C$21/CU$2/'DT-Prelim Calcs'!$C$19/'DT-Prelim Calcs'!$C$18*3.39*'DT-Prelim Calcs'!$C$20</f>
        <v>7.0447466701015031E-7</v>
      </c>
      <c r="DB141" s="88">
        <f t="shared" si="214"/>
        <v>1</v>
      </c>
      <c r="DC141" s="110">
        <f>DA140*'DT-Prelim Calcs'!$C$11+DC140</f>
        <v>12.728511067045728</v>
      </c>
      <c r="DD141" s="110">
        <f>DD140+0.5*DA141*'DT-Prelim Calcs'!$C$11^2+DC141*'DT-Prelim Calcs'!$C$11</f>
        <v>65.142810268545418</v>
      </c>
      <c r="DE141" s="110">
        <f>MIN('Drive Train'!$G$35-CY140*'DT-Prelim Calcs'!$C$21*'Drive Train'!$G$38,DE140+CY$2)</f>
        <v>11.108316338357342</v>
      </c>
      <c r="DF141" s="110">
        <f>'Drive Train'!$G$35-CY141*'DT-Prelim Calcs'!$C$21*'Drive Train'!$G$38</f>
        <v>11.1083163505009</v>
      </c>
      <c r="DG141" s="1">
        <f>IF(DD141&gt;='Drive Train'!$G$30,1,0)</f>
        <v>1</v>
      </c>
      <c r="DH141" s="110">
        <f t="shared" si="254"/>
        <v>0</v>
      </c>
      <c r="DI141" s="119">
        <f>DI140+'DT-Prelim Calcs'!$C$11</f>
        <v>5.480000000000004</v>
      </c>
      <c r="DJ141" s="2">
        <f>DT141/'Drive Train'!$G$35</f>
        <v>0.87467058542315523</v>
      </c>
      <c r="DK141" s="88">
        <f>DR141*12*60/(PI() * 'Drive Train'!$G$17)/DJ$2*DJ141</f>
        <v>4110.8369397671167</v>
      </c>
      <c r="DL141" s="2">
        <f>('DT-Prelim Calcs'!$C$6*DJ141-DK141)/('DT-Prelim Calcs'!$C$6*DJ141)*'DT-Prelim Calcs'!$C$7*DJ141</f>
        <v>0.24077181224945121</v>
      </c>
      <c r="DM141" s="110">
        <f>DL141/'DT-Prelim Calcs'!$C$7*('DT-Prelim Calcs'!$C$8-'DT-Prelim Calcs'!$C$9)+'DT-Prelim Calcs'!$C$9</f>
        <v>17.685372945711208</v>
      </c>
      <c r="DN141" s="110">
        <f t="shared" si="215"/>
        <v>17.685372945711208</v>
      </c>
      <c r="DO141" s="2">
        <f t="shared" si="255"/>
        <v>1.3362144724027303E-11</v>
      </c>
      <c r="DP141" s="110">
        <f>DO141*'DT-Prelim Calcs'!$C$21/DJ$2/'DT-Prelim Calcs'!$C$19/'DT-Prelim Calcs'!$C$18*3.39*'DT-Prelim Calcs'!$C$20</f>
        <v>5.6242930087818144E-10</v>
      </c>
      <c r="DQ141" s="88">
        <f t="shared" si="216"/>
        <v>1</v>
      </c>
      <c r="DR141" s="110">
        <f>DP140*'DT-Prelim Calcs'!$C$11+DR140</f>
        <v>10.856671395281046</v>
      </c>
      <c r="DS141" s="110">
        <f>DS140+0.5*DP141*'DT-Prelim Calcs'!$C$11^2+DR141*'DT-Prelim Calcs'!$C$11</f>
        <v>56.527920738463727</v>
      </c>
      <c r="DT141" s="110">
        <f>MIN('Drive Train'!$G$35-DN140*'DT-Prelim Calcs'!$C$21*'Drive Train'!$G$38,DT140+DN$2)</f>
        <v>11.108316434874071</v>
      </c>
      <c r="DU141" s="110">
        <f>'Drive Train'!$G$35-DN141*'DT-Prelim Calcs'!$C$21*'Drive Train'!$G$38</f>
        <v>11.108316434885991</v>
      </c>
      <c r="DV141" s="1">
        <f>IF(DS141&gt;='Drive Train'!$G$30,1,0)</f>
        <v>1</v>
      </c>
      <c r="DW141" s="110">
        <f t="shared" si="256"/>
        <v>0</v>
      </c>
      <c r="DX141" s="119">
        <f>DX140+'DT-Prelim Calcs'!$C$11</f>
        <v>5.480000000000004</v>
      </c>
      <c r="DY141" s="2">
        <f>EI141/'Drive Train'!$G$35</f>
        <v>0.87467058542861409</v>
      </c>
      <c r="DZ141" s="88">
        <f>EG141*12*60/(PI() * 'Drive Train'!$G$17)/DY$2*DY141</f>
        <v>4110.8369398423147</v>
      </c>
      <c r="EA141" s="2">
        <f>('DT-Prelim Calcs'!$C$6*DY141-DZ141)/('DT-Prelim Calcs'!$C$6*DY141)*'DT-Prelim Calcs'!$C$7*DY141</f>
        <v>0.24077181223899255</v>
      </c>
      <c r="EB141" s="110">
        <f>EA141/'DT-Prelim Calcs'!$C$7*('DT-Prelim Calcs'!$C$8-'DT-Prelim Calcs'!$C$9)+'DT-Prelim Calcs'!$C$9</f>
        <v>17.685372945073304</v>
      </c>
      <c r="EC141" s="110">
        <f t="shared" si="217"/>
        <v>17.685372945073304</v>
      </c>
      <c r="ED141" s="2">
        <f t="shared" si="257"/>
        <v>1.8041124150158794E-15</v>
      </c>
      <c r="EE141" s="110">
        <f>ED141*'DT-Prelim Calcs'!$C$21/DY$2/'DT-Prelim Calcs'!$C$19/'DT-Prelim Calcs'!$C$18*3.39*'DT-Prelim Calcs'!$C$20</f>
        <v>8.7104592212127331E-14</v>
      </c>
      <c r="EF141" s="88">
        <f t="shared" si="218"/>
        <v>1</v>
      </c>
      <c r="EG141" s="110">
        <f>EE140*'DT-Prelim Calcs'!$C$11+EG140</f>
        <v>9.4647904472821551</v>
      </c>
      <c r="EH141" s="110">
        <f>EH140+0.5*EE141*'DT-Prelim Calcs'!$C$11^2+EG141*'DT-Prelim Calcs'!$C$11</f>
        <v>49.790796505246988</v>
      </c>
      <c r="EI141" s="110">
        <f>MIN('Drive Train'!$G$35-EC140*'DT-Prelim Calcs'!$C$21*'Drive Train'!$G$38,EI140+EC$2)</f>
        <v>11.108316434943399</v>
      </c>
      <c r="EJ141" s="110">
        <f>'Drive Train'!$G$35-EC141*'DT-Prelim Calcs'!$C$21*'Drive Train'!$G$38</f>
        <v>11.108316434943402</v>
      </c>
      <c r="EK141" s="1">
        <f>IF(EH141&gt;='Drive Train'!$G$30,1,0)</f>
        <v>1</v>
      </c>
      <c r="EL141" s="110">
        <f t="shared" si="258"/>
        <v>0</v>
      </c>
      <c r="EM141" s="119">
        <f>EM140+'DT-Prelim Calcs'!$C$11</f>
        <v>5.480000000000004</v>
      </c>
      <c r="EN141" s="2">
        <f>EX141/'Drive Train'!$G$35</f>
        <v>0.87467058542861498</v>
      </c>
      <c r="EO141" s="88">
        <f>EV141*12*60/(PI() * 'Drive Train'!$G$17)/EN$2*EN141</f>
        <v>4110.8369398423256</v>
      </c>
      <c r="EP141" s="2">
        <f>('DT-Prelim Calcs'!$C$6*EN141-EO141)/('DT-Prelim Calcs'!$C$6*EN141)*'DT-Prelim Calcs'!$C$7*EN141</f>
        <v>0.24077181223899105</v>
      </c>
      <c r="EQ141" s="110">
        <f>EP141/'DT-Prelim Calcs'!$C$7*('DT-Prelim Calcs'!$C$8-'DT-Prelim Calcs'!$C$9)+'DT-Prelim Calcs'!$C$9</f>
        <v>17.685372945073215</v>
      </c>
      <c r="ER141" s="110">
        <f t="shared" si="219"/>
        <v>17.685372945073215</v>
      </c>
      <c r="ES141" s="2">
        <f t="shared" si="259"/>
        <v>-8.3266726846886741E-17</v>
      </c>
      <c r="ET141" s="110">
        <f>ES141*'DT-Prelim Calcs'!$C$21/EN$2/'DT-Prelim Calcs'!$C$19/'DT-Prelim Calcs'!$C$18*3.39*'DT-Prelim Calcs'!$C$20</f>
        <v>-4.5356237364894706E-15</v>
      </c>
      <c r="EU141" s="88">
        <f t="shared" si="220"/>
        <v>1</v>
      </c>
      <c r="EV141" s="110">
        <f>ET140*'DT-Prelim Calcs'!$C$11+EV140</f>
        <v>8.3892460782728335</v>
      </c>
      <c r="EW141" s="110">
        <f>EW140+0.5*ET141*'DT-Prelim Calcs'!$C$11^2+EV141*'DT-Prelim Calcs'!$C$11</f>
        <v>44.429624855493458</v>
      </c>
      <c r="EX141" s="110">
        <f>MIN('Drive Train'!$G$35-ER140*'DT-Prelim Calcs'!$C$21*'Drive Train'!$G$38,EX140+ER$2)</f>
        <v>11.10831643494341</v>
      </c>
      <c r="EY141" s="110">
        <f>'Drive Train'!$G$35-ER141*'DT-Prelim Calcs'!$C$21*'Drive Train'!$G$38</f>
        <v>11.10831643494341</v>
      </c>
      <c r="EZ141" s="1">
        <f>IF(EW141&gt;='Drive Train'!$G$30,1,0)</f>
        <v>1</v>
      </c>
      <c r="FA141" s="110">
        <f t="shared" si="260"/>
        <v>0</v>
      </c>
      <c r="FB141" s="119">
        <f>FB140+'DT-Prelim Calcs'!$C$11</f>
        <v>5.480000000000004</v>
      </c>
      <c r="FC141" s="2">
        <f>FM141/'Drive Train'!$G$35</f>
        <v>0.87467058542861498</v>
      </c>
      <c r="FD141" s="88">
        <f>FK141*12*60/(PI() * 'Drive Train'!$G$17)/FC$2*FC141</f>
        <v>4110.8369398423247</v>
      </c>
      <c r="FE141" s="2">
        <f>('DT-Prelim Calcs'!$C$6*FC141-FD141)/('DT-Prelim Calcs'!$C$6*FC141)*'DT-Prelim Calcs'!$C$7*FC141</f>
        <v>0.24077181223899125</v>
      </c>
      <c r="FF141" s="110">
        <f>FE141/'DT-Prelim Calcs'!$C$7*('DT-Prelim Calcs'!$C$8-'DT-Prelim Calcs'!$C$9)+'DT-Prelim Calcs'!$C$9</f>
        <v>17.685372945073226</v>
      </c>
      <c r="FG141" s="110">
        <f t="shared" si="221"/>
        <v>17.685372945073226</v>
      </c>
      <c r="FH141" s="2">
        <f t="shared" si="261"/>
        <v>1.1102230246251565E-16</v>
      </c>
      <c r="FI141" s="110">
        <f>FH141*'DT-Prelim Calcs'!$C$21/FC$2/'DT-Prelim Calcs'!$C$19/'DT-Prelim Calcs'!$C$18*3.39*'DT-Prelim Calcs'!$C$20</f>
        <v>6.7347140329692135E-15</v>
      </c>
      <c r="FJ141" s="88">
        <f t="shared" si="222"/>
        <v>1</v>
      </c>
      <c r="FK141" s="110">
        <f>FI140*'DT-Prelim Calcs'!$C$11+FK140</f>
        <v>7.5332005600817276</v>
      </c>
      <c r="FL141" s="110">
        <f>FL140+0.5*FI141*'DT-Prelim Calcs'!$C$11^2+FK141*'DT-Prelim Calcs'!$C$11</f>
        <v>40.086018075569143</v>
      </c>
      <c r="FM141" s="110">
        <f>MIN('Drive Train'!$G$35-FG140*'DT-Prelim Calcs'!$C$21*'Drive Train'!$G$38,FM140+FG$2)</f>
        <v>11.10831643494341</v>
      </c>
      <c r="FN141" s="110">
        <f>'Drive Train'!$G$35-FG141*'DT-Prelim Calcs'!$C$21*'Drive Train'!$G$38</f>
        <v>11.10831643494341</v>
      </c>
      <c r="FO141" s="1">
        <f>IF(FL141&gt;='Drive Train'!$G$30,1,0)</f>
        <v>1</v>
      </c>
      <c r="FP141" s="110">
        <f t="shared" si="262"/>
        <v>0</v>
      </c>
      <c r="FQ141" s="119">
        <f>FQ140+'DT-Prelim Calcs'!$C$11</f>
        <v>5.480000000000004</v>
      </c>
      <c r="FR141" s="2">
        <f>GB141/'Drive Train'!$G$35</f>
        <v>0.87467058542861498</v>
      </c>
      <c r="FS141" s="88">
        <f>FZ141*12*60/(PI() * 'Drive Train'!$G$17)/FR$2*FR141</f>
        <v>4110.8369398423247</v>
      </c>
      <c r="FT141" s="2">
        <f>('DT-Prelim Calcs'!$C$6*FR141-FS141)/('DT-Prelim Calcs'!$C$6*FR141)*'DT-Prelim Calcs'!$C$7*FR141</f>
        <v>0.24077181223899125</v>
      </c>
      <c r="FU141" s="110">
        <f>FT141/'DT-Prelim Calcs'!$C$7*('DT-Prelim Calcs'!$C$8-'DT-Prelim Calcs'!$C$9)+'DT-Prelim Calcs'!$C$9</f>
        <v>17.685372945073226</v>
      </c>
      <c r="FV141" s="110">
        <f t="shared" si="223"/>
        <v>17.685372945073226</v>
      </c>
      <c r="FW141" s="2">
        <f t="shared" si="263"/>
        <v>1.3877787807814457E-16</v>
      </c>
      <c r="FX141" s="110">
        <f>FW141*'DT-Prelim Calcs'!$C$21/FR$2/'DT-Prelim Calcs'!$C$19/'DT-Prelim Calcs'!$C$18*3.39*'DT-Prelim Calcs'!$C$20</f>
        <v>9.2774121882739154E-15</v>
      </c>
      <c r="FY141" s="88">
        <f t="shared" si="224"/>
        <v>1</v>
      </c>
      <c r="FZ141" s="110">
        <f>FX140*'DT-Prelim Calcs'!$C$11+FZ140</f>
        <v>6.8356819897037893</v>
      </c>
      <c r="GA141" s="110">
        <f>GA140+0.5*FX141*'DT-Prelim Calcs'!$C$11^2+FZ141*'DT-Prelim Calcs'!$C$11</f>
        <v>36.502989458870751</v>
      </c>
      <c r="GB141" s="110">
        <f>MIN('Drive Train'!$G$35-FV140*'DT-Prelim Calcs'!$C$21*'Drive Train'!$G$38,GB140+FV$2)</f>
        <v>11.10831643494341</v>
      </c>
      <c r="GC141" s="110">
        <f>'Drive Train'!$G$35-FV141*'DT-Prelim Calcs'!$C$21*'Drive Train'!$G$38</f>
        <v>11.10831643494341</v>
      </c>
      <c r="GD141" s="1">
        <f>IF(GA141&gt;='Drive Train'!$G$30,1,0)</f>
        <v>1</v>
      </c>
      <c r="GE141" s="110">
        <f t="shared" si="264"/>
        <v>0</v>
      </c>
      <c r="GF141" s="119">
        <f>GF140+'DT-Prelim Calcs'!$C$11</f>
        <v>5.480000000000004</v>
      </c>
      <c r="GG141" s="2">
        <f>GQ141/'Drive Train'!$G$35</f>
        <v>0.87467058074979265</v>
      </c>
      <c r="GH141" s="88">
        <f>GO141*12*60/(PI() * 'Drive Train'!$G$17)/GG$2*GG141</f>
        <v>4110.8368737102355</v>
      </c>
      <c r="GI141" s="2">
        <f>('DT-Prelim Calcs'!$C$6*GG141-GH141)/('DT-Prelim Calcs'!$C$6*GG141)*'DT-Prelim Calcs'!$C$7*GG141</f>
        <v>0.24077182160867472</v>
      </c>
      <c r="GJ141" s="110">
        <f>GI141/'DT-Prelim Calcs'!$C$7*('DT-Prelim Calcs'!$C$8-'DT-Prelim Calcs'!$C$9)+'DT-Prelim Calcs'!$C$9</f>
        <v>17.685373516557469</v>
      </c>
      <c r="GK141" s="110">
        <f t="shared" si="265"/>
        <v>17.685373516557469</v>
      </c>
      <c r="GL141" s="2">
        <f t="shared" si="266"/>
        <v>1.1955095580162833E-8</v>
      </c>
      <c r="GM141" s="110">
        <f>GL141*'DT-Prelim Calcs'!$C$21/GG$2/'DT-Prelim Calcs'!$C$19/'DT-Prelim Calcs'!$C$18*3.39*'DT-Prelim Calcs'!$C$20</f>
        <v>4.440042805706819E-7</v>
      </c>
      <c r="GN141" s="88">
        <f t="shared" si="225"/>
        <v>1</v>
      </c>
      <c r="GO141" s="110">
        <f>GM140*'DT-Prelim Calcs'!$C$11+GO140</f>
        <v>12.304227449343811</v>
      </c>
      <c r="GP141" s="110">
        <f>GP140+0.5*GM141*'DT-Prelim Calcs'!$C$11^2+GO141*'DT-Prelim Calcs'!$C$11</f>
        <v>61.348863528917832</v>
      </c>
      <c r="GQ141" s="110">
        <f>MIN('Drive Train'!$G$35-GK140*'DT-Prelim Calcs'!$C$21*'Drive Train'!$G$38,GQ140+GK$2)</f>
        <v>11.108316375522366</v>
      </c>
      <c r="GR141" s="110">
        <f>'Drive Train'!$G$35-GK141*'DT-Prelim Calcs'!$C$21*'Drive Train'!$G$38</f>
        <v>11.108316383509827</v>
      </c>
      <c r="GS141" s="1">
        <f>IF(GP141&gt;='Drive Train'!$G$30,1,0)</f>
        <v>1</v>
      </c>
      <c r="GT141" s="110">
        <f t="shared" si="267"/>
        <v>0</v>
      </c>
      <c r="GU141" s="119">
        <f>GU140+'DT-Prelim Calcs'!$C$11</f>
        <v>5.480000000000004</v>
      </c>
      <c r="GV141" s="2">
        <f>HF141/'Drive Train'!$G$35</f>
        <v>0.87467058208411708</v>
      </c>
      <c r="GW141" s="88">
        <f>HD141*12*60/(PI() * 'Drive Train'!$G$17)/GV$2*GV141</f>
        <v>4110.8368925700379</v>
      </c>
      <c r="GX141" s="2">
        <f>('DT-Prelim Calcs'!$C$6*GV141-GW141)/('DT-Prelim Calcs'!$C$6*GV141)*'DT-Prelim Calcs'!$C$7*GV141</f>
        <v>0.24077181893659255</v>
      </c>
      <c r="GY141" s="110">
        <f>GX141/'DT-Prelim Calcs'!$C$7*('DT-Prelim Calcs'!$C$8-'DT-Prelim Calcs'!$C$9)+'DT-Prelim Calcs'!$C$9</f>
        <v>17.685373353579404</v>
      </c>
      <c r="GZ141" s="110">
        <f t="shared" si="226"/>
        <v>17.685373353579404</v>
      </c>
      <c r="HA141" s="2">
        <f t="shared" si="268"/>
        <v>8.5456957343854612E-9</v>
      </c>
      <c r="HB141" s="110">
        <f>HA141*'DT-Prelim Calcs'!$C$21/GV$2/'DT-Prelim Calcs'!$C$19/'DT-Prelim Calcs'!$C$18*3.39*'DT-Prelim Calcs'!$C$20</f>
        <v>3.1738144300725716E-7</v>
      </c>
      <c r="HC141" s="88">
        <f t="shared" si="227"/>
        <v>1</v>
      </c>
      <c r="HD141" s="110">
        <f>HB140*'DT-Prelim Calcs'!$C$11+HD140</f>
        <v>12.304227487023155</v>
      </c>
      <c r="HE141" s="110">
        <f>HE140+0.5*HB141*'DT-Prelim Calcs'!$C$11^2+HD141*'DT-Prelim Calcs'!$C$11</f>
        <v>62.016480543941036</v>
      </c>
      <c r="HF141" s="110">
        <f>MIN('Drive Train'!$G$35-GZ140*'DT-Prelim Calcs'!$C$21*'Drive Train'!$G$38,HF140+GZ$2)</f>
        <v>11.108316392468286</v>
      </c>
      <c r="HG141" s="110">
        <f>'Drive Train'!$G$35-GZ141*'DT-Prelim Calcs'!$C$21*'Drive Train'!$G$38</f>
        <v>11.108316398177854</v>
      </c>
      <c r="HH141" s="1">
        <f>IF(HE141&gt;='Drive Train'!$G$30,1,0)</f>
        <v>1</v>
      </c>
      <c r="HI141" s="110">
        <f t="shared" si="269"/>
        <v>0</v>
      </c>
      <c r="HJ141" s="119">
        <f>HJ140+'DT-Prelim Calcs'!$C$11</f>
        <v>5.480000000000004</v>
      </c>
      <c r="HK141" s="2">
        <f>HU141/'Drive Train'!$G$35</f>
        <v>0.87467058273061926</v>
      </c>
      <c r="HL141" s="88">
        <f>HS141*12*60/(PI() * 'Drive Train'!$G$17)/HK$2*HK141</f>
        <v>4110.8369017079267</v>
      </c>
      <c r="HM141" s="2">
        <f>('DT-Prelim Calcs'!$C$6*HK141-HL141)/('DT-Prelim Calcs'!$C$6*HK141)*'DT-Prelim Calcs'!$C$7*HK141</f>
        <v>0.24077181764192376</v>
      </c>
      <c r="HN141" s="110">
        <f>HM141/'DT-Prelim Calcs'!$C$7*('DT-Prelim Calcs'!$C$8-'DT-Prelim Calcs'!$C$9)+'DT-Prelim Calcs'!$C$9</f>
        <v>17.685373274613788</v>
      </c>
      <c r="HO141" s="110">
        <f t="shared" si="228"/>
        <v>17.685373274613788</v>
      </c>
      <c r="HP141" s="2">
        <f t="shared" si="270"/>
        <v>6.8937841546379275E-9</v>
      </c>
      <c r="HQ141" s="110">
        <f>HP141*'DT-Prelim Calcs'!$C$21/HK$2/'DT-Prelim Calcs'!$C$19/'DT-Prelim Calcs'!$C$18*3.39*'DT-Prelim Calcs'!$C$20</f>
        <v>2.5603054810105413E-7</v>
      </c>
      <c r="HR141" s="88">
        <f t="shared" si="229"/>
        <v>1</v>
      </c>
      <c r="HS141" s="110">
        <f>HQ140*'DT-Prelim Calcs'!$C$11+HS140</f>
        <v>12.304227505279428</v>
      </c>
      <c r="HT141" s="110">
        <f>HT140+0.5*HQ141*'DT-Prelim Calcs'!$C$11^2+HS141*'DT-Prelim Calcs'!$C$11</f>
        <v>62.485203304349078</v>
      </c>
      <c r="HU141" s="110">
        <f>MIN('Drive Train'!$G$35-HO140*'DT-Prelim Calcs'!$C$21*'Drive Train'!$G$38,HU140+HO$2)</f>
        <v>11.108316400678865</v>
      </c>
      <c r="HV141" s="110">
        <f>'Drive Train'!$G$35-HO141*'DT-Prelim Calcs'!$C$21*'Drive Train'!$G$38</f>
        <v>11.108316405284759</v>
      </c>
      <c r="HW141" s="1">
        <f>IF(HT141&gt;='Drive Train'!$G$30,1,0)</f>
        <v>1</v>
      </c>
      <c r="HX141" s="110">
        <f t="shared" si="271"/>
        <v>0</v>
      </c>
      <c r="HY141" s="119">
        <f>HY140+'DT-Prelim Calcs'!$C$11</f>
        <v>5.480000000000004</v>
      </c>
      <c r="HZ141" s="2">
        <f>IJ141/'Drive Train'!$G$35</f>
        <v>0.87467058307827783</v>
      </c>
      <c r="IA141" s="88">
        <f>IH141*12*60/(PI() * 'Drive Train'!$G$17)/HZ$2*HZ141</f>
        <v>4110.8369066218493</v>
      </c>
      <c r="IB141" s="2">
        <f>('DT-Prelim Calcs'!$C$6*HZ141-IA141)/('DT-Prelim Calcs'!$C$6*HZ141)*'DT-Prelim Calcs'!$C$7*HZ141</f>
        <v>0.24077181694571295</v>
      </c>
      <c r="IC141" s="110">
        <f>IB141/'DT-Prelim Calcs'!$C$7*('DT-Prelim Calcs'!$C$8-'DT-Prelim Calcs'!$C$9)+'DT-Prelim Calcs'!$C$9</f>
        <v>17.685373232149871</v>
      </c>
      <c r="ID141" s="110">
        <f t="shared" si="230"/>
        <v>17.685373232149871</v>
      </c>
      <c r="IE141" s="2">
        <f t="shared" si="272"/>
        <v>6.0054652084584603E-9</v>
      </c>
      <c r="IF141" s="110">
        <f>IE141*'DT-Prelim Calcs'!$C$21/HZ$2/'DT-Prelim Calcs'!$C$19/'DT-Prelim Calcs'!$C$18*3.39*'DT-Prelim Calcs'!$C$20</f>
        <v>2.2303897459409025E-7</v>
      </c>
      <c r="IG141" s="88">
        <f t="shared" si="231"/>
        <v>1</v>
      </c>
      <c r="IH141" s="110">
        <f>IF140*'DT-Prelim Calcs'!$C$11+IH140</f>
        <v>12.304227515096786</v>
      </c>
      <c r="II141" s="110">
        <f>II140+0.5*IF141*'DT-Prelim Calcs'!$C$11^2+IH141*'DT-Prelim Calcs'!$C$11</f>
        <v>62.814268673259264</v>
      </c>
      <c r="IJ141" s="110">
        <f>MIN('Drive Train'!$G$35-ID140*'DT-Prelim Calcs'!$C$21*'Drive Train'!$G$38,IJ140+ID$2)</f>
        <v>11.108316405094127</v>
      </c>
      <c r="IK141" s="110">
        <f>'Drive Train'!$G$35-ID141*'DT-Prelim Calcs'!$C$21*'Drive Train'!$G$38</f>
        <v>11.108316409106511</v>
      </c>
      <c r="IL141" s="1">
        <f>IF(II141&gt;='Drive Train'!$G$30,1,0)</f>
        <v>1</v>
      </c>
      <c r="IM141" s="110">
        <f t="shared" si="273"/>
        <v>0</v>
      </c>
      <c r="IN141" s="119">
        <f>IN140+'DT-Prelim Calcs'!$C$11</f>
        <v>5.480000000000004</v>
      </c>
      <c r="IO141" s="2">
        <f>IY141/'Drive Train'!$G$35</f>
        <v>0.87467058328237024</v>
      </c>
      <c r="IP141" s="88">
        <f>IW141*12*60/(PI() * 'Drive Train'!$G$17)/IO$2*IO141</f>
        <v>4110.8369095065618</v>
      </c>
      <c r="IQ141" s="2">
        <f>('DT-Prelim Calcs'!$C$6*IO141-IP141)/('DT-Prelim Calcs'!$C$6*IO141)*'DT-Prelim Calcs'!$C$7*IO141</f>
        <v>0.24077181653700289</v>
      </c>
      <c r="IR141" s="110">
        <f>IQ141/'DT-Prelim Calcs'!$C$7*('DT-Prelim Calcs'!$C$8-'DT-Prelim Calcs'!$C$9)+'DT-Prelim Calcs'!$C$9</f>
        <v>17.685373207221453</v>
      </c>
      <c r="IS141" s="110">
        <f t="shared" si="232"/>
        <v>17.685373207221453</v>
      </c>
      <c r="IT141" s="2">
        <f t="shared" si="274"/>
        <v>5.4839782714921625E-9</v>
      </c>
      <c r="IU141" s="110">
        <f>IT141*'DT-Prelim Calcs'!$C$21/IO$2/'DT-Prelim Calcs'!$C$19/'DT-Prelim Calcs'!$C$18*3.39*'DT-Prelim Calcs'!$C$20</f>
        <v>2.0367129737878391E-7</v>
      </c>
      <c r="IV141" s="88">
        <f t="shared" si="233"/>
        <v>1</v>
      </c>
      <c r="IW141" s="110">
        <f>IU140*'DT-Prelim Calcs'!$C$11+IW140</f>
        <v>12.304227520860051</v>
      </c>
      <c r="IX141" s="110">
        <f>IX140+0.5*IU141*'DT-Prelim Calcs'!$C$11^2+IW141*'DT-Prelim Calcs'!$C$11</f>
        <v>63.046986453331506</v>
      </c>
      <c r="IY141" s="110">
        <f>MIN('Drive Train'!$G$35-IS140*'DT-Prelim Calcs'!$C$21*'Drive Train'!$G$38,IY140+IS$2)</f>
        <v>11.108316407686102</v>
      </c>
      <c r="IZ141" s="110">
        <f>'Drive Train'!$G$35-IS141*'DT-Prelim Calcs'!$C$21*'Drive Train'!$G$38</f>
        <v>11.108316411350069</v>
      </c>
      <c r="JA141" s="1">
        <f>IF(IX141&gt;='Drive Train'!$G$30,1,0)</f>
        <v>1</v>
      </c>
      <c r="JB141" s="110">
        <f t="shared" si="275"/>
        <v>0</v>
      </c>
      <c r="JC141" s="119">
        <f>JC140+'DT-Prelim Calcs'!$C$11</f>
        <v>5.480000000000004</v>
      </c>
      <c r="JD141" s="2">
        <f>JN141/'Drive Train'!$G$35</f>
        <v>0.87467058340187431</v>
      </c>
      <c r="JE141" s="88">
        <f>JL141*12*60/(PI() * 'Drive Train'!$G$17)/JD$2*JD141</f>
        <v>4110.8369111956736</v>
      </c>
      <c r="JF141" s="2">
        <f>('DT-Prelim Calcs'!$C$6*JD141-JE141)/('DT-Prelim Calcs'!$C$6*JD141)*'DT-Prelim Calcs'!$C$7*JD141</f>
        <v>0.24077181629768735</v>
      </c>
      <c r="JG141" s="110">
        <f>JF141/'DT-Prelim Calcs'!$C$7*('DT-Prelim Calcs'!$C$8-'DT-Prelim Calcs'!$C$9)+'DT-Prelim Calcs'!$C$9</f>
        <v>17.685373192624905</v>
      </c>
      <c r="JH141" s="110">
        <f t="shared" si="234"/>
        <v>17.685373192624905</v>
      </c>
      <c r="JI141" s="2">
        <f t="shared" si="276"/>
        <v>5.1786275268028703E-9</v>
      </c>
      <c r="JJ141" s="110">
        <f>JI141*'DT-Prelim Calcs'!$C$21/JD$2/'DT-Prelim Calcs'!$C$19/'DT-Prelim Calcs'!$C$18*3.39*'DT-Prelim Calcs'!$C$20</f>
        <v>1.9233077426808164E-7</v>
      </c>
      <c r="JK141" s="88">
        <f t="shared" si="235"/>
        <v>1</v>
      </c>
      <c r="JL141" s="110">
        <f>JJ140*'DT-Prelim Calcs'!$C$11+JL140</f>
        <v>12.304227524234669</v>
      </c>
      <c r="JM141" s="110">
        <f>JM140+0.5*JJ141*'DT-Prelim Calcs'!$C$11^2+JL141*'DT-Prelim Calcs'!$C$11</f>
        <v>63.204619196681747</v>
      </c>
      <c r="JN141" s="110">
        <f>MIN('Drive Train'!$G$35-JH140*'DT-Prelim Calcs'!$C$21*'Drive Train'!$G$38,JN140+JH$2)</f>
        <v>11.108316409203804</v>
      </c>
      <c r="JO141" s="110">
        <f>'Drive Train'!$G$35-JH141*'DT-Prelim Calcs'!$C$21*'Drive Train'!$G$38</f>
        <v>11.108316412663758</v>
      </c>
      <c r="JP141" s="1">
        <f>IF(JM141&gt;='Drive Train'!$G$30,1,0)</f>
        <v>1</v>
      </c>
      <c r="JQ141" s="110">
        <f>MIN(JG141,'DT-Prelim Calcs'!$C$10)*'DT-Prelim Calcs'!$C$11*1000/60/60*(1-JP141)</f>
        <v>0</v>
      </c>
      <c r="JR141" s="119">
        <f>JR140+'DT-Prelim Calcs'!$C$11</f>
        <v>5.480000000000004</v>
      </c>
      <c r="JS141" s="2">
        <f>KC141/'Drive Train'!$G$35</f>
        <v>0.87467058344584114</v>
      </c>
      <c r="JT141" s="88">
        <f>KA141*12*60/(PI() * 'Drive Train'!$G$17)/JS$2*JS141</f>
        <v>4110.8369118171167</v>
      </c>
      <c r="JU141" s="2">
        <f>('DT-Prelim Calcs'!$C$6*JS141-JT141)/('DT-Prelim Calcs'!$C$6*JS141)*'DT-Prelim Calcs'!$C$7*JS141</f>
        <v>0.24077181620964028</v>
      </c>
      <c r="JV141" s="110">
        <f>JU141/'DT-Prelim Calcs'!$C$7*('DT-Prelim Calcs'!$C$8-'DT-Prelim Calcs'!$C$9)+'DT-Prelim Calcs'!$C$9</f>
        <v>17.685373187254655</v>
      </c>
      <c r="JW141" s="110">
        <f t="shared" si="236"/>
        <v>17.685373187254655</v>
      </c>
      <c r="JX141" s="2">
        <f t="shared" si="277"/>
        <v>5.0662853079419534E-9</v>
      </c>
      <c r="JY141" s="110">
        <f>JX141*'DT-Prelim Calcs'!$C$21/JS$2/'DT-Prelim Calcs'!$C$19/'DT-Prelim Calcs'!$C$18*3.39*'DT-Prelim Calcs'!$C$20</f>
        <v>1.8815845914700284E-7</v>
      </c>
      <c r="JZ141" s="88">
        <f t="shared" si="237"/>
        <v>1</v>
      </c>
      <c r="KA141" s="110">
        <f>JY140*'DT-Prelim Calcs'!$C$11+KA140</f>
        <v>12.304227525476227</v>
      </c>
      <c r="KB141" s="110">
        <f>KB140+0.5*JY141*'DT-Prelim Calcs'!$C$11^2+KA141*'DT-Prelim Calcs'!$C$11</f>
        <v>63.266709279715478</v>
      </c>
      <c r="KC141" s="110">
        <f>MIN('Drive Train'!$G$35-JW140*'DT-Prelim Calcs'!$C$21*'Drive Train'!$G$38,KC140+JW$2)</f>
        <v>11.108316409762182</v>
      </c>
      <c r="KD141" s="110">
        <f>'Drive Train'!$G$35-JW141*'DT-Prelim Calcs'!$C$21*'Drive Train'!$G$38</f>
        <v>11.10831641314708</v>
      </c>
      <c r="KE141" s="1">
        <f>IF(KB141&gt;='Drive Train'!$G$30,1,0)</f>
        <v>1</v>
      </c>
      <c r="KF141" s="110">
        <f>MIN(JV141,'DT-Prelim Calcs'!$C$10)*'DT-Prelim Calcs'!$C$11*1000/60/60*(1-KE141)</f>
        <v>0</v>
      </c>
      <c r="KG141" s="119">
        <f>KG140+'DT-Prelim Calcs'!$C$11</f>
        <v>5.480000000000004</v>
      </c>
      <c r="KH141" s="2">
        <f>KR141/'Drive Train'!$G$35</f>
        <v>0.87467058344257165</v>
      </c>
      <c r="KI141" s="88">
        <f>KP141*12*60/(PI() * 'Drive Train'!$G$17)/KH$2*KH141</f>
        <v>4110.8369117709044</v>
      </c>
      <c r="KJ141" s="2">
        <f>('DT-Prelim Calcs'!$C$6*KH141-KI141)/('DT-Prelim Calcs'!$C$6*KH141)*'DT-Prelim Calcs'!$C$7*KH141</f>
        <v>0.24077181621618768</v>
      </c>
      <c r="KK141" s="110">
        <f>KJ141/'DT-Prelim Calcs'!$C$7*('DT-Prelim Calcs'!$C$8-'DT-Prelim Calcs'!$C$9)+'DT-Prelim Calcs'!$C$9</f>
        <v>17.685373187654001</v>
      </c>
      <c r="KL141" s="110">
        <f t="shared" si="238"/>
        <v>17.685373187654001</v>
      </c>
      <c r="KM141" s="2">
        <f t="shared" si="278"/>
        <v>5.0746393198686235E-9</v>
      </c>
      <c r="KN141" s="110">
        <f>KM141*'DT-Prelim Calcs'!$C$21/KH$2/'DT-Prelim Calcs'!$C$19/'DT-Prelim Calcs'!$C$18*3.39*'DT-Prelim Calcs'!$C$20</f>
        <v>1.8846872158116816E-7</v>
      </c>
      <c r="KO141" s="88">
        <f t="shared" si="239"/>
        <v>1</v>
      </c>
      <c r="KP141" s="110">
        <f>KN140*'DT-Prelim Calcs'!$C$11+KP140</f>
        <v>12.304227525383903</v>
      </c>
      <c r="KQ141" s="110">
        <f>KQ140+0.5*KN141*'DT-Prelim Calcs'!$C$11^2+KP141*'DT-Prelim Calcs'!$C$11</f>
        <v>63.262153843778698</v>
      </c>
      <c r="KR141" s="110">
        <f>MIN('Drive Train'!$G$35-KL140*'DT-Prelim Calcs'!$C$21*'Drive Train'!$G$38,KR140+KL$2)</f>
        <v>11.108316409720659</v>
      </c>
      <c r="KS141" s="110">
        <f>'Drive Train'!$G$35-KL141*'DT-Prelim Calcs'!$C$21*'Drive Train'!$G$38</f>
        <v>11.108316413111138</v>
      </c>
      <c r="KT141" s="1">
        <f>IF(KQ141&gt;='Drive Train'!$G$30,1,0)</f>
        <v>1</v>
      </c>
      <c r="KU141" s="110">
        <f>MIN(KK141,'DT-Prelim Calcs'!$C$10)*'DT-Prelim Calcs'!$C$11*1000/60/60*(1-KT141)</f>
        <v>0</v>
      </c>
      <c r="KV141" s="119">
        <f>KV140+'DT-Prelim Calcs'!$C$11</f>
        <v>5.480000000000004</v>
      </c>
      <c r="KW141" s="2">
        <f>LG141/'Drive Train'!$G$35</f>
        <v>0.87467058344564108</v>
      </c>
      <c r="KX141" s="88">
        <f>LE141*12*60/(PI() * 'Drive Train'!$G$17)/KW$2*KW141</f>
        <v>4110.8369118142891</v>
      </c>
      <c r="KY141" s="2">
        <f>('DT-Prelim Calcs'!$C$6*KW141-KX141)/('DT-Prelim Calcs'!$C$6*KW141)*'DT-Prelim Calcs'!$C$7*KW141</f>
        <v>0.24077181621004098</v>
      </c>
      <c r="KZ141" s="110">
        <f>KY141/'DT-Prelim Calcs'!$C$7*('DT-Prelim Calcs'!$C$8-'DT-Prelim Calcs'!$C$9)+'DT-Prelim Calcs'!$C$9</f>
        <v>17.685373187279097</v>
      </c>
      <c r="LA141" s="110">
        <f t="shared" si="240"/>
        <v>17.685373187279097</v>
      </c>
      <c r="LB141" s="2">
        <f t="shared" si="279"/>
        <v>5.0667965378892177E-9</v>
      </c>
      <c r="LC141" s="110">
        <f>LB141*'DT-Prelim Calcs'!$C$21/KW$2/'DT-Prelim Calcs'!$C$19/'DT-Prelim Calcs'!$C$18*3.39*'DT-Prelim Calcs'!$C$20</f>
        <v>1.8817744588645794E-7</v>
      </c>
      <c r="LD141" s="88">
        <f t="shared" si="241"/>
        <v>1</v>
      </c>
      <c r="LE141" s="110">
        <f>LC140*'DT-Prelim Calcs'!$C$11+LE140</f>
        <v>12.30422752547058</v>
      </c>
      <c r="LF141" s="110">
        <f>LF140+0.5*LC141*'DT-Prelim Calcs'!$C$11^2+LE141*'DT-Prelim Calcs'!$C$11</f>
        <v>63.266494195241449</v>
      </c>
      <c r="LG141" s="110">
        <f>MIN('Drive Train'!$G$35-LA140*'DT-Prelim Calcs'!$C$21*'Drive Train'!$G$38,LG140+LA$2)</f>
        <v>11.108316409759642</v>
      </c>
      <c r="LH141" s="110">
        <f>'Drive Train'!$G$35-LA141*'DT-Prelim Calcs'!$C$21*'Drive Train'!$G$38</f>
        <v>11.10831641314488</v>
      </c>
      <c r="LI141" s="1">
        <f>IF(LF141&gt;='Drive Train'!$G$30,1,0)</f>
        <v>1</v>
      </c>
      <c r="LJ141" s="110">
        <f>MIN(KZ141,'DT-Prelim Calcs'!$C$10)*'DT-Prelim Calcs'!$C$11*1000/60/60*(1-LI141)</f>
        <v>0</v>
      </c>
      <c r="LK141" s="119">
        <f>LK140+'DT-Prelim Calcs'!$C$11</f>
        <v>5.480000000000004</v>
      </c>
      <c r="LL141" s="2">
        <f>LV141/'Drive Train'!$G$35</f>
        <v>0.87467058344332804</v>
      </c>
      <c r="LM141" s="88">
        <f>LT141*12*60/(PI() * 'Drive Train'!$G$17)/LL$2*LL141</f>
        <v>4110.8369117815964</v>
      </c>
      <c r="LN141" s="2">
        <f>('DT-Prelim Calcs'!$C$6*LL141-LM141)/('DT-Prelim Calcs'!$C$6*LL141)*'DT-Prelim Calcs'!$C$7*LL141</f>
        <v>0.24077181621467275</v>
      </c>
      <c r="LO141" s="110">
        <f>LN141/'DT-Prelim Calcs'!$C$7*('DT-Prelim Calcs'!$C$8-'DT-Prelim Calcs'!$C$9)+'DT-Prelim Calcs'!$C$9</f>
        <v>17.685373187561602</v>
      </c>
      <c r="LP141" s="110">
        <f t="shared" si="242"/>
        <v>17.685373187561602</v>
      </c>
      <c r="LQ141" s="2">
        <f t="shared" si="280"/>
        <v>5.0727064215827511E-9</v>
      </c>
      <c r="LR141" s="110">
        <f>LQ141*'DT-Prelim Calcs'!$C$21/LL$2/'DT-Prelim Calcs'!$C$19/'DT-Prelim Calcs'!$C$18*3.39*'DT-Prelim Calcs'!$C$20</f>
        <v>1.883969350273024E-7</v>
      </c>
      <c r="LS141" s="88">
        <f t="shared" si="243"/>
        <v>1</v>
      </c>
      <c r="LT141" s="110">
        <f>LR140*'DT-Prelim Calcs'!$C$11+LT140</f>
        <v>12.304227525405267</v>
      </c>
      <c r="LU141" s="110">
        <f>LU140+0.5*LR141*'DT-Prelim Calcs'!$C$11^2+LT141*'DT-Prelim Calcs'!$C$11</f>
        <v>63.263618611538703</v>
      </c>
      <c r="LV141" s="110">
        <f>MIN('Drive Train'!$G$35-LP140*'DT-Prelim Calcs'!$C$21*'Drive Train'!$G$38,LV140+LP$2)</f>
        <v>11.108316409730266</v>
      </c>
      <c r="LW141" s="110">
        <f>'Drive Train'!$G$35-LP141*'DT-Prelim Calcs'!$C$21*'Drive Train'!$G$38</f>
        <v>11.108316413119455</v>
      </c>
      <c r="LX141" s="1">
        <f>IF(LU141&gt;='Drive Train'!$G$30,1,0)</f>
        <v>1</v>
      </c>
      <c r="LY141" s="110">
        <f>MIN(LO141,'DT-Prelim Calcs'!$C$10)*'DT-Prelim Calcs'!$C$11*1000/60/60*(1-LX141)</f>
        <v>0</v>
      </c>
      <c r="LZ141" s="119">
        <f>LZ140+'DT-Prelim Calcs'!$C$11</f>
        <v>5.480000000000004</v>
      </c>
    </row>
    <row r="142" spans="18:338" x14ac:dyDescent="0.2">
      <c r="R142" s="119">
        <f>R141+'DT-Prelim Calcs'!$C$11</f>
        <v>5.520000000000004</v>
      </c>
      <c r="S142" s="2">
        <f>AG142/'Drive Train'!$G$35</f>
        <v>0</v>
      </c>
      <c r="T142" s="88">
        <f>AE142*12*60/(PI() * 'Drive Train'!$G$17)/S$2*ABS(S142)</f>
        <v>0</v>
      </c>
      <c r="U142" s="2">
        <f>IF(OR(AD141=1,AND($C$32=Motors!$C$28,'DT-Prelim Calcs'!AI141=1)),0,IF(AG142=0,-(V141+$C$9)/($C$8-$C$9)*$C$7,($C$6*S142-T142)/($C$6*S142)*$C$7*S142))</f>
        <v>0</v>
      </c>
      <c r="V142" s="110">
        <f>IF(AND(AD141=1,AI141=1),0,ABS(U142/$C$7*($C$8-$C$9)+$C$9) *'Drive Train'!$K$55 + V141*(1-'Drive Train'!$K$55))</f>
        <v>0</v>
      </c>
      <c r="W142" s="110">
        <f t="shared" si="196"/>
        <v>0</v>
      </c>
      <c r="X142" s="2">
        <f>MAX(MIN(IF(AND(AI141=1,AG142&lt;0),-1,1)*(W142-$C$9)/($C$8-$C$9)*$C$7-$C$29*AE142/T$2 -  AI141*$C$29/2,X$2),MAX(X$4:X141)*-1)</f>
        <v>-0.19877611615902296</v>
      </c>
      <c r="Y142" s="110">
        <f t="shared" si="197"/>
        <v>0</v>
      </c>
      <c r="Z142" s="110">
        <f t="shared" si="198"/>
        <v>0</v>
      </c>
      <c r="AA142" s="110">
        <f t="shared" si="199"/>
        <v>0</v>
      </c>
      <c r="AB142" s="110" t="e">
        <f t="shared" si="200"/>
        <v>#N/A</v>
      </c>
      <c r="AC142" s="88">
        <f t="shared" si="244"/>
        <v>0</v>
      </c>
      <c r="AD142" s="1">
        <f t="shared" si="201"/>
        <v>1</v>
      </c>
      <c r="AE142" s="110">
        <f t="shared" si="202"/>
        <v>0</v>
      </c>
      <c r="AF142" s="110" t="e">
        <f t="shared" si="203"/>
        <v>#N/A</v>
      </c>
      <c r="AG142" s="110">
        <f>IF(AI141=0,MIN('Drive Train'!$G$35-W141*$C$21*'Drive Train'!$G$38,AG141+W$2)-$C$3,IF(AE141-1&lt;=0,0,IF($C$32=Motors!$C$26,MAX(ABS('Drive Train'!$G$35-W141*$C$21*'Drive Train'!$G$38)*-1,AG141-W$2),MAX(0,ABS('Drive Train'!$G$35-W141*$C$21*'Drive Train'!$G$38)*-1,AG141-W$2))))</f>
        <v>0</v>
      </c>
      <c r="AH142" s="110">
        <f>'Drive Train'!$G$35-ABS(W142)*'DT-Prelim Calcs'!$C$21*'Drive Train'!$G$38</f>
        <v>12.7</v>
      </c>
      <c r="AI142" s="1">
        <f>IF(AJ142&gt;='Drive Train'!$G$30,1,0)</f>
        <v>1</v>
      </c>
      <c r="AJ142" s="110">
        <f>AJ141+0.5*Y142*'DT-Prelim Calcs'!$C$11^2+AE142*'DT-Prelim Calcs'!$C$11</f>
        <v>27.383415475911544</v>
      </c>
      <c r="AK142" s="110">
        <f t="shared" si="204"/>
        <v>0</v>
      </c>
      <c r="AL142" s="119">
        <f>AL141+'DT-Prelim Calcs'!$C$11</f>
        <v>5.520000000000004</v>
      </c>
      <c r="AM142" s="2">
        <f>AW142/'Drive Train'!$G$35</f>
        <v>0.79141838290107336</v>
      </c>
      <c r="AN142" s="88">
        <f>AU142*12*60/(PI() * 'Drive Train'!$G$17)/AM$2*AM142</f>
        <v>2835.0584966492083</v>
      </c>
      <c r="AO142" s="2">
        <f>('DT-Prelim Calcs'!$C$6*AM142-AN142)/('DT-Prelim Calcs'!$C$6*AM142)*'DT-Prelim Calcs'!$C$7*AM142</f>
        <v>0.43140805682965999</v>
      </c>
      <c r="AP142" s="110">
        <f>AO142/'DT-Prelim Calcs'!$C$7*('DT-Prelim Calcs'!$C$8-'DT-Prelim Calcs'!$C$9)+'DT-Prelim Calcs'!$C$9</f>
        <v>29.312831835000541</v>
      </c>
      <c r="AQ142" s="110">
        <f t="shared" si="205"/>
        <v>29.312831835000541</v>
      </c>
      <c r="AR142" s="2">
        <f t="shared" si="245"/>
        <v>0.2478912671189939</v>
      </c>
      <c r="AS142" s="110">
        <f>AR142*'DT-Prelim Calcs'!$C$21/AM$2/'DT-Prelim Calcs'!$C$19/'DT-Prelim Calcs'!$C$18*3.39*'DT-Prelim Calcs'!$C$20</f>
        <v>2.7619549248829469</v>
      </c>
      <c r="AT142" s="88">
        <f t="shared" si="206"/>
        <v>0</v>
      </c>
      <c r="AU142" s="110">
        <f>AS141*'DT-Prelim Calcs'!$C$11+AU141</f>
        <v>31.261028504157455</v>
      </c>
      <c r="AV142" s="110">
        <f>AV141+0.5*AS142*'DT-Prelim Calcs'!$C$11^2+AU142*'DT-Prelim Calcs'!$C$11</f>
        <v>104.00361967717292</v>
      </c>
      <c r="AW142" s="110">
        <f>MIN('Drive Train'!$G$35-AQ141*'DT-Prelim Calcs'!$C$21*'Drive Train'!$G$38,AW141+AQ$2)</f>
        <v>10.051013462843631</v>
      </c>
      <c r="AX142" s="110">
        <f>'Drive Train'!$G$35-AQ142*'DT-Prelim Calcs'!$C$21*'Drive Train'!$G$38</f>
        <v>10.06184513484995</v>
      </c>
      <c r="AY142" s="1">
        <f>IF(AV142&gt;='Drive Train'!$G$30,1,0)</f>
        <v>1</v>
      </c>
      <c r="AZ142" s="110">
        <f t="shared" si="246"/>
        <v>0</v>
      </c>
      <c r="BA142" s="119">
        <f>BA141+'DT-Prelim Calcs'!$C$11</f>
        <v>5.520000000000004</v>
      </c>
      <c r="BB142" s="2">
        <f>BL142/'Drive Train'!$G$35</f>
        <v>0.86579281206076153</v>
      </c>
      <c r="BC142" s="88">
        <f>BJ142*12*60/(PI() * 'Drive Train'!$G$17)/BB$2*BB142</f>
        <v>3976.3905700890878</v>
      </c>
      <c r="BD142" s="2">
        <f>('DT-Prelim Calcs'!$C$6*BB142-BC142)/('DT-Prelim Calcs'!$C$6*BB142)*'DT-Prelim Calcs'!$C$7*BB142</f>
        <v>0.26071466229580836</v>
      </c>
      <c r="BE142" s="110">
        <f>BD142/'DT-Prelim Calcs'!$C$7*('DT-Prelim Calcs'!$C$8-'DT-Prelim Calcs'!$C$9)+'DT-Prelim Calcs'!$C$9</f>
        <v>18.901745359886185</v>
      </c>
      <c r="BF142" s="110">
        <f t="shared" si="207"/>
        <v>18.901745359886185</v>
      </c>
      <c r="BG142" s="2">
        <f t="shared" si="247"/>
        <v>2.5429265988450633E-2</v>
      </c>
      <c r="BH142" s="110">
        <f>BG142*'DT-Prelim Calcs'!$C$21/BB$2/'DT-Prelim Calcs'!$C$19/'DT-Prelim Calcs'!$C$18*3.39*'DT-Prelim Calcs'!$C$20</f>
        <v>0.4407321275659834</v>
      </c>
      <c r="BI142" s="88">
        <f t="shared" si="208"/>
        <v>0</v>
      </c>
      <c r="BJ142" s="110">
        <f>BH141*'DT-Prelim Calcs'!$C$11+BJ141</f>
        <v>25.765400939824431</v>
      </c>
      <c r="BK142" s="110">
        <f>BK141+0.5*BH142*'DT-Prelim Calcs'!$C$11^2+BJ142*'DT-Prelim Calcs'!$C$11</f>
        <v>105.38198814874086</v>
      </c>
      <c r="BL142" s="110">
        <f>MIN('Drive Train'!$G$35-BF141*'DT-Prelim Calcs'!$C$21*'Drive Train'!$G$38,BL141+BF$2)</f>
        <v>10.995568713171672</v>
      </c>
      <c r="BM142" s="110">
        <f>'Drive Train'!$G$35-BF142*'DT-Prelim Calcs'!$C$21*'Drive Train'!$G$38</f>
        <v>10.998842917610244</v>
      </c>
      <c r="BN142" s="1">
        <f>IF(BK142&gt;='Drive Train'!$G$30,1,0)</f>
        <v>1</v>
      </c>
      <c r="BO142" s="110">
        <f t="shared" si="248"/>
        <v>0</v>
      </c>
      <c r="BP142" s="119">
        <f>BP141+'DT-Prelim Calcs'!$C$11</f>
        <v>5.520000000000004</v>
      </c>
      <c r="BQ142" s="2">
        <f>CA142/'Drive Train'!$G$35</f>
        <v>0.87440064280399865</v>
      </c>
      <c r="BR142" s="88">
        <f>BY142*12*60/(PI() * 'Drive Train'!$G$17)/BQ$2*BQ142</f>
        <v>4106.8142902863028</v>
      </c>
      <c r="BS142" s="2">
        <f>('DT-Prelim Calcs'!$C$6*BQ142-BR142)/('DT-Prelim Calcs'!$C$6*BQ142)*'DT-Prelim Calcs'!$C$7*BQ142</f>
        <v>0.24136241503451361</v>
      </c>
      <c r="BT142" s="110">
        <f>BS142/'DT-Prelim Calcs'!$C$7*('DT-Prelim Calcs'!$C$8-'DT-Prelim Calcs'!$C$9)+'DT-Prelim Calcs'!$C$9</f>
        <v>17.721395526927783</v>
      </c>
      <c r="BU142" s="110">
        <f t="shared" si="209"/>
        <v>17.721395526927783</v>
      </c>
      <c r="BV142" s="2">
        <f t="shared" si="249"/>
        <v>7.5195177752834796E-4</v>
      </c>
      <c r="BW142" s="110">
        <f>BV142*'DT-Prelim Calcs'!$C$21/BQ$2/'DT-Prelim Calcs'!$C$19/'DT-Prelim Calcs'!$C$18*3.39*'DT-Prelim Calcs'!$C$20</f>
        <v>1.7687092251627907E-2</v>
      </c>
      <c r="BX142" s="88">
        <f t="shared" si="210"/>
        <v>1</v>
      </c>
      <c r="BY142" s="110">
        <f>BW141*'DT-Prelim Calcs'!$C$11+BY141</f>
        <v>19.414708611218007</v>
      </c>
      <c r="BZ142" s="110">
        <f>BZ141+0.5*BW142*'DT-Prelim Calcs'!$C$11^2+BY142*'DT-Prelim Calcs'!$C$11</f>
        <v>91.006803016715367</v>
      </c>
      <c r="CA142" s="110">
        <f>MIN('Drive Train'!$G$35-BU141*'DT-Prelim Calcs'!$C$21*'Drive Train'!$G$38,CA141+BU$2)</f>
        <v>11.104888163610783</v>
      </c>
      <c r="CB142" s="110">
        <f>'Drive Train'!$G$35-BU142*'DT-Prelim Calcs'!$C$21*'Drive Train'!$G$38</f>
        <v>11.105074402576498</v>
      </c>
      <c r="CC142" s="1">
        <f>IF(BZ142&gt;='Drive Train'!$G$30,1,0)</f>
        <v>1</v>
      </c>
      <c r="CD142" s="110">
        <f t="shared" si="250"/>
        <v>0</v>
      </c>
      <c r="CE142" s="119">
        <f>CE141+'DT-Prelim Calcs'!$C$11</f>
        <v>5.520000000000004</v>
      </c>
      <c r="CF142" s="2">
        <f>CP142/'Drive Train'!$G$35</f>
        <v>0.87466808115851669</v>
      </c>
      <c r="CG142" s="88">
        <f>CN142*12*60/(PI() * 'Drive Train'!$G$17)/CF$2*CF142</f>
        <v>4110.80039268988</v>
      </c>
      <c r="CH142" s="2">
        <f>('DT-Prelim Calcs'!$C$6*CF142-CG142)/('DT-Prelim Calcs'!$C$6*CF142)*'DT-Prelim Calcs'!$C$7*CF142</f>
        <v>0.24077710510256142</v>
      </c>
      <c r="CI142" s="110">
        <f>CH142/'DT-Prelim Calcs'!$C$7*('DT-Prelim Calcs'!$C$8-'DT-Prelim Calcs'!$C$9)+'DT-Prelim Calcs'!$C$9</f>
        <v>17.685695772212966</v>
      </c>
      <c r="CJ142" s="110">
        <f t="shared" si="211"/>
        <v>17.685695772212966</v>
      </c>
      <c r="CK142" s="2">
        <f t="shared" si="251"/>
        <v>6.7440812871188971E-6</v>
      </c>
      <c r="CL142" s="110">
        <f>CK142*'DT-Prelim Calcs'!$C$21/CF$2/'DT-Prelim Calcs'!$C$19/'DT-Prelim Calcs'!$C$18*3.39*'DT-Prelim Calcs'!$C$20</f>
        <v>2.0037654671476175E-4</v>
      </c>
      <c r="CM142" s="88">
        <f t="shared" si="212"/>
        <v>1</v>
      </c>
      <c r="CN142" s="110">
        <f>CL141*'DT-Prelim Calcs'!$C$11+CN141</f>
        <v>15.380191774365095</v>
      </c>
      <c r="CO142" s="110">
        <f>CO141+0.5*CL142*'DT-Prelim Calcs'!$C$11^2+CN142*'DT-Prelim Calcs'!$C$11</f>
        <v>76.870133510367481</v>
      </c>
      <c r="CP142" s="110">
        <f>MIN('Drive Train'!$G$35-CJ141*'DT-Prelim Calcs'!$C$21*'Drive Train'!$G$38,CP141+CJ$2)</f>
        <v>11.108284630713161</v>
      </c>
      <c r="CQ142" s="110">
        <f>'Drive Train'!$G$35-CJ142*'DT-Prelim Calcs'!$C$21*'Drive Train'!$G$38</f>
        <v>11.108287380500833</v>
      </c>
      <c r="CR142" s="1">
        <f>IF(CO142&gt;='Drive Train'!$G$30,1,0)</f>
        <v>1</v>
      </c>
      <c r="CS142" s="110">
        <f t="shared" si="252"/>
        <v>0</v>
      </c>
      <c r="CT142" s="119">
        <f>CT141+'DT-Prelim Calcs'!$C$11</f>
        <v>5.520000000000004</v>
      </c>
      <c r="CU142" s="2">
        <f>DE142/'Drive Train'!$G$35</f>
        <v>0.87467057877959842</v>
      </c>
      <c r="CV142" s="88">
        <f>DC142*12*60/(PI() * 'Drive Train'!$G$17)/CU$2*CU142</f>
        <v>4110.8368453089306</v>
      </c>
      <c r="CW142" s="2">
        <f>('DT-Prelim Calcs'!$C$6*CU142-CV142)/('DT-Prelim Calcs'!$C$6*CU142)*'DT-Prelim Calcs'!$C$7*CU142</f>
        <v>0.24077182568786532</v>
      </c>
      <c r="CX142" s="110">
        <f>CW142/'DT-Prelim Calcs'!$C$7*('DT-Prelim Calcs'!$C$8-'DT-Prelim Calcs'!$C$9)+'DT-Prelim Calcs'!$C$9</f>
        <v>17.685373765359163</v>
      </c>
      <c r="CY142" s="110">
        <f t="shared" si="213"/>
        <v>17.685373765359163</v>
      </c>
      <c r="CZ142" s="2">
        <f t="shared" si="253"/>
        <v>1.7155413006841869E-8</v>
      </c>
      <c r="DA142" s="110">
        <f>CZ142*'DT-Prelim Calcs'!$C$21/CU$2/'DT-Prelim Calcs'!$C$19/'DT-Prelim Calcs'!$C$18*3.39*'DT-Prelim Calcs'!$C$20</f>
        <v>6.1590258315293715E-7</v>
      </c>
      <c r="DB142" s="88">
        <f t="shared" si="214"/>
        <v>1</v>
      </c>
      <c r="DC142" s="110">
        <f>DA141*'DT-Prelim Calcs'!$C$11+DC141</f>
        <v>12.728511095224714</v>
      </c>
      <c r="DD142" s="110">
        <f>DD141+0.5*DA142*'DT-Prelim Calcs'!$C$11^2+DC142*'DT-Prelim Calcs'!$C$11</f>
        <v>65.651950712847125</v>
      </c>
      <c r="DE142" s="110">
        <f>MIN('Drive Train'!$G$35-CY141*'DT-Prelim Calcs'!$C$21*'Drive Train'!$G$38,DE141+CY$2)</f>
        <v>11.1083163505009</v>
      </c>
      <c r="DF142" s="110">
        <f>'Drive Train'!$G$35-CY142*'DT-Prelim Calcs'!$C$21*'Drive Train'!$G$38</f>
        <v>11.108316361117675</v>
      </c>
      <c r="DG142" s="1">
        <f>IF(DD142&gt;='Drive Train'!$G$30,1,0)</f>
        <v>1</v>
      </c>
      <c r="DH142" s="110">
        <f t="shared" si="254"/>
        <v>0</v>
      </c>
      <c r="DI142" s="119">
        <f>DI141+'DT-Prelim Calcs'!$C$11</f>
        <v>5.520000000000004</v>
      </c>
      <c r="DJ142" s="2">
        <f>DT142/'Drive Train'!$G$35</f>
        <v>0.87467058542409382</v>
      </c>
      <c r="DK142" s="88">
        <f>DR142*12*60/(PI() * 'Drive Train'!$G$17)/DJ$2*DJ142</f>
        <v>4110.836939780047</v>
      </c>
      <c r="DL142" s="2">
        <f>('DT-Prelim Calcs'!$C$6*DJ142-DK142)/('DT-Prelim Calcs'!$C$6*DJ142)*'DT-Prelim Calcs'!$C$7*DJ142</f>
        <v>0.24077181224765265</v>
      </c>
      <c r="DM142" s="110">
        <f>DL142/'DT-Prelim Calcs'!$C$7*('DT-Prelim Calcs'!$C$8-'DT-Prelim Calcs'!$C$9)+'DT-Prelim Calcs'!$C$9</f>
        <v>17.685372945601511</v>
      </c>
      <c r="DN142" s="110">
        <f t="shared" si="215"/>
        <v>17.685372945601511</v>
      </c>
      <c r="DO142" s="2">
        <f t="shared" si="255"/>
        <v>1.1064649196868004E-11</v>
      </c>
      <c r="DP142" s="110">
        <f>DO142*'DT-Prelim Calcs'!$C$21/DJ$2/'DT-Prelim Calcs'!$C$19/'DT-Prelim Calcs'!$C$18*3.39*'DT-Prelim Calcs'!$C$20</f>
        <v>4.6572485486305884E-10</v>
      </c>
      <c r="DQ142" s="88">
        <f t="shared" si="216"/>
        <v>1</v>
      </c>
      <c r="DR142" s="110">
        <f>DP141*'DT-Prelim Calcs'!$C$11+DR141</f>
        <v>10.856671395303543</v>
      </c>
      <c r="DS142" s="110">
        <f>DS141+0.5*DP142*'DT-Prelim Calcs'!$C$11^2+DR142*'DT-Prelim Calcs'!$C$11</f>
        <v>56.962187594276237</v>
      </c>
      <c r="DT142" s="110">
        <f>MIN('Drive Train'!$G$35-DN141*'DT-Prelim Calcs'!$C$21*'Drive Train'!$G$38,DT141+DN$2)</f>
        <v>11.108316434885991</v>
      </c>
      <c r="DU142" s="110">
        <f>'Drive Train'!$G$35-DN142*'DT-Prelim Calcs'!$C$21*'Drive Train'!$G$38</f>
        <v>11.108316434895864</v>
      </c>
      <c r="DV142" s="1">
        <f>IF(DS142&gt;='Drive Train'!$G$30,1,0)</f>
        <v>1</v>
      </c>
      <c r="DW142" s="110">
        <f t="shared" si="256"/>
        <v>0</v>
      </c>
      <c r="DX142" s="119">
        <f>DX141+'DT-Prelim Calcs'!$C$11</f>
        <v>5.520000000000004</v>
      </c>
      <c r="DY142" s="2">
        <f>EI142/'Drive Train'!$G$35</f>
        <v>0.87467058542861442</v>
      </c>
      <c r="DZ142" s="88">
        <f>EG142*12*60/(PI() * 'Drive Train'!$G$17)/DY$2*DY142</f>
        <v>4110.8369398423165</v>
      </c>
      <c r="EA142" s="2">
        <f>('DT-Prelim Calcs'!$C$6*DY142-DZ142)/('DT-Prelim Calcs'!$C$6*DY142)*'DT-Prelim Calcs'!$C$7*DY142</f>
        <v>0.24077181223899249</v>
      </c>
      <c r="EB142" s="110">
        <f>EA142/'DT-Prelim Calcs'!$C$7*('DT-Prelim Calcs'!$C$8-'DT-Prelim Calcs'!$C$9)+'DT-Prelim Calcs'!$C$9</f>
        <v>17.685372945073304</v>
      </c>
      <c r="EC142" s="110">
        <f t="shared" si="217"/>
        <v>17.685372945073304</v>
      </c>
      <c r="ED142" s="2">
        <f t="shared" si="257"/>
        <v>1.7208456881689926E-15</v>
      </c>
      <c r="EE142" s="110">
        <f>ED142*'DT-Prelim Calcs'!$C$21/DY$2/'DT-Prelim Calcs'!$C$19/'DT-Prelim Calcs'!$C$18*3.39*'DT-Prelim Calcs'!$C$20</f>
        <v>8.3084380263875303E-14</v>
      </c>
      <c r="EF142" s="88">
        <f t="shared" si="218"/>
        <v>1</v>
      </c>
      <c r="EG142" s="110">
        <f>EE141*'DT-Prelim Calcs'!$C$11+EG141</f>
        <v>9.4647904472821587</v>
      </c>
      <c r="EH142" s="110">
        <f>EH141+0.5*EE142*'DT-Prelim Calcs'!$C$11^2+EG142*'DT-Prelim Calcs'!$C$11</f>
        <v>50.169388123138276</v>
      </c>
      <c r="EI142" s="110">
        <f>MIN('Drive Train'!$G$35-EC141*'DT-Prelim Calcs'!$C$21*'Drive Train'!$G$38,EI141+EC$2)</f>
        <v>11.108316434943402</v>
      </c>
      <c r="EJ142" s="110">
        <f>'Drive Train'!$G$35-EC142*'DT-Prelim Calcs'!$C$21*'Drive Train'!$G$38</f>
        <v>11.108316434943402</v>
      </c>
      <c r="EK142" s="1">
        <f>IF(EH142&gt;='Drive Train'!$G$30,1,0)</f>
        <v>1</v>
      </c>
      <c r="EL142" s="110">
        <f t="shared" si="258"/>
        <v>0</v>
      </c>
      <c r="EM142" s="119">
        <f>EM141+'DT-Prelim Calcs'!$C$11</f>
        <v>5.520000000000004</v>
      </c>
      <c r="EN142" s="2">
        <f>EX142/'Drive Train'!$G$35</f>
        <v>0.87467058542861498</v>
      </c>
      <c r="EO142" s="88">
        <f>EV142*12*60/(PI() * 'Drive Train'!$G$17)/EN$2*EN142</f>
        <v>4110.8369398423256</v>
      </c>
      <c r="EP142" s="2">
        <f>('DT-Prelim Calcs'!$C$6*EN142-EO142)/('DT-Prelim Calcs'!$C$6*EN142)*'DT-Prelim Calcs'!$C$7*EN142</f>
        <v>0.24077181223899105</v>
      </c>
      <c r="EQ142" s="110">
        <f>EP142/'DT-Prelim Calcs'!$C$7*('DT-Prelim Calcs'!$C$8-'DT-Prelim Calcs'!$C$9)+'DT-Prelim Calcs'!$C$9</f>
        <v>17.685372945073215</v>
      </c>
      <c r="ER142" s="110">
        <f t="shared" si="219"/>
        <v>17.685372945073215</v>
      </c>
      <c r="ES142" s="2">
        <f t="shared" si="259"/>
        <v>-8.3266726846886741E-17</v>
      </c>
      <c r="ET142" s="110">
        <f>ES142*'DT-Prelim Calcs'!$C$21/EN$2/'DT-Prelim Calcs'!$C$19/'DT-Prelim Calcs'!$C$18*3.39*'DT-Prelim Calcs'!$C$20</f>
        <v>-4.5356237364894706E-15</v>
      </c>
      <c r="EU142" s="88">
        <f t="shared" si="220"/>
        <v>1</v>
      </c>
      <c r="EV142" s="110">
        <f>ET141*'DT-Prelim Calcs'!$C$11+EV141</f>
        <v>8.3892460782728335</v>
      </c>
      <c r="EW142" s="110">
        <f>EW141+0.5*ET142*'DT-Prelim Calcs'!$C$11^2+EV142*'DT-Prelim Calcs'!$C$11</f>
        <v>44.76519469862437</v>
      </c>
      <c r="EX142" s="110">
        <f>MIN('Drive Train'!$G$35-ER141*'DT-Prelim Calcs'!$C$21*'Drive Train'!$G$38,EX141+ER$2)</f>
        <v>11.10831643494341</v>
      </c>
      <c r="EY142" s="110">
        <f>'Drive Train'!$G$35-ER142*'DT-Prelim Calcs'!$C$21*'Drive Train'!$G$38</f>
        <v>11.10831643494341</v>
      </c>
      <c r="EZ142" s="1">
        <f>IF(EW142&gt;='Drive Train'!$G$30,1,0)</f>
        <v>1</v>
      </c>
      <c r="FA142" s="110">
        <f t="shared" si="260"/>
        <v>0</v>
      </c>
      <c r="FB142" s="119">
        <f>FB141+'DT-Prelim Calcs'!$C$11</f>
        <v>5.520000000000004</v>
      </c>
      <c r="FC142" s="2">
        <f>FM142/'Drive Train'!$G$35</f>
        <v>0.87467058542861498</v>
      </c>
      <c r="FD142" s="88">
        <f>FK142*12*60/(PI() * 'Drive Train'!$G$17)/FC$2*FC142</f>
        <v>4110.8369398423247</v>
      </c>
      <c r="FE142" s="2">
        <f>('DT-Prelim Calcs'!$C$6*FC142-FD142)/('DT-Prelim Calcs'!$C$6*FC142)*'DT-Prelim Calcs'!$C$7*FC142</f>
        <v>0.24077181223899125</v>
      </c>
      <c r="FF142" s="110">
        <f>FE142/'DT-Prelim Calcs'!$C$7*('DT-Prelim Calcs'!$C$8-'DT-Prelim Calcs'!$C$9)+'DT-Prelim Calcs'!$C$9</f>
        <v>17.685372945073226</v>
      </c>
      <c r="FG142" s="110">
        <f t="shared" si="221"/>
        <v>17.685372945073226</v>
      </c>
      <c r="FH142" s="2">
        <f t="shared" si="261"/>
        <v>1.1102230246251565E-16</v>
      </c>
      <c r="FI142" s="110">
        <f>FH142*'DT-Prelim Calcs'!$C$21/FC$2/'DT-Prelim Calcs'!$C$19/'DT-Prelim Calcs'!$C$18*3.39*'DT-Prelim Calcs'!$C$20</f>
        <v>6.7347140329692135E-15</v>
      </c>
      <c r="FJ142" s="88">
        <f t="shared" si="222"/>
        <v>1</v>
      </c>
      <c r="FK142" s="110">
        <f>FI141*'DT-Prelim Calcs'!$C$11+FK141</f>
        <v>7.5332005600817276</v>
      </c>
      <c r="FL142" s="110">
        <f>FL141+0.5*FI142*'DT-Prelim Calcs'!$C$11^2+FK142*'DT-Prelim Calcs'!$C$11</f>
        <v>40.387346097972411</v>
      </c>
      <c r="FM142" s="110">
        <f>MIN('Drive Train'!$G$35-FG141*'DT-Prelim Calcs'!$C$21*'Drive Train'!$G$38,FM141+FG$2)</f>
        <v>11.10831643494341</v>
      </c>
      <c r="FN142" s="110">
        <f>'Drive Train'!$G$35-FG142*'DT-Prelim Calcs'!$C$21*'Drive Train'!$G$38</f>
        <v>11.10831643494341</v>
      </c>
      <c r="FO142" s="1">
        <f>IF(FL142&gt;='Drive Train'!$G$30,1,0)</f>
        <v>1</v>
      </c>
      <c r="FP142" s="110">
        <f t="shared" si="262"/>
        <v>0</v>
      </c>
      <c r="FQ142" s="119">
        <f>FQ141+'DT-Prelim Calcs'!$C$11</f>
        <v>5.520000000000004</v>
      </c>
      <c r="FR142" s="2">
        <f>GB142/'Drive Train'!$G$35</f>
        <v>0.87467058542861498</v>
      </c>
      <c r="FS142" s="88">
        <f>FZ142*12*60/(PI() * 'Drive Train'!$G$17)/FR$2*FR142</f>
        <v>4110.8369398423247</v>
      </c>
      <c r="FT142" s="2">
        <f>('DT-Prelim Calcs'!$C$6*FR142-FS142)/('DT-Prelim Calcs'!$C$6*FR142)*'DT-Prelim Calcs'!$C$7*FR142</f>
        <v>0.24077181223899125</v>
      </c>
      <c r="FU142" s="110">
        <f>FT142/'DT-Prelim Calcs'!$C$7*('DT-Prelim Calcs'!$C$8-'DT-Prelim Calcs'!$C$9)+'DT-Prelim Calcs'!$C$9</f>
        <v>17.685372945073226</v>
      </c>
      <c r="FV142" s="110">
        <f t="shared" si="223"/>
        <v>17.685372945073226</v>
      </c>
      <c r="FW142" s="2">
        <f t="shared" si="263"/>
        <v>1.3877787807814457E-16</v>
      </c>
      <c r="FX142" s="110">
        <f>FW142*'DT-Prelim Calcs'!$C$21/FR$2/'DT-Prelim Calcs'!$C$19/'DT-Prelim Calcs'!$C$18*3.39*'DT-Prelim Calcs'!$C$20</f>
        <v>9.2774121882739154E-15</v>
      </c>
      <c r="FY142" s="88">
        <f t="shared" si="224"/>
        <v>1</v>
      </c>
      <c r="FZ142" s="110">
        <f>FX141*'DT-Prelim Calcs'!$C$11+FZ141</f>
        <v>6.8356819897037893</v>
      </c>
      <c r="GA142" s="110">
        <f>GA141+0.5*FX142*'DT-Prelim Calcs'!$C$11^2+FZ142*'DT-Prelim Calcs'!$C$11</f>
        <v>36.776416738458899</v>
      </c>
      <c r="GB142" s="110">
        <f>MIN('Drive Train'!$G$35-FV141*'DT-Prelim Calcs'!$C$21*'Drive Train'!$G$38,GB141+FV$2)</f>
        <v>11.10831643494341</v>
      </c>
      <c r="GC142" s="110">
        <f>'Drive Train'!$G$35-FV142*'DT-Prelim Calcs'!$C$21*'Drive Train'!$G$38</f>
        <v>11.10831643494341</v>
      </c>
      <c r="GD142" s="1">
        <f>IF(GA142&gt;='Drive Train'!$G$30,1,0)</f>
        <v>1</v>
      </c>
      <c r="GE142" s="110">
        <f t="shared" si="264"/>
        <v>0</v>
      </c>
      <c r="GF142" s="119">
        <f>GF141+'DT-Prelim Calcs'!$C$11</f>
        <v>5.520000000000004</v>
      </c>
      <c r="GG142" s="2">
        <f>GQ142/'Drive Train'!$G$35</f>
        <v>0.87467058137872655</v>
      </c>
      <c r="GH142" s="88">
        <f>GO142*12*60/(PI() * 'Drive Train'!$G$17)/GG$2*GG142</f>
        <v>4110.8368825998086</v>
      </c>
      <c r="GI142" s="2">
        <f>('DT-Prelim Calcs'!$C$6*GG142-GH142)/('DT-Prelim Calcs'!$C$6*GG142)*'DT-Prelim Calcs'!$C$7*GG142</f>
        <v>0.24077182034918762</v>
      </c>
      <c r="GJ142" s="110">
        <f>GI142/'DT-Prelim Calcs'!$C$7*('DT-Prelim Calcs'!$C$8-'DT-Prelim Calcs'!$C$9)+'DT-Prelim Calcs'!$C$9</f>
        <v>17.685373439737685</v>
      </c>
      <c r="GK142" s="110">
        <f t="shared" si="265"/>
        <v>17.685373439737685</v>
      </c>
      <c r="GL142" s="2">
        <f t="shared" si="266"/>
        <v>1.0348073509192091E-8</v>
      </c>
      <c r="GM142" s="110">
        <f>GL142*'DT-Prelim Calcs'!$C$21/GG$2/'DT-Prelim Calcs'!$C$19/'DT-Prelim Calcs'!$C$18*3.39*'DT-Prelim Calcs'!$C$20</f>
        <v>3.843205520970653E-7</v>
      </c>
      <c r="GN142" s="88">
        <f t="shared" si="225"/>
        <v>1</v>
      </c>
      <c r="GO142" s="110">
        <f>GM141*'DT-Prelim Calcs'!$C$11+GO141</f>
        <v>12.304227467103983</v>
      </c>
      <c r="GP142" s="110">
        <f>GP141+0.5*GM142*'DT-Prelim Calcs'!$C$11^2+GO142*'DT-Prelim Calcs'!$C$11</f>
        <v>61.841032627909449</v>
      </c>
      <c r="GQ142" s="110">
        <f>MIN('Drive Train'!$G$35-GK141*'DT-Prelim Calcs'!$C$21*'Drive Train'!$G$38,GQ141+GK$2)</f>
        <v>11.108316383509827</v>
      </c>
      <c r="GR142" s="110">
        <f>'Drive Train'!$G$35-GK142*'DT-Prelim Calcs'!$C$21*'Drive Train'!$G$38</f>
        <v>11.108316390423608</v>
      </c>
      <c r="GS142" s="1">
        <f>IF(GP142&gt;='Drive Train'!$G$30,1,0)</f>
        <v>1</v>
      </c>
      <c r="GT142" s="110">
        <f t="shared" si="267"/>
        <v>0</v>
      </c>
      <c r="GU142" s="119">
        <f>GU141+'DT-Prelim Calcs'!$C$11</f>
        <v>5.520000000000004</v>
      </c>
      <c r="GV142" s="2">
        <f>HF142/'Drive Train'!$G$35</f>
        <v>0.87467058253368934</v>
      </c>
      <c r="GW142" s="88">
        <f>HD142*12*60/(PI() * 'Drive Train'!$G$17)/GV$2*GV142</f>
        <v>4110.8368989244482</v>
      </c>
      <c r="GX142" s="2">
        <f>('DT-Prelim Calcs'!$C$6*GV142-GW142)/('DT-Prelim Calcs'!$C$6*GV142)*'DT-Prelim Calcs'!$C$7*GV142</f>
        <v>0.24077181803629108</v>
      </c>
      <c r="GY142" s="110">
        <f>GX142/'DT-Prelim Calcs'!$C$7*('DT-Prelim Calcs'!$C$8-'DT-Prelim Calcs'!$C$9)+'DT-Prelim Calcs'!$C$9</f>
        <v>17.6853732986674</v>
      </c>
      <c r="GZ142" s="110">
        <f t="shared" si="226"/>
        <v>17.6853732986674</v>
      </c>
      <c r="HA142" s="2">
        <f t="shared" si="268"/>
        <v>7.3969706748666653E-9</v>
      </c>
      <c r="HB142" s="110">
        <f>HA142*'DT-Prelim Calcs'!$C$21/GV$2/'DT-Prelim Calcs'!$C$19/'DT-Prelim Calcs'!$C$18*3.39*'DT-Prelim Calcs'!$C$20</f>
        <v>2.7471856003780041E-7</v>
      </c>
      <c r="HC142" s="88">
        <f t="shared" si="227"/>
        <v>1</v>
      </c>
      <c r="HD142" s="110">
        <f>HB141*'DT-Prelim Calcs'!$C$11+HD141</f>
        <v>12.304227499718413</v>
      </c>
      <c r="HE142" s="110">
        <f>HE141+0.5*HB142*'DT-Prelim Calcs'!$C$11^2+HD142*'DT-Prelim Calcs'!$C$11</f>
        <v>62.50864964414955</v>
      </c>
      <c r="HF142" s="110">
        <f>MIN('Drive Train'!$G$35-GZ141*'DT-Prelim Calcs'!$C$21*'Drive Train'!$G$38,HF141+GZ$2)</f>
        <v>11.108316398177854</v>
      </c>
      <c r="HG142" s="110">
        <f>'Drive Train'!$G$35-GZ142*'DT-Prelim Calcs'!$C$21*'Drive Train'!$G$38</f>
        <v>11.108316403119932</v>
      </c>
      <c r="HH142" s="1">
        <f>IF(HE142&gt;='Drive Train'!$G$30,1,0)</f>
        <v>1</v>
      </c>
      <c r="HI142" s="110">
        <f t="shared" si="269"/>
        <v>0</v>
      </c>
      <c r="HJ142" s="119">
        <f>HJ141+'DT-Prelim Calcs'!$C$11</f>
        <v>5.520000000000004</v>
      </c>
      <c r="HK142" s="2">
        <f>HU142/'Drive Train'!$G$35</f>
        <v>0.87467058309328816</v>
      </c>
      <c r="HL142" s="88">
        <f>HS142*12*60/(PI() * 'Drive Train'!$G$17)/HK$2*HK142</f>
        <v>4110.8369068340089</v>
      </c>
      <c r="HM142" s="2">
        <f>('DT-Prelim Calcs'!$C$6*HK142-HL142)/('DT-Prelim Calcs'!$C$6*HK142)*'DT-Prelim Calcs'!$C$7*HK142</f>
        <v>0.24077181691565391</v>
      </c>
      <c r="HN142" s="110">
        <f>HM142/'DT-Prelim Calcs'!$C$7*('DT-Prelim Calcs'!$C$8-'DT-Prelim Calcs'!$C$9)+'DT-Prelim Calcs'!$C$9</f>
        <v>17.685373230316479</v>
      </c>
      <c r="HO142" s="110">
        <f t="shared" si="228"/>
        <v>17.685373230316479</v>
      </c>
      <c r="HP142" s="2">
        <f t="shared" si="270"/>
        <v>5.9671118879389695E-9</v>
      </c>
      <c r="HQ142" s="110">
        <f>HP142*'DT-Prelim Calcs'!$C$21/HK$2/'DT-Prelim Calcs'!$C$19/'DT-Prelim Calcs'!$C$18*3.39*'DT-Prelim Calcs'!$C$20</f>
        <v>2.2161455783635146E-7</v>
      </c>
      <c r="HR142" s="88">
        <f t="shared" si="229"/>
        <v>1</v>
      </c>
      <c r="HS142" s="110">
        <f>HQ141*'DT-Prelim Calcs'!$C$11+HS141</f>
        <v>12.304227515520649</v>
      </c>
      <c r="HT142" s="110">
        <f>HT141+0.5*HQ142*'DT-Prelim Calcs'!$C$11^2+HS142*'DT-Prelim Calcs'!$C$11</f>
        <v>62.9773724051472</v>
      </c>
      <c r="HU142" s="110">
        <f>MIN('Drive Train'!$G$35-HO141*'DT-Prelim Calcs'!$C$21*'Drive Train'!$G$38,HU141+HO$2)</f>
        <v>11.108316405284759</v>
      </c>
      <c r="HV142" s="110">
        <f>'Drive Train'!$G$35-HO142*'DT-Prelim Calcs'!$C$21*'Drive Train'!$G$38</f>
        <v>11.108316409271517</v>
      </c>
      <c r="HW142" s="1">
        <f>IF(HT142&gt;='Drive Train'!$G$30,1,0)</f>
        <v>1</v>
      </c>
      <c r="HX142" s="110">
        <f t="shared" si="271"/>
        <v>0</v>
      </c>
      <c r="HY142" s="119">
        <f>HY141+'DT-Prelim Calcs'!$C$11</f>
        <v>5.520000000000004</v>
      </c>
      <c r="HZ142" s="2">
        <f>IJ142/'Drive Train'!$G$35</f>
        <v>0.87467058339421344</v>
      </c>
      <c r="IA142" s="88">
        <f>IH142*12*60/(PI() * 'Drive Train'!$G$17)/HZ$2*HZ142</f>
        <v>4110.8369110873955</v>
      </c>
      <c r="IB142" s="2">
        <f>('DT-Prelim Calcs'!$C$6*HZ142-IA142)/('DT-Prelim Calcs'!$C$6*HZ142)*'DT-Prelim Calcs'!$C$7*HZ142</f>
        <v>0.24077181631302796</v>
      </c>
      <c r="IC142" s="110">
        <f>IB142/'DT-Prelim Calcs'!$C$7*('DT-Prelim Calcs'!$C$8-'DT-Prelim Calcs'!$C$9)+'DT-Prelim Calcs'!$C$9</f>
        <v>17.685373193560572</v>
      </c>
      <c r="ID142" s="110">
        <f t="shared" si="230"/>
        <v>17.685373193560572</v>
      </c>
      <c r="IE142" s="2">
        <f t="shared" si="272"/>
        <v>5.1982012028162217E-9</v>
      </c>
      <c r="IF142" s="110">
        <f>IE142*'DT-Prelim Calcs'!$C$21/HZ$2/'DT-Prelim Calcs'!$C$19/'DT-Prelim Calcs'!$C$18*3.39*'DT-Prelim Calcs'!$C$20</f>
        <v>1.9305772754738892E-7</v>
      </c>
      <c r="IG142" s="88">
        <f t="shared" si="231"/>
        <v>1</v>
      </c>
      <c r="IH142" s="110">
        <f>IF141*'DT-Prelim Calcs'!$C$11+IH141</f>
        <v>12.304227524018344</v>
      </c>
      <c r="II142" s="110">
        <f>II141+0.5*IF142*'DT-Prelim Calcs'!$C$11^2+IH142*'DT-Prelim Calcs'!$C$11</f>
        <v>63.306437774374444</v>
      </c>
      <c r="IJ142" s="110">
        <f>MIN('Drive Train'!$G$35-ID141*'DT-Prelim Calcs'!$C$21*'Drive Train'!$G$38,IJ141+ID$2)</f>
        <v>11.108316409106511</v>
      </c>
      <c r="IK142" s="110">
        <f>'Drive Train'!$G$35-ID142*'DT-Prelim Calcs'!$C$21*'Drive Train'!$G$38</f>
        <v>11.108316412579548</v>
      </c>
      <c r="IL142" s="1">
        <f>IF(II142&gt;='Drive Train'!$G$30,1,0)</f>
        <v>1</v>
      </c>
      <c r="IM142" s="110">
        <f t="shared" si="273"/>
        <v>0</v>
      </c>
      <c r="IN142" s="119">
        <f>IN141+'DT-Prelim Calcs'!$C$11</f>
        <v>5.520000000000004</v>
      </c>
      <c r="IO142" s="2">
        <f>IY142/'Drive Train'!$G$35</f>
        <v>0.87467058357087157</v>
      </c>
      <c r="IP142" s="88">
        <f>IW142*12*60/(PI() * 'Drive Train'!$G$17)/IO$2*IO142</f>
        <v>4110.8369135843395</v>
      </c>
      <c r="IQ142" s="2">
        <f>('DT-Prelim Calcs'!$C$6*IO142-IP142)/('DT-Prelim Calcs'!$C$6*IO142)*'DT-Prelim Calcs'!$C$7*IO142</f>
        <v>0.24077181595925784</v>
      </c>
      <c r="IR142" s="110">
        <f>IQ142/'DT-Prelim Calcs'!$C$7*('DT-Prelim Calcs'!$C$8-'DT-Prelim Calcs'!$C$9)+'DT-Prelim Calcs'!$C$9</f>
        <v>17.685373171983102</v>
      </c>
      <c r="IS142" s="110">
        <f t="shared" si="232"/>
        <v>17.685373171983102</v>
      </c>
      <c r="IT142" s="2">
        <f t="shared" si="274"/>
        <v>4.7468138864026344E-9</v>
      </c>
      <c r="IU142" s="110">
        <f>IT142*'DT-Prelim Calcs'!$C$21/IO$2/'DT-Prelim Calcs'!$C$19/'DT-Prelim Calcs'!$C$18*3.39*'DT-Prelim Calcs'!$C$20</f>
        <v>1.7629350351094542E-7</v>
      </c>
      <c r="IV142" s="88">
        <f t="shared" si="233"/>
        <v>1</v>
      </c>
      <c r="IW142" s="110">
        <f>IU141*'DT-Prelim Calcs'!$C$11+IW141</f>
        <v>12.304227529006903</v>
      </c>
      <c r="IX142" s="110">
        <f>IX141+0.5*IU142*'DT-Prelim Calcs'!$C$11^2+IW142*'DT-Prelim Calcs'!$C$11</f>
        <v>63.539155554632821</v>
      </c>
      <c r="IY142" s="110">
        <f>MIN('Drive Train'!$G$35-IS141*'DT-Prelim Calcs'!$C$21*'Drive Train'!$G$38,IY141+IS$2)</f>
        <v>11.108316411350069</v>
      </c>
      <c r="IZ142" s="110">
        <f>'Drive Train'!$G$35-IS142*'DT-Prelim Calcs'!$C$21*'Drive Train'!$G$38</f>
        <v>11.10831641452152</v>
      </c>
      <c r="JA142" s="1">
        <f>IF(IX142&gt;='Drive Train'!$G$30,1,0)</f>
        <v>1</v>
      </c>
      <c r="JB142" s="110">
        <f t="shared" si="275"/>
        <v>0</v>
      </c>
      <c r="JC142" s="119">
        <f>JC141+'DT-Prelim Calcs'!$C$11</f>
        <v>5.520000000000004</v>
      </c>
      <c r="JD142" s="2">
        <f>JN142/'Drive Train'!$G$35</f>
        <v>0.87467058367431172</v>
      </c>
      <c r="JE142" s="88">
        <f>JL142*12*60/(PI() * 'Drive Train'!$G$17)/JD$2*JD142</f>
        <v>4110.8369150463986</v>
      </c>
      <c r="JF142" s="2">
        <f>('DT-Prelim Calcs'!$C$6*JD142-JE142)/('DT-Prelim Calcs'!$C$6*JD142)*'DT-Prelim Calcs'!$C$7*JD142</f>
        <v>0.2407718157521114</v>
      </c>
      <c r="JG142" s="110">
        <f>JF142/'DT-Prelim Calcs'!$C$7*('DT-Prelim Calcs'!$C$8-'DT-Prelim Calcs'!$C$9)+'DT-Prelim Calcs'!$C$9</f>
        <v>17.685373159348636</v>
      </c>
      <c r="JH142" s="110">
        <f t="shared" si="234"/>
        <v>17.685373159348636</v>
      </c>
      <c r="JI142" s="2">
        <f t="shared" si="276"/>
        <v>4.4825086698008221E-9</v>
      </c>
      <c r="JJ142" s="110">
        <f>JI142*'DT-Prelim Calcs'!$C$21/JD$2/'DT-Prelim Calcs'!$C$19/'DT-Prelim Calcs'!$C$18*3.39*'DT-Prelim Calcs'!$C$20</f>
        <v>1.6647738395242929E-7</v>
      </c>
      <c r="JK142" s="88">
        <f t="shared" si="235"/>
        <v>1</v>
      </c>
      <c r="JL142" s="110">
        <f>JJ141*'DT-Prelim Calcs'!$C$11+JL141</f>
        <v>12.3042275319279</v>
      </c>
      <c r="JM142" s="110">
        <f>JM141+0.5*JJ142*'DT-Prelim Calcs'!$C$11^2+JL142*'DT-Prelim Calcs'!$C$11</f>
        <v>63.696788298092045</v>
      </c>
      <c r="JN142" s="110">
        <f>MIN('Drive Train'!$G$35-JH141*'DT-Prelim Calcs'!$C$21*'Drive Train'!$G$38,JN141+JH$2)</f>
        <v>11.108316412663758</v>
      </c>
      <c r="JO142" s="110">
        <f>'Drive Train'!$G$35-JH142*'DT-Prelim Calcs'!$C$21*'Drive Train'!$G$38</f>
        <v>11.108316415658622</v>
      </c>
      <c r="JP142" s="1">
        <f>IF(JM142&gt;='Drive Train'!$G$30,1,0)</f>
        <v>1</v>
      </c>
      <c r="JQ142" s="110">
        <f>MIN(JG142,'DT-Prelim Calcs'!$C$10)*'DT-Prelim Calcs'!$C$11*1000/60/60*(1-JP142)</f>
        <v>0</v>
      </c>
      <c r="JR142" s="119">
        <f>JR141+'DT-Prelim Calcs'!$C$11</f>
        <v>5.520000000000004</v>
      </c>
      <c r="JS142" s="2">
        <f>KC142/'Drive Train'!$G$35</f>
        <v>0.8746705837123685</v>
      </c>
      <c r="JT142" s="88">
        <f>KA142*12*60/(PI() * 'Drive Train'!$G$17)/JS$2*JS142</f>
        <v>4110.8369155843066</v>
      </c>
      <c r="JU142" s="2">
        <f>('DT-Prelim Calcs'!$C$6*JS142-JT142)/('DT-Prelim Calcs'!$C$6*JS142)*'DT-Prelim Calcs'!$C$7*JS142</f>
        <v>0.24077181567589981</v>
      </c>
      <c r="JV142" s="110">
        <f>JU142/'DT-Prelim Calcs'!$C$7*('DT-Prelim Calcs'!$C$8-'DT-Prelim Calcs'!$C$9)+'DT-Prelim Calcs'!$C$9</f>
        <v>17.685373154700272</v>
      </c>
      <c r="JW142" s="110">
        <f t="shared" si="236"/>
        <v>17.685373154700272</v>
      </c>
      <c r="JX142" s="2">
        <f t="shared" si="277"/>
        <v>4.3852678432987346E-9</v>
      </c>
      <c r="JY142" s="110">
        <f>JX142*'DT-Prelim Calcs'!$C$21/JS$2/'DT-Prelim Calcs'!$C$19/'DT-Prelim Calcs'!$C$18*3.39*'DT-Prelim Calcs'!$C$20</f>
        <v>1.6286592447695685E-7</v>
      </c>
      <c r="JZ142" s="88">
        <f t="shared" si="237"/>
        <v>1</v>
      </c>
      <c r="KA142" s="110">
        <f>JY141*'DT-Prelim Calcs'!$C$11+KA141</f>
        <v>12.304227533002566</v>
      </c>
      <c r="KB142" s="110">
        <f>KB141+0.5*JY142*'DT-Prelim Calcs'!$C$11^2+KA142*'DT-Prelim Calcs'!$C$11</f>
        <v>63.758878381165871</v>
      </c>
      <c r="KC142" s="110">
        <f>MIN('Drive Train'!$G$35-JW141*'DT-Prelim Calcs'!$C$21*'Drive Train'!$G$38,KC141+JW$2)</f>
        <v>11.10831641314708</v>
      </c>
      <c r="KD142" s="110">
        <f>'Drive Train'!$G$35-JW142*'DT-Prelim Calcs'!$C$21*'Drive Train'!$G$38</f>
        <v>11.108316416076974</v>
      </c>
      <c r="KE142" s="1">
        <f>IF(KB142&gt;='Drive Train'!$G$30,1,0)</f>
        <v>1</v>
      </c>
      <c r="KF142" s="110">
        <f>MIN(JV142,'DT-Prelim Calcs'!$C$10)*'DT-Prelim Calcs'!$C$11*1000/60/60*(1-KE142)</f>
        <v>0</v>
      </c>
      <c r="KG142" s="119">
        <f>KG141+'DT-Prelim Calcs'!$C$11</f>
        <v>5.520000000000004</v>
      </c>
      <c r="KH142" s="2">
        <f>KR142/'Drive Train'!$G$35</f>
        <v>0.87467058370953854</v>
      </c>
      <c r="KI142" s="88">
        <f>KP142*12*60/(PI() * 'Drive Train'!$G$17)/KH$2*KH142</f>
        <v>4110.8369155443061</v>
      </c>
      <c r="KJ142" s="2">
        <f>('DT-Prelim Calcs'!$C$6*KH142-KI142)/('DT-Prelim Calcs'!$C$6*KH142)*'DT-Prelim Calcs'!$C$7*KH142</f>
        <v>0.24077181568156716</v>
      </c>
      <c r="KK142" s="110">
        <f>KJ142/'DT-Prelim Calcs'!$C$7*('DT-Prelim Calcs'!$C$8-'DT-Prelim Calcs'!$C$9)+'DT-Prelim Calcs'!$C$9</f>
        <v>17.685373155045941</v>
      </c>
      <c r="KL142" s="110">
        <f t="shared" si="238"/>
        <v>17.685373155045941</v>
      </c>
      <c r="KM142" s="2">
        <f t="shared" si="278"/>
        <v>4.3924989756582988E-9</v>
      </c>
      <c r="KN142" s="110">
        <f>KM142*'DT-Prelim Calcs'!$C$21/KH$2/'DT-Prelim Calcs'!$C$19/'DT-Prelim Calcs'!$C$18*3.39*'DT-Prelim Calcs'!$C$20</f>
        <v>1.6313448391251229E-7</v>
      </c>
      <c r="KO142" s="88">
        <f t="shared" si="239"/>
        <v>1</v>
      </c>
      <c r="KP142" s="110">
        <f>KN141*'DT-Prelim Calcs'!$C$11+KP141</f>
        <v>12.304227532922651</v>
      </c>
      <c r="KQ142" s="110">
        <f>KQ141+0.5*KN142*'DT-Prelim Calcs'!$C$11^2+KP142*'DT-Prelim Calcs'!$C$11</f>
        <v>63.754322945226107</v>
      </c>
      <c r="KR142" s="110">
        <f>MIN('Drive Train'!$G$35-KL141*'DT-Prelim Calcs'!$C$21*'Drive Train'!$G$38,KR141+KL$2)</f>
        <v>11.108316413111138</v>
      </c>
      <c r="KS142" s="110">
        <f>'Drive Train'!$G$35-KL142*'DT-Prelim Calcs'!$C$21*'Drive Train'!$G$38</f>
        <v>11.108316416045865</v>
      </c>
      <c r="KT142" s="1">
        <f>IF(KQ142&gt;='Drive Train'!$G$30,1,0)</f>
        <v>1</v>
      </c>
      <c r="KU142" s="110">
        <f>MIN(KK142,'DT-Prelim Calcs'!$C$10)*'DT-Prelim Calcs'!$C$11*1000/60/60*(1-KT142)</f>
        <v>0</v>
      </c>
      <c r="KV142" s="119">
        <f>KV141+'DT-Prelim Calcs'!$C$11</f>
        <v>5.520000000000004</v>
      </c>
      <c r="KW142" s="2">
        <f>LG142/'Drive Train'!$G$35</f>
        <v>0.8746705837121953</v>
      </c>
      <c r="KX142" s="88">
        <f>LE142*12*60/(PI() * 'Drive Train'!$G$17)/KW$2*KW142</f>
        <v>4110.8369155818591</v>
      </c>
      <c r="KY142" s="2">
        <f>('DT-Prelim Calcs'!$C$6*KW142-KX142)/('DT-Prelim Calcs'!$C$6*KW142)*'DT-Prelim Calcs'!$C$7*KW142</f>
        <v>0.24077181567624653</v>
      </c>
      <c r="KZ142" s="110">
        <f>KY142/'DT-Prelim Calcs'!$C$7*('DT-Prelim Calcs'!$C$8-'DT-Prelim Calcs'!$C$9)+'DT-Prelim Calcs'!$C$9</f>
        <v>17.685373154721422</v>
      </c>
      <c r="LA142" s="110">
        <f t="shared" si="240"/>
        <v>17.685373154721422</v>
      </c>
      <c r="LB142" s="2">
        <f t="shared" si="279"/>
        <v>4.3857102394184722E-9</v>
      </c>
      <c r="LC142" s="110">
        <f>LB142*'DT-Prelim Calcs'!$C$21/KW$2/'DT-Prelim Calcs'!$C$19/'DT-Prelim Calcs'!$C$18*3.39*'DT-Prelim Calcs'!$C$20</f>
        <v>1.6288235477394227E-7</v>
      </c>
      <c r="LD142" s="88">
        <f t="shared" si="241"/>
        <v>1</v>
      </c>
      <c r="LE142" s="110">
        <f>LC141*'DT-Prelim Calcs'!$C$11+LE141</f>
        <v>12.304227532997677</v>
      </c>
      <c r="LF142" s="110">
        <f>LF141+0.5*LC142*'DT-Prelim Calcs'!$C$11^2+LE142*'DT-Prelim Calcs'!$C$11</f>
        <v>63.758663296691665</v>
      </c>
      <c r="LG142" s="110">
        <f>MIN('Drive Train'!$G$35-LA141*'DT-Prelim Calcs'!$C$21*'Drive Train'!$G$38,LG141+LA$2)</f>
        <v>11.10831641314488</v>
      </c>
      <c r="LH142" s="110">
        <f>'Drive Train'!$G$35-LA142*'DT-Prelim Calcs'!$C$21*'Drive Train'!$G$38</f>
        <v>11.108316416075072</v>
      </c>
      <c r="LI142" s="1">
        <f>IF(LF142&gt;='Drive Train'!$G$30,1,0)</f>
        <v>1</v>
      </c>
      <c r="LJ142" s="110">
        <f>MIN(KZ142,'DT-Prelim Calcs'!$C$10)*'DT-Prelim Calcs'!$C$11*1000/60/60*(1-LI142)</f>
        <v>0</v>
      </c>
      <c r="LK142" s="119">
        <f>LK141+'DT-Prelim Calcs'!$C$11</f>
        <v>5.520000000000004</v>
      </c>
      <c r="LL142" s="2">
        <f>LV142/'Drive Train'!$G$35</f>
        <v>0.87467058371019335</v>
      </c>
      <c r="LM142" s="88">
        <f>LT142*12*60/(PI() * 'Drive Train'!$G$17)/LL$2*LL142</f>
        <v>4110.836915553562</v>
      </c>
      <c r="LN142" s="2">
        <f>('DT-Prelim Calcs'!$C$6*LL142-LM142)/('DT-Prelim Calcs'!$C$6*LL142)*'DT-Prelim Calcs'!$C$7*LL142</f>
        <v>0.2407718156802558</v>
      </c>
      <c r="LO142" s="110">
        <f>LN142/'DT-Prelim Calcs'!$C$7*('DT-Prelim Calcs'!$C$8-'DT-Prelim Calcs'!$C$9)+'DT-Prelim Calcs'!$C$9</f>
        <v>17.685373154965959</v>
      </c>
      <c r="LP142" s="110">
        <f t="shared" si="242"/>
        <v>17.685373154965959</v>
      </c>
      <c r="LQ142" s="2">
        <f t="shared" si="280"/>
        <v>4.3908257307823106E-9</v>
      </c>
      <c r="LR142" s="110">
        <f>LQ142*'DT-Prelim Calcs'!$C$21/LL$2/'DT-Prelim Calcs'!$C$19/'DT-Prelim Calcs'!$C$18*3.39*'DT-Prelim Calcs'!$C$20</f>
        <v>1.630723407132045E-7</v>
      </c>
      <c r="LS142" s="88">
        <f t="shared" si="243"/>
        <v>1</v>
      </c>
      <c r="LT142" s="110">
        <f>LR141*'DT-Prelim Calcs'!$C$11+LT141</f>
        <v>12.304227532941145</v>
      </c>
      <c r="LU142" s="110">
        <f>LU141+0.5*LR142*'DT-Prelim Calcs'!$C$11^2+LT142*'DT-Prelim Calcs'!$C$11</f>
        <v>63.755787712986802</v>
      </c>
      <c r="LV142" s="110">
        <f>MIN('Drive Train'!$G$35-LP141*'DT-Prelim Calcs'!$C$21*'Drive Train'!$G$38,LV141+LP$2)</f>
        <v>11.108316413119455</v>
      </c>
      <c r="LW142" s="110">
        <f>'Drive Train'!$G$35-LP142*'DT-Prelim Calcs'!$C$21*'Drive Train'!$G$38</f>
        <v>11.108316416053063</v>
      </c>
      <c r="LX142" s="1">
        <f>IF(LU142&gt;='Drive Train'!$G$30,1,0)</f>
        <v>1</v>
      </c>
      <c r="LY142" s="110">
        <f>MIN(LO142,'DT-Prelim Calcs'!$C$10)*'DT-Prelim Calcs'!$C$11*1000/60/60*(1-LX142)</f>
        <v>0</v>
      </c>
      <c r="LZ142" s="119">
        <f>LZ141+'DT-Prelim Calcs'!$C$11</f>
        <v>5.520000000000004</v>
      </c>
    </row>
    <row r="143" spans="18:338" x14ac:dyDescent="0.2">
      <c r="R143" s="119">
        <f>R142+'DT-Prelim Calcs'!$C$11</f>
        <v>5.5600000000000041</v>
      </c>
      <c r="S143" s="2">
        <f>AG143/'Drive Train'!$G$35</f>
        <v>0</v>
      </c>
      <c r="T143" s="88">
        <f>AE143*12*60/(PI() * 'Drive Train'!$G$17)/S$2*ABS(S143)</f>
        <v>0</v>
      </c>
      <c r="U143" s="2">
        <f>IF(OR(AD142=1,AND($C$32=Motors!$C$28,'DT-Prelim Calcs'!AI142=1)),0,IF(AG143=0,-(V142+$C$9)/($C$8-$C$9)*$C$7,($C$6*S143-T143)/($C$6*S143)*$C$7*S143))</f>
        <v>0</v>
      </c>
      <c r="V143" s="110">
        <f>IF(AND(AD142=1,AI142=1),0,ABS(U143/$C$7*($C$8-$C$9)+$C$9) *'Drive Train'!$K$55 + V142*(1-'Drive Train'!$K$55))</f>
        <v>0</v>
      </c>
      <c r="W143" s="110">
        <f t="shared" si="196"/>
        <v>0</v>
      </c>
      <c r="X143" s="2">
        <f>MAX(MIN(IF(AND(AI142=1,AG143&lt;0),-1,1)*(W143-$C$9)/($C$8-$C$9)*$C$7-$C$29*AE143/T$2 -  AI142*$C$29/2,X$2),MAX(X$4:X142)*-1)</f>
        <v>-0.19877611615902296</v>
      </c>
      <c r="Y143" s="110">
        <f t="shared" si="197"/>
        <v>0</v>
      </c>
      <c r="Z143" s="110">
        <f t="shared" si="198"/>
        <v>0</v>
      </c>
      <c r="AA143" s="110">
        <f t="shared" si="199"/>
        <v>0</v>
      </c>
      <c r="AB143" s="110" t="e">
        <f t="shared" si="200"/>
        <v>#N/A</v>
      </c>
      <c r="AC143" s="88">
        <f t="shared" si="244"/>
        <v>0</v>
      </c>
      <c r="AD143" s="1">
        <f t="shared" si="201"/>
        <v>1</v>
      </c>
      <c r="AE143" s="110">
        <f t="shared" si="202"/>
        <v>0</v>
      </c>
      <c r="AF143" s="110" t="e">
        <f t="shared" si="203"/>
        <v>#N/A</v>
      </c>
      <c r="AG143" s="110">
        <f>IF(AI142=0,MIN('Drive Train'!$G$35-W142*$C$21*'Drive Train'!$G$38,AG142+W$2)-$C$3,IF(AE142-1&lt;=0,0,IF($C$32=Motors!$C$26,MAX(ABS('Drive Train'!$G$35-W142*$C$21*'Drive Train'!$G$38)*-1,AG142-W$2),MAX(0,ABS('Drive Train'!$G$35-W142*$C$21*'Drive Train'!$G$38)*-1,AG142-W$2))))</f>
        <v>0</v>
      </c>
      <c r="AH143" s="110">
        <f>'Drive Train'!$G$35-ABS(W143)*'DT-Prelim Calcs'!$C$21*'Drive Train'!$G$38</f>
        <v>12.7</v>
      </c>
      <c r="AI143" s="1">
        <f>IF(AJ143&gt;='Drive Train'!$G$30,1,0)</f>
        <v>1</v>
      </c>
      <c r="AJ143" s="110">
        <f>AJ142+0.5*Y143*'DT-Prelim Calcs'!$C$11^2+AE143*'DT-Prelim Calcs'!$C$11</f>
        <v>27.383415475911544</v>
      </c>
      <c r="AK143" s="110">
        <f t="shared" si="204"/>
        <v>0</v>
      </c>
      <c r="AL143" s="119">
        <f>AL142+'DT-Prelim Calcs'!$C$11</f>
        <v>5.5600000000000041</v>
      </c>
      <c r="AM143" s="2">
        <f>AW143/'Drive Train'!$G$35</f>
        <v>0.79227127046062606</v>
      </c>
      <c r="AN143" s="88">
        <f>AU143*12*60/(PI() * 'Drive Train'!$G$17)/AM$2*AM143</f>
        <v>2848.1438034669582</v>
      </c>
      <c r="AO143" s="2">
        <f>('DT-Prelim Calcs'!$C$6*AM143-AN143)/('DT-Prelim Calcs'!$C$6*AM143)*'DT-Prelim Calcs'!$C$7*AM143</f>
        <v>0.42945133332064522</v>
      </c>
      <c r="AP143" s="110">
        <f>AO143/'DT-Prelim Calcs'!$C$7*('DT-Prelim Calcs'!$C$8-'DT-Prelim Calcs'!$C$9)+'DT-Prelim Calcs'!$C$9</f>
        <v>29.193485578422333</v>
      </c>
      <c r="AQ143" s="110">
        <f t="shared" si="205"/>
        <v>29.193485578422333</v>
      </c>
      <c r="AR143" s="2">
        <f t="shared" si="245"/>
        <v>0.24528598516466416</v>
      </c>
      <c r="AS143" s="110">
        <f>AR143*'DT-Prelim Calcs'!$C$21/AM$2/'DT-Prelim Calcs'!$C$19/'DT-Prelim Calcs'!$C$18*3.39*'DT-Prelim Calcs'!$C$20</f>
        <v>2.7329273943527341</v>
      </c>
      <c r="AT143" s="88">
        <f t="shared" si="206"/>
        <v>0</v>
      </c>
      <c r="AU143" s="110">
        <f>AS142*'DT-Prelim Calcs'!$C$11+AU142</f>
        <v>31.371506701152772</v>
      </c>
      <c r="AV143" s="110">
        <f>AV142+0.5*AS143*'DT-Prelim Calcs'!$C$11^2+AU143*'DT-Prelim Calcs'!$C$11</f>
        <v>105.26066628713451</v>
      </c>
      <c r="AW143" s="110">
        <f>MIN('Drive Train'!$G$35-AQ142*'DT-Prelim Calcs'!$C$21*'Drive Train'!$G$38,AW142+AQ$2)</f>
        <v>10.06184513484995</v>
      </c>
      <c r="AX143" s="110">
        <f>'Drive Train'!$G$35-AQ143*'DT-Prelim Calcs'!$C$21*'Drive Train'!$G$38</f>
        <v>10.072586297941989</v>
      </c>
      <c r="AY143" s="1">
        <f>IF(AV143&gt;='Drive Train'!$G$30,1,0)</f>
        <v>1</v>
      </c>
      <c r="AZ143" s="110">
        <f t="shared" si="246"/>
        <v>0</v>
      </c>
      <c r="BA143" s="119">
        <f>BA142+'DT-Prelim Calcs'!$C$11</f>
        <v>5.5600000000000041</v>
      </c>
      <c r="BB143" s="2">
        <f>BL143/'Drive Train'!$G$35</f>
        <v>0.86605062343387751</v>
      </c>
      <c r="BC143" s="88">
        <f>BJ143*12*60/(PI() * 'Drive Train'!$G$17)/BB$2*BB143</f>
        <v>3980.2961882682712</v>
      </c>
      <c r="BD143" s="2">
        <f>('DT-Prelim Calcs'!$C$6*BB143-BC143)/('DT-Prelim Calcs'!$C$6*BB143)*'DT-Prelim Calcs'!$C$7*BB143</f>
        <v>0.26013521029891407</v>
      </c>
      <c r="BE143" s="110">
        <f>BD143/'DT-Prelim Calcs'!$C$7*('DT-Prelim Calcs'!$C$8-'DT-Prelim Calcs'!$C$9)+'DT-Prelim Calcs'!$C$9</f>
        <v>18.866402897664265</v>
      </c>
      <c r="BF143" s="110">
        <f t="shared" si="207"/>
        <v>18.866402897664265</v>
      </c>
      <c r="BG143" s="2">
        <f t="shared" si="247"/>
        <v>2.4688826264577968E-2</v>
      </c>
      <c r="BH143" s="110">
        <f>BG143*'DT-Prelim Calcs'!$C$21/BB$2/'DT-Prelim Calcs'!$C$19/'DT-Prelim Calcs'!$C$18*3.39*'DT-Prelim Calcs'!$C$20</f>
        <v>0.42789905660809635</v>
      </c>
      <c r="BI143" s="88">
        <f t="shared" si="208"/>
        <v>0</v>
      </c>
      <c r="BJ143" s="110">
        <f>BH142*'DT-Prelim Calcs'!$C$11+BJ142</f>
        <v>25.783030224927071</v>
      </c>
      <c r="BK143" s="110">
        <f>BK142+0.5*BH143*'DT-Prelim Calcs'!$C$11^2+BJ143*'DT-Prelim Calcs'!$C$11</f>
        <v>106.41365167698324</v>
      </c>
      <c r="BL143" s="110">
        <f>MIN('Drive Train'!$G$35-BF142*'DT-Prelim Calcs'!$C$21*'Drive Train'!$G$38,BL142+BF$2)</f>
        <v>10.998842917610244</v>
      </c>
      <c r="BM143" s="110">
        <f>'Drive Train'!$G$35-BF143*'DT-Prelim Calcs'!$C$21*'Drive Train'!$G$38</f>
        <v>11.002023739210216</v>
      </c>
      <c r="BN143" s="1">
        <f>IF(BK143&gt;='Drive Train'!$G$30,1,0)</f>
        <v>1</v>
      </c>
      <c r="BO143" s="110">
        <f t="shared" si="248"/>
        <v>0</v>
      </c>
      <c r="BP143" s="119">
        <f>BP142+'DT-Prelim Calcs'!$C$11</f>
        <v>5.5600000000000041</v>
      </c>
      <c r="BQ143" s="2">
        <f>CA143/'Drive Train'!$G$35</f>
        <v>0.87441530728948813</v>
      </c>
      <c r="BR143" s="88">
        <f>BY143*12*60/(PI() * 'Drive Train'!$G$17)/BQ$2*BQ143</f>
        <v>4107.0328225561525</v>
      </c>
      <c r="BS143" s="2">
        <f>('DT-Prelim Calcs'!$C$6*BQ143-BR143)/('DT-Prelim Calcs'!$C$6*BQ143)*'DT-Prelim Calcs'!$C$7*BQ143</f>
        <v>0.2413303298870523</v>
      </c>
      <c r="BT143" s="110">
        <f>BS143/'DT-Prelim Calcs'!$C$7*('DT-Prelim Calcs'!$C$8-'DT-Prelim Calcs'!$C$9)+'DT-Prelim Calcs'!$C$9</f>
        <v>17.719438560486878</v>
      </c>
      <c r="BU143" s="110">
        <f t="shared" si="209"/>
        <v>17.719438560486878</v>
      </c>
      <c r="BV143" s="2">
        <f t="shared" si="249"/>
        <v>7.1109863968293885E-4</v>
      </c>
      <c r="BW143" s="110">
        <f>BV143*'DT-Prelim Calcs'!$C$21/BQ$2/'DT-Prelim Calcs'!$C$19/'DT-Prelim Calcs'!$C$18*3.39*'DT-Prelim Calcs'!$C$20</f>
        <v>1.6726161990627254E-2</v>
      </c>
      <c r="BX143" s="88">
        <f t="shared" si="210"/>
        <v>1</v>
      </c>
      <c r="BY143" s="110">
        <f>BW142*'DT-Prelim Calcs'!$C$11+BY142</f>
        <v>19.415416094908071</v>
      </c>
      <c r="BZ143" s="110">
        <f>BZ142+0.5*BW143*'DT-Prelim Calcs'!$C$11^2+BY143*'DT-Prelim Calcs'!$C$11</f>
        <v>91.78343304144127</v>
      </c>
      <c r="CA143" s="110">
        <f>MIN('Drive Train'!$G$35-BU142*'DT-Prelim Calcs'!$C$21*'Drive Train'!$G$38,CA142+BU$2)</f>
        <v>11.105074402576498</v>
      </c>
      <c r="CB143" s="110">
        <f>'Drive Train'!$G$35-BU143*'DT-Prelim Calcs'!$C$21*'Drive Train'!$G$38</f>
        <v>11.10525052955618</v>
      </c>
      <c r="CC143" s="1">
        <f>IF(BZ143&gt;='Drive Train'!$G$30,1,0)</f>
        <v>1</v>
      </c>
      <c r="CD143" s="110">
        <f t="shared" si="250"/>
        <v>0</v>
      </c>
      <c r="CE143" s="119">
        <f>CE142+'DT-Prelim Calcs'!$C$11</f>
        <v>5.5600000000000041</v>
      </c>
      <c r="CF143" s="2">
        <f>CP143/'Drive Train'!$G$35</f>
        <v>0.87466829767723098</v>
      </c>
      <c r="CG143" s="88">
        <f>CN143*12*60/(PI() * 'Drive Train'!$G$17)/CF$2*CF143</f>
        <v>4110.803552550552</v>
      </c>
      <c r="CH143" s="2">
        <f>('DT-Prelim Calcs'!$C$6*CF143-CG143)/('DT-Prelim Calcs'!$C$6*CF143)*'DT-Prelim Calcs'!$C$7*CF143</f>
        <v>0.24077664748238223</v>
      </c>
      <c r="CI143" s="110">
        <f>CH143/'DT-Prelim Calcs'!$C$7*('DT-Prelim Calcs'!$C$8-'DT-Prelim Calcs'!$C$9)+'DT-Prelim Calcs'!$C$9</f>
        <v>17.685667860627568</v>
      </c>
      <c r="CJ143" s="110">
        <f t="shared" si="211"/>
        <v>17.685667860627568</v>
      </c>
      <c r="CK143" s="2">
        <f t="shared" si="251"/>
        <v>6.1609887231639515E-6</v>
      </c>
      <c r="CL143" s="110">
        <f>CK143*'DT-Prelim Calcs'!$C$21/CF$2/'DT-Prelim Calcs'!$C$19/'DT-Prelim Calcs'!$C$18*3.39*'DT-Prelim Calcs'!$C$20</f>
        <v>1.8305201140651935E-4</v>
      </c>
      <c r="CM143" s="88">
        <f t="shared" si="212"/>
        <v>1</v>
      </c>
      <c r="CN143" s="110">
        <f>CL142*'DT-Prelim Calcs'!$C$11+CN142</f>
        <v>15.380199789426964</v>
      </c>
      <c r="CO143" s="110">
        <f>CO142+0.5*CL143*'DT-Prelim Calcs'!$C$11^2+CN143*'DT-Prelim Calcs'!$C$11</f>
        <v>77.485341648386168</v>
      </c>
      <c r="CP143" s="110">
        <f>MIN('Drive Train'!$G$35-CJ142*'DT-Prelim Calcs'!$C$21*'Drive Train'!$G$38,CP142+CJ$2)</f>
        <v>11.108287380500833</v>
      </c>
      <c r="CQ143" s="110">
        <f>'Drive Train'!$G$35-CJ143*'DT-Prelim Calcs'!$C$21*'Drive Train'!$G$38</f>
        <v>11.108289892543517</v>
      </c>
      <c r="CR143" s="1">
        <f>IF(CO143&gt;='Drive Train'!$G$30,1,0)</f>
        <v>1</v>
      </c>
      <c r="CS143" s="110">
        <f t="shared" si="252"/>
        <v>0</v>
      </c>
      <c r="CT143" s="119">
        <f>CT142+'DT-Prelim Calcs'!$C$11</f>
        <v>5.5600000000000041</v>
      </c>
      <c r="CU143" s="2">
        <f>DE143/'Drive Train'!$G$35</f>
        <v>0.87467057961556494</v>
      </c>
      <c r="CV143" s="88">
        <f>DC143*12*60/(PI() * 'Drive Train'!$G$17)/CU$2*CU143</f>
        <v>4110.8368571944111</v>
      </c>
      <c r="CW143" s="2">
        <f>('DT-Prelim Calcs'!$C$6*CU143-CV143)/('DT-Prelim Calcs'!$C$6*CU143)*'DT-Prelim Calcs'!$C$7*CU143</f>
        <v>0.24077182399696712</v>
      </c>
      <c r="CX143" s="110">
        <f>CW143/'DT-Prelim Calcs'!$C$7*('DT-Prelim Calcs'!$C$8-'DT-Prelim Calcs'!$C$9)+'DT-Prelim Calcs'!$C$9</f>
        <v>17.685373662226365</v>
      </c>
      <c r="CY143" s="110">
        <f t="shared" si="213"/>
        <v>17.685373662226365</v>
      </c>
      <c r="CZ143" s="2">
        <f t="shared" si="253"/>
        <v>1.4998499636709184E-8</v>
      </c>
      <c r="DA143" s="110">
        <f>CZ143*'DT-Prelim Calcs'!$C$21/CU$2/'DT-Prelim Calcs'!$C$19/'DT-Prelim Calcs'!$C$18*3.39*'DT-Prelim Calcs'!$C$20</f>
        <v>5.3846646921198919E-7</v>
      </c>
      <c r="DB143" s="88">
        <f t="shared" si="214"/>
        <v>1</v>
      </c>
      <c r="DC143" s="110">
        <f>DA142*'DT-Prelim Calcs'!$C$11+DC142</f>
        <v>12.728511119860817</v>
      </c>
      <c r="DD143" s="110">
        <f>DD142+0.5*DA143*'DT-Prelim Calcs'!$C$11^2+DC143*'DT-Prelim Calcs'!$C$11</f>
        <v>66.161091158072324</v>
      </c>
      <c r="DE143" s="110">
        <f>MIN('Drive Train'!$G$35-CY142*'DT-Prelim Calcs'!$C$21*'Drive Train'!$G$38,DE142+CY$2)</f>
        <v>11.108316361117675</v>
      </c>
      <c r="DF143" s="110">
        <f>'Drive Train'!$G$35-CY143*'DT-Prelim Calcs'!$C$21*'Drive Train'!$G$38</f>
        <v>11.108316370399626</v>
      </c>
      <c r="DG143" s="1">
        <f>IF(DD143&gt;='Drive Train'!$G$30,1,0)</f>
        <v>1</v>
      </c>
      <c r="DH143" s="110">
        <f t="shared" si="254"/>
        <v>0</v>
      </c>
      <c r="DI143" s="119">
        <f>DI142+'DT-Prelim Calcs'!$C$11</f>
        <v>5.5600000000000041</v>
      </c>
      <c r="DJ143" s="2">
        <f>DT143/'Drive Train'!$G$35</f>
        <v>0.87467058542487119</v>
      </c>
      <c r="DK143" s="88">
        <f>DR143*12*60/(PI() * 'Drive Train'!$G$17)/DJ$2*DJ143</f>
        <v>4110.8369397907545</v>
      </c>
      <c r="DL143" s="2">
        <f>('DT-Prelim Calcs'!$C$6*DJ143-DK143)/('DT-Prelim Calcs'!$C$6*DJ143)*'DT-Prelim Calcs'!$C$7*DJ143</f>
        <v>0.24077181224616359</v>
      </c>
      <c r="DM143" s="110">
        <f>DL143/'DT-Prelim Calcs'!$C$7*('DT-Prelim Calcs'!$C$8-'DT-Prelim Calcs'!$C$9)+'DT-Prelim Calcs'!$C$9</f>
        <v>17.685372945510686</v>
      </c>
      <c r="DN143" s="110">
        <f t="shared" si="215"/>
        <v>17.685372945510686</v>
      </c>
      <c r="DO143" s="2">
        <f t="shared" si="255"/>
        <v>9.1624208220508763E-12</v>
      </c>
      <c r="DP143" s="110">
        <f>DO143*'DT-Prelim Calcs'!$C$21/DJ$2/'DT-Prelim Calcs'!$C$19/'DT-Prelim Calcs'!$C$18*3.39*'DT-Prelim Calcs'!$C$20</f>
        <v>3.8565769520752551E-10</v>
      </c>
      <c r="DQ143" s="88">
        <f t="shared" si="216"/>
        <v>1</v>
      </c>
      <c r="DR143" s="110">
        <f>DP142*'DT-Prelim Calcs'!$C$11+DR142</f>
        <v>10.856671395322172</v>
      </c>
      <c r="DS143" s="110">
        <f>DS142+0.5*DP143*'DT-Prelim Calcs'!$C$11^2+DR143*'DT-Prelim Calcs'!$C$11</f>
        <v>57.396454450089429</v>
      </c>
      <c r="DT143" s="110">
        <f>MIN('Drive Train'!$G$35-DN142*'DT-Prelim Calcs'!$C$21*'Drive Train'!$G$38,DT142+DN$2)</f>
        <v>11.108316434895864</v>
      </c>
      <c r="DU143" s="110">
        <f>'Drive Train'!$G$35-DN143*'DT-Prelim Calcs'!$C$21*'Drive Train'!$G$38</f>
        <v>11.108316434904037</v>
      </c>
      <c r="DV143" s="1">
        <f>IF(DS143&gt;='Drive Train'!$G$30,1,0)</f>
        <v>1</v>
      </c>
      <c r="DW143" s="110">
        <f t="shared" si="256"/>
        <v>0</v>
      </c>
      <c r="DX143" s="119">
        <f>DX142+'DT-Prelim Calcs'!$C$11</f>
        <v>5.5600000000000041</v>
      </c>
      <c r="DY143" s="2">
        <f>EI143/'Drive Train'!$G$35</f>
        <v>0.87467058542861442</v>
      </c>
      <c r="DZ143" s="88">
        <f>EG143*12*60/(PI() * 'Drive Train'!$G$17)/DY$2*DY143</f>
        <v>4110.8369398423183</v>
      </c>
      <c r="EA143" s="2">
        <f>('DT-Prelim Calcs'!$C$6*DY143-DZ143)/('DT-Prelim Calcs'!$C$6*DY143)*'DT-Prelim Calcs'!$C$7*DY143</f>
        <v>0.24077181223899211</v>
      </c>
      <c r="EB143" s="110">
        <f>EA143/'DT-Prelim Calcs'!$C$7*('DT-Prelim Calcs'!$C$8-'DT-Prelim Calcs'!$C$9)+'DT-Prelim Calcs'!$C$9</f>
        <v>17.685372945073279</v>
      </c>
      <c r="EC143" s="110">
        <f t="shared" si="217"/>
        <v>17.685372945073279</v>
      </c>
      <c r="ED143" s="2">
        <f t="shared" si="257"/>
        <v>1.1657341758564144E-15</v>
      </c>
      <c r="EE143" s="110">
        <f>ED143*'DT-Prelim Calcs'!$C$21/DY$2/'DT-Prelim Calcs'!$C$19/'DT-Prelim Calcs'!$C$18*3.39*'DT-Prelim Calcs'!$C$20</f>
        <v>5.628296727552843E-14</v>
      </c>
      <c r="EF143" s="88">
        <f t="shared" si="218"/>
        <v>1</v>
      </c>
      <c r="EG143" s="110">
        <f>EE142*'DT-Prelim Calcs'!$C$11+EG142</f>
        <v>9.4647904472821622</v>
      </c>
      <c r="EH143" s="110">
        <f>EH142+0.5*EE143*'DT-Prelim Calcs'!$C$11^2+EG143*'DT-Prelim Calcs'!$C$11</f>
        <v>50.547979741029565</v>
      </c>
      <c r="EI143" s="110">
        <f>MIN('Drive Train'!$G$35-EC142*'DT-Prelim Calcs'!$C$21*'Drive Train'!$G$38,EI142+EC$2)</f>
        <v>11.108316434943402</v>
      </c>
      <c r="EJ143" s="110">
        <f>'Drive Train'!$G$35-EC143*'DT-Prelim Calcs'!$C$21*'Drive Train'!$G$38</f>
        <v>11.108316434943404</v>
      </c>
      <c r="EK143" s="1">
        <f>IF(EH143&gt;='Drive Train'!$G$30,1,0)</f>
        <v>1</v>
      </c>
      <c r="EL143" s="110">
        <f t="shared" si="258"/>
        <v>0</v>
      </c>
      <c r="EM143" s="119">
        <f>EM142+'DT-Prelim Calcs'!$C$11</f>
        <v>5.5600000000000041</v>
      </c>
      <c r="EN143" s="2">
        <f>EX143/'Drive Train'!$G$35</f>
        <v>0.87467058542861498</v>
      </c>
      <c r="EO143" s="88">
        <f>EV143*12*60/(PI() * 'Drive Train'!$G$17)/EN$2*EN143</f>
        <v>4110.8369398423256</v>
      </c>
      <c r="EP143" s="2">
        <f>('DT-Prelim Calcs'!$C$6*EN143-EO143)/('DT-Prelim Calcs'!$C$6*EN143)*'DT-Prelim Calcs'!$C$7*EN143</f>
        <v>0.24077181223899105</v>
      </c>
      <c r="EQ143" s="110">
        <f>EP143/'DT-Prelim Calcs'!$C$7*('DT-Prelim Calcs'!$C$8-'DT-Prelim Calcs'!$C$9)+'DT-Prelim Calcs'!$C$9</f>
        <v>17.685372945073215</v>
      </c>
      <c r="ER143" s="110">
        <f t="shared" si="219"/>
        <v>17.685372945073215</v>
      </c>
      <c r="ES143" s="2">
        <f t="shared" si="259"/>
        <v>-8.3266726846886741E-17</v>
      </c>
      <c r="ET143" s="110">
        <f>ES143*'DT-Prelim Calcs'!$C$21/EN$2/'DT-Prelim Calcs'!$C$19/'DT-Prelim Calcs'!$C$18*3.39*'DT-Prelim Calcs'!$C$20</f>
        <v>-4.5356237364894706E-15</v>
      </c>
      <c r="EU143" s="88">
        <f t="shared" si="220"/>
        <v>1</v>
      </c>
      <c r="EV143" s="110">
        <f>ET142*'DT-Prelim Calcs'!$C$11+EV142</f>
        <v>8.3892460782728335</v>
      </c>
      <c r="EW143" s="110">
        <f>EW142+0.5*ET143*'DT-Prelim Calcs'!$C$11^2+EV143*'DT-Prelim Calcs'!$C$11</f>
        <v>45.100764541755282</v>
      </c>
      <c r="EX143" s="110">
        <f>MIN('Drive Train'!$G$35-ER142*'DT-Prelim Calcs'!$C$21*'Drive Train'!$G$38,EX142+ER$2)</f>
        <v>11.10831643494341</v>
      </c>
      <c r="EY143" s="110">
        <f>'Drive Train'!$G$35-ER143*'DT-Prelim Calcs'!$C$21*'Drive Train'!$G$38</f>
        <v>11.10831643494341</v>
      </c>
      <c r="EZ143" s="1">
        <f>IF(EW143&gt;='Drive Train'!$G$30,1,0)</f>
        <v>1</v>
      </c>
      <c r="FA143" s="110">
        <f t="shared" si="260"/>
        <v>0</v>
      </c>
      <c r="FB143" s="119">
        <f>FB142+'DT-Prelim Calcs'!$C$11</f>
        <v>5.5600000000000041</v>
      </c>
      <c r="FC143" s="2">
        <f>FM143/'Drive Train'!$G$35</f>
        <v>0.87467058542861498</v>
      </c>
      <c r="FD143" s="88">
        <f>FK143*12*60/(PI() * 'Drive Train'!$G$17)/FC$2*FC143</f>
        <v>4110.8369398423247</v>
      </c>
      <c r="FE143" s="2">
        <f>('DT-Prelim Calcs'!$C$6*FC143-FD143)/('DT-Prelim Calcs'!$C$6*FC143)*'DT-Prelim Calcs'!$C$7*FC143</f>
        <v>0.24077181223899125</v>
      </c>
      <c r="FF143" s="110">
        <f>FE143/'DT-Prelim Calcs'!$C$7*('DT-Prelim Calcs'!$C$8-'DT-Prelim Calcs'!$C$9)+'DT-Prelim Calcs'!$C$9</f>
        <v>17.685372945073226</v>
      </c>
      <c r="FG143" s="110">
        <f t="shared" si="221"/>
        <v>17.685372945073226</v>
      </c>
      <c r="FH143" s="2">
        <f t="shared" si="261"/>
        <v>1.1102230246251565E-16</v>
      </c>
      <c r="FI143" s="110">
        <f>FH143*'DT-Prelim Calcs'!$C$21/FC$2/'DT-Prelim Calcs'!$C$19/'DT-Prelim Calcs'!$C$18*3.39*'DT-Prelim Calcs'!$C$20</f>
        <v>6.7347140329692135E-15</v>
      </c>
      <c r="FJ143" s="88">
        <f t="shared" si="222"/>
        <v>1</v>
      </c>
      <c r="FK143" s="110">
        <f>FI142*'DT-Prelim Calcs'!$C$11+FK142</f>
        <v>7.5332005600817276</v>
      </c>
      <c r="FL143" s="110">
        <f>FL142+0.5*FI143*'DT-Prelim Calcs'!$C$11^2+FK143*'DT-Prelim Calcs'!$C$11</f>
        <v>40.68867412037568</v>
      </c>
      <c r="FM143" s="110">
        <f>MIN('Drive Train'!$G$35-FG142*'DT-Prelim Calcs'!$C$21*'Drive Train'!$G$38,FM142+FG$2)</f>
        <v>11.10831643494341</v>
      </c>
      <c r="FN143" s="110">
        <f>'Drive Train'!$G$35-FG143*'DT-Prelim Calcs'!$C$21*'Drive Train'!$G$38</f>
        <v>11.10831643494341</v>
      </c>
      <c r="FO143" s="1">
        <f>IF(FL143&gt;='Drive Train'!$G$30,1,0)</f>
        <v>1</v>
      </c>
      <c r="FP143" s="110">
        <f t="shared" si="262"/>
        <v>0</v>
      </c>
      <c r="FQ143" s="119">
        <f>FQ142+'DT-Prelim Calcs'!$C$11</f>
        <v>5.5600000000000041</v>
      </c>
      <c r="FR143" s="2">
        <f>GB143/'Drive Train'!$G$35</f>
        <v>0.87467058542861498</v>
      </c>
      <c r="FS143" s="88">
        <f>FZ143*12*60/(PI() * 'Drive Train'!$G$17)/FR$2*FR143</f>
        <v>4110.8369398423247</v>
      </c>
      <c r="FT143" s="2">
        <f>('DT-Prelim Calcs'!$C$6*FR143-FS143)/('DT-Prelim Calcs'!$C$6*FR143)*'DT-Prelim Calcs'!$C$7*FR143</f>
        <v>0.24077181223899125</v>
      </c>
      <c r="FU143" s="110">
        <f>FT143/'DT-Prelim Calcs'!$C$7*('DT-Prelim Calcs'!$C$8-'DT-Prelim Calcs'!$C$9)+'DT-Prelim Calcs'!$C$9</f>
        <v>17.685372945073226</v>
      </c>
      <c r="FV143" s="110">
        <f t="shared" si="223"/>
        <v>17.685372945073226</v>
      </c>
      <c r="FW143" s="2">
        <f t="shared" si="263"/>
        <v>1.3877787807814457E-16</v>
      </c>
      <c r="FX143" s="110">
        <f>FW143*'DT-Prelim Calcs'!$C$21/FR$2/'DT-Prelim Calcs'!$C$19/'DT-Prelim Calcs'!$C$18*3.39*'DT-Prelim Calcs'!$C$20</f>
        <v>9.2774121882739154E-15</v>
      </c>
      <c r="FY143" s="88">
        <f t="shared" si="224"/>
        <v>1</v>
      </c>
      <c r="FZ143" s="110">
        <f>FX142*'DT-Prelim Calcs'!$C$11+FZ142</f>
        <v>6.8356819897037893</v>
      </c>
      <c r="GA143" s="110">
        <f>GA142+0.5*FX143*'DT-Prelim Calcs'!$C$11^2+FZ143*'DT-Prelim Calcs'!$C$11</f>
        <v>37.049844018047047</v>
      </c>
      <c r="GB143" s="110">
        <f>MIN('Drive Train'!$G$35-FV142*'DT-Prelim Calcs'!$C$21*'Drive Train'!$G$38,GB142+FV$2)</f>
        <v>11.10831643494341</v>
      </c>
      <c r="GC143" s="110">
        <f>'Drive Train'!$G$35-FV143*'DT-Prelim Calcs'!$C$21*'Drive Train'!$G$38</f>
        <v>11.10831643494341</v>
      </c>
      <c r="GD143" s="1">
        <f>IF(GA143&gt;='Drive Train'!$G$30,1,0)</f>
        <v>1</v>
      </c>
      <c r="GE143" s="110">
        <f t="shared" si="264"/>
        <v>0</v>
      </c>
      <c r="GF143" s="119">
        <f>GF142+'DT-Prelim Calcs'!$C$11</f>
        <v>5.5600000000000041</v>
      </c>
      <c r="GG143" s="2">
        <f>GQ143/'Drive Train'!$G$35</f>
        <v>0.87467058192311886</v>
      </c>
      <c r="GH143" s="88">
        <f>GO143*12*60/(PI() * 'Drive Train'!$G$17)/GG$2*GG143</f>
        <v>4110.8368902944339</v>
      </c>
      <c r="GI143" s="2">
        <f>('DT-Prelim Calcs'!$C$6*GG143-GH143)/('DT-Prelim Calcs'!$C$6*GG143)*'DT-Prelim Calcs'!$C$7*GG143</f>
        <v>0.24077181925900301</v>
      </c>
      <c r="GJ143" s="110">
        <f>GI143/'DT-Prelim Calcs'!$C$7*('DT-Prelim Calcs'!$C$8-'DT-Prelim Calcs'!$C$9)+'DT-Prelim Calcs'!$C$9</f>
        <v>17.685373373244154</v>
      </c>
      <c r="GK143" s="110">
        <f t="shared" si="265"/>
        <v>17.685373373244154</v>
      </c>
      <c r="GL143" s="2">
        <f t="shared" si="266"/>
        <v>8.9570701133911967E-9</v>
      </c>
      <c r="GM143" s="110">
        <f>GL143*'DT-Prelim Calcs'!$C$21/GG$2/'DT-Prelim Calcs'!$C$19/'DT-Prelim Calcs'!$C$18*3.39*'DT-Prelim Calcs'!$C$20</f>
        <v>3.3265961322103011E-7</v>
      </c>
      <c r="GN143" s="88">
        <f t="shared" si="225"/>
        <v>1</v>
      </c>
      <c r="GO143" s="110">
        <f>GM142*'DT-Prelim Calcs'!$C$11+GO142</f>
        <v>12.304227482476804</v>
      </c>
      <c r="GP143" s="110">
        <f>GP142+0.5*GM143*'DT-Prelim Calcs'!$C$11^2+GO143*'DT-Prelim Calcs'!$C$11</f>
        <v>62.333201727474645</v>
      </c>
      <c r="GQ143" s="110">
        <f>MIN('Drive Train'!$G$35-GK142*'DT-Prelim Calcs'!$C$21*'Drive Train'!$G$38,GQ142+GK$2)</f>
        <v>11.108316390423608</v>
      </c>
      <c r="GR143" s="110">
        <f>'Drive Train'!$G$35-GK143*'DT-Prelim Calcs'!$C$21*'Drive Train'!$G$38</f>
        <v>11.108316396408025</v>
      </c>
      <c r="GS143" s="1">
        <f>IF(GP143&gt;='Drive Train'!$G$30,1,0)</f>
        <v>1</v>
      </c>
      <c r="GT143" s="110">
        <f t="shared" si="267"/>
        <v>0</v>
      </c>
      <c r="GU143" s="119">
        <f>GU142+'DT-Prelim Calcs'!$C$11</f>
        <v>5.5600000000000041</v>
      </c>
      <c r="GV143" s="2">
        <f>HF143/'Drive Train'!$G$35</f>
        <v>0.8746705829228294</v>
      </c>
      <c r="GW143" s="88">
        <f>HD143*12*60/(PI() * 'Drive Train'!$G$17)/GV$2*GV143</f>
        <v>4110.8369044246892</v>
      </c>
      <c r="GX143" s="2">
        <f>('DT-Prelim Calcs'!$C$6*GV143-GW143)/('DT-Prelim Calcs'!$C$6*GV143)*'DT-Prelim Calcs'!$C$7*GV143</f>
        <v>0.24077181725700941</v>
      </c>
      <c r="GY143" s="110">
        <f>GX143/'DT-Prelim Calcs'!$C$7*('DT-Prelim Calcs'!$C$8-'DT-Prelim Calcs'!$C$9)+'DT-Prelim Calcs'!$C$9</f>
        <v>17.685373251136745</v>
      </c>
      <c r="GZ143" s="110">
        <f t="shared" si="226"/>
        <v>17.685373251136745</v>
      </c>
      <c r="HA143" s="2">
        <f t="shared" si="268"/>
        <v>6.4026589308152637E-9</v>
      </c>
      <c r="HB143" s="110">
        <f>HA143*'DT-Prelim Calcs'!$C$21/GV$2/'DT-Prelim Calcs'!$C$19/'DT-Prelim Calcs'!$C$18*3.39*'DT-Prelim Calcs'!$C$20</f>
        <v>2.377904846727593E-7</v>
      </c>
      <c r="HC143" s="88">
        <f t="shared" si="227"/>
        <v>1</v>
      </c>
      <c r="HD143" s="110">
        <f>HB142*'DT-Prelim Calcs'!$C$11+HD142</f>
        <v>12.304227510707156</v>
      </c>
      <c r="HE143" s="110">
        <f>HE142+0.5*HB143*'DT-Prelim Calcs'!$C$11^2+HD143*'DT-Prelim Calcs'!$C$11</f>
        <v>63.000818744768068</v>
      </c>
      <c r="HF143" s="110">
        <f>MIN('Drive Train'!$G$35-GZ142*'DT-Prelim Calcs'!$C$21*'Drive Train'!$G$38,HF142+GZ$2)</f>
        <v>11.108316403119932</v>
      </c>
      <c r="HG143" s="110">
        <f>'Drive Train'!$G$35-GZ143*'DT-Prelim Calcs'!$C$21*'Drive Train'!$G$38</f>
        <v>11.108316407397693</v>
      </c>
      <c r="HH143" s="1">
        <f>IF(HE143&gt;='Drive Train'!$G$30,1,0)</f>
        <v>1</v>
      </c>
      <c r="HI143" s="110">
        <f t="shared" si="269"/>
        <v>0</v>
      </c>
      <c r="HJ143" s="119">
        <f>HJ142+'DT-Prelim Calcs'!$C$11</f>
        <v>5.5600000000000041</v>
      </c>
      <c r="HK143" s="2">
        <f>HU143/'Drive Train'!$G$35</f>
        <v>0.87467058340720605</v>
      </c>
      <c r="HL143" s="88">
        <f>HS143*12*60/(PI() * 'Drive Train'!$G$17)/HK$2*HK143</f>
        <v>4110.8369112710352</v>
      </c>
      <c r="HM143" s="2">
        <f>('DT-Prelim Calcs'!$C$6*HK143-HL143)/('DT-Prelim Calcs'!$C$6*HK143)*'DT-Prelim Calcs'!$C$7*HK143</f>
        <v>0.24077181628700994</v>
      </c>
      <c r="HN143" s="110">
        <f>HM143/'DT-Prelim Calcs'!$C$7*('DT-Prelim Calcs'!$C$8-'DT-Prelim Calcs'!$C$9)+'DT-Prelim Calcs'!$C$9</f>
        <v>17.685373191973657</v>
      </c>
      <c r="HO143" s="110">
        <f t="shared" si="228"/>
        <v>17.685373191973657</v>
      </c>
      <c r="HP143" s="2">
        <f t="shared" si="270"/>
        <v>5.1650038412898169E-9</v>
      </c>
      <c r="HQ143" s="110">
        <f>HP143*'DT-Prelim Calcs'!$C$21/HK$2/'DT-Prelim Calcs'!$C$19/'DT-Prelim Calcs'!$C$18*3.39*'DT-Prelim Calcs'!$C$20</f>
        <v>1.9182479966968682E-7</v>
      </c>
      <c r="HR143" s="88">
        <f t="shared" si="229"/>
        <v>1</v>
      </c>
      <c r="HS143" s="110">
        <f>HQ142*'DT-Prelim Calcs'!$C$11+HS142</f>
        <v>12.304227524385231</v>
      </c>
      <c r="HT143" s="110">
        <f>HT142+0.5*HQ143*'DT-Prelim Calcs'!$C$11^2+HS143*'DT-Prelim Calcs'!$C$11</f>
        <v>63.469541506276073</v>
      </c>
      <c r="HU143" s="110">
        <f>MIN('Drive Train'!$G$35-HO142*'DT-Prelim Calcs'!$C$21*'Drive Train'!$G$38,HU142+HO$2)</f>
        <v>11.108316409271517</v>
      </c>
      <c r="HV143" s="110">
        <f>'Drive Train'!$G$35-HO143*'DT-Prelim Calcs'!$C$21*'Drive Train'!$G$38</f>
        <v>11.10831641272237</v>
      </c>
      <c r="HW143" s="1">
        <f>IF(HT143&gt;='Drive Train'!$G$30,1,0)</f>
        <v>1</v>
      </c>
      <c r="HX143" s="110">
        <f t="shared" si="271"/>
        <v>0</v>
      </c>
      <c r="HY143" s="119">
        <f>HY142+'DT-Prelim Calcs'!$C$11</f>
        <v>5.5600000000000041</v>
      </c>
      <c r="HZ143" s="2">
        <f>IJ143/'Drive Train'!$G$35</f>
        <v>0.87467058366768102</v>
      </c>
      <c r="IA143" s="88">
        <f>IH143*12*60/(PI() * 'Drive Train'!$G$17)/HZ$2*HZ143</f>
        <v>4110.836914952677</v>
      </c>
      <c r="IB143" s="2">
        <f>('DT-Prelim Calcs'!$C$6*HZ143-IA143)/('DT-Prelim Calcs'!$C$6*HZ143)*'DT-Prelim Calcs'!$C$7*HZ143</f>
        <v>0.24077181576539008</v>
      </c>
      <c r="IC143" s="110">
        <f>IB143/'DT-Prelim Calcs'!$C$7*('DT-Prelim Calcs'!$C$8-'DT-Prelim Calcs'!$C$9)+'DT-Prelim Calcs'!$C$9</f>
        <v>17.685373160158548</v>
      </c>
      <c r="ID143" s="110">
        <f t="shared" si="230"/>
        <v>17.685373160158548</v>
      </c>
      <c r="IE143" s="2">
        <f t="shared" si="272"/>
        <v>4.4994515058238704E-9</v>
      </c>
      <c r="IF143" s="110">
        <f>IE143*'DT-Prelim Calcs'!$C$21/HZ$2/'DT-Prelim Calcs'!$C$19/'DT-Prelim Calcs'!$C$18*3.39*'DT-Prelim Calcs'!$C$20</f>
        <v>1.6710662958821684E-7</v>
      </c>
      <c r="IG143" s="88">
        <f t="shared" si="231"/>
        <v>1</v>
      </c>
      <c r="IH143" s="110">
        <f>IF142*'DT-Prelim Calcs'!$C$11+IH142</f>
        <v>12.304227531740654</v>
      </c>
      <c r="II143" s="110">
        <f>II142+0.5*IF143*'DT-Prelim Calcs'!$C$11^2+IH143*'DT-Prelim Calcs'!$C$11</f>
        <v>63.798606875777757</v>
      </c>
      <c r="IJ143" s="110">
        <f>MIN('Drive Train'!$G$35-ID142*'DT-Prelim Calcs'!$C$21*'Drive Train'!$G$38,IJ142+ID$2)</f>
        <v>11.108316412579548</v>
      </c>
      <c r="IK143" s="110">
        <f>'Drive Train'!$G$35-ID143*'DT-Prelim Calcs'!$C$21*'Drive Train'!$G$38</f>
        <v>11.10831641558573</v>
      </c>
      <c r="IL143" s="1">
        <f>IF(II143&gt;='Drive Train'!$G$30,1,0)</f>
        <v>1</v>
      </c>
      <c r="IM143" s="110">
        <f t="shared" si="273"/>
        <v>0</v>
      </c>
      <c r="IN143" s="119">
        <f>IN142+'DT-Prelim Calcs'!$C$11</f>
        <v>5.5600000000000041</v>
      </c>
      <c r="IO143" s="2">
        <f>IY143/'Drive Train'!$G$35</f>
        <v>0.87467058382059215</v>
      </c>
      <c r="IP143" s="88">
        <f>IW143*12*60/(PI() * 'Drive Train'!$G$17)/IO$2*IO143</f>
        <v>4110.8369171139775</v>
      </c>
      <c r="IQ143" s="2">
        <f>('DT-Prelim Calcs'!$C$6*IO143-IP143)/('DT-Prelim Calcs'!$C$6*IO143)*'DT-Prelim Calcs'!$C$7*IO143</f>
        <v>0.24077181545917392</v>
      </c>
      <c r="IR143" s="110">
        <f>IQ143/'DT-Prelim Calcs'!$C$7*('DT-Prelim Calcs'!$C$8-'DT-Prelim Calcs'!$C$9)+'DT-Prelim Calcs'!$C$9</f>
        <v>17.685373141481531</v>
      </c>
      <c r="IS143" s="110">
        <f t="shared" si="232"/>
        <v>17.685373141481531</v>
      </c>
      <c r="IT143" s="2">
        <f t="shared" si="274"/>
        <v>4.1087399593742191E-9</v>
      </c>
      <c r="IU143" s="110">
        <f>IT143*'DT-Prelim Calcs'!$C$21/IO$2/'DT-Prelim Calcs'!$C$19/'DT-Prelim Calcs'!$C$18*3.39*'DT-Prelim Calcs'!$C$20</f>
        <v>1.5259586320171563E-7</v>
      </c>
      <c r="IV143" s="88">
        <f t="shared" si="233"/>
        <v>1</v>
      </c>
      <c r="IW143" s="110">
        <f>IU142*'DT-Prelim Calcs'!$C$11+IW142</f>
        <v>12.304227536058644</v>
      </c>
      <c r="IX143" s="110">
        <f>IX142+0.5*IU143*'DT-Prelim Calcs'!$C$11^2+IW143*'DT-Prelim Calcs'!$C$11</f>
        <v>64.031324656197242</v>
      </c>
      <c r="IY143" s="110">
        <f>MIN('Drive Train'!$G$35-IS142*'DT-Prelim Calcs'!$C$21*'Drive Train'!$G$38,IY142+IS$2)</f>
        <v>11.10831641452152</v>
      </c>
      <c r="IZ143" s="110">
        <f>'Drive Train'!$G$35-IS143*'DT-Prelim Calcs'!$C$21*'Drive Train'!$G$38</f>
        <v>11.108316417266662</v>
      </c>
      <c r="JA143" s="1">
        <f>IF(IX143&gt;='Drive Train'!$G$30,1,0)</f>
        <v>1</v>
      </c>
      <c r="JB143" s="110">
        <f t="shared" si="275"/>
        <v>0</v>
      </c>
      <c r="JC143" s="119">
        <f>JC142+'DT-Prelim Calcs'!$C$11</f>
        <v>5.5600000000000041</v>
      </c>
      <c r="JD143" s="2">
        <f>JN143/'Drive Train'!$G$35</f>
        <v>0.87467058391012775</v>
      </c>
      <c r="JE143" s="88">
        <f>JL143*12*60/(PI() * 'Drive Train'!$G$17)/JD$2*JD143</f>
        <v>4110.8369183795039</v>
      </c>
      <c r="JF143" s="2">
        <f>('DT-Prelim Calcs'!$C$6*JD143-JE143)/('DT-Prelim Calcs'!$C$6*JD143)*'DT-Prelim Calcs'!$C$7*JD143</f>
        <v>0.24077181527987243</v>
      </c>
      <c r="JG143" s="110">
        <f>JF143/'DT-Prelim Calcs'!$C$7*('DT-Prelim Calcs'!$C$8-'DT-Prelim Calcs'!$C$9)+'DT-Prelim Calcs'!$C$9</f>
        <v>17.685373130545411</v>
      </c>
      <c r="JH143" s="110">
        <f t="shared" si="234"/>
        <v>17.685373130545411</v>
      </c>
      <c r="JI143" s="2">
        <f t="shared" si="276"/>
        <v>3.8799631285613145E-9</v>
      </c>
      <c r="JJ143" s="110">
        <f>JI143*'DT-Prelim Calcs'!$C$21/JD$2/'DT-Prelim Calcs'!$C$19/'DT-Prelim Calcs'!$C$18*3.39*'DT-Prelim Calcs'!$C$20</f>
        <v>1.4409924420814833E-7</v>
      </c>
      <c r="JK143" s="88">
        <f t="shared" si="235"/>
        <v>1</v>
      </c>
      <c r="JL143" s="110">
        <f>JJ142*'DT-Prelim Calcs'!$C$11+JL142</f>
        <v>12.304227538586995</v>
      </c>
      <c r="JM143" s="110">
        <f>JM142+0.5*JJ143*'DT-Prelim Calcs'!$C$11^2+JL143*'DT-Prelim Calcs'!$C$11</f>
        <v>64.188957399750805</v>
      </c>
      <c r="JN143" s="110">
        <f>MIN('Drive Train'!$G$35-JH142*'DT-Prelim Calcs'!$C$21*'Drive Train'!$G$38,JN142+JH$2)</f>
        <v>11.108316415658622</v>
      </c>
      <c r="JO143" s="110">
        <f>'Drive Train'!$G$35-JH143*'DT-Prelim Calcs'!$C$21*'Drive Train'!$G$38</f>
        <v>11.108316418250912</v>
      </c>
      <c r="JP143" s="1">
        <f>IF(JM143&gt;='Drive Train'!$G$30,1,0)</f>
        <v>1</v>
      </c>
      <c r="JQ143" s="110">
        <f>MIN(JG143,'DT-Prelim Calcs'!$C$10)*'DT-Prelim Calcs'!$C$11*1000/60/60*(1-JP143)</f>
        <v>0</v>
      </c>
      <c r="JR143" s="119">
        <f>JR142+'DT-Prelim Calcs'!$C$11</f>
        <v>5.5600000000000041</v>
      </c>
      <c r="JS143" s="2">
        <f>KC143/'Drive Train'!$G$35</f>
        <v>0.87467058394306885</v>
      </c>
      <c r="JT143" s="88">
        <f>KA143*12*60/(PI() * 'Drive Train'!$G$17)/JS$2*JS143</f>
        <v>4110.8369188451061</v>
      </c>
      <c r="JU143" s="2">
        <f>('DT-Prelim Calcs'!$C$6*JS143-JT143)/('DT-Prelim Calcs'!$C$6*JS143)*'DT-Prelim Calcs'!$C$7*JS143</f>
        <v>0.2407718152139052</v>
      </c>
      <c r="JV143" s="110">
        <f>JU143/'DT-Prelim Calcs'!$C$7*('DT-Prelim Calcs'!$C$8-'DT-Prelim Calcs'!$C$9)+'DT-Prelim Calcs'!$C$9</f>
        <v>17.685373126521878</v>
      </c>
      <c r="JW143" s="110">
        <f t="shared" si="236"/>
        <v>17.685373126521878</v>
      </c>
      <c r="JX143" s="2">
        <f t="shared" si="277"/>
        <v>3.7957933463061977E-9</v>
      </c>
      <c r="JY143" s="110">
        <f>JX143*'DT-Prelim Calcs'!$C$21/JS$2/'DT-Prelim Calcs'!$C$19/'DT-Prelim Calcs'!$C$18*3.39*'DT-Prelim Calcs'!$C$20</f>
        <v>1.4097323460283949E-7</v>
      </c>
      <c r="JZ143" s="88">
        <f t="shared" si="237"/>
        <v>1</v>
      </c>
      <c r="KA143" s="110">
        <f>JY142*'DT-Prelim Calcs'!$C$11+KA142</f>
        <v>12.304227539517203</v>
      </c>
      <c r="KB143" s="110">
        <f>KB142+0.5*JY143*'DT-Prelim Calcs'!$C$11^2+KA143*'DT-Prelim Calcs'!$C$11</f>
        <v>64.251047482859335</v>
      </c>
      <c r="KC143" s="110">
        <f>MIN('Drive Train'!$G$35-JW142*'DT-Prelim Calcs'!$C$21*'Drive Train'!$G$38,KC142+JW$2)</f>
        <v>11.108316416076974</v>
      </c>
      <c r="KD143" s="110">
        <f>'Drive Train'!$G$35-JW143*'DT-Prelim Calcs'!$C$21*'Drive Train'!$G$38</f>
        <v>11.108316418613031</v>
      </c>
      <c r="KE143" s="1">
        <f>IF(KB143&gt;='Drive Train'!$G$30,1,0)</f>
        <v>1</v>
      </c>
      <c r="KF143" s="110">
        <f>MIN(JV143,'DT-Prelim Calcs'!$C$10)*'DT-Prelim Calcs'!$C$11*1000/60/60*(1-KE143)</f>
        <v>0</v>
      </c>
      <c r="KG143" s="119">
        <f>KG142+'DT-Prelim Calcs'!$C$11</f>
        <v>5.5600000000000041</v>
      </c>
      <c r="KH143" s="2">
        <f>KR143/'Drive Train'!$G$35</f>
        <v>0.87467058394061936</v>
      </c>
      <c r="KI143" s="88">
        <f>KP143*12*60/(PI() * 'Drive Train'!$G$17)/KH$2*KH143</f>
        <v>4110.8369188104825</v>
      </c>
      <c r="KJ143" s="2">
        <f>('DT-Prelim Calcs'!$C$6*KH143-KI143)/('DT-Prelim Calcs'!$C$6*KH143)*'DT-Prelim Calcs'!$C$7*KH143</f>
        <v>0.24077181521881083</v>
      </c>
      <c r="KK143" s="110">
        <f>KJ143/'DT-Prelim Calcs'!$C$7*('DT-Prelim Calcs'!$C$8-'DT-Prelim Calcs'!$C$9)+'DT-Prelim Calcs'!$C$9</f>
        <v>17.685373126821087</v>
      </c>
      <c r="KL143" s="110">
        <f t="shared" si="238"/>
        <v>17.685373126821087</v>
      </c>
      <c r="KM143" s="2">
        <f t="shared" si="278"/>
        <v>3.802052589430005E-9</v>
      </c>
      <c r="KN143" s="110">
        <f>KM143*'DT-Prelim Calcs'!$C$21/KH$2/'DT-Prelim Calcs'!$C$19/'DT-Prelim Calcs'!$C$18*3.39*'DT-Prelim Calcs'!$C$20</f>
        <v>1.4120569872004107E-7</v>
      </c>
      <c r="KO143" s="88">
        <f t="shared" si="239"/>
        <v>1</v>
      </c>
      <c r="KP143" s="110">
        <f>KN142*'DT-Prelim Calcs'!$C$11+KP142</f>
        <v>12.30422753944803</v>
      </c>
      <c r="KQ143" s="110">
        <f>KQ142+0.5*KN143*'DT-Prelim Calcs'!$C$11^2+KP143*'DT-Prelim Calcs'!$C$11</f>
        <v>64.246492046916984</v>
      </c>
      <c r="KR143" s="110">
        <f>MIN('Drive Train'!$G$35-KL142*'DT-Prelim Calcs'!$C$21*'Drive Train'!$G$38,KR142+KL$2)</f>
        <v>11.108316416045865</v>
      </c>
      <c r="KS143" s="110">
        <f>'Drive Train'!$G$35-KL143*'DT-Prelim Calcs'!$C$21*'Drive Train'!$G$38</f>
        <v>11.108316418586101</v>
      </c>
      <c r="KT143" s="1">
        <f>IF(KQ143&gt;='Drive Train'!$G$30,1,0)</f>
        <v>1</v>
      </c>
      <c r="KU143" s="110">
        <f>MIN(KK143,'DT-Prelim Calcs'!$C$10)*'DT-Prelim Calcs'!$C$11*1000/60/60*(1-KT143)</f>
        <v>0</v>
      </c>
      <c r="KV143" s="119">
        <f>KV142+'DT-Prelim Calcs'!$C$11</f>
        <v>5.5600000000000041</v>
      </c>
      <c r="KW143" s="2">
        <f>LG143/'Drive Train'!$G$35</f>
        <v>0.87467058394291908</v>
      </c>
      <c r="KX143" s="88">
        <f>LE143*12*60/(PI() * 'Drive Train'!$G$17)/KW$2*KW143</f>
        <v>4110.836918842987</v>
      </c>
      <c r="KY143" s="2">
        <f>('DT-Prelim Calcs'!$C$6*KW143-KX143)/('DT-Prelim Calcs'!$C$6*KW143)*'DT-Prelim Calcs'!$C$7*KW143</f>
        <v>0.24077181521420565</v>
      </c>
      <c r="KZ143" s="110">
        <f>KY143/'DT-Prelim Calcs'!$C$7*('DT-Prelim Calcs'!$C$8-'DT-Prelim Calcs'!$C$9)+'DT-Prelim Calcs'!$C$9</f>
        <v>17.685373126540206</v>
      </c>
      <c r="LA143" s="110">
        <f t="shared" si="240"/>
        <v>17.685373126540206</v>
      </c>
      <c r="LB143" s="2">
        <f t="shared" si="279"/>
        <v>3.7961766785610251E-9</v>
      </c>
      <c r="LC143" s="110">
        <f>LB143*'DT-Prelim Calcs'!$C$21/KW$2/'DT-Prelim Calcs'!$C$19/'DT-Prelim Calcs'!$C$18*3.39*'DT-Prelim Calcs'!$C$20</f>
        <v>1.4098747130725422E-7</v>
      </c>
      <c r="LD143" s="88">
        <f t="shared" si="241"/>
        <v>1</v>
      </c>
      <c r="LE143" s="110">
        <f>LC142*'DT-Prelim Calcs'!$C$11+LE142</f>
        <v>12.304227539512972</v>
      </c>
      <c r="LF143" s="110">
        <f>LF142+0.5*LC143*'DT-Prelim Calcs'!$C$11^2+LE143*'DT-Prelim Calcs'!$C$11</f>
        <v>64.250832398384972</v>
      </c>
      <c r="LG143" s="110">
        <f>MIN('Drive Train'!$G$35-LA142*'DT-Prelim Calcs'!$C$21*'Drive Train'!$G$38,LG142+LA$2)</f>
        <v>11.108316416075072</v>
      </c>
      <c r="LH143" s="110">
        <f>'Drive Train'!$G$35-LA143*'DT-Prelim Calcs'!$C$21*'Drive Train'!$G$38</f>
        <v>11.108316418611381</v>
      </c>
      <c r="LI143" s="1">
        <f>IF(LF143&gt;='Drive Train'!$G$30,1,0)</f>
        <v>1</v>
      </c>
      <c r="LJ143" s="110">
        <f>MIN(KZ143,'DT-Prelim Calcs'!$C$10)*'DT-Prelim Calcs'!$C$11*1000/60/60*(1-LI143)</f>
        <v>0</v>
      </c>
      <c r="LK143" s="119">
        <f>LK142+'DT-Prelim Calcs'!$C$11</f>
        <v>5.5600000000000041</v>
      </c>
      <c r="LL143" s="2">
        <f>LV143/'Drive Train'!$G$35</f>
        <v>0.87467058394118602</v>
      </c>
      <c r="LM143" s="88">
        <f>LT143*12*60/(PI() * 'Drive Train'!$G$17)/LL$2*LL143</f>
        <v>4110.8369188184943</v>
      </c>
      <c r="LN143" s="2">
        <f>('DT-Prelim Calcs'!$C$6*LL143-LM143)/('DT-Prelim Calcs'!$C$6*LL143)*'DT-Prelim Calcs'!$C$7*LL143</f>
        <v>0.24077181521767554</v>
      </c>
      <c r="LO143" s="110">
        <f>LN143/'DT-Prelim Calcs'!$C$7*('DT-Prelim Calcs'!$C$8-'DT-Prelim Calcs'!$C$9)+'DT-Prelim Calcs'!$C$9</f>
        <v>17.685373126751841</v>
      </c>
      <c r="LP143" s="110">
        <f t="shared" si="242"/>
        <v>17.685373126751841</v>
      </c>
      <c r="LQ143" s="2">
        <f t="shared" si="280"/>
        <v>3.8006040259386253E-9</v>
      </c>
      <c r="LR143" s="110">
        <f>LQ143*'DT-Prelim Calcs'!$C$21/LL$2/'DT-Prelim Calcs'!$C$19/'DT-Prelim Calcs'!$C$18*3.39*'DT-Prelim Calcs'!$C$20</f>
        <v>1.4115190003758486E-7</v>
      </c>
      <c r="LS143" s="88">
        <f t="shared" si="243"/>
        <v>1</v>
      </c>
      <c r="LT143" s="110">
        <f>LR142*'DT-Prelim Calcs'!$C$11+LT142</f>
        <v>12.304227539464039</v>
      </c>
      <c r="LU143" s="110">
        <f>LU142+0.5*LR143*'DT-Prelim Calcs'!$C$11^2+LT143*'DT-Prelim Calcs'!$C$11</f>
        <v>64.24795681467829</v>
      </c>
      <c r="LV143" s="110">
        <f>MIN('Drive Train'!$G$35-LP142*'DT-Prelim Calcs'!$C$21*'Drive Train'!$G$38,LV142+LP$2)</f>
        <v>11.108316416053063</v>
      </c>
      <c r="LW143" s="110">
        <f>'Drive Train'!$G$35-LP143*'DT-Prelim Calcs'!$C$21*'Drive Train'!$G$38</f>
        <v>11.108316418592334</v>
      </c>
      <c r="LX143" s="1">
        <f>IF(LU143&gt;='Drive Train'!$G$30,1,0)</f>
        <v>1</v>
      </c>
      <c r="LY143" s="110">
        <f>MIN(LO143,'DT-Prelim Calcs'!$C$10)*'DT-Prelim Calcs'!$C$11*1000/60/60*(1-LX143)</f>
        <v>0</v>
      </c>
      <c r="LZ143" s="119">
        <f>LZ142+'DT-Prelim Calcs'!$C$11</f>
        <v>5.5600000000000041</v>
      </c>
    </row>
    <row r="144" spans="18:338" x14ac:dyDescent="0.2">
      <c r="R144" s="119">
        <f>R143+'DT-Prelim Calcs'!$C$11</f>
        <v>5.6000000000000041</v>
      </c>
      <c r="S144" s="2">
        <f>AG144/'Drive Train'!$G$35</f>
        <v>0</v>
      </c>
      <c r="T144" s="88">
        <f>AE144*12*60/(PI() * 'Drive Train'!$G$17)/S$2*ABS(S144)</f>
        <v>0</v>
      </c>
      <c r="U144" s="2">
        <f>IF(OR(AD143=1,AND($C$32=Motors!$C$28,'DT-Prelim Calcs'!AI143=1)),0,IF(AG144=0,-(V143+$C$9)/($C$8-$C$9)*$C$7,($C$6*S144-T144)/($C$6*S144)*$C$7*S144))</f>
        <v>0</v>
      </c>
      <c r="V144" s="110">
        <f>IF(AND(AD143=1,AI143=1),0,ABS(U144/$C$7*($C$8-$C$9)+$C$9) *'Drive Train'!$K$55 + V143*(1-'Drive Train'!$K$55))</f>
        <v>0</v>
      </c>
      <c r="W144" s="110">
        <f t="shared" si="196"/>
        <v>0</v>
      </c>
      <c r="X144" s="2">
        <f>MAX(MIN(IF(AND(AI143=1,AG144&lt;0),-1,1)*(W144-$C$9)/($C$8-$C$9)*$C$7-$C$29*AE144/T$2 -  AI143*$C$29/2,X$2),MAX(X$4:X143)*-1)</f>
        <v>-0.19877611615902296</v>
      </c>
      <c r="Y144" s="110">
        <f t="shared" si="197"/>
        <v>0</v>
      </c>
      <c r="Z144" s="110">
        <f t="shared" si="198"/>
        <v>0</v>
      </c>
      <c r="AA144" s="110">
        <f t="shared" si="199"/>
        <v>0</v>
      </c>
      <c r="AB144" s="110" t="e">
        <f t="shared" si="200"/>
        <v>#N/A</v>
      </c>
      <c r="AC144" s="88">
        <f t="shared" si="244"/>
        <v>0</v>
      </c>
      <c r="AD144" s="1">
        <f t="shared" si="201"/>
        <v>1</v>
      </c>
      <c r="AE144" s="110">
        <f t="shared" si="202"/>
        <v>0</v>
      </c>
      <c r="AF144" s="110" t="e">
        <f t="shared" si="203"/>
        <v>#N/A</v>
      </c>
      <c r="AG144" s="110">
        <f>IF(AI143=0,MIN('Drive Train'!$G$35-W143*$C$21*'Drive Train'!$G$38,AG143+W$2)-$C$3,IF(AE143-1&lt;=0,0,IF($C$32=Motors!$C$26,MAX(ABS('Drive Train'!$G$35-W143*$C$21*'Drive Train'!$G$38)*-1,AG143-W$2),MAX(0,ABS('Drive Train'!$G$35-W143*$C$21*'Drive Train'!$G$38)*-1,AG143-W$2))))</f>
        <v>0</v>
      </c>
      <c r="AH144" s="110">
        <f>'Drive Train'!$G$35-ABS(W144)*'DT-Prelim Calcs'!$C$21*'Drive Train'!$G$38</f>
        <v>12.7</v>
      </c>
      <c r="AI144" s="1">
        <f>IF(AJ144&gt;='Drive Train'!$G$30,1,0)</f>
        <v>1</v>
      </c>
      <c r="AJ144" s="110">
        <f>AJ143+0.5*Y144*'DT-Prelim Calcs'!$C$11^2+AE144*'DT-Prelim Calcs'!$C$11</f>
        <v>27.383415475911544</v>
      </c>
      <c r="AK144" s="110">
        <f t="shared" si="204"/>
        <v>0</v>
      </c>
      <c r="AL144" s="119">
        <f>AL143+'DT-Prelim Calcs'!$C$11</f>
        <v>5.6000000000000041</v>
      </c>
      <c r="AM144" s="2">
        <f>AW144/'Drive Train'!$G$35</f>
        <v>0.7931170313340149</v>
      </c>
      <c r="AN144" s="88">
        <f>AU144*12*60/(PI() * 'Drive Train'!$G$17)/AM$2*AM144</f>
        <v>2861.1194690328812</v>
      </c>
      <c r="AO144" s="2">
        <f>('DT-Prelim Calcs'!$C$6*AM144-AN144)/('DT-Prelim Calcs'!$C$6*AM144)*'DT-Prelim Calcs'!$C$7*AM144</f>
        <v>0.42751103278774821</v>
      </c>
      <c r="AP144" s="110">
        <f>AO144/'DT-Prelim Calcs'!$C$7*('DT-Prelim Calcs'!$C$8-'DT-Prelim Calcs'!$C$9)+'DT-Prelim Calcs'!$C$9</f>
        <v>29.075141006912304</v>
      </c>
      <c r="AQ144" s="110">
        <f t="shared" si="205"/>
        <v>29.075141006912304</v>
      </c>
      <c r="AR144" s="2">
        <f t="shared" si="245"/>
        <v>0.24270394239112755</v>
      </c>
      <c r="AS144" s="110">
        <f>AR144*'DT-Prelim Calcs'!$C$21/AM$2/'DT-Prelim Calcs'!$C$19/'DT-Prelim Calcs'!$C$18*3.39*'DT-Prelim Calcs'!$C$20</f>
        <v>2.7041587901275412</v>
      </c>
      <c r="AT144" s="88">
        <f t="shared" si="206"/>
        <v>0</v>
      </c>
      <c r="AU144" s="110">
        <f>AS143*'DT-Prelim Calcs'!$C$11+AU143</f>
        <v>31.480823796926881</v>
      </c>
      <c r="AV144" s="110">
        <f>AV143+0.5*AS144*'DT-Prelim Calcs'!$C$11^2+AU144*'DT-Prelim Calcs'!$C$11</f>
        <v>106.5220625660437</v>
      </c>
      <c r="AW144" s="110">
        <f>MIN('Drive Train'!$G$35-AQ143*'DT-Prelim Calcs'!$C$21*'Drive Train'!$G$38,AW143+AQ$2)</f>
        <v>10.072586297941989</v>
      </c>
      <c r="AX144" s="110">
        <f>'Drive Train'!$G$35-AQ144*'DT-Prelim Calcs'!$C$21*'Drive Train'!$G$38</f>
        <v>10.083237309377893</v>
      </c>
      <c r="AY144" s="1">
        <f>IF(AV144&gt;='Drive Train'!$G$30,1,0)</f>
        <v>1</v>
      </c>
      <c r="AZ144" s="110">
        <f t="shared" si="246"/>
        <v>0</v>
      </c>
      <c r="BA144" s="119">
        <f>BA143+'DT-Prelim Calcs'!$C$11</f>
        <v>5.6000000000000041</v>
      </c>
      <c r="BB144" s="2">
        <f>BL144/'Drive Train'!$G$35</f>
        <v>0.86630108182757615</v>
      </c>
      <c r="BC144" s="88">
        <f>BJ144*12*60/(PI() * 'Drive Train'!$G$17)/BB$2*BB144</f>
        <v>3984.0903420534528</v>
      </c>
      <c r="BD144" s="2">
        <f>('DT-Prelim Calcs'!$C$6*BB144-BC144)/('DT-Prelim Calcs'!$C$6*BB144)*'DT-Prelim Calcs'!$C$7*BB144</f>
        <v>0.25957230238109996</v>
      </c>
      <c r="BE144" s="110">
        <f>BD144/'DT-Prelim Calcs'!$C$7*('DT-Prelim Calcs'!$C$8-'DT-Prelim Calcs'!$C$9)+'DT-Prelim Calcs'!$C$9</f>
        <v>18.832069506932338</v>
      </c>
      <c r="BF144" s="110">
        <f t="shared" si="207"/>
        <v>18.832069506932338</v>
      </c>
      <c r="BG144" s="2">
        <f t="shared" si="247"/>
        <v>2.396961819937049E-2</v>
      </c>
      <c r="BH144" s="110">
        <f>BG144*'DT-Prelim Calcs'!$C$21/BB$2/'DT-Prelim Calcs'!$C$19/'DT-Prelim Calcs'!$C$18*3.39*'DT-Prelim Calcs'!$C$20</f>
        <v>0.41543396615344191</v>
      </c>
      <c r="BI144" s="88">
        <f t="shared" si="208"/>
        <v>0</v>
      </c>
      <c r="BJ144" s="110">
        <f>BH143*'DT-Prelim Calcs'!$C$11+BJ143</f>
        <v>25.800146187191395</v>
      </c>
      <c r="BK144" s="110">
        <f>BK143+0.5*BH144*'DT-Prelim Calcs'!$C$11^2+BJ144*'DT-Prelim Calcs'!$C$11</f>
        <v>107.44598987164382</v>
      </c>
      <c r="BL144" s="110">
        <f>MIN('Drive Train'!$G$35-BF143*'DT-Prelim Calcs'!$C$21*'Drive Train'!$G$38,BL143+BF$2)</f>
        <v>11.002023739210216</v>
      </c>
      <c r="BM144" s="110">
        <f>'Drive Train'!$G$35-BF144*'DT-Prelim Calcs'!$C$21*'Drive Train'!$G$38</f>
        <v>11.005113744376089</v>
      </c>
      <c r="BN144" s="1">
        <f>IF(BK144&gt;='Drive Train'!$G$30,1,0)</f>
        <v>1</v>
      </c>
      <c r="BO144" s="110">
        <f t="shared" si="248"/>
        <v>0</v>
      </c>
      <c r="BP144" s="119">
        <f>BP143+'DT-Prelim Calcs'!$C$11</f>
        <v>5.6000000000000041</v>
      </c>
      <c r="BQ144" s="2">
        <f>CA144/'Drive Train'!$G$35</f>
        <v>0.87442917555560473</v>
      </c>
      <c r="BR144" s="88">
        <f>BY144*12*60/(PI() * 'Drive Train'!$G$17)/BQ$2*BQ144</f>
        <v>4107.2394890243568</v>
      </c>
      <c r="BS144" s="2">
        <f>('DT-Prelim Calcs'!$C$6*BQ144-BR144)/('DT-Prelim Calcs'!$C$6*BQ144)*'DT-Prelim Calcs'!$C$7*BQ144</f>
        <v>0.2412999869299193</v>
      </c>
      <c r="BT144" s="110">
        <f>BS144/'DT-Prelim Calcs'!$C$7*('DT-Prelim Calcs'!$C$8-'DT-Prelim Calcs'!$C$9)+'DT-Prelim Calcs'!$C$9</f>
        <v>17.717587855300042</v>
      </c>
      <c r="BU144" s="110">
        <f t="shared" si="209"/>
        <v>17.717587855300042</v>
      </c>
      <c r="BV144" s="2">
        <f t="shared" si="249"/>
        <v>6.7246405239329565E-4</v>
      </c>
      <c r="BW144" s="110">
        <f>BV144*'DT-Prelim Calcs'!$C$21/BQ$2/'DT-Prelim Calcs'!$C$19/'DT-Prelim Calcs'!$C$18*3.39*'DT-Prelim Calcs'!$C$20</f>
        <v>1.5817415539170491E-2</v>
      </c>
      <c r="BX144" s="88">
        <f t="shared" si="210"/>
        <v>1</v>
      </c>
      <c r="BY144" s="110">
        <f>BW143*'DT-Prelim Calcs'!$C$11+BY143</f>
        <v>19.416085141387697</v>
      </c>
      <c r="BZ144" s="110">
        <f>BZ143+0.5*BW144*'DT-Prelim Calcs'!$C$11^2+BY144*'DT-Prelim Calcs'!$C$11</f>
        <v>92.560089101029206</v>
      </c>
      <c r="CA144" s="110">
        <f>MIN('Drive Train'!$G$35-BU143*'DT-Prelim Calcs'!$C$21*'Drive Train'!$G$38,CA143+BU$2)</f>
        <v>11.10525052955618</v>
      </c>
      <c r="CB144" s="110">
        <f>'Drive Train'!$G$35-BU144*'DT-Prelim Calcs'!$C$21*'Drive Train'!$G$38</f>
        <v>11.105417093022995</v>
      </c>
      <c r="CC144" s="1">
        <f>IF(BZ144&gt;='Drive Train'!$G$30,1,0)</f>
        <v>1</v>
      </c>
      <c r="CD144" s="110">
        <f t="shared" si="250"/>
        <v>0</v>
      </c>
      <c r="CE144" s="119">
        <f>CE143+'DT-Prelim Calcs'!$C$11</f>
        <v>5.6000000000000041</v>
      </c>
      <c r="CF144" s="2">
        <f>CP144/'Drive Train'!$G$35</f>
        <v>0.87466849547586756</v>
      </c>
      <c r="CG144" s="88">
        <f>CN144*12*60/(PI() * 'Drive Train'!$G$17)/CF$2*CF144</f>
        <v>4110.8064392114347</v>
      </c>
      <c r="CH144" s="2">
        <f>('DT-Prelim Calcs'!$C$6*CF144-CG144)/('DT-Prelim Calcs'!$C$6*CF144)*'DT-Prelim Calcs'!$C$7*CF144</f>
        <v>0.24077622942780144</v>
      </c>
      <c r="CI144" s="110">
        <f>CH144/'DT-Prelim Calcs'!$C$7*('DT-Prelim Calcs'!$C$8-'DT-Prelim Calcs'!$C$9)+'DT-Prelim Calcs'!$C$9</f>
        <v>17.685642362263067</v>
      </c>
      <c r="CJ144" s="110">
        <f t="shared" si="211"/>
        <v>17.685642362263067</v>
      </c>
      <c r="CK144" s="2">
        <f t="shared" si="251"/>
        <v>5.6283100869358726E-6</v>
      </c>
      <c r="CL144" s="110">
        <f>CK144*'DT-Prelim Calcs'!$C$21/CF$2/'DT-Prelim Calcs'!$C$19/'DT-Prelim Calcs'!$C$18*3.39*'DT-Prelim Calcs'!$C$20</f>
        <v>1.6722534783412499E-4</v>
      </c>
      <c r="CM144" s="88">
        <f t="shared" si="212"/>
        <v>1</v>
      </c>
      <c r="CN144" s="110">
        <f>CL143*'DT-Prelim Calcs'!$C$11+CN143</f>
        <v>15.380207111507421</v>
      </c>
      <c r="CO144" s="110">
        <f>CO143+0.5*CL144*'DT-Prelim Calcs'!$C$11^2+CN144*'DT-Prelim Calcs'!$C$11</f>
        <v>78.100550066626738</v>
      </c>
      <c r="CP144" s="110">
        <f>MIN('Drive Train'!$G$35-CJ143*'DT-Prelim Calcs'!$C$21*'Drive Train'!$G$38,CP143+CJ$2)</f>
        <v>11.108289892543517</v>
      </c>
      <c r="CQ144" s="110">
        <f>'Drive Train'!$G$35-CJ144*'DT-Prelim Calcs'!$C$21*'Drive Train'!$G$38</f>
        <v>11.108292187396323</v>
      </c>
      <c r="CR144" s="1">
        <f>IF(CO144&gt;='Drive Train'!$G$30,1,0)</f>
        <v>1</v>
      </c>
      <c r="CS144" s="110">
        <f t="shared" si="252"/>
        <v>0</v>
      </c>
      <c r="CT144" s="119">
        <f>CT143+'DT-Prelim Calcs'!$C$11</f>
        <v>5.6000000000000041</v>
      </c>
      <c r="CU144" s="2">
        <f>DE144/'Drive Train'!$G$35</f>
        <v>0.87467058034642731</v>
      </c>
      <c r="CV144" s="88">
        <f>DC144*12*60/(PI() * 'Drive Train'!$G$17)/CU$2*CU144</f>
        <v>4110.8368675855563</v>
      </c>
      <c r="CW144" s="2">
        <f>('DT-Prelim Calcs'!$C$6*CU144-CV144)/('DT-Prelim Calcs'!$C$6*CU144)*'DT-Prelim Calcs'!$C$7*CU144</f>
        <v>0.24077182251866214</v>
      </c>
      <c r="CX144" s="110">
        <f>CW144/'DT-Prelim Calcs'!$C$7*('DT-Prelim Calcs'!$C$8-'DT-Prelim Calcs'!$C$9)+'DT-Prelim Calcs'!$C$9</f>
        <v>17.685373572060243</v>
      </c>
      <c r="CY144" s="110">
        <f t="shared" si="213"/>
        <v>17.685373572060243</v>
      </c>
      <c r="CZ144" s="2">
        <f t="shared" si="253"/>
        <v>1.3112770563816767E-8</v>
      </c>
      <c r="DA144" s="110">
        <f>CZ144*'DT-Prelim Calcs'!$C$21/CU$2/'DT-Prelim Calcs'!$C$19/'DT-Prelim Calcs'!$C$18*3.39*'DT-Prelim Calcs'!$C$20</f>
        <v>4.7076623916460792E-7</v>
      </c>
      <c r="DB144" s="88">
        <f t="shared" si="214"/>
        <v>1</v>
      </c>
      <c r="DC144" s="110">
        <f>DA143*'DT-Prelim Calcs'!$C$11+DC143</f>
        <v>12.728511141399476</v>
      </c>
      <c r="DD144" s="110">
        <f>DD143+0.5*DA144*'DT-Prelim Calcs'!$C$11^2+DC144*'DT-Prelim Calcs'!$C$11</f>
        <v>66.670231604104913</v>
      </c>
      <c r="DE144" s="110">
        <f>MIN('Drive Train'!$G$35-CY143*'DT-Prelim Calcs'!$C$21*'Drive Train'!$G$38,DE143+CY$2)</f>
        <v>11.108316370399626</v>
      </c>
      <c r="DF144" s="110">
        <f>'Drive Train'!$G$35-CY144*'DT-Prelim Calcs'!$C$21*'Drive Train'!$G$38</f>
        <v>11.108316378514578</v>
      </c>
      <c r="DG144" s="1">
        <f>IF(DD144&gt;='Drive Train'!$G$30,1,0)</f>
        <v>1</v>
      </c>
      <c r="DH144" s="110">
        <f t="shared" si="254"/>
        <v>0</v>
      </c>
      <c r="DI144" s="119">
        <f>DI143+'DT-Prelim Calcs'!$C$11</f>
        <v>5.6000000000000041</v>
      </c>
      <c r="DJ144" s="2">
        <f>DT144/'Drive Train'!$G$35</f>
        <v>0.87467058542551479</v>
      </c>
      <c r="DK144" s="88">
        <f>DR144*12*60/(PI() * 'Drive Train'!$G$17)/DJ$2*DJ144</f>
        <v>4110.8369397996203</v>
      </c>
      <c r="DL144" s="2">
        <f>('DT-Prelim Calcs'!$C$6*DJ144-DK144)/('DT-Prelim Calcs'!$C$6*DJ144)*'DT-Prelim Calcs'!$C$7*DJ144</f>
        <v>0.24077181224493061</v>
      </c>
      <c r="DM144" s="110">
        <f>DL144/'DT-Prelim Calcs'!$C$7*('DT-Prelim Calcs'!$C$8-'DT-Prelim Calcs'!$C$9)+'DT-Prelim Calcs'!$C$9</f>
        <v>17.685372945435482</v>
      </c>
      <c r="DN144" s="110">
        <f t="shared" si="215"/>
        <v>17.685372945435482</v>
      </c>
      <c r="DO144" s="2">
        <f t="shared" si="255"/>
        <v>7.5873196614395511E-12</v>
      </c>
      <c r="DP144" s="110">
        <f>DO144*'DT-Prelim Calcs'!$C$21/DJ$2/'DT-Prelim Calcs'!$C$19/'DT-Prelim Calcs'!$C$18*3.39*'DT-Prelim Calcs'!$C$20</f>
        <v>3.1935972711396949E-10</v>
      </c>
      <c r="DQ144" s="88">
        <f t="shared" si="216"/>
        <v>1</v>
      </c>
      <c r="DR144" s="110">
        <f>DP143*'DT-Prelim Calcs'!$C$11+DR143</f>
        <v>10.856671395337598</v>
      </c>
      <c r="DS144" s="110">
        <f>DS143+0.5*DP144*'DT-Prelim Calcs'!$C$11^2+DR144*'DT-Prelim Calcs'!$C$11</f>
        <v>57.830721305903189</v>
      </c>
      <c r="DT144" s="110">
        <f>MIN('Drive Train'!$G$35-DN143*'DT-Prelim Calcs'!$C$21*'Drive Train'!$G$38,DT143+DN$2)</f>
        <v>11.108316434904037</v>
      </c>
      <c r="DU144" s="110">
        <f>'Drive Train'!$G$35-DN144*'DT-Prelim Calcs'!$C$21*'Drive Train'!$G$38</f>
        <v>11.108316434910806</v>
      </c>
      <c r="DV144" s="1">
        <f>IF(DS144&gt;='Drive Train'!$G$30,1,0)</f>
        <v>1</v>
      </c>
      <c r="DW144" s="110">
        <f t="shared" si="256"/>
        <v>0</v>
      </c>
      <c r="DX144" s="119">
        <f>DX143+'DT-Prelim Calcs'!$C$11</f>
        <v>5.6000000000000041</v>
      </c>
      <c r="DY144" s="2">
        <f>EI144/'Drive Train'!$G$35</f>
        <v>0.87467058542861453</v>
      </c>
      <c r="DZ144" s="88">
        <f>EG144*12*60/(PI() * 'Drive Train'!$G$17)/DY$2*DY144</f>
        <v>4110.8369398423201</v>
      </c>
      <c r="EA144" s="2">
        <f>('DT-Prelim Calcs'!$C$6*DY144-DZ144)/('DT-Prelim Calcs'!$C$6*DY144)*'DT-Prelim Calcs'!$C$7*DY144</f>
        <v>0.24077181223899186</v>
      </c>
      <c r="EB144" s="110">
        <f>EA144/'DT-Prelim Calcs'!$C$7*('DT-Prelim Calcs'!$C$8-'DT-Prelim Calcs'!$C$9)+'DT-Prelim Calcs'!$C$9</f>
        <v>17.685372945073262</v>
      </c>
      <c r="EC144" s="110">
        <f t="shared" si="217"/>
        <v>17.685372945073262</v>
      </c>
      <c r="ED144" s="2">
        <f t="shared" si="257"/>
        <v>8.6042284408449632E-16</v>
      </c>
      <c r="EE144" s="110">
        <f>ED144*'DT-Prelim Calcs'!$C$21/DY$2/'DT-Prelim Calcs'!$C$19/'DT-Prelim Calcs'!$C$18*3.39*'DT-Prelim Calcs'!$C$20</f>
        <v>4.1542190131937651E-14</v>
      </c>
      <c r="EF144" s="88">
        <f t="shared" si="218"/>
        <v>1</v>
      </c>
      <c r="EG144" s="110">
        <f>EE143*'DT-Prelim Calcs'!$C$11+EG143</f>
        <v>9.464790447282164</v>
      </c>
      <c r="EH144" s="110">
        <f>EH143+0.5*EE144*'DT-Prelim Calcs'!$C$11^2+EG144*'DT-Prelim Calcs'!$C$11</f>
        <v>50.926571358920853</v>
      </c>
      <c r="EI144" s="110">
        <f>MIN('Drive Train'!$G$35-EC143*'DT-Prelim Calcs'!$C$21*'Drive Train'!$G$38,EI143+EC$2)</f>
        <v>11.108316434943404</v>
      </c>
      <c r="EJ144" s="110">
        <f>'Drive Train'!$G$35-EC144*'DT-Prelim Calcs'!$C$21*'Drive Train'!$G$38</f>
        <v>11.108316434943406</v>
      </c>
      <c r="EK144" s="1">
        <f>IF(EH144&gt;='Drive Train'!$G$30,1,0)</f>
        <v>1</v>
      </c>
      <c r="EL144" s="110">
        <f t="shared" si="258"/>
        <v>0</v>
      </c>
      <c r="EM144" s="119">
        <f>EM143+'DT-Prelim Calcs'!$C$11</f>
        <v>5.6000000000000041</v>
      </c>
      <c r="EN144" s="2">
        <f>EX144/'Drive Train'!$G$35</f>
        <v>0.87467058542861498</v>
      </c>
      <c r="EO144" s="88">
        <f>EV144*12*60/(PI() * 'Drive Train'!$G$17)/EN$2*EN144</f>
        <v>4110.8369398423256</v>
      </c>
      <c r="EP144" s="2">
        <f>('DT-Prelim Calcs'!$C$6*EN144-EO144)/('DT-Prelim Calcs'!$C$6*EN144)*'DT-Prelim Calcs'!$C$7*EN144</f>
        <v>0.24077181223899105</v>
      </c>
      <c r="EQ144" s="110">
        <f>EP144/'DT-Prelim Calcs'!$C$7*('DT-Prelim Calcs'!$C$8-'DT-Prelim Calcs'!$C$9)+'DT-Prelim Calcs'!$C$9</f>
        <v>17.685372945073215</v>
      </c>
      <c r="ER144" s="110">
        <f t="shared" si="219"/>
        <v>17.685372945073215</v>
      </c>
      <c r="ES144" s="2">
        <f t="shared" si="259"/>
        <v>-8.3266726846886741E-17</v>
      </c>
      <c r="ET144" s="110">
        <f>ES144*'DT-Prelim Calcs'!$C$21/EN$2/'DT-Prelim Calcs'!$C$19/'DT-Prelim Calcs'!$C$18*3.39*'DT-Prelim Calcs'!$C$20</f>
        <v>-4.5356237364894706E-15</v>
      </c>
      <c r="EU144" s="88">
        <f t="shared" si="220"/>
        <v>1</v>
      </c>
      <c r="EV144" s="110">
        <f>ET143*'DT-Prelim Calcs'!$C$11+EV143</f>
        <v>8.3892460782728335</v>
      </c>
      <c r="EW144" s="110">
        <f>EW143+0.5*ET144*'DT-Prelim Calcs'!$C$11^2+EV144*'DT-Prelim Calcs'!$C$11</f>
        <v>45.436334384886194</v>
      </c>
      <c r="EX144" s="110">
        <f>MIN('Drive Train'!$G$35-ER143*'DT-Prelim Calcs'!$C$21*'Drive Train'!$G$38,EX143+ER$2)</f>
        <v>11.10831643494341</v>
      </c>
      <c r="EY144" s="110">
        <f>'Drive Train'!$G$35-ER144*'DT-Prelim Calcs'!$C$21*'Drive Train'!$G$38</f>
        <v>11.10831643494341</v>
      </c>
      <c r="EZ144" s="1">
        <f>IF(EW144&gt;='Drive Train'!$G$30,1,0)</f>
        <v>1</v>
      </c>
      <c r="FA144" s="110">
        <f t="shared" si="260"/>
        <v>0</v>
      </c>
      <c r="FB144" s="119">
        <f>FB143+'DT-Prelim Calcs'!$C$11</f>
        <v>5.6000000000000041</v>
      </c>
      <c r="FC144" s="2">
        <f>FM144/'Drive Train'!$G$35</f>
        <v>0.87467058542861498</v>
      </c>
      <c r="FD144" s="88">
        <f>FK144*12*60/(PI() * 'Drive Train'!$G$17)/FC$2*FC144</f>
        <v>4110.8369398423247</v>
      </c>
      <c r="FE144" s="2">
        <f>('DT-Prelim Calcs'!$C$6*FC144-FD144)/('DT-Prelim Calcs'!$C$6*FC144)*'DT-Prelim Calcs'!$C$7*FC144</f>
        <v>0.24077181223899125</v>
      </c>
      <c r="FF144" s="110">
        <f>FE144/'DT-Prelim Calcs'!$C$7*('DT-Prelim Calcs'!$C$8-'DT-Prelim Calcs'!$C$9)+'DT-Prelim Calcs'!$C$9</f>
        <v>17.685372945073226</v>
      </c>
      <c r="FG144" s="110">
        <f t="shared" si="221"/>
        <v>17.685372945073226</v>
      </c>
      <c r="FH144" s="2">
        <f t="shared" si="261"/>
        <v>1.1102230246251565E-16</v>
      </c>
      <c r="FI144" s="110">
        <f>FH144*'DT-Prelim Calcs'!$C$21/FC$2/'DT-Prelim Calcs'!$C$19/'DT-Prelim Calcs'!$C$18*3.39*'DT-Prelim Calcs'!$C$20</f>
        <v>6.7347140329692135E-15</v>
      </c>
      <c r="FJ144" s="88">
        <f t="shared" si="222"/>
        <v>1</v>
      </c>
      <c r="FK144" s="110">
        <f>FI143*'DT-Prelim Calcs'!$C$11+FK143</f>
        <v>7.5332005600817276</v>
      </c>
      <c r="FL144" s="110">
        <f>FL143+0.5*FI144*'DT-Prelim Calcs'!$C$11^2+FK144*'DT-Prelim Calcs'!$C$11</f>
        <v>40.990002142778948</v>
      </c>
      <c r="FM144" s="110">
        <f>MIN('Drive Train'!$G$35-FG143*'DT-Prelim Calcs'!$C$21*'Drive Train'!$G$38,FM143+FG$2)</f>
        <v>11.10831643494341</v>
      </c>
      <c r="FN144" s="110">
        <f>'Drive Train'!$G$35-FG144*'DT-Prelim Calcs'!$C$21*'Drive Train'!$G$38</f>
        <v>11.10831643494341</v>
      </c>
      <c r="FO144" s="1">
        <f>IF(FL144&gt;='Drive Train'!$G$30,1,0)</f>
        <v>1</v>
      </c>
      <c r="FP144" s="110">
        <f t="shared" si="262"/>
        <v>0</v>
      </c>
      <c r="FQ144" s="119">
        <f>FQ143+'DT-Prelim Calcs'!$C$11</f>
        <v>5.6000000000000041</v>
      </c>
      <c r="FR144" s="2">
        <f>GB144/'Drive Train'!$G$35</f>
        <v>0.87467058542861498</v>
      </c>
      <c r="FS144" s="88">
        <f>FZ144*12*60/(PI() * 'Drive Train'!$G$17)/FR$2*FR144</f>
        <v>4110.8369398423247</v>
      </c>
      <c r="FT144" s="2">
        <f>('DT-Prelim Calcs'!$C$6*FR144-FS144)/('DT-Prelim Calcs'!$C$6*FR144)*'DT-Prelim Calcs'!$C$7*FR144</f>
        <v>0.24077181223899125</v>
      </c>
      <c r="FU144" s="110">
        <f>FT144/'DT-Prelim Calcs'!$C$7*('DT-Prelim Calcs'!$C$8-'DT-Prelim Calcs'!$C$9)+'DT-Prelim Calcs'!$C$9</f>
        <v>17.685372945073226</v>
      </c>
      <c r="FV144" s="110">
        <f t="shared" si="223"/>
        <v>17.685372945073226</v>
      </c>
      <c r="FW144" s="2">
        <f t="shared" si="263"/>
        <v>1.3877787807814457E-16</v>
      </c>
      <c r="FX144" s="110">
        <f>FW144*'DT-Prelim Calcs'!$C$21/FR$2/'DT-Prelim Calcs'!$C$19/'DT-Prelim Calcs'!$C$18*3.39*'DT-Prelim Calcs'!$C$20</f>
        <v>9.2774121882739154E-15</v>
      </c>
      <c r="FY144" s="88">
        <f t="shared" si="224"/>
        <v>1</v>
      </c>
      <c r="FZ144" s="110">
        <f>FX143*'DT-Prelim Calcs'!$C$11+FZ143</f>
        <v>6.8356819897037893</v>
      </c>
      <c r="GA144" s="110">
        <f>GA143+0.5*FX144*'DT-Prelim Calcs'!$C$11^2+FZ144*'DT-Prelim Calcs'!$C$11</f>
        <v>37.323271297635195</v>
      </c>
      <c r="GB144" s="110">
        <f>MIN('Drive Train'!$G$35-FV143*'DT-Prelim Calcs'!$C$21*'Drive Train'!$G$38,GB143+FV$2)</f>
        <v>11.10831643494341</v>
      </c>
      <c r="GC144" s="110">
        <f>'Drive Train'!$G$35-FV144*'DT-Prelim Calcs'!$C$21*'Drive Train'!$G$38</f>
        <v>11.10831643494341</v>
      </c>
      <c r="GD144" s="1">
        <f>IF(GA144&gt;='Drive Train'!$G$30,1,0)</f>
        <v>1</v>
      </c>
      <c r="GE144" s="110">
        <f t="shared" si="264"/>
        <v>0</v>
      </c>
      <c r="GF144" s="119">
        <f>GF143+'DT-Prelim Calcs'!$C$11</f>
        <v>5.6000000000000041</v>
      </c>
      <c r="GG144" s="2">
        <f>GQ144/'Drive Train'!$G$35</f>
        <v>0.87467058239433271</v>
      </c>
      <c r="GH144" s="88">
        <f>GO144*12*60/(PI() * 'Drive Train'!$G$17)/GG$2*GG144</f>
        <v>4110.8368969547346</v>
      </c>
      <c r="GI144" s="2">
        <f>('DT-Prelim Calcs'!$C$6*GG144-GH144)/('DT-Prelim Calcs'!$C$6*GG144)*'DT-Prelim Calcs'!$C$7*GG144</f>
        <v>0.24077181831536254</v>
      </c>
      <c r="GJ144" s="110">
        <f>GI144/'DT-Prelim Calcs'!$C$7*('DT-Prelim Calcs'!$C$8-'DT-Prelim Calcs'!$C$9)+'DT-Prelim Calcs'!$C$9</f>
        <v>17.685373315688778</v>
      </c>
      <c r="GK144" s="110">
        <f t="shared" si="265"/>
        <v>17.685373315688778</v>
      </c>
      <c r="GL144" s="2">
        <f t="shared" si="266"/>
        <v>7.7530474262843541E-9</v>
      </c>
      <c r="GM144" s="110">
        <f>GL144*'DT-Prelim Calcs'!$C$21/GG$2/'DT-Prelim Calcs'!$C$19/'DT-Prelim Calcs'!$C$18*3.39*'DT-Prelim Calcs'!$C$20</f>
        <v>2.8794301322439744E-7</v>
      </c>
      <c r="GN144" s="88">
        <f t="shared" si="225"/>
        <v>1</v>
      </c>
      <c r="GO144" s="110">
        <f>GM143*'DT-Prelim Calcs'!$C$11+GO143</f>
        <v>12.30422749578319</v>
      </c>
      <c r="GP144" s="110">
        <f>GP143+0.5*GM144*'DT-Prelim Calcs'!$C$11^2+GO144*'DT-Prelim Calcs'!$C$11</f>
        <v>62.825370827536332</v>
      </c>
      <c r="GQ144" s="110">
        <f>MIN('Drive Train'!$G$35-GK143*'DT-Prelim Calcs'!$C$21*'Drive Train'!$G$38,GQ143+GK$2)</f>
        <v>11.108316396408025</v>
      </c>
      <c r="GR144" s="110">
        <f>'Drive Train'!$G$35-GK144*'DT-Prelim Calcs'!$C$21*'Drive Train'!$G$38</f>
        <v>11.108316401588009</v>
      </c>
      <c r="GS144" s="1">
        <f>IF(GP144&gt;='Drive Train'!$G$30,1,0)</f>
        <v>1</v>
      </c>
      <c r="GT144" s="110">
        <f t="shared" si="267"/>
        <v>0</v>
      </c>
      <c r="GU144" s="119">
        <f>GU143+'DT-Prelim Calcs'!$C$11</f>
        <v>5.6000000000000041</v>
      </c>
      <c r="GV144" s="2">
        <f>HF144/'Drive Train'!$G$35</f>
        <v>0.87467058325966085</v>
      </c>
      <c r="GW144" s="88">
        <f>HD144*12*60/(PI() * 'Drive Train'!$G$17)/GV$2*GV144</f>
        <v>4110.8369091855811</v>
      </c>
      <c r="GX144" s="2">
        <f>('DT-Prelim Calcs'!$C$6*GV144-GW144)/('DT-Prelim Calcs'!$C$6*GV144)*'DT-Prelim Calcs'!$C$7*GV144</f>
        <v>0.24077181658247976</v>
      </c>
      <c r="GY144" s="110">
        <f>GX144/'DT-Prelim Calcs'!$C$7*('DT-Prelim Calcs'!$C$8-'DT-Prelim Calcs'!$C$9)+'DT-Prelim Calcs'!$C$9</f>
        <v>17.68537320999522</v>
      </c>
      <c r="GZ144" s="110">
        <f t="shared" si="226"/>
        <v>17.68537320999522</v>
      </c>
      <c r="HA144" s="2">
        <f t="shared" si="268"/>
        <v>5.542003744807289E-9</v>
      </c>
      <c r="HB144" s="110">
        <f>HA144*'DT-Prelim Calcs'!$C$21/GV$2/'DT-Prelim Calcs'!$C$19/'DT-Prelim Calcs'!$C$18*3.39*'DT-Prelim Calcs'!$C$20</f>
        <v>2.0582632477787937E-7</v>
      </c>
      <c r="HC144" s="88">
        <f t="shared" si="227"/>
        <v>1</v>
      </c>
      <c r="HD144" s="110">
        <f>HB143*'DT-Prelim Calcs'!$C$11+HD143</f>
        <v>12.304227520218776</v>
      </c>
      <c r="HE144" s="110">
        <f>HE143+0.5*HB144*'DT-Prelim Calcs'!$C$11^2+HD144*'DT-Prelim Calcs'!$C$11</f>
        <v>63.492987845741482</v>
      </c>
      <c r="HF144" s="110">
        <f>MIN('Drive Train'!$G$35-GZ143*'DT-Prelim Calcs'!$C$21*'Drive Train'!$G$38,HF143+GZ$2)</f>
        <v>11.108316407397693</v>
      </c>
      <c r="HG144" s="110">
        <f>'Drive Train'!$G$35-GZ144*'DT-Prelim Calcs'!$C$21*'Drive Train'!$G$38</f>
        <v>11.108316411100429</v>
      </c>
      <c r="HH144" s="1">
        <f>IF(HE144&gt;='Drive Train'!$G$30,1,0)</f>
        <v>1</v>
      </c>
      <c r="HI144" s="110">
        <f t="shared" si="269"/>
        <v>0</v>
      </c>
      <c r="HJ144" s="119">
        <f>HJ143+'DT-Prelim Calcs'!$C$11</f>
        <v>5.6000000000000041</v>
      </c>
      <c r="HK144" s="2">
        <f>HU144/'Drive Train'!$G$35</f>
        <v>0.87467058367892681</v>
      </c>
      <c r="HL144" s="88">
        <f>HS144*12*60/(PI() * 'Drive Train'!$G$17)/HK$2*HK144</f>
        <v>4110.8369151116294</v>
      </c>
      <c r="HM144" s="2">
        <f>('DT-Prelim Calcs'!$C$6*HK144-HL144)/('DT-Prelim Calcs'!$C$6*HK144)*'DT-Prelim Calcs'!$C$7*HK144</f>
        <v>0.24077181574286943</v>
      </c>
      <c r="HN144" s="110">
        <f>HM144/'DT-Prelim Calcs'!$C$7*('DT-Prelim Calcs'!$C$8-'DT-Prelim Calcs'!$C$9)+'DT-Prelim Calcs'!$C$9</f>
        <v>17.685373158784948</v>
      </c>
      <c r="HO144" s="110">
        <f t="shared" si="228"/>
        <v>17.685373158784948</v>
      </c>
      <c r="HP144" s="2">
        <f t="shared" si="270"/>
        <v>4.4707166302337953E-9</v>
      </c>
      <c r="HQ144" s="110">
        <f>HP144*'DT-Prelim Calcs'!$C$21/HK$2/'DT-Prelim Calcs'!$C$19/'DT-Prelim Calcs'!$C$18*3.39*'DT-Prelim Calcs'!$C$20</f>
        <v>1.6603943546349321E-7</v>
      </c>
      <c r="HR144" s="88">
        <f t="shared" si="229"/>
        <v>1</v>
      </c>
      <c r="HS144" s="110">
        <f>HQ143*'DT-Prelim Calcs'!$C$11+HS143</f>
        <v>12.304227532058222</v>
      </c>
      <c r="HT144" s="110">
        <f>HT143+0.5*HQ144*'DT-Prelim Calcs'!$C$11^2+HS144*'DT-Prelim Calcs'!$C$11</f>
        <v>63.961710607691231</v>
      </c>
      <c r="HU144" s="110">
        <f>MIN('Drive Train'!$G$35-HO143*'DT-Prelim Calcs'!$C$21*'Drive Train'!$G$38,HU143+HO$2)</f>
        <v>11.10831641272237</v>
      </c>
      <c r="HV144" s="110">
        <f>'Drive Train'!$G$35-HO144*'DT-Prelim Calcs'!$C$21*'Drive Train'!$G$38</f>
        <v>11.108316415709353</v>
      </c>
      <c r="HW144" s="1">
        <f>IF(HT144&gt;='Drive Train'!$G$30,1,0)</f>
        <v>1</v>
      </c>
      <c r="HX144" s="110">
        <f t="shared" si="271"/>
        <v>0</v>
      </c>
      <c r="HY144" s="119">
        <f>HY143+'DT-Prelim Calcs'!$C$11</f>
        <v>5.6000000000000041</v>
      </c>
      <c r="HZ144" s="2">
        <f>IJ144/'Drive Train'!$G$35</f>
        <v>0.87467058390438823</v>
      </c>
      <c r="IA144" s="88">
        <f>IH144*12*60/(PI() * 'Drive Train'!$G$17)/HZ$2*HZ144</f>
        <v>4110.8369182983797</v>
      </c>
      <c r="IB144" s="2">
        <f>('DT-Prelim Calcs'!$C$6*HZ144-IA144)/('DT-Prelim Calcs'!$C$6*HZ144)*'DT-Prelim Calcs'!$C$7*HZ144</f>
        <v>0.24077181529136624</v>
      </c>
      <c r="IC144" s="110">
        <f>IB144/'DT-Prelim Calcs'!$C$7*('DT-Prelim Calcs'!$C$8-'DT-Prelim Calcs'!$C$9)+'DT-Prelim Calcs'!$C$9</f>
        <v>17.68537313124645</v>
      </c>
      <c r="ID144" s="110">
        <f t="shared" si="230"/>
        <v>17.68537313124645</v>
      </c>
      <c r="IE144" s="2">
        <f t="shared" si="272"/>
        <v>3.8946283975604956E-9</v>
      </c>
      <c r="IF144" s="110">
        <f>IE144*'DT-Prelim Calcs'!$C$21/HZ$2/'DT-Prelim Calcs'!$C$19/'DT-Prelim Calcs'!$C$18*3.39*'DT-Prelim Calcs'!$C$20</f>
        <v>1.4464390252289752E-7</v>
      </c>
      <c r="IG144" s="88">
        <f t="shared" si="231"/>
        <v>1</v>
      </c>
      <c r="IH144" s="110">
        <f>IF143*'DT-Prelim Calcs'!$C$11+IH143</f>
        <v>12.30422753842492</v>
      </c>
      <c r="II144" s="110">
        <f>II143+0.5*IF144*'DT-Prelim Calcs'!$C$11^2+IH144*'DT-Prelim Calcs'!$C$11</f>
        <v>64.290775977430471</v>
      </c>
      <c r="IJ144" s="110">
        <f>MIN('Drive Train'!$G$35-ID143*'DT-Prelim Calcs'!$C$21*'Drive Train'!$G$38,IJ143+ID$2)</f>
        <v>11.10831641558573</v>
      </c>
      <c r="IK144" s="110">
        <f>'Drive Train'!$G$35-ID144*'DT-Prelim Calcs'!$C$21*'Drive Train'!$G$38</f>
        <v>11.108316418187819</v>
      </c>
      <c r="IL144" s="1">
        <f>IF(II144&gt;='Drive Train'!$G$30,1,0)</f>
        <v>1</v>
      </c>
      <c r="IM144" s="110">
        <f t="shared" si="273"/>
        <v>0</v>
      </c>
      <c r="IN144" s="119">
        <f>IN143+'DT-Prelim Calcs'!$C$11</f>
        <v>5.6000000000000041</v>
      </c>
      <c r="IO144" s="2">
        <f>IY144/'Drive Train'!$G$35</f>
        <v>0.87467058403674514</v>
      </c>
      <c r="IP144" s="88">
        <f>IW144*12*60/(PI() * 'Drive Train'!$G$17)/IO$2*IO144</f>
        <v>4110.8369201691557</v>
      </c>
      <c r="IQ144" s="2">
        <f>('DT-Prelim Calcs'!$C$6*IO144-IP144)/('DT-Prelim Calcs'!$C$6*IO144)*'DT-Prelim Calcs'!$C$7*IO144</f>
        <v>0.2407718150263124</v>
      </c>
      <c r="IR144" s="110">
        <f>IQ144/'DT-Prelim Calcs'!$C$7*('DT-Prelim Calcs'!$C$8-'DT-Prelim Calcs'!$C$9)+'DT-Prelim Calcs'!$C$9</f>
        <v>17.685373115080047</v>
      </c>
      <c r="IS144" s="110">
        <f t="shared" si="232"/>
        <v>17.685373115080047</v>
      </c>
      <c r="IT144" s="2">
        <f t="shared" si="274"/>
        <v>3.5564372280472156E-9</v>
      </c>
      <c r="IU144" s="110">
        <f>IT144*'DT-Prelim Calcs'!$C$21/IO$2/'DT-Prelim Calcs'!$C$19/'DT-Prelim Calcs'!$C$18*3.39*'DT-Prelim Calcs'!$C$20</f>
        <v>1.3208370792568658E-7</v>
      </c>
      <c r="IV144" s="88">
        <f t="shared" si="233"/>
        <v>1</v>
      </c>
      <c r="IW144" s="110">
        <f>IU143*'DT-Prelim Calcs'!$C$11+IW143</f>
        <v>12.304227542162478</v>
      </c>
      <c r="IX144" s="110">
        <f>IX143+0.5*IU144*'DT-Prelim Calcs'!$C$11^2+IW144*'DT-Prelim Calcs'!$C$11</f>
        <v>64.523493757989414</v>
      </c>
      <c r="IY144" s="110">
        <f>MIN('Drive Train'!$G$35-IS143*'DT-Prelim Calcs'!$C$21*'Drive Train'!$G$38,IY143+IS$2)</f>
        <v>11.108316417266662</v>
      </c>
      <c r="IZ144" s="110">
        <f>'Drive Train'!$G$35-IS144*'DT-Prelim Calcs'!$C$21*'Drive Train'!$G$38</f>
        <v>11.108316419642795</v>
      </c>
      <c r="JA144" s="1">
        <f>IF(IX144&gt;='Drive Train'!$G$30,1,0)</f>
        <v>1</v>
      </c>
      <c r="JB144" s="110">
        <f t="shared" si="275"/>
        <v>0</v>
      </c>
      <c r="JC144" s="119">
        <f>JC143+'DT-Prelim Calcs'!$C$11</f>
        <v>5.6000000000000041</v>
      </c>
      <c r="JD144" s="2">
        <f>JN144/'Drive Train'!$G$35</f>
        <v>0.87467058411424503</v>
      </c>
      <c r="JE144" s="88">
        <f>JL144*12*60/(PI() * 'Drive Train'!$G$17)/JD$2*JD144</f>
        <v>4110.8369212645684</v>
      </c>
      <c r="JF144" s="2">
        <f>('DT-Prelim Calcs'!$C$6*JD144-JE144)/('DT-Prelim Calcs'!$C$6*JD144)*'DT-Prelim Calcs'!$C$7*JD144</f>
        <v>0.24077181487111268</v>
      </c>
      <c r="JG144" s="110">
        <f>JF144/'DT-Prelim Calcs'!$C$7*('DT-Prelim Calcs'!$C$8-'DT-Prelim Calcs'!$C$9)+'DT-Prelim Calcs'!$C$9</f>
        <v>17.685373105613966</v>
      </c>
      <c r="JH144" s="110">
        <f t="shared" si="234"/>
        <v>17.685373105613966</v>
      </c>
      <c r="JI144" s="2">
        <f t="shared" si="276"/>
        <v>3.3584127423491594E-9</v>
      </c>
      <c r="JJ144" s="110">
        <f>JI144*'DT-Prelim Calcs'!$C$21/JD$2/'DT-Prelim Calcs'!$C$19/'DT-Prelim Calcs'!$C$18*3.39*'DT-Prelim Calcs'!$C$20</f>
        <v>1.2472921053014612E-7</v>
      </c>
      <c r="JK144" s="88">
        <f t="shared" si="235"/>
        <v>1</v>
      </c>
      <c r="JL144" s="110">
        <f>JJ143*'DT-Prelim Calcs'!$C$11+JL143</f>
        <v>12.304227544350965</v>
      </c>
      <c r="JM144" s="110">
        <f>JM143+0.5*JJ144*'DT-Prelim Calcs'!$C$11^2+JL144*'DT-Prelim Calcs'!$C$11</f>
        <v>64.681126501624632</v>
      </c>
      <c r="JN144" s="110">
        <f>MIN('Drive Train'!$G$35-JH143*'DT-Prelim Calcs'!$C$21*'Drive Train'!$G$38,JN143+JH$2)</f>
        <v>11.108316418250912</v>
      </c>
      <c r="JO144" s="110">
        <f>'Drive Train'!$G$35-JH144*'DT-Prelim Calcs'!$C$21*'Drive Train'!$G$38</f>
        <v>11.108316420494742</v>
      </c>
      <c r="JP144" s="1">
        <f>IF(JM144&gt;='Drive Train'!$G$30,1,0)</f>
        <v>1</v>
      </c>
      <c r="JQ144" s="110">
        <f>MIN(JG144,'DT-Prelim Calcs'!$C$10)*'DT-Prelim Calcs'!$C$11*1000/60/60*(1-JP144)</f>
        <v>0</v>
      </c>
      <c r="JR144" s="119">
        <f>JR143+'DT-Prelim Calcs'!$C$11</f>
        <v>5.6000000000000041</v>
      </c>
      <c r="JS144" s="2">
        <f>KC144/'Drive Train'!$G$35</f>
        <v>0.87467058414275833</v>
      </c>
      <c r="JT144" s="88">
        <f>KA144*12*60/(PI() * 'Drive Train'!$G$17)/JS$2*JS144</f>
        <v>4110.8369216675828</v>
      </c>
      <c r="JU144" s="2">
        <f>('DT-Prelim Calcs'!$C$6*JS144-JT144)/('DT-Prelim Calcs'!$C$6*JS144)*'DT-Prelim Calcs'!$C$7*JS144</f>
        <v>0.24077181481401333</v>
      </c>
      <c r="JV144" s="110">
        <f>JU144/'DT-Prelim Calcs'!$C$7*('DT-Prelim Calcs'!$C$8-'DT-Prelim Calcs'!$C$9)+'DT-Prelim Calcs'!$C$9</f>
        <v>17.685373102131308</v>
      </c>
      <c r="JW144" s="110">
        <f t="shared" si="236"/>
        <v>17.685373102131308</v>
      </c>
      <c r="JX144" s="2">
        <f t="shared" si="277"/>
        <v>3.2855576315160562E-9</v>
      </c>
      <c r="JY144" s="110">
        <f>JX144*'DT-Prelim Calcs'!$C$21/JS$2/'DT-Prelim Calcs'!$C$19/'DT-Prelim Calcs'!$C$18*3.39*'DT-Prelim Calcs'!$C$20</f>
        <v>1.2202342027908158E-7</v>
      </c>
      <c r="JZ144" s="88">
        <f t="shared" si="237"/>
        <v>1</v>
      </c>
      <c r="KA144" s="110">
        <f>JY143*'DT-Prelim Calcs'!$C$11+KA143</f>
        <v>12.304227545156133</v>
      </c>
      <c r="KB144" s="110">
        <f>KB143+0.5*JY144*'DT-Prelim Calcs'!$C$11^2+KA144*'DT-Prelim Calcs'!$C$11</f>
        <v>64.743216584763189</v>
      </c>
      <c r="KC144" s="110">
        <f>MIN('Drive Train'!$G$35-JW143*'DT-Prelim Calcs'!$C$21*'Drive Train'!$G$38,KC143+JW$2)</f>
        <v>11.108316418613031</v>
      </c>
      <c r="KD144" s="110">
        <f>'Drive Train'!$G$35-JW144*'DT-Prelim Calcs'!$C$21*'Drive Train'!$G$38</f>
        <v>11.108316420808181</v>
      </c>
      <c r="KE144" s="1">
        <f>IF(KB144&gt;='Drive Train'!$G$30,1,0)</f>
        <v>1</v>
      </c>
      <c r="KF144" s="110">
        <f>MIN(JV144,'DT-Prelim Calcs'!$C$10)*'DT-Prelim Calcs'!$C$11*1000/60/60*(1-KE144)</f>
        <v>0</v>
      </c>
      <c r="KG144" s="119">
        <f>KG143+'DT-Prelim Calcs'!$C$11</f>
        <v>5.6000000000000041</v>
      </c>
      <c r="KH144" s="2">
        <f>KR144/'Drive Train'!$G$35</f>
        <v>0.87467058414063792</v>
      </c>
      <c r="KI144" s="88">
        <f>KP144*12*60/(PI() * 'Drive Train'!$G$17)/KH$2*KH144</f>
        <v>4110.8369216376141</v>
      </c>
      <c r="KJ144" s="2">
        <f>('DT-Prelim Calcs'!$C$6*KH144-KI144)/('DT-Prelim Calcs'!$C$6*KH144)*'DT-Prelim Calcs'!$C$7*KH144</f>
        <v>0.24077181481825904</v>
      </c>
      <c r="KK144" s="110">
        <f>KJ144/'DT-Prelim Calcs'!$C$7*('DT-Prelim Calcs'!$C$8-'DT-Prelim Calcs'!$C$9)+'DT-Prelim Calcs'!$C$9</f>
        <v>17.685373102390269</v>
      </c>
      <c r="KL144" s="110">
        <f t="shared" si="238"/>
        <v>17.685373102390269</v>
      </c>
      <c r="KM144" s="2">
        <f t="shared" si="278"/>
        <v>3.2909750480314415E-9</v>
      </c>
      <c r="KN144" s="110">
        <f>KM144*'DT-Prelim Calcs'!$C$21/KH$2/'DT-Prelim Calcs'!$C$19/'DT-Prelim Calcs'!$C$18*3.39*'DT-Prelim Calcs'!$C$20</f>
        <v>1.2222461951720869E-7</v>
      </c>
      <c r="KO144" s="88">
        <f t="shared" si="239"/>
        <v>1</v>
      </c>
      <c r="KP144" s="110">
        <f>KN143*'DT-Prelim Calcs'!$C$11+KP143</f>
        <v>12.304227545096259</v>
      </c>
      <c r="KQ144" s="110">
        <f>KQ143+0.5*KN144*'DT-Prelim Calcs'!$C$11^2+KP144*'DT-Prelim Calcs'!$C$11</f>
        <v>64.738661148818622</v>
      </c>
      <c r="KR144" s="110">
        <f>MIN('Drive Train'!$G$35-KL143*'DT-Prelim Calcs'!$C$21*'Drive Train'!$G$38,KR143+KL$2)</f>
        <v>11.108316418586101</v>
      </c>
      <c r="KS144" s="110">
        <f>'Drive Train'!$G$35-KL144*'DT-Prelim Calcs'!$C$21*'Drive Train'!$G$38</f>
        <v>11.108316420784876</v>
      </c>
      <c r="KT144" s="1">
        <f>IF(KQ144&gt;='Drive Train'!$G$30,1,0)</f>
        <v>1</v>
      </c>
      <c r="KU144" s="110">
        <f>MIN(KK144,'DT-Prelim Calcs'!$C$10)*'DT-Prelim Calcs'!$C$11*1000/60/60*(1-KT144)</f>
        <v>0</v>
      </c>
      <c r="KV144" s="119">
        <f>KV143+'DT-Prelim Calcs'!$C$11</f>
        <v>5.6000000000000041</v>
      </c>
      <c r="KW144" s="2">
        <f>LG144/'Drive Train'!$G$35</f>
        <v>0.87467058414262844</v>
      </c>
      <c r="KX144" s="88">
        <f>LE144*12*60/(PI() * 'Drive Train'!$G$17)/KW$2*KW144</f>
        <v>4110.8369216657493</v>
      </c>
      <c r="KY144" s="2">
        <f>('DT-Prelim Calcs'!$C$6*KW144-KX144)/('DT-Prelim Calcs'!$C$6*KW144)*'DT-Prelim Calcs'!$C$7*KW144</f>
        <v>0.24077181481427287</v>
      </c>
      <c r="KZ144" s="110">
        <f>KY144/'DT-Prelim Calcs'!$C$7*('DT-Prelim Calcs'!$C$8-'DT-Prelim Calcs'!$C$9)+'DT-Prelim Calcs'!$C$9</f>
        <v>17.685373102147139</v>
      </c>
      <c r="LA144" s="110">
        <f t="shared" si="240"/>
        <v>17.685373102147139</v>
      </c>
      <c r="LB144" s="2">
        <f t="shared" si="279"/>
        <v>3.2858888387998775E-9</v>
      </c>
      <c r="LC144" s="110">
        <f>LB144*'DT-Prelim Calcs'!$C$21/KW$2/'DT-Prelim Calcs'!$C$19/'DT-Prelim Calcs'!$C$18*3.39*'DT-Prelim Calcs'!$C$20</f>
        <v>1.2203572109681967E-7</v>
      </c>
      <c r="LD144" s="88">
        <f t="shared" si="241"/>
        <v>1</v>
      </c>
      <c r="LE144" s="110">
        <f>LC143*'DT-Prelim Calcs'!$C$11+LE143</f>
        <v>12.304227545152472</v>
      </c>
      <c r="LF144" s="110">
        <f>LF143+0.5*LC144*'DT-Prelim Calcs'!$C$11^2+LE144*'DT-Prelim Calcs'!$C$11</f>
        <v>64.743001500288699</v>
      </c>
      <c r="LG144" s="110">
        <f>MIN('Drive Train'!$G$35-LA143*'DT-Prelim Calcs'!$C$21*'Drive Train'!$G$38,LG143+LA$2)</f>
        <v>11.108316418611381</v>
      </c>
      <c r="LH144" s="110">
        <f>'Drive Train'!$G$35-LA144*'DT-Prelim Calcs'!$C$21*'Drive Train'!$G$38</f>
        <v>11.108316420806757</v>
      </c>
      <c r="LI144" s="1">
        <f>IF(LF144&gt;='Drive Train'!$G$30,1,0)</f>
        <v>1</v>
      </c>
      <c r="LJ144" s="110">
        <f>MIN(KZ144,'DT-Prelim Calcs'!$C$10)*'DT-Prelim Calcs'!$C$11*1000/60/60*(1-LI144)</f>
        <v>0</v>
      </c>
      <c r="LK144" s="119">
        <f>LK143+'DT-Prelim Calcs'!$C$11</f>
        <v>5.6000000000000041</v>
      </c>
      <c r="LL144" s="2">
        <f>LV144/'Drive Train'!$G$35</f>
        <v>0.87467058414112875</v>
      </c>
      <c r="LM144" s="88">
        <f>LT144*12*60/(PI() * 'Drive Train'!$G$17)/LL$2*LL144</f>
        <v>4110.836921644549</v>
      </c>
      <c r="LN144" s="2">
        <f>('DT-Prelim Calcs'!$C$6*LL144-LM144)/('DT-Prelim Calcs'!$C$6*LL144)*'DT-Prelim Calcs'!$C$7*LL144</f>
        <v>0.24077181481727677</v>
      </c>
      <c r="LO144" s="110">
        <f>LN144/'DT-Prelim Calcs'!$C$7*('DT-Prelim Calcs'!$C$8-'DT-Prelim Calcs'!$C$9)+'DT-Prelim Calcs'!$C$9</f>
        <v>17.68537310233036</v>
      </c>
      <c r="LP144" s="110">
        <f t="shared" si="242"/>
        <v>17.68537310233036</v>
      </c>
      <c r="LQ144" s="2">
        <f t="shared" si="280"/>
        <v>3.2897216895033665E-9</v>
      </c>
      <c r="LR144" s="110">
        <f>LQ144*'DT-Prelim Calcs'!$C$21/LL$2/'DT-Prelim Calcs'!$C$19/'DT-Prelim Calcs'!$C$18*3.39*'DT-Prelim Calcs'!$C$20</f>
        <v>1.2217807061696582E-7</v>
      </c>
      <c r="LS144" s="88">
        <f t="shared" si="243"/>
        <v>1</v>
      </c>
      <c r="LT144" s="110">
        <f>LR143*'DT-Prelim Calcs'!$C$11+LT143</f>
        <v>12.304227545110114</v>
      </c>
      <c r="LU144" s="110">
        <f>LU143+0.5*LR144*'DT-Prelim Calcs'!$C$11^2+LT144*'DT-Prelim Calcs'!$C$11</f>
        <v>64.740125916580439</v>
      </c>
      <c r="LV144" s="110">
        <f>MIN('Drive Train'!$G$35-LP143*'DT-Prelim Calcs'!$C$21*'Drive Train'!$G$38,LV143+LP$2)</f>
        <v>11.108316418592334</v>
      </c>
      <c r="LW144" s="110">
        <f>'Drive Train'!$G$35-LP144*'DT-Prelim Calcs'!$C$21*'Drive Train'!$G$38</f>
        <v>11.108316420790267</v>
      </c>
      <c r="LX144" s="1">
        <f>IF(LU144&gt;='Drive Train'!$G$30,1,0)</f>
        <v>1</v>
      </c>
      <c r="LY144" s="110">
        <f>MIN(LO144,'DT-Prelim Calcs'!$C$10)*'DT-Prelim Calcs'!$C$11*1000/60/60*(1-LX144)</f>
        <v>0</v>
      </c>
      <c r="LZ144" s="119">
        <f>LZ143+'DT-Prelim Calcs'!$C$11</f>
        <v>5.6000000000000041</v>
      </c>
    </row>
    <row r="145" spans="18:338" x14ac:dyDescent="0.2">
      <c r="R145" s="119">
        <f>R144+'DT-Prelim Calcs'!$C$11</f>
        <v>5.6400000000000041</v>
      </c>
      <c r="S145" s="2">
        <f>AG145/'Drive Train'!$G$35</f>
        <v>0</v>
      </c>
      <c r="T145" s="88">
        <f>AE145*12*60/(PI() * 'Drive Train'!$G$17)/S$2*ABS(S145)</f>
        <v>0</v>
      </c>
      <c r="U145" s="2">
        <f>IF(OR(AD144=1,AND($C$32=Motors!$C$28,'DT-Prelim Calcs'!AI144=1)),0,IF(AG145=0,-(V144+$C$9)/($C$8-$C$9)*$C$7,($C$6*S145-T145)/($C$6*S145)*$C$7*S145))</f>
        <v>0</v>
      </c>
      <c r="V145" s="110">
        <f>IF(AND(AD144=1,AI144=1),0,ABS(U145/$C$7*($C$8-$C$9)+$C$9) *'Drive Train'!$K$55 + V144*(1-'Drive Train'!$K$55))</f>
        <v>0</v>
      </c>
      <c r="W145" s="110">
        <f t="shared" si="196"/>
        <v>0</v>
      </c>
      <c r="X145" s="2">
        <f>MAX(MIN(IF(AND(AI144=1,AG145&lt;0),-1,1)*(W145-$C$9)/($C$8-$C$9)*$C$7-$C$29*AE145/T$2 -  AI144*$C$29/2,X$2),MAX(X$4:X144)*-1)</f>
        <v>-0.19877611615902296</v>
      </c>
      <c r="Y145" s="110">
        <f t="shared" si="197"/>
        <v>0</v>
      </c>
      <c r="Z145" s="110">
        <f t="shared" si="198"/>
        <v>0</v>
      </c>
      <c r="AA145" s="110">
        <f t="shared" si="199"/>
        <v>0</v>
      </c>
      <c r="AB145" s="110" t="e">
        <f t="shared" si="200"/>
        <v>#N/A</v>
      </c>
      <c r="AC145" s="88">
        <f t="shared" si="244"/>
        <v>0</v>
      </c>
      <c r="AD145" s="1">
        <f t="shared" si="201"/>
        <v>1</v>
      </c>
      <c r="AE145" s="110">
        <f t="shared" si="202"/>
        <v>0</v>
      </c>
      <c r="AF145" s="110" t="e">
        <f t="shared" si="203"/>
        <v>#N/A</v>
      </c>
      <c r="AG145" s="110">
        <f>IF(AI144=0,MIN('Drive Train'!$G$35-W144*$C$21*'Drive Train'!$G$38,AG144+W$2)-$C$3,IF(AE144-1&lt;=0,0,IF($C$32=Motors!$C$26,MAX(ABS('Drive Train'!$G$35-W144*$C$21*'Drive Train'!$G$38)*-1,AG144-W$2),MAX(0,ABS('Drive Train'!$G$35-W144*$C$21*'Drive Train'!$G$38)*-1,AG144-W$2))))</f>
        <v>0</v>
      </c>
      <c r="AH145" s="110">
        <f>'Drive Train'!$G$35-ABS(W145)*'DT-Prelim Calcs'!$C$21*'Drive Train'!$G$38</f>
        <v>12.7</v>
      </c>
      <c r="AI145" s="1">
        <f>IF(AJ145&gt;='Drive Train'!$G$30,1,0)</f>
        <v>1</v>
      </c>
      <c r="AJ145" s="110">
        <f>AJ144+0.5*Y145*'DT-Prelim Calcs'!$C$11^2+AE145*'DT-Prelim Calcs'!$C$11</f>
        <v>27.383415475911544</v>
      </c>
      <c r="AK145" s="110">
        <f t="shared" si="204"/>
        <v>0</v>
      </c>
      <c r="AL145" s="119">
        <f>AL144+'DT-Prelim Calcs'!$C$11</f>
        <v>5.6400000000000041</v>
      </c>
      <c r="AM145" s="2">
        <f>AW145/'Drive Train'!$G$35</f>
        <v>0.79395569365180263</v>
      </c>
      <c r="AN145" s="88">
        <f>AU145*12*60/(PI() * 'Drive Train'!$G$17)/AM$2*AM145</f>
        <v>2873.985932050276</v>
      </c>
      <c r="AO145" s="2">
        <f>('DT-Prelim Calcs'!$C$6*AM145-AN145)/('DT-Prelim Calcs'!$C$6*AM145)*'DT-Prelim Calcs'!$C$7*AM145</f>
        <v>0.42558708897525932</v>
      </c>
      <c r="AP145" s="110">
        <f>AO145/'DT-Prelim Calcs'!$C$7*('DT-Prelim Calcs'!$C$8-'DT-Prelim Calcs'!$C$9)+'DT-Prelim Calcs'!$C$9</f>
        <v>28.957794079342058</v>
      </c>
      <c r="AQ145" s="110">
        <f t="shared" si="205"/>
        <v>28.957794079342058</v>
      </c>
      <c r="AR145" s="2">
        <f t="shared" si="245"/>
        <v>0.24014501174195652</v>
      </c>
      <c r="AS145" s="110">
        <f>AR145*'DT-Prelim Calcs'!$C$21/AM$2/'DT-Prelim Calcs'!$C$19/'DT-Prelim Calcs'!$C$18*3.39*'DT-Prelim Calcs'!$C$20</f>
        <v>2.6756476965700613</v>
      </c>
      <c r="AT145" s="88">
        <f t="shared" si="206"/>
        <v>0</v>
      </c>
      <c r="AU145" s="110">
        <f>AS144*'DT-Prelim Calcs'!$C$11+AU144</f>
        <v>31.588990148531984</v>
      </c>
      <c r="AV145" s="110">
        <f>AV144+0.5*AS145*'DT-Prelim Calcs'!$C$11^2+AU145*'DT-Prelim Calcs'!$C$11</f>
        <v>107.78776269014224</v>
      </c>
      <c r="AW145" s="110">
        <f>MIN('Drive Train'!$G$35-AQ144*'DT-Prelim Calcs'!$C$21*'Drive Train'!$G$38,AW144+AQ$2)</f>
        <v>10.083237309377893</v>
      </c>
      <c r="AX145" s="110">
        <f>'Drive Train'!$G$35-AQ145*'DT-Prelim Calcs'!$C$21*'Drive Train'!$G$38</f>
        <v>10.093798532859214</v>
      </c>
      <c r="AY145" s="1">
        <f>IF(AV145&gt;='Drive Train'!$G$30,1,0)</f>
        <v>1</v>
      </c>
      <c r="AZ145" s="110">
        <f t="shared" si="246"/>
        <v>0</v>
      </c>
      <c r="BA145" s="119">
        <f>BA144+'DT-Prelim Calcs'!$C$11</f>
        <v>5.6400000000000041</v>
      </c>
      <c r="BB145" s="2">
        <f>BL145/'Drive Train'!$G$35</f>
        <v>0.86654438932095201</v>
      </c>
      <c r="BC145" s="88">
        <f>BJ145*12*60/(PI() * 'Drive Train'!$G$17)/BB$2*BB145</f>
        <v>3987.7760989428666</v>
      </c>
      <c r="BD145" s="2">
        <f>('DT-Prelim Calcs'!$C$6*BB145-BC145)/('DT-Prelim Calcs'!$C$6*BB145)*'DT-Prelim Calcs'!$C$7*BB145</f>
        <v>0.25902548286215848</v>
      </c>
      <c r="BE145" s="110">
        <f>BD145/'DT-Prelim Calcs'!$C$7*('DT-Prelim Calcs'!$C$8-'DT-Prelim Calcs'!$C$9)+'DT-Prelim Calcs'!$C$9</f>
        <v>18.798717394429524</v>
      </c>
      <c r="BF145" s="110">
        <f t="shared" si="207"/>
        <v>18.798717394429524</v>
      </c>
      <c r="BG145" s="2">
        <f t="shared" si="247"/>
        <v>2.3271051699127576E-2</v>
      </c>
      <c r="BH145" s="110">
        <f>BG145*'DT-Prelim Calcs'!$C$21/BB$2/'DT-Prelim Calcs'!$C$19/'DT-Prelim Calcs'!$C$18*3.39*'DT-Prelim Calcs'!$C$20</f>
        <v>0.40332662888156717</v>
      </c>
      <c r="BI145" s="88">
        <f t="shared" si="208"/>
        <v>0</v>
      </c>
      <c r="BJ145" s="110">
        <f>BH144*'DT-Prelim Calcs'!$C$11+BJ144</f>
        <v>25.816763545837532</v>
      </c>
      <c r="BK145" s="110">
        <f>BK144+0.5*BH145*'DT-Prelim Calcs'!$C$11^2+BJ145*'DT-Prelim Calcs'!$C$11</f>
        <v>108.47898307478042</v>
      </c>
      <c r="BL145" s="110">
        <f>MIN('Drive Train'!$G$35-BF144*'DT-Prelim Calcs'!$C$21*'Drive Train'!$G$38,BL144+BF$2)</f>
        <v>11.005113744376089</v>
      </c>
      <c r="BM145" s="110">
        <f>'Drive Train'!$G$35-BF145*'DT-Prelim Calcs'!$C$21*'Drive Train'!$G$38</f>
        <v>11.008115434501342</v>
      </c>
      <c r="BN145" s="1">
        <f>IF(BK145&gt;='Drive Train'!$G$30,1,0)</f>
        <v>1</v>
      </c>
      <c r="BO145" s="110">
        <f t="shared" si="248"/>
        <v>0</v>
      </c>
      <c r="BP145" s="119">
        <f>BP144+'DT-Prelim Calcs'!$C$11</f>
        <v>5.6400000000000041</v>
      </c>
      <c r="BQ145" s="2">
        <f>CA145/'Drive Train'!$G$35</f>
        <v>0.87444229078921221</v>
      </c>
      <c r="BR145" s="88">
        <f>BY145*12*60/(PI() * 'Drive Train'!$G$17)/BQ$2*BQ145</f>
        <v>4107.4349333359169</v>
      </c>
      <c r="BS145" s="2">
        <f>('DT-Prelim Calcs'!$C$6*BQ145-BR145)/('DT-Prelim Calcs'!$C$6*BQ145)*'DT-Prelim Calcs'!$C$7*BQ145</f>
        <v>0.24127129165600103</v>
      </c>
      <c r="BT145" s="110">
        <f>BS145/'DT-Prelim Calcs'!$C$7*('DT-Prelim Calcs'!$C$8-'DT-Prelim Calcs'!$C$9)+'DT-Prelim Calcs'!$C$9</f>
        <v>17.715837647103612</v>
      </c>
      <c r="BU145" s="110">
        <f t="shared" si="209"/>
        <v>17.715837647103612</v>
      </c>
      <c r="BV145" s="2">
        <f t="shared" si="249"/>
        <v>6.359276395600244E-4</v>
      </c>
      <c r="BW145" s="110">
        <f>BV145*'DT-Prelim Calcs'!$C$21/BQ$2/'DT-Prelim Calcs'!$C$19/'DT-Prelim Calcs'!$C$18*3.39*'DT-Prelim Calcs'!$C$20</f>
        <v>1.4958021461468126E-2</v>
      </c>
      <c r="BX145" s="88">
        <f t="shared" si="210"/>
        <v>1</v>
      </c>
      <c r="BY145" s="110">
        <f>BW144*'DT-Prelim Calcs'!$C$11+BY144</f>
        <v>19.416717838009262</v>
      </c>
      <c r="BZ145" s="110">
        <f>BZ144+0.5*BW145*'DT-Prelim Calcs'!$C$11^2+BY145*'DT-Prelim Calcs'!$C$11</f>
        <v>93.336769780966748</v>
      </c>
      <c r="CA145" s="110">
        <f>MIN('Drive Train'!$G$35-BU144*'DT-Prelim Calcs'!$C$21*'Drive Train'!$G$38,CA144+BU$2)</f>
        <v>11.105417093022995</v>
      </c>
      <c r="CB145" s="110">
        <f>'Drive Train'!$G$35-BU145*'DT-Prelim Calcs'!$C$21*'Drive Train'!$G$38</f>
        <v>11.105574611760675</v>
      </c>
      <c r="CC145" s="1">
        <f>IF(BZ145&gt;='Drive Train'!$G$30,1,0)</f>
        <v>1</v>
      </c>
      <c r="CD145" s="110">
        <f t="shared" si="250"/>
        <v>0</v>
      </c>
      <c r="CE145" s="119">
        <f>CE144+'DT-Prelim Calcs'!$C$11</f>
        <v>5.6400000000000041</v>
      </c>
      <c r="CF145" s="2">
        <f>CP145/'Drive Train'!$G$35</f>
        <v>0.87466867617293886</v>
      </c>
      <c r="CG145" s="88">
        <f>CN145*12*60/(PI() * 'Drive Train'!$G$17)/CF$2*CF145</f>
        <v>4110.8090762930251</v>
      </c>
      <c r="CH145" s="2">
        <f>('DT-Prelim Calcs'!$C$6*CF145-CG145)/('DT-Prelim Calcs'!$C$6*CF145)*'DT-Prelim Calcs'!$C$7*CF145</f>
        <v>0.24077584751802772</v>
      </c>
      <c r="CI145" s="110">
        <f>CH145/'DT-Prelim Calcs'!$C$7*('DT-Prelim Calcs'!$C$8-'DT-Prelim Calcs'!$C$9)+'DT-Prelim Calcs'!$C$9</f>
        <v>17.68561906847545</v>
      </c>
      <c r="CJ145" s="110">
        <f t="shared" si="211"/>
        <v>17.68561906847545</v>
      </c>
      <c r="CK145" s="2">
        <f t="shared" si="251"/>
        <v>5.1416866452547172E-6</v>
      </c>
      <c r="CL145" s="110">
        <f>CK145*'DT-Prelim Calcs'!$C$21/CF$2/'DT-Prelim Calcs'!$C$19/'DT-Prelim Calcs'!$C$18*3.39*'DT-Prelim Calcs'!$C$20</f>
        <v>1.5276705164176427E-4</v>
      </c>
      <c r="CM145" s="88">
        <f t="shared" si="212"/>
        <v>1</v>
      </c>
      <c r="CN145" s="110">
        <f>CL144*'DT-Prelim Calcs'!$C$11+CN144</f>
        <v>15.380213800521334</v>
      </c>
      <c r="CO145" s="110">
        <f>CO144+0.5*CL145*'DT-Prelim Calcs'!$C$11^2+CN145*'DT-Prelim Calcs'!$C$11</f>
        <v>78.715758740861233</v>
      </c>
      <c r="CP145" s="110">
        <f>MIN('Drive Train'!$G$35-CJ144*'DT-Prelim Calcs'!$C$21*'Drive Train'!$G$38,CP144+CJ$2)</f>
        <v>11.108292187396323</v>
      </c>
      <c r="CQ145" s="110">
        <f>'Drive Train'!$G$35-CJ145*'DT-Prelim Calcs'!$C$21*'Drive Train'!$G$38</f>
        <v>11.108294283837209</v>
      </c>
      <c r="CR145" s="1">
        <f>IF(CO145&gt;='Drive Train'!$G$30,1,0)</f>
        <v>1</v>
      </c>
      <c r="CS145" s="110">
        <f t="shared" si="252"/>
        <v>0</v>
      </c>
      <c r="CT145" s="119">
        <f>CT144+'DT-Prelim Calcs'!$C$11</f>
        <v>5.6400000000000041</v>
      </c>
      <c r="CU145" s="2">
        <f>DE145/'Drive Train'!$G$35</f>
        <v>0.87467058098539996</v>
      </c>
      <c r="CV145" s="88">
        <f>DC145*12*60/(PI() * 'Drive Train'!$G$17)/CU$2*CU145</f>
        <v>4110.8368766702442</v>
      </c>
      <c r="CW145" s="2">
        <f>('DT-Prelim Calcs'!$C$6*CU145-CV145)/('DT-Prelim Calcs'!$C$6*CU145)*'DT-Prelim Calcs'!$C$7*CU145</f>
        <v>0.24077182122622151</v>
      </c>
      <c r="CX145" s="110">
        <f>CW145/'DT-Prelim Calcs'!$C$7*('DT-Prelim Calcs'!$C$8-'DT-Prelim Calcs'!$C$9)+'DT-Prelim Calcs'!$C$9</f>
        <v>17.685373493230532</v>
      </c>
      <c r="CY145" s="110">
        <f t="shared" si="213"/>
        <v>17.685373493230532</v>
      </c>
      <c r="CZ145" s="2">
        <f t="shared" si="253"/>
        <v>1.1464130478255896E-8</v>
      </c>
      <c r="DA145" s="110">
        <f>CZ145*'DT-Prelim Calcs'!$C$21/CU$2/'DT-Prelim Calcs'!$C$19/'DT-Prelim Calcs'!$C$18*3.39*'DT-Prelim Calcs'!$C$20</f>
        <v>4.1157782516481311E-7</v>
      </c>
      <c r="DB145" s="88">
        <f t="shared" si="214"/>
        <v>1</v>
      </c>
      <c r="DC145" s="110">
        <f>DA144*'DT-Prelim Calcs'!$C$11+DC144</f>
        <v>12.728511160230125</v>
      </c>
      <c r="DD145" s="110">
        <f>DD144+0.5*DA145*'DT-Prelim Calcs'!$C$11^2+DC145*'DT-Prelim Calcs'!$C$11</f>
        <v>67.179372050843384</v>
      </c>
      <c r="DE145" s="110">
        <f>MIN('Drive Train'!$G$35-CY144*'DT-Prelim Calcs'!$C$21*'Drive Train'!$G$38,DE144+CY$2)</f>
        <v>11.108316378514578</v>
      </c>
      <c r="DF145" s="110">
        <f>'Drive Train'!$G$35-CY145*'DT-Prelim Calcs'!$C$21*'Drive Train'!$G$38</f>
        <v>11.108316385609251</v>
      </c>
      <c r="DG145" s="1">
        <f>IF(DD145&gt;='Drive Train'!$G$30,1,0)</f>
        <v>1</v>
      </c>
      <c r="DH145" s="110">
        <f t="shared" si="254"/>
        <v>0</v>
      </c>
      <c r="DI145" s="119">
        <f>DI144+'DT-Prelim Calcs'!$C$11</f>
        <v>5.6400000000000041</v>
      </c>
      <c r="DJ145" s="2">
        <f>DT145/'Drive Train'!$G$35</f>
        <v>0.87467058542604781</v>
      </c>
      <c r="DK145" s="88">
        <f>DR145*12*60/(PI() * 'Drive Train'!$G$17)/DJ$2*DJ145</f>
        <v>4110.8369398069608</v>
      </c>
      <c r="DL145" s="2">
        <f>('DT-Prelim Calcs'!$C$6*DJ145-DK145)/('DT-Prelim Calcs'!$C$6*DJ145)*'DT-Prelim Calcs'!$C$7*DJ145</f>
        <v>0.24077181224390981</v>
      </c>
      <c r="DM145" s="110">
        <f>DL145/'DT-Prelim Calcs'!$C$7*('DT-Prelim Calcs'!$C$8-'DT-Prelim Calcs'!$C$9)+'DT-Prelim Calcs'!$C$9</f>
        <v>17.685372945373224</v>
      </c>
      <c r="DN145" s="110">
        <f t="shared" si="215"/>
        <v>17.685372945373224</v>
      </c>
      <c r="DO145" s="2">
        <f t="shared" si="255"/>
        <v>6.2833072078660734E-12</v>
      </c>
      <c r="DP145" s="110">
        <f>DO145*'DT-Prelim Calcs'!$C$21/DJ$2/'DT-Prelim Calcs'!$C$19/'DT-Prelim Calcs'!$C$18*3.39*'DT-Prelim Calcs'!$C$20</f>
        <v>2.6447222007470101E-10</v>
      </c>
      <c r="DQ145" s="88">
        <f t="shared" si="216"/>
        <v>1</v>
      </c>
      <c r="DR145" s="110">
        <f>DP144*'DT-Prelim Calcs'!$C$11+DR144</f>
        <v>10.856671395350372</v>
      </c>
      <c r="DS145" s="110">
        <f>DS144+0.5*DP145*'DT-Prelim Calcs'!$C$11^2+DR145*'DT-Prelim Calcs'!$C$11</f>
        <v>58.264988161717419</v>
      </c>
      <c r="DT145" s="110">
        <f>MIN('Drive Train'!$G$35-DN144*'DT-Prelim Calcs'!$C$21*'Drive Train'!$G$38,DT144+DN$2)</f>
        <v>11.108316434910806</v>
      </c>
      <c r="DU145" s="110">
        <f>'Drive Train'!$G$35-DN145*'DT-Prelim Calcs'!$C$21*'Drive Train'!$G$38</f>
        <v>11.108316434916409</v>
      </c>
      <c r="DV145" s="1">
        <f>IF(DS145&gt;='Drive Train'!$G$30,1,0)</f>
        <v>1</v>
      </c>
      <c r="DW145" s="110">
        <f t="shared" si="256"/>
        <v>0</v>
      </c>
      <c r="DX145" s="119">
        <f>DX144+'DT-Prelim Calcs'!$C$11</f>
        <v>5.6400000000000041</v>
      </c>
      <c r="DY145" s="2">
        <f>EI145/'Drive Train'!$G$35</f>
        <v>0.87467058542861464</v>
      </c>
      <c r="DZ145" s="88">
        <f>EG145*12*60/(PI() * 'Drive Train'!$G$17)/DY$2*DY145</f>
        <v>4110.836939842322</v>
      </c>
      <c r="EA145" s="2">
        <f>('DT-Prelim Calcs'!$C$6*DY145-DZ145)/('DT-Prelim Calcs'!$C$6*DY145)*'DT-Prelim Calcs'!$C$7*DY145</f>
        <v>0.24077181223899144</v>
      </c>
      <c r="EB145" s="110">
        <f>EA145/'DT-Prelim Calcs'!$C$7*('DT-Prelim Calcs'!$C$8-'DT-Prelim Calcs'!$C$9)+'DT-Prelim Calcs'!$C$9</f>
        <v>17.68537294507324</v>
      </c>
      <c r="EC145" s="110">
        <f t="shared" si="217"/>
        <v>17.68537294507324</v>
      </c>
      <c r="ED145" s="2">
        <f t="shared" si="257"/>
        <v>4.7184478546569153E-16</v>
      </c>
      <c r="EE145" s="110">
        <f>ED145*'DT-Prelim Calcs'!$C$21/DY$2/'DT-Prelim Calcs'!$C$19/'DT-Prelim Calcs'!$C$18*3.39*'DT-Prelim Calcs'!$C$20</f>
        <v>2.278120104009484E-14</v>
      </c>
      <c r="EF145" s="88">
        <f t="shared" si="218"/>
        <v>1</v>
      </c>
      <c r="EG145" s="110">
        <f>EE144*'DT-Prelim Calcs'!$C$11+EG144</f>
        <v>9.4647904472821658</v>
      </c>
      <c r="EH145" s="110">
        <f>EH144+0.5*EE145*'DT-Prelim Calcs'!$C$11^2+EG145*'DT-Prelim Calcs'!$C$11</f>
        <v>51.305162976812142</v>
      </c>
      <c r="EI145" s="110">
        <f>MIN('Drive Train'!$G$35-EC144*'DT-Prelim Calcs'!$C$21*'Drive Train'!$G$38,EI144+EC$2)</f>
        <v>11.108316434943406</v>
      </c>
      <c r="EJ145" s="110">
        <f>'Drive Train'!$G$35-EC145*'DT-Prelim Calcs'!$C$21*'Drive Train'!$G$38</f>
        <v>11.108316434943408</v>
      </c>
      <c r="EK145" s="1">
        <f>IF(EH145&gt;='Drive Train'!$G$30,1,0)</f>
        <v>1</v>
      </c>
      <c r="EL145" s="110">
        <f t="shared" si="258"/>
        <v>0</v>
      </c>
      <c r="EM145" s="119">
        <f>EM144+'DT-Prelim Calcs'!$C$11</f>
        <v>5.6400000000000041</v>
      </c>
      <c r="EN145" s="2">
        <f>EX145/'Drive Train'!$G$35</f>
        <v>0.87467058542861498</v>
      </c>
      <c r="EO145" s="88">
        <f>EV145*12*60/(PI() * 'Drive Train'!$G$17)/EN$2*EN145</f>
        <v>4110.8369398423256</v>
      </c>
      <c r="EP145" s="2">
        <f>('DT-Prelim Calcs'!$C$6*EN145-EO145)/('DT-Prelim Calcs'!$C$6*EN145)*'DT-Prelim Calcs'!$C$7*EN145</f>
        <v>0.24077181223899105</v>
      </c>
      <c r="EQ145" s="110">
        <f>EP145/'DT-Prelim Calcs'!$C$7*('DT-Prelim Calcs'!$C$8-'DT-Prelim Calcs'!$C$9)+'DT-Prelim Calcs'!$C$9</f>
        <v>17.685372945073215</v>
      </c>
      <c r="ER145" s="110">
        <f t="shared" si="219"/>
        <v>17.685372945073215</v>
      </c>
      <c r="ES145" s="2">
        <f t="shared" si="259"/>
        <v>-8.3266726846886741E-17</v>
      </c>
      <c r="ET145" s="110">
        <f>ES145*'DT-Prelim Calcs'!$C$21/EN$2/'DT-Prelim Calcs'!$C$19/'DT-Prelim Calcs'!$C$18*3.39*'DT-Prelim Calcs'!$C$20</f>
        <v>-4.5356237364894706E-15</v>
      </c>
      <c r="EU145" s="88">
        <f t="shared" si="220"/>
        <v>1</v>
      </c>
      <c r="EV145" s="110">
        <f>ET144*'DT-Prelim Calcs'!$C$11+EV144</f>
        <v>8.3892460782728335</v>
      </c>
      <c r="EW145" s="110">
        <f>EW144+0.5*ET145*'DT-Prelim Calcs'!$C$11^2+EV145*'DT-Prelim Calcs'!$C$11</f>
        <v>45.771904228017107</v>
      </c>
      <c r="EX145" s="110">
        <f>MIN('Drive Train'!$G$35-ER144*'DT-Prelim Calcs'!$C$21*'Drive Train'!$G$38,EX144+ER$2)</f>
        <v>11.10831643494341</v>
      </c>
      <c r="EY145" s="110">
        <f>'Drive Train'!$G$35-ER145*'DT-Prelim Calcs'!$C$21*'Drive Train'!$G$38</f>
        <v>11.10831643494341</v>
      </c>
      <c r="EZ145" s="1">
        <f>IF(EW145&gt;='Drive Train'!$G$30,1,0)</f>
        <v>1</v>
      </c>
      <c r="FA145" s="110">
        <f t="shared" si="260"/>
        <v>0</v>
      </c>
      <c r="FB145" s="119">
        <f>FB144+'DT-Prelim Calcs'!$C$11</f>
        <v>5.6400000000000041</v>
      </c>
      <c r="FC145" s="2">
        <f>FM145/'Drive Train'!$G$35</f>
        <v>0.87467058542861498</v>
      </c>
      <c r="FD145" s="88">
        <f>FK145*12*60/(PI() * 'Drive Train'!$G$17)/FC$2*FC145</f>
        <v>4110.8369398423247</v>
      </c>
      <c r="FE145" s="2">
        <f>('DT-Prelim Calcs'!$C$6*FC145-FD145)/('DT-Prelim Calcs'!$C$6*FC145)*'DT-Prelim Calcs'!$C$7*FC145</f>
        <v>0.24077181223899125</v>
      </c>
      <c r="FF145" s="110">
        <f>FE145/'DT-Prelim Calcs'!$C$7*('DT-Prelim Calcs'!$C$8-'DT-Prelim Calcs'!$C$9)+'DT-Prelim Calcs'!$C$9</f>
        <v>17.685372945073226</v>
      </c>
      <c r="FG145" s="110">
        <f t="shared" si="221"/>
        <v>17.685372945073226</v>
      </c>
      <c r="FH145" s="2">
        <f t="shared" si="261"/>
        <v>1.1102230246251565E-16</v>
      </c>
      <c r="FI145" s="110">
        <f>FH145*'DT-Prelim Calcs'!$C$21/FC$2/'DT-Prelim Calcs'!$C$19/'DT-Prelim Calcs'!$C$18*3.39*'DT-Prelim Calcs'!$C$20</f>
        <v>6.7347140329692135E-15</v>
      </c>
      <c r="FJ145" s="88">
        <f t="shared" si="222"/>
        <v>1</v>
      </c>
      <c r="FK145" s="110">
        <f>FI144*'DT-Prelim Calcs'!$C$11+FK144</f>
        <v>7.5332005600817276</v>
      </c>
      <c r="FL145" s="110">
        <f>FL144+0.5*FI145*'DT-Prelim Calcs'!$C$11^2+FK145*'DT-Prelim Calcs'!$C$11</f>
        <v>41.291330165182217</v>
      </c>
      <c r="FM145" s="110">
        <f>MIN('Drive Train'!$G$35-FG144*'DT-Prelim Calcs'!$C$21*'Drive Train'!$G$38,FM144+FG$2)</f>
        <v>11.10831643494341</v>
      </c>
      <c r="FN145" s="110">
        <f>'Drive Train'!$G$35-FG145*'DT-Prelim Calcs'!$C$21*'Drive Train'!$G$38</f>
        <v>11.10831643494341</v>
      </c>
      <c r="FO145" s="1">
        <f>IF(FL145&gt;='Drive Train'!$G$30,1,0)</f>
        <v>1</v>
      </c>
      <c r="FP145" s="110">
        <f t="shared" si="262"/>
        <v>0</v>
      </c>
      <c r="FQ145" s="119">
        <f>FQ144+'DT-Prelim Calcs'!$C$11</f>
        <v>5.6400000000000041</v>
      </c>
      <c r="FR145" s="2">
        <f>GB145/'Drive Train'!$G$35</f>
        <v>0.87467058542861498</v>
      </c>
      <c r="FS145" s="88">
        <f>FZ145*12*60/(PI() * 'Drive Train'!$G$17)/FR$2*FR145</f>
        <v>4110.8369398423247</v>
      </c>
      <c r="FT145" s="2">
        <f>('DT-Prelim Calcs'!$C$6*FR145-FS145)/('DT-Prelim Calcs'!$C$6*FR145)*'DT-Prelim Calcs'!$C$7*FR145</f>
        <v>0.24077181223899125</v>
      </c>
      <c r="FU145" s="110">
        <f>FT145/'DT-Prelim Calcs'!$C$7*('DT-Prelim Calcs'!$C$8-'DT-Prelim Calcs'!$C$9)+'DT-Prelim Calcs'!$C$9</f>
        <v>17.685372945073226</v>
      </c>
      <c r="FV145" s="110">
        <f t="shared" si="223"/>
        <v>17.685372945073226</v>
      </c>
      <c r="FW145" s="2">
        <f t="shared" si="263"/>
        <v>1.3877787807814457E-16</v>
      </c>
      <c r="FX145" s="110">
        <f>FW145*'DT-Prelim Calcs'!$C$21/FR$2/'DT-Prelim Calcs'!$C$19/'DT-Prelim Calcs'!$C$18*3.39*'DT-Prelim Calcs'!$C$20</f>
        <v>9.2774121882739154E-15</v>
      </c>
      <c r="FY145" s="88">
        <f t="shared" si="224"/>
        <v>1</v>
      </c>
      <c r="FZ145" s="110">
        <f>FX144*'DT-Prelim Calcs'!$C$11+FZ144</f>
        <v>6.8356819897037893</v>
      </c>
      <c r="GA145" s="110">
        <f>GA144+0.5*FX145*'DT-Prelim Calcs'!$C$11^2+FZ145*'DT-Prelim Calcs'!$C$11</f>
        <v>37.596698577223343</v>
      </c>
      <c r="GB145" s="110">
        <f>MIN('Drive Train'!$G$35-FV144*'DT-Prelim Calcs'!$C$21*'Drive Train'!$G$38,GB144+FV$2)</f>
        <v>11.10831643494341</v>
      </c>
      <c r="GC145" s="110">
        <f>'Drive Train'!$G$35-FV145*'DT-Prelim Calcs'!$C$21*'Drive Train'!$G$38</f>
        <v>11.10831643494341</v>
      </c>
      <c r="GD145" s="1">
        <f>IF(GA145&gt;='Drive Train'!$G$30,1,0)</f>
        <v>1</v>
      </c>
      <c r="GE145" s="110">
        <f t="shared" si="264"/>
        <v>0</v>
      </c>
      <c r="GF145" s="119">
        <f>GF144+'DT-Prelim Calcs'!$C$11</f>
        <v>5.6400000000000041</v>
      </c>
      <c r="GG145" s="2">
        <f>GQ145/'Drive Train'!$G$35</f>
        <v>0.87467058280220555</v>
      </c>
      <c r="GH145" s="88">
        <f>GO145*12*60/(PI() * 'Drive Train'!$G$17)/GG$2*GG145</f>
        <v>4110.8369027197487</v>
      </c>
      <c r="GI145" s="2">
        <f>('DT-Prelim Calcs'!$C$6*GG145-GH145)/('DT-Prelim Calcs'!$C$6*GG145)*'DT-Prelim Calcs'!$C$7*GG145</f>
        <v>0.24077181749856774</v>
      </c>
      <c r="GJ145" s="110">
        <f>GI145/'DT-Prelim Calcs'!$C$7*('DT-Prelim Calcs'!$C$8-'DT-Prelim Calcs'!$C$9)+'DT-Prelim Calcs'!$C$9</f>
        <v>17.685373265870091</v>
      </c>
      <c r="GK145" s="110">
        <f t="shared" si="265"/>
        <v>17.685373265870091</v>
      </c>
      <c r="GL145" s="2">
        <f t="shared" si="266"/>
        <v>6.7108713586172541E-9</v>
      </c>
      <c r="GM145" s="110">
        <f>GL145*'DT-Prelim Calcs'!$C$21/GG$2/'DT-Prelim Calcs'!$C$19/'DT-Prelim Calcs'!$C$18*3.39*'DT-Prelim Calcs'!$C$20</f>
        <v>2.4923728878666685E-7</v>
      </c>
      <c r="GN145" s="88">
        <f t="shared" si="225"/>
        <v>1</v>
      </c>
      <c r="GO145" s="110">
        <f>GM144*'DT-Prelim Calcs'!$C$11+GO144</f>
        <v>12.30422750730091</v>
      </c>
      <c r="GP145" s="110">
        <f>GP144+0.5*GM145*'DT-Prelim Calcs'!$C$11^2+GO145*'DT-Prelim Calcs'!$C$11</f>
        <v>63.317539928027763</v>
      </c>
      <c r="GQ145" s="110">
        <f>MIN('Drive Train'!$G$35-GK144*'DT-Prelim Calcs'!$C$21*'Drive Train'!$G$38,GQ144+GK$2)</f>
        <v>11.108316401588009</v>
      </c>
      <c r="GR145" s="110">
        <f>'Drive Train'!$G$35-GK145*'DT-Prelim Calcs'!$C$21*'Drive Train'!$G$38</f>
        <v>11.10831640607169</v>
      </c>
      <c r="GS145" s="1">
        <f>IF(GP145&gt;='Drive Train'!$G$30,1,0)</f>
        <v>1</v>
      </c>
      <c r="GT145" s="110">
        <f t="shared" si="267"/>
        <v>0</v>
      </c>
      <c r="GU145" s="119">
        <f>GU144+'DT-Prelim Calcs'!$C$11</f>
        <v>5.6400000000000041</v>
      </c>
      <c r="GV145" s="2">
        <f>HF145/'Drive Train'!$G$35</f>
        <v>0.87467058355121485</v>
      </c>
      <c r="GW145" s="88">
        <f>HD145*12*60/(PI() * 'Drive Train'!$G$17)/GV$2*GV145</f>
        <v>4110.8369133065062</v>
      </c>
      <c r="GX145" s="2">
        <f>('DT-Prelim Calcs'!$C$6*GV145-GW145)/('DT-Prelim Calcs'!$C$6*GV145)*'DT-Prelim Calcs'!$C$7*GV145</f>
        <v>0.24077181599862166</v>
      </c>
      <c r="GY145" s="110">
        <f>GX145/'DT-Prelim Calcs'!$C$7*('DT-Prelim Calcs'!$C$8-'DT-Prelim Calcs'!$C$9)+'DT-Prelim Calcs'!$C$9</f>
        <v>17.685373174384019</v>
      </c>
      <c r="GZ145" s="110">
        <f t="shared" si="226"/>
        <v>17.685373174384019</v>
      </c>
      <c r="HA145" s="2">
        <f t="shared" si="268"/>
        <v>4.7970395711249836E-9</v>
      </c>
      <c r="HB145" s="110">
        <f>HA145*'DT-Prelim Calcs'!$C$21/GV$2/'DT-Prelim Calcs'!$C$19/'DT-Prelim Calcs'!$C$18*3.39*'DT-Prelim Calcs'!$C$20</f>
        <v>1.7815885196105064E-7</v>
      </c>
      <c r="HC145" s="88">
        <f t="shared" si="227"/>
        <v>1</v>
      </c>
      <c r="HD145" s="110">
        <f>HB144*'DT-Prelim Calcs'!$C$11+HD144</f>
        <v>12.304227528451829</v>
      </c>
      <c r="HE145" s="110">
        <f>HE144+0.5*HB145*'DT-Prelim Calcs'!$C$11^2+HD145*'DT-Prelim Calcs'!$C$11</f>
        <v>63.985156947022084</v>
      </c>
      <c r="HF145" s="110">
        <f>MIN('Drive Train'!$G$35-GZ144*'DT-Prelim Calcs'!$C$21*'Drive Train'!$G$38,HF144+GZ$2)</f>
        <v>11.108316411100429</v>
      </c>
      <c r="HG145" s="110">
        <f>'Drive Train'!$G$35-GZ145*'DT-Prelim Calcs'!$C$21*'Drive Train'!$G$38</f>
        <v>11.108316414305438</v>
      </c>
      <c r="HH145" s="1">
        <f>IF(HE145&gt;='Drive Train'!$G$30,1,0)</f>
        <v>1</v>
      </c>
      <c r="HI145" s="110">
        <f t="shared" si="269"/>
        <v>0</v>
      </c>
      <c r="HJ145" s="119">
        <f>HJ144+'DT-Prelim Calcs'!$C$11</f>
        <v>5.6400000000000041</v>
      </c>
      <c r="HK145" s="2">
        <f>HU145/'Drive Train'!$G$35</f>
        <v>0.87467058391412233</v>
      </c>
      <c r="HL145" s="88">
        <f>HS145*12*60/(PI() * 'Drive Train'!$G$17)/HK$2*HK145</f>
        <v>4110.8369184359672</v>
      </c>
      <c r="HM145" s="2">
        <f>('DT-Prelim Calcs'!$C$6*HK145-HL145)/('DT-Prelim Calcs'!$C$6*HK145)*'DT-Prelim Calcs'!$C$7*HK145</f>
        <v>0.24077181527187241</v>
      </c>
      <c r="HN145" s="110">
        <f>HM145/'DT-Prelim Calcs'!$C$7*('DT-Prelim Calcs'!$C$8-'DT-Prelim Calcs'!$C$9)+'DT-Prelim Calcs'!$C$9</f>
        <v>17.685373130057467</v>
      </c>
      <c r="HO145" s="110">
        <f t="shared" si="228"/>
        <v>17.685373130057467</v>
      </c>
      <c r="HP145" s="2">
        <f t="shared" si="270"/>
        <v>3.8697557103173352E-9</v>
      </c>
      <c r="HQ145" s="110">
        <f>HP145*'DT-Prelim Calcs'!$C$21/HK$2/'DT-Prelim Calcs'!$C$19/'DT-Prelim Calcs'!$C$18*3.39*'DT-Prelim Calcs'!$C$20</f>
        <v>1.4372014749884033E-7</v>
      </c>
      <c r="HR145" s="88">
        <f t="shared" si="229"/>
        <v>1</v>
      </c>
      <c r="HS145" s="110">
        <f>HQ144*'DT-Prelim Calcs'!$C$11+HS144</f>
        <v>12.3042275386998</v>
      </c>
      <c r="HT145" s="110">
        <f>HT144+0.5*HQ145*'DT-Prelim Calcs'!$C$11^2+HS145*'DT-Prelim Calcs'!$C$11</f>
        <v>64.453879709354197</v>
      </c>
      <c r="HU145" s="110">
        <f>MIN('Drive Train'!$G$35-HO144*'DT-Prelim Calcs'!$C$21*'Drive Train'!$G$38,HU144+HO$2)</f>
        <v>11.108316415709353</v>
      </c>
      <c r="HV145" s="110">
        <f>'Drive Train'!$G$35-HO145*'DT-Prelim Calcs'!$C$21*'Drive Train'!$G$38</f>
        <v>11.108316418294827</v>
      </c>
      <c r="HW145" s="1">
        <f>IF(HT145&gt;='Drive Train'!$G$30,1,0)</f>
        <v>1</v>
      </c>
      <c r="HX145" s="110">
        <f t="shared" si="271"/>
        <v>0</v>
      </c>
      <c r="HY145" s="119">
        <f>HY144+'DT-Prelim Calcs'!$C$11</f>
        <v>5.6400000000000041</v>
      </c>
      <c r="HZ145" s="2">
        <f>IJ145/'Drive Train'!$G$35</f>
        <v>0.87467058410927712</v>
      </c>
      <c r="IA145" s="88">
        <f>IH145*12*60/(PI() * 'Drive Train'!$G$17)/HZ$2*HZ145</f>
        <v>4110.8369211943491</v>
      </c>
      <c r="IB145" s="2">
        <f>('DT-Prelim Calcs'!$C$6*HZ145-IA145)/('DT-Prelim Calcs'!$C$6*HZ145)*'DT-Prelim Calcs'!$C$7*HZ145</f>
        <v>0.24077181488106153</v>
      </c>
      <c r="IC145" s="110">
        <f>IB145/'DT-Prelim Calcs'!$C$7*('DT-Prelim Calcs'!$C$8-'DT-Prelim Calcs'!$C$9)+'DT-Prelim Calcs'!$C$9</f>
        <v>17.685373106220773</v>
      </c>
      <c r="ID145" s="110">
        <f t="shared" si="230"/>
        <v>17.685373106220773</v>
      </c>
      <c r="IE145" s="2">
        <f t="shared" si="272"/>
        <v>3.3711067826125429E-9</v>
      </c>
      <c r="IF145" s="110">
        <f>IE145*'DT-Prelim Calcs'!$C$21/HZ$2/'DT-Prelim Calcs'!$C$19/'DT-Prelim Calcs'!$C$18*3.39*'DT-Prelim Calcs'!$C$20</f>
        <v>1.252006587236705E-7</v>
      </c>
      <c r="IG145" s="88">
        <f t="shared" si="231"/>
        <v>1</v>
      </c>
      <c r="IH145" s="110">
        <f>IF144*'DT-Prelim Calcs'!$C$11+IH144</f>
        <v>12.304227544210676</v>
      </c>
      <c r="II145" s="110">
        <f>II144+0.5*IF145*'DT-Prelim Calcs'!$C$11^2+IH145*'DT-Prelim Calcs'!$C$11</f>
        <v>64.782945079299054</v>
      </c>
      <c r="IJ145" s="110">
        <f>MIN('Drive Train'!$G$35-ID144*'DT-Prelim Calcs'!$C$21*'Drive Train'!$G$38,IJ144+ID$2)</f>
        <v>11.108316418187819</v>
      </c>
      <c r="IK145" s="110">
        <f>'Drive Train'!$G$35-ID145*'DT-Prelim Calcs'!$C$21*'Drive Train'!$G$38</f>
        <v>11.108316420440129</v>
      </c>
      <c r="IL145" s="1">
        <f>IF(II145&gt;='Drive Train'!$G$30,1,0)</f>
        <v>1</v>
      </c>
      <c r="IM145" s="110">
        <f t="shared" si="273"/>
        <v>0</v>
      </c>
      <c r="IN145" s="119">
        <f>IN144+'DT-Prelim Calcs'!$C$11</f>
        <v>5.6400000000000041</v>
      </c>
      <c r="IO145" s="2">
        <f>IY145/'Drive Train'!$G$35</f>
        <v>0.87467058422384225</v>
      </c>
      <c r="IP145" s="88">
        <f>IW145*12*60/(PI() * 'Drive Train'!$G$17)/IO$2*IO145</f>
        <v>4110.8369228136526</v>
      </c>
      <c r="IQ145" s="2">
        <f>('DT-Prelim Calcs'!$C$6*IO145-IP145)/('DT-Prelim Calcs'!$C$6*IO145)*'DT-Prelim Calcs'!$C$7*IO145</f>
        <v>0.24077181465163647</v>
      </c>
      <c r="IR145" s="110">
        <f>IQ145/'DT-Prelim Calcs'!$C$7*('DT-Prelim Calcs'!$C$8-'DT-Prelim Calcs'!$C$9)+'DT-Prelim Calcs'!$C$9</f>
        <v>17.685373092227472</v>
      </c>
      <c r="IS145" s="110">
        <f t="shared" si="232"/>
        <v>17.685373092227472</v>
      </c>
      <c r="IT145" s="2">
        <f t="shared" si="274"/>
        <v>3.0783755822216818E-9</v>
      </c>
      <c r="IU145" s="110">
        <f>IT145*'DT-Prelim Calcs'!$C$21/IO$2/'DT-Prelim Calcs'!$C$19/'DT-Prelim Calcs'!$C$18*3.39*'DT-Prelim Calcs'!$C$20</f>
        <v>1.1432881707601331E-7</v>
      </c>
      <c r="IV145" s="88">
        <f t="shared" si="233"/>
        <v>1</v>
      </c>
      <c r="IW145" s="110">
        <f>IU144*'DT-Prelim Calcs'!$C$11+IW144</f>
        <v>12.304227547445826</v>
      </c>
      <c r="IX145" s="110">
        <f>IX144+0.5*IU145*'DT-Prelim Calcs'!$C$11^2+IW145*'DT-Prelim Calcs'!$C$11</f>
        <v>65.015662859978704</v>
      </c>
      <c r="IY145" s="110">
        <f>MIN('Drive Train'!$G$35-IS144*'DT-Prelim Calcs'!$C$21*'Drive Train'!$G$38,IY144+IS$2)</f>
        <v>11.108316419642795</v>
      </c>
      <c r="IZ145" s="110">
        <f>'Drive Train'!$G$35-IS145*'DT-Prelim Calcs'!$C$21*'Drive Train'!$G$38</f>
        <v>11.108316421699527</v>
      </c>
      <c r="JA145" s="1">
        <f>IF(IX145&gt;='Drive Train'!$G$30,1,0)</f>
        <v>1</v>
      </c>
      <c r="JB145" s="110">
        <f t="shared" si="275"/>
        <v>0</v>
      </c>
      <c r="JC145" s="119">
        <f>JC144+'DT-Prelim Calcs'!$C$11</f>
        <v>5.6400000000000041</v>
      </c>
      <c r="JD145" s="2">
        <f>JN145/'Drive Train'!$G$35</f>
        <v>0.87467058429092459</v>
      </c>
      <c r="JE145" s="88">
        <f>JL145*12*60/(PI() * 'Drive Train'!$G$17)/JD$2*JD145</f>
        <v>4110.8369237618172</v>
      </c>
      <c r="JF145" s="2">
        <f>('DT-Prelim Calcs'!$C$6*JD145-JE145)/('DT-Prelim Calcs'!$C$6*JD145)*'DT-Prelim Calcs'!$C$7*JD145</f>
        <v>0.24077181451729915</v>
      </c>
      <c r="JG145" s="110">
        <f>JF145/'DT-Prelim Calcs'!$C$7*('DT-Prelim Calcs'!$C$8-'DT-Prelim Calcs'!$C$9)+'DT-Prelim Calcs'!$C$9</f>
        <v>17.685373084033849</v>
      </c>
      <c r="JH145" s="110">
        <f t="shared" si="234"/>
        <v>17.685373084033849</v>
      </c>
      <c r="JI145" s="2">
        <f t="shared" si="276"/>
        <v>2.9069700813177946E-9</v>
      </c>
      <c r="JJ145" s="110">
        <f>JI145*'DT-Prelim Calcs'!$C$21/JD$2/'DT-Prelim Calcs'!$C$19/'DT-Prelim Calcs'!$C$18*3.39*'DT-Prelim Calcs'!$C$20</f>
        <v>1.079629310314911E-7</v>
      </c>
      <c r="JK145" s="88">
        <f t="shared" si="235"/>
        <v>1</v>
      </c>
      <c r="JL145" s="110">
        <f>JJ144*'DT-Prelim Calcs'!$C$11+JL144</f>
        <v>12.304227549340133</v>
      </c>
      <c r="JM145" s="110">
        <f>JM144+0.5*JJ145*'DT-Prelim Calcs'!$C$11^2+JL145*'DT-Prelim Calcs'!$C$11</f>
        <v>65.173295603684608</v>
      </c>
      <c r="JN145" s="110">
        <f>MIN('Drive Train'!$G$35-JH144*'DT-Prelim Calcs'!$C$21*'Drive Train'!$G$38,JN144+JH$2)</f>
        <v>11.108316420494742</v>
      </c>
      <c r="JO145" s="110">
        <f>'Drive Train'!$G$35-JH145*'DT-Prelim Calcs'!$C$21*'Drive Train'!$G$38</f>
        <v>11.108316422436953</v>
      </c>
      <c r="JP145" s="1">
        <f>IF(JM145&gt;='Drive Train'!$G$30,1,0)</f>
        <v>1</v>
      </c>
      <c r="JQ145" s="110">
        <f>MIN(JG145,'DT-Prelim Calcs'!$C$10)*'DT-Prelim Calcs'!$C$11*1000/60/60*(1-JP145)</f>
        <v>0</v>
      </c>
      <c r="JR145" s="119">
        <f>JR144+'DT-Prelim Calcs'!$C$11</f>
        <v>5.6400000000000041</v>
      </c>
      <c r="JS145" s="2">
        <f>KC145/'Drive Train'!$G$35</f>
        <v>0.87467058431560485</v>
      </c>
      <c r="JT145" s="88">
        <f>KA145*12*60/(PI() * 'Drive Train'!$G$17)/JS$2*JS145</f>
        <v>4110.8369241106575</v>
      </c>
      <c r="JU145" s="2">
        <f>('DT-Prelim Calcs'!$C$6*JS145-JT145)/('DT-Prelim Calcs'!$C$6*JS145)*'DT-Prelim Calcs'!$C$7*JS145</f>
        <v>0.24077181446787493</v>
      </c>
      <c r="JV145" s="110">
        <f>JU145/'DT-Prelim Calcs'!$C$7*('DT-Prelim Calcs'!$C$8-'DT-Prelim Calcs'!$C$9)+'DT-Prelim Calcs'!$C$9</f>
        <v>17.685373081019321</v>
      </c>
      <c r="JW145" s="110">
        <f t="shared" si="236"/>
        <v>17.685373081019321</v>
      </c>
      <c r="JX145" s="2">
        <f t="shared" si="277"/>
        <v>2.8439080257403049E-9</v>
      </c>
      <c r="JY145" s="110">
        <f>JX145*'DT-Prelim Calcs'!$C$21/JS$2/'DT-Prelim Calcs'!$C$19/'DT-Prelim Calcs'!$C$18*3.39*'DT-Prelim Calcs'!$C$20</f>
        <v>1.0562084832456135E-7</v>
      </c>
      <c r="JZ145" s="88">
        <f t="shared" si="237"/>
        <v>1</v>
      </c>
      <c r="KA145" s="110">
        <f>JY144*'DT-Prelim Calcs'!$C$11+KA144</f>
        <v>12.304227550037069</v>
      </c>
      <c r="KB145" s="110">
        <f>KB144+0.5*JY145*'DT-Prelim Calcs'!$C$11^2+KA145*'DT-Prelim Calcs'!$C$11</f>
        <v>65.23538568684917</v>
      </c>
      <c r="KC145" s="110">
        <f>MIN('Drive Train'!$G$35-JW144*'DT-Prelim Calcs'!$C$21*'Drive Train'!$G$38,KC144+JW$2)</f>
        <v>11.108316420808181</v>
      </c>
      <c r="KD145" s="110">
        <f>'Drive Train'!$G$35-JW145*'DT-Prelim Calcs'!$C$21*'Drive Train'!$G$38</f>
        <v>11.10831642270826</v>
      </c>
      <c r="KE145" s="1">
        <f>IF(KB145&gt;='Drive Train'!$G$30,1,0)</f>
        <v>1</v>
      </c>
      <c r="KF145" s="110">
        <f>MIN(JV145,'DT-Prelim Calcs'!$C$10)*'DT-Prelim Calcs'!$C$11*1000/60/60*(1-KE145)</f>
        <v>0</v>
      </c>
      <c r="KG145" s="119">
        <f>KG144+'DT-Prelim Calcs'!$C$11</f>
        <v>5.6400000000000041</v>
      </c>
      <c r="KH145" s="2">
        <f>KR145/'Drive Train'!$G$35</f>
        <v>0.87467058431376976</v>
      </c>
      <c r="KI145" s="88">
        <f>KP145*12*60/(PI() * 'Drive Train'!$G$17)/KH$2*KH145</f>
        <v>4110.8369240847187</v>
      </c>
      <c r="KJ145" s="2">
        <f>('DT-Prelim Calcs'!$C$6*KH145-KI145)/('DT-Prelim Calcs'!$C$6*KH145)*'DT-Prelim Calcs'!$C$7*KH145</f>
        <v>0.24077181447154999</v>
      </c>
      <c r="KK145" s="110">
        <f>KJ145/'DT-Prelim Calcs'!$C$7*('DT-Prelim Calcs'!$C$8-'DT-Prelim Calcs'!$C$9)+'DT-Prelim Calcs'!$C$9</f>
        <v>17.685373081243476</v>
      </c>
      <c r="KL145" s="110">
        <f t="shared" si="238"/>
        <v>17.685373081243476</v>
      </c>
      <c r="KM145" s="2">
        <f t="shared" si="278"/>
        <v>2.8485972747294142E-9</v>
      </c>
      <c r="KN145" s="110">
        <f>KM145*'DT-Prelim Calcs'!$C$21/KH$2/'DT-Prelim Calcs'!$C$19/'DT-Prelim Calcs'!$C$18*3.39*'DT-Prelim Calcs'!$C$20</f>
        <v>1.0579500390615965E-7</v>
      </c>
      <c r="KO145" s="88">
        <f t="shared" si="239"/>
        <v>1</v>
      </c>
      <c r="KP145" s="110">
        <f>KN144*'DT-Prelim Calcs'!$C$11+KP144</f>
        <v>12.304227549985244</v>
      </c>
      <c r="KQ145" s="110">
        <f>KQ144+0.5*KN145*'DT-Prelim Calcs'!$C$11^2+KP145*'DT-Prelim Calcs'!$C$11</f>
        <v>65.23083025090267</v>
      </c>
      <c r="KR145" s="110">
        <f>MIN('Drive Train'!$G$35-KL144*'DT-Prelim Calcs'!$C$21*'Drive Train'!$G$38,KR144+KL$2)</f>
        <v>11.108316420784876</v>
      </c>
      <c r="KS145" s="110">
        <f>'Drive Train'!$G$35-KL145*'DT-Prelim Calcs'!$C$21*'Drive Train'!$G$38</f>
        <v>11.108316422688086</v>
      </c>
      <c r="KT145" s="1">
        <f>IF(KQ145&gt;='Drive Train'!$G$30,1,0)</f>
        <v>1</v>
      </c>
      <c r="KU145" s="110">
        <f>MIN(KK145,'DT-Prelim Calcs'!$C$10)*'DT-Prelim Calcs'!$C$11*1000/60/60*(1-KT145)</f>
        <v>0</v>
      </c>
      <c r="KV145" s="119">
        <f>KV144+'DT-Prelim Calcs'!$C$11</f>
        <v>5.6400000000000041</v>
      </c>
      <c r="KW145" s="2">
        <f>LG145/'Drive Train'!$G$35</f>
        <v>0.87467058431549272</v>
      </c>
      <c r="KX145" s="88">
        <f>LE145*12*60/(PI() * 'Drive Train'!$G$17)/KW$2*KW145</f>
        <v>4110.8369241090713</v>
      </c>
      <c r="KY145" s="2">
        <f>('DT-Prelim Calcs'!$C$6*KW145-KX145)/('DT-Prelim Calcs'!$C$6*KW145)*'DT-Prelim Calcs'!$C$7*KW145</f>
        <v>0.24077181446809981</v>
      </c>
      <c r="KZ145" s="110">
        <f>KY145/'DT-Prelim Calcs'!$C$7*('DT-Prelim Calcs'!$C$8-'DT-Prelim Calcs'!$C$9)+'DT-Prelim Calcs'!$C$9</f>
        <v>17.685373081033042</v>
      </c>
      <c r="LA145" s="110">
        <f t="shared" si="240"/>
        <v>17.685373081033042</v>
      </c>
      <c r="LB145" s="2">
        <f t="shared" si="279"/>
        <v>2.8441949906365949E-9</v>
      </c>
      <c r="LC145" s="110">
        <f>LB145*'DT-Prelim Calcs'!$C$21/KW$2/'DT-Prelim Calcs'!$C$19/'DT-Prelim Calcs'!$C$18*3.39*'DT-Prelim Calcs'!$C$20</f>
        <v>1.0563150600951853E-7</v>
      </c>
      <c r="LD145" s="88">
        <f t="shared" si="241"/>
        <v>1</v>
      </c>
      <c r="LE145" s="110">
        <f>LC144*'DT-Prelim Calcs'!$C$11+LE144</f>
        <v>12.3042275500339</v>
      </c>
      <c r="LF145" s="110">
        <f>LF144+0.5*LC145*'DT-Prelim Calcs'!$C$11^2+LE145*'DT-Prelim Calcs'!$C$11</f>
        <v>65.235170602374566</v>
      </c>
      <c r="LG145" s="110">
        <f>MIN('Drive Train'!$G$35-LA144*'DT-Prelim Calcs'!$C$21*'Drive Train'!$G$38,LG144+LA$2)</f>
        <v>11.108316420806757</v>
      </c>
      <c r="LH145" s="110">
        <f>'Drive Train'!$G$35-LA145*'DT-Prelim Calcs'!$C$21*'Drive Train'!$G$38</f>
        <v>11.108316422707025</v>
      </c>
      <c r="LI145" s="1">
        <f>IF(LF145&gt;='Drive Train'!$G$30,1,0)</f>
        <v>1</v>
      </c>
      <c r="LJ145" s="110">
        <f>MIN(KZ145,'DT-Prelim Calcs'!$C$10)*'DT-Prelim Calcs'!$C$11*1000/60/60*(1-LI145)</f>
        <v>0</v>
      </c>
      <c r="LK145" s="119">
        <f>LK144+'DT-Prelim Calcs'!$C$11</f>
        <v>5.6400000000000041</v>
      </c>
      <c r="LL145" s="2">
        <f>LV145/'Drive Train'!$G$35</f>
        <v>0.87467058431419431</v>
      </c>
      <c r="LM145" s="88">
        <f>LT145*12*60/(PI() * 'Drive Train'!$G$17)/LL$2*LL145</f>
        <v>4110.8369240907205</v>
      </c>
      <c r="LN145" s="2">
        <f>('DT-Prelim Calcs'!$C$6*LL145-LM145)/('DT-Prelim Calcs'!$C$6*LL145)*'DT-Prelim Calcs'!$C$7*LL145</f>
        <v>0.24077181447069954</v>
      </c>
      <c r="LO145" s="110">
        <f>LN145/'DT-Prelim Calcs'!$C$7*('DT-Prelim Calcs'!$C$8-'DT-Prelim Calcs'!$C$9)+'DT-Prelim Calcs'!$C$9</f>
        <v>17.685373081191603</v>
      </c>
      <c r="LP145" s="110">
        <f t="shared" si="242"/>
        <v>17.685373081191603</v>
      </c>
      <c r="LQ145" s="2">
        <f t="shared" si="280"/>
        <v>2.8475120872339943E-9</v>
      </c>
      <c r="LR145" s="110">
        <f>LQ145*'DT-Prelim Calcs'!$C$21/LL$2/'DT-Prelim Calcs'!$C$19/'DT-Prelim Calcs'!$C$18*3.39*'DT-Prelim Calcs'!$C$20</f>
        <v>1.0575470076596661E-7</v>
      </c>
      <c r="LS145" s="88">
        <f t="shared" si="243"/>
        <v>1</v>
      </c>
      <c r="LT145" s="110">
        <f>LR144*'DT-Prelim Calcs'!$C$11+LT144</f>
        <v>12.304227549997238</v>
      </c>
      <c r="LU145" s="110">
        <f>LU144+0.5*LR145*'DT-Prelim Calcs'!$C$11^2+LT145*'DT-Prelim Calcs'!$C$11</f>
        <v>65.232295018664928</v>
      </c>
      <c r="LV145" s="110">
        <f>MIN('Drive Train'!$G$35-LP144*'DT-Prelim Calcs'!$C$21*'Drive Train'!$G$38,LV144+LP$2)</f>
        <v>11.108316420790267</v>
      </c>
      <c r="LW145" s="110">
        <f>'Drive Train'!$G$35-LP145*'DT-Prelim Calcs'!$C$21*'Drive Train'!$G$38</f>
        <v>11.108316422692756</v>
      </c>
      <c r="LX145" s="1">
        <f>IF(LU145&gt;='Drive Train'!$G$30,1,0)</f>
        <v>1</v>
      </c>
      <c r="LY145" s="110">
        <f>MIN(LO145,'DT-Prelim Calcs'!$C$10)*'DT-Prelim Calcs'!$C$11*1000/60/60*(1-LX145)</f>
        <v>0</v>
      </c>
      <c r="LZ145" s="119">
        <f>LZ144+'DT-Prelim Calcs'!$C$11</f>
        <v>5.6400000000000041</v>
      </c>
    </row>
    <row r="146" spans="18:338" x14ac:dyDescent="0.2">
      <c r="R146" s="119">
        <f>R145+'DT-Prelim Calcs'!$C$11</f>
        <v>5.6800000000000042</v>
      </c>
      <c r="S146" s="2">
        <f>AG146/'Drive Train'!$G$35</f>
        <v>0</v>
      </c>
      <c r="T146" s="88">
        <f>AE146*12*60/(PI() * 'Drive Train'!$G$17)/S$2*ABS(S146)</f>
        <v>0</v>
      </c>
      <c r="U146" s="2">
        <f>IF(OR(AD145=1,AND($C$32=Motors!$C$28,'DT-Prelim Calcs'!AI145=1)),0,IF(AG146=0,-(V145+$C$9)/($C$8-$C$9)*$C$7,($C$6*S146-T146)/($C$6*S146)*$C$7*S146))</f>
        <v>0</v>
      </c>
      <c r="V146" s="110">
        <f>IF(AND(AD145=1,AI145=1),0,ABS(U146/$C$7*($C$8-$C$9)+$C$9) *'Drive Train'!$K$55 + V145*(1-'Drive Train'!$K$55))</f>
        <v>0</v>
      </c>
      <c r="W146" s="110">
        <f t="shared" si="196"/>
        <v>0</v>
      </c>
      <c r="X146" s="2">
        <f>MAX(MIN(IF(AND(AI145=1,AG146&lt;0),-1,1)*(W146-$C$9)/($C$8-$C$9)*$C$7-$C$29*AE146/T$2 -  AI145*$C$29/2,X$2),MAX(X$4:X145)*-1)</f>
        <v>-0.19877611615902296</v>
      </c>
      <c r="Y146" s="110">
        <f t="shared" si="197"/>
        <v>0</v>
      </c>
      <c r="Z146" s="110">
        <f t="shared" si="198"/>
        <v>0</v>
      </c>
      <c r="AA146" s="110">
        <f t="shared" si="199"/>
        <v>0</v>
      </c>
      <c r="AB146" s="110" t="e">
        <f t="shared" si="200"/>
        <v>#N/A</v>
      </c>
      <c r="AC146" s="88">
        <f t="shared" si="244"/>
        <v>0</v>
      </c>
      <c r="AD146" s="1">
        <f t="shared" si="201"/>
        <v>1</v>
      </c>
      <c r="AE146" s="110">
        <f t="shared" si="202"/>
        <v>0</v>
      </c>
      <c r="AF146" s="110" t="e">
        <f t="shared" si="203"/>
        <v>#N/A</v>
      </c>
      <c r="AG146" s="110">
        <f>IF(AI145=0,MIN('Drive Train'!$G$35-W145*$C$21*'Drive Train'!$G$38,AG145+W$2)-$C$3,IF(AE145-1&lt;=0,0,IF($C$32=Motors!$C$26,MAX(ABS('Drive Train'!$G$35-W145*$C$21*'Drive Train'!$G$38)*-1,AG145-W$2),MAX(0,ABS('Drive Train'!$G$35-W145*$C$21*'Drive Train'!$G$38)*-1,AG145-W$2))))</f>
        <v>0</v>
      </c>
      <c r="AH146" s="110">
        <f>'Drive Train'!$G$35-ABS(W146)*'DT-Prelim Calcs'!$C$21*'Drive Train'!$G$38</f>
        <v>12.7</v>
      </c>
      <c r="AI146" s="1">
        <f>IF(AJ146&gt;='Drive Train'!$G$30,1,0)</f>
        <v>1</v>
      </c>
      <c r="AJ146" s="110">
        <f>AJ145+0.5*Y146*'DT-Prelim Calcs'!$C$11^2+AE146*'DT-Prelim Calcs'!$C$11</f>
        <v>27.383415475911544</v>
      </c>
      <c r="AK146" s="110">
        <f t="shared" si="204"/>
        <v>0</v>
      </c>
      <c r="AL146" s="119">
        <f>AL145+'DT-Prelim Calcs'!$C$11</f>
        <v>5.6800000000000042</v>
      </c>
      <c r="AM146" s="2">
        <f>AW146/'Drive Train'!$G$35</f>
        <v>0.79478728605190663</v>
      </c>
      <c r="AN146" s="88">
        <f>AU146*12*60/(PI() * 'Drive Train'!$G$17)/AM$2*AM146</f>
        <v>2886.7436389247564</v>
      </c>
      <c r="AO146" s="2">
        <f>('DT-Prelim Calcs'!$C$6*AM146-AN146)/('DT-Prelim Calcs'!$C$6*AM146)*'DT-Prelim Calcs'!$C$7*AM146</f>
        <v>0.42367943448320439</v>
      </c>
      <c r="AP146" s="110">
        <f>AO146/'DT-Prelim Calcs'!$C$7*('DT-Prelim Calcs'!$C$8-'DT-Prelim Calcs'!$C$9)+'DT-Prelim Calcs'!$C$9</f>
        <v>28.841440684791191</v>
      </c>
      <c r="AQ146" s="110">
        <f t="shared" si="205"/>
        <v>28.841440684791191</v>
      </c>
      <c r="AR146" s="2">
        <f t="shared" si="245"/>
        <v>0.23760906534887732</v>
      </c>
      <c r="AS146" s="110">
        <f>AR146*'DT-Prelim Calcs'!$C$21/AM$2/'DT-Prelim Calcs'!$C$19/'DT-Prelim Calcs'!$C$18*3.39*'DT-Prelim Calcs'!$C$20</f>
        <v>2.6473926889975599</v>
      </c>
      <c r="AT146" s="88">
        <f t="shared" si="206"/>
        <v>0</v>
      </c>
      <c r="AU146" s="110">
        <f>AS145*'DT-Prelim Calcs'!$C$11+AU145</f>
        <v>31.696016056394786</v>
      </c>
      <c r="AV146" s="110">
        <f>AV145+0.5*AS146*'DT-Prelim Calcs'!$C$11^2+AU146*'DT-Prelim Calcs'!$C$11</f>
        <v>109.05772124654924</v>
      </c>
      <c r="AW146" s="110">
        <f>MIN('Drive Train'!$G$35-AQ145*'DT-Prelim Calcs'!$C$21*'Drive Train'!$G$38,AW145+AQ$2)</f>
        <v>10.093798532859214</v>
      </c>
      <c r="AX146" s="110">
        <f>'Drive Train'!$G$35-AQ146*'DT-Prelim Calcs'!$C$21*'Drive Train'!$G$38</f>
        <v>10.104270338368792</v>
      </c>
      <c r="AY146" s="1">
        <f>IF(AV146&gt;='Drive Train'!$G$30,1,0)</f>
        <v>1</v>
      </c>
      <c r="AZ146" s="110">
        <f t="shared" si="246"/>
        <v>0</v>
      </c>
      <c r="BA146" s="119">
        <f>BA145+'DT-Prelim Calcs'!$C$11</f>
        <v>5.6800000000000042</v>
      </c>
      <c r="BB146" s="2">
        <f>BL146/'Drive Train'!$G$35</f>
        <v>0.86678074287412143</v>
      </c>
      <c r="BC146" s="88">
        <f>BJ146*12*60/(PI() * 'Drive Train'!$G$17)/BB$2*BB146</f>
        <v>3991.3564484909316</v>
      </c>
      <c r="BD146" s="2">
        <f>('DT-Prelim Calcs'!$C$6*BB146-BC146)/('DT-Prelim Calcs'!$C$6*BB146)*'DT-Prelim Calcs'!$C$7*BB146</f>
        <v>0.25849430766274861</v>
      </c>
      <c r="BE146" s="110">
        <f>BD146/'DT-Prelim Calcs'!$C$7*('DT-Prelim Calcs'!$C$8-'DT-Prelim Calcs'!$C$9)+'DT-Prelim Calcs'!$C$9</f>
        <v>18.766319474465519</v>
      </c>
      <c r="BF146" s="110">
        <f t="shared" si="207"/>
        <v>18.766319474465519</v>
      </c>
      <c r="BG146" s="2">
        <f t="shared" si="247"/>
        <v>2.2592552006783478E-2</v>
      </c>
      <c r="BH146" s="110">
        <f>BG146*'DT-Prelim Calcs'!$C$21/BB$2/'DT-Prelim Calcs'!$C$19/'DT-Prelim Calcs'!$C$18*3.39*'DT-Prelim Calcs'!$C$20</f>
        <v>0.39156708328180467</v>
      </c>
      <c r="BI146" s="88">
        <f t="shared" si="208"/>
        <v>0</v>
      </c>
      <c r="BJ146" s="110">
        <f>BH145*'DT-Prelim Calcs'!$C$11+BJ145</f>
        <v>25.832896610992794</v>
      </c>
      <c r="BK146" s="110">
        <f>BK145+0.5*BH146*'DT-Prelim Calcs'!$C$11^2+BJ146*'DT-Prelim Calcs'!$C$11</f>
        <v>109.51261219288675</v>
      </c>
      <c r="BL146" s="110">
        <f>MIN('Drive Train'!$G$35-BF145*'DT-Prelim Calcs'!$C$21*'Drive Train'!$G$38,BL145+BF$2)</f>
        <v>11.008115434501342</v>
      </c>
      <c r="BM146" s="110">
        <f>'Drive Train'!$G$35-BF146*'DT-Prelim Calcs'!$C$21*'Drive Train'!$G$38</f>
        <v>11.011031247298103</v>
      </c>
      <c r="BN146" s="1">
        <f>IF(BK146&gt;='Drive Train'!$G$30,1,0)</f>
        <v>1</v>
      </c>
      <c r="BO146" s="110">
        <f t="shared" si="248"/>
        <v>0</v>
      </c>
      <c r="BP146" s="119">
        <f>BP145+'DT-Prelim Calcs'!$C$11</f>
        <v>5.6800000000000042</v>
      </c>
      <c r="BQ146" s="2">
        <f>CA146/'Drive Train'!$G$35</f>
        <v>0.87445469383942331</v>
      </c>
      <c r="BR146" s="88">
        <f>BY146*12*60/(PI() * 'Drive Train'!$G$17)/BQ$2*BQ146</f>
        <v>4107.6197642898815</v>
      </c>
      <c r="BS146" s="2">
        <f>('DT-Prelim Calcs'!$C$6*BQ146-BR146)/('DT-Prelim Calcs'!$C$6*BQ146)*'DT-Prelim Calcs'!$C$7*BQ146</f>
        <v>0.24124415467510529</v>
      </c>
      <c r="BT146" s="110">
        <f>BS146/'DT-Prelim Calcs'!$C$7*('DT-Prelim Calcs'!$C$8-'DT-Prelim Calcs'!$C$9)+'DT-Prelim Calcs'!$C$9</f>
        <v>17.714182483729829</v>
      </c>
      <c r="BU146" s="110">
        <f t="shared" si="209"/>
        <v>17.714182483729829</v>
      </c>
      <c r="BV146" s="2">
        <f t="shared" si="249"/>
        <v>6.0137554562736395E-4</v>
      </c>
      <c r="BW146" s="110">
        <f>BV146*'DT-Prelim Calcs'!$C$21/BQ$2/'DT-Prelim Calcs'!$C$19/'DT-Prelim Calcs'!$C$18*3.39*'DT-Prelim Calcs'!$C$20</f>
        <v>1.4145301695205136E-2</v>
      </c>
      <c r="BX146" s="88">
        <f t="shared" si="210"/>
        <v>1</v>
      </c>
      <c r="BY146" s="110">
        <f>BW145*'DT-Prelim Calcs'!$C$11+BY145</f>
        <v>19.41731615886772</v>
      </c>
      <c r="BZ146" s="110">
        <f>BZ145+0.5*BW146*'DT-Prelim Calcs'!$C$11^2+BY146*'DT-Prelim Calcs'!$C$11</f>
        <v>94.113473743562807</v>
      </c>
      <c r="CA146" s="110">
        <f>MIN('Drive Train'!$G$35-BU145*'DT-Prelim Calcs'!$C$21*'Drive Train'!$G$38,CA145+BU$2)</f>
        <v>11.105574611760675</v>
      </c>
      <c r="CB146" s="110">
        <f>'Drive Train'!$G$35-BU146*'DT-Prelim Calcs'!$C$21*'Drive Train'!$G$38</f>
        <v>11.105723576464314</v>
      </c>
      <c r="CC146" s="1">
        <f>IF(BZ146&gt;='Drive Train'!$G$30,1,0)</f>
        <v>1</v>
      </c>
      <c r="CD146" s="110">
        <f t="shared" si="250"/>
        <v>0</v>
      </c>
      <c r="CE146" s="119">
        <f>CE145+'DT-Prelim Calcs'!$C$11</f>
        <v>5.6800000000000042</v>
      </c>
      <c r="CF146" s="2">
        <f>CP146/'Drive Train'!$G$35</f>
        <v>0.87466884124702438</v>
      </c>
      <c r="CG146" s="88">
        <f>CN146*12*60/(PI() * 'Drive Train'!$G$17)/CF$2*CF146</f>
        <v>4110.811485373657</v>
      </c>
      <c r="CH146" s="2">
        <f>('DT-Prelim Calcs'!$C$6*CF146-CG146)/('DT-Prelim Calcs'!$C$6*CF146)*'DT-Prelim Calcs'!$C$7*CF146</f>
        <v>0.24077549862802078</v>
      </c>
      <c r="CI146" s="110">
        <f>CH146/'DT-Prelim Calcs'!$C$7*('DT-Prelim Calcs'!$C$8-'DT-Prelim Calcs'!$C$9)+'DT-Prelim Calcs'!$C$9</f>
        <v>17.685597788659422</v>
      </c>
      <c r="CJ146" s="110">
        <f t="shared" si="211"/>
        <v>17.685597788659422</v>
      </c>
      <c r="CK146" s="2">
        <f t="shared" si="251"/>
        <v>4.6971365093850803E-6</v>
      </c>
      <c r="CL146" s="110">
        <f>CK146*'DT-Prelim Calcs'!$C$21/CF$2/'DT-Prelim Calcs'!$C$19/'DT-Prelim Calcs'!$C$18*3.39*'DT-Prelim Calcs'!$C$20</f>
        <v>1.3955881507479517E-4</v>
      </c>
      <c r="CM146" s="88">
        <f t="shared" si="212"/>
        <v>1</v>
      </c>
      <c r="CN146" s="110">
        <f>CL145*'DT-Prelim Calcs'!$C$11+CN145</f>
        <v>15.380219911203399</v>
      </c>
      <c r="CO146" s="110">
        <f>CO145+0.5*CL146*'DT-Prelim Calcs'!$C$11^2+CN146*'DT-Prelim Calcs'!$C$11</f>
        <v>79.330967648956417</v>
      </c>
      <c r="CP146" s="110">
        <f>MIN('Drive Train'!$G$35-CJ145*'DT-Prelim Calcs'!$C$21*'Drive Train'!$G$38,CP145+CJ$2)</f>
        <v>11.108294283837209</v>
      </c>
      <c r="CQ146" s="110">
        <f>'Drive Train'!$G$35-CJ146*'DT-Prelim Calcs'!$C$21*'Drive Train'!$G$38</f>
        <v>11.108296199020652</v>
      </c>
      <c r="CR146" s="1">
        <f>IF(CO146&gt;='Drive Train'!$G$30,1,0)</f>
        <v>1</v>
      </c>
      <c r="CS146" s="110">
        <f t="shared" si="252"/>
        <v>0</v>
      </c>
      <c r="CT146" s="119">
        <f>CT145+'DT-Prelim Calcs'!$C$11</f>
        <v>5.6800000000000042</v>
      </c>
      <c r="CU146" s="2">
        <f>DE146/'Drive Train'!$G$35</f>
        <v>0.87467058154403565</v>
      </c>
      <c r="CV146" s="88">
        <f>DC146*12*60/(PI() * 'Drive Train'!$G$17)/CU$2*CU146</f>
        <v>4110.8368846127341</v>
      </c>
      <c r="CW146" s="2">
        <f>('DT-Prelim Calcs'!$C$6*CU146-CV146)/('DT-Prelim Calcs'!$C$6*CU146)*'DT-Prelim Calcs'!$C$7*CU146</f>
        <v>0.24077182009627601</v>
      </c>
      <c r="CX146" s="110">
        <f>CW146/'DT-Prelim Calcs'!$C$7*('DT-Prelim Calcs'!$C$8-'DT-Prelim Calcs'!$C$9)+'DT-Prelim Calcs'!$C$9</f>
        <v>17.685373424311869</v>
      </c>
      <c r="CY146" s="110">
        <f t="shared" si="213"/>
        <v>17.685373424311869</v>
      </c>
      <c r="CZ146" s="2">
        <f t="shared" si="253"/>
        <v>1.002276961425963E-8</v>
      </c>
      <c r="DA146" s="110">
        <f>CZ146*'DT-Prelim Calcs'!$C$21/CU$2/'DT-Prelim Calcs'!$C$19/'DT-Prelim Calcs'!$C$18*3.39*'DT-Prelim Calcs'!$C$20</f>
        <v>3.5983101621088092E-7</v>
      </c>
      <c r="DB146" s="88">
        <f t="shared" si="214"/>
        <v>1</v>
      </c>
      <c r="DC146" s="110">
        <f>DA145*'DT-Prelim Calcs'!$C$11+DC145</f>
        <v>12.728511176693239</v>
      </c>
      <c r="DD146" s="110">
        <f>DD145+0.5*DA146*'DT-Prelim Calcs'!$C$11^2+DC146*'DT-Prelim Calcs'!$C$11</f>
        <v>67.688512498198989</v>
      </c>
      <c r="DE146" s="110">
        <f>MIN('Drive Train'!$G$35-CY145*'DT-Prelim Calcs'!$C$21*'Drive Train'!$G$38,DE145+CY$2)</f>
        <v>11.108316385609251</v>
      </c>
      <c r="DF146" s="110">
        <f>'Drive Train'!$G$35-CY146*'DT-Prelim Calcs'!$C$21*'Drive Train'!$G$38</f>
        <v>11.108316391811931</v>
      </c>
      <c r="DG146" s="1">
        <f>IF(DD146&gt;='Drive Train'!$G$30,1,0)</f>
        <v>1</v>
      </c>
      <c r="DH146" s="110">
        <f t="shared" si="254"/>
        <v>0</v>
      </c>
      <c r="DI146" s="119">
        <f>DI145+'DT-Prelim Calcs'!$C$11</f>
        <v>5.6800000000000042</v>
      </c>
      <c r="DJ146" s="2">
        <f>DT146/'Drive Train'!$G$35</f>
        <v>0.8746705854264889</v>
      </c>
      <c r="DK146" s="88">
        <f>DR146*12*60/(PI() * 'Drive Train'!$G$17)/DJ$2*DJ146</f>
        <v>4110.8369398130408</v>
      </c>
      <c r="DL146" s="2">
        <f>('DT-Prelim Calcs'!$C$6*DJ146-DK146)/('DT-Prelim Calcs'!$C$6*DJ146)*'DT-Prelim Calcs'!$C$7*DJ146</f>
        <v>0.24077181224306388</v>
      </c>
      <c r="DM146" s="110">
        <f>DL146/'DT-Prelim Calcs'!$C$7*('DT-Prelim Calcs'!$C$8-'DT-Prelim Calcs'!$C$9)+'DT-Prelim Calcs'!$C$9</f>
        <v>17.685372945321628</v>
      </c>
      <c r="DN146" s="110">
        <f t="shared" si="215"/>
        <v>17.685372945321628</v>
      </c>
      <c r="DO146" s="2">
        <f t="shared" si="255"/>
        <v>5.2027548935740242E-12</v>
      </c>
      <c r="DP146" s="110">
        <f>DO146*'DT-Prelim Calcs'!$C$21/DJ$2/'DT-Prelim Calcs'!$C$19/'DT-Prelim Calcs'!$C$18*3.39*'DT-Prelim Calcs'!$C$20</f>
        <v>2.1899042839819169E-10</v>
      </c>
      <c r="DQ146" s="88">
        <f t="shared" si="216"/>
        <v>1</v>
      </c>
      <c r="DR146" s="110">
        <f>DP145*'DT-Prelim Calcs'!$C$11+DR145</f>
        <v>10.85667139536095</v>
      </c>
      <c r="DS146" s="110">
        <f>DS145+0.5*DP146*'DT-Prelim Calcs'!$C$11^2+DR146*'DT-Prelim Calcs'!$C$11</f>
        <v>58.699255017532032</v>
      </c>
      <c r="DT146" s="110">
        <f>MIN('Drive Train'!$G$35-DN145*'DT-Prelim Calcs'!$C$21*'Drive Train'!$G$38,DT145+DN$2)</f>
        <v>11.108316434916409</v>
      </c>
      <c r="DU146" s="110">
        <f>'Drive Train'!$G$35-DN146*'DT-Prelim Calcs'!$C$21*'Drive Train'!$G$38</f>
        <v>11.108316434921052</v>
      </c>
      <c r="DV146" s="1">
        <f>IF(DS146&gt;='Drive Train'!$G$30,1,0)</f>
        <v>1</v>
      </c>
      <c r="DW146" s="110">
        <f t="shared" si="256"/>
        <v>0</v>
      </c>
      <c r="DX146" s="119">
        <f>DX145+'DT-Prelim Calcs'!$C$11</f>
        <v>5.6800000000000042</v>
      </c>
      <c r="DY146" s="2">
        <f>EI146/'Drive Train'!$G$35</f>
        <v>0.87467058542861487</v>
      </c>
      <c r="DZ146" s="88">
        <f>EG146*12*60/(PI() * 'Drive Train'!$G$17)/DY$2*DY146</f>
        <v>4110.8369398423229</v>
      </c>
      <c r="EA146" s="2">
        <f>('DT-Prelim Calcs'!$C$6*DY146-DZ146)/('DT-Prelim Calcs'!$C$6*DY146)*'DT-Prelim Calcs'!$C$7*DY146</f>
        <v>0.24077181223899166</v>
      </c>
      <c r="EB146" s="110">
        <f>EA146/'DT-Prelim Calcs'!$C$7*('DT-Prelim Calcs'!$C$8-'DT-Prelim Calcs'!$C$9)+'DT-Prelim Calcs'!$C$9</f>
        <v>17.685372945073251</v>
      </c>
      <c r="EC146" s="110">
        <f t="shared" si="217"/>
        <v>17.685372945073251</v>
      </c>
      <c r="ED146" s="2">
        <f t="shared" si="257"/>
        <v>6.106226635438361E-16</v>
      </c>
      <c r="EE146" s="110">
        <f>ED146*'DT-Prelim Calcs'!$C$21/DY$2/'DT-Prelim Calcs'!$C$19/'DT-Prelim Calcs'!$C$18*3.39*'DT-Prelim Calcs'!$C$20</f>
        <v>2.9481554287181558E-14</v>
      </c>
      <c r="EF146" s="88">
        <f t="shared" si="218"/>
        <v>1</v>
      </c>
      <c r="EG146" s="110">
        <f>EE145*'DT-Prelim Calcs'!$C$11+EG145</f>
        <v>9.4647904472821676</v>
      </c>
      <c r="EH146" s="110">
        <f>EH145+0.5*EE146*'DT-Prelim Calcs'!$C$11^2+EG146*'DT-Prelim Calcs'!$C$11</f>
        <v>51.68375459470343</v>
      </c>
      <c r="EI146" s="110">
        <f>MIN('Drive Train'!$G$35-EC145*'DT-Prelim Calcs'!$C$21*'Drive Train'!$G$38,EI145+EC$2)</f>
        <v>11.108316434943408</v>
      </c>
      <c r="EJ146" s="110">
        <f>'Drive Train'!$G$35-EC146*'DT-Prelim Calcs'!$C$21*'Drive Train'!$G$38</f>
        <v>11.108316434943408</v>
      </c>
      <c r="EK146" s="1">
        <f>IF(EH146&gt;='Drive Train'!$G$30,1,0)</f>
        <v>1</v>
      </c>
      <c r="EL146" s="110">
        <f t="shared" si="258"/>
        <v>0</v>
      </c>
      <c r="EM146" s="119">
        <f>EM145+'DT-Prelim Calcs'!$C$11</f>
        <v>5.6800000000000042</v>
      </c>
      <c r="EN146" s="2">
        <f>EX146/'Drive Train'!$G$35</f>
        <v>0.87467058542861498</v>
      </c>
      <c r="EO146" s="88">
        <f>EV146*12*60/(PI() * 'Drive Train'!$G$17)/EN$2*EN146</f>
        <v>4110.8369398423256</v>
      </c>
      <c r="EP146" s="2">
        <f>('DT-Prelim Calcs'!$C$6*EN146-EO146)/('DT-Prelim Calcs'!$C$6*EN146)*'DT-Prelim Calcs'!$C$7*EN146</f>
        <v>0.24077181223899105</v>
      </c>
      <c r="EQ146" s="110">
        <f>EP146/'DT-Prelim Calcs'!$C$7*('DT-Prelim Calcs'!$C$8-'DT-Prelim Calcs'!$C$9)+'DT-Prelim Calcs'!$C$9</f>
        <v>17.685372945073215</v>
      </c>
      <c r="ER146" s="110">
        <f t="shared" si="219"/>
        <v>17.685372945073215</v>
      </c>
      <c r="ES146" s="2">
        <f t="shared" si="259"/>
        <v>-8.3266726846886741E-17</v>
      </c>
      <c r="ET146" s="110">
        <f>ES146*'DT-Prelim Calcs'!$C$21/EN$2/'DT-Prelim Calcs'!$C$19/'DT-Prelim Calcs'!$C$18*3.39*'DT-Prelim Calcs'!$C$20</f>
        <v>-4.5356237364894706E-15</v>
      </c>
      <c r="EU146" s="88">
        <f t="shared" si="220"/>
        <v>1</v>
      </c>
      <c r="EV146" s="110">
        <f>ET145*'DT-Prelim Calcs'!$C$11+EV145</f>
        <v>8.3892460782728335</v>
      </c>
      <c r="EW146" s="110">
        <f>EW145+0.5*ET146*'DT-Prelim Calcs'!$C$11^2+EV146*'DT-Prelim Calcs'!$C$11</f>
        <v>46.107474071148019</v>
      </c>
      <c r="EX146" s="110">
        <f>MIN('Drive Train'!$G$35-ER145*'DT-Prelim Calcs'!$C$21*'Drive Train'!$G$38,EX145+ER$2)</f>
        <v>11.10831643494341</v>
      </c>
      <c r="EY146" s="110">
        <f>'Drive Train'!$G$35-ER146*'DT-Prelim Calcs'!$C$21*'Drive Train'!$G$38</f>
        <v>11.10831643494341</v>
      </c>
      <c r="EZ146" s="1">
        <f>IF(EW146&gt;='Drive Train'!$G$30,1,0)</f>
        <v>1</v>
      </c>
      <c r="FA146" s="110">
        <f t="shared" si="260"/>
        <v>0</v>
      </c>
      <c r="FB146" s="119">
        <f>FB145+'DT-Prelim Calcs'!$C$11</f>
        <v>5.6800000000000042</v>
      </c>
      <c r="FC146" s="2">
        <f>FM146/'Drive Train'!$G$35</f>
        <v>0.87467058542861498</v>
      </c>
      <c r="FD146" s="88">
        <f>FK146*12*60/(PI() * 'Drive Train'!$G$17)/FC$2*FC146</f>
        <v>4110.8369398423247</v>
      </c>
      <c r="FE146" s="2">
        <f>('DT-Prelim Calcs'!$C$6*FC146-FD146)/('DT-Prelim Calcs'!$C$6*FC146)*'DT-Prelim Calcs'!$C$7*FC146</f>
        <v>0.24077181223899125</v>
      </c>
      <c r="FF146" s="110">
        <f>FE146/'DT-Prelim Calcs'!$C$7*('DT-Prelim Calcs'!$C$8-'DT-Prelim Calcs'!$C$9)+'DT-Prelim Calcs'!$C$9</f>
        <v>17.685372945073226</v>
      </c>
      <c r="FG146" s="110">
        <f t="shared" si="221"/>
        <v>17.685372945073226</v>
      </c>
      <c r="FH146" s="2">
        <f t="shared" si="261"/>
        <v>1.1102230246251565E-16</v>
      </c>
      <c r="FI146" s="110">
        <f>FH146*'DT-Prelim Calcs'!$C$21/FC$2/'DT-Prelim Calcs'!$C$19/'DT-Prelim Calcs'!$C$18*3.39*'DT-Prelim Calcs'!$C$20</f>
        <v>6.7347140329692135E-15</v>
      </c>
      <c r="FJ146" s="88">
        <f t="shared" si="222"/>
        <v>1</v>
      </c>
      <c r="FK146" s="110">
        <f>FI145*'DT-Prelim Calcs'!$C$11+FK145</f>
        <v>7.5332005600817276</v>
      </c>
      <c r="FL146" s="110">
        <f>FL145+0.5*FI146*'DT-Prelim Calcs'!$C$11^2+FK146*'DT-Prelim Calcs'!$C$11</f>
        <v>41.592658187585485</v>
      </c>
      <c r="FM146" s="110">
        <f>MIN('Drive Train'!$G$35-FG145*'DT-Prelim Calcs'!$C$21*'Drive Train'!$G$38,FM145+FG$2)</f>
        <v>11.10831643494341</v>
      </c>
      <c r="FN146" s="110">
        <f>'Drive Train'!$G$35-FG146*'DT-Prelim Calcs'!$C$21*'Drive Train'!$G$38</f>
        <v>11.10831643494341</v>
      </c>
      <c r="FO146" s="1">
        <f>IF(FL146&gt;='Drive Train'!$G$30,1,0)</f>
        <v>1</v>
      </c>
      <c r="FP146" s="110">
        <f t="shared" si="262"/>
        <v>0</v>
      </c>
      <c r="FQ146" s="119">
        <f>FQ145+'DT-Prelim Calcs'!$C$11</f>
        <v>5.6800000000000042</v>
      </c>
      <c r="FR146" s="2">
        <f>GB146/'Drive Train'!$G$35</f>
        <v>0.87467058542861498</v>
      </c>
      <c r="FS146" s="88">
        <f>FZ146*12*60/(PI() * 'Drive Train'!$G$17)/FR$2*FR146</f>
        <v>4110.8369398423247</v>
      </c>
      <c r="FT146" s="2">
        <f>('DT-Prelim Calcs'!$C$6*FR146-FS146)/('DT-Prelim Calcs'!$C$6*FR146)*'DT-Prelim Calcs'!$C$7*FR146</f>
        <v>0.24077181223899125</v>
      </c>
      <c r="FU146" s="110">
        <f>FT146/'DT-Prelim Calcs'!$C$7*('DT-Prelim Calcs'!$C$8-'DT-Prelim Calcs'!$C$9)+'DT-Prelim Calcs'!$C$9</f>
        <v>17.685372945073226</v>
      </c>
      <c r="FV146" s="110">
        <f t="shared" si="223"/>
        <v>17.685372945073226</v>
      </c>
      <c r="FW146" s="2">
        <f t="shared" si="263"/>
        <v>1.3877787807814457E-16</v>
      </c>
      <c r="FX146" s="110">
        <f>FW146*'DT-Prelim Calcs'!$C$21/FR$2/'DT-Prelim Calcs'!$C$19/'DT-Prelim Calcs'!$C$18*3.39*'DT-Prelim Calcs'!$C$20</f>
        <v>9.2774121882739154E-15</v>
      </c>
      <c r="FY146" s="88">
        <f t="shared" si="224"/>
        <v>1</v>
      </c>
      <c r="FZ146" s="110">
        <f>FX145*'DT-Prelim Calcs'!$C$11+FZ145</f>
        <v>6.8356819897037893</v>
      </c>
      <c r="GA146" s="110">
        <f>GA145+0.5*FX146*'DT-Prelim Calcs'!$C$11^2+FZ146*'DT-Prelim Calcs'!$C$11</f>
        <v>37.870125856811491</v>
      </c>
      <c r="GB146" s="110">
        <f>MIN('Drive Train'!$G$35-FV145*'DT-Prelim Calcs'!$C$21*'Drive Train'!$G$38,GB145+FV$2)</f>
        <v>11.10831643494341</v>
      </c>
      <c r="GC146" s="110">
        <f>'Drive Train'!$G$35-FV146*'DT-Prelim Calcs'!$C$21*'Drive Train'!$G$38</f>
        <v>11.10831643494341</v>
      </c>
      <c r="GD146" s="1">
        <f>IF(GA146&gt;='Drive Train'!$G$30,1,0)</f>
        <v>1</v>
      </c>
      <c r="GE146" s="110">
        <f t="shared" si="264"/>
        <v>0</v>
      </c>
      <c r="GF146" s="119">
        <f>GF145+'DT-Prelim Calcs'!$C$11</f>
        <v>5.6800000000000042</v>
      </c>
      <c r="GG146" s="2">
        <f>GQ146/'Drive Train'!$G$35</f>
        <v>0.87467058315525126</v>
      </c>
      <c r="GH146" s="88">
        <f>GO146*12*60/(PI() * 'Drive Train'!$G$17)/GG$2*GG146</f>
        <v>4110.8369077098187</v>
      </c>
      <c r="GI146" s="2">
        <f>('DT-Prelim Calcs'!$C$6*GG146-GH146)/('DT-Prelim Calcs'!$C$6*GG146)*'DT-Prelim Calcs'!$C$7*GG146</f>
        <v>0.24077181679156798</v>
      </c>
      <c r="GJ146" s="110">
        <f>GI146/'DT-Prelim Calcs'!$C$7*('DT-Prelim Calcs'!$C$8-'DT-Prelim Calcs'!$C$9)+'DT-Prelim Calcs'!$C$9</f>
        <v>17.685373222748119</v>
      </c>
      <c r="GK146" s="110">
        <f t="shared" si="265"/>
        <v>17.685373222748119</v>
      </c>
      <c r="GL146" s="2">
        <f t="shared" si="266"/>
        <v>5.8087864518441279E-9</v>
      </c>
      <c r="GM146" s="110">
        <f>GL146*'DT-Prelim Calcs'!$C$21/GG$2/'DT-Prelim Calcs'!$C$19/'DT-Prelim Calcs'!$C$18*3.39*'DT-Prelim Calcs'!$C$20</f>
        <v>2.1573445667965527E-7</v>
      </c>
      <c r="GN146" s="88">
        <f t="shared" si="225"/>
        <v>1</v>
      </c>
      <c r="GO146" s="110">
        <f>GM145*'DT-Prelim Calcs'!$C$11+GO145</f>
        <v>12.304227517270402</v>
      </c>
      <c r="GP146" s="110">
        <f>GP145+0.5*GM146*'DT-Prelim Calcs'!$C$11^2+GO146*'DT-Prelim Calcs'!$C$11</f>
        <v>63.80970902889117</v>
      </c>
      <c r="GQ146" s="110">
        <f>MIN('Drive Train'!$G$35-GK145*'DT-Prelim Calcs'!$C$21*'Drive Train'!$G$38,GQ145+GK$2)</f>
        <v>11.10831640607169</v>
      </c>
      <c r="GR146" s="110">
        <f>'Drive Train'!$G$35-GK146*'DT-Prelim Calcs'!$C$21*'Drive Train'!$G$38</f>
        <v>11.108316409952668</v>
      </c>
      <c r="GS146" s="1">
        <f>IF(GP146&gt;='Drive Train'!$G$30,1,0)</f>
        <v>1</v>
      </c>
      <c r="GT146" s="110">
        <f t="shared" si="267"/>
        <v>0</v>
      </c>
      <c r="GU146" s="119">
        <f>GU145+'DT-Prelim Calcs'!$C$11</f>
        <v>5.6800000000000042</v>
      </c>
      <c r="GV146" s="2">
        <f>HF146/'Drive Train'!$G$35</f>
        <v>0.87467058380357787</v>
      </c>
      <c r="GW146" s="88">
        <f>HD146*12*60/(PI() * 'Drive Train'!$G$17)/GV$2*GV146</f>
        <v>4110.8369168734916</v>
      </c>
      <c r="GX146" s="2">
        <f>('DT-Prelim Calcs'!$C$6*GV146-GW146)/('DT-Prelim Calcs'!$C$6*GV146)*'DT-Prelim Calcs'!$C$7*GV146</f>
        <v>0.24077181549324631</v>
      </c>
      <c r="GY146" s="110">
        <f>GX146/'DT-Prelim Calcs'!$C$7*('DT-Prelim Calcs'!$C$8-'DT-Prelim Calcs'!$C$9)+'DT-Prelim Calcs'!$C$9</f>
        <v>17.685373143559705</v>
      </c>
      <c r="GZ146" s="110">
        <f t="shared" si="226"/>
        <v>17.685373143559705</v>
      </c>
      <c r="HA146" s="2">
        <f t="shared" si="268"/>
        <v>4.152214072572491E-9</v>
      </c>
      <c r="HB146" s="110">
        <f>HA146*'DT-Prelim Calcs'!$C$21/GV$2/'DT-Prelim Calcs'!$C$19/'DT-Prelim Calcs'!$C$18*3.39*'DT-Prelim Calcs'!$C$20</f>
        <v>1.5421046278601977E-7</v>
      </c>
      <c r="HC146" s="88">
        <f t="shared" si="227"/>
        <v>1</v>
      </c>
      <c r="HD146" s="110">
        <f>HB145*'DT-Prelim Calcs'!$C$11+HD145</f>
        <v>12.304227535578184</v>
      </c>
      <c r="HE146" s="110">
        <f>HE145+0.5*HB146*'DT-Prelim Calcs'!$C$11^2+HD146*'DT-Prelim Calcs'!$C$11</f>
        <v>64.477326048568585</v>
      </c>
      <c r="HF146" s="110">
        <f>MIN('Drive Train'!$G$35-GZ145*'DT-Prelim Calcs'!$C$21*'Drive Train'!$G$38,HF145+GZ$2)</f>
        <v>11.108316414305438</v>
      </c>
      <c r="HG146" s="110">
        <f>'Drive Train'!$G$35-GZ146*'DT-Prelim Calcs'!$C$21*'Drive Train'!$G$38</f>
        <v>11.108316417079626</v>
      </c>
      <c r="HH146" s="1">
        <f>IF(HE146&gt;='Drive Train'!$G$30,1,0)</f>
        <v>1</v>
      </c>
      <c r="HI146" s="110">
        <f t="shared" si="269"/>
        <v>0</v>
      </c>
      <c r="HJ146" s="119">
        <f>HJ145+'DT-Prelim Calcs'!$C$11</f>
        <v>5.6800000000000042</v>
      </c>
      <c r="HK146" s="2">
        <f>HU146/'Drive Train'!$G$35</f>
        <v>0.87467058411770293</v>
      </c>
      <c r="HL146" s="88">
        <f>HS146*12*60/(PI() * 'Drive Train'!$G$17)/HK$2*HK146</f>
        <v>4110.8369213134411</v>
      </c>
      <c r="HM146" s="2">
        <f>('DT-Prelim Calcs'!$C$6*HK146-HL146)/('DT-Prelim Calcs'!$C$6*HK146)*'DT-Prelim Calcs'!$C$7*HK146</f>
        <v>0.2407718148641885</v>
      </c>
      <c r="HN146" s="110">
        <f>HM146/'DT-Prelim Calcs'!$C$7*('DT-Prelim Calcs'!$C$8-'DT-Prelim Calcs'!$C$9)+'DT-Prelim Calcs'!$C$9</f>
        <v>17.685373105191641</v>
      </c>
      <c r="HO146" s="110">
        <f t="shared" si="228"/>
        <v>17.685373105191641</v>
      </c>
      <c r="HP146" s="2">
        <f t="shared" si="270"/>
        <v>3.3495778928305242E-9</v>
      </c>
      <c r="HQ146" s="110">
        <f>HP146*'DT-Prelim Calcs'!$C$21/HK$2/'DT-Prelim Calcs'!$C$19/'DT-Prelim Calcs'!$C$18*3.39*'DT-Prelim Calcs'!$C$20</f>
        <v>1.2440109010834198E-7</v>
      </c>
      <c r="HR146" s="88">
        <f t="shared" si="229"/>
        <v>1</v>
      </c>
      <c r="HS146" s="110">
        <f>HQ145*'DT-Prelim Calcs'!$C$11+HS145</f>
        <v>12.304227544448606</v>
      </c>
      <c r="HT146" s="110">
        <f>HT145+0.5*HQ146*'DT-Prelim Calcs'!$C$11^2+HS146*'DT-Prelim Calcs'!$C$11</f>
        <v>64.946048811231663</v>
      </c>
      <c r="HU146" s="110">
        <f>MIN('Drive Train'!$G$35-HO145*'DT-Prelim Calcs'!$C$21*'Drive Train'!$G$38,HU145+HO$2)</f>
        <v>11.108316418294827</v>
      </c>
      <c r="HV146" s="110">
        <f>'Drive Train'!$G$35-HO146*'DT-Prelim Calcs'!$C$21*'Drive Train'!$G$38</f>
        <v>11.108316420532752</v>
      </c>
      <c r="HW146" s="1">
        <f>IF(HT146&gt;='Drive Train'!$G$30,1,0)</f>
        <v>1</v>
      </c>
      <c r="HX146" s="110">
        <f t="shared" si="271"/>
        <v>0</v>
      </c>
      <c r="HY146" s="119">
        <f>HY145+'DT-Prelim Calcs'!$C$11</f>
        <v>5.6800000000000042</v>
      </c>
      <c r="HZ146" s="2">
        <f>IJ146/'Drive Train'!$G$35</f>
        <v>0.87467058428662436</v>
      </c>
      <c r="IA146" s="88">
        <f>IH146*12*60/(PI() * 'Drive Train'!$G$17)/HZ$2*HZ146</f>
        <v>4110.8369237010374</v>
      </c>
      <c r="IB146" s="2">
        <f>('DT-Prelim Calcs'!$C$6*HZ146-IA146)/('DT-Prelim Calcs'!$C$6*HZ146)*'DT-Prelim Calcs'!$C$7*HZ146</f>
        <v>0.24077181452591045</v>
      </c>
      <c r="IC146" s="110">
        <f>IB146/'DT-Prelim Calcs'!$C$7*('DT-Prelim Calcs'!$C$8-'DT-Prelim Calcs'!$C$9)+'DT-Prelim Calcs'!$C$9</f>
        <v>17.685373084559078</v>
      </c>
      <c r="ID146" s="110">
        <f t="shared" si="230"/>
        <v>17.685373084559078</v>
      </c>
      <c r="IE146" s="2">
        <f t="shared" si="272"/>
        <v>2.9179575977700267E-9</v>
      </c>
      <c r="IF146" s="110">
        <f>IE146*'DT-Prelim Calcs'!$C$21/HZ$2/'DT-Prelim Calcs'!$C$19/'DT-Prelim Calcs'!$C$18*3.39*'DT-Prelim Calcs'!$C$20</f>
        <v>1.0837100006823949E-7</v>
      </c>
      <c r="IG146" s="88">
        <f t="shared" si="231"/>
        <v>1</v>
      </c>
      <c r="IH146" s="110">
        <f>IF145*'DT-Prelim Calcs'!$C$11+IH145</f>
        <v>12.304227549218702</v>
      </c>
      <c r="II146" s="110">
        <f>II145+0.5*IF146*'DT-Prelim Calcs'!$C$11^2+IH146*'DT-Prelim Calcs'!$C$11</f>
        <v>65.275114181354496</v>
      </c>
      <c r="IJ146" s="110">
        <f>MIN('Drive Train'!$G$35-ID145*'DT-Prelim Calcs'!$C$21*'Drive Train'!$G$38,IJ145+ID$2)</f>
        <v>11.108316420440129</v>
      </c>
      <c r="IK146" s="110">
        <f>'Drive Train'!$G$35-ID146*'DT-Prelim Calcs'!$C$21*'Drive Train'!$G$38</f>
        <v>11.108316422389683</v>
      </c>
      <c r="IL146" s="1">
        <f>IF(II146&gt;='Drive Train'!$G$30,1,0)</f>
        <v>1</v>
      </c>
      <c r="IM146" s="110">
        <f t="shared" si="273"/>
        <v>0</v>
      </c>
      <c r="IN146" s="119">
        <f>IN145+'DT-Prelim Calcs'!$C$11</f>
        <v>5.6800000000000042</v>
      </c>
      <c r="IO146" s="2">
        <f>IY146/'Drive Train'!$G$35</f>
        <v>0.8746705843857896</v>
      </c>
      <c r="IP146" s="88">
        <f>IW146*12*60/(PI() * 'Drive Train'!$G$17)/IO$2*IO146</f>
        <v>4110.8369251026716</v>
      </c>
      <c r="IQ146" s="2">
        <f>('DT-Prelim Calcs'!$C$6*IO146-IP146)/('DT-Prelim Calcs'!$C$6*IO146)*'DT-Prelim Calcs'!$C$7*IO146</f>
        <v>0.24077181432732506</v>
      </c>
      <c r="IR146" s="110">
        <f>IQ146/'DT-Prelim Calcs'!$C$7*('DT-Prelim Calcs'!$C$8-'DT-Prelim Calcs'!$C$9)+'DT-Prelim Calcs'!$C$9</f>
        <v>17.685373072446779</v>
      </c>
      <c r="IS146" s="110">
        <f t="shared" si="232"/>
        <v>17.685373072446779</v>
      </c>
      <c r="IT146" s="2">
        <f t="shared" si="274"/>
        <v>2.6645758099963501E-9</v>
      </c>
      <c r="IU146" s="110">
        <f>IT146*'DT-Prelim Calcs'!$C$21/IO$2/'DT-Prelim Calcs'!$C$19/'DT-Prelim Calcs'!$C$18*3.39*'DT-Prelim Calcs'!$C$20</f>
        <v>9.8960569374833672E-8</v>
      </c>
      <c r="IV146" s="88">
        <f t="shared" si="233"/>
        <v>1</v>
      </c>
      <c r="IW146" s="110">
        <f>IU145*'DT-Prelim Calcs'!$C$11+IW145</f>
        <v>12.304227552018979</v>
      </c>
      <c r="IX146" s="110">
        <f>IX145+0.5*IU146*'DT-Prelim Calcs'!$C$11^2+IW146*'DT-Prelim Calcs'!$C$11</f>
        <v>65.507831962138638</v>
      </c>
      <c r="IY146" s="110">
        <f>MIN('Drive Train'!$G$35-IS145*'DT-Prelim Calcs'!$C$21*'Drive Train'!$G$38,IY145+IS$2)</f>
        <v>11.108316421699527</v>
      </c>
      <c r="IZ146" s="110">
        <f>'Drive Train'!$G$35-IS146*'DT-Prelim Calcs'!$C$21*'Drive Train'!$G$38</f>
        <v>11.108316423479788</v>
      </c>
      <c r="JA146" s="1">
        <f>IF(IX146&gt;='Drive Train'!$G$30,1,0)</f>
        <v>1</v>
      </c>
      <c r="JB146" s="110">
        <f t="shared" si="275"/>
        <v>0</v>
      </c>
      <c r="JC146" s="119">
        <f>JC145+'DT-Prelim Calcs'!$C$11</f>
        <v>5.6800000000000042</v>
      </c>
      <c r="JD146" s="2">
        <f>JN146/'Drive Train'!$G$35</f>
        <v>0.87467058444385459</v>
      </c>
      <c r="JE146" s="88">
        <f>JL146*12*60/(PI() * 'Drive Train'!$G$17)/JD$2*JD146</f>
        <v>4110.8369259233841</v>
      </c>
      <c r="JF146" s="2">
        <f>('DT-Prelim Calcs'!$C$6*JD146-JE146)/('DT-Prelim Calcs'!$C$6*JD146)*'DT-Prelim Calcs'!$C$7*JD146</f>
        <v>0.24077181421104527</v>
      </c>
      <c r="JG146" s="110">
        <f>JF146/'DT-Prelim Calcs'!$C$7*('DT-Prelim Calcs'!$C$8-'DT-Prelim Calcs'!$C$9)+'DT-Prelim Calcs'!$C$9</f>
        <v>17.685373065354533</v>
      </c>
      <c r="JH146" s="110">
        <f t="shared" si="234"/>
        <v>17.685373065354533</v>
      </c>
      <c r="JI146" s="2">
        <f t="shared" si="276"/>
        <v>2.5162104622111769E-9</v>
      </c>
      <c r="JJ146" s="110">
        <f>JI146*'DT-Prelim Calcs'!$C$21/JD$2/'DT-Prelim Calcs'!$C$19/'DT-Prelim Calcs'!$C$18*3.39*'DT-Prelim Calcs'!$C$20</f>
        <v>9.3450379258555435E-8</v>
      </c>
      <c r="JK146" s="88">
        <f t="shared" si="235"/>
        <v>1</v>
      </c>
      <c r="JL146" s="110">
        <f>JJ145*'DT-Prelim Calcs'!$C$11+JL145</f>
        <v>12.304227553658651</v>
      </c>
      <c r="JM146" s="110">
        <f>JM145+0.5*JJ146*'DT-Prelim Calcs'!$C$11^2+JL146*'DT-Prelim Calcs'!$C$11</f>
        <v>65.66546470590572</v>
      </c>
      <c r="JN146" s="110">
        <f>MIN('Drive Train'!$G$35-JH145*'DT-Prelim Calcs'!$C$21*'Drive Train'!$G$38,JN145+JH$2)</f>
        <v>11.108316422436953</v>
      </c>
      <c r="JO146" s="110">
        <f>'Drive Train'!$G$35-JH146*'DT-Prelim Calcs'!$C$21*'Drive Train'!$G$38</f>
        <v>11.108316424118092</v>
      </c>
      <c r="JP146" s="1">
        <f>IF(JM146&gt;='Drive Train'!$G$30,1,0)</f>
        <v>1</v>
      </c>
      <c r="JQ146" s="110">
        <f>MIN(JG146,'DT-Prelim Calcs'!$C$10)*'DT-Prelim Calcs'!$C$11*1000/60/60*(1-JP146)</f>
        <v>0</v>
      </c>
      <c r="JR146" s="119">
        <f>JR145+'DT-Prelim Calcs'!$C$11</f>
        <v>5.6800000000000042</v>
      </c>
      <c r="JS146" s="2">
        <f>KC146/'Drive Train'!$G$35</f>
        <v>0.87467058446521739</v>
      </c>
      <c r="JT146" s="88">
        <f>KA146*12*60/(PI() * 'Drive Train'!$G$17)/JS$2*JS146</f>
        <v>4110.8369262253327</v>
      </c>
      <c r="JU146" s="2">
        <f>('DT-Prelim Calcs'!$C$6*JS146-JT146)/('DT-Prelim Calcs'!$C$6*JS146)*'DT-Prelim Calcs'!$C$7*JS146</f>
        <v>0.2407718141682649</v>
      </c>
      <c r="JV146" s="110">
        <f>JU146/'DT-Prelim Calcs'!$C$7*('DT-Prelim Calcs'!$C$8-'DT-Prelim Calcs'!$C$9)+'DT-Prelim Calcs'!$C$9</f>
        <v>17.685373062745235</v>
      </c>
      <c r="JW146" s="110">
        <f t="shared" si="236"/>
        <v>17.685373062745235</v>
      </c>
      <c r="JX146" s="2">
        <f t="shared" si="277"/>
        <v>2.4616255422937883E-9</v>
      </c>
      <c r="JY146" s="110">
        <f>JX146*'DT-Prelim Calcs'!$C$21/JS$2/'DT-Prelim Calcs'!$C$19/'DT-Prelim Calcs'!$C$18*3.39*'DT-Prelim Calcs'!$C$20</f>
        <v>9.1423131719176232E-8</v>
      </c>
      <c r="JZ146" s="88">
        <f t="shared" si="237"/>
        <v>1</v>
      </c>
      <c r="KA146" s="110">
        <f>JY145*'DT-Prelim Calcs'!$C$11+KA145</f>
        <v>12.304227554261903</v>
      </c>
      <c r="KB146" s="110">
        <f>KB145+0.5*JY146*'DT-Prelim Calcs'!$C$11^2+KA146*'DT-Prelim Calcs'!$C$11</f>
        <v>65.727554789092792</v>
      </c>
      <c r="KC146" s="110">
        <f>MIN('Drive Train'!$G$35-JW145*'DT-Prelim Calcs'!$C$21*'Drive Train'!$G$38,KC145+JW$2)</f>
        <v>11.10831642270826</v>
      </c>
      <c r="KD146" s="110">
        <f>'Drive Train'!$G$35-JW146*'DT-Prelim Calcs'!$C$21*'Drive Train'!$G$38</f>
        <v>11.108316424352928</v>
      </c>
      <c r="KE146" s="1">
        <f>IF(KB146&gt;='Drive Train'!$G$30,1,0)</f>
        <v>1</v>
      </c>
      <c r="KF146" s="110">
        <f>MIN(JV146,'DT-Prelim Calcs'!$C$10)*'DT-Prelim Calcs'!$C$11*1000/60/60*(1-KE146)</f>
        <v>0</v>
      </c>
      <c r="KG146" s="119">
        <f>KG145+'DT-Prelim Calcs'!$C$11</f>
        <v>5.6800000000000042</v>
      </c>
      <c r="KH146" s="2">
        <f>KR146/'Drive Train'!$G$35</f>
        <v>0.87467058446362889</v>
      </c>
      <c r="KI146" s="88">
        <f>KP146*12*60/(PI() * 'Drive Train'!$G$17)/KH$2*KH146</f>
        <v>4110.8369262028791</v>
      </c>
      <c r="KJ146" s="2">
        <f>('DT-Prelim Calcs'!$C$6*KH146-KI146)/('DT-Prelim Calcs'!$C$6*KH146)*'DT-Prelim Calcs'!$C$7*KH146</f>
        <v>0.24077181417144625</v>
      </c>
      <c r="KK146" s="110">
        <f>KJ146/'DT-Prelim Calcs'!$C$7*('DT-Prelim Calcs'!$C$8-'DT-Prelim Calcs'!$C$9)+'DT-Prelim Calcs'!$C$9</f>
        <v>17.685373062939277</v>
      </c>
      <c r="KL146" s="110">
        <f t="shared" si="238"/>
        <v>17.685373062939277</v>
      </c>
      <c r="KM146" s="2">
        <f t="shared" si="278"/>
        <v>2.4656847119608472E-9</v>
      </c>
      <c r="KN146" s="110">
        <f>KM146*'DT-Prelim Calcs'!$C$21/KH$2/'DT-Prelim Calcs'!$C$19/'DT-Prelim Calcs'!$C$18*3.39*'DT-Prelim Calcs'!$C$20</f>
        <v>9.1573886574764946E-8</v>
      </c>
      <c r="KO146" s="88">
        <f t="shared" si="239"/>
        <v>1</v>
      </c>
      <c r="KP146" s="110">
        <f>KN145*'DT-Prelim Calcs'!$C$11+KP145</f>
        <v>12.304227554217045</v>
      </c>
      <c r="KQ146" s="110">
        <f>KQ145+0.5*KN146*'DT-Prelim Calcs'!$C$11^2+KP146*'DT-Prelim Calcs'!$C$11</f>
        <v>65.722999353144615</v>
      </c>
      <c r="KR146" s="110">
        <f>MIN('Drive Train'!$G$35-KL145*'DT-Prelim Calcs'!$C$21*'Drive Train'!$G$38,KR145+KL$2)</f>
        <v>11.108316422688086</v>
      </c>
      <c r="KS146" s="110">
        <f>'Drive Train'!$G$35-KL146*'DT-Prelim Calcs'!$C$21*'Drive Train'!$G$38</f>
        <v>11.108316424335465</v>
      </c>
      <c r="KT146" s="1">
        <f>IF(KQ146&gt;='Drive Train'!$G$30,1,0)</f>
        <v>1</v>
      </c>
      <c r="KU146" s="110">
        <f>MIN(KK146,'DT-Prelim Calcs'!$C$10)*'DT-Prelim Calcs'!$C$11*1000/60/60*(1-KT146)</f>
        <v>0</v>
      </c>
      <c r="KV146" s="119">
        <f>KV145+'DT-Prelim Calcs'!$C$11</f>
        <v>5.6800000000000042</v>
      </c>
      <c r="KW146" s="2">
        <f>LG146/'Drive Train'!$G$35</f>
        <v>0.87467058446512014</v>
      </c>
      <c r="KX146" s="88">
        <f>LE146*12*60/(PI() * 'Drive Train'!$G$17)/KW$2*KW146</f>
        <v>4110.8369262239594</v>
      </c>
      <c r="KY146" s="2">
        <f>('DT-Prelim Calcs'!$C$6*KW146-KX146)/('DT-Prelim Calcs'!$C$6*KW146)*'DT-Prelim Calcs'!$C$7*KW146</f>
        <v>0.24077181416845941</v>
      </c>
      <c r="KZ146" s="110">
        <f>KY146/'DT-Prelim Calcs'!$C$7*('DT-Prelim Calcs'!$C$8-'DT-Prelim Calcs'!$C$9)+'DT-Prelim Calcs'!$C$9</f>
        <v>17.685373062757101</v>
      </c>
      <c r="LA146" s="110">
        <f t="shared" si="240"/>
        <v>17.685373062757101</v>
      </c>
      <c r="LB146" s="2">
        <f t="shared" si="279"/>
        <v>2.4618737881620945E-9</v>
      </c>
      <c r="LC146" s="110">
        <f>LB146*'DT-Prelim Calcs'!$C$21/KW$2/'DT-Prelim Calcs'!$C$19/'DT-Prelim Calcs'!$C$18*3.39*'DT-Prelim Calcs'!$C$20</f>
        <v>9.1432351405244223E-8</v>
      </c>
      <c r="LD146" s="88">
        <f t="shared" si="241"/>
        <v>1</v>
      </c>
      <c r="LE146" s="110">
        <f>LC145*'DT-Prelim Calcs'!$C$11+LE145</f>
        <v>12.30422755425916</v>
      </c>
      <c r="LF146" s="110">
        <f>LF145+0.5*LC146*'DT-Prelim Calcs'!$C$11^2+LE146*'DT-Prelim Calcs'!$C$11</f>
        <v>65.727339704618075</v>
      </c>
      <c r="LG146" s="110">
        <f>MIN('Drive Train'!$G$35-LA145*'DT-Prelim Calcs'!$C$21*'Drive Train'!$G$38,LG145+LA$2)</f>
        <v>11.108316422707025</v>
      </c>
      <c r="LH146" s="110">
        <f>'Drive Train'!$G$35-LA146*'DT-Prelim Calcs'!$C$21*'Drive Train'!$G$38</f>
        <v>11.108316424351861</v>
      </c>
      <c r="LI146" s="1">
        <f>IF(LF146&gt;='Drive Train'!$G$30,1,0)</f>
        <v>1</v>
      </c>
      <c r="LJ146" s="110">
        <f>MIN(KZ146,'DT-Prelim Calcs'!$C$10)*'DT-Prelim Calcs'!$C$11*1000/60/60*(1-LI146)</f>
        <v>0</v>
      </c>
      <c r="LK146" s="119">
        <f>LK145+'DT-Prelim Calcs'!$C$11</f>
        <v>5.6800000000000042</v>
      </c>
      <c r="LL146" s="2">
        <f>LV146/'Drive Train'!$G$35</f>
        <v>0.87467058446399659</v>
      </c>
      <c r="LM146" s="88">
        <f>LT146*12*60/(PI() * 'Drive Train'!$G$17)/LL$2*LL146</f>
        <v>4110.836926208076</v>
      </c>
      <c r="LN146" s="2">
        <f>('DT-Prelim Calcs'!$C$6*LL146-LM146)/('DT-Prelim Calcs'!$C$6*LL146)*'DT-Prelim Calcs'!$C$7*LL146</f>
        <v>0.24077181417070995</v>
      </c>
      <c r="LO146" s="110">
        <f>LN146/'DT-Prelim Calcs'!$C$7*('DT-Prelim Calcs'!$C$8-'DT-Prelim Calcs'!$C$9)+'DT-Prelim Calcs'!$C$9</f>
        <v>17.685373062894364</v>
      </c>
      <c r="LP146" s="110">
        <f t="shared" si="242"/>
        <v>17.685373062894364</v>
      </c>
      <c r="LQ146" s="2">
        <f t="shared" si="280"/>
        <v>2.4647452134818337E-9</v>
      </c>
      <c r="LR146" s="110">
        <f>LQ146*'DT-Prelim Calcs'!$C$21/LL$2/'DT-Prelim Calcs'!$C$19/'DT-Prelim Calcs'!$C$18*3.39*'DT-Prelim Calcs'!$C$20</f>
        <v>9.1538994227524857E-8</v>
      </c>
      <c r="LS146" s="88">
        <f t="shared" si="243"/>
        <v>1</v>
      </c>
      <c r="LT146" s="110">
        <f>LR145*'DT-Prelim Calcs'!$C$11+LT145</f>
        <v>12.304227554227426</v>
      </c>
      <c r="LU146" s="110">
        <f>LU145+0.5*LR146*'DT-Prelim Calcs'!$C$11^2+LT146*'DT-Prelim Calcs'!$C$11</f>
        <v>65.724464120907257</v>
      </c>
      <c r="LV146" s="110">
        <f>MIN('Drive Train'!$G$35-LP145*'DT-Prelim Calcs'!$C$21*'Drive Train'!$G$38,LV145+LP$2)</f>
        <v>11.108316422692756</v>
      </c>
      <c r="LW146" s="110">
        <f>'Drive Train'!$G$35-LP146*'DT-Prelim Calcs'!$C$21*'Drive Train'!$G$38</f>
        <v>11.108316424339506</v>
      </c>
      <c r="LX146" s="1">
        <f>IF(LU146&gt;='Drive Train'!$G$30,1,0)</f>
        <v>1</v>
      </c>
      <c r="LY146" s="110">
        <f>MIN(LO146,'DT-Prelim Calcs'!$C$10)*'DT-Prelim Calcs'!$C$11*1000/60/60*(1-LX146)</f>
        <v>0</v>
      </c>
      <c r="LZ146" s="119">
        <f>LZ145+'DT-Prelim Calcs'!$C$11</f>
        <v>5.6800000000000042</v>
      </c>
    </row>
    <row r="147" spans="18:338" x14ac:dyDescent="0.2">
      <c r="R147" s="119">
        <f>R146+'DT-Prelim Calcs'!$C$11</f>
        <v>5.7200000000000042</v>
      </c>
      <c r="S147" s="2">
        <f>AG147/'Drive Train'!$G$35</f>
        <v>0</v>
      </c>
      <c r="T147" s="88">
        <f>AE147*12*60/(PI() * 'Drive Train'!$G$17)/S$2*ABS(S147)</f>
        <v>0</v>
      </c>
      <c r="U147" s="2">
        <f>IF(OR(AD146=1,AND($C$32=Motors!$C$28,'DT-Prelim Calcs'!AI146=1)),0,IF(AG147=0,-(V146+$C$9)/($C$8-$C$9)*$C$7,($C$6*S147-T147)/($C$6*S147)*$C$7*S147))</f>
        <v>0</v>
      </c>
      <c r="V147" s="110">
        <f>IF(AND(AD146=1,AI146=1),0,ABS(U147/$C$7*($C$8-$C$9)+$C$9) *'Drive Train'!$K$55 + V146*(1-'Drive Train'!$K$55))</f>
        <v>0</v>
      </c>
      <c r="W147" s="110">
        <f t="shared" si="196"/>
        <v>0</v>
      </c>
      <c r="X147" s="2">
        <f>MAX(MIN(IF(AND(AI146=1,AG147&lt;0),-1,1)*(W147-$C$9)/($C$8-$C$9)*$C$7-$C$29*AE147/T$2 -  AI146*$C$29/2,X$2),MAX(X$4:X146)*-1)</f>
        <v>-0.19877611615902296</v>
      </c>
      <c r="Y147" s="110">
        <f t="shared" si="197"/>
        <v>0</v>
      </c>
      <c r="Z147" s="110">
        <f t="shared" si="198"/>
        <v>0</v>
      </c>
      <c r="AA147" s="110">
        <f t="shared" si="199"/>
        <v>0</v>
      </c>
      <c r="AB147" s="110" t="e">
        <f t="shared" si="200"/>
        <v>#N/A</v>
      </c>
      <c r="AC147" s="88">
        <f t="shared" si="244"/>
        <v>0</v>
      </c>
      <c r="AD147" s="1">
        <f t="shared" si="201"/>
        <v>1</v>
      </c>
      <c r="AE147" s="110">
        <f t="shared" si="202"/>
        <v>0</v>
      </c>
      <c r="AF147" s="110" t="e">
        <f t="shared" si="203"/>
        <v>#N/A</v>
      </c>
      <c r="AG147" s="110">
        <f>IF(AI146=0,MIN('Drive Train'!$G$35-W146*$C$21*'Drive Train'!$G$38,AG146+W$2)-$C$3,IF(AE146-1&lt;=0,0,IF($C$32=Motors!$C$26,MAX(ABS('Drive Train'!$G$35-W146*$C$21*'Drive Train'!$G$38)*-1,AG146-W$2),MAX(0,ABS('Drive Train'!$G$35-W146*$C$21*'Drive Train'!$G$38)*-1,AG146-W$2))))</f>
        <v>0</v>
      </c>
      <c r="AH147" s="110">
        <f>'Drive Train'!$G$35-ABS(W147)*'DT-Prelim Calcs'!$C$21*'Drive Train'!$G$38</f>
        <v>12.7</v>
      </c>
      <c r="AI147" s="1">
        <f>IF(AJ147&gt;='Drive Train'!$G$30,1,0)</f>
        <v>1</v>
      </c>
      <c r="AJ147" s="110">
        <f>AJ146+0.5*Y147*'DT-Prelim Calcs'!$C$11^2+AE147*'DT-Prelim Calcs'!$C$11</f>
        <v>27.383415475911544</v>
      </c>
      <c r="AK147" s="110">
        <f t="shared" si="204"/>
        <v>0</v>
      </c>
      <c r="AL147" s="119">
        <f>AL146+'DT-Prelim Calcs'!$C$11</f>
        <v>5.7200000000000042</v>
      </c>
      <c r="AM147" s="2">
        <f>AW147/'Drive Train'!$G$35</f>
        <v>0.79561183766683408</v>
      </c>
      <c r="AN147" s="88">
        <f>AU147*12*60/(PI() * 'Drive Train'!$G$17)/AM$2*AM147</f>
        <v>2899.3930435677707</v>
      </c>
      <c r="AO147" s="2">
        <f>('DT-Prelim Calcs'!$C$6*AM147-AN147)/('DT-Prelim Calcs'!$C$6*AM147)*'DT-Prelim Calcs'!$C$7*AM147</f>
        <v>0.42178800079678452</v>
      </c>
      <c r="AP147" s="110">
        <f>AO147/'DT-Prelim Calcs'!$C$7*('DT-Prelim Calcs'!$C$8-'DT-Prelim Calcs'!$C$9)+'DT-Prelim Calcs'!$C$9</f>
        <v>28.726076644342886</v>
      </c>
      <c r="AQ147" s="110">
        <f t="shared" si="205"/>
        <v>28.726076644342886</v>
      </c>
      <c r="AR147" s="2">
        <f t="shared" si="245"/>
        <v>0.23509597456333328</v>
      </c>
      <c r="AS147" s="110">
        <f>AR147*'DT-Prelim Calcs'!$C$21/AM$2/'DT-Prelim Calcs'!$C$19/'DT-Prelim Calcs'!$C$18*3.39*'DT-Prelim Calcs'!$C$20</f>
        <v>2.6193923340335448</v>
      </c>
      <c r="AT147" s="88">
        <f t="shared" si="206"/>
        <v>0</v>
      </c>
      <c r="AU147" s="110">
        <f>AS146*'DT-Prelim Calcs'!$C$11+AU146</f>
        <v>31.801911763954688</v>
      </c>
      <c r="AV147" s="110">
        <f>AV146+0.5*AS147*'DT-Prelim Calcs'!$C$11^2+AU147*'DT-Prelim Calcs'!$C$11</f>
        <v>110.33189323097466</v>
      </c>
      <c r="AW147" s="110">
        <f>MIN('Drive Train'!$G$35-AQ146*'DT-Prelim Calcs'!$C$21*'Drive Train'!$G$38,AW146+AQ$2)</f>
        <v>10.104270338368792</v>
      </c>
      <c r="AX147" s="110">
        <f>'Drive Train'!$G$35-AQ147*'DT-Prelim Calcs'!$C$21*'Drive Train'!$G$38</f>
        <v>10.114653102009139</v>
      </c>
      <c r="AY147" s="1">
        <f>IF(AV147&gt;='Drive Train'!$G$30,1,0)</f>
        <v>1</v>
      </c>
      <c r="AZ147" s="110">
        <f t="shared" si="246"/>
        <v>0</v>
      </c>
      <c r="BA147" s="119">
        <f>BA146+'DT-Prelim Calcs'!$C$11</f>
        <v>5.7200000000000042</v>
      </c>
      <c r="BB147" s="2">
        <f>BL147/'Drive Train'!$G$35</f>
        <v>0.86701033443292153</v>
      </c>
      <c r="BC147" s="88">
        <f>BJ147*12*60/(PI() * 'Drive Train'!$G$17)/BB$2*BB147</f>
        <v>3994.8343039167712</v>
      </c>
      <c r="BD147" s="2">
        <f>('DT-Prelim Calcs'!$C$6*BB147-BC147)/('DT-Prelim Calcs'!$C$6*BB147)*'DT-Prelim Calcs'!$C$7*BB147</f>
        <v>0.2579783440636646</v>
      </c>
      <c r="BE147" s="110">
        <f>BD147/'DT-Prelim Calcs'!$C$7*('DT-Prelim Calcs'!$C$8-'DT-Prelim Calcs'!$C$9)+'DT-Prelim Calcs'!$C$9</f>
        <v>18.734849354237699</v>
      </c>
      <c r="BF147" s="110">
        <f t="shared" si="207"/>
        <v>18.734849354237699</v>
      </c>
      <c r="BG147" s="2">
        <f t="shared" si="247"/>
        <v>2.1933559364082339E-2</v>
      </c>
      <c r="BH147" s="110">
        <f>BG147*'DT-Prelim Calcs'!$C$21/BB$2/'DT-Prelim Calcs'!$C$19/'DT-Prelim Calcs'!$C$18*3.39*'DT-Prelim Calcs'!$C$20</f>
        <v>0.38014562779819322</v>
      </c>
      <c r="BI147" s="88">
        <f t="shared" si="208"/>
        <v>0</v>
      </c>
      <c r="BJ147" s="110">
        <f>BH146*'DT-Prelim Calcs'!$C$11+BJ146</f>
        <v>25.848559294324065</v>
      </c>
      <c r="BK147" s="110">
        <f>BK146+0.5*BH147*'DT-Prelim Calcs'!$C$11^2+BJ147*'DT-Prelim Calcs'!$C$11</f>
        <v>110.54685868116195</v>
      </c>
      <c r="BL147" s="110">
        <f>MIN('Drive Train'!$G$35-BF146*'DT-Prelim Calcs'!$C$21*'Drive Train'!$G$38,BL146+BF$2)</f>
        <v>11.011031247298103</v>
      </c>
      <c r="BM147" s="110">
        <f>'Drive Train'!$G$35-BF147*'DT-Prelim Calcs'!$C$21*'Drive Train'!$G$38</f>
        <v>11.013863558118606</v>
      </c>
      <c r="BN147" s="1">
        <f>IF(BK147&gt;='Drive Train'!$G$30,1,0)</f>
        <v>1</v>
      </c>
      <c r="BO147" s="110">
        <f t="shared" si="248"/>
        <v>0</v>
      </c>
      <c r="BP147" s="119">
        <f>BP146+'DT-Prelim Calcs'!$C$11</f>
        <v>5.7200000000000042</v>
      </c>
      <c r="BQ147" s="2">
        <f>CA147/'Drive Train'!$G$35</f>
        <v>0.87446642334364677</v>
      </c>
      <c r="BR147" s="88">
        <f>BY147*12*60/(PI() * 'Drive Train'!$G$17)/BQ$2*BQ147</f>
        <v>4107.7945577186802</v>
      </c>
      <c r="BS147" s="2">
        <f>('DT-Prelim Calcs'!$C$6*BQ147-BR147)/('DT-Prelim Calcs'!$C$6*BQ147)*'DT-Prelim Calcs'!$C$7*BQ147</f>
        <v>0.24121849143794277</v>
      </c>
      <c r="BT147" s="110">
        <f>BS147/'DT-Prelim Calcs'!$C$7*('DT-Prelim Calcs'!$C$8-'DT-Prelim Calcs'!$C$9)+'DT-Prelim Calcs'!$C$9</f>
        <v>17.712617208271688</v>
      </c>
      <c r="BU147" s="110">
        <f t="shared" si="209"/>
        <v>17.712617208271688</v>
      </c>
      <c r="BV147" s="2">
        <f t="shared" si="249"/>
        <v>5.6870008353382406E-4</v>
      </c>
      <c r="BW147" s="110">
        <f>BV147*'DT-Prelim Calcs'!$C$21/BQ$2/'DT-Prelim Calcs'!$C$19/'DT-Prelim Calcs'!$C$18*3.39*'DT-Prelim Calcs'!$C$20</f>
        <v>1.3376723270784529E-2</v>
      </c>
      <c r="BX147" s="88">
        <f t="shared" si="210"/>
        <v>1</v>
      </c>
      <c r="BY147" s="110">
        <f>BW146*'DT-Prelim Calcs'!$C$11+BY146</f>
        <v>19.417881970935529</v>
      </c>
      <c r="BZ147" s="110">
        <f>BZ146+0.5*BW147*'DT-Prelim Calcs'!$C$11^2+BY147*'DT-Prelim Calcs'!$C$11</f>
        <v>94.890199723778835</v>
      </c>
      <c r="CA147" s="110">
        <f>MIN('Drive Train'!$G$35-BU146*'DT-Prelim Calcs'!$C$21*'Drive Train'!$G$38,CA146+BU$2)</f>
        <v>11.105723576464314</v>
      </c>
      <c r="CB147" s="110">
        <f>'Drive Train'!$G$35-BU147*'DT-Prelim Calcs'!$C$21*'Drive Train'!$G$38</f>
        <v>11.105864451255547</v>
      </c>
      <c r="CC147" s="1">
        <f>IF(BZ147&gt;='Drive Train'!$G$30,1,0)</f>
        <v>1</v>
      </c>
      <c r="CD147" s="110">
        <f t="shared" si="250"/>
        <v>0</v>
      </c>
      <c r="CE147" s="119">
        <f>CE146+'DT-Prelim Calcs'!$C$11</f>
        <v>5.7200000000000042</v>
      </c>
      <c r="CF147" s="2">
        <f>CP147/'Drive Train'!$G$35</f>
        <v>0.87466899204887028</v>
      </c>
      <c r="CG147" s="88">
        <f>CN147*12*60/(PI() * 'Drive Train'!$G$17)/CF$2*CF147</f>
        <v>4110.8136861660523</v>
      </c>
      <c r="CH147" s="2">
        <f>('DT-Prelim Calcs'!$C$6*CF147-CG147)/('DT-Prelim Calcs'!$C$6*CF147)*'DT-Prelim Calcs'!$C$7*CF147</f>
        <v>0.24077517990292527</v>
      </c>
      <c r="CI147" s="110">
        <f>CH147/'DT-Prelim Calcs'!$C$7*('DT-Prelim Calcs'!$C$8-'DT-Prelim Calcs'!$C$9)+'DT-Prelim Calcs'!$C$9</f>
        <v>17.685578348689063</v>
      </c>
      <c r="CJ147" s="110">
        <f t="shared" si="211"/>
        <v>17.685578348689063</v>
      </c>
      <c r="CK147" s="2">
        <f t="shared" si="251"/>
        <v>4.2910220582059733E-6</v>
      </c>
      <c r="CL147" s="110">
        <f>CK147*'DT-Prelim Calcs'!$C$21/CF$2/'DT-Prelim Calcs'!$C$19/'DT-Prelim Calcs'!$C$18*3.39*'DT-Prelim Calcs'!$C$20</f>
        <v>1.2749255907434378E-4</v>
      </c>
      <c r="CM147" s="88">
        <f t="shared" si="212"/>
        <v>1</v>
      </c>
      <c r="CN147" s="110">
        <f>CL146*'DT-Prelim Calcs'!$C$11+CN146</f>
        <v>15.380225493556003</v>
      </c>
      <c r="CO147" s="110">
        <f>CO146+0.5*CL147*'DT-Prelim Calcs'!$C$11^2+CN147*'DT-Prelim Calcs'!$C$11</f>
        <v>79.946176770692702</v>
      </c>
      <c r="CP147" s="110">
        <f>MIN('Drive Train'!$G$35-CJ146*'DT-Prelim Calcs'!$C$21*'Drive Train'!$G$38,CP146+CJ$2)</f>
        <v>11.108296199020652</v>
      </c>
      <c r="CQ147" s="110">
        <f>'Drive Train'!$G$35-CJ147*'DT-Prelim Calcs'!$C$21*'Drive Train'!$G$38</f>
        <v>11.108297948617984</v>
      </c>
      <c r="CR147" s="1">
        <f>IF(CO147&gt;='Drive Train'!$G$30,1,0)</f>
        <v>1</v>
      </c>
      <c r="CS147" s="110">
        <f t="shared" si="252"/>
        <v>0</v>
      </c>
      <c r="CT147" s="119">
        <f>CT146+'DT-Prelim Calcs'!$C$11</f>
        <v>5.7200000000000042</v>
      </c>
      <c r="CU147" s="2">
        <f>DE147/'Drive Train'!$G$35</f>
        <v>0.87467058203243553</v>
      </c>
      <c r="CV147" s="88">
        <f>DC147*12*60/(PI() * 'Drive Train'!$G$17)/CU$2*CU147</f>
        <v>4110.8368915566307</v>
      </c>
      <c r="CW147" s="2">
        <f>('DT-Prelim Calcs'!$C$6*CU147-CV147)/('DT-Prelim Calcs'!$C$6*CU147)*'DT-Prelim Calcs'!$C$7*CU147</f>
        <v>0.2407718191083969</v>
      </c>
      <c r="CX147" s="110">
        <f>CW147/'DT-Prelim Calcs'!$C$7*('DT-Prelim Calcs'!$C$8-'DT-Prelim Calcs'!$C$9)+'DT-Prelim Calcs'!$C$9</f>
        <v>17.68537336405825</v>
      </c>
      <c r="CY147" s="110">
        <f t="shared" si="213"/>
        <v>17.68537336405825</v>
      </c>
      <c r="CZ147" s="2">
        <f t="shared" si="253"/>
        <v>8.7626287892383914E-9</v>
      </c>
      <c r="DA147" s="110">
        <f>CZ147*'DT-Prelim Calcs'!$C$21/CU$2/'DT-Prelim Calcs'!$C$19/'DT-Prelim Calcs'!$C$18*3.39*'DT-Prelim Calcs'!$C$20</f>
        <v>3.1459025232151711E-7</v>
      </c>
      <c r="DB147" s="88">
        <f t="shared" si="214"/>
        <v>1</v>
      </c>
      <c r="DC147" s="110">
        <f>DA146*'DT-Prelim Calcs'!$C$11+DC146</f>
        <v>12.728511191086479</v>
      </c>
      <c r="DD147" s="110">
        <f>DD146+0.5*DA147*'DT-Prelim Calcs'!$C$11^2+DC147*'DT-Prelim Calcs'!$C$11</f>
        <v>68.197652946094124</v>
      </c>
      <c r="DE147" s="110">
        <f>MIN('Drive Train'!$G$35-CY146*'DT-Prelim Calcs'!$C$21*'Drive Train'!$G$38,DE146+CY$2)</f>
        <v>11.108316391811931</v>
      </c>
      <c r="DF147" s="110">
        <f>'Drive Train'!$G$35-CY147*'DT-Prelim Calcs'!$C$21*'Drive Train'!$G$38</f>
        <v>11.108316397234757</v>
      </c>
      <c r="DG147" s="1">
        <f>IF(DD147&gt;='Drive Train'!$G$30,1,0)</f>
        <v>1</v>
      </c>
      <c r="DH147" s="110">
        <f t="shared" si="254"/>
        <v>0</v>
      </c>
      <c r="DI147" s="119">
        <f>DI146+'DT-Prelim Calcs'!$C$11</f>
        <v>5.7200000000000042</v>
      </c>
      <c r="DJ147" s="2">
        <f>DT147/'Drive Train'!$G$35</f>
        <v>0.87467058542685461</v>
      </c>
      <c r="DK147" s="88">
        <f>DR147*12*60/(PI() * 'Drive Train'!$G$17)/DJ$2*DJ147</f>
        <v>4110.8369398180757</v>
      </c>
      <c r="DL147" s="2">
        <f>('DT-Prelim Calcs'!$C$6*DJ147-DK147)/('DT-Prelim Calcs'!$C$6*DJ147)*'DT-Prelim Calcs'!$C$7*DJ147</f>
        <v>0.24077181224236385</v>
      </c>
      <c r="DM147" s="110">
        <f>DL147/'DT-Prelim Calcs'!$C$7*('DT-Prelim Calcs'!$C$8-'DT-Prelim Calcs'!$C$9)+'DT-Prelim Calcs'!$C$9</f>
        <v>17.685372945278932</v>
      </c>
      <c r="DN147" s="110">
        <f t="shared" si="215"/>
        <v>17.685372945278932</v>
      </c>
      <c r="DO147" s="2">
        <f t="shared" si="255"/>
        <v>4.3084702472384606E-12</v>
      </c>
      <c r="DP147" s="110">
        <f>DO147*'DT-Prelim Calcs'!$C$21/DJ$2/'DT-Prelim Calcs'!$C$19/'DT-Prelim Calcs'!$C$18*3.39*'DT-Prelim Calcs'!$C$20</f>
        <v>1.8134887467963497E-10</v>
      </c>
      <c r="DQ147" s="88">
        <f t="shared" si="216"/>
        <v>1</v>
      </c>
      <c r="DR147" s="110">
        <f>DP146*'DT-Prelim Calcs'!$C$11+DR146</f>
        <v>10.856671395369709</v>
      </c>
      <c r="DS147" s="110">
        <f>DS146+0.5*DP147*'DT-Prelim Calcs'!$C$11^2+DR147*'DT-Prelim Calcs'!$C$11</f>
        <v>59.133521873346965</v>
      </c>
      <c r="DT147" s="110">
        <f>MIN('Drive Train'!$G$35-DN146*'DT-Prelim Calcs'!$C$21*'Drive Train'!$G$38,DT146+DN$2)</f>
        <v>11.108316434921052</v>
      </c>
      <c r="DU147" s="110">
        <f>'Drive Train'!$G$35-DN147*'DT-Prelim Calcs'!$C$21*'Drive Train'!$G$38</f>
        <v>11.108316434924895</v>
      </c>
      <c r="DV147" s="1">
        <f>IF(DS147&gt;='Drive Train'!$G$30,1,0)</f>
        <v>1</v>
      </c>
      <c r="DW147" s="110">
        <f t="shared" si="256"/>
        <v>0</v>
      </c>
      <c r="DX147" s="119">
        <f>DX146+'DT-Prelim Calcs'!$C$11</f>
        <v>5.7200000000000042</v>
      </c>
      <c r="DY147" s="2">
        <f>EI147/'Drive Train'!$G$35</f>
        <v>0.87467058542861487</v>
      </c>
      <c r="DZ147" s="88">
        <f>EG147*12*60/(PI() * 'Drive Train'!$G$17)/DY$2*DY147</f>
        <v>4110.8369398423247</v>
      </c>
      <c r="EA147" s="2">
        <f>('DT-Prelim Calcs'!$C$6*DY147-DZ147)/('DT-Prelim Calcs'!$C$6*DY147)*'DT-Prelim Calcs'!$C$7*DY147</f>
        <v>0.24077181223899122</v>
      </c>
      <c r="EB147" s="110">
        <f>EA147/'DT-Prelim Calcs'!$C$7*('DT-Prelim Calcs'!$C$8-'DT-Prelim Calcs'!$C$9)+'DT-Prelim Calcs'!$C$9</f>
        <v>17.685372945073226</v>
      </c>
      <c r="EC147" s="110">
        <f t="shared" si="217"/>
        <v>17.685372945073226</v>
      </c>
      <c r="ED147" s="2">
        <f t="shared" si="257"/>
        <v>1.3877787807814457E-16</v>
      </c>
      <c r="EE147" s="110">
        <f>ED147*'DT-Prelim Calcs'!$C$21/DY$2/'DT-Prelim Calcs'!$C$19/'DT-Prelim Calcs'!$C$18*3.39*'DT-Prelim Calcs'!$C$20</f>
        <v>6.7003532470867188E-15</v>
      </c>
      <c r="EF147" s="88">
        <f t="shared" si="218"/>
        <v>1</v>
      </c>
      <c r="EG147" s="110">
        <f>EE146*'DT-Prelim Calcs'!$C$11+EG146</f>
        <v>9.4647904472821693</v>
      </c>
      <c r="EH147" s="110">
        <f>EH146+0.5*EE147*'DT-Prelim Calcs'!$C$11^2+EG147*'DT-Prelim Calcs'!$C$11</f>
        <v>52.062346212594719</v>
      </c>
      <c r="EI147" s="110">
        <f>MIN('Drive Train'!$G$35-EC146*'DT-Prelim Calcs'!$C$21*'Drive Train'!$G$38,EI146+EC$2)</f>
        <v>11.108316434943408</v>
      </c>
      <c r="EJ147" s="110">
        <f>'Drive Train'!$G$35-EC147*'DT-Prelim Calcs'!$C$21*'Drive Train'!$G$38</f>
        <v>11.10831643494341</v>
      </c>
      <c r="EK147" s="1">
        <f>IF(EH147&gt;='Drive Train'!$G$30,1,0)</f>
        <v>1</v>
      </c>
      <c r="EL147" s="110">
        <f t="shared" si="258"/>
        <v>0</v>
      </c>
      <c r="EM147" s="119">
        <f>EM146+'DT-Prelim Calcs'!$C$11</f>
        <v>5.7200000000000042</v>
      </c>
      <c r="EN147" s="2">
        <f>EX147/'Drive Train'!$G$35</f>
        <v>0.87467058542861498</v>
      </c>
      <c r="EO147" s="88">
        <f>EV147*12*60/(PI() * 'Drive Train'!$G$17)/EN$2*EN147</f>
        <v>4110.8369398423256</v>
      </c>
      <c r="EP147" s="2">
        <f>('DT-Prelim Calcs'!$C$6*EN147-EO147)/('DT-Prelim Calcs'!$C$6*EN147)*'DT-Prelim Calcs'!$C$7*EN147</f>
        <v>0.24077181223899105</v>
      </c>
      <c r="EQ147" s="110">
        <f>EP147/'DT-Prelim Calcs'!$C$7*('DT-Prelim Calcs'!$C$8-'DT-Prelim Calcs'!$C$9)+'DT-Prelim Calcs'!$C$9</f>
        <v>17.685372945073215</v>
      </c>
      <c r="ER147" s="110">
        <f t="shared" si="219"/>
        <v>17.685372945073215</v>
      </c>
      <c r="ES147" s="2">
        <f t="shared" si="259"/>
        <v>-8.3266726846886741E-17</v>
      </c>
      <c r="ET147" s="110">
        <f>ES147*'DT-Prelim Calcs'!$C$21/EN$2/'DT-Prelim Calcs'!$C$19/'DT-Prelim Calcs'!$C$18*3.39*'DT-Prelim Calcs'!$C$20</f>
        <v>-4.5356237364894706E-15</v>
      </c>
      <c r="EU147" s="88">
        <f t="shared" si="220"/>
        <v>1</v>
      </c>
      <c r="EV147" s="110">
        <f>ET146*'DT-Prelim Calcs'!$C$11+EV146</f>
        <v>8.3892460782728335</v>
      </c>
      <c r="EW147" s="110">
        <f>EW146+0.5*ET147*'DT-Prelim Calcs'!$C$11^2+EV147*'DT-Prelim Calcs'!$C$11</f>
        <v>46.443043914278931</v>
      </c>
      <c r="EX147" s="110">
        <f>MIN('Drive Train'!$G$35-ER146*'DT-Prelim Calcs'!$C$21*'Drive Train'!$G$38,EX146+ER$2)</f>
        <v>11.10831643494341</v>
      </c>
      <c r="EY147" s="110">
        <f>'Drive Train'!$G$35-ER147*'DT-Prelim Calcs'!$C$21*'Drive Train'!$G$38</f>
        <v>11.10831643494341</v>
      </c>
      <c r="EZ147" s="1">
        <f>IF(EW147&gt;='Drive Train'!$G$30,1,0)</f>
        <v>1</v>
      </c>
      <c r="FA147" s="110">
        <f t="shared" si="260"/>
        <v>0</v>
      </c>
      <c r="FB147" s="119">
        <f>FB146+'DT-Prelim Calcs'!$C$11</f>
        <v>5.7200000000000042</v>
      </c>
      <c r="FC147" s="2">
        <f>FM147/'Drive Train'!$G$35</f>
        <v>0.87467058542861498</v>
      </c>
      <c r="FD147" s="88">
        <f>FK147*12*60/(PI() * 'Drive Train'!$G$17)/FC$2*FC147</f>
        <v>4110.8369398423247</v>
      </c>
      <c r="FE147" s="2">
        <f>('DT-Prelim Calcs'!$C$6*FC147-FD147)/('DT-Prelim Calcs'!$C$6*FC147)*'DT-Prelim Calcs'!$C$7*FC147</f>
        <v>0.24077181223899125</v>
      </c>
      <c r="FF147" s="110">
        <f>FE147/'DT-Prelim Calcs'!$C$7*('DT-Prelim Calcs'!$C$8-'DT-Prelim Calcs'!$C$9)+'DT-Prelim Calcs'!$C$9</f>
        <v>17.685372945073226</v>
      </c>
      <c r="FG147" s="110">
        <f t="shared" si="221"/>
        <v>17.685372945073226</v>
      </c>
      <c r="FH147" s="2">
        <f t="shared" si="261"/>
        <v>1.1102230246251565E-16</v>
      </c>
      <c r="FI147" s="110">
        <f>FH147*'DT-Prelim Calcs'!$C$21/FC$2/'DT-Prelim Calcs'!$C$19/'DT-Prelim Calcs'!$C$18*3.39*'DT-Prelim Calcs'!$C$20</f>
        <v>6.7347140329692135E-15</v>
      </c>
      <c r="FJ147" s="88">
        <f t="shared" si="222"/>
        <v>1</v>
      </c>
      <c r="FK147" s="110">
        <f>FI146*'DT-Prelim Calcs'!$C$11+FK146</f>
        <v>7.5332005600817276</v>
      </c>
      <c r="FL147" s="110">
        <f>FL146+0.5*FI147*'DT-Prelim Calcs'!$C$11^2+FK147*'DT-Prelim Calcs'!$C$11</f>
        <v>41.893986209988753</v>
      </c>
      <c r="FM147" s="110">
        <f>MIN('Drive Train'!$G$35-FG146*'DT-Prelim Calcs'!$C$21*'Drive Train'!$G$38,FM146+FG$2)</f>
        <v>11.10831643494341</v>
      </c>
      <c r="FN147" s="110">
        <f>'Drive Train'!$G$35-FG147*'DT-Prelim Calcs'!$C$21*'Drive Train'!$G$38</f>
        <v>11.10831643494341</v>
      </c>
      <c r="FO147" s="1">
        <f>IF(FL147&gt;='Drive Train'!$G$30,1,0)</f>
        <v>1</v>
      </c>
      <c r="FP147" s="110">
        <f t="shared" si="262"/>
        <v>0</v>
      </c>
      <c r="FQ147" s="119">
        <f>FQ146+'DT-Prelim Calcs'!$C$11</f>
        <v>5.7200000000000042</v>
      </c>
      <c r="FR147" s="2">
        <f>GB147/'Drive Train'!$G$35</f>
        <v>0.87467058542861498</v>
      </c>
      <c r="FS147" s="88">
        <f>FZ147*12*60/(PI() * 'Drive Train'!$G$17)/FR$2*FR147</f>
        <v>4110.8369398423247</v>
      </c>
      <c r="FT147" s="2">
        <f>('DT-Prelim Calcs'!$C$6*FR147-FS147)/('DT-Prelim Calcs'!$C$6*FR147)*'DT-Prelim Calcs'!$C$7*FR147</f>
        <v>0.24077181223899125</v>
      </c>
      <c r="FU147" s="110">
        <f>FT147/'DT-Prelim Calcs'!$C$7*('DT-Prelim Calcs'!$C$8-'DT-Prelim Calcs'!$C$9)+'DT-Prelim Calcs'!$C$9</f>
        <v>17.685372945073226</v>
      </c>
      <c r="FV147" s="110">
        <f t="shared" si="223"/>
        <v>17.685372945073226</v>
      </c>
      <c r="FW147" s="2">
        <f t="shared" si="263"/>
        <v>1.3877787807814457E-16</v>
      </c>
      <c r="FX147" s="110">
        <f>FW147*'DT-Prelim Calcs'!$C$21/FR$2/'DT-Prelim Calcs'!$C$19/'DT-Prelim Calcs'!$C$18*3.39*'DT-Prelim Calcs'!$C$20</f>
        <v>9.2774121882739154E-15</v>
      </c>
      <c r="FY147" s="88">
        <f t="shared" si="224"/>
        <v>1</v>
      </c>
      <c r="FZ147" s="110">
        <f>FX146*'DT-Prelim Calcs'!$C$11+FZ146</f>
        <v>6.8356819897037893</v>
      </c>
      <c r="GA147" s="110">
        <f>GA146+0.5*FX147*'DT-Prelim Calcs'!$C$11^2+FZ147*'DT-Prelim Calcs'!$C$11</f>
        <v>38.143553136399639</v>
      </c>
      <c r="GB147" s="110">
        <f>MIN('Drive Train'!$G$35-FV146*'DT-Prelim Calcs'!$C$21*'Drive Train'!$G$38,GB146+FV$2)</f>
        <v>11.10831643494341</v>
      </c>
      <c r="GC147" s="110">
        <f>'Drive Train'!$G$35-FV147*'DT-Prelim Calcs'!$C$21*'Drive Train'!$G$38</f>
        <v>11.10831643494341</v>
      </c>
      <c r="GD147" s="1">
        <f>IF(GA147&gt;='Drive Train'!$G$30,1,0)</f>
        <v>1</v>
      </c>
      <c r="GE147" s="110">
        <f t="shared" si="264"/>
        <v>0</v>
      </c>
      <c r="GF147" s="119">
        <f>GF146+'DT-Prelim Calcs'!$C$11</f>
        <v>5.7200000000000042</v>
      </c>
      <c r="GG147" s="2">
        <f>GQ147/'Drive Train'!$G$35</f>
        <v>0.87467058346084003</v>
      </c>
      <c r="GH147" s="88">
        <f>GO147*12*60/(PI() * 'Drive Train'!$G$17)/GG$2*GG147</f>
        <v>4110.8369120291181</v>
      </c>
      <c r="GI147" s="2">
        <f>('DT-Prelim Calcs'!$C$6*GG147-GH147)/('DT-Prelim Calcs'!$C$6*GG147)*'DT-Prelim Calcs'!$C$7*GG147</f>
        <v>0.24077181617960347</v>
      </c>
      <c r="GJ147" s="110">
        <f>GI147/'DT-Prelim Calcs'!$C$7*('DT-Prelim Calcs'!$C$8-'DT-Prelim Calcs'!$C$9)+'DT-Prelim Calcs'!$C$9</f>
        <v>17.685373185422623</v>
      </c>
      <c r="GK147" s="110">
        <f t="shared" si="265"/>
        <v>17.685373185422623</v>
      </c>
      <c r="GL147" s="2">
        <f t="shared" si="266"/>
        <v>5.0279603258651662E-9</v>
      </c>
      <c r="GM147" s="110">
        <f>GL147*'DT-Prelim Calcs'!$C$21/GG$2/'DT-Prelim Calcs'!$C$19/'DT-Prelim Calcs'!$C$18*3.39*'DT-Prelim Calcs'!$C$20</f>
        <v>1.8673509486013558E-7</v>
      </c>
      <c r="GN147" s="88">
        <f t="shared" si="225"/>
        <v>1</v>
      </c>
      <c r="GO147" s="110">
        <f>GM146*'DT-Prelim Calcs'!$C$11+GO146</f>
        <v>12.30422752589978</v>
      </c>
      <c r="GP147" s="110">
        <f>GP146+0.5*GM147*'DT-Prelim Calcs'!$C$11^2+GO147*'DT-Prelim Calcs'!$C$11</f>
        <v>64.30187813007656</v>
      </c>
      <c r="GQ147" s="110">
        <f>MIN('Drive Train'!$G$35-GK146*'DT-Prelim Calcs'!$C$21*'Drive Train'!$G$38,GQ146+GK$2)</f>
        <v>11.108316409952668</v>
      </c>
      <c r="GR147" s="110">
        <f>'Drive Train'!$G$35-GK147*'DT-Prelim Calcs'!$C$21*'Drive Train'!$G$38</f>
        <v>11.108316413311963</v>
      </c>
      <c r="GS147" s="1">
        <f>IF(GP147&gt;='Drive Train'!$G$30,1,0)</f>
        <v>1</v>
      </c>
      <c r="GT147" s="110">
        <f t="shared" si="267"/>
        <v>0</v>
      </c>
      <c r="GU147" s="119">
        <f>GU146+'DT-Prelim Calcs'!$C$11</f>
        <v>5.7200000000000042</v>
      </c>
      <c r="GV147" s="2">
        <f>HF147/'Drive Train'!$G$35</f>
        <v>0.87467058402201792</v>
      </c>
      <c r="GW147" s="88">
        <f>HD147*12*60/(PI() * 'Drive Train'!$G$17)/GV$2*GV147</f>
        <v>4110.836919960997</v>
      </c>
      <c r="GX147" s="2">
        <f>('DT-Prelim Calcs'!$C$6*GV147-GW147)/('DT-Prelim Calcs'!$C$6*GV147)*'DT-Prelim Calcs'!$C$7*GV147</f>
        <v>0.24077181505580458</v>
      </c>
      <c r="GY147" s="110">
        <f>GX147/'DT-Prelim Calcs'!$C$7*('DT-Prelim Calcs'!$C$8-'DT-Prelim Calcs'!$C$9)+'DT-Prelim Calcs'!$C$9</f>
        <v>17.685373116878864</v>
      </c>
      <c r="GZ147" s="110">
        <f t="shared" si="226"/>
        <v>17.685373116878864</v>
      </c>
      <c r="HA147" s="2">
        <f t="shared" si="268"/>
        <v>3.5940674047996168E-9</v>
      </c>
      <c r="HB147" s="110">
        <f>HA147*'DT-Prelim Calcs'!$C$21/GV$2/'DT-Prelim Calcs'!$C$19/'DT-Prelim Calcs'!$C$18*3.39*'DT-Prelim Calcs'!$C$20</f>
        <v>1.3348126760596395E-7</v>
      </c>
      <c r="HC147" s="88">
        <f t="shared" si="227"/>
        <v>1</v>
      </c>
      <c r="HD147" s="110">
        <f>HB146*'DT-Prelim Calcs'!$C$11+HD146</f>
        <v>12.304227541746602</v>
      </c>
      <c r="HE147" s="110">
        <f>HE146+0.5*HB147*'DT-Prelim Calcs'!$C$11^2+HD147*'DT-Prelim Calcs'!$C$11</f>
        <v>64.969495150345224</v>
      </c>
      <c r="HF147" s="110">
        <f>MIN('Drive Train'!$G$35-GZ146*'DT-Prelim Calcs'!$C$21*'Drive Train'!$G$38,HF146+GZ$2)</f>
        <v>11.108316417079626</v>
      </c>
      <c r="HG147" s="110">
        <f>'Drive Train'!$G$35-GZ147*'DT-Prelim Calcs'!$C$21*'Drive Train'!$G$38</f>
        <v>11.108316419480902</v>
      </c>
      <c r="HH147" s="1">
        <f>IF(HE147&gt;='Drive Train'!$G$30,1,0)</f>
        <v>1</v>
      </c>
      <c r="HI147" s="110">
        <f t="shared" si="269"/>
        <v>0</v>
      </c>
      <c r="HJ147" s="119">
        <f>HJ146+'DT-Prelim Calcs'!$C$11</f>
        <v>5.7200000000000042</v>
      </c>
      <c r="HK147" s="2">
        <f>HU147/'Drive Train'!$G$35</f>
        <v>0.87467058429391753</v>
      </c>
      <c r="HL147" s="88">
        <f>HS147*12*60/(PI() * 'Drive Train'!$G$17)/HK$2*HK147</f>
        <v>4110.8369238041214</v>
      </c>
      <c r="HM147" s="2">
        <f>('DT-Prelim Calcs'!$C$6*HK147-HL147)/('DT-Prelim Calcs'!$C$6*HK147)*'DT-Prelim Calcs'!$C$7*HK147</f>
        <v>0.2407718145113053</v>
      </c>
      <c r="HN147" s="110">
        <f>HM147/'DT-Prelim Calcs'!$C$7*('DT-Prelim Calcs'!$C$8-'DT-Prelim Calcs'!$C$9)+'DT-Prelim Calcs'!$C$9</f>
        <v>17.685373083668267</v>
      </c>
      <c r="HO147" s="110">
        <f t="shared" si="228"/>
        <v>17.685373083668267</v>
      </c>
      <c r="HP147" s="2">
        <f t="shared" si="270"/>
        <v>2.899322393279391E-9</v>
      </c>
      <c r="HQ147" s="110">
        <f>HP147*'DT-Prelim Calcs'!$C$21/HK$2/'DT-Prelim Calcs'!$C$19/'DT-Prelim Calcs'!$C$18*3.39*'DT-Prelim Calcs'!$C$20</f>
        <v>1.0767890099569994E-7</v>
      </c>
      <c r="HR147" s="88">
        <f t="shared" si="229"/>
        <v>1</v>
      </c>
      <c r="HS147" s="110">
        <f>HQ146*'DT-Prelim Calcs'!$C$11+HS146</f>
        <v>12.304227549424651</v>
      </c>
      <c r="HT147" s="110">
        <f>HT146+0.5*HQ147*'DT-Prelim Calcs'!$C$11^2+HS147*'DT-Prelim Calcs'!$C$11</f>
        <v>65.438217913294793</v>
      </c>
      <c r="HU147" s="110">
        <f>MIN('Drive Train'!$G$35-HO146*'DT-Prelim Calcs'!$C$21*'Drive Train'!$G$38,HU146+HO$2)</f>
        <v>11.108316420532752</v>
      </c>
      <c r="HV147" s="110">
        <f>'Drive Train'!$G$35-HO147*'DT-Prelim Calcs'!$C$21*'Drive Train'!$G$38</f>
        <v>11.108316422469855</v>
      </c>
      <c r="HW147" s="1">
        <f>IF(HT147&gt;='Drive Train'!$G$30,1,0)</f>
        <v>1</v>
      </c>
      <c r="HX147" s="110">
        <f t="shared" si="271"/>
        <v>0</v>
      </c>
      <c r="HY147" s="119">
        <f>HY146+'DT-Prelim Calcs'!$C$11</f>
        <v>5.7200000000000042</v>
      </c>
      <c r="HZ147" s="2">
        <f>IJ147/'Drive Train'!$G$35</f>
        <v>0.87467058444013257</v>
      </c>
      <c r="IA147" s="88">
        <f>IH147*12*60/(PI() * 'Drive Train'!$G$17)/HZ$2*HZ147</f>
        <v>4110.8369258707735</v>
      </c>
      <c r="IB147" s="2">
        <f>('DT-Prelim Calcs'!$C$6*HZ147-IA147)/('DT-Prelim Calcs'!$C$6*HZ147)*'DT-Prelim Calcs'!$C$7*HZ147</f>
        <v>0.24077181421849952</v>
      </c>
      <c r="IC147" s="110">
        <f>IB147/'DT-Prelim Calcs'!$C$7*('DT-Prelim Calcs'!$C$8-'DT-Prelim Calcs'!$C$9)+'DT-Prelim Calcs'!$C$9</f>
        <v>17.685373065809191</v>
      </c>
      <c r="ID147" s="110">
        <f t="shared" si="230"/>
        <v>17.685373065809191</v>
      </c>
      <c r="IE147" s="2">
        <f t="shared" si="272"/>
        <v>2.525721576329687E-9</v>
      </c>
      <c r="IF147" s="110">
        <f>IE147*'DT-Prelim Calcs'!$C$21/HZ$2/'DT-Prelim Calcs'!$C$19/'DT-Prelim Calcs'!$C$18*3.39*'DT-Prelim Calcs'!$C$20</f>
        <v>9.3803615696800395E-8</v>
      </c>
      <c r="IG147" s="88">
        <f t="shared" si="231"/>
        <v>1</v>
      </c>
      <c r="IH147" s="110">
        <f>IF146*'DT-Prelim Calcs'!$C$11+IH146</f>
        <v>12.304227553553542</v>
      </c>
      <c r="II147" s="110">
        <f>II146+0.5*IF147*'DT-Prelim Calcs'!$C$11^2+IH147*'DT-Prelim Calcs'!$C$11</f>
        <v>65.767283283571686</v>
      </c>
      <c r="IJ147" s="110">
        <f>MIN('Drive Train'!$G$35-ID146*'DT-Prelim Calcs'!$C$21*'Drive Train'!$G$38,IJ146+ID$2)</f>
        <v>11.108316422389683</v>
      </c>
      <c r="IK147" s="110">
        <f>'Drive Train'!$G$35-ID147*'DT-Prelim Calcs'!$C$21*'Drive Train'!$G$38</f>
        <v>11.108316424077172</v>
      </c>
      <c r="IL147" s="1">
        <f>IF(II147&gt;='Drive Train'!$G$30,1,0)</f>
        <v>1</v>
      </c>
      <c r="IM147" s="110">
        <f t="shared" si="273"/>
        <v>0</v>
      </c>
      <c r="IN147" s="119">
        <f>IN146+'DT-Prelim Calcs'!$C$11</f>
        <v>5.7200000000000042</v>
      </c>
      <c r="IO147" s="2">
        <f>IY147/'Drive Train'!$G$35</f>
        <v>0.87467058452596769</v>
      </c>
      <c r="IP147" s="88">
        <f>IW147*12*60/(PI() * 'Drive Train'!$G$17)/IO$2*IO147</f>
        <v>4110.8369270839976</v>
      </c>
      <c r="IQ147" s="2">
        <f>('DT-Prelim Calcs'!$C$6*IO147-IP147)/('DT-Prelim Calcs'!$C$6*IO147)*'DT-Prelim Calcs'!$C$7*IO147</f>
        <v>0.24077181404660822</v>
      </c>
      <c r="IR147" s="110">
        <f>IQ147/'DT-Prelim Calcs'!$C$7*('DT-Prelim Calcs'!$C$8-'DT-Prelim Calcs'!$C$9)+'DT-Prelim Calcs'!$C$9</f>
        <v>17.685373055325041</v>
      </c>
      <c r="IS147" s="110">
        <f t="shared" si="232"/>
        <v>17.685373055325041</v>
      </c>
      <c r="IT147" s="2">
        <f t="shared" si="274"/>
        <v>2.3063996268390952E-9</v>
      </c>
      <c r="IU147" s="110">
        <f>IT147*'DT-Prelim Calcs'!$C$21/IO$2/'DT-Prelim Calcs'!$C$19/'DT-Prelim Calcs'!$C$18*3.39*'DT-Prelim Calcs'!$C$20</f>
        <v>8.5658144692912078E-8</v>
      </c>
      <c r="IV147" s="88">
        <f t="shared" si="233"/>
        <v>1</v>
      </c>
      <c r="IW147" s="110">
        <f>IU146*'DT-Prelim Calcs'!$C$11+IW146</f>
        <v>12.304227555977402</v>
      </c>
      <c r="IX147" s="110">
        <f>IX146+0.5*IU147*'DT-Prelim Calcs'!$C$11^2+IW147*'DT-Prelim Calcs'!$C$11</f>
        <v>66.000001064446266</v>
      </c>
      <c r="IY147" s="110">
        <f>MIN('Drive Train'!$G$35-IS146*'DT-Prelim Calcs'!$C$21*'Drive Train'!$G$38,IY146+IS$2)</f>
        <v>11.108316423479788</v>
      </c>
      <c r="IZ147" s="110">
        <f>'Drive Train'!$G$35-IS147*'DT-Prelim Calcs'!$C$21*'Drive Train'!$G$38</f>
        <v>11.108316425020746</v>
      </c>
      <c r="JA147" s="1">
        <f>IF(IX147&gt;='Drive Train'!$G$30,1,0)</f>
        <v>1</v>
      </c>
      <c r="JB147" s="110">
        <f t="shared" si="275"/>
        <v>0</v>
      </c>
      <c r="JC147" s="119">
        <f>JC146+'DT-Prelim Calcs'!$C$11</f>
        <v>5.7200000000000042</v>
      </c>
      <c r="JD147" s="2">
        <f>JN147/'Drive Train'!$G$35</f>
        <v>0.87467058457622782</v>
      </c>
      <c r="JE147" s="88">
        <f>JL147*12*60/(PI() * 'Drive Train'!$G$17)/JD$2*JD147</f>
        <v>4110.8369277943893</v>
      </c>
      <c r="JF147" s="2">
        <f>('DT-Prelim Calcs'!$C$6*JD147-JE147)/('DT-Prelim Calcs'!$C$6*JD147)*'DT-Prelim Calcs'!$C$7*JD147</f>
        <v>0.24077181394595909</v>
      </c>
      <c r="JG147" s="110">
        <f>JF147/'DT-Prelim Calcs'!$C$7*('DT-Prelim Calcs'!$C$8-'DT-Prelim Calcs'!$C$9)+'DT-Prelim Calcs'!$C$9</f>
        <v>17.685373049186161</v>
      </c>
      <c r="JH147" s="110">
        <f t="shared" si="234"/>
        <v>17.685373049186161</v>
      </c>
      <c r="JI147" s="2">
        <f t="shared" si="276"/>
        <v>2.177978131179259E-9</v>
      </c>
      <c r="JJ147" s="110">
        <f>JI147*'DT-Prelim Calcs'!$C$21/JD$2/'DT-Prelim Calcs'!$C$19/'DT-Prelim Calcs'!$C$18*3.39*'DT-Prelim Calcs'!$C$20</f>
        <v>8.08886559499806E-8</v>
      </c>
      <c r="JK147" s="88">
        <f t="shared" si="235"/>
        <v>1</v>
      </c>
      <c r="JL147" s="110">
        <f>JJ146*'DT-Prelim Calcs'!$C$11+JL146</f>
        <v>12.304227557396665</v>
      </c>
      <c r="JM147" s="110">
        <f>JM146+0.5*JJ147*'DT-Prelim Calcs'!$C$11^2+JL147*'DT-Prelim Calcs'!$C$11</f>
        <v>66.157633808266297</v>
      </c>
      <c r="JN147" s="110">
        <f>MIN('Drive Train'!$G$35-JH146*'DT-Prelim Calcs'!$C$21*'Drive Train'!$G$38,JN146+JH$2)</f>
        <v>11.108316424118092</v>
      </c>
      <c r="JO147" s="110">
        <f>'Drive Train'!$G$35-JH147*'DT-Prelim Calcs'!$C$21*'Drive Train'!$G$38</f>
        <v>11.108316425573245</v>
      </c>
      <c r="JP147" s="1">
        <f>IF(JM147&gt;='Drive Train'!$G$30,1,0)</f>
        <v>1</v>
      </c>
      <c r="JQ147" s="110">
        <f>MIN(JG147,'DT-Prelim Calcs'!$C$10)*'DT-Prelim Calcs'!$C$11*1000/60/60*(1-JP147)</f>
        <v>0</v>
      </c>
      <c r="JR147" s="119">
        <f>JR146+'DT-Prelim Calcs'!$C$11</f>
        <v>5.7200000000000042</v>
      </c>
      <c r="JS147" s="2">
        <f>KC147/'Drive Train'!$G$35</f>
        <v>0.8746705845947188</v>
      </c>
      <c r="JT147" s="88">
        <f>KA147*12*60/(PI() * 'Drive Train'!$G$17)/JS$2*JS147</f>
        <v>4110.836928055749</v>
      </c>
      <c r="JU147" s="2">
        <f>('DT-Prelim Calcs'!$C$6*JS147-JT147)/('DT-Prelim Calcs'!$C$6*JS147)*'DT-Prelim Calcs'!$C$7*JS147</f>
        <v>0.24077181390892921</v>
      </c>
      <c r="JV147" s="110">
        <f>JU147/'DT-Prelim Calcs'!$C$7*('DT-Prelim Calcs'!$C$8-'DT-Prelim Calcs'!$C$9)+'DT-Prelim Calcs'!$C$9</f>
        <v>17.685373046927602</v>
      </c>
      <c r="JW147" s="110">
        <f t="shared" si="236"/>
        <v>17.685373046927602</v>
      </c>
      <c r="JX147" s="2">
        <f t="shared" si="277"/>
        <v>2.1307303976758618E-9</v>
      </c>
      <c r="JY147" s="110">
        <f>JX147*'DT-Prelim Calcs'!$C$21/JS$2/'DT-Prelim Calcs'!$C$19/'DT-Prelim Calcs'!$C$18*3.39*'DT-Prelim Calcs'!$C$20</f>
        <v>7.9133906623042525E-8</v>
      </c>
      <c r="JZ147" s="88">
        <f t="shared" si="237"/>
        <v>1</v>
      </c>
      <c r="KA147" s="110">
        <f>JY146*'DT-Prelim Calcs'!$C$11+KA146</f>
        <v>12.304227557918828</v>
      </c>
      <c r="KB147" s="110">
        <f>KB146+0.5*JY147*'DT-Prelim Calcs'!$C$11^2+KA147*'DT-Prelim Calcs'!$C$11</f>
        <v>66.219723891472853</v>
      </c>
      <c r="KC147" s="110">
        <f>MIN('Drive Train'!$G$35-JW146*'DT-Prelim Calcs'!$C$21*'Drive Train'!$G$38,KC146+JW$2)</f>
        <v>11.108316424352928</v>
      </c>
      <c r="KD147" s="110">
        <f>'Drive Train'!$G$35-JW147*'DT-Prelim Calcs'!$C$21*'Drive Train'!$G$38</f>
        <v>11.108316425776515</v>
      </c>
      <c r="KE147" s="1">
        <f>IF(KB147&gt;='Drive Train'!$G$30,1,0)</f>
        <v>1</v>
      </c>
      <c r="KF147" s="110">
        <f>MIN(JV147,'DT-Prelim Calcs'!$C$10)*'DT-Prelim Calcs'!$C$11*1000/60/60*(1-KE147)</f>
        <v>0</v>
      </c>
      <c r="KG147" s="119">
        <f>KG146+'DT-Prelim Calcs'!$C$11</f>
        <v>5.7200000000000042</v>
      </c>
      <c r="KH147" s="2">
        <f>KR147/'Drive Train'!$G$35</f>
        <v>0.87467058459334379</v>
      </c>
      <c r="KI147" s="88">
        <f>KP147*12*60/(PI() * 'Drive Train'!$G$17)/KH$2*KH147</f>
        <v>4110.8369280363149</v>
      </c>
      <c r="KJ147" s="2">
        <f>('DT-Prelim Calcs'!$C$6*KH147-KI147)/('DT-Prelim Calcs'!$C$6*KH147)*'DT-Prelim Calcs'!$C$7*KH147</f>
        <v>0.24077181391168262</v>
      </c>
      <c r="KK147" s="110">
        <f>KJ147/'DT-Prelim Calcs'!$C$7*('DT-Prelim Calcs'!$C$8-'DT-Prelim Calcs'!$C$9)+'DT-Prelim Calcs'!$C$9</f>
        <v>17.685373047095538</v>
      </c>
      <c r="KL147" s="110">
        <f t="shared" si="238"/>
        <v>17.685373047095538</v>
      </c>
      <c r="KM147" s="2">
        <f t="shared" si="278"/>
        <v>2.1342435874149857E-9</v>
      </c>
      <c r="KN147" s="110">
        <f>KM147*'DT-Prelim Calcs'!$C$21/KH$2/'DT-Prelim Calcs'!$C$19/'DT-Prelim Calcs'!$C$18*3.39*'DT-Prelim Calcs'!$C$20</f>
        <v>7.9264384148058412E-8</v>
      </c>
      <c r="KO147" s="88">
        <f t="shared" si="239"/>
        <v>1</v>
      </c>
      <c r="KP147" s="110">
        <f>KN146*'DT-Prelim Calcs'!$C$11+KP146</f>
        <v>12.304227557880001</v>
      </c>
      <c r="KQ147" s="110">
        <f>KQ146+0.5*KN147*'DT-Prelim Calcs'!$C$11^2+KP147*'DT-Prelim Calcs'!$C$11</f>
        <v>66.215168455523226</v>
      </c>
      <c r="KR147" s="110">
        <f>MIN('Drive Train'!$G$35-KL146*'DT-Prelim Calcs'!$C$21*'Drive Train'!$G$38,KR146+KL$2)</f>
        <v>11.108316424335465</v>
      </c>
      <c r="KS147" s="110">
        <f>'Drive Train'!$G$35-KL147*'DT-Prelim Calcs'!$C$21*'Drive Train'!$G$38</f>
        <v>11.108316425761402</v>
      </c>
      <c r="KT147" s="1">
        <f>IF(KQ147&gt;='Drive Train'!$G$30,1,0)</f>
        <v>1</v>
      </c>
      <c r="KU147" s="110">
        <f>MIN(KK147,'DT-Prelim Calcs'!$C$10)*'DT-Prelim Calcs'!$C$11*1000/60/60*(1-KT147)</f>
        <v>0</v>
      </c>
      <c r="KV147" s="119">
        <f>KV146+'DT-Prelim Calcs'!$C$11</f>
        <v>5.7200000000000042</v>
      </c>
      <c r="KW147" s="2">
        <f>LG147/'Drive Train'!$G$35</f>
        <v>0.87467058459463476</v>
      </c>
      <c r="KX147" s="88">
        <f>LE147*12*60/(PI() * 'Drive Train'!$G$17)/KW$2*KW147</f>
        <v>4110.8369280545612</v>
      </c>
      <c r="KY147" s="2">
        <f>('DT-Prelim Calcs'!$C$6*KW147-KX147)/('DT-Prelim Calcs'!$C$6*KW147)*'DT-Prelim Calcs'!$C$7*KW147</f>
        <v>0.24077181390909741</v>
      </c>
      <c r="KZ147" s="110">
        <f>KY147/'DT-Prelim Calcs'!$C$7*('DT-Prelim Calcs'!$C$8-'DT-Prelim Calcs'!$C$9)+'DT-Prelim Calcs'!$C$9</f>
        <v>17.685373046937855</v>
      </c>
      <c r="LA147" s="110">
        <f t="shared" si="240"/>
        <v>17.685373046937855</v>
      </c>
      <c r="LB147" s="2">
        <f t="shared" si="279"/>
        <v>2.1309449482753706E-9</v>
      </c>
      <c r="LC147" s="110">
        <f>LB147*'DT-Prelim Calcs'!$C$21/KW$2/'DT-Prelim Calcs'!$C$19/'DT-Prelim Calcs'!$C$18*3.39*'DT-Prelim Calcs'!$C$20</f>
        <v>7.9141874889288669E-8</v>
      </c>
      <c r="LD147" s="88">
        <f t="shared" si="241"/>
        <v>1</v>
      </c>
      <c r="LE147" s="110">
        <f>LC146*'DT-Prelim Calcs'!$C$11+LE146</f>
        <v>12.304227557916455</v>
      </c>
      <c r="LF147" s="110">
        <f>LF146+0.5*LC147*'DT-Prelim Calcs'!$C$11^2+LE147*'DT-Prelim Calcs'!$C$11</f>
        <v>66.219508806998036</v>
      </c>
      <c r="LG147" s="110">
        <f>MIN('Drive Train'!$G$35-LA146*'DT-Prelim Calcs'!$C$21*'Drive Train'!$G$38,LG146+LA$2)</f>
        <v>11.108316424351861</v>
      </c>
      <c r="LH147" s="110">
        <f>'Drive Train'!$G$35-LA147*'DT-Prelim Calcs'!$C$21*'Drive Train'!$G$38</f>
        <v>11.108316425775593</v>
      </c>
      <c r="LI147" s="1">
        <f>IF(LF147&gt;='Drive Train'!$G$30,1,0)</f>
        <v>1</v>
      </c>
      <c r="LJ147" s="110">
        <f>MIN(KZ147,'DT-Prelim Calcs'!$C$10)*'DT-Prelim Calcs'!$C$11*1000/60/60*(1-LI147)</f>
        <v>0</v>
      </c>
      <c r="LK147" s="119">
        <f>LK146+'DT-Prelim Calcs'!$C$11</f>
        <v>5.7200000000000042</v>
      </c>
      <c r="LL147" s="2">
        <f>LV147/'Drive Train'!$G$35</f>
        <v>0.87467058459366198</v>
      </c>
      <c r="LM147" s="88">
        <f>LT147*12*60/(PI() * 'Drive Train'!$G$17)/LL$2*LL147</f>
        <v>4110.8369280408115</v>
      </c>
      <c r="LN147" s="2">
        <f>('DT-Prelim Calcs'!$C$6*LL147-LM147)/('DT-Prelim Calcs'!$C$6*LL147)*'DT-Prelim Calcs'!$C$7*LL147</f>
        <v>0.2407718139110456</v>
      </c>
      <c r="LO147" s="110">
        <f>LN147/'DT-Prelim Calcs'!$C$7*('DT-Prelim Calcs'!$C$8-'DT-Prelim Calcs'!$C$9)+'DT-Prelim Calcs'!$C$9</f>
        <v>17.685373047056682</v>
      </c>
      <c r="LP147" s="110">
        <f t="shared" si="242"/>
        <v>17.685373047056682</v>
      </c>
      <c r="LQ147" s="2">
        <f t="shared" si="280"/>
        <v>2.1334307098719307E-9</v>
      </c>
      <c r="LR147" s="110">
        <f>LQ147*'DT-Prelim Calcs'!$C$21/LL$2/'DT-Prelim Calcs'!$C$19/'DT-Prelim Calcs'!$C$18*3.39*'DT-Prelim Calcs'!$C$20</f>
        <v>7.9234194417974187E-8</v>
      </c>
      <c r="LS147" s="88">
        <f t="shared" si="243"/>
        <v>1</v>
      </c>
      <c r="LT147" s="110">
        <f>LR146*'DT-Prelim Calcs'!$C$11+LT146</f>
        <v>12.304227557888986</v>
      </c>
      <c r="LU147" s="110">
        <f>LU146+0.5*LR147*'DT-Prelim Calcs'!$C$11^2+LT147*'DT-Prelim Calcs'!$C$11</f>
        <v>66.216633223286195</v>
      </c>
      <c r="LV147" s="110">
        <f>MIN('Drive Train'!$G$35-LP146*'DT-Prelim Calcs'!$C$21*'Drive Train'!$G$38,LV146+LP$2)</f>
        <v>11.108316424339506</v>
      </c>
      <c r="LW147" s="110">
        <f>'Drive Train'!$G$35-LP147*'DT-Prelim Calcs'!$C$21*'Drive Train'!$G$38</f>
        <v>11.108316425764897</v>
      </c>
      <c r="LX147" s="1">
        <f>IF(LU147&gt;='Drive Train'!$G$30,1,0)</f>
        <v>1</v>
      </c>
      <c r="LY147" s="110">
        <f>MIN(LO147,'DT-Prelim Calcs'!$C$10)*'DT-Prelim Calcs'!$C$11*1000/60/60*(1-LX147)</f>
        <v>0</v>
      </c>
      <c r="LZ147" s="119">
        <f>LZ146+'DT-Prelim Calcs'!$C$11</f>
        <v>5.7200000000000042</v>
      </c>
    </row>
    <row r="148" spans="18:338" x14ac:dyDescent="0.2">
      <c r="R148" s="119">
        <f>R147+'DT-Prelim Calcs'!$C$11</f>
        <v>5.7600000000000042</v>
      </c>
      <c r="S148" s="2">
        <f>AG148/'Drive Train'!$G$35</f>
        <v>0</v>
      </c>
      <c r="T148" s="88">
        <f>AE148*12*60/(PI() * 'Drive Train'!$G$17)/S$2*ABS(S148)</f>
        <v>0</v>
      </c>
      <c r="U148" s="2">
        <f>IF(OR(AD147=1,AND($C$32=Motors!$C$28,'DT-Prelim Calcs'!AI147=1)),0,IF(AG148=0,-(V147+$C$9)/($C$8-$C$9)*$C$7,($C$6*S148-T148)/($C$6*S148)*$C$7*S148))</f>
        <v>0</v>
      </c>
      <c r="V148" s="110">
        <f>IF(AND(AD147=1,AI147=1),0,ABS(U148/$C$7*($C$8-$C$9)+$C$9) *'Drive Train'!$K$55 + V147*(1-'Drive Train'!$K$55))</f>
        <v>0</v>
      </c>
      <c r="W148" s="110">
        <f t="shared" si="196"/>
        <v>0</v>
      </c>
      <c r="X148" s="2">
        <f>MAX(MIN(IF(AND(AI147=1,AG148&lt;0),-1,1)*(W148-$C$9)/($C$8-$C$9)*$C$7-$C$29*AE148/T$2 -  AI147*$C$29/2,X$2),MAX(X$4:X147)*-1)</f>
        <v>-0.19877611615902296</v>
      </c>
      <c r="Y148" s="110">
        <f t="shared" si="197"/>
        <v>0</v>
      </c>
      <c r="Z148" s="110">
        <f t="shared" si="198"/>
        <v>0</v>
      </c>
      <c r="AA148" s="110">
        <f t="shared" si="199"/>
        <v>0</v>
      </c>
      <c r="AB148" s="110" t="e">
        <f t="shared" si="200"/>
        <v>#N/A</v>
      </c>
      <c r="AC148" s="88">
        <f t="shared" si="244"/>
        <v>0</v>
      </c>
      <c r="AD148" s="1">
        <f t="shared" si="201"/>
        <v>1</v>
      </c>
      <c r="AE148" s="110">
        <f t="shared" si="202"/>
        <v>0</v>
      </c>
      <c r="AF148" s="110" t="e">
        <f t="shared" si="203"/>
        <v>#N/A</v>
      </c>
      <c r="AG148" s="110">
        <f>IF(AI147=0,MIN('Drive Train'!$G$35-W147*$C$21*'Drive Train'!$G$38,AG147+W$2)-$C$3,IF(AE147-1&lt;=0,0,IF($C$32=Motors!$C$26,MAX(ABS('Drive Train'!$G$35-W147*$C$21*'Drive Train'!$G$38)*-1,AG147-W$2),MAX(0,ABS('Drive Train'!$G$35-W147*$C$21*'Drive Train'!$G$38)*-1,AG147-W$2))))</f>
        <v>0</v>
      </c>
      <c r="AH148" s="110">
        <f>'Drive Train'!$G$35-ABS(W148)*'DT-Prelim Calcs'!$C$21*'Drive Train'!$G$38</f>
        <v>12.7</v>
      </c>
      <c r="AI148" s="1">
        <f>IF(AJ148&gt;='Drive Train'!$G$30,1,0)</f>
        <v>1</v>
      </c>
      <c r="AJ148" s="110">
        <f>AJ147+0.5*Y148*'DT-Prelim Calcs'!$C$11^2+AE148*'DT-Prelim Calcs'!$C$11</f>
        <v>27.383415475911544</v>
      </c>
      <c r="AK148" s="110">
        <f t="shared" si="204"/>
        <v>0</v>
      </c>
      <c r="AL148" s="119">
        <f>AL147+'DT-Prelim Calcs'!$C$11</f>
        <v>5.7600000000000042</v>
      </c>
      <c r="AM148" s="2">
        <f>AW148/'Drive Train'!$G$35</f>
        <v>0.79642937811095593</v>
      </c>
      <c r="AN148" s="88">
        <f>AU148*12*60/(PI() * 'Drive Train'!$G$17)/AM$2*AM148</f>
        <v>2911.9346072007975</v>
      </c>
      <c r="AO148" s="2">
        <f>('DT-Prelim Calcs'!$C$6*AM148-AN148)/('DT-Prelim Calcs'!$C$6*AM148)*'DT-Prelim Calcs'!$C$7*AM148</f>
        <v>0.41991271831570737</v>
      </c>
      <c r="AP148" s="110">
        <f>AO148/'DT-Prelim Calcs'!$C$7*('DT-Prelim Calcs'!$C$8-'DT-Prelim Calcs'!$C$9)+'DT-Prelim Calcs'!$C$9</f>
        <v>28.611697712872935</v>
      </c>
      <c r="AQ148" s="110">
        <f t="shared" si="205"/>
        <v>28.611697712872935</v>
      </c>
      <c r="AR148" s="2">
        <f t="shared" si="245"/>
        <v>0.23260560998785779</v>
      </c>
      <c r="AS148" s="110">
        <f>AR148*'DT-Prelim Calcs'!$C$21/AM$2/'DT-Prelim Calcs'!$C$19/'DT-Prelim Calcs'!$C$18*3.39*'DT-Prelim Calcs'!$C$20</f>
        <v>2.5916451899573203</v>
      </c>
      <c r="AT148" s="88">
        <f t="shared" si="206"/>
        <v>0</v>
      </c>
      <c r="AU148" s="110">
        <f>AS147*'DT-Prelim Calcs'!$C$11+AU147</f>
        <v>31.906687457316032</v>
      </c>
      <c r="AV148" s="110">
        <f>AV147+0.5*AS148*'DT-Prelim Calcs'!$C$11^2+AU148*'DT-Prelim Calcs'!$C$11</f>
        <v>111.61023404541926</v>
      </c>
      <c r="AW148" s="110">
        <f>MIN('Drive Train'!$G$35-AQ147*'DT-Prelim Calcs'!$C$21*'Drive Train'!$G$38,AW147+AQ$2)</f>
        <v>10.114653102009139</v>
      </c>
      <c r="AX148" s="110">
        <f>'Drive Train'!$G$35-AQ148*'DT-Prelim Calcs'!$C$21*'Drive Train'!$G$38</f>
        <v>10.124947205841435</v>
      </c>
      <c r="AY148" s="1">
        <f>IF(AV148&gt;='Drive Train'!$G$30,1,0)</f>
        <v>1</v>
      </c>
      <c r="AZ148" s="110">
        <f t="shared" si="246"/>
        <v>0</v>
      </c>
      <c r="BA148" s="119">
        <f>BA147+'DT-Prelim Calcs'!$C$11</f>
        <v>5.7600000000000042</v>
      </c>
      <c r="BB148" s="2">
        <f>BL148/'Drive Train'!$G$35</f>
        <v>0.86723335103296117</v>
      </c>
      <c r="BC148" s="88">
        <f>BJ148*12*60/(PI() * 'Drive Train'!$G$17)/BB$2*BB148</f>
        <v>3998.2125037017977</v>
      </c>
      <c r="BD148" s="2">
        <f>('DT-Prelim Calcs'!$C$6*BB148-BC148)/('DT-Prelim Calcs'!$C$6*BB148)*'DT-Prelim Calcs'!$C$7*BB148</f>
        <v>0.25747717046682883</v>
      </c>
      <c r="BE148" s="110">
        <f>BD148/'DT-Prelim Calcs'!$C$7*('DT-Prelim Calcs'!$C$8-'DT-Prelim Calcs'!$C$9)+'DT-Prelim Calcs'!$C$9</f>
        <v>18.70428131925339</v>
      </c>
      <c r="BF148" s="110">
        <f t="shared" si="207"/>
        <v>18.70428131925339</v>
      </c>
      <c r="BG148" s="2">
        <f t="shared" si="247"/>
        <v>2.1293528677617107E-2</v>
      </c>
      <c r="BH148" s="110">
        <f>BG148*'DT-Prelim Calcs'!$C$21/BB$2/'DT-Prelim Calcs'!$C$19/'DT-Prelim Calcs'!$C$18*3.39*'DT-Prelim Calcs'!$C$20</f>
        <v>0.36905281504136989</v>
      </c>
      <c r="BI148" s="88">
        <f t="shared" si="208"/>
        <v>0</v>
      </c>
      <c r="BJ148" s="110">
        <f>BH147*'DT-Prelim Calcs'!$C$11+BJ147</f>
        <v>25.863765119435993</v>
      </c>
      <c r="BK148" s="110">
        <f>BK147+0.5*BH148*'DT-Prelim Calcs'!$C$11^2+BJ148*'DT-Prelim Calcs'!$C$11</f>
        <v>111.58170452819142</v>
      </c>
      <c r="BL148" s="110">
        <f>MIN('Drive Train'!$G$35-BF147*'DT-Prelim Calcs'!$C$21*'Drive Train'!$G$38,BL147+BF$2)</f>
        <v>11.013863558118606</v>
      </c>
      <c r="BM148" s="110">
        <f>'Drive Train'!$G$35-BF148*'DT-Prelim Calcs'!$C$21*'Drive Train'!$G$38</f>
        <v>11.016614681267194</v>
      </c>
      <c r="BN148" s="1">
        <f>IF(BK148&gt;='Drive Train'!$G$30,1,0)</f>
        <v>1</v>
      </c>
      <c r="BO148" s="110">
        <f t="shared" si="248"/>
        <v>0</v>
      </c>
      <c r="BP148" s="119">
        <f>BP147+'DT-Prelim Calcs'!$C$11</f>
        <v>5.7600000000000042</v>
      </c>
      <c r="BQ148" s="2">
        <f>CA148/'Drive Train'!$G$35</f>
        <v>0.87447751584689348</v>
      </c>
      <c r="BR148" s="88">
        <f>BY148*12*60/(PI() * 'Drive Train'!$G$17)/BQ$2*BQ148</f>
        <v>4107.9598582668832</v>
      </c>
      <c r="BS148" s="2">
        <f>('DT-Prelim Calcs'!$C$6*BQ148-BR148)/('DT-Prelim Calcs'!$C$6*BQ148)*'DT-Prelim Calcs'!$C$7*BQ148</f>
        <v>0.24119422197488941</v>
      </c>
      <c r="BT148" s="110">
        <f>BS148/'DT-Prelim Calcs'!$C$7*('DT-Prelim Calcs'!$C$8-'DT-Prelim Calcs'!$C$9)+'DT-Prelim Calcs'!$C$9</f>
        <v>17.711136943149285</v>
      </c>
      <c r="BU148" s="110">
        <f t="shared" si="209"/>
        <v>17.711136943149285</v>
      </c>
      <c r="BV148" s="2">
        <f t="shared" si="249"/>
        <v>5.3779940154752293E-4</v>
      </c>
      <c r="BW148" s="110">
        <f>BV148*'DT-Prelim Calcs'!$C$21/BQ$2/'DT-Prelim Calcs'!$C$19/'DT-Prelim Calcs'!$C$18*3.39*'DT-Prelim Calcs'!$C$20</f>
        <v>1.2649890474768801E-2</v>
      </c>
      <c r="BX148" s="88">
        <f t="shared" si="210"/>
        <v>1</v>
      </c>
      <c r="BY148" s="110">
        <f>BW147*'DT-Prelim Calcs'!$C$11+BY147</f>
        <v>19.418417039866359</v>
      </c>
      <c r="BZ148" s="110">
        <f>BZ147+0.5*BW148*'DT-Prelim Calcs'!$C$11^2+BY148*'DT-Prelim Calcs'!$C$11</f>
        <v>95.666946525285866</v>
      </c>
      <c r="CA148" s="110">
        <f>MIN('Drive Train'!$G$35-BU147*'DT-Prelim Calcs'!$C$21*'Drive Train'!$G$38,CA147+BU$2)</f>
        <v>11.105864451255547</v>
      </c>
      <c r="CB148" s="110">
        <f>'Drive Train'!$G$35-BU148*'DT-Prelim Calcs'!$C$21*'Drive Train'!$G$38</f>
        <v>11.105997675116564</v>
      </c>
      <c r="CC148" s="1">
        <f>IF(BZ148&gt;='Drive Train'!$G$30,1,0)</f>
        <v>1</v>
      </c>
      <c r="CD148" s="110">
        <f t="shared" si="250"/>
        <v>0</v>
      </c>
      <c r="CE148" s="119">
        <f>CE147+'DT-Prelim Calcs'!$C$11</f>
        <v>5.7600000000000042</v>
      </c>
      <c r="CF148" s="2">
        <f>CP148/'Drive Train'!$G$35</f>
        <v>0.87466912981243972</v>
      </c>
      <c r="CG148" s="88">
        <f>CN148*12*60/(PI() * 'Drive Train'!$G$17)/CF$2*CF148</f>
        <v>4110.81569667862</v>
      </c>
      <c r="CH148" s="2">
        <f>('DT-Prelim Calcs'!$C$6*CF148-CG148)/('DT-Prelim Calcs'!$C$6*CF148)*'DT-Prelim Calcs'!$C$7*CF148</f>
        <v>0.24077488873470873</v>
      </c>
      <c r="CI148" s="110">
        <f>CH148/'DT-Prelim Calcs'!$C$7*('DT-Prelim Calcs'!$C$8-'DT-Prelim Calcs'!$C$9)+'DT-Prelim Calcs'!$C$9</f>
        <v>17.685560589492873</v>
      </c>
      <c r="CJ148" s="110">
        <f t="shared" si="211"/>
        <v>17.685560589492873</v>
      </c>
      <c r="CK148" s="2">
        <f t="shared" si="251"/>
        <v>3.9200201699951531E-6</v>
      </c>
      <c r="CL148" s="110">
        <f>CK148*'DT-Prelim Calcs'!$C$21/CF$2/'DT-Prelim Calcs'!$C$19/'DT-Prelim Calcs'!$C$18*3.39*'DT-Prelim Calcs'!$C$20</f>
        <v>1.1646954881995542E-4</v>
      </c>
      <c r="CM148" s="88">
        <f t="shared" si="212"/>
        <v>1</v>
      </c>
      <c r="CN148" s="110">
        <f>CL147*'DT-Prelim Calcs'!$C$11+CN147</f>
        <v>15.380230593258366</v>
      </c>
      <c r="CO148" s="110">
        <f>CO147+0.5*CL148*'DT-Prelim Calcs'!$C$11^2+CN148*'DT-Prelim Calcs'!$C$11</f>
        <v>80.561386087598677</v>
      </c>
      <c r="CP148" s="110">
        <f>MIN('Drive Train'!$G$35-CJ147*'DT-Prelim Calcs'!$C$21*'Drive Train'!$G$38,CP147+CJ$2)</f>
        <v>11.108297948617984</v>
      </c>
      <c r="CQ148" s="110">
        <f>'Drive Train'!$G$35-CJ148*'DT-Prelim Calcs'!$C$21*'Drive Train'!$G$38</f>
        <v>11.108299546945641</v>
      </c>
      <c r="CR148" s="1">
        <f>IF(CO148&gt;='Drive Train'!$G$30,1,0)</f>
        <v>1</v>
      </c>
      <c r="CS148" s="110">
        <f t="shared" si="252"/>
        <v>0</v>
      </c>
      <c r="CT148" s="119">
        <f>CT147+'DT-Prelim Calcs'!$C$11</f>
        <v>5.7600000000000042</v>
      </c>
      <c r="CU148" s="2">
        <f>DE148/'Drive Train'!$G$35</f>
        <v>0.87467058245942975</v>
      </c>
      <c r="CV148" s="88">
        <f>DC148*12*60/(PI() * 'Drive Train'!$G$17)/CU$2*CU148</f>
        <v>4110.8368976274887</v>
      </c>
      <c r="CW148" s="2">
        <f>('DT-Prelim Calcs'!$C$6*CU148-CV148)/('DT-Prelim Calcs'!$C$6*CU148)*'DT-Prelim Calcs'!$C$7*CU148</f>
        <v>0.24077181824472077</v>
      </c>
      <c r="CX148" s="110">
        <f>CW148/'DT-Prelim Calcs'!$C$7*('DT-Prelim Calcs'!$C$8-'DT-Prelim Calcs'!$C$9)+'DT-Prelim Calcs'!$C$9</f>
        <v>17.685373311380133</v>
      </c>
      <c r="CY148" s="110">
        <f t="shared" si="213"/>
        <v>17.685373311380133</v>
      </c>
      <c r="CZ148" s="2">
        <f t="shared" si="253"/>
        <v>7.6609217858347733E-9</v>
      </c>
      <c r="DA148" s="110">
        <f>CZ148*'DT-Prelim Calcs'!$C$21/CU$2/'DT-Prelim Calcs'!$C$19/'DT-Prelim Calcs'!$C$18*3.39*'DT-Prelim Calcs'!$C$20</f>
        <v>2.7503747740415686E-7</v>
      </c>
      <c r="DB148" s="88">
        <f t="shared" si="214"/>
        <v>1</v>
      </c>
      <c r="DC148" s="110">
        <f>DA147*'DT-Prelim Calcs'!$C$11+DC147</f>
        <v>12.72851120367009</v>
      </c>
      <c r="DD148" s="110">
        <f>DD147+0.5*DA148*'DT-Prelim Calcs'!$C$11^2+DC148*'DT-Prelim Calcs'!$C$11</f>
        <v>68.706793394460959</v>
      </c>
      <c r="DE148" s="110">
        <f>MIN('Drive Train'!$G$35-CY147*'DT-Prelim Calcs'!$C$21*'Drive Train'!$G$38,DE147+CY$2)</f>
        <v>11.108316397234757</v>
      </c>
      <c r="DF148" s="110">
        <f>'Drive Train'!$G$35-CY148*'DT-Prelim Calcs'!$C$21*'Drive Train'!$G$38</f>
        <v>11.108316401975788</v>
      </c>
      <c r="DG148" s="1">
        <f>IF(DD148&gt;='Drive Train'!$G$30,1,0)</f>
        <v>1</v>
      </c>
      <c r="DH148" s="110">
        <f t="shared" si="254"/>
        <v>0</v>
      </c>
      <c r="DI148" s="119">
        <f>DI147+'DT-Prelim Calcs'!$C$11</f>
        <v>5.7600000000000042</v>
      </c>
      <c r="DJ148" s="2">
        <f>DT148/'Drive Train'!$G$35</f>
        <v>0.87467058542715714</v>
      </c>
      <c r="DK148" s="88">
        <f>DR148*12*60/(PI() * 'Drive Train'!$G$17)/DJ$2*DJ148</f>
        <v>4110.8369398222449</v>
      </c>
      <c r="DL148" s="2">
        <f>('DT-Prelim Calcs'!$C$6*DJ148-DK148)/('DT-Prelim Calcs'!$C$6*DJ148)*'DT-Prelim Calcs'!$C$7*DJ148</f>
        <v>0.24077181224178373</v>
      </c>
      <c r="DM148" s="110">
        <f>DL148/'DT-Prelim Calcs'!$C$7*('DT-Prelim Calcs'!$C$8-'DT-Prelim Calcs'!$C$9)+'DT-Prelim Calcs'!$C$9</f>
        <v>17.685372945243547</v>
      </c>
      <c r="DN148" s="110">
        <f t="shared" si="215"/>
        <v>17.685372945243547</v>
      </c>
      <c r="DO148" s="2">
        <f t="shared" si="255"/>
        <v>3.5674518894523999E-12</v>
      </c>
      <c r="DP148" s="110">
        <f>DO148*'DT-Prelim Calcs'!$C$21/DJ$2/'DT-Prelim Calcs'!$C$19/'DT-Prelim Calcs'!$C$18*3.39*'DT-Prelim Calcs'!$C$20</f>
        <v>1.5015848978894515E-10</v>
      </c>
      <c r="DQ148" s="88">
        <f t="shared" si="216"/>
        <v>1</v>
      </c>
      <c r="DR148" s="110">
        <f>DP147*'DT-Prelim Calcs'!$C$11+DR147</f>
        <v>10.856671395376964</v>
      </c>
      <c r="DS148" s="110">
        <f>DS147+0.5*DP148*'DT-Prelim Calcs'!$C$11^2+DR148*'DT-Prelim Calcs'!$C$11</f>
        <v>59.567788729162167</v>
      </c>
      <c r="DT148" s="110">
        <f>MIN('Drive Train'!$G$35-DN147*'DT-Prelim Calcs'!$C$21*'Drive Train'!$G$38,DT147+DN$2)</f>
        <v>11.108316434924895</v>
      </c>
      <c r="DU148" s="110">
        <f>'Drive Train'!$G$35-DN148*'DT-Prelim Calcs'!$C$21*'Drive Train'!$G$38</f>
        <v>11.10831643492808</v>
      </c>
      <c r="DV148" s="1">
        <f>IF(DS148&gt;='Drive Train'!$G$30,1,0)</f>
        <v>1</v>
      </c>
      <c r="DW148" s="110">
        <f t="shared" si="256"/>
        <v>0</v>
      </c>
      <c r="DX148" s="119">
        <f>DX147+'DT-Prelim Calcs'!$C$11</f>
        <v>5.7600000000000042</v>
      </c>
      <c r="DY148" s="2">
        <f>EI148/'Drive Train'!$G$35</f>
        <v>0.87467058542861498</v>
      </c>
      <c r="DZ148" s="88">
        <f>EG148*12*60/(PI() * 'Drive Train'!$G$17)/DY$2*DY148</f>
        <v>4110.8369398423247</v>
      </c>
      <c r="EA148" s="2">
        <f>('DT-Prelim Calcs'!$C$6*DY148-DZ148)/('DT-Prelim Calcs'!$C$6*DY148)*'DT-Prelim Calcs'!$C$7*DY148</f>
        <v>0.24077181223899125</v>
      </c>
      <c r="EB148" s="110">
        <f>EA148/'DT-Prelim Calcs'!$C$7*('DT-Prelim Calcs'!$C$8-'DT-Prelim Calcs'!$C$9)+'DT-Prelim Calcs'!$C$9</f>
        <v>17.685372945073226</v>
      </c>
      <c r="EC148" s="110">
        <f t="shared" si="217"/>
        <v>17.685372945073226</v>
      </c>
      <c r="ED148" s="2">
        <f t="shared" si="257"/>
        <v>1.3877787807814457E-16</v>
      </c>
      <c r="EE148" s="110">
        <f>ED148*'DT-Prelim Calcs'!$C$21/DY$2/'DT-Prelim Calcs'!$C$19/'DT-Prelim Calcs'!$C$18*3.39*'DT-Prelim Calcs'!$C$20</f>
        <v>6.7003532470867188E-15</v>
      </c>
      <c r="EF148" s="88">
        <f t="shared" si="218"/>
        <v>1</v>
      </c>
      <c r="EG148" s="110">
        <f>EE147*'DT-Prelim Calcs'!$C$11+EG147</f>
        <v>9.4647904472821693</v>
      </c>
      <c r="EH148" s="110">
        <f>EH147+0.5*EE148*'DT-Prelim Calcs'!$C$11^2+EG148*'DT-Prelim Calcs'!$C$11</f>
        <v>52.440937830486007</v>
      </c>
      <c r="EI148" s="110">
        <f>MIN('Drive Train'!$G$35-EC147*'DT-Prelim Calcs'!$C$21*'Drive Train'!$G$38,EI147+EC$2)</f>
        <v>11.10831643494341</v>
      </c>
      <c r="EJ148" s="110">
        <f>'Drive Train'!$G$35-EC148*'DT-Prelim Calcs'!$C$21*'Drive Train'!$G$38</f>
        <v>11.10831643494341</v>
      </c>
      <c r="EK148" s="1">
        <f>IF(EH148&gt;='Drive Train'!$G$30,1,0)</f>
        <v>1</v>
      </c>
      <c r="EL148" s="110">
        <f t="shared" si="258"/>
        <v>0</v>
      </c>
      <c r="EM148" s="119">
        <f>EM147+'DT-Prelim Calcs'!$C$11</f>
        <v>5.7600000000000042</v>
      </c>
      <c r="EN148" s="2">
        <f>EX148/'Drive Train'!$G$35</f>
        <v>0.87467058542861498</v>
      </c>
      <c r="EO148" s="88">
        <f>EV148*12*60/(PI() * 'Drive Train'!$G$17)/EN$2*EN148</f>
        <v>4110.8369398423256</v>
      </c>
      <c r="EP148" s="2">
        <f>('DT-Prelim Calcs'!$C$6*EN148-EO148)/('DT-Prelim Calcs'!$C$6*EN148)*'DT-Prelim Calcs'!$C$7*EN148</f>
        <v>0.24077181223899105</v>
      </c>
      <c r="EQ148" s="110">
        <f>EP148/'DT-Prelim Calcs'!$C$7*('DT-Prelim Calcs'!$C$8-'DT-Prelim Calcs'!$C$9)+'DT-Prelim Calcs'!$C$9</f>
        <v>17.685372945073215</v>
      </c>
      <c r="ER148" s="110">
        <f t="shared" si="219"/>
        <v>17.685372945073215</v>
      </c>
      <c r="ES148" s="2">
        <f t="shared" si="259"/>
        <v>-8.3266726846886741E-17</v>
      </c>
      <c r="ET148" s="110">
        <f>ES148*'DT-Prelim Calcs'!$C$21/EN$2/'DT-Prelim Calcs'!$C$19/'DT-Prelim Calcs'!$C$18*3.39*'DT-Prelim Calcs'!$C$20</f>
        <v>-4.5356237364894706E-15</v>
      </c>
      <c r="EU148" s="88">
        <f t="shared" si="220"/>
        <v>1</v>
      </c>
      <c r="EV148" s="110">
        <f>ET147*'DT-Prelim Calcs'!$C$11+EV147</f>
        <v>8.3892460782728335</v>
      </c>
      <c r="EW148" s="110">
        <f>EW147+0.5*ET148*'DT-Prelim Calcs'!$C$11^2+EV148*'DT-Prelim Calcs'!$C$11</f>
        <v>46.778613757409843</v>
      </c>
      <c r="EX148" s="110">
        <f>MIN('Drive Train'!$G$35-ER147*'DT-Prelim Calcs'!$C$21*'Drive Train'!$G$38,EX147+ER$2)</f>
        <v>11.10831643494341</v>
      </c>
      <c r="EY148" s="110">
        <f>'Drive Train'!$G$35-ER148*'DT-Prelim Calcs'!$C$21*'Drive Train'!$G$38</f>
        <v>11.10831643494341</v>
      </c>
      <c r="EZ148" s="1">
        <f>IF(EW148&gt;='Drive Train'!$G$30,1,0)</f>
        <v>1</v>
      </c>
      <c r="FA148" s="110">
        <f t="shared" si="260"/>
        <v>0</v>
      </c>
      <c r="FB148" s="119">
        <f>FB147+'DT-Prelim Calcs'!$C$11</f>
        <v>5.7600000000000042</v>
      </c>
      <c r="FC148" s="2">
        <f>FM148/'Drive Train'!$G$35</f>
        <v>0.87467058542861498</v>
      </c>
      <c r="FD148" s="88">
        <f>FK148*12*60/(PI() * 'Drive Train'!$G$17)/FC$2*FC148</f>
        <v>4110.8369398423247</v>
      </c>
      <c r="FE148" s="2">
        <f>('DT-Prelim Calcs'!$C$6*FC148-FD148)/('DT-Prelim Calcs'!$C$6*FC148)*'DT-Prelim Calcs'!$C$7*FC148</f>
        <v>0.24077181223899125</v>
      </c>
      <c r="FF148" s="110">
        <f>FE148/'DT-Prelim Calcs'!$C$7*('DT-Prelim Calcs'!$C$8-'DT-Prelim Calcs'!$C$9)+'DT-Prelim Calcs'!$C$9</f>
        <v>17.685372945073226</v>
      </c>
      <c r="FG148" s="110">
        <f t="shared" si="221"/>
        <v>17.685372945073226</v>
      </c>
      <c r="FH148" s="2">
        <f t="shared" si="261"/>
        <v>1.1102230246251565E-16</v>
      </c>
      <c r="FI148" s="110">
        <f>FH148*'DT-Prelim Calcs'!$C$21/FC$2/'DT-Prelim Calcs'!$C$19/'DT-Prelim Calcs'!$C$18*3.39*'DT-Prelim Calcs'!$C$20</f>
        <v>6.7347140329692135E-15</v>
      </c>
      <c r="FJ148" s="88">
        <f t="shared" si="222"/>
        <v>1</v>
      </c>
      <c r="FK148" s="110">
        <f>FI147*'DT-Prelim Calcs'!$C$11+FK147</f>
        <v>7.5332005600817276</v>
      </c>
      <c r="FL148" s="110">
        <f>FL147+0.5*FI148*'DT-Prelim Calcs'!$C$11^2+FK148*'DT-Prelim Calcs'!$C$11</f>
        <v>42.195314232392022</v>
      </c>
      <c r="FM148" s="110">
        <f>MIN('Drive Train'!$G$35-FG147*'DT-Prelim Calcs'!$C$21*'Drive Train'!$G$38,FM147+FG$2)</f>
        <v>11.10831643494341</v>
      </c>
      <c r="FN148" s="110">
        <f>'Drive Train'!$G$35-FG148*'DT-Prelim Calcs'!$C$21*'Drive Train'!$G$38</f>
        <v>11.10831643494341</v>
      </c>
      <c r="FO148" s="1">
        <f>IF(FL148&gt;='Drive Train'!$G$30,1,0)</f>
        <v>1</v>
      </c>
      <c r="FP148" s="110">
        <f t="shared" si="262"/>
        <v>0</v>
      </c>
      <c r="FQ148" s="119">
        <f>FQ147+'DT-Prelim Calcs'!$C$11</f>
        <v>5.7600000000000042</v>
      </c>
      <c r="FR148" s="2">
        <f>GB148/'Drive Train'!$G$35</f>
        <v>0.87467058542861498</v>
      </c>
      <c r="FS148" s="88">
        <f>FZ148*12*60/(PI() * 'Drive Train'!$G$17)/FR$2*FR148</f>
        <v>4110.8369398423247</v>
      </c>
      <c r="FT148" s="2">
        <f>('DT-Prelim Calcs'!$C$6*FR148-FS148)/('DT-Prelim Calcs'!$C$6*FR148)*'DT-Prelim Calcs'!$C$7*FR148</f>
        <v>0.24077181223899125</v>
      </c>
      <c r="FU148" s="110">
        <f>FT148/'DT-Prelim Calcs'!$C$7*('DT-Prelim Calcs'!$C$8-'DT-Prelim Calcs'!$C$9)+'DT-Prelim Calcs'!$C$9</f>
        <v>17.685372945073226</v>
      </c>
      <c r="FV148" s="110">
        <f t="shared" si="223"/>
        <v>17.685372945073226</v>
      </c>
      <c r="FW148" s="2">
        <f t="shared" si="263"/>
        <v>1.3877787807814457E-16</v>
      </c>
      <c r="FX148" s="110">
        <f>FW148*'DT-Prelim Calcs'!$C$21/FR$2/'DT-Prelim Calcs'!$C$19/'DT-Prelim Calcs'!$C$18*3.39*'DT-Prelim Calcs'!$C$20</f>
        <v>9.2774121882739154E-15</v>
      </c>
      <c r="FY148" s="88">
        <f t="shared" si="224"/>
        <v>1</v>
      </c>
      <c r="FZ148" s="110">
        <f>FX147*'DT-Prelim Calcs'!$C$11+FZ147</f>
        <v>6.8356819897037893</v>
      </c>
      <c r="GA148" s="110">
        <f>GA147+0.5*FX148*'DT-Prelim Calcs'!$C$11^2+FZ148*'DT-Prelim Calcs'!$C$11</f>
        <v>38.416980415987787</v>
      </c>
      <c r="GB148" s="110">
        <f>MIN('Drive Train'!$G$35-FV147*'DT-Prelim Calcs'!$C$21*'Drive Train'!$G$38,GB147+FV$2)</f>
        <v>11.10831643494341</v>
      </c>
      <c r="GC148" s="110">
        <f>'Drive Train'!$G$35-FV148*'DT-Prelim Calcs'!$C$21*'Drive Train'!$G$38</f>
        <v>11.10831643494341</v>
      </c>
      <c r="GD148" s="1">
        <f>IF(GA148&gt;='Drive Train'!$G$30,1,0)</f>
        <v>1</v>
      </c>
      <c r="GE148" s="110">
        <f t="shared" si="264"/>
        <v>0</v>
      </c>
      <c r="GF148" s="119">
        <f>GF147+'DT-Prelim Calcs'!$C$11</f>
        <v>5.7600000000000042</v>
      </c>
      <c r="GG148" s="2">
        <f>GQ148/'Drive Train'!$G$35</f>
        <v>0.87467058372535145</v>
      </c>
      <c r="GH148" s="88">
        <f>GO148*12*60/(PI() * 'Drive Train'!$G$17)/GG$2*GG148</f>
        <v>4110.8369157678108</v>
      </c>
      <c r="GI148" s="2">
        <f>('DT-Prelim Calcs'!$C$6*GG148-GH148)/('DT-Prelim Calcs'!$C$6*GG148)*'DT-Prelim Calcs'!$C$7*GG148</f>
        <v>0.24077181564990072</v>
      </c>
      <c r="GJ148" s="110">
        <f>GI148/'DT-Prelim Calcs'!$C$7*('DT-Prelim Calcs'!$C$8-'DT-Prelim Calcs'!$C$9)+'DT-Prelim Calcs'!$C$9</f>
        <v>17.685373153114512</v>
      </c>
      <c r="GK148" s="110">
        <f t="shared" si="265"/>
        <v>17.685373153114512</v>
      </c>
      <c r="GL148" s="2">
        <f t="shared" si="266"/>
        <v>4.3520946291231155E-9</v>
      </c>
      <c r="GM148" s="110">
        <f>GL148*'DT-Prelim Calcs'!$C$21/GG$2/'DT-Prelim Calcs'!$C$19/'DT-Prelim Calcs'!$C$18*3.39*'DT-Prelim Calcs'!$C$20</f>
        <v>1.6163389341576627E-7</v>
      </c>
      <c r="GN148" s="88">
        <f t="shared" si="225"/>
        <v>1</v>
      </c>
      <c r="GO148" s="110">
        <f>GM147*'DT-Prelim Calcs'!$C$11+GO147</f>
        <v>12.304227533369184</v>
      </c>
      <c r="GP148" s="110">
        <f>GP147+0.5*GM148*'DT-Prelim Calcs'!$C$11^2+GO148*'DT-Prelim Calcs'!$C$11</f>
        <v>64.794047231540631</v>
      </c>
      <c r="GQ148" s="110">
        <f>MIN('Drive Train'!$G$35-GK147*'DT-Prelim Calcs'!$C$21*'Drive Train'!$G$38,GQ147+GK$2)</f>
        <v>11.108316413311963</v>
      </c>
      <c r="GR148" s="110">
        <f>'Drive Train'!$G$35-GK148*'DT-Prelim Calcs'!$C$21*'Drive Train'!$G$38</f>
        <v>11.108316416219694</v>
      </c>
      <c r="GS148" s="1">
        <f>IF(GP148&gt;='Drive Train'!$G$30,1,0)</f>
        <v>1</v>
      </c>
      <c r="GT148" s="110">
        <f t="shared" si="267"/>
        <v>0</v>
      </c>
      <c r="GU148" s="119">
        <f>GU147+'DT-Prelim Calcs'!$C$11</f>
        <v>5.7600000000000042</v>
      </c>
      <c r="GV148" s="2">
        <f>HF148/'Drive Train'!$G$35</f>
        <v>0.87467058421109467</v>
      </c>
      <c r="GW148" s="88">
        <f>HD148*12*60/(PI() * 'Drive Train'!$G$17)/GV$2*GV148</f>
        <v>4110.8369226334744</v>
      </c>
      <c r="GX148" s="2">
        <f>('DT-Prelim Calcs'!$C$6*GV148-GW148)/('DT-Prelim Calcs'!$C$6*GV148)*'DT-Prelim Calcs'!$C$7*GV148</f>
        <v>0.24077181467716416</v>
      </c>
      <c r="GY148" s="110">
        <f>GX148/'DT-Prelim Calcs'!$C$7*('DT-Prelim Calcs'!$C$8-'DT-Prelim Calcs'!$C$9)+'DT-Prelim Calcs'!$C$9</f>
        <v>17.685373093784484</v>
      </c>
      <c r="GZ148" s="110">
        <f t="shared" si="226"/>
        <v>17.685373093784484</v>
      </c>
      <c r="HA148" s="2">
        <f t="shared" si="268"/>
        <v>3.1109473885848615E-9</v>
      </c>
      <c r="HB148" s="110">
        <f>HA148*'DT-Prelim Calcs'!$C$21/GV$2/'DT-Prelim Calcs'!$C$19/'DT-Prelim Calcs'!$C$18*3.39*'DT-Prelim Calcs'!$C$20</f>
        <v>1.1553851225194884E-7</v>
      </c>
      <c r="HC148" s="88">
        <f t="shared" si="227"/>
        <v>1</v>
      </c>
      <c r="HD148" s="110">
        <f>HB147*'DT-Prelim Calcs'!$C$11+HD147</f>
        <v>12.304227547085853</v>
      </c>
      <c r="HE148" s="110">
        <f>HE147+0.5*HB148*'DT-Prelim Calcs'!$C$11^2+HD148*'DT-Prelim Calcs'!$C$11</f>
        <v>65.461664252321086</v>
      </c>
      <c r="HF148" s="110">
        <f>MIN('Drive Train'!$G$35-GZ147*'DT-Prelim Calcs'!$C$21*'Drive Train'!$G$38,HF147+GZ$2)</f>
        <v>11.108316419480902</v>
      </c>
      <c r="HG148" s="110">
        <f>'Drive Train'!$G$35-GZ148*'DT-Prelim Calcs'!$C$21*'Drive Train'!$G$38</f>
        <v>11.108316421559396</v>
      </c>
      <c r="HH148" s="1">
        <f>IF(HE148&gt;='Drive Train'!$G$30,1,0)</f>
        <v>1</v>
      </c>
      <c r="HI148" s="110">
        <f t="shared" si="269"/>
        <v>0</v>
      </c>
      <c r="HJ148" s="119">
        <f>HJ147+'DT-Prelim Calcs'!$C$11</f>
        <v>5.7600000000000042</v>
      </c>
      <c r="HK148" s="2">
        <f>HU148/'Drive Train'!$G$35</f>
        <v>0.8746705844464453</v>
      </c>
      <c r="HL148" s="88">
        <f>HS148*12*60/(PI() * 'Drive Train'!$G$17)/HK$2*HK148</f>
        <v>4110.8369259600013</v>
      </c>
      <c r="HM148" s="2">
        <f>('DT-Prelim Calcs'!$C$6*HK148-HL148)/('DT-Prelim Calcs'!$C$6*HK148)*'DT-Prelim Calcs'!$C$7*HK148</f>
        <v>0.2407718142058575</v>
      </c>
      <c r="HN148" s="110">
        <f>HM148/'DT-Prelim Calcs'!$C$7*('DT-Prelim Calcs'!$C$8-'DT-Prelim Calcs'!$C$9)+'DT-Prelim Calcs'!$C$9</f>
        <v>17.685373065038121</v>
      </c>
      <c r="HO148" s="110">
        <f t="shared" si="228"/>
        <v>17.685373065038121</v>
      </c>
      <c r="HP148" s="2">
        <f t="shared" si="270"/>
        <v>2.5095912570272105E-9</v>
      </c>
      <c r="HQ148" s="110">
        <f>HP148*'DT-Prelim Calcs'!$C$21/HK$2/'DT-Prelim Calcs'!$C$19/'DT-Prelim Calcs'!$C$18*3.39*'DT-Prelim Calcs'!$C$20</f>
        <v>9.3204546390390551E-8</v>
      </c>
      <c r="HR148" s="88">
        <f t="shared" si="229"/>
        <v>1</v>
      </c>
      <c r="HS148" s="110">
        <f>HQ147*'DT-Prelim Calcs'!$C$11+HS147</f>
        <v>12.304227553731806</v>
      </c>
      <c r="HT148" s="110">
        <f>HT147+0.5*HQ148*'DT-Prelim Calcs'!$C$11^2+HS148*'DT-Prelim Calcs'!$C$11</f>
        <v>65.930387015518633</v>
      </c>
      <c r="HU148" s="110">
        <f>MIN('Drive Train'!$G$35-HO147*'DT-Prelim Calcs'!$C$21*'Drive Train'!$G$38,HU147+HO$2)</f>
        <v>11.108316422469855</v>
      </c>
      <c r="HV148" s="110">
        <f>'Drive Train'!$G$35-HO148*'DT-Prelim Calcs'!$C$21*'Drive Train'!$G$38</f>
        <v>11.108316424146569</v>
      </c>
      <c r="HW148" s="1">
        <f>IF(HT148&gt;='Drive Train'!$G$30,1,0)</f>
        <v>1</v>
      </c>
      <c r="HX148" s="110">
        <f t="shared" si="271"/>
        <v>0</v>
      </c>
      <c r="HY148" s="119">
        <f>HY147+'DT-Prelim Calcs'!$C$11</f>
        <v>5.7600000000000042</v>
      </c>
      <c r="HZ148" s="2">
        <f>IJ148/'Drive Train'!$G$35</f>
        <v>0.87467058457300573</v>
      </c>
      <c r="IA148" s="88">
        <f>IH148*12*60/(PI() * 'Drive Train'!$G$17)/HZ$2*HZ148</f>
        <v>4110.8369277488491</v>
      </c>
      <c r="IB148" s="2">
        <f>('DT-Prelim Calcs'!$C$6*HZ148-IA148)/('DT-Prelim Calcs'!$C$6*HZ148)*'DT-Prelim Calcs'!$C$7*HZ148</f>
        <v>0.24077181395241118</v>
      </c>
      <c r="IC148" s="110">
        <f>IB148/'DT-Prelim Calcs'!$C$7*('DT-Prelim Calcs'!$C$8-'DT-Prelim Calcs'!$C$9)+'DT-Prelim Calcs'!$C$9</f>
        <v>17.685373049579688</v>
      </c>
      <c r="ID148" s="110">
        <f t="shared" si="230"/>
        <v>17.685373049579688</v>
      </c>
      <c r="IE148" s="2">
        <f t="shared" si="272"/>
        <v>2.1862104071512789E-9</v>
      </c>
      <c r="IF148" s="110">
        <f>IE148*'DT-Prelim Calcs'!$C$21/HZ$2/'DT-Prelim Calcs'!$C$19/'DT-Prelim Calcs'!$C$18*3.39*'DT-Prelim Calcs'!$C$20</f>
        <v>8.1194397191939482E-8</v>
      </c>
      <c r="IG148" s="88">
        <f t="shared" si="231"/>
        <v>1</v>
      </c>
      <c r="IH148" s="110">
        <f>IF147*'DT-Prelim Calcs'!$C$11+IH147</f>
        <v>12.304227557305687</v>
      </c>
      <c r="II148" s="110">
        <f>II147+0.5*IF148*'DT-Prelim Calcs'!$C$11^2+IH148*'DT-Prelim Calcs'!$C$11</f>
        <v>66.259452385928867</v>
      </c>
      <c r="IJ148" s="110">
        <f>MIN('Drive Train'!$G$35-ID147*'DT-Prelim Calcs'!$C$21*'Drive Train'!$G$38,IJ147+ID$2)</f>
        <v>11.108316424077172</v>
      </c>
      <c r="IK148" s="110">
        <f>'Drive Train'!$G$35-ID148*'DT-Prelim Calcs'!$C$21*'Drive Train'!$G$38</f>
        <v>11.108316425537827</v>
      </c>
      <c r="IL148" s="1">
        <f>IF(II148&gt;='Drive Train'!$G$30,1,0)</f>
        <v>1</v>
      </c>
      <c r="IM148" s="110">
        <f t="shared" si="273"/>
        <v>0</v>
      </c>
      <c r="IN148" s="119">
        <f>IN147+'DT-Prelim Calcs'!$C$11</f>
        <v>5.7600000000000042</v>
      </c>
      <c r="IO148" s="2">
        <f>IY148/'Drive Train'!$G$35</f>
        <v>0.87467058464730285</v>
      </c>
      <c r="IP148" s="88">
        <f>IW148*12*60/(PI() * 'Drive Train'!$G$17)/IO$2*IO148</f>
        <v>4110.8369287989899</v>
      </c>
      <c r="IQ148" s="2">
        <f>('DT-Prelim Calcs'!$C$6*IO148-IP148)/('DT-Prelim Calcs'!$C$6*IO148)*'DT-Prelim Calcs'!$C$7*IO148</f>
        <v>0.24077181380362586</v>
      </c>
      <c r="IR148" s="110">
        <f>IQ148/'DT-Prelim Calcs'!$C$7*('DT-Prelim Calcs'!$C$8-'DT-Prelim Calcs'!$C$9)+'DT-Prelim Calcs'!$C$9</f>
        <v>17.685373040504842</v>
      </c>
      <c r="IS148" s="110">
        <f t="shared" si="232"/>
        <v>17.685373040504842</v>
      </c>
      <c r="IT148" s="2">
        <f t="shared" si="274"/>
        <v>1.9963701802794276E-9</v>
      </c>
      <c r="IU148" s="110">
        <f>IT148*'DT-Prelim Calcs'!$C$21/IO$2/'DT-Prelim Calcs'!$C$19/'DT-Prelim Calcs'!$C$18*3.39*'DT-Prelim Calcs'!$C$20</f>
        <v>7.4143857713570588E-8</v>
      </c>
      <c r="IV148" s="88">
        <f t="shared" si="233"/>
        <v>1</v>
      </c>
      <c r="IW148" s="110">
        <f>IU147*'DT-Prelim Calcs'!$C$11+IW147</f>
        <v>12.304227559403728</v>
      </c>
      <c r="IX148" s="110">
        <f>IX147+0.5*IU148*'DT-Prelim Calcs'!$C$11^2+IW148*'DT-Prelim Calcs'!$C$11</f>
        <v>66.492170166881735</v>
      </c>
      <c r="IY148" s="110">
        <f>MIN('Drive Train'!$G$35-IS147*'DT-Prelim Calcs'!$C$21*'Drive Train'!$G$38,IY147+IS$2)</f>
        <v>11.108316425020746</v>
      </c>
      <c r="IZ148" s="110">
        <f>'Drive Train'!$G$35-IS148*'DT-Prelim Calcs'!$C$21*'Drive Train'!$G$38</f>
        <v>11.108316426354563</v>
      </c>
      <c r="JA148" s="1">
        <f>IF(IX148&gt;='Drive Train'!$G$30,1,0)</f>
        <v>1</v>
      </c>
      <c r="JB148" s="110">
        <f t="shared" si="275"/>
        <v>0</v>
      </c>
      <c r="JC148" s="119">
        <f>JC147+'DT-Prelim Calcs'!$C$11</f>
        <v>5.7600000000000042</v>
      </c>
      <c r="JD148" s="2">
        <f>JN148/'Drive Train'!$G$35</f>
        <v>0.87467058469080672</v>
      </c>
      <c r="JE148" s="88">
        <f>JL148*12*60/(PI() * 'Drive Train'!$G$17)/JD$2*JD148</f>
        <v>4110.8369294138902</v>
      </c>
      <c r="JF148" s="2">
        <f>('DT-Prelim Calcs'!$C$6*JD148-JE148)/('DT-Prelim Calcs'!$C$6*JD148)*'DT-Prelim Calcs'!$C$7*JD148</f>
        <v>0.24077181371650569</v>
      </c>
      <c r="JG148" s="110">
        <f>JF148/'DT-Prelim Calcs'!$C$7*('DT-Prelim Calcs'!$C$8-'DT-Prelim Calcs'!$C$9)+'DT-Prelim Calcs'!$C$9</f>
        <v>17.685373035191127</v>
      </c>
      <c r="JH148" s="110">
        <f t="shared" si="234"/>
        <v>17.685373035191127</v>
      </c>
      <c r="JI148" s="2">
        <f t="shared" si="276"/>
        <v>1.8852107375177951E-9</v>
      </c>
      <c r="JJ148" s="110">
        <f>JI148*'DT-Prelim Calcs'!$C$21/JD$2/'DT-Prelim Calcs'!$C$19/'DT-Prelim Calcs'!$C$18*3.39*'DT-Prelim Calcs'!$C$20</f>
        <v>7.0015470108379711E-8</v>
      </c>
      <c r="JK148" s="88">
        <f t="shared" si="235"/>
        <v>1</v>
      </c>
      <c r="JL148" s="110">
        <f>JJ147*'DT-Prelim Calcs'!$C$11+JL147</f>
        <v>12.304227560632212</v>
      </c>
      <c r="JM148" s="110">
        <f>JM147+0.5*JJ148*'DT-Prelim Calcs'!$C$11^2+JL148*'DT-Prelim Calcs'!$C$11</f>
        <v>66.64980291074761</v>
      </c>
      <c r="JN148" s="110">
        <f>MIN('Drive Train'!$G$35-JH147*'DT-Prelim Calcs'!$C$21*'Drive Train'!$G$38,JN147+JH$2)</f>
        <v>11.108316425573245</v>
      </c>
      <c r="JO148" s="110">
        <f>'Drive Train'!$G$35-JH148*'DT-Prelim Calcs'!$C$21*'Drive Train'!$G$38</f>
        <v>11.108316426832797</v>
      </c>
      <c r="JP148" s="1">
        <f>IF(JM148&gt;='Drive Train'!$G$30,1,0)</f>
        <v>1</v>
      </c>
      <c r="JQ148" s="110">
        <f>MIN(JG148,'DT-Prelim Calcs'!$C$10)*'DT-Prelim Calcs'!$C$11*1000/60/60*(1-JP148)</f>
        <v>0</v>
      </c>
      <c r="JR148" s="119">
        <f>JR147+'DT-Prelim Calcs'!$C$11</f>
        <v>5.7600000000000042</v>
      </c>
      <c r="JS148" s="2">
        <f>KC148/'Drive Train'!$G$35</f>
        <v>0.87467058470681225</v>
      </c>
      <c r="JT148" s="88">
        <f>KA148*12*60/(PI() * 'Drive Train'!$G$17)/JS$2*JS148</f>
        <v>4110.8369296401179</v>
      </c>
      <c r="JU148" s="2">
        <f>('DT-Prelim Calcs'!$C$6*JS148-JT148)/('DT-Prelim Calcs'!$C$6*JS148)*'DT-Prelim Calcs'!$C$7*JS148</f>
        <v>0.2407718136844535</v>
      </c>
      <c r="JV148" s="110">
        <f>JU148/'DT-Prelim Calcs'!$C$7*('DT-Prelim Calcs'!$C$8-'DT-Prelim Calcs'!$C$9)+'DT-Prelim Calcs'!$C$9</f>
        <v>17.685373033236171</v>
      </c>
      <c r="JW148" s="110">
        <f t="shared" si="236"/>
        <v>17.685373033236171</v>
      </c>
      <c r="JX148" s="2">
        <f t="shared" si="277"/>
        <v>1.8443142846269467E-9</v>
      </c>
      <c r="JY148" s="110">
        <f>JX148*'DT-Prelim Calcs'!$C$21/JS$2/'DT-Prelim Calcs'!$C$19/'DT-Prelim Calcs'!$C$18*3.39*'DT-Prelim Calcs'!$C$20</f>
        <v>6.8496603109622803E-8</v>
      </c>
      <c r="JZ148" s="88">
        <f t="shared" si="237"/>
        <v>1</v>
      </c>
      <c r="KA148" s="110">
        <f>JY147*'DT-Prelim Calcs'!$C$11+KA147</f>
        <v>12.304227561084184</v>
      </c>
      <c r="KB148" s="110">
        <f>KB147+0.5*JY148*'DT-Prelim Calcs'!$C$11^2+KA148*'DT-Prelim Calcs'!$C$11</f>
        <v>66.71189299397102</v>
      </c>
      <c r="KC148" s="110">
        <f>MIN('Drive Train'!$G$35-JW147*'DT-Prelim Calcs'!$C$21*'Drive Train'!$G$38,KC147+JW$2)</f>
        <v>11.108316425776515</v>
      </c>
      <c r="KD148" s="110">
        <f>'Drive Train'!$G$35-JW148*'DT-Prelim Calcs'!$C$21*'Drive Train'!$G$38</f>
        <v>11.108316427008743</v>
      </c>
      <c r="KE148" s="1">
        <f>IF(KB148&gt;='Drive Train'!$G$30,1,0)</f>
        <v>1</v>
      </c>
      <c r="KF148" s="110">
        <f>MIN(JV148,'DT-Prelim Calcs'!$C$10)*'DT-Prelim Calcs'!$C$11*1000/60/60*(1-KE148)</f>
        <v>0</v>
      </c>
      <c r="KG148" s="119">
        <f>KG147+'DT-Prelim Calcs'!$C$11</f>
        <v>5.7600000000000042</v>
      </c>
      <c r="KH148" s="2">
        <f>KR148/'Drive Train'!$G$35</f>
        <v>0.8746705847056222</v>
      </c>
      <c r="KI148" s="88">
        <f>KP148*12*60/(PI() * 'Drive Train'!$G$17)/KH$2*KH148</f>
        <v>4110.8369296232959</v>
      </c>
      <c r="KJ148" s="2">
        <f>('DT-Prelim Calcs'!$C$6*KH148-KI148)/('DT-Prelim Calcs'!$C$6*KH148)*'DT-Prelim Calcs'!$C$7*KH148</f>
        <v>0.24077181368683706</v>
      </c>
      <c r="KK148" s="110">
        <f>KJ148/'DT-Prelim Calcs'!$C$7*('DT-Prelim Calcs'!$C$8-'DT-Prelim Calcs'!$C$9)+'DT-Prelim Calcs'!$C$9</f>
        <v>17.685373033381552</v>
      </c>
      <c r="KL148" s="110">
        <f t="shared" si="238"/>
        <v>17.685373033381552</v>
      </c>
      <c r="KM148" s="2">
        <f t="shared" si="278"/>
        <v>1.8473555185583024E-9</v>
      </c>
      <c r="KN148" s="110">
        <f>KM148*'DT-Prelim Calcs'!$C$21/KH$2/'DT-Prelim Calcs'!$C$19/'DT-Prelim Calcs'!$C$18*3.39*'DT-Prelim Calcs'!$C$20</f>
        <v>6.8609552510544311E-8</v>
      </c>
      <c r="KO148" s="88">
        <f t="shared" si="239"/>
        <v>1</v>
      </c>
      <c r="KP148" s="110">
        <f>KN147*'DT-Prelim Calcs'!$C$11+KP147</f>
        <v>12.304227561050576</v>
      </c>
      <c r="KQ148" s="110">
        <f>KQ147+0.5*KN148*'DT-Prelim Calcs'!$C$11^2+KP148*'DT-Prelim Calcs'!$C$11</f>
        <v>66.707337558020129</v>
      </c>
      <c r="KR148" s="110">
        <f>MIN('Drive Train'!$G$35-KL147*'DT-Prelim Calcs'!$C$21*'Drive Train'!$G$38,KR147+KL$2)</f>
        <v>11.108316425761402</v>
      </c>
      <c r="KS148" s="110">
        <f>'Drive Train'!$G$35-KL148*'DT-Prelim Calcs'!$C$21*'Drive Train'!$G$38</f>
        <v>11.10831642699566</v>
      </c>
      <c r="KT148" s="1">
        <f>IF(KQ148&gt;='Drive Train'!$G$30,1,0)</f>
        <v>1</v>
      </c>
      <c r="KU148" s="110">
        <f>MIN(KK148,'DT-Prelim Calcs'!$C$10)*'DT-Prelim Calcs'!$C$11*1000/60/60*(1-KT148)</f>
        <v>0</v>
      </c>
      <c r="KV148" s="119">
        <f>KV147+'DT-Prelim Calcs'!$C$11</f>
        <v>5.7600000000000042</v>
      </c>
      <c r="KW148" s="2">
        <f>LG148/'Drive Train'!$G$35</f>
        <v>0.87467058470673964</v>
      </c>
      <c r="KX148" s="88">
        <f>LE148*12*60/(PI() * 'Drive Train'!$G$17)/KW$2*KW148</f>
        <v>4110.8369296390902</v>
      </c>
      <c r="KY148" s="2">
        <f>('DT-Prelim Calcs'!$C$6*KW148-KX148)/('DT-Prelim Calcs'!$C$6*KW148)*'DT-Prelim Calcs'!$C$7*KW148</f>
        <v>0.24077181368459927</v>
      </c>
      <c r="KZ148" s="110">
        <f>KY148/'DT-Prelim Calcs'!$C$7*('DT-Prelim Calcs'!$C$8-'DT-Prelim Calcs'!$C$9)+'DT-Prelim Calcs'!$C$9</f>
        <v>17.685373033245064</v>
      </c>
      <c r="LA148" s="110">
        <f t="shared" si="240"/>
        <v>17.685373033245064</v>
      </c>
      <c r="LB148" s="2">
        <f t="shared" si="279"/>
        <v>1.8445002192279958E-9</v>
      </c>
      <c r="LC148" s="110">
        <f>LB148*'DT-Prelim Calcs'!$C$21/KW$2/'DT-Prelim Calcs'!$C$19/'DT-Prelim Calcs'!$C$18*3.39*'DT-Prelim Calcs'!$C$20</f>
        <v>6.8503508596761609E-8</v>
      </c>
      <c r="LD148" s="88">
        <f t="shared" si="241"/>
        <v>1</v>
      </c>
      <c r="LE148" s="110">
        <f>LC147*'DT-Prelim Calcs'!$C$11+LE147</f>
        <v>12.304227561082131</v>
      </c>
      <c r="LF148" s="110">
        <f>LF147+0.5*LC148*'DT-Prelim Calcs'!$C$11^2+LE148*'DT-Prelim Calcs'!$C$11</f>
        <v>66.711677909496117</v>
      </c>
      <c r="LG148" s="110">
        <f>MIN('Drive Train'!$G$35-LA147*'DT-Prelim Calcs'!$C$21*'Drive Train'!$G$38,LG147+LA$2)</f>
        <v>11.108316425775593</v>
      </c>
      <c r="LH148" s="110">
        <f>'Drive Train'!$G$35-LA148*'DT-Prelim Calcs'!$C$21*'Drive Train'!$G$38</f>
        <v>11.108316427007944</v>
      </c>
      <c r="LI148" s="1">
        <f>IF(LF148&gt;='Drive Train'!$G$30,1,0)</f>
        <v>1</v>
      </c>
      <c r="LJ148" s="110">
        <f>MIN(KZ148,'DT-Prelim Calcs'!$C$10)*'DT-Prelim Calcs'!$C$11*1000/60/60*(1-LI148)</f>
        <v>0</v>
      </c>
      <c r="LK148" s="119">
        <f>LK147+'DT-Prelim Calcs'!$C$11</f>
        <v>5.7600000000000042</v>
      </c>
      <c r="LL148" s="2">
        <f>LV148/'Drive Train'!$G$35</f>
        <v>0.87467058470589754</v>
      </c>
      <c r="LM148" s="88">
        <f>LT148*12*60/(PI() * 'Drive Train'!$G$17)/LL$2*LL148</f>
        <v>4110.8369296271885</v>
      </c>
      <c r="LN148" s="2">
        <f>('DT-Prelim Calcs'!$C$6*LL148-LM148)/('DT-Prelim Calcs'!$C$6*LL148)*'DT-Prelim Calcs'!$C$7*LL148</f>
        <v>0.24077181368628547</v>
      </c>
      <c r="LO148" s="110">
        <f>LN148/'DT-Prelim Calcs'!$C$7*('DT-Prelim Calcs'!$C$8-'DT-Prelim Calcs'!$C$9)+'DT-Prelim Calcs'!$C$9</f>
        <v>17.685373033347908</v>
      </c>
      <c r="LP148" s="110">
        <f t="shared" si="242"/>
        <v>17.685373033347908</v>
      </c>
      <c r="LQ148" s="2">
        <f t="shared" si="280"/>
        <v>1.8466516926718413E-9</v>
      </c>
      <c r="LR148" s="110">
        <f>LQ148*'DT-Prelim Calcs'!$C$21/LL$2/'DT-Prelim Calcs'!$C$19/'DT-Prelim Calcs'!$C$18*3.39*'DT-Prelim Calcs'!$C$20</f>
        <v>6.8583412886292063E-8</v>
      </c>
      <c r="LS148" s="88">
        <f t="shared" si="243"/>
        <v>1</v>
      </c>
      <c r="LT148" s="110">
        <f>LR147*'DT-Prelim Calcs'!$C$11+LT147</f>
        <v>12.304227561058353</v>
      </c>
      <c r="LU148" s="110">
        <f>LU147+0.5*LR148*'DT-Prelim Calcs'!$C$11^2+LT148*'DT-Prelim Calcs'!$C$11</f>
        <v>66.708802325783395</v>
      </c>
      <c r="LV148" s="110">
        <f>MIN('Drive Train'!$G$35-LP147*'DT-Prelim Calcs'!$C$21*'Drive Train'!$G$38,LV147+LP$2)</f>
        <v>11.108316425764897</v>
      </c>
      <c r="LW148" s="110">
        <f>'Drive Train'!$G$35-LP148*'DT-Prelim Calcs'!$C$21*'Drive Train'!$G$38</f>
        <v>11.108316426998687</v>
      </c>
      <c r="LX148" s="1">
        <f>IF(LU148&gt;='Drive Train'!$G$30,1,0)</f>
        <v>1</v>
      </c>
      <c r="LY148" s="110">
        <f>MIN(LO148,'DT-Prelim Calcs'!$C$10)*'DT-Prelim Calcs'!$C$11*1000/60/60*(1-LX148)</f>
        <v>0</v>
      </c>
      <c r="LZ148" s="119">
        <f>LZ147+'DT-Prelim Calcs'!$C$11</f>
        <v>5.7600000000000042</v>
      </c>
    </row>
    <row r="149" spans="18:338" x14ac:dyDescent="0.2">
      <c r="R149" s="119">
        <f>R148+'DT-Prelim Calcs'!$C$11</f>
        <v>5.8000000000000043</v>
      </c>
      <c r="S149" s="2">
        <f>AG149/'Drive Train'!$G$35</f>
        <v>0</v>
      </c>
      <c r="T149" s="88">
        <f>AE149*12*60/(PI() * 'Drive Train'!$G$17)/S$2*ABS(S149)</f>
        <v>0</v>
      </c>
      <c r="U149" s="2">
        <f>IF(OR(AD148=1,AND($C$32=Motors!$C$28,'DT-Prelim Calcs'!AI148=1)),0,IF(AG149=0,-(V148+$C$9)/($C$8-$C$9)*$C$7,($C$6*S149-T149)/($C$6*S149)*$C$7*S149))</f>
        <v>0</v>
      </c>
      <c r="V149" s="110">
        <f>IF(AND(AD148=1,AI148=1),0,ABS(U149/$C$7*($C$8-$C$9)+$C$9) *'Drive Train'!$K$55 + V148*(1-'Drive Train'!$K$55))</f>
        <v>0</v>
      </c>
      <c r="W149" s="110">
        <f t="shared" si="196"/>
        <v>0</v>
      </c>
      <c r="X149" s="2">
        <f>MAX(MIN(IF(AND(AI148=1,AG149&lt;0),-1,1)*(W149-$C$9)/($C$8-$C$9)*$C$7-$C$29*AE149/T$2 -  AI148*$C$29/2,X$2),MAX(X$4:X148)*-1)</f>
        <v>-0.19877611615902296</v>
      </c>
      <c r="Y149" s="110">
        <f t="shared" si="197"/>
        <v>0</v>
      </c>
      <c r="Z149" s="110">
        <f t="shared" si="198"/>
        <v>0</v>
      </c>
      <c r="AA149" s="110">
        <f t="shared" si="199"/>
        <v>0</v>
      </c>
      <c r="AB149" s="110" t="e">
        <f t="shared" si="200"/>
        <v>#N/A</v>
      </c>
      <c r="AC149" s="88">
        <f t="shared" si="244"/>
        <v>0</v>
      </c>
      <c r="AD149" s="1">
        <f t="shared" si="201"/>
        <v>1</v>
      </c>
      <c r="AE149" s="110">
        <f t="shared" si="202"/>
        <v>0</v>
      </c>
      <c r="AF149" s="110" t="e">
        <f t="shared" si="203"/>
        <v>#N/A</v>
      </c>
      <c r="AG149" s="110">
        <f>IF(AI148=0,MIN('Drive Train'!$G$35-W148*$C$21*'Drive Train'!$G$38,AG148+W$2)-$C$3,IF(AE148-1&lt;=0,0,IF($C$32=Motors!$C$26,MAX(ABS('Drive Train'!$G$35-W148*$C$21*'Drive Train'!$G$38)*-1,AG148-W$2),MAX(0,ABS('Drive Train'!$G$35-W148*$C$21*'Drive Train'!$G$38)*-1,AG148-W$2))))</f>
        <v>0</v>
      </c>
      <c r="AH149" s="110">
        <f>'Drive Train'!$G$35-ABS(W149)*'DT-Prelim Calcs'!$C$21*'Drive Train'!$G$38</f>
        <v>12.7</v>
      </c>
      <c r="AI149" s="1">
        <f>IF(AJ149&gt;='Drive Train'!$G$30,1,0)</f>
        <v>1</v>
      </c>
      <c r="AJ149" s="110">
        <f>AJ148+0.5*Y149*'DT-Prelim Calcs'!$C$11^2+AE149*'DT-Prelim Calcs'!$C$11</f>
        <v>27.383415475911544</v>
      </c>
      <c r="AK149" s="110">
        <f t="shared" si="204"/>
        <v>0</v>
      </c>
      <c r="AL149" s="119">
        <f>AL148+'DT-Prelim Calcs'!$C$11</f>
        <v>5.8000000000000043</v>
      </c>
      <c r="AM149" s="2">
        <f>AW149/'Drive Train'!$G$35</f>
        <v>0.79723993746782962</v>
      </c>
      <c r="AN149" s="88">
        <f>AU149*12*60/(PI() * 'Drive Train'!$G$17)/AM$2*AM149</f>
        <v>2924.3687981603071</v>
      </c>
      <c r="AO149" s="2">
        <f>('DT-Prelim Calcs'!$C$6*AM149-AN149)/('DT-Prelim Calcs'!$C$6*AM149)*'DT-Prelim Calcs'!$C$7*AM149</f>
        <v>0.41805351638340116</v>
      </c>
      <c r="AP149" s="110">
        <f>AO149/'DT-Prelim Calcs'!$C$7*('DT-Prelim Calcs'!$C$8-'DT-Prelim Calcs'!$C$9)+'DT-Prelim Calcs'!$C$9</f>
        <v>28.49829958083156</v>
      </c>
      <c r="AQ149" s="110">
        <f t="shared" si="205"/>
        <v>28.49829958083156</v>
      </c>
      <c r="AR149" s="2">
        <f t="shared" si="245"/>
        <v>0.23013784150724781</v>
      </c>
      <c r="AS149" s="110">
        <f>AR149*'DT-Prelim Calcs'!$C$21/AM$2/'DT-Prelim Calcs'!$C$19/'DT-Prelim Calcs'!$C$18*3.39*'DT-Prelim Calcs'!$C$20</f>
        <v>2.5641498070513147</v>
      </c>
      <c r="AT149" s="88">
        <f t="shared" si="206"/>
        <v>0</v>
      </c>
      <c r="AU149" s="110">
        <f>AS148*'DT-Prelim Calcs'!$C$11+AU148</f>
        <v>32.010353264914322</v>
      </c>
      <c r="AV149" s="110">
        <f>AV148+0.5*AS149*'DT-Prelim Calcs'!$C$11^2+AU149*'DT-Prelim Calcs'!$C$11</f>
        <v>112.89269949586146</v>
      </c>
      <c r="AW149" s="110">
        <f>MIN('Drive Train'!$G$35-AQ148*'DT-Prelim Calcs'!$C$21*'Drive Train'!$G$38,AW148+AQ$2)</f>
        <v>10.124947205841435</v>
      </c>
      <c r="AX149" s="110">
        <f>'Drive Train'!$G$35-AQ149*'DT-Prelim Calcs'!$C$21*'Drive Train'!$G$38</f>
        <v>10.135153037725159</v>
      </c>
      <c r="AY149" s="1">
        <f>IF(AV149&gt;='Drive Train'!$G$30,1,0)</f>
        <v>1</v>
      </c>
      <c r="AZ149" s="110">
        <f t="shared" si="246"/>
        <v>0</v>
      </c>
      <c r="BA149" s="119">
        <f>BA148+'DT-Prelim Calcs'!$C$11</f>
        <v>5.8000000000000043</v>
      </c>
      <c r="BB149" s="2">
        <f>BL149/'Drive Train'!$G$35</f>
        <v>0.86744997490292874</v>
      </c>
      <c r="BC149" s="88">
        <f>BJ149*12*60/(PI() * 'Drive Train'!$G$17)/BB$2*BB149</f>
        <v>4001.4938131748954</v>
      </c>
      <c r="BD149" s="2">
        <f>('DT-Prelim Calcs'!$C$6*BB149-BC149)/('DT-Prelim Calcs'!$C$6*BB149)*'DT-Prelim Calcs'!$C$7*BB149</f>
        <v>0.25699037615823184</v>
      </c>
      <c r="BE149" s="110">
        <f>BD149/'DT-Prelim Calcs'!$C$7*('DT-Prelim Calcs'!$C$8-'DT-Prelim Calcs'!$C$9)+'DT-Prelim Calcs'!$C$9</f>
        <v>18.674590318870877</v>
      </c>
      <c r="BF149" s="110">
        <f t="shared" si="207"/>
        <v>18.674590318870877</v>
      </c>
      <c r="BG149" s="2">
        <f t="shared" si="247"/>
        <v>2.0671929188928878E-2</v>
      </c>
      <c r="BH149" s="110">
        <f>BG149*'DT-Prelim Calcs'!$C$21/BB$2/'DT-Prelim Calcs'!$C$19/'DT-Prelim Calcs'!$C$18*3.39*'DT-Prelim Calcs'!$C$20</f>
        <v>0.3582794460708334</v>
      </c>
      <c r="BI149" s="88">
        <f t="shared" si="208"/>
        <v>0</v>
      </c>
      <c r="BJ149" s="110">
        <f>BH148*'DT-Prelim Calcs'!$C$11+BJ148</f>
        <v>25.878527232037648</v>
      </c>
      <c r="BK149" s="110">
        <f>BK148+0.5*BH149*'DT-Prelim Calcs'!$C$11^2+BJ149*'DT-Prelim Calcs'!$C$11</f>
        <v>112.61713224102979</v>
      </c>
      <c r="BL149" s="110">
        <f>MIN('Drive Train'!$G$35-BF148*'DT-Prelim Calcs'!$C$21*'Drive Train'!$G$38,BL148+BF$2)</f>
        <v>11.016614681267194</v>
      </c>
      <c r="BM149" s="110">
        <f>'Drive Train'!$G$35-BF149*'DT-Prelim Calcs'!$C$21*'Drive Train'!$G$38</f>
        <v>11.01928687130162</v>
      </c>
      <c r="BN149" s="1">
        <f>IF(BK149&gt;='Drive Train'!$G$30,1,0)</f>
        <v>1</v>
      </c>
      <c r="BO149" s="110">
        <f t="shared" si="248"/>
        <v>0</v>
      </c>
      <c r="BP149" s="119">
        <f>BP148+'DT-Prelim Calcs'!$C$11</f>
        <v>5.8000000000000043</v>
      </c>
      <c r="BQ149" s="2">
        <f>CA149/'Drive Train'!$G$35</f>
        <v>0.87448800591469011</v>
      </c>
      <c r="BR149" s="88">
        <f>BY149*12*60/(PI() * 'Drive Train'!$G$17)/BQ$2*BQ149</f>
        <v>4108.1161810746389</v>
      </c>
      <c r="BS149" s="2">
        <f>('DT-Prelim Calcs'!$C$6*BQ149-BR149)/('DT-Prelim Calcs'!$C$6*BQ149)*'DT-Prelim Calcs'!$C$7*BQ149</f>
        <v>0.24117127064874722</v>
      </c>
      <c r="BT149" s="110">
        <f>BS149/'DT-Prelim Calcs'!$C$7*('DT-Prelim Calcs'!$C$8-'DT-Prelim Calcs'!$C$9)+'DT-Prelim Calcs'!$C$9</f>
        <v>17.709737075029974</v>
      </c>
      <c r="BU149" s="110">
        <f t="shared" si="209"/>
        <v>17.709737075029974</v>
      </c>
      <c r="BV149" s="2">
        <f t="shared" si="249"/>
        <v>5.0857716798508035E-4</v>
      </c>
      <c r="BW149" s="110">
        <f>BV149*'DT-Prelim Calcs'!$C$21/BQ$2/'DT-Prelim Calcs'!$C$19/'DT-Prelim Calcs'!$C$18*3.39*'DT-Prelim Calcs'!$C$20</f>
        <v>1.1962537433970846E-2</v>
      </c>
      <c r="BX149" s="88">
        <f t="shared" si="210"/>
        <v>1</v>
      </c>
      <c r="BY149" s="110">
        <f>BW148*'DT-Prelim Calcs'!$C$11+BY148</f>
        <v>19.418923035485349</v>
      </c>
      <c r="BZ149" s="110">
        <f>BZ148+0.5*BW149*'DT-Prelim Calcs'!$C$11^2+BY149*'DT-Prelim Calcs'!$C$11</f>
        <v>96.443713016735231</v>
      </c>
      <c r="CA149" s="110">
        <f>MIN('Drive Train'!$G$35-BU148*'DT-Prelim Calcs'!$C$21*'Drive Train'!$G$38,CA148+BU$2)</f>
        <v>11.105997675116564</v>
      </c>
      <c r="CB149" s="110">
        <f>'Drive Train'!$G$35-BU149*'DT-Prelim Calcs'!$C$21*'Drive Train'!$G$38</f>
        <v>11.106123663247303</v>
      </c>
      <c r="CC149" s="1">
        <f>IF(BZ149&gt;='Drive Train'!$G$30,1,0)</f>
        <v>1</v>
      </c>
      <c r="CD149" s="110">
        <f t="shared" si="250"/>
        <v>0</v>
      </c>
      <c r="CE149" s="119">
        <f>CE148+'DT-Prelim Calcs'!$C$11</f>
        <v>5.8000000000000043</v>
      </c>
      <c r="CF149" s="2">
        <f>CP149/'Drive Train'!$G$35</f>
        <v>0.87466925566501119</v>
      </c>
      <c r="CG149" s="88">
        <f>CN149*12*60/(PI() * 'Drive Train'!$G$17)/CF$2*CF149</f>
        <v>4110.8175333627969</v>
      </c>
      <c r="CH149" s="2">
        <f>('DT-Prelim Calcs'!$C$6*CF149-CG149)/('DT-Prelim Calcs'!$C$6*CF149)*'DT-Prelim Calcs'!$C$7*CF149</f>
        <v>0.24077462274082609</v>
      </c>
      <c r="CI149" s="110">
        <f>CH149/'DT-Prelim Calcs'!$C$7*('DT-Prelim Calcs'!$C$8-'DT-Prelim Calcs'!$C$9)+'DT-Prelim Calcs'!$C$9</f>
        <v>17.685544365752513</v>
      </c>
      <c r="CJ149" s="110">
        <f t="shared" si="211"/>
        <v>17.685544365752513</v>
      </c>
      <c r="CK149" s="2">
        <f t="shared" si="251"/>
        <v>3.5810950372583417E-6</v>
      </c>
      <c r="CL149" s="110">
        <f>CK149*'DT-Prelim Calcs'!$C$21/CF$2/'DT-Prelim Calcs'!$C$19/'DT-Prelim Calcs'!$C$18*3.39*'DT-Prelim Calcs'!$C$20</f>
        <v>1.0639958601829751E-4</v>
      </c>
      <c r="CM149" s="88">
        <f t="shared" si="212"/>
        <v>1</v>
      </c>
      <c r="CN149" s="110">
        <f>CL148*'DT-Prelim Calcs'!$C$11+CN148</f>
        <v>15.380235252040318</v>
      </c>
      <c r="CO149" s="110">
        <f>CO148+0.5*CL149*'DT-Prelim Calcs'!$C$11^2+CN149*'DT-Prelim Calcs'!$C$11</f>
        <v>81.176595582799962</v>
      </c>
      <c r="CP149" s="110">
        <f>MIN('Drive Train'!$G$35-CJ148*'DT-Prelim Calcs'!$C$21*'Drive Train'!$G$38,CP148+CJ$2)</f>
        <v>11.108299546945641</v>
      </c>
      <c r="CQ149" s="110">
        <f>'Drive Train'!$G$35-CJ149*'DT-Prelim Calcs'!$C$21*'Drive Train'!$G$38</f>
        <v>11.108301007082273</v>
      </c>
      <c r="CR149" s="1">
        <f>IF(CO149&gt;='Drive Train'!$G$30,1,0)</f>
        <v>1</v>
      </c>
      <c r="CS149" s="110">
        <f t="shared" si="252"/>
        <v>0</v>
      </c>
      <c r="CT149" s="119">
        <f>CT148+'DT-Prelim Calcs'!$C$11</f>
        <v>5.8000000000000043</v>
      </c>
      <c r="CU149" s="2">
        <f>DE149/'Drive Train'!$G$35</f>
        <v>0.87467058283273924</v>
      </c>
      <c r="CV149" s="88">
        <f>DC149*12*60/(PI() * 'Drive Train'!$G$17)/CU$2*CU149</f>
        <v>4110.8369029350697</v>
      </c>
      <c r="CW149" s="2">
        <f>('DT-Prelim Calcs'!$C$6*CU149-CV149)/('DT-Prelim Calcs'!$C$6*CU149)*'DT-Prelim Calcs'!$C$7*CU149</f>
        <v>0.24077181748963344</v>
      </c>
      <c r="CX149" s="110">
        <f>CW149/'DT-Prelim Calcs'!$C$7*('DT-Prelim Calcs'!$C$8-'DT-Prelim Calcs'!$C$9)+'DT-Prelim Calcs'!$C$9</f>
        <v>17.685373265325161</v>
      </c>
      <c r="CY149" s="110">
        <f t="shared" si="213"/>
        <v>17.685373265325161</v>
      </c>
      <c r="CZ149" s="2">
        <f t="shared" si="253"/>
        <v>6.6977307033866396E-9</v>
      </c>
      <c r="DA149" s="110">
        <f>CZ149*'DT-Prelim Calcs'!$C$21/CU$2/'DT-Prelim Calcs'!$C$19/'DT-Prelim Calcs'!$C$18*3.39*'DT-Prelim Calcs'!$C$20</f>
        <v>2.4045761182394096E-7</v>
      </c>
      <c r="DB149" s="88">
        <f t="shared" si="214"/>
        <v>1</v>
      </c>
      <c r="DC149" s="110">
        <f>DA148*'DT-Prelim Calcs'!$C$11+DC148</f>
        <v>12.728511214671588</v>
      </c>
      <c r="DD149" s="110">
        <f>DD148+0.5*DA149*'DT-Prelim Calcs'!$C$11^2+DC149*'DT-Prelim Calcs'!$C$11</f>
        <v>69.215933843240194</v>
      </c>
      <c r="DE149" s="110">
        <f>MIN('Drive Train'!$G$35-CY148*'DT-Prelim Calcs'!$C$21*'Drive Train'!$G$38,DE148+CY$2)</f>
        <v>11.108316401975788</v>
      </c>
      <c r="DF149" s="110">
        <f>'Drive Train'!$G$35-CY149*'DT-Prelim Calcs'!$C$21*'Drive Train'!$G$38</f>
        <v>11.108316406120736</v>
      </c>
      <c r="DG149" s="1">
        <f>IF(DD149&gt;='Drive Train'!$G$30,1,0)</f>
        <v>1</v>
      </c>
      <c r="DH149" s="110">
        <f t="shared" si="254"/>
        <v>0</v>
      </c>
      <c r="DI149" s="119">
        <f>DI148+'DT-Prelim Calcs'!$C$11</f>
        <v>5.8000000000000043</v>
      </c>
      <c r="DJ149" s="2">
        <f>DT149/'Drive Train'!$G$35</f>
        <v>0.87467058542740794</v>
      </c>
      <c r="DK149" s="88">
        <f>DR149*12*60/(PI() * 'Drive Train'!$G$17)/DJ$2*DJ149</f>
        <v>4110.8369398256973</v>
      </c>
      <c r="DL149" s="2">
        <f>('DT-Prelim Calcs'!$C$6*DJ149-DK149)/('DT-Prelim Calcs'!$C$6*DJ149)*'DT-Prelim Calcs'!$C$7*DJ149</f>
        <v>0.24077181224130392</v>
      </c>
      <c r="DM149" s="110">
        <f>DL149/'DT-Prelim Calcs'!$C$7*('DT-Prelim Calcs'!$C$8-'DT-Prelim Calcs'!$C$9)+'DT-Prelim Calcs'!$C$9</f>
        <v>17.685372945214283</v>
      </c>
      <c r="DN149" s="110">
        <f t="shared" si="215"/>
        <v>17.685372945214283</v>
      </c>
      <c r="DO149" s="2">
        <f t="shared" si="255"/>
        <v>2.9544422464056197E-12</v>
      </c>
      <c r="DP149" s="110">
        <f>DO149*'DT-Prelim Calcs'!$C$21/DJ$2/'DT-Prelim Calcs'!$C$19/'DT-Prelim Calcs'!$C$18*3.39*'DT-Prelim Calcs'!$C$20</f>
        <v>1.2435615101091773E-10</v>
      </c>
      <c r="DQ149" s="88">
        <f t="shared" si="216"/>
        <v>1</v>
      </c>
      <c r="DR149" s="110">
        <f>DP148*'DT-Prelim Calcs'!$C$11+DR148</f>
        <v>10.856671395382969</v>
      </c>
      <c r="DS149" s="110">
        <f>DS148+0.5*DP149*'DT-Prelim Calcs'!$C$11^2+DR149*'DT-Prelim Calcs'!$C$11</f>
        <v>60.002055584977583</v>
      </c>
      <c r="DT149" s="110">
        <f>MIN('Drive Train'!$G$35-DN148*'DT-Prelim Calcs'!$C$21*'Drive Train'!$G$38,DT148+DN$2)</f>
        <v>11.10831643492808</v>
      </c>
      <c r="DU149" s="110">
        <f>'Drive Train'!$G$35-DN149*'DT-Prelim Calcs'!$C$21*'Drive Train'!$G$38</f>
        <v>11.108316434930714</v>
      </c>
      <c r="DV149" s="1">
        <f>IF(DS149&gt;='Drive Train'!$G$30,1,0)</f>
        <v>1</v>
      </c>
      <c r="DW149" s="110">
        <f t="shared" si="256"/>
        <v>0</v>
      </c>
      <c r="DX149" s="119">
        <f>DX148+'DT-Prelim Calcs'!$C$11</f>
        <v>5.8000000000000043</v>
      </c>
      <c r="DY149" s="2">
        <f>EI149/'Drive Train'!$G$35</f>
        <v>0.87467058542861498</v>
      </c>
      <c r="DZ149" s="88">
        <f>EG149*12*60/(PI() * 'Drive Train'!$G$17)/DY$2*DY149</f>
        <v>4110.8369398423247</v>
      </c>
      <c r="EA149" s="2">
        <f>('DT-Prelim Calcs'!$C$6*DY149-DZ149)/('DT-Prelim Calcs'!$C$6*DY149)*'DT-Prelim Calcs'!$C$7*DY149</f>
        <v>0.24077181223899125</v>
      </c>
      <c r="EB149" s="110">
        <f>EA149/'DT-Prelim Calcs'!$C$7*('DT-Prelim Calcs'!$C$8-'DT-Prelim Calcs'!$C$9)+'DT-Prelim Calcs'!$C$9</f>
        <v>17.685372945073226</v>
      </c>
      <c r="EC149" s="110">
        <f t="shared" si="217"/>
        <v>17.685372945073226</v>
      </c>
      <c r="ED149" s="2">
        <f t="shared" si="257"/>
        <v>1.3877787807814457E-16</v>
      </c>
      <c r="EE149" s="110">
        <f>ED149*'DT-Prelim Calcs'!$C$21/DY$2/'DT-Prelim Calcs'!$C$19/'DT-Prelim Calcs'!$C$18*3.39*'DT-Prelim Calcs'!$C$20</f>
        <v>6.7003532470867188E-15</v>
      </c>
      <c r="EF149" s="88">
        <f t="shared" si="218"/>
        <v>1</v>
      </c>
      <c r="EG149" s="110">
        <f>EE148*'DT-Prelim Calcs'!$C$11+EG148</f>
        <v>9.4647904472821693</v>
      </c>
      <c r="EH149" s="110">
        <f>EH148+0.5*EE149*'DT-Prelim Calcs'!$C$11^2+EG149*'DT-Prelim Calcs'!$C$11</f>
        <v>52.819529448377295</v>
      </c>
      <c r="EI149" s="110">
        <f>MIN('Drive Train'!$G$35-EC148*'DT-Prelim Calcs'!$C$21*'Drive Train'!$G$38,EI148+EC$2)</f>
        <v>11.10831643494341</v>
      </c>
      <c r="EJ149" s="110">
        <f>'Drive Train'!$G$35-EC149*'DT-Prelim Calcs'!$C$21*'Drive Train'!$G$38</f>
        <v>11.10831643494341</v>
      </c>
      <c r="EK149" s="1">
        <f>IF(EH149&gt;='Drive Train'!$G$30,1,0)</f>
        <v>1</v>
      </c>
      <c r="EL149" s="110">
        <f t="shared" si="258"/>
        <v>0</v>
      </c>
      <c r="EM149" s="119">
        <f>EM148+'DT-Prelim Calcs'!$C$11</f>
        <v>5.8000000000000043</v>
      </c>
      <c r="EN149" s="2">
        <f>EX149/'Drive Train'!$G$35</f>
        <v>0.87467058542861498</v>
      </c>
      <c r="EO149" s="88">
        <f>EV149*12*60/(PI() * 'Drive Train'!$G$17)/EN$2*EN149</f>
        <v>4110.8369398423256</v>
      </c>
      <c r="EP149" s="2">
        <f>('DT-Prelim Calcs'!$C$6*EN149-EO149)/('DT-Prelim Calcs'!$C$6*EN149)*'DT-Prelim Calcs'!$C$7*EN149</f>
        <v>0.24077181223899105</v>
      </c>
      <c r="EQ149" s="110">
        <f>EP149/'DT-Prelim Calcs'!$C$7*('DT-Prelim Calcs'!$C$8-'DT-Prelim Calcs'!$C$9)+'DT-Prelim Calcs'!$C$9</f>
        <v>17.685372945073215</v>
      </c>
      <c r="ER149" s="110">
        <f t="shared" si="219"/>
        <v>17.685372945073215</v>
      </c>
      <c r="ES149" s="2">
        <f t="shared" si="259"/>
        <v>-8.3266726846886741E-17</v>
      </c>
      <c r="ET149" s="110">
        <f>ES149*'DT-Prelim Calcs'!$C$21/EN$2/'DT-Prelim Calcs'!$C$19/'DT-Prelim Calcs'!$C$18*3.39*'DT-Prelim Calcs'!$C$20</f>
        <v>-4.5356237364894706E-15</v>
      </c>
      <c r="EU149" s="88">
        <f t="shared" si="220"/>
        <v>1</v>
      </c>
      <c r="EV149" s="110">
        <f>ET148*'DT-Prelim Calcs'!$C$11+EV148</f>
        <v>8.3892460782728335</v>
      </c>
      <c r="EW149" s="110">
        <f>EW148+0.5*ET149*'DT-Prelim Calcs'!$C$11^2+EV149*'DT-Prelim Calcs'!$C$11</f>
        <v>47.114183600540755</v>
      </c>
      <c r="EX149" s="110">
        <f>MIN('Drive Train'!$G$35-ER148*'DT-Prelim Calcs'!$C$21*'Drive Train'!$G$38,EX148+ER$2)</f>
        <v>11.10831643494341</v>
      </c>
      <c r="EY149" s="110">
        <f>'Drive Train'!$G$35-ER149*'DT-Prelim Calcs'!$C$21*'Drive Train'!$G$38</f>
        <v>11.10831643494341</v>
      </c>
      <c r="EZ149" s="1">
        <f>IF(EW149&gt;='Drive Train'!$G$30,1,0)</f>
        <v>1</v>
      </c>
      <c r="FA149" s="110">
        <f t="shared" si="260"/>
        <v>0</v>
      </c>
      <c r="FB149" s="119">
        <f>FB148+'DT-Prelim Calcs'!$C$11</f>
        <v>5.8000000000000043</v>
      </c>
      <c r="FC149" s="2">
        <f>FM149/'Drive Train'!$G$35</f>
        <v>0.87467058542861498</v>
      </c>
      <c r="FD149" s="88">
        <f>FK149*12*60/(PI() * 'Drive Train'!$G$17)/FC$2*FC149</f>
        <v>4110.8369398423247</v>
      </c>
      <c r="FE149" s="2">
        <f>('DT-Prelim Calcs'!$C$6*FC149-FD149)/('DT-Prelim Calcs'!$C$6*FC149)*'DT-Prelim Calcs'!$C$7*FC149</f>
        <v>0.24077181223899125</v>
      </c>
      <c r="FF149" s="110">
        <f>FE149/'DT-Prelim Calcs'!$C$7*('DT-Prelim Calcs'!$C$8-'DT-Prelim Calcs'!$C$9)+'DT-Prelim Calcs'!$C$9</f>
        <v>17.685372945073226</v>
      </c>
      <c r="FG149" s="110">
        <f t="shared" si="221"/>
        <v>17.685372945073226</v>
      </c>
      <c r="FH149" s="2">
        <f t="shared" si="261"/>
        <v>1.1102230246251565E-16</v>
      </c>
      <c r="FI149" s="110">
        <f>FH149*'DT-Prelim Calcs'!$C$21/FC$2/'DT-Prelim Calcs'!$C$19/'DT-Prelim Calcs'!$C$18*3.39*'DT-Prelim Calcs'!$C$20</f>
        <v>6.7347140329692135E-15</v>
      </c>
      <c r="FJ149" s="88">
        <f t="shared" si="222"/>
        <v>1</v>
      </c>
      <c r="FK149" s="110">
        <f>FI148*'DT-Prelim Calcs'!$C$11+FK148</f>
        <v>7.5332005600817276</v>
      </c>
      <c r="FL149" s="110">
        <f>FL148+0.5*FI149*'DT-Prelim Calcs'!$C$11^2+FK149*'DT-Prelim Calcs'!$C$11</f>
        <v>42.49664225479529</v>
      </c>
      <c r="FM149" s="110">
        <f>MIN('Drive Train'!$G$35-FG148*'DT-Prelim Calcs'!$C$21*'Drive Train'!$G$38,FM148+FG$2)</f>
        <v>11.10831643494341</v>
      </c>
      <c r="FN149" s="110">
        <f>'Drive Train'!$G$35-FG149*'DT-Prelim Calcs'!$C$21*'Drive Train'!$G$38</f>
        <v>11.10831643494341</v>
      </c>
      <c r="FO149" s="1">
        <f>IF(FL149&gt;='Drive Train'!$G$30,1,0)</f>
        <v>1</v>
      </c>
      <c r="FP149" s="110">
        <f t="shared" si="262"/>
        <v>0</v>
      </c>
      <c r="FQ149" s="119">
        <f>FQ148+'DT-Prelim Calcs'!$C$11</f>
        <v>5.8000000000000043</v>
      </c>
      <c r="FR149" s="2">
        <f>GB149/'Drive Train'!$G$35</f>
        <v>0.87467058542861498</v>
      </c>
      <c r="FS149" s="88">
        <f>FZ149*12*60/(PI() * 'Drive Train'!$G$17)/FR$2*FR149</f>
        <v>4110.8369398423247</v>
      </c>
      <c r="FT149" s="2">
        <f>('DT-Prelim Calcs'!$C$6*FR149-FS149)/('DT-Prelim Calcs'!$C$6*FR149)*'DT-Prelim Calcs'!$C$7*FR149</f>
        <v>0.24077181223899125</v>
      </c>
      <c r="FU149" s="110">
        <f>FT149/'DT-Prelim Calcs'!$C$7*('DT-Prelim Calcs'!$C$8-'DT-Prelim Calcs'!$C$9)+'DT-Prelim Calcs'!$C$9</f>
        <v>17.685372945073226</v>
      </c>
      <c r="FV149" s="110">
        <f t="shared" si="223"/>
        <v>17.685372945073226</v>
      </c>
      <c r="FW149" s="2">
        <f t="shared" si="263"/>
        <v>1.3877787807814457E-16</v>
      </c>
      <c r="FX149" s="110">
        <f>FW149*'DT-Prelim Calcs'!$C$21/FR$2/'DT-Prelim Calcs'!$C$19/'DT-Prelim Calcs'!$C$18*3.39*'DT-Prelim Calcs'!$C$20</f>
        <v>9.2774121882739154E-15</v>
      </c>
      <c r="FY149" s="88">
        <f t="shared" si="224"/>
        <v>1</v>
      </c>
      <c r="FZ149" s="110">
        <f>FX148*'DT-Prelim Calcs'!$C$11+FZ148</f>
        <v>6.8356819897037893</v>
      </c>
      <c r="GA149" s="110">
        <f>GA148+0.5*FX149*'DT-Prelim Calcs'!$C$11^2+FZ149*'DT-Prelim Calcs'!$C$11</f>
        <v>38.690407695575935</v>
      </c>
      <c r="GB149" s="110">
        <f>MIN('Drive Train'!$G$35-FV148*'DT-Prelim Calcs'!$C$21*'Drive Train'!$G$38,GB148+FV$2)</f>
        <v>11.10831643494341</v>
      </c>
      <c r="GC149" s="110">
        <f>'Drive Train'!$G$35-FV149*'DT-Prelim Calcs'!$C$21*'Drive Train'!$G$38</f>
        <v>11.10831643494341</v>
      </c>
      <c r="GD149" s="1">
        <f>IF(GA149&gt;='Drive Train'!$G$30,1,0)</f>
        <v>1</v>
      </c>
      <c r="GE149" s="110">
        <f t="shared" si="264"/>
        <v>0</v>
      </c>
      <c r="GF149" s="119">
        <f>GF148+'DT-Prelim Calcs'!$C$11</f>
        <v>5.8000000000000043</v>
      </c>
      <c r="GG149" s="2">
        <f>GQ149/'Drive Train'!$G$35</f>
        <v>0.87467058395430664</v>
      </c>
      <c r="GH149" s="88">
        <f>GO149*12*60/(PI() * 'Drive Train'!$G$17)/GG$2*GG149</f>
        <v>4110.836919003943</v>
      </c>
      <c r="GI149" s="2">
        <f>('DT-Prelim Calcs'!$C$6*GG149-GH149)/('DT-Prelim Calcs'!$C$6*GG149)*'DT-Prelim Calcs'!$C$7*GG149</f>
        <v>0.24077181519140109</v>
      </c>
      <c r="GJ149" s="110">
        <f>GI149/'DT-Prelim Calcs'!$C$7*('DT-Prelim Calcs'!$C$8-'DT-Prelim Calcs'!$C$9)+'DT-Prelim Calcs'!$C$9</f>
        <v>17.685373125149287</v>
      </c>
      <c r="GK149" s="110">
        <f t="shared" si="265"/>
        <v>17.685373125149287</v>
      </c>
      <c r="GL149" s="2">
        <f t="shared" si="266"/>
        <v>3.7670795094424392E-9</v>
      </c>
      <c r="GM149" s="110">
        <f>GL149*'DT-Prelim Calcs'!$C$21/GG$2/'DT-Prelim Calcs'!$C$19/'DT-Prelim Calcs'!$C$18*3.39*'DT-Prelim Calcs'!$C$20</f>
        <v>1.3990682184238681E-7</v>
      </c>
      <c r="GN149" s="88">
        <f t="shared" si="225"/>
        <v>1</v>
      </c>
      <c r="GO149" s="110">
        <f>GM148*'DT-Prelim Calcs'!$C$11+GO148</f>
        <v>12.304227539834541</v>
      </c>
      <c r="GP149" s="110">
        <f>GP148+0.5*GM149*'DT-Prelim Calcs'!$C$11^2+GO149*'DT-Prelim Calcs'!$C$11</f>
        <v>65.286216333245932</v>
      </c>
      <c r="GQ149" s="110">
        <f>MIN('Drive Train'!$G$35-GK148*'DT-Prelim Calcs'!$C$21*'Drive Train'!$G$38,GQ148+GK$2)</f>
        <v>11.108316416219694</v>
      </c>
      <c r="GR149" s="110">
        <f>'Drive Train'!$G$35-GK149*'DT-Prelim Calcs'!$C$21*'Drive Train'!$G$38</f>
        <v>11.108316418736564</v>
      </c>
      <c r="GS149" s="1">
        <f>IF(GP149&gt;='Drive Train'!$G$30,1,0)</f>
        <v>1</v>
      </c>
      <c r="GT149" s="110">
        <f t="shared" si="267"/>
        <v>0</v>
      </c>
      <c r="GU149" s="119">
        <f>GU148+'DT-Prelim Calcs'!$C$11</f>
        <v>5.8000000000000043</v>
      </c>
      <c r="GV149" s="2">
        <f>HF149/'Drive Train'!$G$35</f>
        <v>0.87467058437475564</v>
      </c>
      <c r="GW149" s="88">
        <f>HD149*12*60/(PI() * 'Drive Train'!$G$17)/GV$2*GV149</f>
        <v>4110.8369249467141</v>
      </c>
      <c r="GX149" s="2">
        <f>('DT-Prelim Calcs'!$C$6*GV149-GW149)/('DT-Prelim Calcs'!$C$6*GV149)*'DT-Prelim Calcs'!$C$7*GV149</f>
        <v>0.24077181434942146</v>
      </c>
      <c r="GY149" s="110">
        <f>GX149/'DT-Prelim Calcs'!$C$7*('DT-Prelim Calcs'!$C$8-'DT-Prelim Calcs'!$C$9)+'DT-Prelim Calcs'!$C$9</f>
        <v>17.685373073794501</v>
      </c>
      <c r="GZ149" s="110">
        <f t="shared" si="226"/>
        <v>17.685373073794501</v>
      </c>
      <c r="HA149" s="2">
        <f t="shared" si="268"/>
        <v>2.6927693408396181E-9</v>
      </c>
      <c r="HB149" s="110">
        <f>HA149*'DT-Prelim Calcs'!$C$21/GV$2/'DT-Prelim Calcs'!$C$19/'DT-Prelim Calcs'!$C$18*3.39*'DT-Prelim Calcs'!$C$20</f>
        <v>1.0000765831652174E-7</v>
      </c>
      <c r="HC149" s="88">
        <f t="shared" si="227"/>
        <v>1</v>
      </c>
      <c r="HD149" s="110">
        <f>HB148*'DT-Prelim Calcs'!$C$11+HD148</f>
        <v>12.304227551707394</v>
      </c>
      <c r="HE149" s="110">
        <f>HE148+0.5*HB149*'DT-Prelim Calcs'!$C$11^2+HD149*'DT-Prelim Calcs'!$C$11</f>
        <v>65.953833354469396</v>
      </c>
      <c r="HF149" s="110">
        <f>MIN('Drive Train'!$G$35-GZ148*'DT-Prelim Calcs'!$C$21*'Drive Train'!$G$38,HF148+GZ$2)</f>
        <v>11.108316421559396</v>
      </c>
      <c r="HG149" s="110">
        <f>'Drive Train'!$G$35-GZ149*'DT-Prelim Calcs'!$C$21*'Drive Train'!$G$38</f>
        <v>11.108316423358493</v>
      </c>
      <c r="HH149" s="1">
        <f>IF(HE149&gt;='Drive Train'!$G$30,1,0)</f>
        <v>1</v>
      </c>
      <c r="HI149" s="110">
        <f t="shared" si="269"/>
        <v>0</v>
      </c>
      <c r="HJ149" s="119">
        <f>HJ148+'DT-Prelim Calcs'!$C$11</f>
        <v>5.8000000000000043</v>
      </c>
      <c r="HK149" s="2">
        <f>HU149/'Drive Train'!$G$35</f>
        <v>0.87467058457847002</v>
      </c>
      <c r="HL149" s="88">
        <f>HS149*12*60/(PI() * 'Drive Train'!$G$17)/HK$2*HK149</f>
        <v>4110.8369278260834</v>
      </c>
      <c r="HM149" s="2">
        <f>('DT-Prelim Calcs'!$C$6*HK149-HL149)/('DT-Prelim Calcs'!$C$6*HK149)*'DT-Prelim Calcs'!$C$7*HK149</f>
        <v>0.24077181394146849</v>
      </c>
      <c r="HN149" s="110">
        <f>HM149/'DT-Prelim Calcs'!$C$7*('DT-Prelim Calcs'!$C$8-'DT-Prelim Calcs'!$C$9)+'DT-Prelim Calcs'!$C$9</f>
        <v>17.685373048912261</v>
      </c>
      <c r="HO149" s="110">
        <f t="shared" si="228"/>
        <v>17.685373048912261</v>
      </c>
      <c r="HP149" s="2">
        <f t="shared" si="270"/>
        <v>2.1722482701491685E-9</v>
      </c>
      <c r="HQ149" s="110">
        <f>HP149*'DT-Prelim Calcs'!$C$21/HK$2/'DT-Prelim Calcs'!$C$19/'DT-Prelim Calcs'!$C$18*3.39*'DT-Prelim Calcs'!$C$20</f>
        <v>8.067585273085312E-8</v>
      </c>
      <c r="HR149" s="88">
        <f t="shared" si="229"/>
        <v>1</v>
      </c>
      <c r="HS149" s="110">
        <f>HQ148*'DT-Prelim Calcs'!$C$11+HS148</f>
        <v>12.304227557459988</v>
      </c>
      <c r="HT149" s="110">
        <f>HT148+0.5*HQ149*'DT-Prelim Calcs'!$C$11^2+HS149*'DT-Prelim Calcs'!$C$11</f>
        <v>66.422556117881584</v>
      </c>
      <c r="HU149" s="110">
        <f>MIN('Drive Train'!$G$35-HO148*'DT-Prelim Calcs'!$C$21*'Drive Train'!$G$38,HU148+HO$2)</f>
        <v>11.108316424146569</v>
      </c>
      <c r="HV149" s="110">
        <f>'Drive Train'!$G$35-HO149*'DT-Prelim Calcs'!$C$21*'Drive Train'!$G$38</f>
        <v>11.108316425597895</v>
      </c>
      <c r="HW149" s="1">
        <f>IF(HT149&gt;='Drive Train'!$G$30,1,0)</f>
        <v>1</v>
      </c>
      <c r="HX149" s="110">
        <f t="shared" si="271"/>
        <v>0</v>
      </c>
      <c r="HY149" s="119">
        <f>HY148+'DT-Prelim Calcs'!$C$11</f>
        <v>5.8000000000000043</v>
      </c>
      <c r="HZ149" s="2">
        <f>IJ149/'Drive Train'!$G$35</f>
        <v>0.87467058468801795</v>
      </c>
      <c r="IA149" s="88">
        <f>IH149*12*60/(PI() * 'Drive Train'!$G$17)/HZ$2*HZ149</f>
        <v>4110.8369293744727</v>
      </c>
      <c r="IB149" s="2">
        <f>('DT-Prelim Calcs'!$C$6*HZ149-IA149)/('DT-Prelim Calcs'!$C$6*HZ149)*'DT-Prelim Calcs'!$C$7*HZ149</f>
        <v>0.24077181372209042</v>
      </c>
      <c r="IC149" s="110">
        <f>IB149/'DT-Prelim Calcs'!$C$7*('DT-Prelim Calcs'!$C$8-'DT-Prelim Calcs'!$C$9)+'DT-Prelim Calcs'!$C$9</f>
        <v>17.685373035531754</v>
      </c>
      <c r="ID149" s="110">
        <f t="shared" si="230"/>
        <v>17.685373035531754</v>
      </c>
      <c r="IE149" s="2">
        <f t="shared" si="272"/>
        <v>1.8923364264455955E-9</v>
      </c>
      <c r="IF149" s="110">
        <f>IE149*'DT-Prelim Calcs'!$C$21/HZ$2/'DT-Prelim Calcs'!$C$19/'DT-Prelim Calcs'!$C$18*3.39*'DT-Prelim Calcs'!$C$20</f>
        <v>7.0280113445168109E-8</v>
      </c>
      <c r="IG149" s="88">
        <f t="shared" si="231"/>
        <v>1</v>
      </c>
      <c r="IH149" s="110">
        <f>IF148*'DT-Prelim Calcs'!$C$11+IH148</f>
        <v>12.304227560553462</v>
      </c>
      <c r="II149" s="110">
        <f>II148+0.5*IF149*'DT-Prelim Calcs'!$C$11^2+IH149*'DT-Prelim Calcs'!$C$11</f>
        <v>66.751621488407224</v>
      </c>
      <c r="IJ149" s="110">
        <f>MIN('Drive Train'!$G$35-ID148*'DT-Prelim Calcs'!$C$21*'Drive Train'!$G$38,IJ148+ID$2)</f>
        <v>11.108316425537827</v>
      </c>
      <c r="IK149" s="110">
        <f>'Drive Train'!$G$35-ID149*'DT-Prelim Calcs'!$C$21*'Drive Train'!$G$38</f>
        <v>11.108316426802141</v>
      </c>
      <c r="IL149" s="1">
        <f>IF(II149&gt;='Drive Train'!$G$30,1,0)</f>
        <v>1</v>
      </c>
      <c r="IM149" s="110">
        <f t="shared" si="273"/>
        <v>0</v>
      </c>
      <c r="IN149" s="119">
        <f>IN148+'DT-Prelim Calcs'!$C$11</f>
        <v>5.8000000000000043</v>
      </c>
      <c r="IO149" s="2">
        <f>IY149/'Drive Train'!$G$35</f>
        <v>0.87467058475232784</v>
      </c>
      <c r="IP149" s="88">
        <f>IW149*12*60/(PI() * 'Drive Train'!$G$17)/IO$2*IO149</f>
        <v>4110.8369302834517</v>
      </c>
      <c r="IQ149" s="2">
        <f>('DT-Prelim Calcs'!$C$6*IO149-IP149)/('DT-Prelim Calcs'!$C$6*IO149)*'DT-Prelim Calcs'!$C$7*IO149</f>
        <v>0.2407718135933051</v>
      </c>
      <c r="IR149" s="110">
        <f>IQ149/'DT-Prelim Calcs'!$C$7*('DT-Prelim Calcs'!$C$8-'DT-Prelim Calcs'!$C$9)+'DT-Prelim Calcs'!$C$9</f>
        <v>17.685373027676764</v>
      </c>
      <c r="IS149" s="110">
        <f t="shared" si="232"/>
        <v>17.685373027676764</v>
      </c>
      <c r="IT149" s="2">
        <f t="shared" si="274"/>
        <v>1.7280148700837827E-9</v>
      </c>
      <c r="IU149" s="110">
        <f>IT149*'DT-Prelim Calcs'!$C$21/IO$2/'DT-Prelim Calcs'!$C$19/'DT-Prelim Calcs'!$C$18*3.39*'DT-Prelim Calcs'!$C$20</f>
        <v>6.4177320378775269E-8</v>
      </c>
      <c r="IV149" s="88">
        <f t="shared" si="233"/>
        <v>1</v>
      </c>
      <c r="IW149" s="110">
        <f>IU148*'DT-Prelim Calcs'!$C$11+IW148</f>
        <v>12.304227562369482</v>
      </c>
      <c r="IX149" s="110">
        <f>IX148+0.5*IU149*'DT-Prelim Calcs'!$C$11^2+IW149*'DT-Prelim Calcs'!$C$11</f>
        <v>66.984339269427863</v>
      </c>
      <c r="IY149" s="110">
        <f>MIN('Drive Train'!$G$35-IS148*'DT-Prelim Calcs'!$C$21*'Drive Train'!$G$38,IY148+IS$2)</f>
        <v>11.108316426354563</v>
      </c>
      <c r="IZ149" s="110">
        <f>'Drive Train'!$G$35-IS149*'DT-Prelim Calcs'!$C$21*'Drive Train'!$G$38</f>
        <v>11.10831642750909</v>
      </c>
      <c r="JA149" s="1">
        <f>IF(IX149&gt;='Drive Train'!$G$30,1,0)</f>
        <v>1</v>
      </c>
      <c r="JB149" s="110">
        <f t="shared" si="275"/>
        <v>0</v>
      </c>
      <c r="JC149" s="119">
        <f>JC148+'DT-Prelim Calcs'!$C$11</f>
        <v>5.8000000000000043</v>
      </c>
      <c r="JD149" s="2">
        <f>JN149/'Drive Train'!$G$35</f>
        <v>0.87467058478998405</v>
      </c>
      <c r="JE149" s="88">
        <f>JL149*12*60/(PI() * 'Drive Train'!$G$17)/JD$2*JD149</f>
        <v>4110.8369308156953</v>
      </c>
      <c r="JF149" s="2">
        <f>('DT-Prelim Calcs'!$C$6*JD149-JE149)/('DT-Prelim Calcs'!$C$6*JD149)*'DT-Prelim Calcs'!$C$7*JD149</f>
        <v>0.24077181351789634</v>
      </c>
      <c r="JG149" s="110">
        <f>JF149/'DT-Prelim Calcs'!$C$7*('DT-Prelim Calcs'!$C$8-'DT-Prelim Calcs'!$C$9)+'DT-Prelim Calcs'!$C$9</f>
        <v>17.685373023077368</v>
      </c>
      <c r="JH149" s="110">
        <f t="shared" si="234"/>
        <v>17.685373023077368</v>
      </c>
      <c r="JI149" s="2">
        <f t="shared" si="276"/>
        <v>1.6317983353442145E-9</v>
      </c>
      <c r="JJ149" s="110">
        <f>JI149*'DT-Prelim Calcs'!$C$21/JD$2/'DT-Prelim Calcs'!$C$19/'DT-Prelim Calcs'!$C$18*3.39*'DT-Prelim Calcs'!$C$20</f>
        <v>6.0603902416569063E-8</v>
      </c>
      <c r="JK149" s="88">
        <f t="shared" si="235"/>
        <v>1</v>
      </c>
      <c r="JL149" s="110">
        <f>JJ148*'DT-Prelim Calcs'!$C$11+JL148</f>
        <v>12.30422756343283</v>
      </c>
      <c r="JM149" s="110">
        <f>JM148+0.5*JJ149*'DT-Prelim Calcs'!$C$11^2+JL149*'DT-Prelim Calcs'!$C$11</f>
        <v>67.141972013333415</v>
      </c>
      <c r="JN149" s="110">
        <f>MIN('Drive Train'!$G$35-JH148*'DT-Prelim Calcs'!$C$21*'Drive Train'!$G$38,JN148+JH$2)</f>
        <v>11.108316426832797</v>
      </c>
      <c r="JO149" s="110">
        <f>'Drive Train'!$G$35-JH149*'DT-Prelim Calcs'!$C$21*'Drive Train'!$G$38</f>
        <v>11.108316427923036</v>
      </c>
      <c r="JP149" s="1">
        <f>IF(JM149&gt;='Drive Train'!$G$30,1,0)</f>
        <v>1</v>
      </c>
      <c r="JQ149" s="110">
        <f>MIN(JG149,'DT-Prelim Calcs'!$C$10)*'DT-Prelim Calcs'!$C$11*1000/60/60*(1-JP149)</f>
        <v>0</v>
      </c>
      <c r="JR149" s="119">
        <f>JR148+'DT-Prelim Calcs'!$C$11</f>
        <v>5.8000000000000043</v>
      </c>
      <c r="JS149" s="2">
        <f>KC149/'Drive Train'!$G$35</f>
        <v>0.87467058480383808</v>
      </c>
      <c r="JT149" s="88">
        <f>KA149*12*60/(PI() * 'Drive Train'!$G$17)/JS$2*JS149</f>
        <v>4110.8369310115131</v>
      </c>
      <c r="JU149" s="2">
        <f>('DT-Prelim Calcs'!$C$6*JS149-JT149)/('DT-Prelim Calcs'!$C$6*JS149)*'DT-Prelim Calcs'!$C$7*JS149</f>
        <v>0.24077181349015259</v>
      </c>
      <c r="JV149" s="110">
        <f>JU149/'DT-Prelim Calcs'!$C$7*('DT-Prelim Calcs'!$C$8-'DT-Prelim Calcs'!$C$9)+'DT-Prelim Calcs'!$C$9</f>
        <v>17.685373021385196</v>
      </c>
      <c r="JW149" s="110">
        <f t="shared" si="236"/>
        <v>17.685373021385196</v>
      </c>
      <c r="JX149" s="2">
        <f t="shared" si="277"/>
        <v>1.5963991517597975E-9</v>
      </c>
      <c r="JY149" s="110">
        <f>JX149*'DT-Prelim Calcs'!$C$21/JS$2/'DT-Prelim Calcs'!$C$19/'DT-Prelim Calcs'!$C$18*3.39*'DT-Prelim Calcs'!$C$20</f>
        <v>5.9289200335368766E-8</v>
      </c>
      <c r="JZ149" s="88">
        <f t="shared" si="237"/>
        <v>1</v>
      </c>
      <c r="KA149" s="110">
        <f>JY148*'DT-Prelim Calcs'!$C$11+KA148</f>
        <v>12.304227563824048</v>
      </c>
      <c r="KB149" s="110">
        <f>KB148+0.5*JY149*'DT-Prelim Calcs'!$C$11^2+KA149*'DT-Prelim Calcs'!$C$11</f>
        <v>67.20406209657142</v>
      </c>
      <c r="KC149" s="110">
        <f>MIN('Drive Train'!$G$35-JW148*'DT-Prelim Calcs'!$C$21*'Drive Train'!$G$38,KC148+JW$2)</f>
        <v>11.108316427008743</v>
      </c>
      <c r="KD149" s="110">
        <f>'Drive Train'!$G$35-JW149*'DT-Prelim Calcs'!$C$21*'Drive Train'!$G$38</f>
        <v>11.108316428075332</v>
      </c>
      <c r="KE149" s="1">
        <f>IF(KB149&gt;='Drive Train'!$G$30,1,0)</f>
        <v>1</v>
      </c>
      <c r="KF149" s="110">
        <f>MIN(JV149,'DT-Prelim Calcs'!$C$10)*'DT-Prelim Calcs'!$C$11*1000/60/60*(1-KE149)</f>
        <v>0</v>
      </c>
      <c r="KG149" s="119">
        <f>KG148+'DT-Prelim Calcs'!$C$11</f>
        <v>5.8000000000000043</v>
      </c>
      <c r="KH149" s="2">
        <f>KR149/'Drive Train'!$G$35</f>
        <v>0.8746705848028079</v>
      </c>
      <c r="KI149" s="88">
        <f>KP149*12*60/(PI() * 'Drive Train'!$G$17)/KH$2*KH149</f>
        <v>4110.836930996953</v>
      </c>
      <c r="KJ149" s="2">
        <f>('DT-Prelim Calcs'!$C$6*KH149-KI149)/('DT-Prelim Calcs'!$C$6*KH149)*'DT-Prelim Calcs'!$C$7*KH149</f>
        <v>0.24077181349221538</v>
      </c>
      <c r="KK149" s="110">
        <f>KJ149/'DT-Prelim Calcs'!$C$7*('DT-Prelim Calcs'!$C$8-'DT-Prelim Calcs'!$C$9)+'DT-Prelim Calcs'!$C$9</f>
        <v>17.685373021511012</v>
      </c>
      <c r="KL149" s="110">
        <f t="shared" si="238"/>
        <v>17.685373021511012</v>
      </c>
      <c r="KM149" s="2">
        <f t="shared" si="278"/>
        <v>1.599031185239852E-9</v>
      </c>
      <c r="KN149" s="110">
        <f>KM149*'DT-Prelim Calcs'!$C$21/KH$2/'DT-Prelim Calcs'!$C$19/'DT-Prelim Calcs'!$C$18*3.39*'DT-Prelim Calcs'!$C$20</f>
        <v>5.9386952304302289E-8</v>
      </c>
      <c r="KO149" s="88">
        <f t="shared" si="239"/>
        <v>1</v>
      </c>
      <c r="KP149" s="110">
        <f>KN148*'DT-Prelim Calcs'!$C$11+KP148</f>
        <v>12.304227563794958</v>
      </c>
      <c r="KQ149" s="110">
        <f>KQ148+0.5*KN149*'DT-Prelim Calcs'!$C$11^2+KP149*'DT-Prelim Calcs'!$C$11</f>
        <v>67.199506660619434</v>
      </c>
      <c r="KR149" s="110">
        <f>MIN('Drive Train'!$G$35-KL148*'DT-Prelim Calcs'!$C$21*'Drive Train'!$G$38,KR148+KL$2)</f>
        <v>11.10831642699566</v>
      </c>
      <c r="KS149" s="110">
        <f>'Drive Train'!$G$35-KL149*'DT-Prelim Calcs'!$C$21*'Drive Train'!$G$38</f>
        <v>11.108316428064008</v>
      </c>
      <c r="KT149" s="1">
        <f>IF(KQ149&gt;='Drive Train'!$G$30,1,0)</f>
        <v>1</v>
      </c>
      <c r="KU149" s="110">
        <f>MIN(KK149,'DT-Prelim Calcs'!$C$10)*'DT-Prelim Calcs'!$C$11*1000/60/60*(1-KT149)</f>
        <v>0</v>
      </c>
      <c r="KV149" s="119">
        <f>KV148+'DT-Prelim Calcs'!$C$11</f>
        <v>5.8000000000000043</v>
      </c>
      <c r="KW149" s="2">
        <f>LG149/'Drive Train'!$G$35</f>
        <v>0.87467058480377513</v>
      </c>
      <c r="KX149" s="88">
        <f>LE149*12*60/(PI() * 'Drive Train'!$G$17)/KW$2*KW149</f>
        <v>4110.8369310106236</v>
      </c>
      <c r="KY149" s="2">
        <f>('DT-Prelim Calcs'!$C$6*KW149-KX149)/('DT-Prelim Calcs'!$C$6*KW149)*'DT-Prelim Calcs'!$C$7*KW149</f>
        <v>0.24077181349027846</v>
      </c>
      <c r="KZ149" s="110">
        <f>KY149/'DT-Prelim Calcs'!$C$7*('DT-Prelim Calcs'!$C$8-'DT-Prelim Calcs'!$C$9)+'DT-Prelim Calcs'!$C$9</f>
        <v>17.68537302139287</v>
      </c>
      <c r="LA149" s="110">
        <f t="shared" si="240"/>
        <v>17.68537302139287</v>
      </c>
      <c r="LB149" s="2">
        <f t="shared" si="279"/>
        <v>1.5965597177647339E-9</v>
      </c>
      <c r="LC149" s="110">
        <f>LB149*'DT-Prelim Calcs'!$C$21/KW$2/'DT-Prelim Calcs'!$C$19/'DT-Prelim Calcs'!$C$18*3.39*'DT-Prelim Calcs'!$C$20</f>
        <v>5.9295163649758668E-8</v>
      </c>
      <c r="LD149" s="88">
        <f t="shared" si="241"/>
        <v>1</v>
      </c>
      <c r="LE149" s="110">
        <f>LC148*'DT-Prelim Calcs'!$C$11+LE148</f>
        <v>12.304227563822272</v>
      </c>
      <c r="LF149" s="110">
        <f>LF148+0.5*LC149*'DT-Prelim Calcs'!$C$11^2+LE149*'DT-Prelim Calcs'!$C$11</f>
        <v>67.203847012096446</v>
      </c>
      <c r="LG149" s="110">
        <f>MIN('Drive Train'!$G$35-LA148*'DT-Prelim Calcs'!$C$21*'Drive Train'!$G$38,LG148+LA$2)</f>
        <v>11.108316427007944</v>
      </c>
      <c r="LH149" s="110">
        <f>'Drive Train'!$G$35-LA149*'DT-Prelim Calcs'!$C$21*'Drive Train'!$G$38</f>
        <v>11.108316428074641</v>
      </c>
      <c r="LI149" s="1">
        <f>IF(LF149&gt;='Drive Train'!$G$30,1,0)</f>
        <v>1</v>
      </c>
      <c r="LJ149" s="110">
        <f>MIN(KZ149,'DT-Prelim Calcs'!$C$10)*'DT-Prelim Calcs'!$C$11*1000/60/60*(1-LI149)</f>
        <v>0</v>
      </c>
      <c r="LK149" s="119">
        <f>LK148+'DT-Prelim Calcs'!$C$11</f>
        <v>5.8000000000000043</v>
      </c>
      <c r="LL149" s="2">
        <f>LV149/'Drive Train'!$G$35</f>
        <v>0.87467058480304627</v>
      </c>
      <c r="LM149" s="88">
        <f>LT149*12*60/(PI() * 'Drive Train'!$G$17)/LL$2*LL149</f>
        <v>4110.8369310003218</v>
      </c>
      <c r="LN149" s="2">
        <f>('DT-Prelim Calcs'!$C$6*LL149-LM149)/('DT-Prelim Calcs'!$C$6*LL149)*'DT-Prelim Calcs'!$C$7*LL149</f>
        <v>0.24077181349173801</v>
      </c>
      <c r="LO149" s="110">
        <f>LN149/'DT-Prelim Calcs'!$C$7*('DT-Prelim Calcs'!$C$8-'DT-Prelim Calcs'!$C$9)+'DT-Prelim Calcs'!$C$9</f>
        <v>17.685373021481894</v>
      </c>
      <c r="LP149" s="110">
        <f t="shared" si="242"/>
        <v>17.685373021481894</v>
      </c>
      <c r="LQ149" s="2">
        <f t="shared" si="280"/>
        <v>1.5984220613773914E-9</v>
      </c>
      <c r="LR149" s="110">
        <f>LQ149*'DT-Prelim Calcs'!$C$21/LL$2/'DT-Prelim Calcs'!$C$19/'DT-Prelim Calcs'!$C$18*3.39*'DT-Prelim Calcs'!$C$20</f>
        <v>5.9364329850092983E-8</v>
      </c>
      <c r="LS149" s="88">
        <f t="shared" si="243"/>
        <v>1</v>
      </c>
      <c r="LT149" s="110">
        <f>LR148*'DT-Prelim Calcs'!$C$11+LT148</f>
        <v>12.304227563801689</v>
      </c>
      <c r="LU149" s="110">
        <f>LU148+0.5*LR149*'DT-Prelim Calcs'!$C$11^2+LT149*'DT-Prelim Calcs'!$C$11</f>
        <v>67.200971428382957</v>
      </c>
      <c r="LV149" s="110">
        <f>MIN('Drive Train'!$G$35-LP148*'DT-Prelim Calcs'!$C$21*'Drive Train'!$G$38,LV148+LP$2)</f>
        <v>11.108316426998687</v>
      </c>
      <c r="LW149" s="110">
        <f>'Drive Train'!$G$35-LP149*'DT-Prelim Calcs'!$C$21*'Drive Train'!$G$38</f>
        <v>11.10831642806663</v>
      </c>
      <c r="LX149" s="1">
        <f>IF(LU149&gt;='Drive Train'!$G$30,1,0)</f>
        <v>1</v>
      </c>
      <c r="LY149" s="110">
        <f>MIN(LO149,'DT-Prelim Calcs'!$C$10)*'DT-Prelim Calcs'!$C$11*1000/60/60*(1-LX149)</f>
        <v>0</v>
      </c>
      <c r="LZ149" s="119">
        <f>LZ148+'DT-Prelim Calcs'!$C$11</f>
        <v>5.8000000000000043</v>
      </c>
    </row>
    <row r="150" spans="18:338" x14ac:dyDescent="0.2">
      <c r="R150" s="119">
        <f>R149+'DT-Prelim Calcs'!$C$11</f>
        <v>5.8400000000000043</v>
      </c>
      <c r="S150" s="2">
        <f>AG150/'Drive Train'!$G$35</f>
        <v>0</v>
      </c>
      <c r="T150" s="88">
        <f>AE150*12*60/(PI() * 'Drive Train'!$G$17)/S$2*ABS(S150)</f>
        <v>0</v>
      </c>
      <c r="U150" s="2">
        <f>IF(OR(AD149=1,AND($C$32=Motors!$C$28,'DT-Prelim Calcs'!AI149=1)),0,IF(AG150=0,-(V149+$C$9)/($C$8-$C$9)*$C$7,($C$6*S150-T150)/($C$6*S150)*$C$7*S150))</f>
        <v>0</v>
      </c>
      <c r="V150" s="110">
        <f>IF(AND(AD149=1,AI149=1),0,ABS(U150/$C$7*($C$8-$C$9)+$C$9) *'Drive Train'!$K$55 + V149*(1-'Drive Train'!$K$55))</f>
        <v>0</v>
      </c>
      <c r="W150" s="110">
        <f t="shared" si="196"/>
        <v>0</v>
      </c>
      <c r="X150" s="2">
        <f>MAX(MIN(IF(AND(AI149=1,AG150&lt;0),-1,1)*(W150-$C$9)/($C$8-$C$9)*$C$7-$C$29*AE150/T$2 -  AI149*$C$29/2,X$2),MAX(X$4:X149)*-1)</f>
        <v>-0.19877611615902296</v>
      </c>
      <c r="Y150" s="110">
        <f t="shared" si="197"/>
        <v>0</v>
      </c>
      <c r="Z150" s="110">
        <f t="shared" si="198"/>
        <v>0</v>
      </c>
      <c r="AA150" s="110">
        <f t="shared" si="199"/>
        <v>0</v>
      </c>
      <c r="AB150" s="110" t="e">
        <f t="shared" si="200"/>
        <v>#N/A</v>
      </c>
      <c r="AC150" s="88">
        <f t="shared" si="244"/>
        <v>0</v>
      </c>
      <c r="AD150" s="1">
        <f t="shared" si="201"/>
        <v>1</v>
      </c>
      <c r="AE150" s="110">
        <f t="shared" si="202"/>
        <v>0</v>
      </c>
      <c r="AF150" s="110" t="e">
        <f t="shared" si="203"/>
        <v>#N/A</v>
      </c>
      <c r="AG150" s="110">
        <f>IF(AI149=0,MIN('Drive Train'!$G$35-W149*$C$21*'Drive Train'!$G$38,AG149+W$2)-$C$3,IF(AE149-1&lt;=0,0,IF($C$32=Motors!$C$26,MAX(ABS('Drive Train'!$G$35-W149*$C$21*'Drive Train'!$G$38)*-1,AG149-W$2),MAX(0,ABS('Drive Train'!$G$35-W149*$C$21*'Drive Train'!$G$38)*-1,AG149-W$2))))</f>
        <v>0</v>
      </c>
      <c r="AH150" s="110">
        <f>'Drive Train'!$G$35-ABS(W150)*'DT-Prelim Calcs'!$C$21*'Drive Train'!$G$38</f>
        <v>12.7</v>
      </c>
      <c r="AI150" s="1">
        <f>IF(AJ150&gt;='Drive Train'!$G$30,1,0)</f>
        <v>1</v>
      </c>
      <c r="AJ150" s="110">
        <f>AJ149+0.5*Y150*'DT-Prelim Calcs'!$C$11^2+AE150*'DT-Prelim Calcs'!$C$11</f>
        <v>27.383415475911544</v>
      </c>
      <c r="AK150" s="110">
        <f t="shared" si="204"/>
        <v>0</v>
      </c>
      <c r="AL150" s="119">
        <f>AL149+'DT-Prelim Calcs'!$C$11</f>
        <v>5.8400000000000043</v>
      </c>
      <c r="AM150" s="2">
        <f>AW150/'Drive Train'!$G$35</f>
        <v>0.79804354627757157</v>
      </c>
      <c r="AN150" s="88">
        <f>AU150*12*60/(PI() * 'Drive Train'!$G$17)/AM$2*AM150</f>
        <v>2936.6960917035699</v>
      </c>
      <c r="AO150" s="2">
        <f>('DT-Prelim Calcs'!$C$6*AM150-AN150)/('DT-Prelim Calcs'!$C$6*AM150)*'DT-Prelim Calcs'!$C$7*AM150</f>
        <v>0.41621032331609614</v>
      </c>
      <c r="AP150" s="110">
        <f>AO150/'DT-Prelim Calcs'!$C$7*('DT-Prelim Calcs'!$C$8-'DT-Prelim Calcs'!$C$9)+'DT-Prelim Calcs'!$C$9</f>
        <v>28.385877876017215</v>
      </c>
      <c r="AQ150" s="110">
        <f t="shared" si="205"/>
        <v>28.385877876017215</v>
      </c>
      <c r="AR150" s="2">
        <f t="shared" si="245"/>
        <v>0.22769253831952282</v>
      </c>
      <c r="AS150" s="110">
        <f>AR150*'DT-Prelim Calcs'!$C$21/AM$2/'DT-Prelim Calcs'!$C$19/'DT-Prelim Calcs'!$C$18*3.39*'DT-Prelim Calcs'!$C$20</f>
        <v>2.5369047279460193</v>
      </c>
      <c r="AT150" s="88">
        <f t="shared" si="206"/>
        <v>0</v>
      </c>
      <c r="AU150" s="110">
        <f>AS149*'DT-Prelim Calcs'!$C$11+AU149</f>
        <v>32.112919257196374</v>
      </c>
      <c r="AV150" s="110">
        <f>AV149+0.5*AS150*'DT-Prelim Calcs'!$C$11^2+AU150*'DT-Prelim Calcs'!$C$11</f>
        <v>114.17924578993167</v>
      </c>
      <c r="AW150" s="110">
        <f>MIN('Drive Train'!$G$35-AQ149*'DT-Prelim Calcs'!$C$21*'Drive Train'!$G$38,AW149+AQ$2)</f>
        <v>10.135153037725159</v>
      </c>
      <c r="AX150" s="110">
        <f>'Drive Train'!$G$35-AQ150*'DT-Prelim Calcs'!$C$21*'Drive Train'!$G$38</f>
        <v>10.14527099115845</v>
      </c>
      <c r="AY150" s="1">
        <f>IF(AV150&gt;='Drive Train'!$G$30,1,0)</f>
        <v>1</v>
      </c>
      <c r="AZ150" s="110">
        <f t="shared" si="246"/>
        <v>0</v>
      </c>
      <c r="BA150" s="119">
        <f>BA149+'DT-Prelim Calcs'!$C$11</f>
        <v>5.8400000000000043</v>
      </c>
      <c r="BB150" s="2">
        <f>BL150/'Drive Train'!$G$35</f>
        <v>0.86766038356705677</v>
      </c>
      <c r="BC150" s="88">
        <f>BJ150*12*60/(PI() * 'Drive Train'!$G$17)/BB$2*BB150</f>
        <v>4004.6809260838077</v>
      </c>
      <c r="BD150" s="2">
        <f>('DT-Prelim Calcs'!$C$6*BB150-BC150)/('DT-Prelim Calcs'!$C$6*BB150)*'DT-Prelim Calcs'!$C$7*BB150</f>
        <v>0.25651756107301438</v>
      </c>
      <c r="BE150" s="110">
        <f>BD150/'DT-Prelim Calcs'!$C$7*('DT-Prelim Calcs'!$C$8-'DT-Prelim Calcs'!$C$9)+'DT-Prelim Calcs'!$C$9</f>
        <v>18.645751951971093</v>
      </c>
      <c r="BF150" s="110">
        <f t="shared" si="207"/>
        <v>18.645751951971093</v>
      </c>
      <c r="BG150" s="2">
        <f t="shared" si="247"/>
        <v>2.0068244148837622E-2</v>
      </c>
      <c r="BH150" s="110">
        <f>BG150*'DT-Prelim Calcs'!$C$21/BB$2/'DT-Prelim Calcs'!$C$19/'DT-Prelim Calcs'!$C$18*3.39*'DT-Prelim Calcs'!$C$20</f>
        <v>0.34781656475054623</v>
      </c>
      <c r="BI150" s="88">
        <f t="shared" si="208"/>
        <v>0</v>
      </c>
      <c r="BJ150" s="110">
        <f>BH149*'DT-Prelim Calcs'!$C$11+BJ149</f>
        <v>25.892858409880482</v>
      </c>
      <c r="BK150" s="110">
        <f>BK149+0.5*BH150*'DT-Prelim Calcs'!$C$11^2+BJ150*'DT-Prelim Calcs'!$C$11</f>
        <v>113.65312483067682</v>
      </c>
      <c r="BL150" s="110">
        <f>MIN('Drive Train'!$G$35-BF149*'DT-Prelim Calcs'!$C$21*'Drive Train'!$G$38,BL149+BF$2)</f>
        <v>11.01928687130162</v>
      </c>
      <c r="BM150" s="110">
        <f>'Drive Train'!$G$35-BF150*'DT-Prelim Calcs'!$C$21*'Drive Train'!$G$38</f>
        <v>11.021882324322601</v>
      </c>
      <c r="BN150" s="1">
        <f>IF(BK150&gt;='Drive Train'!$G$30,1,0)</f>
        <v>1</v>
      </c>
      <c r="BO150" s="110">
        <f t="shared" si="248"/>
        <v>0</v>
      </c>
      <c r="BP150" s="119">
        <f>BP149+'DT-Prelim Calcs'!$C$11</f>
        <v>5.8400000000000043</v>
      </c>
      <c r="BQ150" s="2">
        <f>CA150/'Drive Train'!$G$35</f>
        <v>0.87449792623994516</v>
      </c>
      <c r="BR150" s="88">
        <f>BY150*12*60/(PI() * 'Drive Train'!$G$17)/BQ$2*BQ150</f>
        <v>4108.2640133708746</v>
      </c>
      <c r="BS150" s="2">
        <f>('DT-Prelim Calcs'!$C$6*BQ150-BR150)/('DT-Prelim Calcs'!$C$6*BQ150)*'DT-Prelim Calcs'!$C$7*BQ150</f>
        <v>0.24114956592076559</v>
      </c>
      <c r="BT150" s="110">
        <f>BS150/'DT-Prelim Calcs'!$C$7*('DT-Prelim Calcs'!$C$8-'DT-Prelim Calcs'!$C$9)+'DT-Prelim Calcs'!$C$9</f>
        <v>17.708413240557334</v>
      </c>
      <c r="BU150" s="110">
        <f t="shared" si="209"/>
        <v>17.708413240557334</v>
      </c>
      <c r="BV150" s="2">
        <f t="shared" si="249"/>
        <v>4.8094227286810121E-4</v>
      </c>
      <c r="BW150" s="110">
        <f>BV150*'DT-Prelim Calcs'!$C$21/BQ$2/'DT-Prelim Calcs'!$C$19/'DT-Prelim Calcs'!$C$18*3.39*'DT-Prelim Calcs'!$C$20</f>
        <v>1.1312521097943706E-2</v>
      </c>
      <c r="BX150" s="88">
        <f t="shared" si="210"/>
        <v>1</v>
      </c>
      <c r="BY150" s="110">
        <f>BW149*'DT-Prelim Calcs'!$C$11+BY149</f>
        <v>19.419401536982708</v>
      </c>
      <c r="BZ150" s="110">
        <f>BZ149+0.5*BW150*'DT-Prelim Calcs'!$C$11^2+BY150*'DT-Prelim Calcs'!$C$11</f>
        <v>97.220498128231426</v>
      </c>
      <c r="CA150" s="110">
        <f>MIN('Drive Train'!$G$35-BU149*'DT-Prelim Calcs'!$C$21*'Drive Train'!$G$38,CA149+BU$2)</f>
        <v>11.106123663247303</v>
      </c>
      <c r="CB150" s="110">
        <f>'Drive Train'!$G$35-BU150*'DT-Prelim Calcs'!$C$21*'Drive Train'!$G$38</f>
        <v>11.106242808349839</v>
      </c>
      <c r="CC150" s="1">
        <f>IF(BZ150&gt;='Drive Train'!$G$30,1,0)</f>
        <v>1</v>
      </c>
      <c r="CD150" s="110">
        <f t="shared" si="250"/>
        <v>0</v>
      </c>
      <c r="CE150" s="119">
        <f>CE149+'DT-Prelim Calcs'!$C$11</f>
        <v>5.8400000000000043</v>
      </c>
      <c r="CF150" s="2">
        <f>CP150/'Drive Train'!$G$35</f>
        <v>0.87466937063639949</v>
      </c>
      <c r="CG150" s="88">
        <f>CN150*12*60/(PI() * 'Drive Train'!$G$17)/CF$2*CF150</f>
        <v>4110.8192112476545</v>
      </c>
      <c r="CH150" s="2">
        <f>('DT-Prelim Calcs'!$C$6*CF150-CG150)/('DT-Prelim Calcs'!$C$6*CF150)*'DT-Prelim Calcs'!$C$7*CF150</f>
        <v>0.24077437974472168</v>
      </c>
      <c r="CI150" s="110">
        <f>CH150/'DT-Prelim Calcs'!$C$7*('DT-Prelim Calcs'!$C$8-'DT-Prelim Calcs'!$C$9)+'DT-Prelim Calcs'!$C$9</f>
        <v>17.685529544713521</v>
      </c>
      <c r="CJ150" s="110">
        <f t="shared" si="211"/>
        <v>17.685529544713521</v>
      </c>
      <c r="CK150" s="2">
        <f t="shared" si="251"/>
        <v>3.2714733221583803E-6</v>
      </c>
      <c r="CL150" s="110">
        <f>CK150*'DT-Prelim Calcs'!$C$21/CF$2/'DT-Prelim Calcs'!$C$19/'DT-Prelim Calcs'!$C$18*3.39*'DT-Prelim Calcs'!$C$20</f>
        <v>9.7200270734519795E-5</v>
      </c>
      <c r="CM150" s="88">
        <f t="shared" si="212"/>
        <v>1</v>
      </c>
      <c r="CN150" s="110">
        <f>CL149*'DT-Prelim Calcs'!$C$11+CN149</f>
        <v>15.380239508023759</v>
      </c>
      <c r="CO150" s="110">
        <f>CO149+0.5*CL150*'DT-Prelim Calcs'!$C$11^2+CN150*'DT-Prelim Calcs'!$C$11</f>
        <v>81.791805240881132</v>
      </c>
      <c r="CP150" s="110">
        <f>MIN('Drive Train'!$G$35-CJ149*'DT-Prelim Calcs'!$C$21*'Drive Train'!$G$38,CP149+CJ$2)</f>
        <v>11.108301007082273</v>
      </c>
      <c r="CQ150" s="110">
        <f>'Drive Train'!$G$35-CJ150*'DT-Prelim Calcs'!$C$21*'Drive Train'!$G$38</f>
        <v>11.108302340975783</v>
      </c>
      <c r="CR150" s="1">
        <f>IF(CO150&gt;='Drive Train'!$G$30,1,0)</f>
        <v>1</v>
      </c>
      <c r="CS150" s="110">
        <f t="shared" si="252"/>
        <v>0</v>
      </c>
      <c r="CT150" s="119">
        <f>CT149+'DT-Prelim Calcs'!$C$11</f>
        <v>5.8400000000000043</v>
      </c>
      <c r="CU150" s="2">
        <f>DE150/'Drive Train'!$G$35</f>
        <v>0.87467058315911306</v>
      </c>
      <c r="CV150" s="88">
        <f>DC150*12*60/(PI() * 'Drive Train'!$G$17)/CU$2*CU150</f>
        <v>4110.8369075753399</v>
      </c>
      <c r="CW150" s="2">
        <f>('DT-Prelim Calcs'!$C$6*CU150-CV150)/('DT-Prelim Calcs'!$C$6*CU150)*'DT-Prelim Calcs'!$C$7*CU150</f>
        <v>0.2407718168294814</v>
      </c>
      <c r="CX150" s="110">
        <f>CW150/'DT-Prelim Calcs'!$C$7*('DT-Prelim Calcs'!$C$8-'DT-Prelim Calcs'!$C$9)+'DT-Prelim Calcs'!$C$9</f>
        <v>17.685373225060566</v>
      </c>
      <c r="CY150" s="110">
        <f t="shared" si="213"/>
        <v>17.685373225060566</v>
      </c>
      <c r="CZ150" s="2">
        <f t="shared" si="253"/>
        <v>5.8556393067732415E-9</v>
      </c>
      <c r="DA150" s="110">
        <f>CZ150*'DT-Prelim Calcs'!$C$21/CU$2/'DT-Prelim Calcs'!$C$19/'DT-Prelim Calcs'!$C$18*3.39*'DT-Prelim Calcs'!$C$20</f>
        <v>2.1022538913025175E-7</v>
      </c>
      <c r="DB150" s="88">
        <f t="shared" si="214"/>
        <v>1</v>
      </c>
      <c r="DC150" s="110">
        <f>DA149*'DT-Prelim Calcs'!$C$11+DC149</f>
        <v>12.728511224289893</v>
      </c>
      <c r="DD150" s="110">
        <f>DD149+0.5*DA150*'DT-Prelim Calcs'!$C$11^2+DC150*'DT-Prelim Calcs'!$C$11</f>
        <v>69.725074292379972</v>
      </c>
      <c r="DE150" s="110">
        <f>MIN('Drive Train'!$G$35-CY149*'DT-Prelim Calcs'!$C$21*'Drive Train'!$G$38,DE149+CY$2)</f>
        <v>11.108316406120736</v>
      </c>
      <c r="DF150" s="110">
        <f>'Drive Train'!$G$35-CY150*'DT-Prelim Calcs'!$C$21*'Drive Train'!$G$38</f>
        <v>11.108316409744548</v>
      </c>
      <c r="DG150" s="1">
        <f>IF(DD150&gt;='Drive Train'!$G$30,1,0)</f>
        <v>1</v>
      </c>
      <c r="DH150" s="110">
        <f t="shared" si="254"/>
        <v>0</v>
      </c>
      <c r="DI150" s="119">
        <f>DI149+'DT-Prelim Calcs'!$C$11</f>
        <v>5.8400000000000043</v>
      </c>
      <c r="DJ150" s="2">
        <f>DT150/'Drive Train'!$G$35</f>
        <v>0.87467058542761533</v>
      </c>
      <c r="DK150" s="88">
        <f>DR150*12*60/(PI() * 'Drive Train'!$G$17)/DJ$2*DJ150</f>
        <v>4110.8369398285558</v>
      </c>
      <c r="DL150" s="2">
        <f>('DT-Prelim Calcs'!$C$6*DJ150-DK150)/('DT-Prelim Calcs'!$C$6*DJ150)*'DT-Prelim Calcs'!$C$7*DJ150</f>
        <v>0.24077181224090624</v>
      </c>
      <c r="DM150" s="110">
        <f>DL150/'DT-Prelim Calcs'!$C$7*('DT-Prelim Calcs'!$C$8-'DT-Prelim Calcs'!$C$9)+'DT-Prelim Calcs'!$C$9</f>
        <v>17.685372945190025</v>
      </c>
      <c r="DN150" s="110">
        <f t="shared" si="215"/>
        <v>17.685372945190025</v>
      </c>
      <c r="DO150" s="2">
        <f t="shared" si="255"/>
        <v>2.446487457063995E-12</v>
      </c>
      <c r="DP150" s="110">
        <f>DO150*'DT-Prelim Calcs'!$C$21/DJ$2/'DT-Prelim Calcs'!$C$19/'DT-Prelim Calcs'!$C$18*3.39*'DT-Prelim Calcs'!$C$20</f>
        <v>1.0297570176810868E-10</v>
      </c>
      <c r="DQ150" s="88">
        <f t="shared" si="216"/>
        <v>1</v>
      </c>
      <c r="DR150" s="110">
        <f>DP149*'DT-Prelim Calcs'!$C$11+DR149</f>
        <v>10.856671395387943</v>
      </c>
      <c r="DS150" s="110">
        <f>DS149+0.5*DP150*'DT-Prelim Calcs'!$C$11^2+DR150*'DT-Prelim Calcs'!$C$11</f>
        <v>60.436322440793184</v>
      </c>
      <c r="DT150" s="110">
        <f>MIN('Drive Train'!$G$35-DN149*'DT-Prelim Calcs'!$C$21*'Drive Train'!$G$38,DT149+DN$2)</f>
        <v>11.108316434930714</v>
      </c>
      <c r="DU150" s="110">
        <f>'Drive Train'!$G$35-DN150*'DT-Prelim Calcs'!$C$21*'Drive Train'!$G$38</f>
        <v>11.108316434932897</v>
      </c>
      <c r="DV150" s="1">
        <f>IF(DS150&gt;='Drive Train'!$G$30,1,0)</f>
        <v>1</v>
      </c>
      <c r="DW150" s="110">
        <f t="shared" si="256"/>
        <v>0</v>
      </c>
      <c r="DX150" s="119">
        <f>DX149+'DT-Prelim Calcs'!$C$11</f>
        <v>5.8400000000000043</v>
      </c>
      <c r="DY150" s="2">
        <f>EI150/'Drive Train'!$G$35</f>
        <v>0.87467058542861498</v>
      </c>
      <c r="DZ150" s="88">
        <f>EG150*12*60/(PI() * 'Drive Train'!$G$17)/DY$2*DY150</f>
        <v>4110.8369398423247</v>
      </c>
      <c r="EA150" s="2">
        <f>('DT-Prelim Calcs'!$C$6*DY150-DZ150)/('DT-Prelim Calcs'!$C$6*DY150)*'DT-Prelim Calcs'!$C$7*DY150</f>
        <v>0.24077181223899125</v>
      </c>
      <c r="EB150" s="110">
        <f>EA150/'DT-Prelim Calcs'!$C$7*('DT-Prelim Calcs'!$C$8-'DT-Prelim Calcs'!$C$9)+'DT-Prelim Calcs'!$C$9</f>
        <v>17.685372945073226</v>
      </c>
      <c r="EC150" s="110">
        <f t="shared" si="217"/>
        <v>17.685372945073226</v>
      </c>
      <c r="ED150" s="2">
        <f t="shared" si="257"/>
        <v>1.3877787807814457E-16</v>
      </c>
      <c r="EE150" s="110">
        <f>ED150*'DT-Prelim Calcs'!$C$21/DY$2/'DT-Prelim Calcs'!$C$19/'DT-Prelim Calcs'!$C$18*3.39*'DT-Prelim Calcs'!$C$20</f>
        <v>6.7003532470867188E-15</v>
      </c>
      <c r="EF150" s="88">
        <f t="shared" si="218"/>
        <v>1</v>
      </c>
      <c r="EG150" s="110">
        <f>EE149*'DT-Prelim Calcs'!$C$11+EG149</f>
        <v>9.4647904472821693</v>
      </c>
      <c r="EH150" s="110">
        <f>EH149+0.5*EE150*'DT-Prelim Calcs'!$C$11^2+EG150*'DT-Prelim Calcs'!$C$11</f>
        <v>53.198121066268584</v>
      </c>
      <c r="EI150" s="110">
        <f>MIN('Drive Train'!$G$35-EC149*'DT-Prelim Calcs'!$C$21*'Drive Train'!$G$38,EI149+EC$2)</f>
        <v>11.10831643494341</v>
      </c>
      <c r="EJ150" s="110">
        <f>'Drive Train'!$G$35-EC150*'DT-Prelim Calcs'!$C$21*'Drive Train'!$G$38</f>
        <v>11.10831643494341</v>
      </c>
      <c r="EK150" s="1">
        <f>IF(EH150&gt;='Drive Train'!$G$30,1,0)</f>
        <v>1</v>
      </c>
      <c r="EL150" s="110">
        <f t="shared" si="258"/>
        <v>0</v>
      </c>
      <c r="EM150" s="119">
        <f>EM149+'DT-Prelim Calcs'!$C$11</f>
        <v>5.8400000000000043</v>
      </c>
      <c r="EN150" s="2">
        <f>EX150/'Drive Train'!$G$35</f>
        <v>0.87467058542861498</v>
      </c>
      <c r="EO150" s="88">
        <f>EV150*12*60/(PI() * 'Drive Train'!$G$17)/EN$2*EN150</f>
        <v>4110.8369398423256</v>
      </c>
      <c r="EP150" s="2">
        <f>('DT-Prelim Calcs'!$C$6*EN150-EO150)/('DT-Prelim Calcs'!$C$6*EN150)*'DT-Prelim Calcs'!$C$7*EN150</f>
        <v>0.24077181223899105</v>
      </c>
      <c r="EQ150" s="110">
        <f>EP150/'DT-Prelim Calcs'!$C$7*('DT-Prelim Calcs'!$C$8-'DT-Prelim Calcs'!$C$9)+'DT-Prelim Calcs'!$C$9</f>
        <v>17.685372945073215</v>
      </c>
      <c r="ER150" s="110">
        <f t="shared" si="219"/>
        <v>17.685372945073215</v>
      </c>
      <c r="ES150" s="2">
        <f t="shared" si="259"/>
        <v>-8.3266726846886741E-17</v>
      </c>
      <c r="ET150" s="110">
        <f>ES150*'DT-Prelim Calcs'!$C$21/EN$2/'DT-Prelim Calcs'!$C$19/'DT-Prelim Calcs'!$C$18*3.39*'DT-Prelim Calcs'!$C$20</f>
        <v>-4.5356237364894706E-15</v>
      </c>
      <c r="EU150" s="88">
        <f t="shared" si="220"/>
        <v>1</v>
      </c>
      <c r="EV150" s="110">
        <f>ET149*'DT-Prelim Calcs'!$C$11+EV149</f>
        <v>8.3892460782728335</v>
      </c>
      <c r="EW150" s="110">
        <f>EW149+0.5*ET150*'DT-Prelim Calcs'!$C$11^2+EV150*'DT-Prelim Calcs'!$C$11</f>
        <v>47.449753443671668</v>
      </c>
      <c r="EX150" s="110">
        <f>MIN('Drive Train'!$G$35-ER149*'DT-Prelim Calcs'!$C$21*'Drive Train'!$G$38,EX149+ER$2)</f>
        <v>11.10831643494341</v>
      </c>
      <c r="EY150" s="110">
        <f>'Drive Train'!$G$35-ER150*'DT-Prelim Calcs'!$C$21*'Drive Train'!$G$38</f>
        <v>11.10831643494341</v>
      </c>
      <c r="EZ150" s="1">
        <f>IF(EW150&gt;='Drive Train'!$G$30,1,0)</f>
        <v>1</v>
      </c>
      <c r="FA150" s="110">
        <f t="shared" si="260"/>
        <v>0</v>
      </c>
      <c r="FB150" s="119">
        <f>FB149+'DT-Prelim Calcs'!$C$11</f>
        <v>5.8400000000000043</v>
      </c>
      <c r="FC150" s="2">
        <f>FM150/'Drive Train'!$G$35</f>
        <v>0.87467058542861498</v>
      </c>
      <c r="FD150" s="88">
        <f>FK150*12*60/(PI() * 'Drive Train'!$G$17)/FC$2*FC150</f>
        <v>4110.8369398423247</v>
      </c>
      <c r="FE150" s="2">
        <f>('DT-Prelim Calcs'!$C$6*FC150-FD150)/('DT-Prelim Calcs'!$C$6*FC150)*'DT-Prelim Calcs'!$C$7*FC150</f>
        <v>0.24077181223899125</v>
      </c>
      <c r="FF150" s="110">
        <f>FE150/'DT-Prelim Calcs'!$C$7*('DT-Prelim Calcs'!$C$8-'DT-Prelim Calcs'!$C$9)+'DT-Prelim Calcs'!$C$9</f>
        <v>17.685372945073226</v>
      </c>
      <c r="FG150" s="110">
        <f t="shared" si="221"/>
        <v>17.685372945073226</v>
      </c>
      <c r="FH150" s="2">
        <f t="shared" si="261"/>
        <v>1.1102230246251565E-16</v>
      </c>
      <c r="FI150" s="110">
        <f>FH150*'DT-Prelim Calcs'!$C$21/FC$2/'DT-Prelim Calcs'!$C$19/'DT-Prelim Calcs'!$C$18*3.39*'DT-Prelim Calcs'!$C$20</f>
        <v>6.7347140329692135E-15</v>
      </c>
      <c r="FJ150" s="88">
        <f t="shared" si="222"/>
        <v>1</v>
      </c>
      <c r="FK150" s="110">
        <f>FI149*'DT-Prelim Calcs'!$C$11+FK149</f>
        <v>7.5332005600817276</v>
      </c>
      <c r="FL150" s="110">
        <f>FL149+0.5*FI150*'DT-Prelim Calcs'!$C$11^2+FK150*'DT-Prelim Calcs'!$C$11</f>
        <v>42.797970277198559</v>
      </c>
      <c r="FM150" s="110">
        <f>MIN('Drive Train'!$G$35-FG149*'DT-Prelim Calcs'!$C$21*'Drive Train'!$G$38,FM149+FG$2)</f>
        <v>11.10831643494341</v>
      </c>
      <c r="FN150" s="110">
        <f>'Drive Train'!$G$35-FG150*'DT-Prelim Calcs'!$C$21*'Drive Train'!$G$38</f>
        <v>11.10831643494341</v>
      </c>
      <c r="FO150" s="1">
        <f>IF(FL150&gt;='Drive Train'!$G$30,1,0)</f>
        <v>1</v>
      </c>
      <c r="FP150" s="110">
        <f t="shared" si="262"/>
        <v>0</v>
      </c>
      <c r="FQ150" s="119">
        <f>FQ149+'DT-Prelim Calcs'!$C$11</f>
        <v>5.8400000000000043</v>
      </c>
      <c r="FR150" s="2">
        <f>GB150/'Drive Train'!$G$35</f>
        <v>0.87467058542861498</v>
      </c>
      <c r="FS150" s="88">
        <f>FZ150*12*60/(PI() * 'Drive Train'!$G$17)/FR$2*FR150</f>
        <v>4110.8369398423247</v>
      </c>
      <c r="FT150" s="2">
        <f>('DT-Prelim Calcs'!$C$6*FR150-FS150)/('DT-Prelim Calcs'!$C$6*FR150)*'DT-Prelim Calcs'!$C$7*FR150</f>
        <v>0.24077181223899125</v>
      </c>
      <c r="FU150" s="110">
        <f>FT150/'DT-Prelim Calcs'!$C$7*('DT-Prelim Calcs'!$C$8-'DT-Prelim Calcs'!$C$9)+'DT-Prelim Calcs'!$C$9</f>
        <v>17.685372945073226</v>
      </c>
      <c r="FV150" s="110">
        <f t="shared" si="223"/>
        <v>17.685372945073226</v>
      </c>
      <c r="FW150" s="2">
        <f t="shared" si="263"/>
        <v>1.3877787807814457E-16</v>
      </c>
      <c r="FX150" s="110">
        <f>FW150*'DT-Prelim Calcs'!$C$21/FR$2/'DT-Prelim Calcs'!$C$19/'DT-Prelim Calcs'!$C$18*3.39*'DT-Prelim Calcs'!$C$20</f>
        <v>9.2774121882739154E-15</v>
      </c>
      <c r="FY150" s="88">
        <f t="shared" si="224"/>
        <v>1</v>
      </c>
      <c r="FZ150" s="110">
        <f>FX149*'DT-Prelim Calcs'!$C$11+FZ149</f>
        <v>6.8356819897037893</v>
      </c>
      <c r="GA150" s="110">
        <f>GA149+0.5*FX150*'DT-Prelim Calcs'!$C$11^2+FZ150*'DT-Prelim Calcs'!$C$11</f>
        <v>38.963834975164083</v>
      </c>
      <c r="GB150" s="110">
        <f>MIN('Drive Train'!$G$35-FV149*'DT-Prelim Calcs'!$C$21*'Drive Train'!$G$38,GB149+FV$2)</f>
        <v>11.10831643494341</v>
      </c>
      <c r="GC150" s="110">
        <f>'Drive Train'!$G$35-FV150*'DT-Prelim Calcs'!$C$21*'Drive Train'!$G$38</f>
        <v>11.10831643494341</v>
      </c>
      <c r="GD150" s="1">
        <f>IF(GA150&gt;='Drive Train'!$G$30,1,0)</f>
        <v>1</v>
      </c>
      <c r="GE150" s="110">
        <f t="shared" si="264"/>
        <v>0</v>
      </c>
      <c r="GF150" s="119">
        <f>GF149+'DT-Prelim Calcs'!$C$11</f>
        <v>5.8400000000000043</v>
      </c>
      <c r="GG150" s="2">
        <f>GQ150/'Drive Train'!$G$35</f>
        <v>0.87467058415248544</v>
      </c>
      <c r="GH150" s="88">
        <f>GO150*12*60/(PI() * 'Drive Train'!$G$17)/GG$2*GG150</f>
        <v>4110.8369218050711</v>
      </c>
      <c r="GI150" s="2">
        <f>('DT-Prelim Calcs'!$C$6*GG150-GH150)/('DT-Prelim Calcs'!$C$6*GG150)*'DT-Prelim Calcs'!$C$7*GG150</f>
        <v>0.24077181479453355</v>
      </c>
      <c r="GJ150" s="110">
        <f>GI150/'DT-Prelim Calcs'!$C$7*('DT-Prelim Calcs'!$C$8-'DT-Prelim Calcs'!$C$9)+'DT-Prelim Calcs'!$C$9</f>
        <v>17.685373100943181</v>
      </c>
      <c r="GK150" s="110">
        <f t="shared" si="265"/>
        <v>17.685373100943181</v>
      </c>
      <c r="GL150" s="2">
        <f t="shared" si="266"/>
        <v>3.2607029021303191E-9</v>
      </c>
      <c r="GM150" s="110">
        <f>GL150*'DT-Prelim Calcs'!$C$21/GG$2/'DT-Prelim Calcs'!$C$19/'DT-Prelim Calcs'!$C$18*3.39*'DT-Prelim Calcs'!$C$20</f>
        <v>1.2110033219787842E-7</v>
      </c>
      <c r="GN150" s="88">
        <f t="shared" si="225"/>
        <v>1</v>
      </c>
      <c r="GO150" s="110">
        <f>GM149*'DT-Prelim Calcs'!$C$11+GO149</f>
        <v>12.304227545430814</v>
      </c>
      <c r="GP150" s="110">
        <f>GP149+0.5*GM150*'DT-Prelim Calcs'!$C$11^2+GO150*'DT-Prelim Calcs'!$C$11</f>
        <v>65.778385435160047</v>
      </c>
      <c r="GQ150" s="110">
        <f>MIN('Drive Train'!$G$35-GK149*'DT-Prelim Calcs'!$C$21*'Drive Train'!$G$38,GQ149+GK$2)</f>
        <v>11.108316418736564</v>
      </c>
      <c r="GR150" s="110">
        <f>'Drive Train'!$G$35-GK150*'DT-Prelim Calcs'!$C$21*'Drive Train'!$G$38</f>
        <v>11.108316420915113</v>
      </c>
      <c r="GS150" s="1">
        <f>IF(GP150&gt;='Drive Train'!$G$30,1,0)</f>
        <v>1</v>
      </c>
      <c r="GT150" s="110">
        <f t="shared" si="267"/>
        <v>0</v>
      </c>
      <c r="GU150" s="119">
        <f>GU149+'DT-Prelim Calcs'!$C$11</f>
        <v>5.8400000000000043</v>
      </c>
      <c r="GV150" s="2">
        <f>HF150/'Drive Train'!$G$35</f>
        <v>0.87467058451641688</v>
      </c>
      <c r="GW150" s="88">
        <f>HD150*12*60/(PI() * 'Drive Train'!$G$17)/GV$2*GV150</f>
        <v>4110.8369269490031</v>
      </c>
      <c r="GX150" s="2">
        <f>('DT-Prelim Calcs'!$C$6*GV150-GW150)/('DT-Prelim Calcs'!$C$6*GV150)*'DT-Prelim Calcs'!$C$7*GV150</f>
        <v>0.24077181406573445</v>
      </c>
      <c r="GY150" s="110">
        <f>GX150/'DT-Prelim Calcs'!$C$7*('DT-Prelim Calcs'!$C$8-'DT-Prelim Calcs'!$C$9)+'DT-Prelim Calcs'!$C$9</f>
        <v>17.685373056491606</v>
      </c>
      <c r="GZ150" s="110">
        <f t="shared" si="226"/>
        <v>17.685373056491606</v>
      </c>
      <c r="HA150" s="2">
        <f t="shared" si="268"/>
        <v>2.3308034391433807E-9</v>
      </c>
      <c r="HB150" s="110">
        <f>HA150*'DT-Prelim Calcs'!$C$21/GV$2/'DT-Prelim Calcs'!$C$19/'DT-Prelim Calcs'!$C$18*3.39*'DT-Prelim Calcs'!$C$20</f>
        <v>8.6564486014291851E-8</v>
      </c>
      <c r="HC150" s="88">
        <f t="shared" si="227"/>
        <v>1</v>
      </c>
      <c r="HD150" s="110">
        <f>HB149*'DT-Prelim Calcs'!$C$11+HD149</f>
        <v>12.304227555707699</v>
      </c>
      <c r="HE150" s="110">
        <f>HE149+0.5*HB150*'DT-Prelim Calcs'!$C$11^2+HD150*'DT-Prelim Calcs'!$C$11</f>
        <v>66.446002456766948</v>
      </c>
      <c r="HF150" s="110">
        <f>MIN('Drive Train'!$G$35-GZ149*'DT-Prelim Calcs'!$C$21*'Drive Train'!$G$38,HF149+GZ$2)</f>
        <v>11.108316423358493</v>
      </c>
      <c r="HG150" s="110">
        <f>'Drive Train'!$G$35-GZ150*'DT-Prelim Calcs'!$C$21*'Drive Train'!$G$38</f>
        <v>11.108316424915754</v>
      </c>
      <c r="HH150" s="1">
        <f>IF(HE150&gt;='Drive Train'!$G$30,1,0)</f>
        <v>1</v>
      </c>
      <c r="HI150" s="110">
        <f t="shared" si="269"/>
        <v>0</v>
      </c>
      <c r="HJ150" s="119">
        <f>HJ149+'DT-Prelim Calcs'!$C$11</f>
        <v>5.8400000000000043</v>
      </c>
      <c r="HK150" s="2">
        <f>HU150/'Drive Train'!$G$35</f>
        <v>0.87467058469274772</v>
      </c>
      <c r="HL150" s="88">
        <f>HS150*12*60/(PI() * 'Drive Train'!$G$17)/HK$2*HK150</f>
        <v>4110.8369294413251</v>
      </c>
      <c r="HM150" s="2">
        <f>('DT-Prelim Calcs'!$C$6*HK150-HL150)/('DT-Prelim Calcs'!$C$6*HK150)*'DT-Prelim Calcs'!$C$7*HK150</f>
        <v>0.24077181371261874</v>
      </c>
      <c r="HN150" s="110">
        <f>HM150/'DT-Prelim Calcs'!$C$7*('DT-Prelim Calcs'!$C$8-'DT-Prelim Calcs'!$C$9)+'DT-Prelim Calcs'!$C$9</f>
        <v>17.685373034954054</v>
      </c>
      <c r="HO150" s="110">
        <f t="shared" si="228"/>
        <v>17.685373034954054</v>
      </c>
      <c r="HP150" s="2">
        <f t="shared" si="270"/>
        <v>1.8802512880000677E-9</v>
      </c>
      <c r="HQ150" s="110">
        <f>HP150*'DT-Prelim Calcs'!$C$21/HK$2/'DT-Prelim Calcs'!$C$19/'DT-Prelim Calcs'!$C$18*3.39*'DT-Prelim Calcs'!$C$20</f>
        <v>6.9831279459264458E-8</v>
      </c>
      <c r="HR150" s="88">
        <f t="shared" si="229"/>
        <v>1</v>
      </c>
      <c r="HS150" s="110">
        <f>HQ149*'DT-Prelim Calcs'!$C$11+HS149</f>
        <v>12.304227560687023</v>
      </c>
      <c r="HT150" s="110">
        <f>HT149+0.5*HQ150*'DT-Prelim Calcs'!$C$11^2+HS150*'DT-Prelim Calcs'!$C$11</f>
        <v>66.914725220364929</v>
      </c>
      <c r="HU150" s="110">
        <f>MIN('Drive Train'!$G$35-HO149*'DT-Prelim Calcs'!$C$21*'Drive Train'!$G$38,HU149+HO$2)</f>
        <v>11.108316425597895</v>
      </c>
      <c r="HV150" s="110">
        <f>'Drive Train'!$G$35-HO150*'DT-Prelim Calcs'!$C$21*'Drive Train'!$G$38</f>
        <v>11.108316426854135</v>
      </c>
      <c r="HW150" s="1">
        <f>IF(HT150&gt;='Drive Train'!$G$30,1,0)</f>
        <v>1</v>
      </c>
      <c r="HX150" s="110">
        <f t="shared" si="271"/>
        <v>0</v>
      </c>
      <c r="HY150" s="119">
        <f>HY149+'DT-Prelim Calcs'!$C$11</f>
        <v>5.8400000000000043</v>
      </c>
      <c r="HZ150" s="2">
        <f>IJ150/'Drive Train'!$G$35</f>
        <v>0.8746705847875702</v>
      </c>
      <c r="IA150" s="88">
        <f>IH150*12*60/(PI() * 'Drive Train'!$G$17)/HZ$2*HZ150</f>
        <v>4110.8369307815774</v>
      </c>
      <c r="IB150" s="2">
        <f>('DT-Prelim Calcs'!$C$6*HZ150-IA150)/('DT-Prelim Calcs'!$C$6*HZ150)*'DT-Prelim Calcs'!$C$7*HZ150</f>
        <v>0.24077181352273014</v>
      </c>
      <c r="IC150" s="110">
        <f>IB150/'DT-Prelim Calcs'!$C$7*('DT-Prelim Calcs'!$C$8-'DT-Prelim Calcs'!$C$9)+'DT-Prelim Calcs'!$C$9</f>
        <v>17.685373023372193</v>
      </c>
      <c r="ID150" s="110">
        <f t="shared" si="230"/>
        <v>17.685373023372193</v>
      </c>
      <c r="IE150" s="2">
        <f t="shared" si="272"/>
        <v>1.637965929557339E-9</v>
      </c>
      <c r="IF150" s="110">
        <f>IE150*'DT-Prelim Calcs'!$C$21/HZ$2/'DT-Prelim Calcs'!$C$19/'DT-Prelim Calcs'!$C$18*3.39*'DT-Prelim Calcs'!$C$20</f>
        <v>6.0832962754321109E-8</v>
      </c>
      <c r="IG150" s="88">
        <f t="shared" si="231"/>
        <v>1</v>
      </c>
      <c r="IH150" s="110">
        <f>IF149*'DT-Prelim Calcs'!$C$11+IH149</f>
        <v>12.304227563364666</v>
      </c>
      <c r="II150" s="110">
        <f>II149+0.5*IF150*'DT-Prelim Calcs'!$C$11^2+IH150*'DT-Prelim Calcs'!$C$11</f>
        <v>67.243790590990486</v>
      </c>
      <c r="IJ150" s="110">
        <f>MIN('Drive Train'!$G$35-ID149*'DT-Prelim Calcs'!$C$21*'Drive Train'!$G$38,IJ149+ID$2)</f>
        <v>11.108316426802141</v>
      </c>
      <c r="IK150" s="110">
        <f>'Drive Train'!$G$35-ID150*'DT-Prelim Calcs'!$C$21*'Drive Train'!$G$38</f>
        <v>11.108316427896503</v>
      </c>
      <c r="IL150" s="1">
        <f>IF(II150&gt;='Drive Train'!$G$30,1,0)</f>
        <v>1</v>
      </c>
      <c r="IM150" s="110">
        <f t="shared" si="273"/>
        <v>0</v>
      </c>
      <c r="IN150" s="119">
        <f>IN149+'DT-Prelim Calcs'!$C$11</f>
        <v>5.8400000000000043</v>
      </c>
      <c r="IO150" s="2">
        <f>IY150/'Drive Train'!$G$35</f>
        <v>0.87467058484323545</v>
      </c>
      <c r="IP150" s="88">
        <f>IW150*12*60/(PI() * 'Drive Train'!$G$17)/IO$2*IO150</f>
        <v>4110.8369315683703</v>
      </c>
      <c r="IQ150" s="2">
        <f>('DT-Prelim Calcs'!$C$6*IO150-IP150)/('DT-Prelim Calcs'!$C$6*IO150)*'DT-Prelim Calcs'!$C$7*IO150</f>
        <v>0.24077181341125614</v>
      </c>
      <c r="IR150" s="110">
        <f>IQ150/'DT-Prelim Calcs'!$C$7*('DT-Prelim Calcs'!$C$8-'DT-Prelim Calcs'!$C$9)+'DT-Prelim Calcs'!$C$9</f>
        <v>17.68537301657307</v>
      </c>
      <c r="IS150" s="110">
        <f t="shared" si="232"/>
        <v>17.68537301657307</v>
      </c>
      <c r="IT150" s="2">
        <f t="shared" si="274"/>
        <v>1.4957324823150486E-9</v>
      </c>
      <c r="IU150" s="110">
        <f>IT150*'DT-Prelim Calcs'!$C$21/IO$2/'DT-Prelim Calcs'!$C$19/'DT-Prelim Calcs'!$C$18*3.39*'DT-Prelim Calcs'!$C$20</f>
        <v>5.5550507336675589E-8</v>
      </c>
      <c r="IV150" s="88">
        <f t="shared" si="233"/>
        <v>1</v>
      </c>
      <c r="IW150" s="110">
        <f>IU149*'DT-Prelim Calcs'!$C$11+IW149</f>
        <v>12.304227564936575</v>
      </c>
      <c r="IX150" s="110">
        <f>IX149+0.5*IU150*'DT-Prelim Calcs'!$C$11^2+IW150*'DT-Prelim Calcs'!$C$11</f>
        <v>67.476508372069759</v>
      </c>
      <c r="IY150" s="110">
        <f>MIN('Drive Train'!$G$35-IS149*'DT-Prelim Calcs'!$C$21*'Drive Train'!$G$38,IY149+IS$2)</f>
        <v>11.10831642750909</v>
      </c>
      <c r="IZ150" s="110">
        <f>'Drive Train'!$G$35-IS150*'DT-Prelim Calcs'!$C$21*'Drive Train'!$G$38</f>
        <v>11.108316428508424</v>
      </c>
      <c r="JA150" s="1">
        <f>IF(IX150&gt;='Drive Train'!$G$30,1,0)</f>
        <v>1</v>
      </c>
      <c r="JB150" s="110">
        <f t="shared" si="275"/>
        <v>0</v>
      </c>
      <c r="JC150" s="119">
        <f>JC149+'DT-Prelim Calcs'!$C$11</f>
        <v>5.8400000000000043</v>
      </c>
      <c r="JD150" s="2">
        <f>JN150/'Drive Train'!$G$35</f>
        <v>0.8746705848758296</v>
      </c>
      <c r="JE150" s="88">
        <f>JL150*12*60/(PI() * 'Drive Train'!$G$17)/JD$2*JD150</f>
        <v>4110.8369320290667</v>
      </c>
      <c r="JF150" s="2">
        <f>('DT-Prelim Calcs'!$C$6*JD150-JE150)/('DT-Prelim Calcs'!$C$6*JD150)*'DT-Prelim Calcs'!$C$7*JD150</f>
        <v>0.24077181334598416</v>
      </c>
      <c r="JG150" s="110">
        <f>JF150/'DT-Prelim Calcs'!$C$7*('DT-Prelim Calcs'!$C$8-'DT-Prelim Calcs'!$C$9)+'DT-Prelim Calcs'!$C$9</f>
        <v>17.685373012591942</v>
      </c>
      <c r="JH150" s="110">
        <f t="shared" si="234"/>
        <v>17.685373012591942</v>
      </c>
      <c r="JI150" s="2">
        <f t="shared" si="276"/>
        <v>1.4124496849898804E-9</v>
      </c>
      <c r="JJ150" s="110">
        <f>JI150*'DT-Prelim Calcs'!$C$21/JD$2/'DT-Prelim Calcs'!$C$19/'DT-Prelim Calcs'!$C$18*3.39*'DT-Prelim Calcs'!$C$20</f>
        <v>5.2457439760400167E-8</v>
      </c>
      <c r="JK150" s="88">
        <f t="shared" si="235"/>
        <v>1</v>
      </c>
      <c r="JL150" s="110">
        <f>JJ149*'DT-Prelim Calcs'!$C$11+JL149</f>
        <v>12.304227565856987</v>
      </c>
      <c r="JM150" s="110">
        <f>JM149+0.5*JJ150*'DT-Prelim Calcs'!$C$11^2+JL150*'DT-Prelim Calcs'!$C$11</f>
        <v>67.634141116009658</v>
      </c>
      <c r="JN150" s="110">
        <f>MIN('Drive Train'!$G$35-JH149*'DT-Prelim Calcs'!$C$21*'Drive Train'!$G$38,JN149+JH$2)</f>
        <v>11.108316427923036</v>
      </c>
      <c r="JO150" s="110">
        <f>'Drive Train'!$G$35-JH150*'DT-Prelim Calcs'!$C$21*'Drive Train'!$G$38</f>
        <v>11.108316428866724</v>
      </c>
      <c r="JP150" s="1">
        <f>IF(JM150&gt;='Drive Train'!$G$30,1,0)</f>
        <v>1</v>
      </c>
      <c r="JQ150" s="110">
        <f>MIN(JG150,'DT-Prelim Calcs'!$C$10)*'DT-Prelim Calcs'!$C$11*1000/60/60*(1-JP150)</f>
        <v>0</v>
      </c>
      <c r="JR150" s="119">
        <f>JR149+'DT-Prelim Calcs'!$C$11</f>
        <v>5.8400000000000043</v>
      </c>
      <c r="JS150" s="2">
        <f>KC150/'Drive Train'!$G$35</f>
        <v>0.87467058488782146</v>
      </c>
      <c r="JT150" s="88">
        <f>KA150*12*60/(PI() * 'Drive Train'!$G$17)/JS$2*JS150</f>
        <v>4110.8369321985638</v>
      </c>
      <c r="JU150" s="2">
        <f>('DT-Prelim Calcs'!$C$6*JS150-JT150)/('DT-Prelim Calcs'!$C$6*JS150)*'DT-Prelim Calcs'!$C$7*JS150</f>
        <v>0.24077181332196948</v>
      </c>
      <c r="JV150" s="110">
        <f>JU150/'DT-Prelim Calcs'!$C$7*('DT-Prelim Calcs'!$C$8-'DT-Prelim Calcs'!$C$9)+'DT-Prelim Calcs'!$C$9</f>
        <v>17.685373011127218</v>
      </c>
      <c r="JW150" s="110">
        <f t="shared" si="236"/>
        <v>17.685373011127218</v>
      </c>
      <c r="JX150" s="2">
        <f t="shared" si="277"/>
        <v>1.3818086397332507E-9</v>
      </c>
      <c r="JY150" s="110">
        <f>JX150*'DT-Prelim Calcs'!$C$21/JS$2/'DT-Prelim Calcs'!$C$19/'DT-Prelim Calcs'!$C$18*3.39*'DT-Prelim Calcs'!$C$20</f>
        <v>5.1319451764914962E-8</v>
      </c>
      <c r="JZ150" s="88">
        <f t="shared" si="237"/>
        <v>1</v>
      </c>
      <c r="KA150" s="110">
        <f>JY149*'DT-Prelim Calcs'!$C$11+KA149</f>
        <v>12.304227566195616</v>
      </c>
      <c r="KB150" s="110">
        <f>KB149+0.5*JY150*'DT-Prelim Calcs'!$C$11^2+KA150*'DT-Prelim Calcs'!$C$11</f>
        <v>67.696231199260296</v>
      </c>
      <c r="KC150" s="110">
        <f>MIN('Drive Train'!$G$35-JW149*'DT-Prelim Calcs'!$C$21*'Drive Train'!$G$38,KC149+JW$2)</f>
        <v>11.108316428075332</v>
      </c>
      <c r="KD150" s="110">
        <f>'Drive Train'!$G$35-JW150*'DT-Prelim Calcs'!$C$21*'Drive Train'!$G$38</f>
        <v>11.108316428998549</v>
      </c>
      <c r="KE150" s="1">
        <f>IF(KB150&gt;='Drive Train'!$G$30,1,0)</f>
        <v>1</v>
      </c>
      <c r="KF150" s="110">
        <f>MIN(JV150,'DT-Prelim Calcs'!$C$10)*'DT-Prelim Calcs'!$C$11*1000/60/60*(1-KE150)</f>
        <v>0</v>
      </c>
      <c r="KG150" s="119">
        <f>KG149+'DT-Prelim Calcs'!$C$11</f>
        <v>5.8400000000000043</v>
      </c>
      <c r="KH150" s="2">
        <f>KR150/'Drive Train'!$G$35</f>
        <v>0.87467058488692984</v>
      </c>
      <c r="KI150" s="88">
        <f>KP150*12*60/(PI() * 'Drive Train'!$G$17)/KH$2*KH150</f>
        <v>4110.8369321859609</v>
      </c>
      <c r="KJ150" s="2">
        <f>('DT-Prelim Calcs'!$C$6*KH150-KI150)/('DT-Prelim Calcs'!$C$6*KH150)*'DT-Prelim Calcs'!$C$7*KH150</f>
        <v>0.24077181332375516</v>
      </c>
      <c r="KK150" s="110">
        <f>KJ150/'DT-Prelim Calcs'!$C$7*('DT-Prelim Calcs'!$C$8-'DT-Prelim Calcs'!$C$9)+'DT-Prelim Calcs'!$C$9</f>
        <v>17.68537301123613</v>
      </c>
      <c r="KL150" s="110">
        <f t="shared" si="238"/>
        <v>17.68537301123613</v>
      </c>
      <c r="KM150" s="2">
        <f t="shared" si="278"/>
        <v>1.3840870671799621E-9</v>
      </c>
      <c r="KN150" s="110">
        <f>KM150*'DT-Prelim Calcs'!$C$21/KH$2/'DT-Prelim Calcs'!$C$19/'DT-Prelim Calcs'!$C$18*3.39*'DT-Prelim Calcs'!$C$20</f>
        <v>5.1404071041484214E-8</v>
      </c>
      <c r="KO150" s="88">
        <f t="shared" si="239"/>
        <v>1</v>
      </c>
      <c r="KP150" s="110">
        <f>KN149*'DT-Prelim Calcs'!$C$11+KP149</f>
        <v>12.304227566170436</v>
      </c>
      <c r="KQ150" s="110">
        <f>KQ149+0.5*KN150*'DT-Prelim Calcs'!$C$11^2+KP150*'DT-Prelim Calcs'!$C$11</f>
        <v>67.691675763307373</v>
      </c>
      <c r="KR150" s="110">
        <f>MIN('Drive Train'!$G$35-KL149*'DT-Prelim Calcs'!$C$21*'Drive Train'!$G$38,KR149+KL$2)</f>
        <v>11.108316428064008</v>
      </c>
      <c r="KS150" s="110">
        <f>'Drive Train'!$G$35-KL150*'DT-Prelim Calcs'!$C$21*'Drive Train'!$G$38</f>
        <v>11.108316428988747</v>
      </c>
      <c r="KT150" s="1">
        <f>IF(KQ150&gt;='Drive Train'!$G$30,1,0)</f>
        <v>1</v>
      </c>
      <c r="KU150" s="110">
        <f>MIN(KK150,'DT-Prelim Calcs'!$C$10)*'DT-Prelim Calcs'!$C$11*1000/60/60*(1-KT150)</f>
        <v>0</v>
      </c>
      <c r="KV150" s="119">
        <f>KV149+'DT-Prelim Calcs'!$C$11</f>
        <v>5.8400000000000043</v>
      </c>
      <c r="KW150" s="2">
        <f>LG150/'Drive Train'!$G$35</f>
        <v>0.87467058488776706</v>
      </c>
      <c r="KX150" s="88">
        <f>LE150*12*60/(PI() * 'Drive Train'!$G$17)/KW$2*KW150</f>
        <v>4110.8369321977943</v>
      </c>
      <c r="KY150" s="2">
        <f>('DT-Prelim Calcs'!$C$6*KW150-KX150)/('DT-Prelim Calcs'!$C$6*KW150)*'DT-Prelim Calcs'!$C$7*KW150</f>
        <v>0.24077181332207861</v>
      </c>
      <c r="KZ150" s="110">
        <f>KY150/'DT-Prelim Calcs'!$C$7*('DT-Prelim Calcs'!$C$8-'DT-Prelim Calcs'!$C$9)+'DT-Prelim Calcs'!$C$9</f>
        <v>17.685373011133876</v>
      </c>
      <c r="LA150" s="110">
        <f t="shared" si="240"/>
        <v>17.685373011133876</v>
      </c>
      <c r="LB150" s="2">
        <f t="shared" si="279"/>
        <v>1.38194791721169E-9</v>
      </c>
      <c r="LC150" s="110">
        <f>LB150*'DT-Prelim Calcs'!$C$21/KW$2/'DT-Prelim Calcs'!$C$19/'DT-Prelim Calcs'!$C$18*3.39*'DT-Prelim Calcs'!$C$20</f>
        <v>5.1324624437621714E-8</v>
      </c>
      <c r="LD150" s="88">
        <f t="shared" si="241"/>
        <v>1</v>
      </c>
      <c r="LE150" s="110">
        <f>LC149*'DT-Prelim Calcs'!$C$11+LE149</f>
        <v>12.304227566194077</v>
      </c>
      <c r="LF150" s="110">
        <f>LF149+0.5*LC150*'DT-Prelim Calcs'!$C$11^2+LE150*'DT-Prelim Calcs'!$C$11</f>
        <v>67.696016114785266</v>
      </c>
      <c r="LG150" s="110">
        <f>MIN('Drive Train'!$G$35-LA149*'DT-Prelim Calcs'!$C$21*'Drive Train'!$G$38,LG149+LA$2)</f>
        <v>11.108316428074641</v>
      </c>
      <c r="LH150" s="110">
        <f>'Drive Train'!$G$35-LA150*'DT-Prelim Calcs'!$C$21*'Drive Train'!$G$38</f>
        <v>11.10831642899795</v>
      </c>
      <c r="LI150" s="1">
        <f>IF(LF150&gt;='Drive Train'!$G$30,1,0)</f>
        <v>1</v>
      </c>
      <c r="LJ150" s="110">
        <f>MIN(KZ150,'DT-Prelim Calcs'!$C$10)*'DT-Prelim Calcs'!$C$11*1000/60/60*(1-LI150)</f>
        <v>0</v>
      </c>
      <c r="LK150" s="119">
        <f>LK149+'DT-Prelim Calcs'!$C$11</f>
        <v>5.8400000000000043</v>
      </c>
      <c r="LL150" s="2">
        <f>LV150/'Drive Train'!$G$35</f>
        <v>0.87467058488713623</v>
      </c>
      <c r="LM150" s="88">
        <f>LT150*12*60/(PI() * 'Drive Train'!$G$17)/LL$2*LL150</f>
        <v>4110.8369321888777</v>
      </c>
      <c r="LN150" s="2">
        <f>('DT-Prelim Calcs'!$C$6*LL150-LM150)/('DT-Prelim Calcs'!$C$6*LL150)*'DT-Prelim Calcs'!$C$7*LL150</f>
        <v>0.24077181332334188</v>
      </c>
      <c r="LO150" s="110">
        <f>LN150/'DT-Prelim Calcs'!$C$7*('DT-Prelim Calcs'!$C$8-'DT-Prelim Calcs'!$C$9)+'DT-Prelim Calcs'!$C$9</f>
        <v>17.685373011210924</v>
      </c>
      <c r="LP150" s="110">
        <f t="shared" si="242"/>
        <v>17.685373011210924</v>
      </c>
      <c r="LQ150" s="2">
        <f t="shared" si="280"/>
        <v>1.3835597667544164E-9</v>
      </c>
      <c r="LR150" s="110">
        <f>LQ150*'DT-Prelim Calcs'!$C$21/LL$2/'DT-Prelim Calcs'!$C$19/'DT-Prelim Calcs'!$C$18*3.39*'DT-Prelim Calcs'!$C$20</f>
        <v>5.1384487455178339E-8</v>
      </c>
      <c r="LS150" s="88">
        <f t="shared" si="243"/>
        <v>1</v>
      </c>
      <c r="LT150" s="110">
        <f>LR149*'DT-Prelim Calcs'!$C$11+LT149</f>
        <v>12.304227566176262</v>
      </c>
      <c r="LU150" s="110">
        <f>LU149+0.5*LR150*'DT-Prelim Calcs'!$C$11^2+LT150*'DT-Prelim Calcs'!$C$11</f>
        <v>67.693140531071123</v>
      </c>
      <c r="LV150" s="110">
        <f>MIN('Drive Train'!$G$35-LP149*'DT-Prelim Calcs'!$C$21*'Drive Train'!$G$38,LV149+LP$2)</f>
        <v>11.10831642806663</v>
      </c>
      <c r="LW150" s="110">
        <f>'Drive Train'!$G$35-LP150*'DT-Prelim Calcs'!$C$21*'Drive Train'!$G$38</f>
        <v>11.108316428991017</v>
      </c>
      <c r="LX150" s="1">
        <f>IF(LU150&gt;='Drive Train'!$G$30,1,0)</f>
        <v>1</v>
      </c>
      <c r="LY150" s="110">
        <f>MIN(LO150,'DT-Prelim Calcs'!$C$10)*'DT-Prelim Calcs'!$C$11*1000/60/60*(1-LX150)</f>
        <v>0</v>
      </c>
      <c r="LZ150" s="119">
        <f>LZ149+'DT-Prelim Calcs'!$C$11</f>
        <v>5.8400000000000043</v>
      </c>
    </row>
    <row r="151" spans="18:338" x14ac:dyDescent="0.2">
      <c r="R151" s="119">
        <f>R150+'DT-Prelim Calcs'!$C$11</f>
        <v>5.8800000000000043</v>
      </c>
      <c r="S151" s="2">
        <f>AG151/'Drive Train'!$G$35</f>
        <v>0</v>
      </c>
      <c r="T151" s="88">
        <f>AE151*12*60/(PI() * 'Drive Train'!$G$17)/S$2*ABS(S151)</f>
        <v>0</v>
      </c>
      <c r="U151" s="2">
        <f>IF(OR(AD150=1,AND($C$32=Motors!$C$28,'DT-Prelim Calcs'!AI150=1)),0,IF(AG151=0,-(V150+$C$9)/($C$8-$C$9)*$C$7,($C$6*S151-T151)/($C$6*S151)*$C$7*S151))</f>
        <v>0</v>
      </c>
      <c r="V151" s="110">
        <f>IF(AND(AD150=1,AI150=1),0,ABS(U151/$C$7*($C$8-$C$9)+$C$9) *'Drive Train'!$K$55 + V150*(1-'Drive Train'!$K$55))</f>
        <v>0</v>
      </c>
      <c r="W151" s="110">
        <f t="shared" si="196"/>
        <v>0</v>
      </c>
      <c r="X151" s="2">
        <f>MAX(MIN(IF(AND(AI150=1,AG151&lt;0),-1,1)*(W151-$C$9)/($C$8-$C$9)*$C$7-$C$29*AE151/T$2 -  AI150*$C$29/2,X$2),MAX(X$4:X150)*-1)</f>
        <v>-0.19877611615902296</v>
      </c>
      <c r="Y151" s="110">
        <f t="shared" si="197"/>
        <v>0</v>
      </c>
      <c r="Z151" s="110">
        <f t="shared" si="198"/>
        <v>0</v>
      </c>
      <c r="AA151" s="110">
        <f t="shared" si="199"/>
        <v>0</v>
      </c>
      <c r="AB151" s="110" t="e">
        <f t="shared" si="200"/>
        <v>#N/A</v>
      </c>
      <c r="AC151" s="88">
        <f t="shared" si="244"/>
        <v>0</v>
      </c>
      <c r="AD151" s="1">
        <f t="shared" si="201"/>
        <v>1</v>
      </c>
      <c r="AE151" s="110">
        <f t="shared" si="202"/>
        <v>0</v>
      </c>
      <c r="AF151" s="110" t="e">
        <f t="shared" si="203"/>
        <v>#N/A</v>
      </c>
      <c r="AG151" s="110">
        <f>IF(AI150=0,MIN('Drive Train'!$G$35-W150*$C$21*'Drive Train'!$G$38,AG150+W$2)-$C$3,IF(AE150-1&lt;=0,0,IF($C$32=Motors!$C$26,MAX(ABS('Drive Train'!$G$35-W150*$C$21*'Drive Train'!$G$38)*-1,AG150-W$2),MAX(0,ABS('Drive Train'!$G$35-W150*$C$21*'Drive Train'!$G$38)*-1,AG150-W$2))))</f>
        <v>0</v>
      </c>
      <c r="AH151" s="110">
        <f>'Drive Train'!$G$35-ABS(W151)*'DT-Prelim Calcs'!$C$21*'Drive Train'!$G$38</f>
        <v>12.7</v>
      </c>
      <c r="AI151" s="1">
        <f>IF(AJ151&gt;='Drive Train'!$G$30,1,0)</f>
        <v>1</v>
      </c>
      <c r="AJ151" s="110">
        <f>AJ150+0.5*Y151*'DT-Prelim Calcs'!$C$11^2+AE151*'DT-Prelim Calcs'!$C$11</f>
        <v>27.383415475911544</v>
      </c>
      <c r="AK151" s="110">
        <f t="shared" si="204"/>
        <v>0</v>
      </c>
      <c r="AL151" s="119">
        <f>AL150+'DT-Prelim Calcs'!$C$11</f>
        <v>5.8800000000000043</v>
      </c>
      <c r="AM151" s="2">
        <f>AW151/'Drive Train'!$G$35</f>
        <v>0.7988402355242874</v>
      </c>
      <c r="AN151" s="88">
        <f>AU151*12*60/(PI() * 'Drive Train'!$G$17)/AM$2*AM151</f>
        <v>2948.9169698153651</v>
      </c>
      <c r="AO151" s="2">
        <f>('DT-Prelim Calcs'!$C$6*AM151-AN151)/('DT-Prelim Calcs'!$C$6*AM151)*'DT-Prelim Calcs'!$C$7*AM151</f>
        <v>0.41438306643176831</v>
      </c>
      <c r="AP151" s="110">
        <f>AO151/'DT-Prelim Calcs'!$C$7*('DT-Prelim Calcs'!$C$8-'DT-Prelim Calcs'!$C$9)+'DT-Prelim Calcs'!$C$9</f>
        <v>28.274428165341899</v>
      </c>
      <c r="AQ151" s="110">
        <f t="shared" si="205"/>
        <v>28.274428165341899</v>
      </c>
      <c r="AR151" s="2">
        <f t="shared" si="245"/>
        <v>0.22526956896666558</v>
      </c>
      <c r="AS151" s="110">
        <f>AR151*'DT-Prelim Calcs'!$C$21/AM$2/'DT-Prelim Calcs'!$C$19/'DT-Prelim Calcs'!$C$18*3.39*'DT-Prelim Calcs'!$C$20</f>
        <v>2.5099084879624942</v>
      </c>
      <c r="AT151" s="88">
        <f t="shared" si="206"/>
        <v>0</v>
      </c>
      <c r="AU151" s="110">
        <f>AS150*'DT-Prelim Calcs'!$C$11+AU150</f>
        <v>32.214395446314214</v>
      </c>
      <c r="AV151" s="110">
        <f>AV150+0.5*AS151*'DT-Prelim Calcs'!$C$11^2+AU151*'DT-Prelim Calcs'!$C$11</f>
        <v>115.46982953457461</v>
      </c>
      <c r="AW151" s="110">
        <f>MIN('Drive Train'!$G$35-AQ150*'DT-Prelim Calcs'!$C$21*'Drive Train'!$G$38,AW150+AQ$2)</f>
        <v>10.14527099115845</v>
      </c>
      <c r="AX151" s="110">
        <f>'Drive Train'!$G$35-AQ151*'DT-Prelim Calcs'!$C$21*'Drive Train'!$G$38</f>
        <v>10.155301465119228</v>
      </c>
      <c r="AY151" s="1">
        <f>IF(AV151&gt;='Drive Train'!$G$30,1,0)</f>
        <v>1</v>
      </c>
      <c r="AZ151" s="110">
        <f t="shared" si="246"/>
        <v>0</v>
      </c>
      <c r="BA151" s="119">
        <f>BA150+'DT-Prelim Calcs'!$C$11</f>
        <v>5.8800000000000043</v>
      </c>
      <c r="BB151" s="2">
        <f>BL151/'Drive Train'!$G$35</f>
        <v>0.86786474994666152</v>
      </c>
      <c r="BC151" s="88">
        <f>BJ151*12*60/(PI() * 'Drive Train'!$G$17)/BB$2*BB151</f>
        <v>4007.7764661514998</v>
      </c>
      <c r="BD151" s="2">
        <f>('DT-Prelim Calcs'!$C$6*BB151-BC151)/('DT-Prelim Calcs'!$C$6*BB151)*'DT-Prelim Calcs'!$C$7*BB151</f>
        <v>0.25605833556287244</v>
      </c>
      <c r="BE151" s="110">
        <f>BD151/'DT-Prelim Calcs'!$C$7*('DT-Prelim Calcs'!$C$8-'DT-Prelim Calcs'!$C$9)+'DT-Prelim Calcs'!$C$9</f>
        <v>18.617742452770944</v>
      </c>
      <c r="BF151" s="110">
        <f t="shared" si="207"/>
        <v>18.617742452770944</v>
      </c>
      <c r="BG151" s="2">
        <f t="shared" si="247"/>
        <v>1.9481970496156381E-2</v>
      </c>
      <c r="BH151" s="110">
        <f>BG151*'DT-Prelim Calcs'!$C$21/BB$2/'DT-Prelim Calcs'!$C$19/'DT-Prelim Calcs'!$C$18*3.39*'DT-Prelim Calcs'!$C$20</f>
        <v>0.3376554521805083</v>
      </c>
      <c r="BI151" s="88">
        <f t="shared" si="208"/>
        <v>0</v>
      </c>
      <c r="BJ151" s="110">
        <f>BH150*'DT-Prelim Calcs'!$C$11+BJ150</f>
        <v>25.906771072470505</v>
      </c>
      <c r="BK151" s="110">
        <f>BK150+0.5*BH151*'DT-Prelim Calcs'!$C$11^2+BJ151*'DT-Prelim Calcs'!$C$11</f>
        <v>114.68966579793738</v>
      </c>
      <c r="BL151" s="110">
        <f>MIN('Drive Train'!$G$35-BF150*'DT-Prelim Calcs'!$C$21*'Drive Train'!$G$38,BL150+BF$2)</f>
        <v>11.021882324322601</v>
      </c>
      <c r="BM151" s="110">
        <f>'Drive Train'!$G$35-BF151*'DT-Prelim Calcs'!$C$21*'Drive Train'!$G$38</f>
        <v>11.024403179250614</v>
      </c>
      <c r="BN151" s="1">
        <f>IF(BK151&gt;='Drive Train'!$G$30,1,0)</f>
        <v>1</v>
      </c>
      <c r="BO151" s="110">
        <f t="shared" si="248"/>
        <v>0</v>
      </c>
      <c r="BP151" s="119">
        <f>BP150+'DT-Prelim Calcs'!$C$11</f>
        <v>5.8800000000000043</v>
      </c>
      <c r="BQ151" s="2">
        <f>CA151/'Drive Train'!$G$35</f>
        <v>0.87450730774408181</v>
      </c>
      <c r="BR151" s="88">
        <f>BY151*12*60/(PI() * 'Drive Train'!$G$17)/BQ$2*BQ151</f>
        <v>4108.4038159809825</v>
      </c>
      <c r="BS151" s="2">
        <f>('DT-Prelim Calcs'!$C$6*BQ151-BR151)/('DT-Prelim Calcs'!$C$6*BQ151)*'DT-Prelim Calcs'!$C$7*BQ151</f>
        <v>0.24112904012922631</v>
      </c>
      <c r="BT151" s="110">
        <f>BS151/'DT-Prelim Calcs'!$C$7*('DT-Prelim Calcs'!$C$8-'DT-Prelim Calcs'!$C$9)+'DT-Prelim Calcs'!$C$9</f>
        <v>17.707161312846431</v>
      </c>
      <c r="BU151" s="110">
        <f t="shared" si="209"/>
        <v>17.707161312846431</v>
      </c>
      <c r="BV151" s="2">
        <f t="shared" si="249"/>
        <v>4.5480854562102158E-4</v>
      </c>
      <c r="BW151" s="110">
        <f>BV151*'DT-Prelim Calcs'!$C$21/BQ$2/'DT-Prelim Calcs'!$C$19/'DT-Prelim Calcs'!$C$18*3.39*'DT-Prelim Calcs'!$C$20</f>
        <v>1.0697814598788507E-2</v>
      </c>
      <c r="BX151" s="88">
        <f t="shared" si="210"/>
        <v>1</v>
      </c>
      <c r="BY151" s="110">
        <f>BW150*'DT-Prelim Calcs'!$C$11+BY150</f>
        <v>19.419854037826624</v>
      </c>
      <c r="BZ151" s="110">
        <f>BZ150+0.5*BW151*'DT-Prelim Calcs'!$C$11^2+BY151*'DT-Prelim Calcs'!$C$11</f>
        <v>97.997300847996172</v>
      </c>
      <c r="CA151" s="110">
        <f>MIN('Drive Train'!$G$35-BU150*'DT-Prelim Calcs'!$C$21*'Drive Train'!$G$38,CA150+BU$2)</f>
        <v>11.106242808349839</v>
      </c>
      <c r="CB151" s="110">
        <f>'Drive Train'!$G$35-BU151*'DT-Prelim Calcs'!$C$21*'Drive Train'!$G$38</f>
        <v>11.106355481843821</v>
      </c>
      <c r="CC151" s="1">
        <f>IF(BZ151&gt;='Drive Train'!$G$30,1,0)</f>
        <v>1</v>
      </c>
      <c r="CD151" s="110">
        <f t="shared" si="250"/>
        <v>0</v>
      </c>
      <c r="CE151" s="119">
        <f>CE150+'DT-Prelim Calcs'!$C$11</f>
        <v>5.8800000000000043</v>
      </c>
      <c r="CF151" s="2">
        <f>CP151/'Drive Train'!$G$35</f>
        <v>0.87466947566738451</v>
      </c>
      <c r="CG151" s="88">
        <f>CN151*12*60/(PI() * 'Drive Train'!$G$17)/CF$2*CF151</f>
        <v>4110.8207440628812</v>
      </c>
      <c r="CH151" s="2">
        <f>('DT-Prelim Calcs'!$C$6*CF151-CG151)/('DT-Prelim Calcs'!$C$6*CF151)*'DT-Prelim Calcs'!$C$7*CF151</f>
        <v>0.24077415775802202</v>
      </c>
      <c r="CI151" s="110">
        <f>CH151/'DT-Prelim Calcs'!$C$7*('DT-Prelim Calcs'!$C$8-'DT-Prelim Calcs'!$C$9)+'DT-Prelim Calcs'!$C$9</f>
        <v>17.685516005099217</v>
      </c>
      <c r="CJ151" s="110">
        <f t="shared" si="211"/>
        <v>17.685516005099217</v>
      </c>
      <c r="CK151" s="2">
        <f t="shared" si="251"/>
        <v>2.9886214665264532E-6</v>
      </c>
      <c r="CL151" s="110">
        <f>CK151*'DT-Prelim Calcs'!$C$21/CF$2/'DT-Prelim Calcs'!$C$19/'DT-Prelim Calcs'!$C$18*3.39*'DT-Prelim Calcs'!$C$20</f>
        <v>8.8796327239408038E-5</v>
      </c>
      <c r="CM151" s="88">
        <f t="shared" si="212"/>
        <v>1</v>
      </c>
      <c r="CN151" s="110">
        <f>CL150*'DT-Prelim Calcs'!$C$11+CN150</f>
        <v>15.380243396034588</v>
      </c>
      <c r="CO151" s="110">
        <f>CO150+0.5*CL151*'DT-Prelim Calcs'!$C$11^2+CN151*'DT-Prelim Calcs'!$C$11</f>
        <v>82.407015047759586</v>
      </c>
      <c r="CP151" s="110">
        <f>MIN('Drive Train'!$G$35-CJ150*'DT-Prelim Calcs'!$C$21*'Drive Train'!$G$38,CP150+CJ$2)</f>
        <v>11.108302340975783</v>
      </c>
      <c r="CQ151" s="110">
        <f>'Drive Train'!$G$35-CJ151*'DT-Prelim Calcs'!$C$21*'Drive Train'!$G$38</f>
        <v>11.108303559541071</v>
      </c>
      <c r="CR151" s="1">
        <f>IF(CO151&gt;='Drive Train'!$G$30,1,0)</f>
        <v>1</v>
      </c>
      <c r="CS151" s="110">
        <f t="shared" si="252"/>
        <v>0</v>
      </c>
      <c r="CT151" s="119">
        <f>CT150+'DT-Prelim Calcs'!$C$11</f>
        <v>5.8800000000000043</v>
      </c>
      <c r="CU151" s="2">
        <f>DE151/'Drive Train'!$G$35</f>
        <v>0.87467058344445259</v>
      </c>
      <c r="CV151" s="88">
        <f>DC151*12*60/(PI() * 'Drive Train'!$G$17)/CU$2*CU151</f>
        <v>4110.8369116321983</v>
      </c>
      <c r="CW151" s="2">
        <f>('DT-Prelim Calcs'!$C$6*CU151-CV151)/('DT-Prelim Calcs'!$C$6*CU151)*'DT-Prelim Calcs'!$C$7*CU151</f>
        <v>0.24077181625232885</v>
      </c>
      <c r="CX151" s="110">
        <f>CW151/'DT-Prelim Calcs'!$C$7*('DT-Prelim Calcs'!$C$8-'DT-Prelim Calcs'!$C$9)+'DT-Prelim Calcs'!$C$9</f>
        <v>17.685373189858357</v>
      </c>
      <c r="CY151" s="110">
        <f t="shared" si="213"/>
        <v>17.685373189858357</v>
      </c>
      <c r="CZ151" s="2">
        <f t="shared" si="253"/>
        <v>5.1194223305017772E-9</v>
      </c>
      <c r="DA151" s="110">
        <f>CZ151*'DT-Prelim Calcs'!$C$21/CU$2/'DT-Prelim Calcs'!$C$19/'DT-Prelim Calcs'!$C$18*3.39*'DT-Prelim Calcs'!$C$20</f>
        <v>1.8379420165223525E-7</v>
      </c>
      <c r="DB151" s="88">
        <f t="shared" si="214"/>
        <v>1</v>
      </c>
      <c r="DC151" s="110">
        <f>DA150*'DT-Prelim Calcs'!$C$11+DC150</f>
        <v>12.728511232698908</v>
      </c>
      <c r="DD151" s="110">
        <f>DD150+0.5*DA151*'DT-Prelim Calcs'!$C$11^2+DC151*'DT-Prelim Calcs'!$C$11</f>
        <v>70.234214741834961</v>
      </c>
      <c r="DE151" s="110">
        <f>MIN('Drive Train'!$G$35-CY150*'DT-Prelim Calcs'!$C$21*'Drive Train'!$G$38,DE150+CY$2)</f>
        <v>11.108316409744548</v>
      </c>
      <c r="DF151" s="110">
        <f>'Drive Train'!$G$35-CY151*'DT-Prelim Calcs'!$C$21*'Drive Train'!$G$38</f>
        <v>11.108316412912748</v>
      </c>
      <c r="DG151" s="1">
        <f>IF(DD151&gt;='Drive Train'!$G$30,1,0)</f>
        <v>1</v>
      </c>
      <c r="DH151" s="110">
        <f t="shared" si="254"/>
        <v>0</v>
      </c>
      <c r="DI151" s="119">
        <f>DI150+'DT-Prelim Calcs'!$C$11</f>
        <v>5.8800000000000043</v>
      </c>
      <c r="DJ151" s="2">
        <f>DT151/'Drive Train'!$G$35</f>
        <v>0.87467058542778719</v>
      </c>
      <c r="DK151" s="88">
        <f>DR151*12*60/(PI() * 'Drive Train'!$G$17)/DJ$2*DJ151</f>
        <v>4110.8369398309223</v>
      </c>
      <c r="DL151" s="2">
        <f>('DT-Prelim Calcs'!$C$6*DJ151-DK151)/('DT-Prelim Calcs'!$C$6*DJ151)*'DT-Prelim Calcs'!$C$7*DJ151</f>
        <v>0.24077181224057706</v>
      </c>
      <c r="DM151" s="110">
        <f>DL151/'DT-Prelim Calcs'!$C$7*('DT-Prelim Calcs'!$C$8-'DT-Prelim Calcs'!$C$9)+'DT-Prelim Calcs'!$C$9</f>
        <v>17.685372945169949</v>
      </c>
      <c r="DN151" s="110">
        <f t="shared" si="215"/>
        <v>17.685372945169949</v>
      </c>
      <c r="DO151" s="2">
        <f t="shared" si="255"/>
        <v>2.0259349753359857E-12</v>
      </c>
      <c r="DP151" s="110">
        <f>DO151*'DT-Prelim Calcs'!$C$21/DJ$2/'DT-Prelim Calcs'!$C$19/'DT-Prelim Calcs'!$C$18*3.39*'DT-Prelim Calcs'!$C$20</f>
        <v>8.5274124426595003E-11</v>
      </c>
      <c r="DQ151" s="88">
        <f t="shared" si="216"/>
        <v>1</v>
      </c>
      <c r="DR151" s="110">
        <f>DP150*'DT-Prelim Calcs'!$C$11+DR150</f>
        <v>10.856671395392063</v>
      </c>
      <c r="DS151" s="110">
        <f>DS150+0.5*DP151*'DT-Prelim Calcs'!$C$11^2+DR151*'DT-Prelim Calcs'!$C$11</f>
        <v>60.870589296608941</v>
      </c>
      <c r="DT151" s="110">
        <f>MIN('Drive Train'!$G$35-DN150*'DT-Prelim Calcs'!$C$21*'Drive Train'!$G$38,DT150+DN$2)</f>
        <v>11.108316434932897</v>
      </c>
      <c r="DU151" s="110">
        <f>'Drive Train'!$G$35-DN151*'DT-Prelim Calcs'!$C$21*'Drive Train'!$G$38</f>
        <v>11.108316434934704</v>
      </c>
      <c r="DV151" s="1">
        <f>IF(DS151&gt;='Drive Train'!$G$30,1,0)</f>
        <v>1</v>
      </c>
      <c r="DW151" s="110">
        <f t="shared" si="256"/>
        <v>0</v>
      </c>
      <c r="DX151" s="119">
        <f>DX150+'DT-Prelim Calcs'!$C$11</f>
        <v>5.8800000000000043</v>
      </c>
      <c r="DY151" s="2">
        <f>EI151/'Drive Train'!$G$35</f>
        <v>0.87467058542861498</v>
      </c>
      <c r="DZ151" s="88">
        <f>EG151*12*60/(PI() * 'Drive Train'!$G$17)/DY$2*DY151</f>
        <v>4110.8369398423247</v>
      </c>
      <c r="EA151" s="2">
        <f>('DT-Prelim Calcs'!$C$6*DY151-DZ151)/('DT-Prelim Calcs'!$C$6*DY151)*'DT-Prelim Calcs'!$C$7*DY151</f>
        <v>0.24077181223899125</v>
      </c>
      <c r="EB151" s="110">
        <f>EA151/'DT-Prelim Calcs'!$C$7*('DT-Prelim Calcs'!$C$8-'DT-Prelim Calcs'!$C$9)+'DT-Prelim Calcs'!$C$9</f>
        <v>17.685372945073226</v>
      </c>
      <c r="EC151" s="110">
        <f t="shared" si="217"/>
        <v>17.685372945073226</v>
      </c>
      <c r="ED151" s="2">
        <f t="shared" si="257"/>
        <v>1.3877787807814457E-16</v>
      </c>
      <c r="EE151" s="110">
        <f>ED151*'DT-Prelim Calcs'!$C$21/DY$2/'DT-Prelim Calcs'!$C$19/'DT-Prelim Calcs'!$C$18*3.39*'DT-Prelim Calcs'!$C$20</f>
        <v>6.7003532470867188E-15</v>
      </c>
      <c r="EF151" s="88">
        <f t="shared" si="218"/>
        <v>1</v>
      </c>
      <c r="EG151" s="110">
        <f>EE150*'DT-Prelim Calcs'!$C$11+EG150</f>
        <v>9.4647904472821693</v>
      </c>
      <c r="EH151" s="110">
        <f>EH150+0.5*EE151*'DT-Prelim Calcs'!$C$11^2+EG151*'DT-Prelim Calcs'!$C$11</f>
        <v>53.576712684159872</v>
      </c>
      <c r="EI151" s="110">
        <f>MIN('Drive Train'!$G$35-EC150*'DT-Prelim Calcs'!$C$21*'Drive Train'!$G$38,EI150+EC$2)</f>
        <v>11.10831643494341</v>
      </c>
      <c r="EJ151" s="110">
        <f>'Drive Train'!$G$35-EC151*'DT-Prelim Calcs'!$C$21*'Drive Train'!$G$38</f>
        <v>11.10831643494341</v>
      </c>
      <c r="EK151" s="1">
        <f>IF(EH151&gt;='Drive Train'!$G$30,1,0)</f>
        <v>1</v>
      </c>
      <c r="EL151" s="110">
        <f t="shared" si="258"/>
        <v>0</v>
      </c>
      <c r="EM151" s="119">
        <f>EM150+'DT-Prelim Calcs'!$C$11</f>
        <v>5.8800000000000043</v>
      </c>
      <c r="EN151" s="2">
        <f>EX151/'Drive Train'!$G$35</f>
        <v>0.87467058542861498</v>
      </c>
      <c r="EO151" s="88">
        <f>EV151*12*60/(PI() * 'Drive Train'!$G$17)/EN$2*EN151</f>
        <v>4110.8369398423256</v>
      </c>
      <c r="EP151" s="2">
        <f>('DT-Prelim Calcs'!$C$6*EN151-EO151)/('DT-Prelim Calcs'!$C$6*EN151)*'DT-Prelim Calcs'!$C$7*EN151</f>
        <v>0.24077181223899105</v>
      </c>
      <c r="EQ151" s="110">
        <f>EP151/'DT-Prelim Calcs'!$C$7*('DT-Prelim Calcs'!$C$8-'DT-Prelim Calcs'!$C$9)+'DT-Prelim Calcs'!$C$9</f>
        <v>17.685372945073215</v>
      </c>
      <c r="ER151" s="110">
        <f t="shared" si="219"/>
        <v>17.685372945073215</v>
      </c>
      <c r="ES151" s="2">
        <f t="shared" si="259"/>
        <v>-8.3266726846886741E-17</v>
      </c>
      <c r="ET151" s="110">
        <f>ES151*'DT-Prelim Calcs'!$C$21/EN$2/'DT-Prelim Calcs'!$C$19/'DT-Prelim Calcs'!$C$18*3.39*'DT-Prelim Calcs'!$C$20</f>
        <v>-4.5356237364894706E-15</v>
      </c>
      <c r="EU151" s="88">
        <f t="shared" si="220"/>
        <v>1</v>
      </c>
      <c r="EV151" s="110">
        <f>ET150*'DT-Prelim Calcs'!$C$11+EV150</f>
        <v>8.3892460782728335</v>
      </c>
      <c r="EW151" s="110">
        <f>EW150+0.5*ET151*'DT-Prelim Calcs'!$C$11^2+EV151*'DT-Prelim Calcs'!$C$11</f>
        <v>47.78532328680258</v>
      </c>
      <c r="EX151" s="110">
        <f>MIN('Drive Train'!$G$35-ER150*'DT-Prelim Calcs'!$C$21*'Drive Train'!$G$38,EX150+ER$2)</f>
        <v>11.10831643494341</v>
      </c>
      <c r="EY151" s="110">
        <f>'Drive Train'!$G$35-ER151*'DT-Prelim Calcs'!$C$21*'Drive Train'!$G$38</f>
        <v>11.10831643494341</v>
      </c>
      <c r="EZ151" s="1">
        <f>IF(EW151&gt;='Drive Train'!$G$30,1,0)</f>
        <v>1</v>
      </c>
      <c r="FA151" s="110">
        <f t="shared" si="260"/>
        <v>0</v>
      </c>
      <c r="FB151" s="119">
        <f>FB150+'DT-Prelim Calcs'!$C$11</f>
        <v>5.8800000000000043</v>
      </c>
      <c r="FC151" s="2">
        <f>FM151/'Drive Train'!$G$35</f>
        <v>0.87467058542861498</v>
      </c>
      <c r="FD151" s="88">
        <f>FK151*12*60/(PI() * 'Drive Train'!$G$17)/FC$2*FC151</f>
        <v>4110.8369398423247</v>
      </c>
      <c r="FE151" s="2">
        <f>('DT-Prelim Calcs'!$C$6*FC151-FD151)/('DT-Prelim Calcs'!$C$6*FC151)*'DT-Prelim Calcs'!$C$7*FC151</f>
        <v>0.24077181223899125</v>
      </c>
      <c r="FF151" s="110">
        <f>FE151/'DT-Prelim Calcs'!$C$7*('DT-Prelim Calcs'!$C$8-'DT-Prelim Calcs'!$C$9)+'DT-Prelim Calcs'!$C$9</f>
        <v>17.685372945073226</v>
      </c>
      <c r="FG151" s="110">
        <f t="shared" si="221"/>
        <v>17.685372945073226</v>
      </c>
      <c r="FH151" s="2">
        <f t="shared" si="261"/>
        <v>1.1102230246251565E-16</v>
      </c>
      <c r="FI151" s="110">
        <f>FH151*'DT-Prelim Calcs'!$C$21/FC$2/'DT-Prelim Calcs'!$C$19/'DT-Prelim Calcs'!$C$18*3.39*'DT-Prelim Calcs'!$C$20</f>
        <v>6.7347140329692135E-15</v>
      </c>
      <c r="FJ151" s="88">
        <f t="shared" si="222"/>
        <v>1</v>
      </c>
      <c r="FK151" s="110">
        <f>FI150*'DT-Prelim Calcs'!$C$11+FK150</f>
        <v>7.5332005600817276</v>
      </c>
      <c r="FL151" s="110">
        <f>FL150+0.5*FI151*'DT-Prelim Calcs'!$C$11^2+FK151*'DT-Prelim Calcs'!$C$11</f>
        <v>43.099298299601827</v>
      </c>
      <c r="FM151" s="110">
        <f>MIN('Drive Train'!$G$35-FG150*'DT-Prelim Calcs'!$C$21*'Drive Train'!$G$38,FM150+FG$2)</f>
        <v>11.10831643494341</v>
      </c>
      <c r="FN151" s="110">
        <f>'Drive Train'!$G$35-FG151*'DT-Prelim Calcs'!$C$21*'Drive Train'!$G$38</f>
        <v>11.10831643494341</v>
      </c>
      <c r="FO151" s="1">
        <f>IF(FL151&gt;='Drive Train'!$G$30,1,0)</f>
        <v>1</v>
      </c>
      <c r="FP151" s="110">
        <f t="shared" si="262"/>
        <v>0</v>
      </c>
      <c r="FQ151" s="119">
        <f>FQ150+'DT-Prelim Calcs'!$C$11</f>
        <v>5.8800000000000043</v>
      </c>
      <c r="FR151" s="2">
        <f>GB151/'Drive Train'!$G$35</f>
        <v>0.87467058542861498</v>
      </c>
      <c r="FS151" s="88">
        <f>FZ151*12*60/(PI() * 'Drive Train'!$G$17)/FR$2*FR151</f>
        <v>4110.8369398423247</v>
      </c>
      <c r="FT151" s="2">
        <f>('DT-Prelim Calcs'!$C$6*FR151-FS151)/('DT-Prelim Calcs'!$C$6*FR151)*'DT-Prelim Calcs'!$C$7*FR151</f>
        <v>0.24077181223899125</v>
      </c>
      <c r="FU151" s="110">
        <f>FT151/'DT-Prelim Calcs'!$C$7*('DT-Prelim Calcs'!$C$8-'DT-Prelim Calcs'!$C$9)+'DT-Prelim Calcs'!$C$9</f>
        <v>17.685372945073226</v>
      </c>
      <c r="FV151" s="110">
        <f t="shared" si="223"/>
        <v>17.685372945073226</v>
      </c>
      <c r="FW151" s="2">
        <f t="shared" si="263"/>
        <v>1.3877787807814457E-16</v>
      </c>
      <c r="FX151" s="110">
        <f>FW151*'DT-Prelim Calcs'!$C$21/FR$2/'DT-Prelim Calcs'!$C$19/'DT-Prelim Calcs'!$C$18*3.39*'DT-Prelim Calcs'!$C$20</f>
        <v>9.2774121882739154E-15</v>
      </c>
      <c r="FY151" s="88">
        <f t="shared" si="224"/>
        <v>1</v>
      </c>
      <c r="FZ151" s="110">
        <f>FX150*'DT-Prelim Calcs'!$C$11+FZ150</f>
        <v>6.8356819897037893</v>
      </c>
      <c r="GA151" s="110">
        <f>GA150+0.5*FX151*'DT-Prelim Calcs'!$C$11^2+FZ151*'DT-Prelim Calcs'!$C$11</f>
        <v>39.237262254752231</v>
      </c>
      <c r="GB151" s="110">
        <f>MIN('Drive Train'!$G$35-FV150*'DT-Prelim Calcs'!$C$21*'Drive Train'!$G$38,GB150+FV$2)</f>
        <v>11.10831643494341</v>
      </c>
      <c r="GC151" s="110">
        <f>'Drive Train'!$G$35-FV151*'DT-Prelim Calcs'!$C$21*'Drive Train'!$G$38</f>
        <v>11.10831643494341</v>
      </c>
      <c r="GD151" s="1">
        <f>IF(GA151&gt;='Drive Train'!$G$30,1,0)</f>
        <v>1</v>
      </c>
      <c r="GE151" s="110">
        <f t="shared" si="264"/>
        <v>0</v>
      </c>
      <c r="GF151" s="119">
        <f>GF150+'DT-Prelim Calcs'!$C$11</f>
        <v>5.8800000000000043</v>
      </c>
      <c r="GG151" s="2">
        <f>GQ151/'Drive Train'!$G$35</f>
        <v>0.87467058432402467</v>
      </c>
      <c r="GH151" s="88">
        <f>GO151*12*60/(PI() * 'Drive Train'!$G$17)/GG$2*GG151</f>
        <v>4110.836924229664</v>
      </c>
      <c r="GI151" s="2">
        <f>('DT-Prelim Calcs'!$C$6*GG151-GH151)/('DT-Prelim Calcs'!$C$6*GG151)*'DT-Prelim Calcs'!$C$7*GG151</f>
        <v>0.2407718144510142</v>
      </c>
      <c r="GJ151" s="110">
        <f>GI151/'DT-Prelim Calcs'!$C$7*('DT-Prelim Calcs'!$C$8-'DT-Prelim Calcs'!$C$9)+'DT-Prelim Calcs'!$C$9</f>
        <v>17.685373079990939</v>
      </c>
      <c r="GK151" s="110">
        <f t="shared" si="265"/>
        <v>17.685373079990939</v>
      </c>
      <c r="GL151" s="2">
        <f t="shared" si="266"/>
        <v>2.8223948456140846E-9</v>
      </c>
      <c r="GM151" s="110">
        <f>GL151*'DT-Prelim Calcs'!$C$21/GG$2/'DT-Prelim Calcs'!$C$19/'DT-Prelim Calcs'!$C$18*3.39*'DT-Prelim Calcs'!$C$20</f>
        <v>1.0482186315537715E-7</v>
      </c>
      <c r="GN151" s="88">
        <f t="shared" si="225"/>
        <v>1</v>
      </c>
      <c r="GO151" s="110">
        <f>GM150*'DT-Prelim Calcs'!$C$11+GO150</f>
        <v>12.304227550274828</v>
      </c>
      <c r="GP151" s="110">
        <f>GP150+0.5*GM151*'DT-Prelim Calcs'!$C$11^2+GO151*'DT-Prelim Calcs'!$C$11</f>
        <v>66.270554537254895</v>
      </c>
      <c r="GQ151" s="110">
        <f>MIN('Drive Train'!$G$35-GK150*'DT-Prelim Calcs'!$C$21*'Drive Train'!$G$38,GQ150+GK$2)</f>
        <v>11.108316420915113</v>
      </c>
      <c r="GR151" s="110">
        <f>'Drive Train'!$G$35-GK151*'DT-Prelim Calcs'!$C$21*'Drive Train'!$G$38</f>
        <v>11.108316422800815</v>
      </c>
      <c r="GS151" s="1">
        <f>IF(GP151&gt;='Drive Train'!$G$30,1,0)</f>
        <v>1</v>
      </c>
      <c r="GT151" s="110">
        <f t="shared" si="267"/>
        <v>0</v>
      </c>
      <c r="GU151" s="119">
        <f>GU150+'DT-Prelim Calcs'!$C$11</f>
        <v>5.8800000000000043</v>
      </c>
      <c r="GV151" s="2">
        <f>HF151/'Drive Train'!$G$35</f>
        <v>0.8746705846390358</v>
      </c>
      <c r="GW151" s="88">
        <f>HD151*12*60/(PI() * 'Drive Train'!$G$17)/GV$2*GV151</f>
        <v>4110.8369286821426</v>
      </c>
      <c r="GX151" s="2">
        <f>('DT-Prelim Calcs'!$C$6*GV151-GW151)/('DT-Prelim Calcs'!$C$6*GV151)*'DT-Prelim Calcs'!$C$7*GV151</f>
        <v>0.24077181382018076</v>
      </c>
      <c r="GY151" s="110">
        <f>GX151/'DT-Prelim Calcs'!$C$7*('DT-Prelim Calcs'!$C$8-'DT-Prelim Calcs'!$C$9)+'DT-Prelim Calcs'!$C$9</f>
        <v>17.685373041514573</v>
      </c>
      <c r="GZ151" s="110">
        <f t="shared" si="226"/>
        <v>17.685373041514573</v>
      </c>
      <c r="HA151" s="2">
        <f t="shared" si="268"/>
        <v>2.0174932835459458E-9</v>
      </c>
      <c r="HB151" s="110">
        <f>HA151*'DT-Prelim Calcs'!$C$21/GV$2/'DT-Prelim Calcs'!$C$19/'DT-Prelim Calcs'!$C$18*3.39*'DT-Prelim Calcs'!$C$20</f>
        <v>7.4928355688211039E-8</v>
      </c>
      <c r="HC151" s="88">
        <f t="shared" si="227"/>
        <v>1</v>
      </c>
      <c r="HD151" s="110">
        <f>HB150*'DT-Prelim Calcs'!$C$11+HD150</f>
        <v>12.304227559170279</v>
      </c>
      <c r="HE151" s="110">
        <f>HE150+0.5*HB151*'DT-Prelim Calcs'!$C$11^2+HD151*'DT-Prelim Calcs'!$C$11</f>
        <v>66.938171559193705</v>
      </c>
      <c r="HF151" s="110">
        <f>MIN('Drive Train'!$G$35-GZ150*'DT-Prelim Calcs'!$C$21*'Drive Train'!$G$38,HF150+GZ$2)</f>
        <v>11.108316424915754</v>
      </c>
      <c r="HG151" s="110">
        <f>'Drive Train'!$G$35-GZ151*'DT-Prelim Calcs'!$C$21*'Drive Train'!$G$38</f>
        <v>11.108316426263688</v>
      </c>
      <c r="HH151" s="1">
        <f>IF(HE151&gt;='Drive Train'!$G$30,1,0)</f>
        <v>1</v>
      </c>
      <c r="HI151" s="110">
        <f t="shared" si="269"/>
        <v>0</v>
      </c>
      <c r="HJ151" s="119">
        <f>HJ150+'DT-Prelim Calcs'!$C$11</f>
        <v>5.8800000000000043</v>
      </c>
      <c r="HK151" s="2">
        <f>HU151/'Drive Train'!$G$35</f>
        <v>0.87467058479166415</v>
      </c>
      <c r="HL151" s="88">
        <f>HS151*12*60/(PI() * 'Drive Train'!$G$17)/HK$2*HK151</f>
        <v>4110.8369308394431</v>
      </c>
      <c r="HM151" s="2">
        <f>('DT-Prelim Calcs'!$C$6*HK151-HL151)/('DT-Prelim Calcs'!$C$6*HK151)*'DT-Prelim Calcs'!$C$7*HK151</f>
        <v>0.24077181351453161</v>
      </c>
      <c r="HN151" s="110">
        <f>HM151/'DT-Prelim Calcs'!$C$7*('DT-Prelim Calcs'!$C$8-'DT-Prelim Calcs'!$C$9)+'DT-Prelim Calcs'!$C$9</f>
        <v>17.685373022872142</v>
      </c>
      <c r="HO151" s="110">
        <f t="shared" si="228"/>
        <v>17.685373022872142</v>
      </c>
      <c r="HP151" s="2">
        <f t="shared" si="270"/>
        <v>1.6275051584191402E-9</v>
      </c>
      <c r="HQ151" s="110">
        <f>HP151*'DT-Prelim Calcs'!$C$21/HK$2/'DT-Prelim Calcs'!$C$19/'DT-Prelim Calcs'!$C$18*3.39*'DT-Prelim Calcs'!$C$20</f>
        <v>6.0444456687407069E-8</v>
      </c>
      <c r="HR151" s="88">
        <f t="shared" si="229"/>
        <v>1</v>
      </c>
      <c r="HS151" s="110">
        <f>HQ150*'DT-Prelim Calcs'!$C$11+HS150</f>
        <v>12.304227563480275</v>
      </c>
      <c r="HT151" s="110">
        <f>HT150+0.5*HQ151*'DT-Prelim Calcs'!$C$11^2+HS151*'DT-Prelim Calcs'!$C$11</f>
        <v>67.406894322952496</v>
      </c>
      <c r="HU151" s="110">
        <f>MIN('Drive Train'!$G$35-HO150*'DT-Prelim Calcs'!$C$21*'Drive Train'!$G$38,HU150+HO$2)</f>
        <v>11.108316426854135</v>
      </c>
      <c r="HV151" s="110">
        <f>'Drive Train'!$G$35-HO151*'DT-Prelim Calcs'!$C$21*'Drive Train'!$G$38</f>
        <v>11.108316427941507</v>
      </c>
      <c r="HW151" s="1">
        <f>IF(HT151&gt;='Drive Train'!$G$30,1,0)</f>
        <v>1</v>
      </c>
      <c r="HX151" s="110">
        <f t="shared" si="271"/>
        <v>0</v>
      </c>
      <c r="HY151" s="119">
        <f>HY150+'DT-Prelim Calcs'!$C$11</f>
        <v>5.8800000000000043</v>
      </c>
      <c r="HZ151" s="2">
        <f>IJ151/'Drive Train'!$G$35</f>
        <v>0.87467058487374039</v>
      </c>
      <c r="IA151" s="88">
        <f>IH151*12*60/(PI() * 'Drive Train'!$G$17)/HZ$2*HZ151</f>
        <v>4110.8369319995363</v>
      </c>
      <c r="IB151" s="2">
        <f>('DT-Prelim Calcs'!$C$6*HZ151-IA151)/('DT-Prelim Calcs'!$C$6*HZ151)*'DT-Prelim Calcs'!$C$7*HZ151</f>
        <v>0.24077181335016817</v>
      </c>
      <c r="IC151" s="110">
        <f>IB151/'DT-Prelim Calcs'!$C$7*('DT-Prelim Calcs'!$C$8-'DT-Prelim Calcs'!$C$9)+'DT-Prelim Calcs'!$C$9</f>
        <v>17.685373012847137</v>
      </c>
      <c r="ID151" s="110">
        <f t="shared" si="230"/>
        <v>17.685373012847137</v>
      </c>
      <c r="IE151" s="2">
        <f t="shared" si="272"/>
        <v>1.4177882201593661E-9</v>
      </c>
      <c r="IF151" s="110">
        <f>IE151*'DT-Prelim Calcs'!$C$21/HZ$2/'DT-Prelim Calcs'!$C$19/'DT-Prelim Calcs'!$C$18*3.39*'DT-Prelim Calcs'!$C$20</f>
        <v>5.2655709397922925E-8</v>
      </c>
      <c r="IG151" s="88">
        <f t="shared" si="231"/>
        <v>1</v>
      </c>
      <c r="IH151" s="110">
        <f>IF150*'DT-Prelim Calcs'!$C$11+IH150</f>
        <v>12.304227565797985</v>
      </c>
      <c r="II151" s="110">
        <f>II150+0.5*IF151*'DT-Prelim Calcs'!$C$11^2+IH151*'DT-Prelim Calcs'!$C$11</f>
        <v>67.735959693664526</v>
      </c>
      <c r="IJ151" s="110">
        <f>MIN('Drive Train'!$G$35-ID150*'DT-Prelim Calcs'!$C$21*'Drive Train'!$G$38,IJ150+ID$2)</f>
        <v>11.108316427896503</v>
      </c>
      <c r="IK151" s="110">
        <f>'Drive Train'!$G$35-ID151*'DT-Prelim Calcs'!$C$21*'Drive Train'!$G$38</f>
        <v>11.108316428843757</v>
      </c>
      <c r="IL151" s="1">
        <f>IF(II151&gt;='Drive Train'!$G$30,1,0)</f>
        <v>1</v>
      </c>
      <c r="IM151" s="110">
        <f t="shared" si="273"/>
        <v>0</v>
      </c>
      <c r="IN151" s="119">
        <f>IN150+'DT-Prelim Calcs'!$C$11</f>
        <v>5.8800000000000043</v>
      </c>
      <c r="IO151" s="2">
        <f>IY151/'Drive Train'!$G$35</f>
        <v>0.87467058492192318</v>
      </c>
      <c r="IP151" s="88">
        <f>IW151*12*60/(PI() * 'Drive Train'!$G$17)/IO$2*IO151</f>
        <v>4110.8369326805687</v>
      </c>
      <c r="IQ151" s="2">
        <f>('DT-Prelim Calcs'!$C$6*IO151-IP151)/('DT-Prelim Calcs'!$C$6*IO151)*'DT-Prelim Calcs'!$C$7*IO151</f>
        <v>0.24077181325367841</v>
      </c>
      <c r="IR151" s="110">
        <f>IQ151/'DT-Prelim Calcs'!$C$7*('DT-Prelim Calcs'!$C$8-'DT-Prelim Calcs'!$C$9)+'DT-Prelim Calcs'!$C$9</f>
        <v>17.685373006961946</v>
      </c>
      <c r="IS151" s="110">
        <f t="shared" si="232"/>
        <v>17.685373006961946</v>
      </c>
      <c r="IT151" s="2">
        <f t="shared" si="274"/>
        <v>1.2946737570906919E-9</v>
      </c>
      <c r="IU151" s="110">
        <f>IT151*'DT-Prelim Calcs'!$C$21/IO$2/'DT-Prelim Calcs'!$C$19/'DT-Prelim Calcs'!$C$18*3.39*'DT-Prelim Calcs'!$C$20</f>
        <v>4.80833203077549E-8</v>
      </c>
      <c r="IV151" s="88">
        <f t="shared" si="233"/>
        <v>1</v>
      </c>
      <c r="IW151" s="110">
        <f>IU150*'DT-Prelim Calcs'!$C$11+IW150</f>
        <v>12.304227567158595</v>
      </c>
      <c r="IX151" s="110">
        <f>IX150+0.5*IU151*'DT-Prelim Calcs'!$C$11^2+IW151*'DT-Prelim Calcs'!$C$11</f>
        <v>67.968677474794575</v>
      </c>
      <c r="IY151" s="110">
        <f>MIN('Drive Train'!$G$35-IS150*'DT-Prelim Calcs'!$C$21*'Drive Train'!$G$38,IY150+IS$2)</f>
        <v>11.108316428508424</v>
      </c>
      <c r="IZ151" s="110">
        <f>'Drive Train'!$G$35-IS151*'DT-Prelim Calcs'!$C$21*'Drive Train'!$G$38</f>
        <v>11.108316429373424</v>
      </c>
      <c r="JA151" s="1">
        <f>IF(IX151&gt;='Drive Train'!$G$30,1,0)</f>
        <v>1</v>
      </c>
      <c r="JB151" s="110">
        <f t="shared" si="275"/>
        <v>0</v>
      </c>
      <c r="JC151" s="119">
        <f>JC150+'DT-Prelim Calcs'!$C$11</f>
        <v>5.8800000000000043</v>
      </c>
      <c r="JD151" s="2">
        <f>JN151/'Drive Train'!$G$35</f>
        <v>0.87467058495013583</v>
      </c>
      <c r="JE151" s="88">
        <f>JL151*12*60/(PI() * 'Drive Train'!$G$17)/JD$2*JD151</f>
        <v>4110.8369330793385</v>
      </c>
      <c r="JF151" s="2">
        <f>('DT-Prelim Calcs'!$C$6*JD151-JE151)/('DT-Prelim Calcs'!$C$6*JD151)*'DT-Prelim Calcs'!$C$7*JD151</f>
        <v>0.24077181319717997</v>
      </c>
      <c r="JG151" s="110">
        <f>JF151/'DT-Prelim Calcs'!$C$7*('DT-Prelim Calcs'!$C$8-'DT-Prelim Calcs'!$C$9)+'DT-Prelim Calcs'!$C$9</f>
        <v>17.685373003515942</v>
      </c>
      <c r="JH151" s="110">
        <f t="shared" si="234"/>
        <v>17.685373003515942</v>
      </c>
      <c r="JI151" s="2">
        <f t="shared" si="276"/>
        <v>1.2225855605674241E-9</v>
      </c>
      <c r="JJ151" s="110">
        <f>JI151*'DT-Prelim Calcs'!$C$21/JD$2/'DT-Prelim Calcs'!$C$19/'DT-Prelim Calcs'!$C$18*3.39*'DT-Prelim Calcs'!$C$20</f>
        <v>4.540601274293195E-8</v>
      </c>
      <c r="JK151" s="88">
        <f t="shared" si="235"/>
        <v>1</v>
      </c>
      <c r="JL151" s="110">
        <f>JJ150*'DT-Prelim Calcs'!$C$11+JL150</f>
        <v>12.304227567955285</v>
      </c>
      <c r="JM151" s="110">
        <f>JM150+0.5*JJ151*'DT-Prelim Calcs'!$C$11^2+JL151*'DT-Prelim Calcs'!$C$11</f>
        <v>68.126310218764189</v>
      </c>
      <c r="JN151" s="110">
        <f>MIN('Drive Train'!$G$35-JH150*'DT-Prelim Calcs'!$C$21*'Drive Train'!$G$38,JN150+JH$2)</f>
        <v>11.108316428866724</v>
      </c>
      <c r="JO151" s="110">
        <f>'Drive Train'!$G$35-JH151*'DT-Prelim Calcs'!$C$21*'Drive Train'!$G$38</f>
        <v>11.108316429683565</v>
      </c>
      <c r="JP151" s="1">
        <f>IF(JM151&gt;='Drive Train'!$G$30,1,0)</f>
        <v>1</v>
      </c>
      <c r="JQ151" s="110">
        <f>MIN(JG151,'DT-Prelim Calcs'!$C$10)*'DT-Prelim Calcs'!$C$11*1000/60/60*(1-JP151)</f>
        <v>0</v>
      </c>
      <c r="JR151" s="119">
        <f>JR150+'DT-Prelim Calcs'!$C$11</f>
        <v>5.8800000000000043</v>
      </c>
      <c r="JS151" s="2">
        <f>KC151/'Drive Train'!$G$35</f>
        <v>0.87467058496051575</v>
      </c>
      <c r="JT151" s="88">
        <f>KA151*12*60/(PI() * 'Drive Train'!$G$17)/JS$2*JS151</f>
        <v>4110.83693322605</v>
      </c>
      <c r="JU151" s="2">
        <f>('DT-Prelim Calcs'!$C$6*JS151-JT151)/('DT-Prelim Calcs'!$C$6*JS151)*'DT-Prelim Calcs'!$C$7*JS151</f>
        <v>0.24077181317639393</v>
      </c>
      <c r="JV151" s="110">
        <f>JU151/'DT-Prelim Calcs'!$C$7*('DT-Prelim Calcs'!$C$8-'DT-Prelim Calcs'!$C$9)+'DT-Prelim Calcs'!$C$9</f>
        <v>17.685373002248141</v>
      </c>
      <c r="JW151" s="110">
        <f t="shared" si="236"/>
        <v>17.685373002248141</v>
      </c>
      <c r="JX151" s="2">
        <f t="shared" si="277"/>
        <v>1.1960639145769392E-9</v>
      </c>
      <c r="JY151" s="110">
        <f>JX151*'DT-Prelim Calcs'!$C$21/JS$2/'DT-Prelim Calcs'!$C$19/'DT-Prelim Calcs'!$C$18*3.39*'DT-Prelim Calcs'!$C$20</f>
        <v>4.4421016490196412E-8</v>
      </c>
      <c r="JZ151" s="88">
        <f t="shared" si="237"/>
        <v>1</v>
      </c>
      <c r="KA151" s="110">
        <f>JY150*'DT-Prelim Calcs'!$C$11+KA150</f>
        <v>12.304227568248393</v>
      </c>
      <c r="KB151" s="110">
        <f>KB150+0.5*JY151*'DT-Prelim Calcs'!$C$11^2+KA151*'DT-Prelim Calcs'!$C$11</f>
        <v>68.188400302025769</v>
      </c>
      <c r="KC151" s="110">
        <f>MIN('Drive Train'!$G$35-JW150*'DT-Prelim Calcs'!$C$21*'Drive Train'!$G$38,KC150+JW$2)</f>
        <v>11.108316428998549</v>
      </c>
      <c r="KD151" s="110">
        <f>'Drive Train'!$G$35-JW151*'DT-Prelim Calcs'!$C$21*'Drive Train'!$G$38</f>
        <v>11.108316429797666</v>
      </c>
      <c r="KE151" s="1">
        <f>IF(KB151&gt;='Drive Train'!$G$30,1,0)</f>
        <v>1</v>
      </c>
      <c r="KF151" s="110">
        <f>MIN(JV151,'DT-Prelim Calcs'!$C$10)*'DT-Prelim Calcs'!$C$11*1000/60/60*(1-KE151)</f>
        <v>0</v>
      </c>
      <c r="KG151" s="119">
        <f>KG150+'DT-Prelim Calcs'!$C$11</f>
        <v>5.8800000000000043</v>
      </c>
      <c r="KH151" s="2">
        <f>KR151/'Drive Train'!$G$35</f>
        <v>0.87467058495974392</v>
      </c>
      <c r="KI151" s="88">
        <f>KP151*12*60/(PI() * 'Drive Train'!$G$17)/KH$2*KH151</f>
        <v>4110.8369332151397</v>
      </c>
      <c r="KJ151" s="2">
        <f>('DT-Prelim Calcs'!$C$6*KH151-KI151)/('DT-Prelim Calcs'!$C$6*KH151)*'DT-Prelim Calcs'!$C$7*KH151</f>
        <v>0.2407718131779398</v>
      </c>
      <c r="KK151" s="110">
        <f>KJ151/'DT-Prelim Calcs'!$C$7*('DT-Prelim Calcs'!$C$8-'DT-Prelim Calcs'!$C$9)+'DT-Prelim Calcs'!$C$9</f>
        <v>17.68537300234243</v>
      </c>
      <c r="KL151" s="110">
        <f t="shared" si="238"/>
        <v>17.68537300234243</v>
      </c>
      <c r="KM151" s="2">
        <f t="shared" si="278"/>
        <v>1.1980363090469126E-9</v>
      </c>
      <c r="KN151" s="110">
        <f>KM151*'DT-Prelim Calcs'!$C$21/KH$2/'DT-Prelim Calcs'!$C$19/'DT-Prelim Calcs'!$C$18*3.39*'DT-Prelim Calcs'!$C$20</f>
        <v>4.4494269906011439E-8</v>
      </c>
      <c r="KO151" s="88">
        <f t="shared" si="239"/>
        <v>1</v>
      </c>
      <c r="KP151" s="110">
        <f>KN150*'DT-Prelim Calcs'!$C$11+KP150</f>
        <v>12.304227568226599</v>
      </c>
      <c r="KQ151" s="110">
        <f>KQ150+0.5*KN151*'DT-Prelim Calcs'!$C$11^2+KP151*'DT-Prelim Calcs'!$C$11</f>
        <v>68.183844866072036</v>
      </c>
      <c r="KR151" s="110">
        <f>MIN('Drive Train'!$G$35-KL150*'DT-Prelim Calcs'!$C$21*'Drive Train'!$G$38,KR150+KL$2)</f>
        <v>11.108316428988747</v>
      </c>
      <c r="KS151" s="110">
        <f>'Drive Train'!$G$35-KL151*'DT-Prelim Calcs'!$C$21*'Drive Train'!$G$38</f>
        <v>11.108316429789181</v>
      </c>
      <c r="KT151" s="1">
        <f>IF(KQ151&gt;='Drive Train'!$G$30,1,0)</f>
        <v>1</v>
      </c>
      <c r="KU151" s="110">
        <f>MIN(KK151,'DT-Prelim Calcs'!$C$10)*'DT-Prelim Calcs'!$C$11*1000/60/60*(1-KT151)</f>
        <v>0</v>
      </c>
      <c r="KV151" s="119">
        <f>KV150+'DT-Prelim Calcs'!$C$11</f>
        <v>5.8800000000000043</v>
      </c>
      <c r="KW151" s="2">
        <f>LG151/'Drive Train'!$G$35</f>
        <v>0.87467058496046857</v>
      </c>
      <c r="KX151" s="88">
        <f>LE151*12*60/(PI() * 'Drive Train'!$G$17)/KW$2*KW151</f>
        <v>4110.8369332253833</v>
      </c>
      <c r="KY151" s="2">
        <f>('DT-Prelim Calcs'!$C$6*KW151-KX151)/('DT-Prelim Calcs'!$C$6*KW151)*'DT-Prelim Calcs'!$C$7*KW151</f>
        <v>0.24077181317648833</v>
      </c>
      <c r="KZ151" s="110">
        <f>KY151/'DT-Prelim Calcs'!$C$7*('DT-Prelim Calcs'!$C$8-'DT-Prelim Calcs'!$C$9)+'DT-Prelim Calcs'!$C$9</f>
        <v>17.685373002253897</v>
      </c>
      <c r="LA151" s="110">
        <f t="shared" si="240"/>
        <v>17.685373002253897</v>
      </c>
      <c r="LB151" s="2">
        <f t="shared" si="279"/>
        <v>1.1961842905083842E-9</v>
      </c>
      <c r="LC151" s="110">
        <f>LB151*'DT-Prelim Calcs'!$C$21/KW$2/'DT-Prelim Calcs'!$C$19/'DT-Prelim Calcs'!$C$18*3.39*'DT-Prelim Calcs'!$C$20</f>
        <v>4.4425487172047574E-8</v>
      </c>
      <c r="LD151" s="88">
        <f t="shared" si="241"/>
        <v>1</v>
      </c>
      <c r="LE151" s="110">
        <f>LC150*'DT-Prelim Calcs'!$C$11+LE150</f>
        <v>12.304227568247063</v>
      </c>
      <c r="LF151" s="110">
        <f>LF150+0.5*LC151*'DT-Prelim Calcs'!$C$11^2+LE151*'DT-Prelim Calcs'!$C$11</f>
        <v>68.188185217550696</v>
      </c>
      <c r="LG151" s="110">
        <f>MIN('Drive Train'!$G$35-LA150*'DT-Prelim Calcs'!$C$21*'Drive Train'!$G$38,LG150+LA$2)</f>
        <v>11.10831642899795</v>
      </c>
      <c r="LH151" s="110">
        <f>'Drive Train'!$G$35-LA151*'DT-Prelim Calcs'!$C$21*'Drive Train'!$G$38</f>
        <v>11.108316429797149</v>
      </c>
      <c r="LI151" s="1">
        <f>IF(LF151&gt;='Drive Train'!$G$30,1,0)</f>
        <v>1</v>
      </c>
      <c r="LJ151" s="110">
        <f>MIN(KZ151,'DT-Prelim Calcs'!$C$10)*'DT-Prelim Calcs'!$C$11*1000/60/60*(1-LI151)</f>
        <v>0</v>
      </c>
      <c r="LK151" s="119">
        <f>LK150+'DT-Prelim Calcs'!$C$11</f>
        <v>5.8800000000000043</v>
      </c>
      <c r="LL151" s="2">
        <f>LV151/'Drive Train'!$G$35</f>
        <v>0.87467058495992267</v>
      </c>
      <c r="LM151" s="88">
        <f>LT151*12*60/(PI() * 'Drive Train'!$G$17)/LL$2*LL151</f>
        <v>4110.8369332176662</v>
      </c>
      <c r="LN151" s="2">
        <f>('DT-Prelim Calcs'!$C$6*LL151-LM151)/('DT-Prelim Calcs'!$C$6*LL151)*'DT-Prelim Calcs'!$C$7*LL151</f>
        <v>0.24077181317758181</v>
      </c>
      <c r="LO151" s="110">
        <f>LN151/'DT-Prelim Calcs'!$C$7*('DT-Prelim Calcs'!$C$8-'DT-Prelim Calcs'!$C$9)+'DT-Prelim Calcs'!$C$9</f>
        <v>17.685373002320592</v>
      </c>
      <c r="LP151" s="110">
        <f t="shared" si="242"/>
        <v>17.685373002320592</v>
      </c>
      <c r="LQ151" s="2">
        <f t="shared" si="280"/>
        <v>1.1975795632945818E-9</v>
      </c>
      <c r="LR151" s="110">
        <f>LQ151*'DT-Prelim Calcs'!$C$21/LL$2/'DT-Prelim Calcs'!$C$19/'DT-Prelim Calcs'!$C$18*3.39*'DT-Prelim Calcs'!$C$20</f>
        <v>4.4477306673236974E-8</v>
      </c>
      <c r="LS151" s="88">
        <f t="shared" si="243"/>
        <v>1</v>
      </c>
      <c r="LT151" s="110">
        <f>LR150*'DT-Prelim Calcs'!$C$11+LT150</f>
        <v>12.304227568231642</v>
      </c>
      <c r="LU151" s="110">
        <f>LU150+0.5*LR151*'DT-Prelim Calcs'!$C$11^2+LT151*'DT-Prelim Calcs'!$C$11</f>
        <v>68.185309633835971</v>
      </c>
      <c r="LV151" s="110">
        <f>MIN('Drive Train'!$G$35-LP150*'DT-Prelim Calcs'!$C$21*'Drive Train'!$G$38,LV150+LP$2)</f>
        <v>11.108316428991017</v>
      </c>
      <c r="LW151" s="110">
        <f>'Drive Train'!$G$35-LP151*'DT-Prelim Calcs'!$C$21*'Drive Train'!$G$38</f>
        <v>11.108316429791145</v>
      </c>
      <c r="LX151" s="1">
        <f>IF(LU151&gt;='Drive Train'!$G$30,1,0)</f>
        <v>1</v>
      </c>
      <c r="LY151" s="110">
        <f>MIN(LO151,'DT-Prelim Calcs'!$C$10)*'DT-Prelim Calcs'!$C$11*1000/60/60*(1-LX151)</f>
        <v>0</v>
      </c>
      <c r="LZ151" s="119">
        <f>LZ150+'DT-Prelim Calcs'!$C$11</f>
        <v>5.8800000000000043</v>
      </c>
    </row>
    <row r="152" spans="18:338" x14ac:dyDescent="0.2">
      <c r="R152" s="119">
        <f>R151+'DT-Prelim Calcs'!$C$11</f>
        <v>5.9200000000000044</v>
      </c>
      <c r="S152" s="2">
        <f>AG152/'Drive Train'!$G$35</f>
        <v>0</v>
      </c>
      <c r="T152" s="88">
        <f>AE152*12*60/(PI() * 'Drive Train'!$G$17)/S$2*ABS(S152)</f>
        <v>0</v>
      </c>
      <c r="U152" s="2">
        <f>IF(OR(AD151=1,AND($C$32=Motors!$C$28,'DT-Prelim Calcs'!AI151=1)),0,IF(AG152=0,-(V151+$C$9)/($C$8-$C$9)*$C$7,($C$6*S152-T152)/($C$6*S152)*$C$7*S152))</f>
        <v>0</v>
      </c>
      <c r="V152" s="110">
        <f>IF(AND(AD151=1,AI151=1),0,ABS(U152/$C$7*($C$8-$C$9)+$C$9) *'Drive Train'!$K$55 + V151*(1-'Drive Train'!$K$55))</f>
        <v>0</v>
      </c>
      <c r="W152" s="110">
        <f t="shared" si="196"/>
        <v>0</v>
      </c>
      <c r="X152" s="2">
        <f>MAX(MIN(IF(AND(AI151=1,AG152&lt;0),-1,1)*(W152-$C$9)/($C$8-$C$9)*$C$7-$C$29*AE152/T$2 -  AI151*$C$29/2,X$2),MAX(X$4:X151)*-1)</f>
        <v>-0.19877611615902296</v>
      </c>
      <c r="Y152" s="110">
        <f t="shared" si="197"/>
        <v>0</v>
      </c>
      <c r="Z152" s="110">
        <f t="shared" si="198"/>
        <v>0</v>
      </c>
      <c r="AA152" s="110">
        <f t="shared" si="199"/>
        <v>0</v>
      </c>
      <c r="AB152" s="110" t="e">
        <f t="shared" si="200"/>
        <v>#N/A</v>
      </c>
      <c r="AC152" s="88">
        <f t="shared" si="244"/>
        <v>0</v>
      </c>
      <c r="AD152" s="1">
        <f t="shared" si="201"/>
        <v>1</v>
      </c>
      <c r="AE152" s="110">
        <f t="shared" si="202"/>
        <v>0</v>
      </c>
      <c r="AF152" s="110" t="e">
        <f t="shared" si="203"/>
        <v>#N/A</v>
      </c>
      <c r="AG152" s="110">
        <f>IF(AI151=0,MIN('Drive Train'!$G$35-W151*$C$21*'Drive Train'!$G$38,AG151+W$2)-$C$3,IF(AE151-1&lt;=0,0,IF($C$32=Motors!$C$26,MAX(ABS('Drive Train'!$G$35-W151*$C$21*'Drive Train'!$G$38)*-1,AG151-W$2),MAX(0,ABS('Drive Train'!$G$35-W151*$C$21*'Drive Train'!$G$38)*-1,AG151-W$2))))</f>
        <v>0</v>
      </c>
      <c r="AH152" s="110">
        <f>'Drive Train'!$G$35-ABS(W152)*'DT-Prelim Calcs'!$C$21*'Drive Train'!$G$38</f>
        <v>12.7</v>
      </c>
      <c r="AI152" s="1">
        <f>IF(AJ152&gt;='Drive Train'!$G$30,1,0)</f>
        <v>1</v>
      </c>
      <c r="AJ152" s="110">
        <f>AJ151+0.5*Y152*'DT-Prelim Calcs'!$C$11^2+AE152*'DT-Prelim Calcs'!$C$11</f>
        <v>27.383415475911544</v>
      </c>
      <c r="AK152" s="110">
        <f t="shared" si="204"/>
        <v>0</v>
      </c>
      <c r="AL152" s="119">
        <f>AL151+'DT-Prelim Calcs'!$C$11</f>
        <v>5.9200000000000044</v>
      </c>
      <c r="AM152" s="2">
        <f>AW152/'Drive Train'!$G$35</f>
        <v>0.79963003662356136</v>
      </c>
      <c r="AN152" s="88">
        <f>AU152*12*60/(PI() * 'Drive Train'!$G$17)/AM$2*AM152</f>
        <v>2961.0319210156827</v>
      </c>
      <c r="AO152" s="2">
        <f>('DT-Prelim Calcs'!$C$6*AM152-AN152)/('DT-Prelim Calcs'!$C$6*AM152)*'DT-Prelim Calcs'!$C$7*AM152</f>
        <v>0.41257167207892825</v>
      </c>
      <c r="AP152" s="110">
        <f>AO152/'DT-Prelim Calcs'!$C$7*('DT-Prelim Calcs'!$C$8-'DT-Prelim Calcs'!$C$9)+'DT-Prelim Calcs'!$C$9</f>
        <v>28.163945956587114</v>
      </c>
      <c r="AQ152" s="110">
        <f t="shared" si="205"/>
        <v>28.163945956587114</v>
      </c>
      <c r="AR152" s="2">
        <f t="shared" si="245"/>
        <v>0.22286880136512746</v>
      </c>
      <c r="AS152" s="110">
        <f>AR152*'DT-Prelim Calcs'!$C$21/AM$2/'DT-Prelim Calcs'!$C$19/'DT-Prelim Calcs'!$C$18*3.39*'DT-Prelim Calcs'!$C$20</f>
        <v>2.4831596154522546</v>
      </c>
      <c r="AT152" s="88">
        <f t="shared" si="206"/>
        <v>0</v>
      </c>
      <c r="AU152" s="110">
        <f>AS151*'DT-Prelim Calcs'!$C$11+AU151</f>
        <v>32.314791785832711</v>
      </c>
      <c r="AV152" s="110">
        <f>AV151+0.5*AS152*'DT-Prelim Calcs'!$C$11^2+AU152*'DT-Prelim Calcs'!$C$11</f>
        <v>116.7644077337003</v>
      </c>
      <c r="AW152" s="110">
        <f>MIN('Drive Train'!$G$35-AQ151*'DT-Prelim Calcs'!$C$21*'Drive Train'!$G$38,AW151+AQ$2)</f>
        <v>10.155301465119228</v>
      </c>
      <c r="AX152" s="110">
        <f>'Drive Train'!$G$35-AQ152*'DT-Prelim Calcs'!$C$21*'Drive Train'!$G$38</f>
        <v>10.165244863907159</v>
      </c>
      <c r="AY152" s="1">
        <f>IF(AV152&gt;='Drive Train'!$G$30,1,0)</f>
        <v>1</v>
      </c>
      <c r="AZ152" s="110">
        <f t="shared" si="246"/>
        <v>0</v>
      </c>
      <c r="BA152" s="119">
        <f>BA151+'DT-Prelim Calcs'!$C$11</f>
        <v>5.9200000000000044</v>
      </c>
      <c r="BB152" s="2">
        <f>BL152/'Drive Train'!$G$35</f>
        <v>0.86806324246067834</v>
      </c>
      <c r="BC152" s="88">
        <f>BJ152*12*60/(PI() * 'Drive Train'!$G$17)/BB$2*BB152</f>
        <v>4010.7829886163372</v>
      </c>
      <c r="BD152" s="2">
        <f>('DT-Prelim Calcs'!$C$6*BB152-BC152)/('DT-Prelim Calcs'!$C$6*BB152)*'DT-Prelim Calcs'!$C$7*BB152</f>
        <v>0.25561232016595453</v>
      </c>
      <c r="BE152" s="110">
        <f>BD152/'DT-Prelim Calcs'!$C$7*('DT-Prelim Calcs'!$C$8-'DT-Prelim Calcs'!$C$9)+'DT-Prelim Calcs'!$C$9</f>
        <v>18.590538676788718</v>
      </c>
      <c r="BF152" s="110">
        <f t="shared" si="207"/>
        <v>18.590538676788718</v>
      </c>
      <c r="BG152" s="2">
        <f t="shared" si="247"/>
        <v>1.8912618540933512E-2</v>
      </c>
      <c r="BH152" s="110">
        <f>BG152*'DT-Prelim Calcs'!$C$21/BB$2/'DT-Prelim Calcs'!$C$19/'DT-Prelim Calcs'!$C$18*3.39*'DT-Prelim Calcs'!$C$20</f>
        <v>0.32778762120681071</v>
      </c>
      <c r="BI152" s="88">
        <f t="shared" si="208"/>
        <v>0</v>
      </c>
      <c r="BJ152" s="110">
        <f>BH151*'DT-Prelim Calcs'!$C$11+BJ151</f>
        <v>25.920277290557724</v>
      </c>
      <c r="BK152" s="110">
        <f>BK151+0.5*BH152*'DT-Prelim Calcs'!$C$11^2+BJ152*'DT-Prelim Calcs'!$C$11</f>
        <v>115.72673911965666</v>
      </c>
      <c r="BL152" s="110">
        <f>MIN('Drive Train'!$G$35-BF151*'DT-Prelim Calcs'!$C$21*'Drive Train'!$G$38,BL151+BF$2)</f>
        <v>11.024403179250614</v>
      </c>
      <c r="BM152" s="110">
        <f>'Drive Train'!$G$35-BF152*'DT-Prelim Calcs'!$C$21*'Drive Train'!$G$38</f>
        <v>11.026851519089014</v>
      </c>
      <c r="BN152" s="1">
        <f>IF(BK152&gt;='Drive Train'!$G$30,1,0)</f>
        <v>1</v>
      </c>
      <c r="BO152" s="110">
        <f t="shared" si="248"/>
        <v>0</v>
      </c>
      <c r="BP152" s="119">
        <f>BP151+'DT-Prelim Calcs'!$C$11</f>
        <v>5.9200000000000044</v>
      </c>
      <c r="BQ152" s="2">
        <f>CA152/'Drive Train'!$G$35</f>
        <v>0.87451617967274187</v>
      </c>
      <c r="BR152" s="88">
        <f>BY152*12*60/(PI() * 'Drive Train'!$G$17)/BQ$2*BQ152</f>
        <v>4108.5360247535709</v>
      </c>
      <c r="BS152" s="2">
        <f>('DT-Prelim Calcs'!$C$6*BQ152-BR152)/('DT-Prelim Calcs'!$C$6*BQ152)*'DT-Prelim Calcs'!$C$7*BQ152</f>
        <v>0.24110962927991283</v>
      </c>
      <c r="BT152" s="110">
        <f>BS152/'DT-Prelim Calcs'!$C$7*('DT-Prelim Calcs'!$C$8-'DT-Prelim Calcs'!$C$9)+'DT-Prelim Calcs'!$C$9</f>
        <v>17.705977388703907</v>
      </c>
      <c r="BU152" s="110">
        <f t="shared" si="209"/>
        <v>17.705977388703907</v>
      </c>
      <c r="BV152" s="2">
        <f t="shared" si="249"/>
        <v>4.3009448794523175E-4</v>
      </c>
      <c r="BW152" s="110">
        <f>BV152*'DT-Prelim Calcs'!$C$21/BQ$2/'DT-Prelim Calcs'!$C$19/'DT-Prelim Calcs'!$C$18*3.39*'DT-Prelim Calcs'!$C$20</f>
        <v>1.0116500967932348E-2</v>
      </c>
      <c r="BX152" s="88">
        <f t="shared" si="210"/>
        <v>1</v>
      </c>
      <c r="BY152" s="110">
        <f>BW151*'DT-Prelim Calcs'!$C$11+BY151</f>
        <v>19.420281950410576</v>
      </c>
      <c r="BZ152" s="110">
        <f>BZ151+0.5*BW152*'DT-Prelim Calcs'!$C$11^2+BY152*'DT-Prelim Calcs'!$C$11</f>
        <v>98.774120219213373</v>
      </c>
      <c r="CA152" s="110">
        <f>MIN('Drive Train'!$G$35-BU151*'DT-Prelim Calcs'!$C$21*'Drive Train'!$G$38,CA151+BU$2)</f>
        <v>11.106355481843821</v>
      </c>
      <c r="CB152" s="110">
        <f>'Drive Train'!$G$35-BU152*'DT-Prelim Calcs'!$C$21*'Drive Train'!$G$38</f>
        <v>11.106462035016648</v>
      </c>
      <c r="CC152" s="1">
        <f>IF(BZ152&gt;='Drive Train'!$G$30,1,0)</f>
        <v>1</v>
      </c>
      <c r="CD152" s="110">
        <f t="shared" si="250"/>
        <v>0</v>
      </c>
      <c r="CE152" s="119">
        <f>CE151+'DT-Prelim Calcs'!$C$11</f>
        <v>5.9200000000000044</v>
      </c>
      <c r="CF152" s="2">
        <f>CP152/'Drive Train'!$G$35</f>
        <v>0.87466957161740722</v>
      </c>
      <c r="CG152" s="88">
        <f>CN152*12*60/(PI() * 'Drive Train'!$G$17)/CF$2*CF152</f>
        <v>4110.8221443511129</v>
      </c>
      <c r="CH152" s="2">
        <f>('DT-Prelim Calcs'!$C$6*CF152-CG152)/('DT-Prelim Calcs'!$C$6*CF152)*'DT-Prelim Calcs'!$C$7*CF152</f>
        <v>0.24077395496426512</v>
      </c>
      <c r="CI152" s="110">
        <f>CH152/'DT-Prelim Calcs'!$C$7*('DT-Prelim Calcs'!$C$8-'DT-Prelim Calcs'!$C$9)+'DT-Prelim Calcs'!$C$9</f>
        <v>17.685503636118298</v>
      </c>
      <c r="CJ152" s="110">
        <f t="shared" si="211"/>
        <v>17.685503636118298</v>
      </c>
      <c r="CK152" s="2">
        <f t="shared" si="251"/>
        <v>2.7302249601401929E-6</v>
      </c>
      <c r="CL152" s="110">
        <f>CK152*'DT-Prelim Calcs'!$C$21/CF$2/'DT-Prelim Calcs'!$C$19/'DT-Prelim Calcs'!$C$18*3.39*'DT-Prelim Calcs'!$C$20</f>
        <v>8.1118988039518736E-5</v>
      </c>
      <c r="CM152" s="88">
        <f t="shared" si="212"/>
        <v>1</v>
      </c>
      <c r="CN152" s="110">
        <f>CL151*'DT-Prelim Calcs'!$C$11+CN151</f>
        <v>15.380246947887677</v>
      </c>
      <c r="CO152" s="110">
        <f>CO151+0.5*CL152*'DT-Prelim Calcs'!$C$11^2+CN152*'DT-Prelim Calcs'!$C$11</f>
        <v>83.02222499057028</v>
      </c>
      <c r="CP152" s="110">
        <f>MIN('Drive Train'!$G$35-CJ151*'DT-Prelim Calcs'!$C$21*'Drive Train'!$G$38,CP151+CJ$2)</f>
        <v>11.108303559541071</v>
      </c>
      <c r="CQ152" s="110">
        <f>'Drive Train'!$G$35-CJ152*'DT-Prelim Calcs'!$C$21*'Drive Train'!$G$38</f>
        <v>11.108304672749352</v>
      </c>
      <c r="CR152" s="1">
        <f>IF(CO152&gt;='Drive Train'!$G$30,1,0)</f>
        <v>1</v>
      </c>
      <c r="CS152" s="110">
        <f t="shared" si="252"/>
        <v>0</v>
      </c>
      <c r="CT152" s="119">
        <f>CT151+'DT-Prelim Calcs'!$C$11</f>
        <v>5.9200000000000044</v>
      </c>
      <c r="CU152" s="2">
        <f>DE152/'Drive Train'!$G$35</f>
        <v>0.87467058369391715</v>
      </c>
      <c r="CV152" s="88">
        <f>DC152*12*60/(PI() * 'Drive Train'!$G$17)/CU$2*CU152</f>
        <v>4110.8369151789957</v>
      </c>
      <c r="CW152" s="2">
        <f>('DT-Prelim Calcs'!$C$6*CU152-CV152)/('DT-Prelim Calcs'!$C$6*CU152)*'DT-Prelim Calcs'!$C$7*CU152</f>
        <v>0.24077181574774101</v>
      </c>
      <c r="CX152" s="110">
        <f>CW152/'DT-Prelim Calcs'!$C$7*('DT-Prelim Calcs'!$C$8-'DT-Prelim Calcs'!$C$9)+'DT-Prelim Calcs'!$C$9</f>
        <v>17.685373159082076</v>
      </c>
      <c r="CY152" s="110">
        <f t="shared" si="213"/>
        <v>17.685373159082076</v>
      </c>
      <c r="CZ152" s="2">
        <f t="shared" si="253"/>
        <v>4.4757688388852301E-9</v>
      </c>
      <c r="DA152" s="110">
        <f>CZ152*'DT-Prelim Calcs'!$C$21/CU$2/'DT-Prelim Calcs'!$C$19/'DT-Prelim Calcs'!$C$18*3.39*'DT-Prelim Calcs'!$C$20</f>
        <v>1.6068616875416768E-7</v>
      </c>
      <c r="DB152" s="88">
        <f t="shared" si="214"/>
        <v>1</v>
      </c>
      <c r="DC152" s="110">
        <f>DA151*'DT-Prelim Calcs'!$C$11+DC151</f>
        <v>12.728511240050675</v>
      </c>
      <c r="DD152" s="110">
        <f>DD151+0.5*DA152*'DT-Prelim Calcs'!$C$11^2+DC152*'DT-Prelim Calcs'!$C$11</f>
        <v>70.743355191565541</v>
      </c>
      <c r="DE152" s="110">
        <f>MIN('Drive Train'!$G$35-CY151*'DT-Prelim Calcs'!$C$21*'Drive Train'!$G$38,DE151+CY$2)</f>
        <v>11.108316412912748</v>
      </c>
      <c r="DF152" s="110">
        <f>'Drive Train'!$G$35-CY152*'DT-Prelim Calcs'!$C$21*'Drive Train'!$G$38</f>
        <v>11.108316415682612</v>
      </c>
      <c r="DG152" s="1">
        <f>IF(DD152&gt;='Drive Train'!$G$30,1,0)</f>
        <v>1</v>
      </c>
      <c r="DH152" s="110">
        <f t="shared" si="254"/>
        <v>0</v>
      </c>
      <c r="DI152" s="119">
        <f>DI151+'DT-Prelim Calcs'!$C$11</f>
        <v>5.9200000000000044</v>
      </c>
      <c r="DJ152" s="2">
        <f>DT152/'Drive Train'!$G$35</f>
        <v>0.87467058542792953</v>
      </c>
      <c r="DK152" s="88">
        <f>DR152*12*60/(PI() * 'Drive Train'!$G$17)/DJ$2*DJ152</f>
        <v>4110.8369398328823</v>
      </c>
      <c r="DL152" s="2">
        <f>('DT-Prelim Calcs'!$C$6*DJ152-DK152)/('DT-Prelim Calcs'!$C$6*DJ152)*'DT-Prelim Calcs'!$C$7*DJ152</f>
        <v>0.24077181224030458</v>
      </c>
      <c r="DM152" s="110">
        <f>DL152/'DT-Prelim Calcs'!$C$7*('DT-Prelim Calcs'!$C$8-'DT-Prelim Calcs'!$C$9)+'DT-Prelim Calcs'!$C$9</f>
        <v>17.685372945153333</v>
      </c>
      <c r="DN152" s="110">
        <f t="shared" si="215"/>
        <v>17.685372945153333</v>
      </c>
      <c r="DO152" s="2">
        <f t="shared" si="255"/>
        <v>1.6778800571159991E-12</v>
      </c>
      <c r="DP152" s="110">
        <f>DO152*'DT-Prelim Calcs'!$C$21/DJ$2/'DT-Prelim Calcs'!$C$19/'DT-Prelim Calcs'!$C$18*3.39*'DT-Prelim Calcs'!$C$20</f>
        <v>7.0624059757734E-11</v>
      </c>
      <c r="DQ152" s="88">
        <f t="shared" si="216"/>
        <v>1</v>
      </c>
      <c r="DR152" s="110">
        <f>DP151*'DT-Prelim Calcs'!$C$11+DR151</f>
        <v>10.856671395395473</v>
      </c>
      <c r="DS152" s="110">
        <f>DS151+0.5*DP152*'DT-Prelim Calcs'!$C$11^2+DR152*'DT-Prelim Calcs'!$C$11</f>
        <v>61.304856152424819</v>
      </c>
      <c r="DT152" s="110">
        <f>MIN('Drive Train'!$G$35-DN151*'DT-Prelim Calcs'!$C$21*'Drive Train'!$G$38,DT151+DN$2)</f>
        <v>11.108316434934704</v>
      </c>
      <c r="DU152" s="110">
        <f>'Drive Train'!$G$35-DN152*'DT-Prelim Calcs'!$C$21*'Drive Train'!$G$38</f>
        <v>11.108316434936199</v>
      </c>
      <c r="DV152" s="1">
        <f>IF(DS152&gt;='Drive Train'!$G$30,1,0)</f>
        <v>1</v>
      </c>
      <c r="DW152" s="110">
        <f t="shared" si="256"/>
        <v>0</v>
      </c>
      <c r="DX152" s="119">
        <f>DX151+'DT-Prelim Calcs'!$C$11</f>
        <v>5.9200000000000044</v>
      </c>
      <c r="DY152" s="2">
        <f>EI152/'Drive Train'!$G$35</f>
        <v>0.87467058542861498</v>
      </c>
      <c r="DZ152" s="88">
        <f>EG152*12*60/(PI() * 'Drive Train'!$G$17)/DY$2*DY152</f>
        <v>4110.8369398423247</v>
      </c>
      <c r="EA152" s="2">
        <f>('DT-Prelim Calcs'!$C$6*DY152-DZ152)/('DT-Prelim Calcs'!$C$6*DY152)*'DT-Prelim Calcs'!$C$7*DY152</f>
        <v>0.24077181223899125</v>
      </c>
      <c r="EB152" s="110">
        <f>EA152/'DT-Prelim Calcs'!$C$7*('DT-Prelim Calcs'!$C$8-'DT-Prelim Calcs'!$C$9)+'DT-Prelim Calcs'!$C$9</f>
        <v>17.685372945073226</v>
      </c>
      <c r="EC152" s="110">
        <f t="shared" si="217"/>
        <v>17.685372945073226</v>
      </c>
      <c r="ED152" s="2">
        <f t="shared" si="257"/>
        <v>1.3877787807814457E-16</v>
      </c>
      <c r="EE152" s="110">
        <f>ED152*'DT-Prelim Calcs'!$C$21/DY$2/'DT-Prelim Calcs'!$C$19/'DT-Prelim Calcs'!$C$18*3.39*'DT-Prelim Calcs'!$C$20</f>
        <v>6.7003532470867188E-15</v>
      </c>
      <c r="EF152" s="88">
        <f t="shared" si="218"/>
        <v>1</v>
      </c>
      <c r="EG152" s="110">
        <f>EE151*'DT-Prelim Calcs'!$C$11+EG151</f>
        <v>9.4647904472821693</v>
      </c>
      <c r="EH152" s="110">
        <f>EH151+0.5*EE152*'DT-Prelim Calcs'!$C$11^2+EG152*'DT-Prelim Calcs'!$C$11</f>
        <v>53.955304302051161</v>
      </c>
      <c r="EI152" s="110">
        <f>MIN('Drive Train'!$G$35-EC151*'DT-Prelim Calcs'!$C$21*'Drive Train'!$G$38,EI151+EC$2)</f>
        <v>11.10831643494341</v>
      </c>
      <c r="EJ152" s="110">
        <f>'Drive Train'!$G$35-EC152*'DT-Prelim Calcs'!$C$21*'Drive Train'!$G$38</f>
        <v>11.10831643494341</v>
      </c>
      <c r="EK152" s="1">
        <f>IF(EH152&gt;='Drive Train'!$G$30,1,0)</f>
        <v>1</v>
      </c>
      <c r="EL152" s="110">
        <f t="shared" si="258"/>
        <v>0</v>
      </c>
      <c r="EM152" s="119">
        <f>EM151+'DT-Prelim Calcs'!$C$11</f>
        <v>5.9200000000000044</v>
      </c>
      <c r="EN152" s="2">
        <f>EX152/'Drive Train'!$G$35</f>
        <v>0.87467058542861498</v>
      </c>
      <c r="EO152" s="88">
        <f>EV152*12*60/(PI() * 'Drive Train'!$G$17)/EN$2*EN152</f>
        <v>4110.8369398423256</v>
      </c>
      <c r="EP152" s="2">
        <f>('DT-Prelim Calcs'!$C$6*EN152-EO152)/('DT-Prelim Calcs'!$C$6*EN152)*'DT-Prelim Calcs'!$C$7*EN152</f>
        <v>0.24077181223899105</v>
      </c>
      <c r="EQ152" s="110">
        <f>EP152/'DT-Prelim Calcs'!$C$7*('DT-Prelim Calcs'!$C$8-'DT-Prelim Calcs'!$C$9)+'DT-Prelim Calcs'!$C$9</f>
        <v>17.685372945073215</v>
      </c>
      <c r="ER152" s="110">
        <f t="shared" si="219"/>
        <v>17.685372945073215</v>
      </c>
      <c r="ES152" s="2">
        <f t="shared" si="259"/>
        <v>-8.3266726846886741E-17</v>
      </c>
      <c r="ET152" s="110">
        <f>ES152*'DT-Prelim Calcs'!$C$21/EN$2/'DT-Prelim Calcs'!$C$19/'DT-Prelim Calcs'!$C$18*3.39*'DT-Prelim Calcs'!$C$20</f>
        <v>-4.5356237364894706E-15</v>
      </c>
      <c r="EU152" s="88">
        <f t="shared" si="220"/>
        <v>1</v>
      </c>
      <c r="EV152" s="110">
        <f>ET151*'DT-Prelim Calcs'!$C$11+EV151</f>
        <v>8.3892460782728335</v>
      </c>
      <c r="EW152" s="110">
        <f>EW151+0.5*ET152*'DT-Prelim Calcs'!$C$11^2+EV152*'DT-Prelim Calcs'!$C$11</f>
        <v>48.120893129933492</v>
      </c>
      <c r="EX152" s="110">
        <f>MIN('Drive Train'!$G$35-ER151*'DT-Prelim Calcs'!$C$21*'Drive Train'!$G$38,EX151+ER$2)</f>
        <v>11.10831643494341</v>
      </c>
      <c r="EY152" s="110">
        <f>'Drive Train'!$G$35-ER152*'DT-Prelim Calcs'!$C$21*'Drive Train'!$G$38</f>
        <v>11.10831643494341</v>
      </c>
      <c r="EZ152" s="1">
        <f>IF(EW152&gt;='Drive Train'!$G$30,1,0)</f>
        <v>1</v>
      </c>
      <c r="FA152" s="110">
        <f t="shared" si="260"/>
        <v>0</v>
      </c>
      <c r="FB152" s="119">
        <f>FB151+'DT-Prelim Calcs'!$C$11</f>
        <v>5.9200000000000044</v>
      </c>
      <c r="FC152" s="2">
        <f>FM152/'Drive Train'!$G$35</f>
        <v>0.87467058542861498</v>
      </c>
      <c r="FD152" s="88">
        <f>FK152*12*60/(PI() * 'Drive Train'!$G$17)/FC$2*FC152</f>
        <v>4110.8369398423247</v>
      </c>
      <c r="FE152" s="2">
        <f>('DT-Prelim Calcs'!$C$6*FC152-FD152)/('DT-Prelim Calcs'!$C$6*FC152)*'DT-Prelim Calcs'!$C$7*FC152</f>
        <v>0.24077181223899125</v>
      </c>
      <c r="FF152" s="110">
        <f>FE152/'DT-Prelim Calcs'!$C$7*('DT-Prelim Calcs'!$C$8-'DT-Prelim Calcs'!$C$9)+'DT-Prelim Calcs'!$C$9</f>
        <v>17.685372945073226</v>
      </c>
      <c r="FG152" s="110">
        <f t="shared" si="221"/>
        <v>17.685372945073226</v>
      </c>
      <c r="FH152" s="2">
        <f t="shared" si="261"/>
        <v>1.1102230246251565E-16</v>
      </c>
      <c r="FI152" s="110">
        <f>FH152*'DT-Prelim Calcs'!$C$21/FC$2/'DT-Prelim Calcs'!$C$19/'DT-Prelim Calcs'!$C$18*3.39*'DT-Prelim Calcs'!$C$20</f>
        <v>6.7347140329692135E-15</v>
      </c>
      <c r="FJ152" s="88">
        <f t="shared" si="222"/>
        <v>1</v>
      </c>
      <c r="FK152" s="110">
        <f>FI151*'DT-Prelim Calcs'!$C$11+FK151</f>
        <v>7.5332005600817276</v>
      </c>
      <c r="FL152" s="110">
        <f>FL151+0.5*FI152*'DT-Prelim Calcs'!$C$11^2+FK152*'DT-Prelim Calcs'!$C$11</f>
        <v>43.400626322005095</v>
      </c>
      <c r="FM152" s="110">
        <f>MIN('Drive Train'!$G$35-FG151*'DT-Prelim Calcs'!$C$21*'Drive Train'!$G$38,FM151+FG$2)</f>
        <v>11.10831643494341</v>
      </c>
      <c r="FN152" s="110">
        <f>'Drive Train'!$G$35-FG152*'DT-Prelim Calcs'!$C$21*'Drive Train'!$G$38</f>
        <v>11.10831643494341</v>
      </c>
      <c r="FO152" s="1">
        <f>IF(FL152&gt;='Drive Train'!$G$30,1,0)</f>
        <v>1</v>
      </c>
      <c r="FP152" s="110">
        <f t="shared" si="262"/>
        <v>0</v>
      </c>
      <c r="FQ152" s="119">
        <f>FQ151+'DT-Prelim Calcs'!$C$11</f>
        <v>5.9200000000000044</v>
      </c>
      <c r="FR152" s="2">
        <f>GB152/'Drive Train'!$G$35</f>
        <v>0.87467058542861498</v>
      </c>
      <c r="FS152" s="88">
        <f>FZ152*12*60/(PI() * 'Drive Train'!$G$17)/FR$2*FR152</f>
        <v>4110.8369398423247</v>
      </c>
      <c r="FT152" s="2">
        <f>('DT-Prelim Calcs'!$C$6*FR152-FS152)/('DT-Prelim Calcs'!$C$6*FR152)*'DT-Prelim Calcs'!$C$7*FR152</f>
        <v>0.24077181223899125</v>
      </c>
      <c r="FU152" s="110">
        <f>FT152/'DT-Prelim Calcs'!$C$7*('DT-Prelim Calcs'!$C$8-'DT-Prelim Calcs'!$C$9)+'DT-Prelim Calcs'!$C$9</f>
        <v>17.685372945073226</v>
      </c>
      <c r="FV152" s="110">
        <f t="shared" si="223"/>
        <v>17.685372945073226</v>
      </c>
      <c r="FW152" s="2">
        <f t="shared" si="263"/>
        <v>1.3877787807814457E-16</v>
      </c>
      <c r="FX152" s="110">
        <f>FW152*'DT-Prelim Calcs'!$C$21/FR$2/'DT-Prelim Calcs'!$C$19/'DT-Prelim Calcs'!$C$18*3.39*'DT-Prelim Calcs'!$C$20</f>
        <v>9.2774121882739154E-15</v>
      </c>
      <c r="FY152" s="88">
        <f t="shared" si="224"/>
        <v>1</v>
      </c>
      <c r="FZ152" s="110">
        <f>FX151*'DT-Prelim Calcs'!$C$11+FZ151</f>
        <v>6.8356819897037893</v>
      </c>
      <c r="GA152" s="110">
        <f>GA151+0.5*FX152*'DT-Prelim Calcs'!$C$11^2+FZ152*'DT-Prelim Calcs'!$C$11</f>
        <v>39.510689534340379</v>
      </c>
      <c r="GB152" s="110">
        <f>MIN('Drive Train'!$G$35-FV151*'DT-Prelim Calcs'!$C$21*'Drive Train'!$G$38,GB151+FV$2)</f>
        <v>11.10831643494341</v>
      </c>
      <c r="GC152" s="110">
        <f>'Drive Train'!$G$35-FV152*'DT-Prelim Calcs'!$C$21*'Drive Train'!$G$38</f>
        <v>11.10831643494341</v>
      </c>
      <c r="GD152" s="1">
        <f>IF(GA152&gt;='Drive Train'!$G$30,1,0)</f>
        <v>1</v>
      </c>
      <c r="GE152" s="110">
        <f t="shared" si="264"/>
        <v>0</v>
      </c>
      <c r="GF152" s="119">
        <f>GF151+'DT-Prelim Calcs'!$C$11</f>
        <v>5.9200000000000044</v>
      </c>
      <c r="GG152" s="2">
        <f>GQ152/'Drive Train'!$G$35</f>
        <v>0.87467058447250523</v>
      </c>
      <c r="GH152" s="88">
        <f>GO152*12*60/(PI() * 'Drive Train'!$G$17)/GG$2*GG152</f>
        <v>4110.8369263283421</v>
      </c>
      <c r="GI152" s="2">
        <f>('DT-Prelim Calcs'!$C$6*GG152-GH152)/('DT-Prelim Calcs'!$C$6*GG152)*'DT-Prelim Calcs'!$C$7*GG152</f>
        <v>0.24077181415367027</v>
      </c>
      <c r="GJ152" s="110">
        <f>GI152/'DT-Prelim Calcs'!$C$7*('DT-Prelim Calcs'!$C$8-'DT-Prelim Calcs'!$C$9)+'DT-Prelim Calcs'!$C$9</f>
        <v>17.685373061855067</v>
      </c>
      <c r="GK152" s="110">
        <f t="shared" si="265"/>
        <v>17.685373061855067</v>
      </c>
      <c r="GL152" s="2">
        <f t="shared" si="266"/>
        <v>2.4430037992573261E-9</v>
      </c>
      <c r="GM152" s="110">
        <f>GL152*'DT-Prelim Calcs'!$C$21/GG$2/'DT-Prelim Calcs'!$C$19/'DT-Prelim Calcs'!$C$18*3.39*'DT-Prelim Calcs'!$C$20</f>
        <v>9.0731532596071264E-8</v>
      </c>
      <c r="GN152" s="88">
        <f t="shared" si="225"/>
        <v>1</v>
      </c>
      <c r="GO152" s="110">
        <f>GM151*'DT-Prelim Calcs'!$C$11+GO151</f>
        <v>12.304227554467703</v>
      </c>
      <c r="GP152" s="110">
        <f>GP151+0.5*GM152*'DT-Prelim Calcs'!$C$11^2+GO152*'DT-Prelim Calcs'!$C$11</f>
        <v>66.762723639506191</v>
      </c>
      <c r="GQ152" s="110">
        <f>MIN('Drive Train'!$G$35-GK151*'DT-Prelim Calcs'!$C$21*'Drive Train'!$G$38,GQ151+GK$2)</f>
        <v>11.108316422800815</v>
      </c>
      <c r="GR152" s="110">
        <f>'Drive Train'!$G$35-GK152*'DT-Prelim Calcs'!$C$21*'Drive Train'!$G$38</f>
        <v>11.108316424433044</v>
      </c>
      <c r="GS152" s="1">
        <f>IF(GP152&gt;='Drive Train'!$G$30,1,0)</f>
        <v>1</v>
      </c>
      <c r="GT152" s="110">
        <f t="shared" si="267"/>
        <v>0</v>
      </c>
      <c r="GU152" s="119">
        <f>GU151+'DT-Prelim Calcs'!$C$11</f>
        <v>5.9200000000000044</v>
      </c>
      <c r="GV152" s="2">
        <f>HF152/'Drive Train'!$G$35</f>
        <v>0.87467058474517234</v>
      </c>
      <c r="GW152" s="88">
        <f>HD152*12*60/(PI() * 'Drive Train'!$G$17)/GV$2*GV152</f>
        <v>4110.8369301823122</v>
      </c>
      <c r="GX152" s="2">
        <f>('DT-Prelim Calcs'!$C$6*GV152-GW152)/('DT-Prelim Calcs'!$C$6*GV152)*'DT-Prelim Calcs'!$C$7*GV152</f>
        <v>0.24077181360763472</v>
      </c>
      <c r="GY152" s="110">
        <f>GX152/'DT-Prelim Calcs'!$C$7*('DT-Prelim Calcs'!$C$8-'DT-Prelim Calcs'!$C$9)+'DT-Prelim Calcs'!$C$9</f>
        <v>17.685373028550771</v>
      </c>
      <c r="GZ152" s="110">
        <f t="shared" si="226"/>
        <v>17.685373028550771</v>
      </c>
      <c r="HA152" s="2">
        <f t="shared" si="268"/>
        <v>1.7462986334759734E-9</v>
      </c>
      <c r="HB152" s="110">
        <f>HA152*'DT-Prelim Calcs'!$C$21/GV$2/'DT-Prelim Calcs'!$C$19/'DT-Prelim Calcs'!$C$18*3.39*'DT-Prelim Calcs'!$C$20</f>
        <v>6.485636716318949E-8</v>
      </c>
      <c r="HC152" s="88">
        <f t="shared" si="227"/>
        <v>1</v>
      </c>
      <c r="HD152" s="110">
        <f>HB151*'DT-Prelim Calcs'!$C$11+HD151</f>
        <v>12.304227562167414</v>
      </c>
      <c r="HE152" s="110">
        <f>HE151+0.5*HB152*'DT-Prelim Calcs'!$C$11^2+HD152*'DT-Prelim Calcs'!$C$11</f>
        <v>67.430340661732288</v>
      </c>
      <c r="HF152" s="110">
        <f>MIN('Drive Train'!$G$35-GZ151*'DT-Prelim Calcs'!$C$21*'Drive Train'!$G$38,HF151+GZ$2)</f>
        <v>11.108316426263688</v>
      </c>
      <c r="HG152" s="110">
        <f>'Drive Train'!$G$35-GZ152*'DT-Prelim Calcs'!$C$21*'Drive Train'!$G$38</f>
        <v>11.108316427430431</v>
      </c>
      <c r="HH152" s="1">
        <f>IF(HE152&gt;='Drive Train'!$G$30,1,0)</f>
        <v>1</v>
      </c>
      <c r="HI152" s="110">
        <f t="shared" si="269"/>
        <v>0</v>
      </c>
      <c r="HJ152" s="119">
        <f>HJ151+'DT-Prelim Calcs'!$C$11</f>
        <v>5.9200000000000044</v>
      </c>
      <c r="HK152" s="2">
        <f>HU152/'Drive Train'!$G$35</f>
        <v>0.874670584877284</v>
      </c>
      <c r="HL152" s="88">
        <f>HS152*12*60/(PI() * 'Drive Train'!$G$17)/HK$2*HK152</f>
        <v>4110.8369320496231</v>
      </c>
      <c r="HM152" s="2">
        <f>('DT-Prelim Calcs'!$C$6*HK152-HL152)/('DT-Prelim Calcs'!$C$6*HK152)*'DT-Prelim Calcs'!$C$7*HK152</f>
        <v>0.24077181334307177</v>
      </c>
      <c r="HN152" s="110">
        <f>HM152/'DT-Prelim Calcs'!$C$7*('DT-Prelim Calcs'!$C$8-'DT-Prelim Calcs'!$C$9)+'DT-Prelim Calcs'!$C$9</f>
        <v>17.68537301241431</v>
      </c>
      <c r="HO152" s="110">
        <f t="shared" si="228"/>
        <v>17.68537301241431</v>
      </c>
      <c r="HP152" s="2">
        <f t="shared" si="270"/>
        <v>1.40873376852646E-9</v>
      </c>
      <c r="HQ152" s="110">
        <f>HP152*'DT-Prelim Calcs'!$C$21/HK$2/'DT-Prelim Calcs'!$C$19/'DT-Prelim Calcs'!$C$18*3.39*'DT-Prelim Calcs'!$C$20</f>
        <v>5.2319433099981714E-8</v>
      </c>
      <c r="HR152" s="88">
        <f t="shared" si="229"/>
        <v>1</v>
      </c>
      <c r="HS152" s="110">
        <f>HQ151*'DT-Prelim Calcs'!$C$11+HS151</f>
        <v>12.304227565898053</v>
      </c>
      <c r="HT152" s="110">
        <f>HT151+0.5*HQ152*'DT-Prelim Calcs'!$C$11^2+HS152*'DT-Prelim Calcs'!$C$11</f>
        <v>67.899063425630274</v>
      </c>
      <c r="HU152" s="110">
        <f>MIN('Drive Train'!$G$35-HO151*'DT-Prelim Calcs'!$C$21*'Drive Train'!$G$38,HU151+HO$2)</f>
        <v>11.108316427941507</v>
      </c>
      <c r="HV152" s="110">
        <f>'Drive Train'!$G$35-HO152*'DT-Prelim Calcs'!$C$21*'Drive Train'!$G$38</f>
        <v>11.108316428882711</v>
      </c>
      <c r="HW152" s="1">
        <f>IF(HT152&gt;='Drive Train'!$G$30,1,0)</f>
        <v>1</v>
      </c>
      <c r="HX152" s="110">
        <f t="shared" si="271"/>
        <v>0</v>
      </c>
      <c r="HY152" s="119">
        <f>HY151+'DT-Prelim Calcs'!$C$11</f>
        <v>5.9200000000000044</v>
      </c>
      <c r="HZ152" s="2">
        <f>IJ152/'Drive Train'!$G$35</f>
        <v>0.87467058494832739</v>
      </c>
      <c r="IA152" s="88">
        <f>IH152*12*60/(PI() * 'Drive Train'!$G$17)/HZ$2*HZ152</f>
        <v>4110.8369330537753</v>
      </c>
      <c r="IB152" s="2">
        <f>('DT-Prelim Calcs'!$C$6*HZ152-IA152)/('DT-Prelim Calcs'!$C$6*HZ152)*'DT-Prelim Calcs'!$C$7*HZ152</f>
        <v>0.24077181320080207</v>
      </c>
      <c r="IC152" s="110">
        <f>IB152/'DT-Prelim Calcs'!$C$7*('DT-Prelim Calcs'!$C$8-'DT-Prelim Calcs'!$C$9)+'DT-Prelim Calcs'!$C$9</f>
        <v>17.685373003736863</v>
      </c>
      <c r="ID152" s="110">
        <f t="shared" si="230"/>
        <v>17.685373003736863</v>
      </c>
      <c r="IE152" s="2">
        <f t="shared" si="272"/>
        <v>1.2272070026853044E-9</v>
      </c>
      <c r="IF152" s="110">
        <f>IE152*'DT-Prelim Calcs'!$C$21/HZ$2/'DT-Prelim Calcs'!$C$19/'DT-Prelim Calcs'!$C$18*3.39*'DT-Prelim Calcs'!$C$20</f>
        <v>4.557765002253289E-8</v>
      </c>
      <c r="IG152" s="88">
        <f t="shared" si="231"/>
        <v>1</v>
      </c>
      <c r="IH152" s="110">
        <f>IF151*'DT-Prelim Calcs'!$C$11+IH151</f>
        <v>12.304227567904213</v>
      </c>
      <c r="II152" s="110">
        <f>II151+0.5*IF152*'DT-Prelim Calcs'!$C$11^2+IH152*'DT-Prelim Calcs'!$C$11</f>
        <v>68.228128796417167</v>
      </c>
      <c r="IJ152" s="110">
        <f>MIN('Drive Train'!$G$35-ID151*'DT-Prelim Calcs'!$C$21*'Drive Train'!$G$38,IJ151+ID$2)</f>
        <v>11.108316428843757</v>
      </c>
      <c r="IK152" s="110">
        <f>'Drive Train'!$G$35-ID152*'DT-Prelim Calcs'!$C$21*'Drive Train'!$G$38</f>
        <v>11.108316429663681</v>
      </c>
      <c r="IL152" s="1">
        <f>IF(II152&gt;='Drive Train'!$G$30,1,0)</f>
        <v>1</v>
      </c>
      <c r="IM152" s="110">
        <f t="shared" si="273"/>
        <v>0</v>
      </c>
      <c r="IN152" s="119">
        <f>IN151+'DT-Prelim Calcs'!$C$11</f>
        <v>5.9200000000000044</v>
      </c>
      <c r="IO152" s="2">
        <f>IY152/'Drive Train'!$G$35</f>
        <v>0.87467058499003347</v>
      </c>
      <c r="IP152" s="88">
        <f>IW152*12*60/(PI() * 'Drive Train'!$G$17)/IO$2*IO152</f>
        <v>4110.8369336432615</v>
      </c>
      <c r="IQ152" s="2">
        <f>('DT-Prelim Calcs'!$C$6*IO152-IP152)/('DT-Prelim Calcs'!$C$6*IO152)*'DT-Prelim Calcs'!$C$7*IO152</f>
        <v>0.24077181311728307</v>
      </c>
      <c r="IR152" s="110">
        <f>IQ152/'DT-Prelim Calcs'!$C$7*('DT-Prelim Calcs'!$C$8-'DT-Prelim Calcs'!$C$9)+'DT-Prelim Calcs'!$C$9</f>
        <v>17.685372998642798</v>
      </c>
      <c r="IS152" s="110">
        <f t="shared" si="232"/>
        <v>17.685372998642798</v>
      </c>
      <c r="IT152" s="2">
        <f t="shared" si="274"/>
        <v>1.1206422456666587E-9</v>
      </c>
      <c r="IU152" s="110">
        <f>IT152*'DT-Prelim Calcs'!$C$21/IO$2/'DT-Prelim Calcs'!$C$19/'DT-Prelim Calcs'!$C$18*3.39*'DT-Prelim Calcs'!$C$20</f>
        <v>4.1619905983015244E-8</v>
      </c>
      <c r="IV152" s="88">
        <f t="shared" si="233"/>
        <v>1</v>
      </c>
      <c r="IW152" s="110">
        <f>IU151*'DT-Prelim Calcs'!$C$11+IW151</f>
        <v>12.304227569081927</v>
      </c>
      <c r="IX152" s="110">
        <f>IX151+0.5*IU152*'DT-Prelim Calcs'!$C$11^2+IW152*'DT-Prelim Calcs'!$C$11</f>
        <v>68.460846577591141</v>
      </c>
      <c r="IY152" s="110">
        <f>MIN('Drive Train'!$G$35-IS151*'DT-Prelim Calcs'!$C$21*'Drive Train'!$G$38,IY151+IS$2)</f>
        <v>11.108316429373424</v>
      </c>
      <c r="IZ152" s="110">
        <f>'Drive Train'!$G$35-IS152*'DT-Prelim Calcs'!$C$21*'Drive Train'!$G$38</f>
        <v>11.108316430122148</v>
      </c>
      <c r="JA152" s="1">
        <f>IF(IX152&gt;='Drive Train'!$G$30,1,0)</f>
        <v>1</v>
      </c>
      <c r="JB152" s="110">
        <f t="shared" si="275"/>
        <v>0</v>
      </c>
      <c r="JC152" s="119">
        <f>JC151+'DT-Prelim Calcs'!$C$11</f>
        <v>5.9200000000000044</v>
      </c>
      <c r="JD152" s="2">
        <f>JN152/'Drive Train'!$G$35</f>
        <v>0.87467058501445405</v>
      </c>
      <c r="JE152" s="88">
        <f>JL152*12*60/(PI() * 'Drive Train'!$G$17)/JD$2*JD152</f>
        <v>4110.8369339884302</v>
      </c>
      <c r="JF152" s="2">
        <f>('DT-Prelim Calcs'!$C$6*JD152-JE152)/('DT-Prelim Calcs'!$C$6*JD152)*'DT-Prelim Calcs'!$C$7*JD152</f>
        <v>0.24077181306837911</v>
      </c>
      <c r="JG152" s="110">
        <f>JF152/'DT-Prelim Calcs'!$C$7*('DT-Prelim Calcs'!$C$8-'DT-Prelim Calcs'!$C$9)+'DT-Prelim Calcs'!$C$9</f>
        <v>17.685372995660003</v>
      </c>
      <c r="JH152" s="110">
        <f t="shared" si="234"/>
        <v>17.685372995660003</v>
      </c>
      <c r="JI152" s="2">
        <f t="shared" si="276"/>
        <v>1.0582440757023193E-9</v>
      </c>
      <c r="JJ152" s="110">
        <f>JI152*'DT-Prelim Calcs'!$C$21/JD$2/'DT-Prelim Calcs'!$C$19/'DT-Prelim Calcs'!$C$18*3.39*'DT-Prelim Calcs'!$C$20</f>
        <v>3.93024795452112E-8</v>
      </c>
      <c r="JK152" s="88">
        <f t="shared" si="235"/>
        <v>1</v>
      </c>
      <c r="JL152" s="110">
        <f>JJ151*'DT-Prelim Calcs'!$C$11+JL151</f>
        <v>12.304227569771527</v>
      </c>
      <c r="JM152" s="110">
        <f>JM151+0.5*JJ152*'DT-Prelim Calcs'!$C$11^2+JL152*'DT-Prelim Calcs'!$C$11</f>
        <v>68.618479321586506</v>
      </c>
      <c r="JN152" s="110">
        <f>MIN('Drive Train'!$G$35-JH151*'DT-Prelim Calcs'!$C$21*'Drive Train'!$G$38,JN151+JH$2)</f>
        <v>11.108316429683565</v>
      </c>
      <c r="JO152" s="110">
        <f>'Drive Train'!$G$35-JH152*'DT-Prelim Calcs'!$C$21*'Drive Train'!$G$38</f>
        <v>11.108316430390598</v>
      </c>
      <c r="JP152" s="1">
        <f>IF(JM152&gt;='Drive Train'!$G$30,1,0)</f>
        <v>1</v>
      </c>
      <c r="JQ152" s="110">
        <f>MIN(JG152,'DT-Prelim Calcs'!$C$10)*'DT-Prelim Calcs'!$C$11*1000/60/60*(1-JP152)</f>
        <v>0</v>
      </c>
      <c r="JR152" s="119">
        <f>JR151+'DT-Prelim Calcs'!$C$11</f>
        <v>5.9200000000000044</v>
      </c>
      <c r="JS152" s="2">
        <f>KC152/'Drive Train'!$G$35</f>
        <v>0.87467058502343831</v>
      </c>
      <c r="JT152" s="88">
        <f>KA152*12*60/(PI() * 'Drive Train'!$G$17)/JS$2*JS152</f>
        <v>4110.8369341154184</v>
      </c>
      <c r="JU152" s="2">
        <f>('DT-Prelim Calcs'!$C$6*JS152-JT152)/('DT-Prelim Calcs'!$C$6*JS152)*'DT-Prelim Calcs'!$C$7*JS152</f>
        <v>0.24077181305038703</v>
      </c>
      <c r="JV152" s="110">
        <f>JU152/'DT-Prelim Calcs'!$C$7*('DT-Prelim Calcs'!$C$8-'DT-Prelim Calcs'!$C$9)+'DT-Prelim Calcs'!$C$9</f>
        <v>17.685372994562613</v>
      </c>
      <c r="JW152" s="110">
        <f t="shared" si="236"/>
        <v>17.685372994562613</v>
      </c>
      <c r="JX152" s="2">
        <f t="shared" si="277"/>
        <v>1.035287411355057E-9</v>
      </c>
      <c r="JY152" s="110">
        <f>JX152*'DT-Prelim Calcs'!$C$21/JS$2/'DT-Prelim Calcs'!$C$19/'DT-Prelim Calcs'!$C$18*3.39*'DT-Prelim Calcs'!$C$20</f>
        <v>3.8449884334285245E-8</v>
      </c>
      <c r="JZ152" s="88">
        <f t="shared" si="237"/>
        <v>1</v>
      </c>
      <c r="KA152" s="110">
        <f>JY151*'DT-Prelim Calcs'!$C$11+KA151</f>
        <v>12.304227570025233</v>
      </c>
      <c r="KB152" s="110">
        <f>KB151+0.5*JY152*'DT-Prelim Calcs'!$C$11^2+KA152*'DT-Prelim Calcs'!$C$11</f>
        <v>68.68056940485755</v>
      </c>
      <c r="KC152" s="110">
        <f>MIN('Drive Train'!$G$35-JW151*'DT-Prelim Calcs'!$C$21*'Drive Train'!$G$38,KC151+JW$2)</f>
        <v>11.108316429797666</v>
      </c>
      <c r="KD152" s="110">
        <f>'Drive Train'!$G$35-JW152*'DT-Prelim Calcs'!$C$21*'Drive Train'!$G$38</f>
        <v>11.108316430489364</v>
      </c>
      <c r="KE152" s="1">
        <f>IF(KB152&gt;='Drive Train'!$G$30,1,0)</f>
        <v>1</v>
      </c>
      <c r="KF152" s="110">
        <f>MIN(JV152,'DT-Prelim Calcs'!$C$10)*'DT-Prelim Calcs'!$C$11*1000/60/60*(1-KE152)</f>
        <v>0</v>
      </c>
      <c r="KG152" s="119">
        <f>KG151+'DT-Prelim Calcs'!$C$11</f>
        <v>5.9200000000000044</v>
      </c>
      <c r="KH152" s="2">
        <f>KR152/'Drive Train'!$G$35</f>
        <v>0.87467058502277018</v>
      </c>
      <c r="KI152" s="88">
        <f>KP152*12*60/(PI() * 'Drive Train'!$G$17)/KH$2*KH152</f>
        <v>4110.8369341059761</v>
      </c>
      <c r="KJ152" s="2">
        <f>('DT-Prelim Calcs'!$C$6*KH152-KI152)/('DT-Prelim Calcs'!$C$6*KH152)*'DT-Prelim Calcs'!$C$7*KH152</f>
        <v>0.24077181305172474</v>
      </c>
      <c r="KK152" s="110">
        <f>KJ152/'DT-Prelim Calcs'!$C$7*('DT-Prelim Calcs'!$C$8-'DT-Prelim Calcs'!$C$9)+'DT-Prelim Calcs'!$C$9</f>
        <v>17.685372994644204</v>
      </c>
      <c r="KL152" s="110">
        <f t="shared" si="238"/>
        <v>17.685372994644204</v>
      </c>
      <c r="KM152" s="2">
        <f t="shared" si="278"/>
        <v>1.0369942404775401E-9</v>
      </c>
      <c r="KN152" s="110">
        <f>KM152*'DT-Prelim Calcs'!$C$21/KH$2/'DT-Prelim Calcs'!$C$19/'DT-Prelim Calcs'!$C$18*3.39*'DT-Prelim Calcs'!$C$20</f>
        <v>3.8513274830120568E-8</v>
      </c>
      <c r="KO152" s="88">
        <f t="shared" si="239"/>
        <v>1</v>
      </c>
      <c r="KP152" s="110">
        <f>KN151*'DT-Prelim Calcs'!$C$11+KP151</f>
        <v>12.30422757000637</v>
      </c>
      <c r="KQ152" s="110">
        <f>KQ151+0.5*KN152*'DT-Prelim Calcs'!$C$11^2+KP152*'DT-Prelim Calcs'!$C$11</f>
        <v>68.676013968903106</v>
      </c>
      <c r="KR152" s="110">
        <f>MIN('Drive Train'!$G$35-KL151*'DT-Prelim Calcs'!$C$21*'Drive Train'!$G$38,KR151+KL$2)</f>
        <v>11.108316429789181</v>
      </c>
      <c r="KS152" s="110">
        <f>'Drive Train'!$G$35-KL152*'DT-Prelim Calcs'!$C$21*'Drive Train'!$G$38</f>
        <v>11.10831643048202</v>
      </c>
      <c r="KT152" s="1">
        <f>IF(KQ152&gt;='Drive Train'!$G$30,1,0)</f>
        <v>1</v>
      </c>
      <c r="KU152" s="110">
        <f>MIN(KK152,'DT-Prelim Calcs'!$C$10)*'DT-Prelim Calcs'!$C$11*1000/60/60*(1-KT152)</f>
        <v>0</v>
      </c>
      <c r="KV152" s="119">
        <f>KV151+'DT-Prelim Calcs'!$C$11</f>
        <v>5.9200000000000044</v>
      </c>
      <c r="KW152" s="2">
        <f>LG152/'Drive Train'!$G$35</f>
        <v>0.87467058502339767</v>
      </c>
      <c r="KX152" s="88">
        <f>LE152*12*60/(PI() * 'Drive Train'!$G$17)/KW$2*KW152</f>
        <v>4110.8369341148436</v>
      </c>
      <c r="KY152" s="2">
        <f>('DT-Prelim Calcs'!$C$6*KW152-KX152)/('DT-Prelim Calcs'!$C$6*KW152)*'DT-Prelim Calcs'!$C$7*KW152</f>
        <v>0.24077181305046852</v>
      </c>
      <c r="KZ152" s="110">
        <f>KY152/'DT-Prelim Calcs'!$C$7*('DT-Prelim Calcs'!$C$8-'DT-Prelim Calcs'!$C$9)+'DT-Prelim Calcs'!$C$9</f>
        <v>17.685372994567587</v>
      </c>
      <c r="LA152" s="110">
        <f t="shared" si="240"/>
        <v>17.685372994567587</v>
      </c>
      <c r="LB152" s="2">
        <f t="shared" si="279"/>
        <v>1.0353914392524644E-9</v>
      </c>
      <c r="LC152" s="110">
        <f>LB152*'DT-Prelim Calcs'!$C$21/KW$2/'DT-Prelim Calcs'!$C$19/'DT-Prelim Calcs'!$C$18*3.39*'DT-Prelim Calcs'!$C$20</f>
        <v>3.8453747861049877E-8</v>
      </c>
      <c r="LD152" s="88">
        <f t="shared" si="241"/>
        <v>1</v>
      </c>
      <c r="LE152" s="110">
        <f>LC151*'DT-Prelim Calcs'!$C$11+LE151</f>
        <v>12.304227570024082</v>
      </c>
      <c r="LF152" s="110">
        <f>LF151+0.5*LC152*'DT-Prelim Calcs'!$C$11^2+LE152*'DT-Prelim Calcs'!$C$11</f>
        <v>68.68035432038242</v>
      </c>
      <c r="LG152" s="110">
        <f>MIN('Drive Train'!$G$35-LA151*'DT-Prelim Calcs'!$C$21*'Drive Train'!$G$38,LG151+LA$2)</f>
        <v>11.108316429797149</v>
      </c>
      <c r="LH152" s="110">
        <f>'Drive Train'!$G$35-LA152*'DT-Prelim Calcs'!$C$21*'Drive Train'!$G$38</f>
        <v>11.108316430488916</v>
      </c>
      <c r="LI152" s="1">
        <f>IF(LF152&gt;='Drive Train'!$G$30,1,0)</f>
        <v>1</v>
      </c>
      <c r="LJ152" s="110">
        <f>MIN(KZ152,'DT-Prelim Calcs'!$C$10)*'DT-Prelim Calcs'!$C$11*1000/60/60*(1-LI152)</f>
        <v>0</v>
      </c>
      <c r="LK152" s="119">
        <f>LK151+'DT-Prelim Calcs'!$C$11</f>
        <v>5.9200000000000044</v>
      </c>
      <c r="LL152" s="2">
        <f>LV152/'Drive Train'!$G$35</f>
        <v>0.87467058502292483</v>
      </c>
      <c r="LM152" s="88">
        <f>LT152*12*60/(PI() * 'Drive Train'!$G$17)/LL$2*LL152</f>
        <v>4110.8369341081616</v>
      </c>
      <c r="LN152" s="2">
        <f>('DT-Prelim Calcs'!$C$6*LL152-LM152)/('DT-Prelim Calcs'!$C$6*LL152)*'DT-Prelim Calcs'!$C$7*LL152</f>
        <v>0.24077181305141515</v>
      </c>
      <c r="LO152" s="110">
        <f>LN152/'DT-Prelim Calcs'!$C$7*('DT-Prelim Calcs'!$C$8-'DT-Prelim Calcs'!$C$9)+'DT-Prelim Calcs'!$C$9</f>
        <v>17.685372994625322</v>
      </c>
      <c r="LP152" s="110">
        <f t="shared" si="242"/>
        <v>17.685372994625322</v>
      </c>
      <c r="LQ152" s="2">
        <f t="shared" si="280"/>
        <v>1.0365992231253784E-9</v>
      </c>
      <c r="LR152" s="110">
        <f>LQ152*'DT-Prelim Calcs'!$C$21/LL$2/'DT-Prelim Calcs'!$C$19/'DT-Prelim Calcs'!$C$18*3.39*'DT-Prelim Calcs'!$C$20</f>
        <v>3.8498604148980184E-8</v>
      </c>
      <c r="LS152" s="88">
        <f t="shared" si="243"/>
        <v>1</v>
      </c>
      <c r="LT152" s="110">
        <f>LR151*'DT-Prelim Calcs'!$C$11+LT151</f>
        <v>12.304227570010735</v>
      </c>
      <c r="LU152" s="110">
        <f>LU151+0.5*LR152*'DT-Prelim Calcs'!$C$11^2+LT152*'DT-Prelim Calcs'!$C$11</f>
        <v>68.677478736667197</v>
      </c>
      <c r="LV152" s="110">
        <f>MIN('Drive Train'!$G$35-LP151*'DT-Prelim Calcs'!$C$21*'Drive Train'!$G$38,LV151+LP$2)</f>
        <v>11.108316429791145</v>
      </c>
      <c r="LW152" s="110">
        <f>'Drive Train'!$G$35-LP152*'DT-Prelim Calcs'!$C$21*'Drive Train'!$G$38</f>
        <v>11.10831643048372</v>
      </c>
      <c r="LX152" s="1">
        <f>IF(LU152&gt;='Drive Train'!$G$30,1,0)</f>
        <v>1</v>
      </c>
      <c r="LY152" s="110">
        <f>MIN(LO152,'DT-Prelim Calcs'!$C$10)*'DT-Prelim Calcs'!$C$11*1000/60/60*(1-LX152)</f>
        <v>0</v>
      </c>
      <c r="LZ152" s="119">
        <f>LZ151+'DT-Prelim Calcs'!$C$11</f>
        <v>5.9200000000000044</v>
      </c>
    </row>
    <row r="153" spans="18:338" x14ac:dyDescent="0.2">
      <c r="R153" s="119">
        <f>R152+'DT-Prelim Calcs'!$C$11</f>
        <v>5.9600000000000044</v>
      </c>
      <c r="S153" s="2">
        <f>AG153/'Drive Train'!$G$35</f>
        <v>0</v>
      </c>
      <c r="T153" s="88">
        <f>AE153*12*60/(PI() * 'Drive Train'!$G$17)/S$2*ABS(S153)</f>
        <v>0</v>
      </c>
      <c r="U153" s="2">
        <f>IF(OR(AD152=1,AND($C$32=Motors!$C$28,'DT-Prelim Calcs'!AI152=1)),0,IF(AG153=0,-(V152+$C$9)/($C$8-$C$9)*$C$7,($C$6*S153-T153)/($C$6*S153)*$C$7*S153))</f>
        <v>0</v>
      </c>
      <c r="V153" s="110">
        <f>IF(AND(AD152=1,AI152=1),0,ABS(U153/$C$7*($C$8-$C$9)+$C$9) *'Drive Train'!$K$55 + V152*(1-'Drive Train'!$K$55))</f>
        <v>0</v>
      </c>
      <c r="W153" s="110">
        <f t="shared" si="196"/>
        <v>0</v>
      </c>
      <c r="X153" s="2">
        <f>MAX(MIN(IF(AND(AI152=1,AG153&lt;0),-1,1)*(W153-$C$9)/($C$8-$C$9)*$C$7-$C$29*AE153/T$2 -  AI152*$C$29/2,X$2),MAX(X$4:X152)*-1)</f>
        <v>-0.19877611615902296</v>
      </c>
      <c r="Y153" s="110">
        <f t="shared" si="197"/>
        <v>0</v>
      </c>
      <c r="Z153" s="110">
        <f t="shared" si="198"/>
        <v>0</v>
      </c>
      <c r="AA153" s="110">
        <f t="shared" si="199"/>
        <v>0</v>
      </c>
      <c r="AB153" s="110" t="e">
        <f t="shared" si="200"/>
        <v>#N/A</v>
      </c>
      <c r="AC153" s="88">
        <f t="shared" si="244"/>
        <v>0</v>
      </c>
      <c r="AD153" s="1">
        <f t="shared" si="201"/>
        <v>1</v>
      </c>
      <c r="AE153" s="110">
        <f t="shared" si="202"/>
        <v>0</v>
      </c>
      <c r="AF153" s="110" t="e">
        <f t="shared" si="203"/>
        <v>#N/A</v>
      </c>
      <c r="AG153" s="110">
        <f>IF(AI152=0,MIN('Drive Train'!$G$35-W152*$C$21*'Drive Train'!$G$38,AG152+W$2)-$C$3,IF(AE152-1&lt;=0,0,IF($C$32=Motors!$C$26,MAX(ABS('Drive Train'!$G$35-W152*$C$21*'Drive Train'!$G$38)*-1,AG152-W$2),MAX(0,ABS('Drive Train'!$G$35-W152*$C$21*'Drive Train'!$G$38)*-1,AG152-W$2))))</f>
        <v>0</v>
      </c>
      <c r="AH153" s="110">
        <f>'Drive Train'!$G$35-ABS(W153)*'DT-Prelim Calcs'!$C$21*'Drive Train'!$G$38</f>
        <v>12.7</v>
      </c>
      <c r="AI153" s="1">
        <f>IF(AJ153&gt;='Drive Train'!$G$30,1,0)</f>
        <v>1</v>
      </c>
      <c r="AJ153" s="110">
        <f>AJ152+0.5*Y153*'DT-Prelim Calcs'!$C$11^2+AE153*'DT-Prelim Calcs'!$C$11</f>
        <v>27.383415475911544</v>
      </c>
      <c r="AK153" s="110">
        <f t="shared" si="204"/>
        <v>0</v>
      </c>
      <c r="AL153" s="119">
        <f>AL152+'DT-Prelim Calcs'!$C$11</f>
        <v>5.9600000000000044</v>
      </c>
      <c r="AM153" s="2">
        <f>AW153/'Drive Train'!$G$35</f>
        <v>0.80041298141001249</v>
      </c>
      <c r="AN153" s="88">
        <f>AU153*12*60/(PI() * 'Drive Train'!$G$17)/AM$2*AM153</f>
        <v>2973.0414401684798</v>
      </c>
      <c r="AO153" s="2">
        <f>('DT-Prelim Calcs'!$C$6*AM153-AN153)/('DT-Prelim Calcs'!$C$6*AM153)*'DT-Prelim Calcs'!$C$7*AM153</f>
        <v>0.41077606566524832</v>
      </c>
      <c r="AP153" s="110">
        <f>AO153/'DT-Prelim Calcs'!$C$7*('DT-Prelim Calcs'!$C$8-'DT-Prelim Calcs'!$C$9)+'DT-Prelim Calcs'!$C$9</f>
        <v>28.0544267001499</v>
      </c>
      <c r="AQ153" s="110">
        <f t="shared" si="205"/>
        <v>28.0544267001499</v>
      </c>
      <c r="AR153" s="2">
        <f t="shared" si="245"/>
        <v>0.22049010283609208</v>
      </c>
      <c r="AS153" s="110">
        <f>AR153*'DT-Prelim Calcs'!$C$21/AM$2/'DT-Prelim Calcs'!$C$19/'DT-Prelim Calcs'!$C$18*3.39*'DT-Prelim Calcs'!$C$20</f>
        <v>2.4566566321344623</v>
      </c>
      <c r="AT153" s="88">
        <f t="shared" si="206"/>
        <v>0</v>
      </c>
      <c r="AU153" s="110">
        <f>AS152*'DT-Prelim Calcs'!$C$11+AU152</f>
        <v>32.414118170450799</v>
      </c>
      <c r="AV153" s="110">
        <f>AV152+0.5*AS153*'DT-Prelim Calcs'!$C$11^2+AU153*'DT-Prelim Calcs'!$C$11</f>
        <v>118.06293778582403</v>
      </c>
      <c r="AW153" s="110">
        <f>MIN('Drive Train'!$G$35-AQ152*'DT-Prelim Calcs'!$C$21*'Drive Train'!$G$38,AW152+AQ$2)</f>
        <v>10.165244863907159</v>
      </c>
      <c r="AX153" s="110">
        <f>'Drive Train'!$G$35-AQ153*'DT-Prelim Calcs'!$C$21*'Drive Train'!$G$38</f>
        <v>10.175101596986508</v>
      </c>
      <c r="AY153" s="1">
        <f>IF(AV153&gt;='Drive Train'!$G$30,1,0)</f>
        <v>1</v>
      </c>
      <c r="AZ153" s="110">
        <f t="shared" si="246"/>
        <v>0</v>
      </c>
      <c r="BA153" s="119">
        <f>BA152+'DT-Prelim Calcs'!$C$11</f>
        <v>5.9600000000000044</v>
      </c>
      <c r="BB153" s="2">
        <f>BL153/'Drive Train'!$G$35</f>
        <v>0.86825602512511924</v>
      </c>
      <c r="BC153" s="88">
        <f>BJ153*12*60/(PI() * 'Drive Train'!$G$17)/BB$2*BB153</f>
        <v>4013.7029817550688</v>
      </c>
      <c r="BD153" s="2">
        <f>('DT-Prelim Calcs'!$C$6*BB153-BC153)/('DT-Prelim Calcs'!$C$6*BB153)*'DT-Prelim Calcs'!$C$7*BB153</f>
        <v>0.25517914537938946</v>
      </c>
      <c r="BE153" s="110">
        <f>BD153/'DT-Prelim Calcs'!$C$7*('DT-Prelim Calcs'!$C$8-'DT-Prelim Calcs'!$C$9)+'DT-Prelim Calcs'!$C$9</f>
        <v>18.564118086969856</v>
      </c>
      <c r="BF153" s="110">
        <f t="shared" si="207"/>
        <v>18.564118086969856</v>
      </c>
      <c r="BG153" s="2">
        <f t="shared" si="247"/>
        <v>1.8359711652329108E-2</v>
      </c>
      <c r="BH153" s="110">
        <f>BG153*'DT-Prelim Calcs'!$C$21/BB$2/'DT-Prelim Calcs'!$C$19/'DT-Prelim Calcs'!$C$18*3.39*'DT-Prelim Calcs'!$C$20</f>
        <v>0.31820481101200671</v>
      </c>
      <c r="BI153" s="88">
        <f t="shared" si="208"/>
        <v>0</v>
      </c>
      <c r="BJ153" s="110">
        <f>BH152*'DT-Prelim Calcs'!$C$11+BJ152</f>
        <v>25.933388795405996</v>
      </c>
      <c r="BK153" s="110">
        <f>BK152+0.5*BH153*'DT-Prelim Calcs'!$C$11^2+BJ153*'DT-Prelim Calcs'!$C$11</f>
        <v>116.76432923532171</v>
      </c>
      <c r="BL153" s="110">
        <f>MIN('Drive Train'!$G$35-BF152*'DT-Prelim Calcs'!$C$21*'Drive Train'!$G$38,BL152+BF$2)</f>
        <v>11.026851519089014</v>
      </c>
      <c r="BM153" s="110">
        <f>'Drive Train'!$G$35-BF153*'DT-Prelim Calcs'!$C$21*'Drive Train'!$G$38</f>
        <v>11.029229372172713</v>
      </c>
      <c r="BN153" s="1">
        <f>IF(BK153&gt;='Drive Train'!$G$30,1,0)</f>
        <v>1</v>
      </c>
      <c r="BO153" s="110">
        <f t="shared" si="248"/>
        <v>0</v>
      </c>
      <c r="BP153" s="119">
        <f>BP152+'DT-Prelim Calcs'!$C$11</f>
        <v>5.9600000000000044</v>
      </c>
      <c r="BQ153" s="2">
        <f>CA153/'Drive Train'!$G$35</f>
        <v>0.87452456968635028</v>
      </c>
      <c r="BR153" s="88">
        <f>BY153*12*60/(PI() * 'Drive Train'!$G$17)/BQ$2*BQ153</f>
        <v>4108.6610519105334</v>
      </c>
      <c r="BS153" s="2">
        <f>('DT-Prelim Calcs'!$C$6*BQ153-BR153)/('DT-Prelim Calcs'!$C$6*BQ153)*'DT-Prelim Calcs'!$C$7*BQ153</f>
        <v>0.24109127284784762</v>
      </c>
      <c r="BT153" s="110">
        <f>BS153/'DT-Prelim Calcs'!$C$7*('DT-Prelim Calcs'!$C$8-'DT-Prelim Calcs'!$C$9)+'DT-Prelim Calcs'!$C$9</f>
        <v>17.704857776535388</v>
      </c>
      <c r="BU153" s="110">
        <f t="shared" si="209"/>
        <v>17.704857776535388</v>
      </c>
      <c r="BV153" s="2">
        <f t="shared" si="249"/>
        <v>4.0672302107688796E-4</v>
      </c>
      <c r="BW153" s="110">
        <f>BV153*'DT-Prelim Calcs'!$C$21/BQ$2/'DT-Prelim Calcs'!$C$19/'DT-Prelim Calcs'!$C$18*3.39*'DT-Prelim Calcs'!$C$20</f>
        <v>9.5667671912332431E-3</v>
      </c>
      <c r="BX153" s="88">
        <f t="shared" si="210"/>
        <v>1</v>
      </c>
      <c r="BY153" s="110">
        <f>BW152*'DT-Prelim Calcs'!$C$11+BY152</f>
        <v>19.420686610449295</v>
      </c>
      <c r="BZ153" s="110">
        <f>BZ152+0.5*BW153*'DT-Prelim Calcs'!$C$11^2+BY153*'DT-Prelim Calcs'!$C$11</f>
        <v>99.550955337045096</v>
      </c>
      <c r="CA153" s="110">
        <f>MIN('Drive Train'!$G$35-BU152*'DT-Prelim Calcs'!$C$21*'Drive Train'!$G$38,CA152+BU$2)</f>
        <v>11.106462035016648</v>
      </c>
      <c r="CB153" s="110">
        <f>'Drive Train'!$G$35-BU153*'DT-Prelim Calcs'!$C$21*'Drive Train'!$G$38</f>
        <v>11.106562800111815</v>
      </c>
      <c r="CC153" s="1">
        <f>IF(BZ153&gt;='Drive Train'!$G$30,1,0)</f>
        <v>1</v>
      </c>
      <c r="CD153" s="110">
        <f t="shared" si="250"/>
        <v>0</v>
      </c>
      <c r="CE153" s="119">
        <f>CE152+'DT-Prelim Calcs'!$C$11</f>
        <v>5.9600000000000044</v>
      </c>
      <c r="CF153" s="2">
        <f>CP153/'Drive Train'!$G$35</f>
        <v>0.87466965927160256</v>
      </c>
      <c r="CG153" s="88">
        <f>CN153*12*60/(PI() * 'Drive Train'!$G$17)/CF$2*CF153</f>
        <v>4110.8234235705677</v>
      </c>
      <c r="CH153" s="2">
        <f>('DT-Prelim Calcs'!$C$6*CF153-CG153)/('DT-Prelim Calcs'!$C$6*CF153)*'DT-Prelim Calcs'!$C$7*CF153</f>
        <v>0.24077376970403824</v>
      </c>
      <c r="CI153" s="110">
        <f>CH153/'DT-Prelim Calcs'!$C$7*('DT-Prelim Calcs'!$C$8-'DT-Prelim Calcs'!$C$9)+'DT-Prelim Calcs'!$C$9</f>
        <v>17.685492336558362</v>
      </c>
      <c r="CJ153" s="110">
        <f t="shared" si="211"/>
        <v>17.685492336558362</v>
      </c>
      <c r="CK153" s="2">
        <f t="shared" si="251"/>
        <v>2.4941694029279038E-6</v>
      </c>
      <c r="CL153" s="110">
        <f>CK153*'DT-Prelim Calcs'!$C$21/CF$2/'DT-Prelim Calcs'!$C$19/'DT-Prelim Calcs'!$C$18*3.39*'DT-Prelim Calcs'!$C$20</f>
        <v>7.4105431207490365E-5</v>
      </c>
      <c r="CM153" s="88">
        <f t="shared" si="212"/>
        <v>1</v>
      </c>
      <c r="CN153" s="110">
        <f>CL152*'DT-Prelim Calcs'!$C$11+CN152</f>
        <v>15.3802501926472</v>
      </c>
      <c r="CO153" s="110">
        <f>CO152+0.5*CL153*'DT-Prelim Calcs'!$C$11^2+CN153*'DT-Prelim Calcs'!$C$11</f>
        <v>83.637435057560509</v>
      </c>
      <c r="CP153" s="110">
        <f>MIN('Drive Train'!$G$35-CJ152*'DT-Prelim Calcs'!$C$21*'Drive Train'!$G$38,CP152+CJ$2)</f>
        <v>11.108304672749352</v>
      </c>
      <c r="CQ153" s="110">
        <f>'Drive Train'!$G$35-CJ153*'DT-Prelim Calcs'!$C$21*'Drive Train'!$G$38</f>
        <v>11.108305689709747</v>
      </c>
      <c r="CR153" s="1">
        <f>IF(CO153&gt;='Drive Train'!$G$30,1,0)</f>
        <v>1</v>
      </c>
      <c r="CS153" s="110">
        <f t="shared" si="252"/>
        <v>0</v>
      </c>
      <c r="CT153" s="119">
        <f>CT152+'DT-Prelim Calcs'!$C$11</f>
        <v>5.9600000000000044</v>
      </c>
      <c r="CU153" s="2">
        <f>DE153/'Drive Train'!$G$35</f>
        <v>0.8746705839120168</v>
      </c>
      <c r="CV153" s="88">
        <f>DC153*12*60/(PI() * 'Drive Train'!$G$17)/CU$2*CU153</f>
        <v>4110.8369182798633</v>
      </c>
      <c r="CW153" s="2">
        <f>('DT-Prelim Calcs'!$C$6*CU153-CV153)/('DT-Prelim Calcs'!$C$6*CU153)*'DT-Prelim Calcs'!$C$7*CU153</f>
        <v>0.24077181530659306</v>
      </c>
      <c r="CX153" s="110">
        <f>CW153/'DT-Prelim Calcs'!$C$7*('DT-Prelim Calcs'!$C$8-'DT-Prelim Calcs'!$C$9)+'DT-Prelim Calcs'!$C$9</f>
        <v>17.685373132175179</v>
      </c>
      <c r="CY153" s="110">
        <f t="shared" si="213"/>
        <v>17.685373132175179</v>
      </c>
      <c r="CZ153" s="2">
        <f t="shared" si="253"/>
        <v>3.9130396700670644E-9</v>
      </c>
      <c r="DA153" s="110">
        <f>CZ153*'DT-Prelim Calcs'!$C$21/CU$2/'DT-Prelim Calcs'!$C$19/'DT-Prelim Calcs'!$C$18*3.39*'DT-Prelim Calcs'!$C$20</f>
        <v>1.4048342874712797E-7</v>
      </c>
      <c r="DB153" s="88">
        <f t="shared" si="214"/>
        <v>1</v>
      </c>
      <c r="DC153" s="110">
        <f>DA152*'DT-Prelim Calcs'!$C$11+DC152</f>
        <v>12.728511246478122</v>
      </c>
      <c r="DD153" s="110">
        <f>DD152+0.5*DA153*'DT-Prelim Calcs'!$C$11^2+DC153*'DT-Prelim Calcs'!$C$11</f>
        <v>71.252495641537067</v>
      </c>
      <c r="DE153" s="110">
        <f>MIN('Drive Train'!$G$35-CY152*'DT-Prelim Calcs'!$C$21*'Drive Train'!$G$38,DE152+CY$2)</f>
        <v>11.108316415682612</v>
      </c>
      <c r="DF153" s="110">
        <f>'Drive Train'!$G$35-CY153*'DT-Prelim Calcs'!$C$21*'Drive Train'!$G$38</f>
        <v>11.108316418104232</v>
      </c>
      <c r="DG153" s="1">
        <f>IF(DD153&gt;='Drive Train'!$G$30,1,0)</f>
        <v>1</v>
      </c>
      <c r="DH153" s="110">
        <f t="shared" si="254"/>
        <v>0</v>
      </c>
      <c r="DI153" s="119">
        <f>DI152+'DT-Prelim Calcs'!$C$11</f>
        <v>5.9600000000000044</v>
      </c>
      <c r="DJ153" s="2">
        <f>DT153/'Drive Train'!$G$35</f>
        <v>0.87467058542804721</v>
      </c>
      <c r="DK153" s="88">
        <f>DR153*12*60/(PI() * 'Drive Train'!$G$17)/DJ$2*DJ153</f>
        <v>4110.8369398345058</v>
      </c>
      <c r="DL153" s="2">
        <f>('DT-Prelim Calcs'!$C$6*DJ153-DK153)/('DT-Prelim Calcs'!$C$6*DJ153)*'DT-Prelim Calcs'!$C$7*DJ153</f>
        <v>0.24077181224007863</v>
      </c>
      <c r="DM153" s="110">
        <f>DL153/'DT-Prelim Calcs'!$C$7*('DT-Prelim Calcs'!$C$8-'DT-Prelim Calcs'!$C$9)+'DT-Prelim Calcs'!$C$9</f>
        <v>17.685372945139548</v>
      </c>
      <c r="DN153" s="110">
        <f t="shared" si="215"/>
        <v>17.685372945139548</v>
      </c>
      <c r="DO153" s="2">
        <f t="shared" si="255"/>
        <v>1.3892220707134584E-12</v>
      </c>
      <c r="DP153" s="110">
        <f>DO153*'DT-Prelim Calcs'!$C$21/DJ$2/'DT-Prelim Calcs'!$C$19/'DT-Prelim Calcs'!$C$18*3.39*'DT-Prelim Calcs'!$C$20</f>
        <v>5.8474085869683432E-11</v>
      </c>
      <c r="DQ153" s="88">
        <f t="shared" si="216"/>
        <v>1</v>
      </c>
      <c r="DR153" s="110">
        <f>DP152*'DT-Prelim Calcs'!$C$11+DR152</f>
        <v>10.856671395398298</v>
      </c>
      <c r="DS153" s="110">
        <f>DS152+0.5*DP153*'DT-Prelim Calcs'!$C$11^2+DR153*'DT-Prelim Calcs'!$C$11</f>
        <v>61.739123008240803</v>
      </c>
      <c r="DT153" s="110">
        <f>MIN('Drive Train'!$G$35-DN152*'DT-Prelim Calcs'!$C$21*'Drive Train'!$G$38,DT152+DN$2)</f>
        <v>11.108316434936199</v>
      </c>
      <c r="DU153" s="110">
        <f>'Drive Train'!$G$35-DN153*'DT-Prelim Calcs'!$C$21*'Drive Train'!$G$38</f>
        <v>11.108316434937439</v>
      </c>
      <c r="DV153" s="1">
        <f>IF(DS153&gt;='Drive Train'!$G$30,1,0)</f>
        <v>1</v>
      </c>
      <c r="DW153" s="110">
        <f t="shared" si="256"/>
        <v>0</v>
      </c>
      <c r="DX153" s="119">
        <f>DX152+'DT-Prelim Calcs'!$C$11</f>
        <v>5.9600000000000044</v>
      </c>
      <c r="DY153" s="2">
        <f>EI153/'Drive Train'!$G$35</f>
        <v>0.87467058542861498</v>
      </c>
      <c r="DZ153" s="88">
        <f>EG153*12*60/(PI() * 'Drive Train'!$G$17)/DY$2*DY153</f>
        <v>4110.8369398423247</v>
      </c>
      <c r="EA153" s="2">
        <f>('DT-Prelim Calcs'!$C$6*DY153-DZ153)/('DT-Prelim Calcs'!$C$6*DY153)*'DT-Prelim Calcs'!$C$7*DY153</f>
        <v>0.24077181223899125</v>
      </c>
      <c r="EB153" s="110">
        <f>EA153/'DT-Prelim Calcs'!$C$7*('DT-Prelim Calcs'!$C$8-'DT-Prelim Calcs'!$C$9)+'DT-Prelim Calcs'!$C$9</f>
        <v>17.685372945073226</v>
      </c>
      <c r="EC153" s="110">
        <f t="shared" si="217"/>
        <v>17.685372945073226</v>
      </c>
      <c r="ED153" s="2">
        <f t="shared" si="257"/>
        <v>1.3877787807814457E-16</v>
      </c>
      <c r="EE153" s="110">
        <f>ED153*'DT-Prelim Calcs'!$C$21/DY$2/'DT-Prelim Calcs'!$C$19/'DT-Prelim Calcs'!$C$18*3.39*'DT-Prelim Calcs'!$C$20</f>
        <v>6.7003532470867188E-15</v>
      </c>
      <c r="EF153" s="88">
        <f t="shared" si="218"/>
        <v>1</v>
      </c>
      <c r="EG153" s="110">
        <f>EE152*'DT-Prelim Calcs'!$C$11+EG152</f>
        <v>9.4647904472821693</v>
      </c>
      <c r="EH153" s="110">
        <f>EH152+0.5*EE153*'DT-Prelim Calcs'!$C$11^2+EG153*'DT-Prelim Calcs'!$C$11</f>
        <v>54.333895919942449</v>
      </c>
      <c r="EI153" s="110">
        <f>MIN('Drive Train'!$G$35-EC152*'DT-Prelim Calcs'!$C$21*'Drive Train'!$G$38,EI152+EC$2)</f>
        <v>11.10831643494341</v>
      </c>
      <c r="EJ153" s="110">
        <f>'Drive Train'!$G$35-EC153*'DT-Prelim Calcs'!$C$21*'Drive Train'!$G$38</f>
        <v>11.10831643494341</v>
      </c>
      <c r="EK153" s="1">
        <f>IF(EH153&gt;='Drive Train'!$G$30,1,0)</f>
        <v>1</v>
      </c>
      <c r="EL153" s="110">
        <f t="shared" si="258"/>
        <v>0</v>
      </c>
      <c r="EM153" s="119">
        <f>EM152+'DT-Prelim Calcs'!$C$11</f>
        <v>5.9600000000000044</v>
      </c>
      <c r="EN153" s="2">
        <f>EX153/'Drive Train'!$G$35</f>
        <v>0.87467058542861498</v>
      </c>
      <c r="EO153" s="88">
        <f>EV153*12*60/(PI() * 'Drive Train'!$G$17)/EN$2*EN153</f>
        <v>4110.8369398423256</v>
      </c>
      <c r="EP153" s="2">
        <f>('DT-Prelim Calcs'!$C$6*EN153-EO153)/('DT-Prelim Calcs'!$C$6*EN153)*'DT-Prelim Calcs'!$C$7*EN153</f>
        <v>0.24077181223899105</v>
      </c>
      <c r="EQ153" s="110">
        <f>EP153/'DT-Prelim Calcs'!$C$7*('DT-Prelim Calcs'!$C$8-'DT-Prelim Calcs'!$C$9)+'DT-Prelim Calcs'!$C$9</f>
        <v>17.685372945073215</v>
      </c>
      <c r="ER153" s="110">
        <f t="shared" si="219"/>
        <v>17.685372945073215</v>
      </c>
      <c r="ES153" s="2">
        <f t="shared" si="259"/>
        <v>-8.3266726846886741E-17</v>
      </c>
      <c r="ET153" s="110">
        <f>ES153*'DT-Prelim Calcs'!$C$21/EN$2/'DT-Prelim Calcs'!$C$19/'DT-Prelim Calcs'!$C$18*3.39*'DT-Prelim Calcs'!$C$20</f>
        <v>-4.5356237364894706E-15</v>
      </c>
      <c r="EU153" s="88">
        <f t="shared" si="220"/>
        <v>1</v>
      </c>
      <c r="EV153" s="110">
        <f>ET152*'DT-Prelim Calcs'!$C$11+EV152</f>
        <v>8.3892460782728335</v>
      </c>
      <c r="EW153" s="110">
        <f>EW152+0.5*ET153*'DT-Prelim Calcs'!$C$11^2+EV153*'DT-Prelim Calcs'!$C$11</f>
        <v>48.456462973064404</v>
      </c>
      <c r="EX153" s="110">
        <f>MIN('Drive Train'!$G$35-ER152*'DT-Prelim Calcs'!$C$21*'Drive Train'!$G$38,EX152+ER$2)</f>
        <v>11.10831643494341</v>
      </c>
      <c r="EY153" s="110">
        <f>'Drive Train'!$G$35-ER153*'DT-Prelim Calcs'!$C$21*'Drive Train'!$G$38</f>
        <v>11.10831643494341</v>
      </c>
      <c r="EZ153" s="1">
        <f>IF(EW153&gt;='Drive Train'!$G$30,1,0)</f>
        <v>1</v>
      </c>
      <c r="FA153" s="110">
        <f t="shared" si="260"/>
        <v>0</v>
      </c>
      <c r="FB153" s="119">
        <f>FB152+'DT-Prelim Calcs'!$C$11</f>
        <v>5.9600000000000044</v>
      </c>
      <c r="FC153" s="2">
        <f>FM153/'Drive Train'!$G$35</f>
        <v>0.87467058542861498</v>
      </c>
      <c r="FD153" s="88">
        <f>FK153*12*60/(PI() * 'Drive Train'!$G$17)/FC$2*FC153</f>
        <v>4110.8369398423247</v>
      </c>
      <c r="FE153" s="2">
        <f>('DT-Prelim Calcs'!$C$6*FC153-FD153)/('DT-Prelim Calcs'!$C$6*FC153)*'DT-Prelim Calcs'!$C$7*FC153</f>
        <v>0.24077181223899125</v>
      </c>
      <c r="FF153" s="110">
        <f>FE153/'DT-Prelim Calcs'!$C$7*('DT-Prelim Calcs'!$C$8-'DT-Prelim Calcs'!$C$9)+'DT-Prelim Calcs'!$C$9</f>
        <v>17.685372945073226</v>
      </c>
      <c r="FG153" s="110">
        <f t="shared" si="221"/>
        <v>17.685372945073226</v>
      </c>
      <c r="FH153" s="2">
        <f t="shared" si="261"/>
        <v>1.1102230246251565E-16</v>
      </c>
      <c r="FI153" s="110">
        <f>FH153*'DT-Prelim Calcs'!$C$21/FC$2/'DT-Prelim Calcs'!$C$19/'DT-Prelim Calcs'!$C$18*3.39*'DT-Prelim Calcs'!$C$20</f>
        <v>6.7347140329692135E-15</v>
      </c>
      <c r="FJ153" s="88">
        <f t="shared" si="222"/>
        <v>1</v>
      </c>
      <c r="FK153" s="110">
        <f>FI152*'DT-Prelim Calcs'!$C$11+FK152</f>
        <v>7.5332005600817276</v>
      </c>
      <c r="FL153" s="110">
        <f>FL152+0.5*FI153*'DT-Prelim Calcs'!$C$11^2+FK153*'DT-Prelim Calcs'!$C$11</f>
        <v>43.701954344408364</v>
      </c>
      <c r="FM153" s="110">
        <f>MIN('Drive Train'!$G$35-FG152*'DT-Prelim Calcs'!$C$21*'Drive Train'!$G$38,FM152+FG$2)</f>
        <v>11.10831643494341</v>
      </c>
      <c r="FN153" s="110">
        <f>'Drive Train'!$G$35-FG153*'DT-Prelim Calcs'!$C$21*'Drive Train'!$G$38</f>
        <v>11.10831643494341</v>
      </c>
      <c r="FO153" s="1">
        <f>IF(FL153&gt;='Drive Train'!$G$30,1,0)</f>
        <v>1</v>
      </c>
      <c r="FP153" s="110">
        <f t="shared" si="262"/>
        <v>0</v>
      </c>
      <c r="FQ153" s="119">
        <f>FQ152+'DT-Prelim Calcs'!$C$11</f>
        <v>5.9600000000000044</v>
      </c>
      <c r="FR153" s="2">
        <f>GB153/'Drive Train'!$G$35</f>
        <v>0.87467058542861498</v>
      </c>
      <c r="FS153" s="88">
        <f>FZ153*12*60/(PI() * 'Drive Train'!$G$17)/FR$2*FR153</f>
        <v>4110.8369398423247</v>
      </c>
      <c r="FT153" s="2">
        <f>('DT-Prelim Calcs'!$C$6*FR153-FS153)/('DT-Prelim Calcs'!$C$6*FR153)*'DT-Prelim Calcs'!$C$7*FR153</f>
        <v>0.24077181223899125</v>
      </c>
      <c r="FU153" s="110">
        <f>FT153/'DT-Prelim Calcs'!$C$7*('DT-Prelim Calcs'!$C$8-'DT-Prelim Calcs'!$C$9)+'DT-Prelim Calcs'!$C$9</f>
        <v>17.685372945073226</v>
      </c>
      <c r="FV153" s="110">
        <f t="shared" si="223"/>
        <v>17.685372945073226</v>
      </c>
      <c r="FW153" s="2">
        <f t="shared" si="263"/>
        <v>1.3877787807814457E-16</v>
      </c>
      <c r="FX153" s="110">
        <f>FW153*'DT-Prelim Calcs'!$C$21/FR$2/'DT-Prelim Calcs'!$C$19/'DT-Prelim Calcs'!$C$18*3.39*'DT-Prelim Calcs'!$C$20</f>
        <v>9.2774121882739154E-15</v>
      </c>
      <c r="FY153" s="88">
        <f t="shared" si="224"/>
        <v>1</v>
      </c>
      <c r="FZ153" s="110">
        <f>FX152*'DT-Prelim Calcs'!$C$11+FZ152</f>
        <v>6.8356819897037893</v>
      </c>
      <c r="GA153" s="110">
        <f>GA152+0.5*FX153*'DT-Prelim Calcs'!$C$11^2+FZ153*'DT-Prelim Calcs'!$C$11</f>
        <v>39.784116813928527</v>
      </c>
      <c r="GB153" s="110">
        <f>MIN('Drive Train'!$G$35-FV152*'DT-Prelim Calcs'!$C$21*'Drive Train'!$G$38,GB152+FV$2)</f>
        <v>11.10831643494341</v>
      </c>
      <c r="GC153" s="110">
        <f>'Drive Train'!$G$35-FV153*'DT-Prelim Calcs'!$C$21*'Drive Train'!$G$38</f>
        <v>11.10831643494341</v>
      </c>
      <c r="GD153" s="1">
        <f>IF(GA153&gt;='Drive Train'!$G$30,1,0)</f>
        <v>1</v>
      </c>
      <c r="GE153" s="110">
        <f t="shared" si="264"/>
        <v>0</v>
      </c>
      <c r="GF153" s="119">
        <f>GF152+'DT-Prelim Calcs'!$C$11</f>
        <v>5.9600000000000044</v>
      </c>
      <c r="GG153" s="2">
        <f>GQ153/'Drive Train'!$G$35</f>
        <v>0.87467058460102709</v>
      </c>
      <c r="GH153" s="88">
        <f>GO153*12*60/(PI() * 'Drive Train'!$G$17)/GG$2*GG153</f>
        <v>4110.8369281449122</v>
      </c>
      <c r="GI153" s="2">
        <f>('DT-Prelim Calcs'!$C$6*GG153-GH153)/('DT-Prelim Calcs'!$C$6*GG153)*'DT-Prelim Calcs'!$C$7*GG153</f>
        <v>0.24077181389629637</v>
      </c>
      <c r="GJ153" s="110">
        <f>GI153/'DT-Prelim Calcs'!$C$7*('DT-Prelim Calcs'!$C$8-'DT-Prelim Calcs'!$C$9)+'DT-Prelim Calcs'!$C$9</f>
        <v>17.685373046157085</v>
      </c>
      <c r="GK153" s="110">
        <f t="shared" si="265"/>
        <v>17.685373046157085</v>
      </c>
      <c r="GL153" s="2">
        <f t="shared" si="266"/>
        <v>2.1146117357151439E-9</v>
      </c>
      <c r="GM153" s="110">
        <f>GL153*'DT-Prelim Calcs'!$C$21/GG$2/'DT-Prelim Calcs'!$C$19/'DT-Prelim Calcs'!$C$18*3.39*'DT-Prelim Calcs'!$C$20</f>
        <v>7.85352702625348E-8</v>
      </c>
      <c r="GN153" s="88">
        <f t="shared" si="225"/>
        <v>1</v>
      </c>
      <c r="GO153" s="110">
        <f>GM152*'DT-Prelim Calcs'!$C$11+GO152</f>
        <v>12.304227558096963</v>
      </c>
      <c r="GP153" s="110">
        <f>GP152+0.5*GM153*'DT-Prelim Calcs'!$C$11^2+GO153*'DT-Prelim Calcs'!$C$11</f>
        <v>67.254892741892903</v>
      </c>
      <c r="GQ153" s="110">
        <f>MIN('Drive Train'!$G$35-GK152*'DT-Prelim Calcs'!$C$21*'Drive Train'!$G$38,GQ152+GK$2)</f>
        <v>11.108316424433044</v>
      </c>
      <c r="GR153" s="110">
        <f>'Drive Train'!$G$35-GK153*'DT-Prelim Calcs'!$C$21*'Drive Train'!$G$38</f>
        <v>11.108316425845862</v>
      </c>
      <c r="GS153" s="1">
        <f>IF(GP153&gt;='Drive Train'!$G$30,1,0)</f>
        <v>1</v>
      </c>
      <c r="GT153" s="110">
        <f t="shared" si="267"/>
        <v>0</v>
      </c>
      <c r="GU153" s="119">
        <f>GU152+'DT-Prelim Calcs'!$C$11</f>
        <v>5.9600000000000044</v>
      </c>
      <c r="GV153" s="2">
        <f>HF153/'Drive Train'!$G$35</f>
        <v>0.87467058483704185</v>
      </c>
      <c r="GW153" s="88">
        <f>HD153*12*60/(PI() * 'Drive Train'!$G$17)/GV$2*GV153</f>
        <v>4110.836931480826</v>
      </c>
      <c r="GX153" s="2">
        <f>('DT-Prelim Calcs'!$C$6*GV153-GW153)/('DT-Prelim Calcs'!$C$6*GV153)*'DT-Prelim Calcs'!$C$7*GV153</f>
        <v>0.24077181342365975</v>
      </c>
      <c r="GY153" s="110">
        <f>GX153/'DT-Prelim Calcs'!$C$7*('DT-Prelim Calcs'!$C$8-'DT-Prelim Calcs'!$C$9)+'DT-Prelim Calcs'!$C$9</f>
        <v>17.685373017329603</v>
      </c>
      <c r="GZ153" s="110">
        <f t="shared" si="226"/>
        <v>17.685373017329603</v>
      </c>
      <c r="HA153" s="2">
        <f t="shared" si="268"/>
        <v>1.5115587115310802E-9</v>
      </c>
      <c r="HB153" s="110">
        <f>HA153*'DT-Prelim Calcs'!$C$21/GV$2/'DT-Prelim Calcs'!$C$19/'DT-Prelim Calcs'!$C$18*3.39*'DT-Prelim Calcs'!$C$20</f>
        <v>5.6138282939981559E-8</v>
      </c>
      <c r="HC153" s="88">
        <f t="shared" si="227"/>
        <v>1</v>
      </c>
      <c r="HD153" s="110">
        <f>HB152*'DT-Prelim Calcs'!$C$11+HD152</f>
        <v>12.304227564761669</v>
      </c>
      <c r="HE153" s="110">
        <f>HE152+0.5*HB153*'DT-Prelim Calcs'!$C$11^2+HD153*'DT-Prelim Calcs'!$C$11</f>
        <v>67.922509764367661</v>
      </c>
      <c r="HF153" s="110">
        <f>MIN('Drive Train'!$G$35-GZ152*'DT-Prelim Calcs'!$C$21*'Drive Train'!$G$38,HF152+GZ$2)</f>
        <v>11.108316427430431</v>
      </c>
      <c r="HG153" s="110">
        <f>'Drive Train'!$G$35-GZ153*'DT-Prelim Calcs'!$C$21*'Drive Train'!$G$38</f>
        <v>11.108316428440336</v>
      </c>
      <c r="HH153" s="1">
        <f>IF(HE153&gt;='Drive Train'!$G$30,1,0)</f>
        <v>1</v>
      </c>
      <c r="HI153" s="110">
        <f t="shared" si="269"/>
        <v>0</v>
      </c>
      <c r="HJ153" s="119">
        <f>HJ152+'DT-Prelim Calcs'!$C$11</f>
        <v>5.9600000000000044</v>
      </c>
      <c r="HK153" s="2">
        <f>HU153/'Drive Train'!$G$35</f>
        <v>0.8746705849513946</v>
      </c>
      <c r="HL153" s="88">
        <f>HS153*12*60/(PI() * 'Drive Train'!$G$17)/HK$2*HK153</f>
        <v>4110.8369330971309</v>
      </c>
      <c r="HM153" s="2">
        <f>('DT-Prelim Calcs'!$C$6*HK153-HL153)/('DT-Prelim Calcs'!$C$6*HK153)*'DT-Prelim Calcs'!$C$7*HK153</f>
        <v>0.24077181319465912</v>
      </c>
      <c r="HN153" s="110">
        <f>HM153/'DT-Prelim Calcs'!$C$7*('DT-Prelim Calcs'!$C$8-'DT-Prelim Calcs'!$C$9)+'DT-Prelim Calcs'!$C$9</f>
        <v>17.685373003362187</v>
      </c>
      <c r="HO153" s="110">
        <f t="shared" si="228"/>
        <v>17.685373003362187</v>
      </c>
      <c r="HP153" s="2">
        <f t="shared" si="270"/>
        <v>1.2193691056872069E-9</v>
      </c>
      <c r="HQ153" s="110">
        <f>HP153*'DT-Prelim Calcs'!$C$21/HK$2/'DT-Prelim Calcs'!$C$19/'DT-Prelim Calcs'!$C$18*3.39*'DT-Prelim Calcs'!$C$20</f>
        <v>4.5286555752772157E-8</v>
      </c>
      <c r="HR153" s="88">
        <f t="shared" si="229"/>
        <v>1</v>
      </c>
      <c r="HS153" s="110">
        <f>HQ152*'DT-Prelim Calcs'!$C$11+HS152</f>
        <v>12.30422756799083</v>
      </c>
      <c r="HT153" s="110">
        <f>HT152+0.5*HQ153*'DT-Prelim Calcs'!$C$11^2+HS153*'DT-Prelim Calcs'!$C$11</f>
        <v>68.391232528386126</v>
      </c>
      <c r="HU153" s="110">
        <f>MIN('Drive Train'!$G$35-HO152*'DT-Prelim Calcs'!$C$21*'Drive Train'!$G$38,HU152+HO$2)</f>
        <v>11.108316428882711</v>
      </c>
      <c r="HV153" s="110">
        <f>'Drive Train'!$G$35-HO153*'DT-Prelim Calcs'!$C$21*'Drive Train'!$G$38</f>
        <v>11.108316429697403</v>
      </c>
      <c r="HW153" s="1">
        <f>IF(HT153&gt;='Drive Train'!$G$30,1,0)</f>
        <v>1</v>
      </c>
      <c r="HX153" s="110">
        <f t="shared" si="271"/>
        <v>0</v>
      </c>
      <c r="HY153" s="119">
        <f>HY152+'DT-Prelim Calcs'!$C$11</f>
        <v>5.9600000000000044</v>
      </c>
      <c r="HZ153" s="2">
        <f>IJ153/'Drive Train'!$G$35</f>
        <v>0.8746705850128883</v>
      </c>
      <c r="IA153" s="88">
        <f>IH153*12*60/(PI() * 'Drive Train'!$G$17)/HZ$2*HZ153</f>
        <v>4110.8369339663031</v>
      </c>
      <c r="IB153" s="2">
        <f>('DT-Prelim Calcs'!$C$6*HZ153-IA153)/('DT-Prelim Calcs'!$C$6*HZ153)*'DT-Prelim Calcs'!$C$7*HZ153</f>
        <v>0.24077181307151369</v>
      </c>
      <c r="IC153" s="110">
        <f>IB153/'DT-Prelim Calcs'!$C$7*('DT-Prelim Calcs'!$C$8-'DT-Prelim Calcs'!$C$9)+'DT-Prelim Calcs'!$C$9</f>
        <v>17.685372995851189</v>
      </c>
      <c r="ID153" s="110">
        <f t="shared" si="230"/>
        <v>17.685372995851189</v>
      </c>
      <c r="IE153" s="2">
        <f t="shared" si="272"/>
        <v>1.0622437096596826E-9</v>
      </c>
      <c r="IF153" s="110">
        <f>IE153*'DT-Prelim Calcs'!$C$21/HZ$2/'DT-Prelim Calcs'!$C$19/'DT-Prelim Calcs'!$C$18*3.39*'DT-Prelim Calcs'!$C$20</f>
        <v>3.9451023284228382E-8</v>
      </c>
      <c r="IG153" s="88">
        <f t="shared" si="231"/>
        <v>1</v>
      </c>
      <c r="IH153" s="110">
        <f>IF152*'DT-Prelim Calcs'!$C$11+IH152</f>
        <v>12.304227569727319</v>
      </c>
      <c r="II153" s="110">
        <f>II152+0.5*IF153*'DT-Prelim Calcs'!$C$11^2+IH153*'DT-Prelim Calcs'!$C$11</f>
        <v>68.720297899237821</v>
      </c>
      <c r="IJ153" s="110">
        <f>MIN('Drive Train'!$G$35-ID152*'DT-Prelim Calcs'!$C$21*'Drive Train'!$G$38,IJ152+ID$2)</f>
        <v>11.108316429663681</v>
      </c>
      <c r="IK153" s="110">
        <f>'Drive Train'!$G$35-ID153*'DT-Prelim Calcs'!$C$21*'Drive Train'!$G$38</f>
        <v>11.108316430373392</v>
      </c>
      <c r="IL153" s="1">
        <f>IF(II153&gt;='Drive Train'!$G$30,1,0)</f>
        <v>1</v>
      </c>
      <c r="IM153" s="110">
        <f t="shared" si="273"/>
        <v>0</v>
      </c>
      <c r="IN153" s="119">
        <f>IN152+'DT-Prelim Calcs'!$C$11</f>
        <v>5.9600000000000044</v>
      </c>
      <c r="IO153" s="2">
        <f>IY153/'Drive Train'!$G$35</f>
        <v>0.87467058504898809</v>
      </c>
      <c r="IP153" s="88">
        <f>IW153*12*60/(PI() * 'Drive Train'!$G$17)/IO$2*IO153</f>
        <v>4110.8369344765479</v>
      </c>
      <c r="IQ153" s="2">
        <f>('DT-Prelim Calcs'!$C$6*IO153-IP153)/('DT-Prelim Calcs'!$C$6*IO153)*'DT-Prelim Calcs'!$C$7*IO153</f>
        <v>0.24077181299922171</v>
      </c>
      <c r="IR153" s="110">
        <f>IQ153/'DT-Prelim Calcs'!$C$7*('DT-Prelim Calcs'!$C$8-'DT-Prelim Calcs'!$C$9)+'DT-Prelim Calcs'!$C$9</f>
        <v>17.685372991441895</v>
      </c>
      <c r="IS153" s="110">
        <f t="shared" si="232"/>
        <v>17.685372991441895</v>
      </c>
      <c r="IT153" s="2">
        <f t="shared" si="274"/>
        <v>9.7000385501644359E-10</v>
      </c>
      <c r="IU153" s="110">
        <f>IT153*'DT-Prelim Calcs'!$C$21/IO$2/'DT-Prelim Calcs'!$C$19/'DT-Prelim Calcs'!$C$18*3.39*'DT-Prelim Calcs'!$C$20</f>
        <v>3.6025296569941598E-8</v>
      </c>
      <c r="IV153" s="88">
        <f t="shared" si="233"/>
        <v>1</v>
      </c>
      <c r="IW153" s="110">
        <f>IU152*'DT-Prelim Calcs'!$C$11+IW152</f>
        <v>12.304227570746724</v>
      </c>
      <c r="IX153" s="110">
        <f>IX152+0.5*IU153*'DT-Prelim Calcs'!$C$11^2+IW153*'DT-Prelim Calcs'!$C$11</f>
        <v>68.953015680449823</v>
      </c>
      <c r="IY153" s="110">
        <f>MIN('Drive Train'!$G$35-IS152*'DT-Prelim Calcs'!$C$21*'Drive Train'!$G$38,IY152+IS$2)</f>
        <v>11.108316430122148</v>
      </c>
      <c r="IZ153" s="110">
        <f>'Drive Train'!$G$35-IS153*'DT-Prelim Calcs'!$C$21*'Drive Train'!$G$38</f>
        <v>11.108316430770229</v>
      </c>
      <c r="JA153" s="1">
        <f>IF(IX153&gt;='Drive Train'!$G$30,1,0)</f>
        <v>1</v>
      </c>
      <c r="JB153" s="110">
        <f t="shared" si="275"/>
        <v>0</v>
      </c>
      <c r="JC153" s="119">
        <f>JC152+'DT-Prelim Calcs'!$C$11</f>
        <v>5.9600000000000044</v>
      </c>
      <c r="JD153" s="2">
        <f>JN153/'Drive Train'!$G$35</f>
        <v>0.87467058507012585</v>
      </c>
      <c r="JE153" s="88">
        <f>JL153*12*60/(PI() * 'Drive Train'!$G$17)/JD$2*JD153</f>
        <v>4110.8369347753187</v>
      </c>
      <c r="JF153" s="2">
        <f>('DT-Prelim Calcs'!$C$6*JD153-JE153)/('DT-Prelim Calcs'!$C$6*JD153)*'DT-Prelim Calcs'!$C$7*JD153</f>
        <v>0.24077181295689129</v>
      </c>
      <c r="JG153" s="110">
        <f>JF153/'DT-Prelim Calcs'!$C$7*('DT-Prelim Calcs'!$C$8-'DT-Prelim Calcs'!$C$9)+'DT-Prelim Calcs'!$C$9</f>
        <v>17.685372988860038</v>
      </c>
      <c r="JH153" s="110">
        <f t="shared" si="234"/>
        <v>17.685372988860038</v>
      </c>
      <c r="JI153" s="2">
        <f t="shared" si="276"/>
        <v>9.1599311469181544E-10</v>
      </c>
      <c r="JJ153" s="110">
        <f>JI153*'DT-Prelim Calcs'!$C$21/JD$2/'DT-Prelim Calcs'!$C$19/'DT-Prelim Calcs'!$C$18*3.39*'DT-Prelim Calcs'!$C$20</f>
        <v>3.4019373677888923E-8</v>
      </c>
      <c r="JK153" s="88">
        <f t="shared" si="235"/>
        <v>1</v>
      </c>
      <c r="JL153" s="110">
        <f>JJ152*'DT-Prelim Calcs'!$C$11+JL152</f>
        <v>12.304227571343626</v>
      </c>
      <c r="JM153" s="110">
        <f>JM152+0.5*JJ153*'DT-Prelim Calcs'!$C$11^2+JL153*'DT-Prelim Calcs'!$C$11</f>
        <v>69.11064842446747</v>
      </c>
      <c r="JN153" s="110">
        <f>MIN('Drive Train'!$G$35-JH152*'DT-Prelim Calcs'!$C$21*'Drive Train'!$G$38,JN152+JH$2)</f>
        <v>11.108316430390598</v>
      </c>
      <c r="JO153" s="110">
        <f>'Drive Train'!$G$35-JH153*'DT-Prelim Calcs'!$C$21*'Drive Train'!$G$38</f>
        <v>11.108316431002596</v>
      </c>
      <c r="JP153" s="1">
        <f>IF(JM153&gt;='Drive Train'!$G$30,1,0)</f>
        <v>1</v>
      </c>
      <c r="JQ153" s="110">
        <f>MIN(JG153,'DT-Prelim Calcs'!$C$10)*'DT-Prelim Calcs'!$C$11*1000/60/60*(1-JP153)</f>
        <v>0</v>
      </c>
      <c r="JR153" s="119">
        <f>JR152+'DT-Prelim Calcs'!$C$11</f>
        <v>5.9600000000000044</v>
      </c>
      <c r="JS153" s="2">
        <f>KC153/'Drive Train'!$G$35</f>
        <v>0.87467058507790274</v>
      </c>
      <c r="JT153" s="88">
        <f>KA153*12*60/(PI() * 'Drive Train'!$G$17)/JS$2*JS153</f>
        <v>4110.8369348852375</v>
      </c>
      <c r="JU153" s="2">
        <f>('DT-Prelim Calcs'!$C$6*JS153-JT153)/('DT-Prelim Calcs'!$C$6*JS153)*'DT-Prelim Calcs'!$C$7*JS153</f>
        <v>0.240771812941318</v>
      </c>
      <c r="JV153" s="110">
        <f>JU153/'DT-Prelim Calcs'!$C$7*('DT-Prelim Calcs'!$C$8-'DT-Prelim Calcs'!$C$9)+'DT-Prelim Calcs'!$C$9</f>
        <v>17.685372987910178</v>
      </c>
      <c r="JW153" s="110">
        <f t="shared" si="236"/>
        <v>17.685372987910178</v>
      </c>
      <c r="JX153" s="2">
        <f t="shared" si="277"/>
        <v>8.9612259279725492E-10</v>
      </c>
      <c r="JY153" s="110">
        <f>JX153*'DT-Prelim Calcs'!$C$21/JS$2/'DT-Prelim Calcs'!$C$19/'DT-Prelim Calcs'!$C$18*3.39*'DT-Prelim Calcs'!$C$20</f>
        <v>3.3281395740431213E-8</v>
      </c>
      <c r="JZ153" s="88">
        <f t="shared" si="237"/>
        <v>1</v>
      </c>
      <c r="KA153" s="110">
        <f>JY152*'DT-Prelim Calcs'!$C$11+KA152</f>
        <v>12.304227571563228</v>
      </c>
      <c r="KB153" s="110">
        <f>KB152+0.5*JY153*'DT-Prelim Calcs'!$C$11^2+KA153*'DT-Prelim Calcs'!$C$11</f>
        <v>69.172738507746715</v>
      </c>
      <c r="KC153" s="110">
        <f>MIN('Drive Train'!$G$35-JW152*'DT-Prelim Calcs'!$C$21*'Drive Train'!$G$38,KC152+JW$2)</f>
        <v>11.108316430489364</v>
      </c>
      <c r="KD153" s="110">
        <f>'Drive Train'!$G$35-JW153*'DT-Prelim Calcs'!$C$21*'Drive Train'!$G$38</f>
        <v>11.108316431088083</v>
      </c>
      <c r="KE153" s="1">
        <f>IF(KB153&gt;='Drive Train'!$G$30,1,0)</f>
        <v>1</v>
      </c>
      <c r="KF153" s="110">
        <f>MIN(JV153,'DT-Prelim Calcs'!$C$10)*'DT-Prelim Calcs'!$C$11*1000/60/60*(1-KE153)</f>
        <v>0</v>
      </c>
      <c r="KG153" s="119">
        <f>KG152+'DT-Prelim Calcs'!$C$11</f>
        <v>5.9600000000000044</v>
      </c>
      <c r="KH153" s="2">
        <f>KR153/'Drive Train'!$G$35</f>
        <v>0.87467058507732443</v>
      </c>
      <c r="KI153" s="88">
        <f>KP153*12*60/(PI() * 'Drive Train'!$G$17)/KH$2*KH153</f>
        <v>4110.8369348770648</v>
      </c>
      <c r="KJ153" s="2">
        <f>('DT-Prelim Calcs'!$C$6*KH153-KI153)/('DT-Prelim Calcs'!$C$6*KH153)*'DT-Prelim Calcs'!$C$7*KH153</f>
        <v>0.24077181294247585</v>
      </c>
      <c r="KK153" s="110">
        <f>KJ153/'DT-Prelim Calcs'!$C$7*('DT-Prelim Calcs'!$C$8-'DT-Prelim Calcs'!$C$9)+'DT-Prelim Calcs'!$C$9</f>
        <v>17.685372987980799</v>
      </c>
      <c r="KL153" s="110">
        <f t="shared" si="238"/>
        <v>17.685372987980799</v>
      </c>
      <c r="KM153" s="2">
        <f t="shared" si="278"/>
        <v>8.9759991106497239E-10</v>
      </c>
      <c r="KN153" s="110">
        <f>KM153*'DT-Prelim Calcs'!$C$21/KH$2/'DT-Prelim Calcs'!$C$19/'DT-Prelim Calcs'!$C$18*3.39*'DT-Prelim Calcs'!$C$20</f>
        <v>3.3336262356112661E-8</v>
      </c>
      <c r="KO153" s="88">
        <f t="shared" si="239"/>
        <v>1</v>
      </c>
      <c r="KP153" s="110">
        <f>KN152*'DT-Prelim Calcs'!$C$11+KP152</f>
        <v>12.304227571546901</v>
      </c>
      <c r="KQ153" s="110">
        <f>KQ152+0.5*KN153*'DT-Prelim Calcs'!$C$11^2+KP153*'DT-Prelim Calcs'!$C$11</f>
        <v>69.16818307179166</v>
      </c>
      <c r="KR153" s="110">
        <f>MIN('Drive Train'!$G$35-KL152*'DT-Prelim Calcs'!$C$21*'Drive Train'!$G$38,KR152+KL$2)</f>
        <v>11.10831643048202</v>
      </c>
      <c r="KS153" s="110">
        <f>'Drive Train'!$G$35-KL153*'DT-Prelim Calcs'!$C$21*'Drive Train'!$G$38</f>
        <v>11.108316431081727</v>
      </c>
      <c r="KT153" s="1">
        <f>IF(KQ153&gt;='Drive Train'!$G$30,1,0)</f>
        <v>1</v>
      </c>
      <c r="KU153" s="110">
        <f>MIN(KK153,'DT-Prelim Calcs'!$C$10)*'DT-Prelim Calcs'!$C$11*1000/60/60*(1-KT153)</f>
        <v>0</v>
      </c>
      <c r="KV153" s="119">
        <f>KV152+'DT-Prelim Calcs'!$C$11</f>
        <v>5.9600000000000044</v>
      </c>
      <c r="KW153" s="2">
        <f>LG153/'Drive Train'!$G$35</f>
        <v>0.87467058507786744</v>
      </c>
      <c r="KX153" s="88">
        <f>LE153*12*60/(PI() * 'Drive Train'!$G$17)/KW$2*KW153</f>
        <v>4110.8369348847391</v>
      </c>
      <c r="KY153" s="2">
        <f>('DT-Prelim Calcs'!$C$6*KW153-KX153)/('DT-Prelim Calcs'!$C$6*KW153)*'DT-Prelim Calcs'!$C$7*KW153</f>
        <v>0.24077181294138869</v>
      </c>
      <c r="KZ153" s="110">
        <f>KY153/'DT-Prelim Calcs'!$C$7*('DT-Prelim Calcs'!$C$8-'DT-Prelim Calcs'!$C$9)+'DT-Prelim Calcs'!$C$9</f>
        <v>17.685372987914491</v>
      </c>
      <c r="LA153" s="110">
        <f t="shared" si="240"/>
        <v>17.685372987914491</v>
      </c>
      <c r="LB153" s="2">
        <f t="shared" si="279"/>
        <v>8.9621282617358133E-10</v>
      </c>
      <c r="LC153" s="110">
        <f>LB153*'DT-Prelim Calcs'!$C$21/KW$2/'DT-Prelim Calcs'!$C$19/'DT-Prelim Calcs'!$C$18*3.39*'DT-Prelim Calcs'!$C$20</f>
        <v>3.3284746947878329E-8</v>
      </c>
      <c r="LD153" s="88">
        <f t="shared" si="241"/>
        <v>1</v>
      </c>
      <c r="LE153" s="110">
        <f>LC152*'DT-Prelim Calcs'!$C$11+LE152</f>
        <v>12.304227571562231</v>
      </c>
      <c r="LF153" s="110">
        <f>LF152+0.5*LC153*'DT-Prelim Calcs'!$C$11^2+LE153*'DT-Prelim Calcs'!$C$11</f>
        <v>69.172523423271542</v>
      </c>
      <c r="LG153" s="110">
        <f>MIN('Drive Train'!$G$35-LA152*'DT-Prelim Calcs'!$C$21*'Drive Train'!$G$38,LG152+LA$2)</f>
        <v>11.108316430488916</v>
      </c>
      <c r="LH153" s="110">
        <f>'Drive Train'!$G$35-LA153*'DT-Prelim Calcs'!$C$21*'Drive Train'!$G$38</f>
        <v>11.108316431087696</v>
      </c>
      <c r="LI153" s="1">
        <f>IF(LF153&gt;='Drive Train'!$G$30,1,0)</f>
        <v>1</v>
      </c>
      <c r="LJ153" s="110">
        <f>MIN(KZ153,'DT-Prelim Calcs'!$C$10)*'DT-Prelim Calcs'!$C$11*1000/60/60*(1-LI153)</f>
        <v>0</v>
      </c>
      <c r="LK153" s="119">
        <f>LK152+'DT-Prelim Calcs'!$C$11</f>
        <v>5.9600000000000044</v>
      </c>
      <c r="LL153" s="2">
        <f>LV153/'Drive Train'!$G$35</f>
        <v>0.87467058507745832</v>
      </c>
      <c r="LM153" s="88">
        <f>LT153*12*60/(PI() * 'Drive Train'!$G$17)/LL$2*LL153</f>
        <v>4110.8369348789565</v>
      </c>
      <c r="LN153" s="2">
        <f>('DT-Prelim Calcs'!$C$6*LL153-LM153)/('DT-Prelim Calcs'!$C$6*LL153)*'DT-Prelim Calcs'!$C$7*LL153</f>
        <v>0.24077181294220798</v>
      </c>
      <c r="LO153" s="110">
        <f>LN153/'DT-Prelim Calcs'!$C$7*('DT-Prelim Calcs'!$C$8-'DT-Prelim Calcs'!$C$9)+'DT-Prelim Calcs'!$C$9</f>
        <v>17.68537298796446</v>
      </c>
      <c r="LP153" s="110">
        <f t="shared" si="242"/>
        <v>17.68537298796446</v>
      </c>
      <c r="LQ153" s="2">
        <f t="shared" si="280"/>
        <v>8.9725815666241715E-10</v>
      </c>
      <c r="LR153" s="110">
        <f>LQ153*'DT-Prelim Calcs'!$C$21/LL$2/'DT-Prelim Calcs'!$C$19/'DT-Prelim Calcs'!$C$18*3.39*'DT-Prelim Calcs'!$C$20</f>
        <v>3.3323569825415528E-8</v>
      </c>
      <c r="LS153" s="88">
        <f t="shared" si="243"/>
        <v>1</v>
      </c>
      <c r="LT153" s="110">
        <f>LR152*'DT-Prelim Calcs'!$C$11+LT152</f>
        <v>12.304227571550678</v>
      </c>
      <c r="LU153" s="110">
        <f>LU152+0.5*LR153*'DT-Prelim Calcs'!$C$11^2+LT153*'DT-Prelim Calcs'!$C$11</f>
        <v>69.169647839555878</v>
      </c>
      <c r="LV153" s="110">
        <f>MIN('Drive Train'!$G$35-LP152*'DT-Prelim Calcs'!$C$21*'Drive Train'!$G$38,LV152+LP$2)</f>
        <v>11.10831643048372</v>
      </c>
      <c r="LW153" s="110">
        <f>'Drive Train'!$G$35-LP153*'DT-Prelim Calcs'!$C$21*'Drive Train'!$G$38</f>
        <v>11.108316431083198</v>
      </c>
      <c r="LX153" s="1">
        <f>IF(LU153&gt;='Drive Train'!$G$30,1,0)</f>
        <v>1</v>
      </c>
      <c r="LY153" s="110">
        <f>MIN(LO153,'DT-Prelim Calcs'!$C$10)*'DT-Prelim Calcs'!$C$11*1000/60/60*(1-LX153)</f>
        <v>0</v>
      </c>
      <c r="LZ153" s="119">
        <f>LZ152+'DT-Prelim Calcs'!$C$11</f>
        <v>5.9600000000000044</v>
      </c>
    </row>
    <row r="154" spans="18:338" x14ac:dyDescent="0.2">
      <c r="R154" s="119">
        <f>R153+'DT-Prelim Calcs'!$C$11</f>
        <v>6.0000000000000044</v>
      </c>
      <c r="S154" s="2">
        <f>AG154/'Drive Train'!$G$35</f>
        <v>0</v>
      </c>
      <c r="T154" s="88">
        <f>AE154*12*60/(PI() * 'Drive Train'!$G$17)/S$2*ABS(S154)</f>
        <v>0</v>
      </c>
      <c r="U154" s="2">
        <f>IF(OR(AD153=1,AND($C$32=Motors!$C$28,'DT-Prelim Calcs'!AI153=1)),0,IF(AG154=0,-(V153+$C$9)/($C$8-$C$9)*$C$7,($C$6*S154-T154)/($C$6*S154)*$C$7*S154))</f>
        <v>0</v>
      </c>
      <c r="V154" s="110">
        <f>IF(AND(AD153=1,AI153=1),0,ABS(U154/$C$7*($C$8-$C$9)+$C$9) *'Drive Train'!$K$55 + V153*(1-'Drive Train'!$K$55))</f>
        <v>0</v>
      </c>
      <c r="W154" s="110">
        <f t="shared" si="196"/>
        <v>0</v>
      </c>
      <c r="X154" s="2">
        <f>MAX(MIN(IF(AND(AI153=1,AG154&lt;0),-1,1)*(W154-$C$9)/($C$8-$C$9)*$C$7-$C$29*AE154/T$2 -  AI153*$C$29/2,X$2),MAX(X$4:X153)*-1)</f>
        <v>-0.19877611615902296</v>
      </c>
      <c r="Y154" s="110">
        <f t="shared" si="197"/>
        <v>0</v>
      </c>
      <c r="Z154" s="110">
        <f t="shared" si="198"/>
        <v>0</v>
      </c>
      <c r="AA154" s="110">
        <f t="shared" si="199"/>
        <v>0</v>
      </c>
      <c r="AB154" s="110" t="e">
        <f t="shared" si="200"/>
        <v>#N/A</v>
      </c>
      <c r="AC154" s="88">
        <f t="shared" si="244"/>
        <v>0</v>
      </c>
      <c r="AD154" s="1">
        <f t="shared" si="201"/>
        <v>1</v>
      </c>
      <c r="AE154" s="110">
        <f t="shared" si="202"/>
        <v>0</v>
      </c>
      <c r="AF154" s="110" t="e">
        <f t="shared" si="203"/>
        <v>#N/A</v>
      </c>
      <c r="AG154" s="110">
        <f>IF(AI153=0,MIN('Drive Train'!$G$35-W153*$C$21*'Drive Train'!$G$38,AG153+W$2)-$C$3,IF(AE153-1&lt;=0,0,IF($C$32=Motors!$C$26,MAX(ABS('Drive Train'!$G$35-W153*$C$21*'Drive Train'!$G$38)*-1,AG153-W$2),MAX(0,ABS('Drive Train'!$G$35-W153*$C$21*'Drive Train'!$G$38)*-1,AG153-W$2))))</f>
        <v>0</v>
      </c>
      <c r="AH154" s="110">
        <f>'Drive Train'!$G$35-ABS(W154)*'DT-Prelim Calcs'!$C$21*'Drive Train'!$G$38</f>
        <v>12.7</v>
      </c>
      <c r="AI154" s="1">
        <f>IF(AJ154&gt;='Drive Train'!$G$30,1,0)</f>
        <v>1</v>
      </c>
      <c r="AJ154" s="110">
        <f>AJ153+0.5*Y154*'DT-Prelim Calcs'!$C$11^2+AE154*'DT-Prelim Calcs'!$C$11</f>
        <v>27.383415475911544</v>
      </c>
      <c r="AK154" s="110">
        <f t="shared" si="204"/>
        <v>0</v>
      </c>
      <c r="AL154" s="119">
        <f>AL153+'DT-Prelim Calcs'!$C$11</f>
        <v>6.0000000000000044</v>
      </c>
      <c r="AM154" s="2">
        <f>AW154/'Drive Train'!$G$35</f>
        <v>0.80118910212492189</v>
      </c>
      <c r="AN154" s="88">
        <f>AU154*12*60/(PI() * 'Drive Train'!$G$17)/AM$2*AM154</f>
        <v>2984.9460282915593</v>
      </c>
      <c r="AO154" s="2">
        <f>('DT-Prelim Calcs'!$C$6*AM154-AN154)/('DT-Prelim Calcs'!$C$6*AM154)*'DT-Prelim Calcs'!$C$7*AM154</f>
        <v>0.40899617168602026</v>
      </c>
      <c r="AP154" s="110">
        <f>AO154/'DT-Prelim Calcs'!$C$7*('DT-Prelim Calcs'!$C$8-'DT-Prelim Calcs'!$C$9)+'DT-Prelim Calcs'!$C$9</f>
        <v>27.945865790778544</v>
      </c>
      <c r="AQ154" s="110">
        <f t="shared" si="205"/>
        <v>27.945865790778544</v>
      </c>
      <c r="AR154" s="2">
        <f t="shared" si="245"/>
        <v>0.21813334013549004</v>
      </c>
      <c r="AS154" s="110">
        <f>AR154*'DT-Prelim Calcs'!$C$21/AM$2/'DT-Prelim Calcs'!$C$19/'DT-Prelim Calcs'!$C$18*3.39*'DT-Prelim Calcs'!$C$20</f>
        <v>2.4303980534303418</v>
      </c>
      <c r="AT154" s="88">
        <f t="shared" si="206"/>
        <v>0</v>
      </c>
      <c r="AU154" s="110">
        <f>AS153*'DT-Prelim Calcs'!$C$11+AU153</f>
        <v>32.51238443573618</v>
      </c>
      <c r="AV154" s="110">
        <f>AV153+0.5*AS154*'DT-Prelim Calcs'!$C$11^2+AU154*'DT-Prelim Calcs'!$C$11</f>
        <v>119.36537748169621</v>
      </c>
      <c r="AW154" s="110">
        <f>MIN('Drive Train'!$G$35-AQ153*'DT-Prelim Calcs'!$C$21*'Drive Train'!$G$38,AW153+AQ$2)</f>
        <v>10.175101596986508</v>
      </c>
      <c r="AX154" s="110">
        <f>'Drive Train'!$G$35-AQ154*'DT-Prelim Calcs'!$C$21*'Drive Train'!$G$38</f>
        <v>10.18487207882993</v>
      </c>
      <c r="AY154" s="1">
        <f>IF(AV154&gt;='Drive Train'!$G$30,1,0)</f>
        <v>1</v>
      </c>
      <c r="AZ154" s="110">
        <f t="shared" si="246"/>
        <v>0</v>
      </c>
      <c r="BA154" s="119">
        <f>BA153+'DT-Prelim Calcs'!$C$11</f>
        <v>6.0000000000000044</v>
      </c>
      <c r="BB154" s="2">
        <f>BL154/'Drive Train'!$G$35</f>
        <v>0.86844325765139474</v>
      </c>
      <c r="BC154" s="88">
        <f>BJ154*12*60/(PI() * 'Drive Train'!$G$17)/BB$2*BB154</f>
        <v>4016.5388683876718</v>
      </c>
      <c r="BD154" s="2">
        <f>('DT-Prelim Calcs'!$C$6*BB154-BC154)/('DT-Prelim Calcs'!$C$6*BB154)*'DT-Prelim Calcs'!$C$7*BB154</f>
        <v>0.25475845143459375</v>
      </c>
      <c r="BE154" s="110">
        <f>BD154/'DT-Prelim Calcs'!$C$7*('DT-Prelim Calcs'!$C$8-'DT-Prelim Calcs'!$C$9)+'DT-Prelim Calcs'!$C$9</f>
        <v>18.538458739982314</v>
      </c>
      <c r="BF154" s="110">
        <f t="shared" si="207"/>
        <v>18.538458739982314</v>
      </c>
      <c r="BG154" s="2">
        <f t="shared" si="247"/>
        <v>1.7822785951247949E-2</v>
      </c>
      <c r="BH154" s="110">
        <f>BG154*'DT-Prelim Calcs'!$C$21/BB$2/'DT-Prelim Calcs'!$C$19/'DT-Prelim Calcs'!$C$18*3.39*'DT-Prelim Calcs'!$C$20</f>
        <v>0.30889898178792163</v>
      </c>
      <c r="BI154" s="88">
        <f t="shared" si="208"/>
        <v>0</v>
      </c>
      <c r="BJ154" s="110">
        <f>BH153*'DT-Prelim Calcs'!$C$11+BJ153</f>
        <v>25.946116987846477</v>
      </c>
      <c r="BK154" s="110">
        <f>BK153+0.5*BH154*'DT-Prelim Calcs'!$C$11^2+BJ154*'DT-Prelim Calcs'!$C$11</f>
        <v>117.80242103402099</v>
      </c>
      <c r="BL154" s="110">
        <f>MIN('Drive Train'!$G$35-BF153*'DT-Prelim Calcs'!$C$21*'Drive Train'!$G$38,BL153+BF$2)</f>
        <v>11.029229372172713</v>
      </c>
      <c r="BM154" s="110">
        <f>'Drive Train'!$G$35-BF154*'DT-Prelim Calcs'!$C$21*'Drive Train'!$G$38</f>
        <v>11.031538713401591</v>
      </c>
      <c r="BN154" s="1">
        <f>IF(BK154&gt;='Drive Train'!$G$30,1,0)</f>
        <v>1</v>
      </c>
      <c r="BO154" s="110">
        <f t="shared" si="248"/>
        <v>0</v>
      </c>
      <c r="BP154" s="119">
        <f>BP153+'DT-Prelim Calcs'!$C$11</f>
        <v>6.0000000000000044</v>
      </c>
      <c r="BQ154" s="2">
        <f>CA154/'Drive Train'!$G$35</f>
        <v>0.87453250394581228</v>
      </c>
      <c r="BR154" s="88">
        <f>BY154*12*60/(PI() * 'Drive Train'!$G$17)/BQ$2*BQ154</f>
        <v>4108.7792873245526</v>
      </c>
      <c r="BS154" s="2">
        <f>('DT-Prelim Calcs'!$C$6*BQ154-BR154)/('DT-Prelim Calcs'!$C$6*BQ154)*'DT-Prelim Calcs'!$C$7*BQ154</f>
        <v>0.24107391358968788</v>
      </c>
      <c r="BT154" s="110">
        <f>BS154/'DT-Prelim Calcs'!$C$7*('DT-Prelim Calcs'!$C$8-'DT-Prelim Calcs'!$C$9)+'DT-Prelim Calcs'!$C$9</f>
        <v>17.703798984902949</v>
      </c>
      <c r="BU154" s="110">
        <f t="shared" si="209"/>
        <v>17.703798984902949</v>
      </c>
      <c r="BV154" s="2">
        <f t="shared" si="249"/>
        <v>3.8462124664895292E-4</v>
      </c>
      <c r="BW154" s="110">
        <f>BV154*'DT-Prelim Calcs'!$C$21/BQ$2/'DT-Prelim Calcs'!$C$19/'DT-Prelim Calcs'!$C$18*3.39*'DT-Prelim Calcs'!$C$20</f>
        <v>9.0468985840780215E-3</v>
      </c>
      <c r="BX154" s="88">
        <f t="shared" si="210"/>
        <v>1</v>
      </c>
      <c r="BY154" s="110">
        <f>BW153*'DT-Prelim Calcs'!$C$11+BY153</f>
        <v>19.421069281136944</v>
      </c>
      <c r="BZ154" s="110">
        <f>BZ153+0.5*BW154*'DT-Prelim Calcs'!$C$11^2+BY154*'DT-Prelim Calcs'!$C$11</f>
        <v>100.32780534580945</v>
      </c>
      <c r="CA154" s="110">
        <f>MIN('Drive Train'!$G$35-BU153*'DT-Prelim Calcs'!$C$21*'Drive Train'!$G$38,CA153+BU$2)</f>
        <v>11.106562800111815</v>
      </c>
      <c r="CB154" s="110">
        <f>'Drive Train'!$G$35-BU154*'DT-Prelim Calcs'!$C$21*'Drive Train'!$G$38</f>
        <v>11.106658091358733</v>
      </c>
      <c r="CC154" s="1">
        <f>IF(BZ154&gt;='Drive Train'!$G$30,1,0)</f>
        <v>1</v>
      </c>
      <c r="CD154" s="110">
        <f t="shared" si="250"/>
        <v>0</v>
      </c>
      <c r="CE154" s="119">
        <f>CE153+'DT-Prelim Calcs'!$C$11</f>
        <v>6.0000000000000044</v>
      </c>
      <c r="CF154" s="2">
        <f>CP154/'Drive Train'!$G$35</f>
        <v>0.87466973934722425</v>
      </c>
      <c r="CG154" s="88">
        <f>CN154*12*60/(PI() * 'Drive Train'!$G$17)/CF$2*CF154</f>
        <v>4110.824592188801</v>
      </c>
      <c r="CH154" s="2">
        <f>('DT-Prelim Calcs'!$C$6*CF154-CG154)/('DT-Prelim Calcs'!$C$6*CF154)*'DT-Prelim Calcs'!$C$7*CF154</f>
        <v>0.24077360046139967</v>
      </c>
      <c r="CI154" s="110">
        <f>CH154/'DT-Prelim Calcs'!$C$7*('DT-Prelim Calcs'!$C$8-'DT-Prelim Calcs'!$C$9)+'DT-Prelim Calcs'!$C$9</f>
        <v>17.68548201395771</v>
      </c>
      <c r="CJ154" s="110">
        <f t="shared" si="211"/>
        <v>17.68548201395771</v>
      </c>
      <c r="CK154" s="2">
        <f t="shared" si="251"/>
        <v>2.2785232040023473E-6</v>
      </c>
      <c r="CL154" s="110">
        <f>CK154*'DT-Prelim Calcs'!$C$21/CF$2/'DT-Prelim Calcs'!$C$19/'DT-Prelim Calcs'!$C$18*3.39*'DT-Prelim Calcs'!$C$20</f>
        <v>6.7698266344961373E-5</v>
      </c>
      <c r="CM154" s="88">
        <f t="shared" si="212"/>
        <v>1</v>
      </c>
      <c r="CN154" s="110">
        <f>CL153*'DT-Prelim Calcs'!$C$11+CN153</f>
        <v>15.380253156864448</v>
      </c>
      <c r="CO154" s="110">
        <f>CO153+0.5*CL154*'DT-Prelim Calcs'!$C$11^2+CN154*'DT-Prelim Calcs'!$C$11</f>
        <v>84.252645237993704</v>
      </c>
      <c r="CP154" s="110">
        <f>MIN('Drive Train'!$G$35-CJ153*'DT-Prelim Calcs'!$C$21*'Drive Train'!$G$38,CP153+CJ$2)</f>
        <v>11.108305689709747</v>
      </c>
      <c r="CQ154" s="110">
        <f>'Drive Train'!$G$35-CJ154*'DT-Prelim Calcs'!$C$21*'Drive Train'!$G$38</f>
        <v>11.108306618743805</v>
      </c>
      <c r="CR154" s="1">
        <f>IF(CO154&gt;='Drive Train'!$G$30,1,0)</f>
        <v>1</v>
      </c>
      <c r="CS154" s="110">
        <f t="shared" si="252"/>
        <v>0</v>
      </c>
      <c r="CT154" s="119">
        <f>CT153+'DT-Prelim Calcs'!$C$11</f>
        <v>6.0000000000000044</v>
      </c>
      <c r="CU154" s="2">
        <f>DE154/'Drive Train'!$G$35</f>
        <v>0.87467058410269549</v>
      </c>
      <c r="CV154" s="88">
        <f>DC154*12*60/(PI() * 'Drive Train'!$G$17)/CU$2*CU154</f>
        <v>4110.836920990866</v>
      </c>
      <c r="CW154" s="2">
        <f>('DT-Prelim Calcs'!$C$6*CU154-CV154)/('DT-Prelim Calcs'!$C$6*CU154)*'DT-Prelim Calcs'!$C$7*CU154</f>
        <v>0.24077181492090999</v>
      </c>
      <c r="CX154" s="110">
        <f>CW154/'DT-Prelim Calcs'!$C$7*('DT-Prelim Calcs'!$C$8-'DT-Prelim Calcs'!$C$9)+'DT-Prelim Calcs'!$C$9</f>
        <v>17.685373108651248</v>
      </c>
      <c r="CY154" s="110">
        <f t="shared" si="213"/>
        <v>17.685373108651248</v>
      </c>
      <c r="CZ154" s="2">
        <f t="shared" si="253"/>
        <v>3.4210615174057324E-9</v>
      </c>
      <c r="DA154" s="110">
        <f>CZ154*'DT-Prelim Calcs'!$C$21/CU$2/'DT-Prelim Calcs'!$C$19/'DT-Prelim Calcs'!$C$18*3.39*'DT-Prelim Calcs'!$C$20</f>
        <v>1.2282074613155477E-7</v>
      </c>
      <c r="DB154" s="88">
        <f t="shared" si="214"/>
        <v>1</v>
      </c>
      <c r="DC154" s="110">
        <f>DA153*'DT-Prelim Calcs'!$C$11+DC153</f>
        <v>12.72851125209746</v>
      </c>
      <c r="DD154" s="110">
        <f>DD153+0.5*DA154*'DT-Prelim Calcs'!$C$11^2+DC154*'DT-Prelim Calcs'!$C$11</f>
        <v>71.761636091719225</v>
      </c>
      <c r="DE154" s="110">
        <f>MIN('Drive Train'!$G$35-CY153*'DT-Prelim Calcs'!$C$21*'Drive Train'!$G$38,DE153+CY$2)</f>
        <v>11.108316418104232</v>
      </c>
      <c r="DF154" s="110">
        <f>'Drive Train'!$G$35-CY154*'DT-Prelim Calcs'!$C$21*'Drive Train'!$G$38</f>
        <v>11.108316420221387</v>
      </c>
      <c r="DG154" s="1">
        <f>IF(DD154&gt;='Drive Train'!$G$30,1,0)</f>
        <v>1</v>
      </c>
      <c r="DH154" s="110">
        <f t="shared" si="254"/>
        <v>0</v>
      </c>
      <c r="DI154" s="119">
        <f>DI153+'DT-Prelim Calcs'!$C$11</f>
        <v>6.0000000000000044</v>
      </c>
      <c r="DJ154" s="2">
        <f>DT154/'Drive Train'!$G$35</f>
        <v>0.87467058542814491</v>
      </c>
      <c r="DK154" s="88">
        <f>DR154*12*60/(PI() * 'Drive Train'!$G$17)/DJ$2*DJ154</f>
        <v>4110.8369398358509</v>
      </c>
      <c r="DL154" s="2">
        <f>('DT-Prelim Calcs'!$C$6*DJ154-DK154)/('DT-Prelim Calcs'!$C$6*DJ154)*'DT-Prelim Calcs'!$C$7*DJ154</f>
        <v>0.24077181223989153</v>
      </c>
      <c r="DM154" s="110">
        <f>DL154/'DT-Prelim Calcs'!$C$7*('DT-Prelim Calcs'!$C$8-'DT-Prelim Calcs'!$C$9)+'DT-Prelim Calcs'!$C$9</f>
        <v>17.685372945128137</v>
      </c>
      <c r="DN154" s="110">
        <f t="shared" si="215"/>
        <v>17.685372945128137</v>
      </c>
      <c r="DO154" s="2">
        <f t="shared" si="255"/>
        <v>1.1502465646628934E-12</v>
      </c>
      <c r="DP154" s="110">
        <f>DO154*'DT-Prelim Calcs'!$C$21/DJ$2/'DT-Prelim Calcs'!$C$19/'DT-Prelim Calcs'!$C$18*3.39*'DT-Prelim Calcs'!$C$20</f>
        <v>4.8415309410441552E-11</v>
      </c>
      <c r="DQ154" s="88">
        <f t="shared" si="216"/>
        <v>1</v>
      </c>
      <c r="DR154" s="110">
        <f>DP153*'DT-Prelim Calcs'!$C$11+DR153</f>
        <v>10.856671395400637</v>
      </c>
      <c r="DS154" s="110">
        <f>DS153+0.5*DP154*'DT-Prelim Calcs'!$C$11^2+DR154*'DT-Prelim Calcs'!$C$11</f>
        <v>62.173389864056865</v>
      </c>
      <c r="DT154" s="110">
        <f>MIN('Drive Train'!$G$35-DN153*'DT-Prelim Calcs'!$C$21*'Drive Train'!$G$38,DT153+DN$2)</f>
        <v>11.108316434937439</v>
      </c>
      <c r="DU154" s="110">
        <f>'Drive Train'!$G$35-DN154*'DT-Prelim Calcs'!$C$21*'Drive Train'!$G$38</f>
        <v>11.108316434938468</v>
      </c>
      <c r="DV154" s="1">
        <f>IF(DS154&gt;='Drive Train'!$G$30,1,0)</f>
        <v>1</v>
      </c>
      <c r="DW154" s="110">
        <f t="shared" si="256"/>
        <v>0</v>
      </c>
      <c r="DX154" s="119">
        <f>DX153+'DT-Prelim Calcs'!$C$11</f>
        <v>6.0000000000000044</v>
      </c>
      <c r="DY154" s="2">
        <f>EI154/'Drive Train'!$G$35</f>
        <v>0.87467058542861498</v>
      </c>
      <c r="DZ154" s="88">
        <f>EG154*12*60/(PI() * 'Drive Train'!$G$17)/DY$2*DY154</f>
        <v>4110.8369398423247</v>
      </c>
      <c r="EA154" s="2">
        <f>('DT-Prelim Calcs'!$C$6*DY154-DZ154)/('DT-Prelim Calcs'!$C$6*DY154)*'DT-Prelim Calcs'!$C$7*DY154</f>
        <v>0.24077181223899125</v>
      </c>
      <c r="EB154" s="110">
        <f>EA154/'DT-Prelim Calcs'!$C$7*('DT-Prelim Calcs'!$C$8-'DT-Prelim Calcs'!$C$9)+'DT-Prelim Calcs'!$C$9</f>
        <v>17.685372945073226</v>
      </c>
      <c r="EC154" s="110">
        <f t="shared" si="217"/>
        <v>17.685372945073226</v>
      </c>
      <c r="ED154" s="2">
        <f t="shared" si="257"/>
        <v>1.3877787807814457E-16</v>
      </c>
      <c r="EE154" s="110">
        <f>ED154*'DT-Prelim Calcs'!$C$21/DY$2/'DT-Prelim Calcs'!$C$19/'DT-Prelim Calcs'!$C$18*3.39*'DT-Prelim Calcs'!$C$20</f>
        <v>6.7003532470867188E-15</v>
      </c>
      <c r="EF154" s="88">
        <f t="shared" si="218"/>
        <v>1</v>
      </c>
      <c r="EG154" s="110">
        <f>EE153*'DT-Prelim Calcs'!$C$11+EG153</f>
        <v>9.4647904472821693</v>
      </c>
      <c r="EH154" s="110">
        <f>EH153+0.5*EE154*'DT-Prelim Calcs'!$C$11^2+EG154*'DT-Prelim Calcs'!$C$11</f>
        <v>54.712487537833738</v>
      </c>
      <c r="EI154" s="110">
        <f>MIN('Drive Train'!$G$35-EC153*'DT-Prelim Calcs'!$C$21*'Drive Train'!$G$38,EI153+EC$2)</f>
        <v>11.10831643494341</v>
      </c>
      <c r="EJ154" s="110">
        <f>'Drive Train'!$G$35-EC154*'DT-Prelim Calcs'!$C$21*'Drive Train'!$G$38</f>
        <v>11.10831643494341</v>
      </c>
      <c r="EK154" s="1">
        <f>IF(EH154&gt;='Drive Train'!$G$30,1,0)</f>
        <v>1</v>
      </c>
      <c r="EL154" s="110">
        <f t="shared" si="258"/>
        <v>0</v>
      </c>
      <c r="EM154" s="119">
        <f>EM153+'DT-Prelim Calcs'!$C$11</f>
        <v>6.0000000000000044</v>
      </c>
      <c r="EN154" s="2">
        <f>EX154/'Drive Train'!$G$35</f>
        <v>0.87467058542861498</v>
      </c>
      <c r="EO154" s="88">
        <f>EV154*12*60/(PI() * 'Drive Train'!$G$17)/EN$2*EN154</f>
        <v>4110.8369398423256</v>
      </c>
      <c r="EP154" s="2">
        <f>('DT-Prelim Calcs'!$C$6*EN154-EO154)/('DT-Prelim Calcs'!$C$6*EN154)*'DT-Prelim Calcs'!$C$7*EN154</f>
        <v>0.24077181223899105</v>
      </c>
      <c r="EQ154" s="110">
        <f>EP154/'DT-Prelim Calcs'!$C$7*('DT-Prelim Calcs'!$C$8-'DT-Prelim Calcs'!$C$9)+'DT-Prelim Calcs'!$C$9</f>
        <v>17.685372945073215</v>
      </c>
      <c r="ER154" s="110">
        <f t="shared" si="219"/>
        <v>17.685372945073215</v>
      </c>
      <c r="ES154" s="2">
        <f t="shared" si="259"/>
        <v>-8.3266726846886741E-17</v>
      </c>
      <c r="ET154" s="110">
        <f>ES154*'DT-Prelim Calcs'!$C$21/EN$2/'DT-Prelim Calcs'!$C$19/'DT-Prelim Calcs'!$C$18*3.39*'DT-Prelim Calcs'!$C$20</f>
        <v>-4.5356237364894706E-15</v>
      </c>
      <c r="EU154" s="88">
        <f t="shared" si="220"/>
        <v>1</v>
      </c>
      <c r="EV154" s="110">
        <f>ET153*'DT-Prelim Calcs'!$C$11+EV153</f>
        <v>8.3892460782728335</v>
      </c>
      <c r="EW154" s="110">
        <f>EW153+0.5*ET154*'DT-Prelim Calcs'!$C$11^2+EV154*'DT-Prelim Calcs'!$C$11</f>
        <v>48.792032816195317</v>
      </c>
      <c r="EX154" s="110">
        <f>MIN('Drive Train'!$G$35-ER153*'DT-Prelim Calcs'!$C$21*'Drive Train'!$G$38,EX153+ER$2)</f>
        <v>11.10831643494341</v>
      </c>
      <c r="EY154" s="110">
        <f>'Drive Train'!$G$35-ER154*'DT-Prelim Calcs'!$C$21*'Drive Train'!$G$38</f>
        <v>11.10831643494341</v>
      </c>
      <c r="EZ154" s="1">
        <f>IF(EW154&gt;='Drive Train'!$G$30,1,0)</f>
        <v>1</v>
      </c>
      <c r="FA154" s="110">
        <f t="shared" si="260"/>
        <v>0</v>
      </c>
      <c r="FB154" s="119">
        <f>FB153+'DT-Prelim Calcs'!$C$11</f>
        <v>6.0000000000000044</v>
      </c>
      <c r="FC154" s="2">
        <f>FM154/'Drive Train'!$G$35</f>
        <v>0.87467058542861498</v>
      </c>
      <c r="FD154" s="88">
        <f>FK154*12*60/(PI() * 'Drive Train'!$G$17)/FC$2*FC154</f>
        <v>4110.8369398423247</v>
      </c>
      <c r="FE154" s="2">
        <f>('DT-Prelim Calcs'!$C$6*FC154-FD154)/('DT-Prelim Calcs'!$C$6*FC154)*'DT-Prelim Calcs'!$C$7*FC154</f>
        <v>0.24077181223899125</v>
      </c>
      <c r="FF154" s="110">
        <f>FE154/'DT-Prelim Calcs'!$C$7*('DT-Prelim Calcs'!$C$8-'DT-Prelim Calcs'!$C$9)+'DT-Prelim Calcs'!$C$9</f>
        <v>17.685372945073226</v>
      </c>
      <c r="FG154" s="110">
        <f t="shared" si="221"/>
        <v>17.685372945073226</v>
      </c>
      <c r="FH154" s="2">
        <f t="shared" si="261"/>
        <v>1.1102230246251565E-16</v>
      </c>
      <c r="FI154" s="110">
        <f>FH154*'DT-Prelim Calcs'!$C$21/FC$2/'DT-Prelim Calcs'!$C$19/'DT-Prelim Calcs'!$C$18*3.39*'DT-Prelim Calcs'!$C$20</f>
        <v>6.7347140329692135E-15</v>
      </c>
      <c r="FJ154" s="88">
        <f t="shared" si="222"/>
        <v>1</v>
      </c>
      <c r="FK154" s="110">
        <f>FI153*'DT-Prelim Calcs'!$C$11+FK153</f>
        <v>7.5332005600817276</v>
      </c>
      <c r="FL154" s="110">
        <f>FL153+0.5*FI154*'DT-Prelim Calcs'!$C$11^2+FK154*'DT-Prelim Calcs'!$C$11</f>
        <v>44.003282366811632</v>
      </c>
      <c r="FM154" s="110">
        <f>MIN('Drive Train'!$G$35-FG153*'DT-Prelim Calcs'!$C$21*'Drive Train'!$G$38,FM153+FG$2)</f>
        <v>11.10831643494341</v>
      </c>
      <c r="FN154" s="110">
        <f>'Drive Train'!$G$35-FG154*'DT-Prelim Calcs'!$C$21*'Drive Train'!$G$38</f>
        <v>11.10831643494341</v>
      </c>
      <c r="FO154" s="1">
        <f>IF(FL154&gt;='Drive Train'!$G$30,1,0)</f>
        <v>1</v>
      </c>
      <c r="FP154" s="110">
        <f t="shared" si="262"/>
        <v>0</v>
      </c>
      <c r="FQ154" s="119">
        <f>FQ153+'DT-Prelim Calcs'!$C$11</f>
        <v>6.0000000000000044</v>
      </c>
      <c r="FR154" s="2">
        <f>GB154/'Drive Train'!$G$35</f>
        <v>0.87467058542861498</v>
      </c>
      <c r="FS154" s="88">
        <f>FZ154*12*60/(PI() * 'Drive Train'!$G$17)/FR$2*FR154</f>
        <v>4110.8369398423247</v>
      </c>
      <c r="FT154" s="2">
        <f>('DT-Prelim Calcs'!$C$6*FR154-FS154)/('DT-Prelim Calcs'!$C$6*FR154)*'DT-Prelim Calcs'!$C$7*FR154</f>
        <v>0.24077181223899125</v>
      </c>
      <c r="FU154" s="110">
        <f>FT154/'DT-Prelim Calcs'!$C$7*('DT-Prelim Calcs'!$C$8-'DT-Prelim Calcs'!$C$9)+'DT-Prelim Calcs'!$C$9</f>
        <v>17.685372945073226</v>
      </c>
      <c r="FV154" s="110">
        <f t="shared" si="223"/>
        <v>17.685372945073226</v>
      </c>
      <c r="FW154" s="2">
        <f t="shared" si="263"/>
        <v>1.3877787807814457E-16</v>
      </c>
      <c r="FX154" s="110">
        <f>FW154*'DT-Prelim Calcs'!$C$21/FR$2/'DT-Prelim Calcs'!$C$19/'DT-Prelim Calcs'!$C$18*3.39*'DT-Prelim Calcs'!$C$20</f>
        <v>9.2774121882739154E-15</v>
      </c>
      <c r="FY154" s="88">
        <f t="shared" si="224"/>
        <v>1</v>
      </c>
      <c r="FZ154" s="110">
        <f>FX153*'DT-Prelim Calcs'!$C$11+FZ153</f>
        <v>6.8356819897037893</v>
      </c>
      <c r="GA154" s="110">
        <f>GA153+0.5*FX154*'DT-Prelim Calcs'!$C$11^2+FZ154*'DT-Prelim Calcs'!$C$11</f>
        <v>40.057544093516675</v>
      </c>
      <c r="GB154" s="110">
        <f>MIN('Drive Train'!$G$35-FV153*'DT-Prelim Calcs'!$C$21*'Drive Train'!$G$38,GB153+FV$2)</f>
        <v>11.10831643494341</v>
      </c>
      <c r="GC154" s="110">
        <f>'Drive Train'!$G$35-FV154*'DT-Prelim Calcs'!$C$21*'Drive Train'!$G$38</f>
        <v>11.10831643494341</v>
      </c>
      <c r="GD154" s="1">
        <f>IF(GA154&gt;='Drive Train'!$G$30,1,0)</f>
        <v>1</v>
      </c>
      <c r="GE154" s="110">
        <f t="shared" si="264"/>
        <v>0</v>
      </c>
      <c r="GF154" s="119">
        <f>GF153+'DT-Prelim Calcs'!$C$11</f>
        <v>6.0000000000000044</v>
      </c>
      <c r="GG154" s="2">
        <f>GQ154/'Drive Train'!$G$35</f>
        <v>0.87467058471227266</v>
      </c>
      <c r="GH154" s="88">
        <f>GO154*12*60/(PI() * 'Drive Train'!$G$17)/GG$2*GG154</f>
        <v>4110.8369297172949</v>
      </c>
      <c r="GI154" s="2">
        <f>('DT-Prelim Calcs'!$C$6*GG154-GH154)/('DT-Prelim Calcs'!$C$6*GG154)*'DT-Prelim Calcs'!$C$7*GG154</f>
        <v>0.24077181367351913</v>
      </c>
      <c r="GJ154" s="110">
        <f>GI154/'DT-Prelim Calcs'!$C$7*('DT-Prelim Calcs'!$C$8-'DT-Prelim Calcs'!$C$9)+'DT-Prelim Calcs'!$C$9</f>
        <v>17.685373032569252</v>
      </c>
      <c r="GK154" s="110">
        <f t="shared" si="265"/>
        <v>17.685373032569252</v>
      </c>
      <c r="GL154" s="2">
        <f t="shared" si="266"/>
        <v>1.8303626669879947E-9</v>
      </c>
      <c r="GM154" s="110">
        <f>GL154*'DT-Prelim Calcs'!$C$21/GG$2/'DT-Prelim Calcs'!$C$19/'DT-Prelim Calcs'!$C$18*3.39*'DT-Prelim Calcs'!$C$20</f>
        <v>6.7978449330671937E-8</v>
      </c>
      <c r="GN154" s="88">
        <f t="shared" si="225"/>
        <v>1</v>
      </c>
      <c r="GO154" s="110">
        <f>GM153*'DT-Prelim Calcs'!$C$11+GO153</f>
        <v>12.304227561238374</v>
      </c>
      <c r="GP154" s="110">
        <f>GP153+0.5*GM154*'DT-Prelim Calcs'!$C$11^2+GO154*'DT-Prelim Calcs'!$C$11</f>
        <v>67.747061844396825</v>
      </c>
      <c r="GQ154" s="110">
        <f>MIN('Drive Train'!$G$35-GK153*'DT-Prelim Calcs'!$C$21*'Drive Train'!$G$38,GQ153+GK$2)</f>
        <v>11.108316425845862</v>
      </c>
      <c r="GR154" s="110">
        <f>'Drive Train'!$G$35-GK154*'DT-Prelim Calcs'!$C$21*'Drive Train'!$G$38</f>
        <v>11.108316427068766</v>
      </c>
      <c r="GS154" s="1">
        <f>IF(GP154&gt;='Drive Train'!$G$30,1,0)</f>
        <v>1</v>
      </c>
      <c r="GT154" s="110">
        <f t="shared" si="267"/>
        <v>0</v>
      </c>
      <c r="GU154" s="119">
        <f>GU153+'DT-Prelim Calcs'!$C$11</f>
        <v>6.0000000000000044</v>
      </c>
      <c r="GV154" s="2">
        <f>HF154/'Drive Train'!$G$35</f>
        <v>0.87467058491656191</v>
      </c>
      <c r="GW154" s="88">
        <f>HD154*12*60/(PI() * 'Drive Train'!$G$17)/GV$2*GV154</f>
        <v>4110.8369326047905</v>
      </c>
      <c r="GX154" s="2">
        <f>('DT-Prelim Calcs'!$C$6*GV154-GW154)/('DT-Prelim Calcs'!$C$6*GV154)*'DT-Prelim Calcs'!$C$7*GV154</f>
        <v>0.24077181326441485</v>
      </c>
      <c r="GY154" s="110">
        <f>GX154/'DT-Prelim Calcs'!$C$7*('DT-Prelim Calcs'!$C$8-'DT-Prelim Calcs'!$C$9)+'DT-Prelim Calcs'!$C$9</f>
        <v>17.685373007616796</v>
      </c>
      <c r="GZ154" s="110">
        <f t="shared" si="226"/>
        <v>17.685373007616796</v>
      </c>
      <c r="HA154" s="2">
        <f t="shared" si="268"/>
        <v>1.3083727989915417E-9</v>
      </c>
      <c r="HB154" s="110">
        <f>HA154*'DT-Prelim Calcs'!$C$21/GV$2/'DT-Prelim Calcs'!$C$19/'DT-Prelim Calcs'!$C$18*3.39*'DT-Prelim Calcs'!$C$20</f>
        <v>4.8592093592159836E-8</v>
      </c>
      <c r="HC154" s="88">
        <f t="shared" si="227"/>
        <v>1</v>
      </c>
      <c r="HD154" s="110">
        <f>HB153*'DT-Prelim Calcs'!$C$11+HD153</f>
        <v>12.304227567007201</v>
      </c>
      <c r="HE154" s="110">
        <f>HE153+0.5*HB154*'DT-Prelim Calcs'!$C$11^2+HD154*'DT-Prelim Calcs'!$C$11</f>
        <v>68.41467886708682</v>
      </c>
      <c r="HF154" s="110">
        <f>MIN('Drive Train'!$G$35-GZ153*'DT-Prelim Calcs'!$C$21*'Drive Train'!$G$38,HF153+GZ$2)</f>
        <v>11.108316428440336</v>
      </c>
      <c r="HG154" s="110">
        <f>'Drive Train'!$G$35-GZ154*'DT-Prelim Calcs'!$C$21*'Drive Train'!$G$38</f>
        <v>11.108316429314488</v>
      </c>
      <c r="HH154" s="1">
        <f>IF(HE154&gt;='Drive Train'!$G$30,1,0)</f>
        <v>1</v>
      </c>
      <c r="HI154" s="110">
        <f t="shared" si="269"/>
        <v>0</v>
      </c>
      <c r="HJ154" s="119">
        <f>HJ153+'DT-Prelim Calcs'!$C$11</f>
        <v>6.0000000000000044</v>
      </c>
      <c r="HK154" s="2">
        <f>HU154/'Drive Train'!$G$35</f>
        <v>0.87467058501554362</v>
      </c>
      <c r="HL154" s="88">
        <f>HS154*12*60/(PI() * 'Drive Train'!$G$17)/HK$2*HK154</f>
        <v>4110.8369340038298</v>
      </c>
      <c r="HM154" s="2">
        <f>('DT-Prelim Calcs'!$C$6*HK154-HL154)/('DT-Prelim Calcs'!$C$6*HK154)*'DT-Prelim Calcs'!$C$7*HK154</f>
        <v>0.2407718130661973</v>
      </c>
      <c r="HN154" s="110">
        <f>HM154/'DT-Prelim Calcs'!$C$7*('DT-Prelim Calcs'!$C$8-'DT-Prelim Calcs'!$C$9)+'DT-Prelim Calcs'!$C$9</f>
        <v>17.685372995526929</v>
      </c>
      <c r="HO154" s="110">
        <f t="shared" si="228"/>
        <v>17.685372995526929</v>
      </c>
      <c r="HP154" s="2">
        <f t="shared" si="270"/>
        <v>1.0554602469792229E-9</v>
      </c>
      <c r="HQ154" s="110">
        <f>HP154*'DT-Prelim Calcs'!$C$21/HK$2/'DT-Prelim Calcs'!$C$19/'DT-Prelim Calcs'!$C$18*3.39*'DT-Prelim Calcs'!$C$20</f>
        <v>3.9199090002137919E-8</v>
      </c>
      <c r="HR154" s="88">
        <f t="shared" si="229"/>
        <v>1</v>
      </c>
      <c r="HS154" s="110">
        <f>HQ153*'DT-Prelim Calcs'!$C$11+HS153</f>
        <v>12.304227569802293</v>
      </c>
      <c r="HT154" s="110">
        <f>HT153+0.5*HQ154*'DT-Prelim Calcs'!$C$11^2+HS154*'DT-Prelim Calcs'!$C$11</f>
        <v>68.88340163120958</v>
      </c>
      <c r="HU154" s="110">
        <f>MIN('Drive Train'!$G$35-HO153*'DT-Prelim Calcs'!$C$21*'Drive Train'!$G$38,HU153+HO$2)</f>
        <v>11.108316429697403</v>
      </c>
      <c r="HV154" s="110">
        <f>'Drive Train'!$G$35-HO154*'DT-Prelim Calcs'!$C$21*'Drive Train'!$G$38</f>
        <v>11.108316430402576</v>
      </c>
      <c r="HW154" s="1">
        <f>IF(HT154&gt;='Drive Train'!$G$30,1,0)</f>
        <v>1</v>
      </c>
      <c r="HX154" s="110">
        <f t="shared" si="271"/>
        <v>0</v>
      </c>
      <c r="HY154" s="119">
        <f>HY153+'DT-Prelim Calcs'!$C$11</f>
        <v>6.0000000000000044</v>
      </c>
      <c r="HZ154" s="2">
        <f>IJ154/'Drive Train'!$G$35</f>
        <v>0.87467058506877104</v>
      </c>
      <c r="IA154" s="88">
        <f>IH154*12*60/(PI() * 'Drive Train'!$G$17)/HZ$2*HZ154</f>
        <v>4110.8369347561656</v>
      </c>
      <c r="IB154" s="2">
        <f>('DT-Prelim Calcs'!$C$6*HZ154-IA154)/('DT-Prelim Calcs'!$C$6*HZ154)*'DT-Prelim Calcs'!$C$7*HZ154</f>
        <v>0.24077181295960523</v>
      </c>
      <c r="IC154" s="110">
        <f>IB154/'DT-Prelim Calcs'!$C$7*('DT-Prelim Calcs'!$C$8-'DT-Prelim Calcs'!$C$9)+'DT-Prelim Calcs'!$C$9</f>
        <v>17.685372989025566</v>
      </c>
      <c r="ID154" s="110">
        <f t="shared" si="230"/>
        <v>17.685372989025566</v>
      </c>
      <c r="IE154" s="2">
        <f t="shared" si="272"/>
        <v>9.1945581703889445E-10</v>
      </c>
      <c r="IF154" s="110">
        <f>IE154*'DT-Prelim Calcs'!$C$21/HZ$2/'DT-Prelim Calcs'!$C$19/'DT-Prelim Calcs'!$C$18*3.39*'DT-Prelim Calcs'!$C$20</f>
        <v>3.4147976134819198E-8</v>
      </c>
      <c r="IG154" s="88">
        <f t="shared" si="231"/>
        <v>1</v>
      </c>
      <c r="IH154" s="110">
        <f>IF153*'DT-Prelim Calcs'!$C$11+IH153</f>
        <v>12.304227571305359</v>
      </c>
      <c r="II154" s="110">
        <f>II153+0.5*IF154*'DT-Prelim Calcs'!$C$11^2+IH154*'DT-Prelim Calcs'!$C$11</f>
        <v>69.21246700211735</v>
      </c>
      <c r="IJ154" s="110">
        <f>MIN('Drive Train'!$G$35-ID153*'DT-Prelim Calcs'!$C$21*'Drive Train'!$G$38,IJ153+ID$2)</f>
        <v>11.108316430373392</v>
      </c>
      <c r="IK154" s="110">
        <f>'Drive Train'!$G$35-ID154*'DT-Prelim Calcs'!$C$21*'Drive Train'!$G$38</f>
        <v>11.108316430987699</v>
      </c>
      <c r="IL154" s="1">
        <f>IF(II154&gt;='Drive Train'!$G$30,1,0)</f>
        <v>1</v>
      </c>
      <c r="IM154" s="110">
        <f t="shared" si="273"/>
        <v>0</v>
      </c>
      <c r="IN154" s="119">
        <f>IN153+'DT-Prelim Calcs'!$C$11</f>
        <v>6.0000000000000044</v>
      </c>
      <c r="IO154" s="2">
        <f>IY154/'Drive Train'!$G$35</f>
        <v>0.87467058510001805</v>
      </c>
      <c r="IP154" s="88">
        <f>IW154*12*60/(PI() * 'Drive Train'!$G$17)/IO$2*IO154</f>
        <v>4110.8369351978235</v>
      </c>
      <c r="IQ154" s="2">
        <f>('DT-Prelim Calcs'!$C$6*IO154-IP154)/('DT-Prelim Calcs'!$C$6*IO154)*'DT-Prelim Calcs'!$C$7*IO154</f>
        <v>0.2407718128970304</v>
      </c>
      <c r="IR154" s="110">
        <f>IQ154/'DT-Prelim Calcs'!$C$7*('DT-Prelim Calcs'!$C$8-'DT-Prelim Calcs'!$C$9)+'DT-Prelim Calcs'!$C$9</f>
        <v>17.68537298520895</v>
      </c>
      <c r="IS154" s="110">
        <f t="shared" si="232"/>
        <v>17.68537298520895</v>
      </c>
      <c r="IT154" s="2">
        <f t="shared" si="274"/>
        <v>8.3961451680103494E-10</v>
      </c>
      <c r="IU154" s="110">
        <f>IT154*'DT-Prelim Calcs'!$C$21/IO$2/'DT-Prelim Calcs'!$C$19/'DT-Prelim Calcs'!$C$18*3.39*'DT-Prelim Calcs'!$C$20</f>
        <v>3.118272346626163E-8</v>
      </c>
      <c r="IV154" s="88">
        <f t="shared" si="233"/>
        <v>1</v>
      </c>
      <c r="IW154" s="110">
        <f>IU153*'DT-Prelim Calcs'!$C$11+IW153</f>
        <v>12.304227572187736</v>
      </c>
      <c r="IX154" s="110">
        <f>IX153+0.5*IU154*'DT-Prelim Calcs'!$C$11^2+IW154*'DT-Prelim Calcs'!$C$11</f>
        <v>69.445184783362279</v>
      </c>
      <c r="IY154" s="110">
        <f>MIN('Drive Train'!$G$35-IS153*'DT-Prelim Calcs'!$C$21*'Drive Train'!$G$38,IY153+IS$2)</f>
        <v>11.108316430770229</v>
      </c>
      <c r="IZ154" s="110">
        <f>'Drive Train'!$G$35-IS154*'DT-Prelim Calcs'!$C$21*'Drive Train'!$G$38</f>
        <v>11.108316431331193</v>
      </c>
      <c r="JA154" s="1">
        <f>IF(IX154&gt;='Drive Train'!$G$30,1,0)</f>
        <v>1</v>
      </c>
      <c r="JB154" s="110">
        <f t="shared" si="275"/>
        <v>0</v>
      </c>
      <c r="JC154" s="119">
        <f>JC153+'DT-Prelim Calcs'!$C$11</f>
        <v>6.0000000000000044</v>
      </c>
      <c r="JD154" s="2">
        <f>JN154/'Drive Train'!$G$35</f>
        <v>0.87467058511831464</v>
      </c>
      <c r="JE154" s="88">
        <f>JL154*12*60/(PI() * 'Drive Train'!$G$17)/JD$2*JD154</f>
        <v>4110.8369354564338</v>
      </c>
      <c r="JF154" s="2">
        <f>('DT-Prelim Calcs'!$C$6*JD154-JE154)/('DT-Prelim Calcs'!$C$6*JD154)*'DT-Prelim Calcs'!$C$7*JD154</f>
        <v>0.24077181286039012</v>
      </c>
      <c r="JG154" s="110">
        <f>JF154/'DT-Prelim Calcs'!$C$7*('DT-Prelim Calcs'!$C$8-'DT-Prelim Calcs'!$C$9)+'DT-Prelim Calcs'!$C$9</f>
        <v>17.685372982974151</v>
      </c>
      <c r="JH154" s="110">
        <f t="shared" si="234"/>
        <v>17.685372982974151</v>
      </c>
      <c r="JI154" s="2">
        <f t="shared" si="276"/>
        <v>7.9286396892364053E-10</v>
      </c>
      <c r="JJ154" s="110">
        <f>JI154*'DT-Prelim Calcs'!$C$21/JD$2/'DT-Prelim Calcs'!$C$19/'DT-Prelim Calcs'!$C$18*3.39*'DT-Prelim Calcs'!$C$20</f>
        <v>2.944643928204894E-8</v>
      </c>
      <c r="JK154" s="88">
        <f t="shared" si="235"/>
        <v>1</v>
      </c>
      <c r="JL154" s="110">
        <f>JJ153*'DT-Prelim Calcs'!$C$11+JL153</f>
        <v>12.3042275727044</v>
      </c>
      <c r="JM154" s="110">
        <f>JM153+0.5*JJ154*'DT-Prelim Calcs'!$C$11^2+JL154*'DT-Prelim Calcs'!$C$11</f>
        <v>69.60281752739921</v>
      </c>
      <c r="JN154" s="110">
        <f>MIN('Drive Train'!$G$35-JH153*'DT-Prelim Calcs'!$C$21*'Drive Train'!$G$38,JN153+JH$2)</f>
        <v>11.108316431002596</v>
      </c>
      <c r="JO154" s="110">
        <f>'Drive Train'!$G$35-JH154*'DT-Prelim Calcs'!$C$21*'Drive Train'!$G$38</f>
        <v>11.108316431532327</v>
      </c>
      <c r="JP154" s="1">
        <f>IF(JM154&gt;='Drive Train'!$G$30,1,0)</f>
        <v>1</v>
      </c>
      <c r="JQ154" s="110">
        <f>MIN(JG154,'DT-Prelim Calcs'!$C$10)*'DT-Prelim Calcs'!$C$11*1000/60/60*(1-JP154)</f>
        <v>0</v>
      </c>
      <c r="JR154" s="119">
        <f>JR153+'DT-Prelim Calcs'!$C$11</f>
        <v>6.0000000000000044</v>
      </c>
      <c r="JS154" s="2">
        <f>KC154/'Drive Train'!$G$35</f>
        <v>0.87467058512504592</v>
      </c>
      <c r="JT154" s="88">
        <f>KA154*12*60/(PI() * 'Drive Train'!$G$17)/JS$2*JS154</f>
        <v>4110.836935551577</v>
      </c>
      <c r="JU154" s="2">
        <f>('DT-Prelim Calcs'!$C$6*JS154-JT154)/('DT-Prelim Calcs'!$C$6*JS154)*'DT-Prelim Calcs'!$C$7*JS154</f>
        <v>0.2407718128469101</v>
      </c>
      <c r="JV154" s="110">
        <f>JU154/'DT-Prelim Calcs'!$C$7*('DT-Prelim Calcs'!$C$8-'DT-Prelim Calcs'!$C$9)+'DT-Prelim Calcs'!$C$9</f>
        <v>17.685372982151964</v>
      </c>
      <c r="JW154" s="110">
        <f t="shared" si="236"/>
        <v>17.685372982151964</v>
      </c>
      <c r="JX154" s="2">
        <f t="shared" si="277"/>
        <v>7.7566436607057199E-10</v>
      </c>
      <c r="JY154" s="110">
        <f>JX154*'DT-Prelim Calcs'!$C$21/JS$2/'DT-Prelim Calcs'!$C$19/'DT-Prelim Calcs'!$C$18*3.39*'DT-Prelim Calcs'!$C$20</f>
        <v>2.8807657497355408E-8</v>
      </c>
      <c r="JZ154" s="88">
        <f t="shared" si="237"/>
        <v>1</v>
      </c>
      <c r="KA154" s="110">
        <f>JY153*'DT-Prelim Calcs'!$C$11+KA153</f>
        <v>12.304227572894483</v>
      </c>
      <c r="KB154" s="110">
        <f>KB153+0.5*JY154*'DT-Prelim Calcs'!$C$11^2+KA154*'DT-Prelim Calcs'!$C$11</f>
        <v>69.664907610685546</v>
      </c>
      <c r="KC154" s="110">
        <f>MIN('Drive Train'!$G$35-JW153*'DT-Prelim Calcs'!$C$21*'Drive Train'!$G$38,KC153+JW$2)</f>
        <v>11.108316431088083</v>
      </c>
      <c r="KD154" s="110">
        <f>'Drive Train'!$G$35-JW154*'DT-Prelim Calcs'!$C$21*'Drive Train'!$G$38</f>
        <v>11.108316431606323</v>
      </c>
      <c r="KE154" s="1">
        <f>IF(KB154&gt;='Drive Train'!$G$30,1,0)</f>
        <v>1</v>
      </c>
      <c r="KF154" s="110">
        <f>MIN(JV154,'DT-Prelim Calcs'!$C$10)*'DT-Prelim Calcs'!$C$11*1000/60/60*(1-KE154)</f>
        <v>0</v>
      </c>
      <c r="KG154" s="119">
        <f>KG153+'DT-Prelim Calcs'!$C$11</f>
        <v>6.0000000000000044</v>
      </c>
      <c r="KH154" s="2">
        <f>KR154/'Drive Train'!$G$35</f>
        <v>0.87467058512454554</v>
      </c>
      <c r="KI154" s="88">
        <f>KP154*12*60/(PI() * 'Drive Train'!$G$17)/KH$2*KH154</f>
        <v>4110.8369355445038</v>
      </c>
      <c r="KJ154" s="2">
        <f>('DT-Prelim Calcs'!$C$6*KH154-KI154)/('DT-Prelim Calcs'!$C$6*KH154)*'DT-Prelim Calcs'!$C$7*KH154</f>
        <v>0.24077181284791233</v>
      </c>
      <c r="KK154" s="110">
        <f>KJ154/'DT-Prelim Calcs'!$C$7*('DT-Prelim Calcs'!$C$8-'DT-Prelim Calcs'!$C$9)+'DT-Prelim Calcs'!$C$9</f>
        <v>17.685372982213092</v>
      </c>
      <c r="KL154" s="110">
        <f t="shared" si="238"/>
        <v>17.685372982213092</v>
      </c>
      <c r="KM154" s="2">
        <f t="shared" si="278"/>
        <v>7.7694312095033524E-10</v>
      </c>
      <c r="KN154" s="110">
        <f>KM154*'DT-Prelim Calcs'!$C$21/KH$2/'DT-Prelim Calcs'!$C$19/'DT-Prelim Calcs'!$C$18*3.39*'DT-Prelim Calcs'!$C$20</f>
        <v>2.8855149601170759E-8</v>
      </c>
      <c r="KO154" s="88">
        <f t="shared" si="239"/>
        <v>1</v>
      </c>
      <c r="KP154" s="110">
        <f>KN153*'DT-Prelim Calcs'!$C$11+KP153</f>
        <v>12.304227572880352</v>
      </c>
      <c r="KQ154" s="110">
        <f>KQ153+0.5*KN154*'DT-Prelim Calcs'!$C$11^2+KP154*'DT-Prelim Calcs'!$C$11</f>
        <v>69.660352174729951</v>
      </c>
      <c r="KR154" s="110">
        <f>MIN('Drive Train'!$G$35-KL153*'DT-Prelim Calcs'!$C$21*'Drive Train'!$G$38,KR153+KL$2)</f>
        <v>11.108316431081727</v>
      </c>
      <c r="KS154" s="110">
        <f>'Drive Train'!$G$35-KL154*'DT-Prelim Calcs'!$C$21*'Drive Train'!$G$38</f>
        <v>11.108316431600821</v>
      </c>
      <c r="KT154" s="1">
        <f>IF(KQ154&gt;='Drive Train'!$G$30,1,0)</f>
        <v>1</v>
      </c>
      <c r="KU154" s="110">
        <f>MIN(KK154,'DT-Prelim Calcs'!$C$10)*'DT-Prelim Calcs'!$C$11*1000/60/60*(1-KT154)</f>
        <v>0</v>
      </c>
      <c r="KV154" s="119">
        <f>KV153+'DT-Prelim Calcs'!$C$11</f>
        <v>6.0000000000000044</v>
      </c>
      <c r="KW154" s="2">
        <f>LG154/'Drive Train'!$G$35</f>
        <v>0.8746705851250155</v>
      </c>
      <c r="KX154" s="88">
        <f>LE154*12*60/(PI() * 'Drive Train'!$G$17)/KW$2*KW154</f>
        <v>4110.836935551145</v>
      </c>
      <c r="KY154" s="2">
        <f>('DT-Prelim Calcs'!$C$6*KW154-KX154)/('DT-Prelim Calcs'!$C$6*KW154)*'DT-Prelim Calcs'!$C$7*KW154</f>
        <v>0.24077181284697141</v>
      </c>
      <c r="KZ154" s="110">
        <f>KY154/'DT-Prelim Calcs'!$C$7*('DT-Prelim Calcs'!$C$8-'DT-Prelim Calcs'!$C$9)+'DT-Prelim Calcs'!$C$9</f>
        <v>17.685372982155705</v>
      </c>
      <c r="LA154" s="110">
        <f t="shared" si="240"/>
        <v>17.685372982155705</v>
      </c>
      <c r="LB154" s="2">
        <f t="shared" si="279"/>
        <v>7.7574255352708121E-10</v>
      </c>
      <c r="LC154" s="110">
        <f>LB154*'DT-Prelim Calcs'!$C$21/KW$2/'DT-Prelim Calcs'!$C$19/'DT-Prelim Calcs'!$C$18*3.39*'DT-Prelim Calcs'!$C$20</f>
        <v>2.8810561327370334E-8</v>
      </c>
      <c r="LD154" s="88">
        <f t="shared" si="241"/>
        <v>1</v>
      </c>
      <c r="LE154" s="110">
        <f>LC153*'DT-Prelim Calcs'!$C$11+LE153</f>
        <v>12.304227572893621</v>
      </c>
      <c r="LF154" s="110">
        <f>LF153+0.5*LC154*'DT-Prelim Calcs'!$C$11^2+LE154*'DT-Prelim Calcs'!$C$11</f>
        <v>69.664692526210331</v>
      </c>
      <c r="LG154" s="110">
        <f>MIN('Drive Train'!$G$35-LA153*'DT-Prelim Calcs'!$C$21*'Drive Train'!$G$38,LG153+LA$2)</f>
        <v>11.108316431087696</v>
      </c>
      <c r="LH154" s="110">
        <f>'Drive Train'!$G$35-LA154*'DT-Prelim Calcs'!$C$21*'Drive Train'!$G$38</f>
        <v>11.108316431605985</v>
      </c>
      <c r="LI154" s="1">
        <f>IF(LF154&gt;='Drive Train'!$G$30,1,0)</f>
        <v>1</v>
      </c>
      <c r="LJ154" s="110">
        <f>MIN(KZ154,'DT-Prelim Calcs'!$C$10)*'DT-Prelim Calcs'!$C$11*1000/60/60*(1-LI154)</f>
        <v>0</v>
      </c>
      <c r="LK154" s="119">
        <f>LK153+'DT-Prelim Calcs'!$C$11</f>
        <v>6.0000000000000044</v>
      </c>
      <c r="LL154" s="2">
        <f>LV154/'Drive Train'!$G$35</f>
        <v>0.87467058512466134</v>
      </c>
      <c r="LM154" s="88">
        <f>LT154*12*60/(PI() * 'Drive Train'!$G$17)/LL$2*LL154</f>
        <v>4110.8369355461391</v>
      </c>
      <c r="LN154" s="2">
        <f>('DT-Prelim Calcs'!$C$6*LL154-LM154)/('DT-Prelim Calcs'!$C$6*LL154)*'DT-Prelim Calcs'!$C$7*LL154</f>
        <v>0.24077181284768065</v>
      </c>
      <c r="LO154" s="110">
        <f>LN154/'DT-Prelim Calcs'!$C$7*('DT-Prelim Calcs'!$C$8-'DT-Prelim Calcs'!$C$9)+'DT-Prelim Calcs'!$C$9</f>
        <v>17.685372982198963</v>
      </c>
      <c r="LP154" s="110">
        <f t="shared" si="242"/>
        <v>17.685372982198963</v>
      </c>
      <c r="LQ154" s="2">
        <f t="shared" si="280"/>
        <v>7.7664752407002879E-10</v>
      </c>
      <c r="LR154" s="110">
        <f>LQ154*'DT-Prelim Calcs'!$C$21/LL$2/'DT-Prelim Calcs'!$C$19/'DT-Prelim Calcs'!$C$18*3.39*'DT-Prelim Calcs'!$C$20</f>
        <v>2.8844171330081306E-8</v>
      </c>
      <c r="LS154" s="88">
        <f t="shared" si="243"/>
        <v>1</v>
      </c>
      <c r="LT154" s="110">
        <f>LR153*'DT-Prelim Calcs'!$C$11+LT153</f>
        <v>12.304227572883621</v>
      </c>
      <c r="LU154" s="110">
        <f>LU153+0.5*LR154*'DT-Prelim Calcs'!$C$11^2+LT154*'DT-Prelim Calcs'!$C$11</f>
        <v>69.661816942494298</v>
      </c>
      <c r="LV154" s="110">
        <f>MIN('Drive Train'!$G$35-LP153*'DT-Prelim Calcs'!$C$21*'Drive Train'!$G$38,LV153+LP$2)</f>
        <v>11.108316431083198</v>
      </c>
      <c r="LW154" s="110">
        <f>'Drive Train'!$G$35-LP154*'DT-Prelim Calcs'!$C$21*'Drive Train'!$G$38</f>
        <v>11.108316431602093</v>
      </c>
      <c r="LX154" s="1">
        <f>IF(LU154&gt;='Drive Train'!$G$30,1,0)</f>
        <v>1</v>
      </c>
      <c r="LY154" s="110">
        <f>MIN(LO154,'DT-Prelim Calcs'!$C$10)*'DT-Prelim Calcs'!$C$11*1000/60/60*(1-LX154)</f>
        <v>0</v>
      </c>
      <c r="LZ154" s="119">
        <f>LZ153+'DT-Prelim Calcs'!$C$11</f>
        <v>6.0000000000000044</v>
      </c>
    </row>
    <row r="155" spans="18:338" x14ac:dyDescent="0.2">
      <c r="R155" s="119">
        <f>R154+'DT-Prelim Calcs'!$C$11</f>
        <v>6.0400000000000045</v>
      </c>
      <c r="S155" s="2">
        <f>AG155/'Drive Train'!$G$35</f>
        <v>0</v>
      </c>
      <c r="T155" s="88">
        <f>AE155*12*60/(PI() * 'Drive Train'!$G$17)/S$2*ABS(S155)</f>
        <v>0</v>
      </c>
      <c r="U155" s="2">
        <f>IF(OR(AD154=1,AND($C$32=Motors!$C$28,'DT-Prelim Calcs'!AI154=1)),0,IF(AG155=0,-(V154+$C$9)/($C$8-$C$9)*$C$7,($C$6*S155-T155)/($C$6*S155)*$C$7*S155))</f>
        <v>0</v>
      </c>
      <c r="V155" s="110">
        <f>IF(AND(AD154=1,AI154=1),0,ABS(U155/$C$7*($C$8-$C$9)+$C$9) *'Drive Train'!$K$55 + V154*(1-'Drive Train'!$K$55))</f>
        <v>0</v>
      </c>
      <c r="W155" s="110">
        <f t="shared" si="196"/>
        <v>0</v>
      </c>
      <c r="X155" s="2">
        <f>MAX(MIN(IF(AND(AI154=1,AG155&lt;0),-1,1)*(W155-$C$9)/($C$8-$C$9)*$C$7-$C$29*AE155/T$2 -  AI154*$C$29/2,X$2),MAX(X$4:X154)*-1)</f>
        <v>-0.19877611615902296</v>
      </c>
      <c r="Y155" s="110">
        <f t="shared" si="197"/>
        <v>0</v>
      </c>
      <c r="Z155" s="110">
        <f t="shared" si="198"/>
        <v>0</v>
      </c>
      <c r="AA155" s="110">
        <f t="shared" si="199"/>
        <v>0</v>
      </c>
      <c r="AB155" s="110" t="e">
        <f t="shared" si="200"/>
        <v>#N/A</v>
      </c>
      <c r="AC155" s="88">
        <f t="shared" si="244"/>
        <v>0</v>
      </c>
      <c r="AD155" s="1">
        <f t="shared" si="201"/>
        <v>1</v>
      </c>
      <c r="AE155" s="110">
        <f t="shared" si="202"/>
        <v>0</v>
      </c>
      <c r="AF155" s="110" t="e">
        <f t="shared" si="203"/>
        <v>#N/A</v>
      </c>
      <c r="AG155" s="110">
        <f>IF(AI154=0,MIN('Drive Train'!$G$35-W154*$C$21*'Drive Train'!$G$38,AG154+W$2)-$C$3,IF(AE154-1&lt;=0,0,IF($C$32=Motors!$C$26,MAX(ABS('Drive Train'!$G$35-W154*$C$21*'Drive Train'!$G$38)*-1,AG154-W$2),MAX(0,ABS('Drive Train'!$G$35-W154*$C$21*'Drive Train'!$G$38)*-1,AG154-W$2))))</f>
        <v>0</v>
      </c>
      <c r="AH155" s="110">
        <f>'Drive Train'!$G$35-ABS(W155)*'DT-Prelim Calcs'!$C$21*'Drive Train'!$G$38</f>
        <v>12.7</v>
      </c>
      <c r="AI155" s="1">
        <f>IF(AJ155&gt;='Drive Train'!$G$30,1,0)</f>
        <v>1</v>
      </c>
      <c r="AJ155" s="110">
        <f>AJ154+0.5*Y155*'DT-Prelim Calcs'!$C$11^2+AE155*'DT-Prelim Calcs'!$C$11</f>
        <v>27.383415475911544</v>
      </c>
      <c r="AK155" s="110">
        <f t="shared" si="204"/>
        <v>0</v>
      </c>
      <c r="AL155" s="119">
        <f>AL154+'DT-Prelim Calcs'!$C$11</f>
        <v>6.0400000000000045</v>
      </c>
      <c r="AM155" s="2">
        <f>AW155/'Drive Train'!$G$35</f>
        <v>0.80195843140393153</v>
      </c>
      <c r="AN155" s="88">
        <f>AU155*12*60/(PI() * 'Drive Train'!$G$17)/AM$2*AM155</f>
        <v>2996.7461923676278</v>
      </c>
      <c r="AO155" s="2">
        <f>('DT-Prelim Calcs'!$C$6*AM155-AN155)/('DT-Prelim Calcs'!$C$6*AM155)*'DT-Prelim Calcs'!$C$7*AM155</f>
        <v>0.40723191375242779</v>
      </c>
      <c r="AP155" s="110">
        <f>AO155/'DT-Prelim Calcs'!$C$7*('DT-Prelim Calcs'!$C$8-'DT-Prelim Calcs'!$C$9)+'DT-Prelim Calcs'!$C$9</f>
        <v>27.838258569297015</v>
      </c>
      <c r="AQ155" s="110">
        <f t="shared" si="205"/>
        <v>27.838258569297015</v>
      </c>
      <c r="AR155" s="2">
        <f t="shared" si="245"/>
        <v>0.21579837948375083</v>
      </c>
      <c r="AS155" s="110">
        <f>AR155*'DT-Prelim Calcs'!$C$21/AM$2/'DT-Prelim Calcs'!$C$19/'DT-Prelim Calcs'!$C$18*3.39*'DT-Prelim Calcs'!$C$20</f>
        <v>2.4043823887946716</v>
      </c>
      <c r="AT155" s="88">
        <f t="shared" si="206"/>
        <v>0</v>
      </c>
      <c r="AU155" s="110">
        <f>AS154*'DT-Prelim Calcs'!$C$11+AU154</f>
        <v>32.609600357873397</v>
      </c>
      <c r="AV155" s="110">
        <f>AV154+0.5*AS155*'DT-Prelim Calcs'!$C$11^2+AU155*'DT-Prelim Calcs'!$C$11</f>
        <v>120.67168500192219</v>
      </c>
      <c r="AW155" s="110">
        <f>MIN('Drive Train'!$G$35-AQ154*'DT-Prelim Calcs'!$C$21*'Drive Train'!$G$38,AW154+AQ$2)</f>
        <v>10.18487207882993</v>
      </c>
      <c r="AX155" s="110">
        <f>'Drive Train'!$G$35-AQ155*'DT-Prelim Calcs'!$C$21*'Drive Train'!$G$38</f>
        <v>10.194556728763267</v>
      </c>
      <c r="AY155" s="1">
        <f>IF(AV155&gt;='Drive Train'!$G$30,1,0)</f>
        <v>1</v>
      </c>
      <c r="AZ155" s="110">
        <f t="shared" si="246"/>
        <v>0</v>
      </c>
      <c r="BA155" s="119">
        <f>BA154+'DT-Prelim Calcs'!$C$11</f>
        <v>6.0400000000000045</v>
      </c>
      <c r="BB155" s="2">
        <f>BL155/'Drive Train'!$G$35</f>
        <v>0.86862509554343248</v>
      </c>
      <c r="BC155" s="88">
        <f>BJ155*12*60/(PI() * 'Drive Train'!$G$17)/BB$2*BB155</f>
        <v>4019.2930073632151</v>
      </c>
      <c r="BD155" s="2">
        <f>('DT-Prelim Calcs'!$C$6*BB155-BC155)/('DT-Prelim Calcs'!$C$6*BB155)*'DT-Prelim Calcs'!$C$7*BB155</f>
        <v>0.25434988807546355</v>
      </c>
      <c r="BE155" s="110">
        <f>BD155/'DT-Prelim Calcs'!$C$7*('DT-Prelim Calcs'!$C$8-'DT-Prelim Calcs'!$C$9)+'DT-Prelim Calcs'!$C$9</f>
        <v>18.513539272687851</v>
      </c>
      <c r="BF155" s="110">
        <f t="shared" si="207"/>
        <v>18.513539272687851</v>
      </c>
      <c r="BG155" s="2">
        <f t="shared" si="247"/>
        <v>1.7301390007802647E-2</v>
      </c>
      <c r="BH155" s="110">
        <f>BG155*'DT-Prelim Calcs'!$C$21/BB$2/'DT-Prelim Calcs'!$C$19/'DT-Prelim Calcs'!$C$18*3.39*'DT-Prelim Calcs'!$C$20</f>
        <v>0.29986230949217824</v>
      </c>
      <c r="BI155" s="88">
        <f t="shared" si="208"/>
        <v>0</v>
      </c>
      <c r="BJ155" s="110">
        <f>BH154*'DT-Prelim Calcs'!$C$11+BJ154</f>
        <v>25.958472947117993</v>
      </c>
      <c r="BK155" s="110">
        <f>BK154+0.5*BH155*'DT-Prelim Calcs'!$C$11^2+BJ155*'DT-Prelim Calcs'!$C$11</f>
        <v>118.8409998417533</v>
      </c>
      <c r="BL155" s="110">
        <f>MIN('Drive Train'!$G$35-BF154*'DT-Prelim Calcs'!$C$21*'Drive Train'!$G$38,BL154+BF$2)</f>
        <v>11.031538713401591</v>
      </c>
      <c r="BM155" s="110">
        <f>'Drive Train'!$G$35-BF155*'DT-Prelim Calcs'!$C$21*'Drive Train'!$G$38</f>
        <v>11.033781465458093</v>
      </c>
      <c r="BN155" s="1">
        <f>IF(BK155&gt;='Drive Train'!$G$30,1,0)</f>
        <v>1</v>
      </c>
      <c r="BO155" s="110">
        <f t="shared" si="248"/>
        <v>0</v>
      </c>
      <c r="BP155" s="119">
        <f>BP154+'DT-Prelim Calcs'!$C$11</f>
        <v>6.0400000000000045</v>
      </c>
      <c r="BQ155" s="2">
        <f>CA155/'Drive Train'!$G$35</f>
        <v>0.87454000719360114</v>
      </c>
      <c r="BR155" s="88">
        <f>BY155*12*60/(PI() * 'Drive Train'!$G$17)/BQ$2*BQ155</f>
        <v>4108.8910997278545</v>
      </c>
      <c r="BS155" s="2">
        <f>('DT-Prelim Calcs'!$C$6*BQ155-BR155)/('DT-Prelim Calcs'!$C$6*BQ155)*'DT-Prelim Calcs'!$C$7*BQ155</f>
        <v>0.24105749736621812</v>
      </c>
      <c r="BT155" s="110">
        <f>BS155/'DT-Prelim Calcs'!$C$7*('DT-Prelim Calcs'!$C$8-'DT-Prelim Calcs'!$C$9)+'DT-Prelim Calcs'!$C$9</f>
        <v>17.702797711698409</v>
      </c>
      <c r="BU155" s="110">
        <f t="shared" si="209"/>
        <v>17.702797711698409</v>
      </c>
      <c r="BV155" s="2">
        <f t="shared" si="249"/>
        <v>3.6372022043928975E-4</v>
      </c>
      <c r="BW155" s="110">
        <f>BV155*'DT-Prelim Calcs'!$C$21/BQ$2/'DT-Prelim Calcs'!$C$19/'DT-Prelim Calcs'!$C$18*3.39*'DT-Prelim Calcs'!$C$20</f>
        <v>8.5552734695804773E-3</v>
      </c>
      <c r="BX155" s="88">
        <f t="shared" si="210"/>
        <v>1</v>
      </c>
      <c r="BY155" s="110">
        <f>BW154*'DT-Prelim Calcs'!$C$11+BY154</f>
        <v>19.421431157080306</v>
      </c>
      <c r="BZ155" s="110">
        <f>BZ154+0.5*BW155*'DT-Prelim Calcs'!$C$11^2+BY155*'DT-Prelim Calcs'!$C$11</f>
        <v>101.10466943631144</v>
      </c>
      <c r="CA155" s="110">
        <f>MIN('Drive Train'!$G$35-BU154*'DT-Prelim Calcs'!$C$21*'Drive Train'!$G$38,CA154+BU$2)</f>
        <v>11.106658091358733</v>
      </c>
      <c r="CB155" s="110">
        <f>'Drive Train'!$G$35-BU155*'DT-Prelim Calcs'!$C$21*'Drive Train'!$G$38</f>
        <v>11.106748205947142</v>
      </c>
      <c r="CC155" s="1">
        <f>IF(BZ155&gt;='Drive Train'!$G$30,1,0)</f>
        <v>1</v>
      </c>
      <c r="CD155" s="110">
        <f t="shared" si="250"/>
        <v>0</v>
      </c>
      <c r="CE155" s="119">
        <f>CE154+'DT-Prelim Calcs'!$C$11</f>
        <v>6.0400000000000045</v>
      </c>
      <c r="CF155" s="2">
        <f>CP155/'Drive Train'!$G$35</f>
        <v>0.87466981249951226</v>
      </c>
      <c r="CG155" s="88">
        <f>CN155*12*60/(PI() * 'Drive Train'!$G$17)/CF$2*CF155</f>
        <v>4110.8256597683494</v>
      </c>
      <c r="CH155" s="2">
        <f>('DT-Prelim Calcs'!$C$6*CF155-CG155)/('DT-Prelim Calcs'!$C$6*CF155)*'DT-Prelim Calcs'!$C$7*CF155</f>
        <v>0.2407734458514745</v>
      </c>
      <c r="CI155" s="110">
        <f>CH155/'DT-Prelim Calcs'!$C$7*('DT-Prelim Calcs'!$C$8-'DT-Prelim Calcs'!$C$9)+'DT-Prelim Calcs'!$C$9</f>
        <v>17.685472583848799</v>
      </c>
      <c r="CJ155" s="110">
        <f t="shared" si="211"/>
        <v>17.685472583848799</v>
      </c>
      <c r="CK155" s="2">
        <f t="shared" si="251"/>
        <v>2.0815217761649407E-6</v>
      </c>
      <c r="CL155" s="110">
        <f>CK155*'DT-Prelim Calcs'!$C$21/CF$2/'DT-Prelim Calcs'!$C$19/'DT-Prelim Calcs'!$C$18*3.39*'DT-Prelim Calcs'!$C$20</f>
        <v>6.1845064978107654E-5</v>
      </c>
      <c r="CM155" s="88">
        <f t="shared" si="212"/>
        <v>1</v>
      </c>
      <c r="CN155" s="110">
        <f>CL154*'DT-Prelim Calcs'!$C$11+CN154</f>
        <v>15.380255864795101</v>
      </c>
      <c r="CO155" s="110">
        <f>CO154+0.5*CL155*'DT-Prelim Calcs'!$C$11^2+CN155*'DT-Prelim Calcs'!$C$11</f>
        <v>84.867855522061561</v>
      </c>
      <c r="CP155" s="110">
        <f>MIN('Drive Train'!$G$35-CJ154*'DT-Prelim Calcs'!$C$21*'Drive Train'!$G$38,CP154+CJ$2)</f>
        <v>11.108306618743805</v>
      </c>
      <c r="CQ155" s="110">
        <f>'Drive Train'!$G$35-CJ155*'DT-Prelim Calcs'!$C$21*'Drive Train'!$G$38</f>
        <v>11.108307467453606</v>
      </c>
      <c r="CR155" s="1">
        <f>IF(CO155&gt;='Drive Train'!$G$30,1,0)</f>
        <v>1</v>
      </c>
      <c r="CS155" s="110">
        <f t="shared" si="252"/>
        <v>0</v>
      </c>
      <c r="CT155" s="119">
        <f>CT154+'DT-Prelim Calcs'!$C$11</f>
        <v>6.0400000000000045</v>
      </c>
      <c r="CU155" s="2">
        <f>DE155/'Drive Train'!$G$35</f>
        <v>0.87467058426940059</v>
      </c>
      <c r="CV155" s="88">
        <f>DC155*12*60/(PI() * 'Drive Train'!$G$17)/CU$2*CU155</f>
        <v>4110.8369233610192</v>
      </c>
      <c r="CW155" s="2">
        <f>('DT-Prelim Calcs'!$C$6*CU155-CV155)/('DT-Prelim Calcs'!$C$6*CU155)*'DT-Prelim Calcs'!$C$7*CU155</f>
        <v>0.24077181458371827</v>
      </c>
      <c r="CX155" s="110">
        <f>CW155/'DT-Prelim Calcs'!$C$7*('DT-Prelim Calcs'!$C$8-'DT-Prelim Calcs'!$C$9)+'DT-Prelim Calcs'!$C$9</f>
        <v>17.685373088084944</v>
      </c>
      <c r="CY155" s="110">
        <f t="shared" si="213"/>
        <v>17.685373088084944</v>
      </c>
      <c r="CZ155" s="2">
        <f t="shared" si="253"/>
        <v>2.9909389964721811E-9</v>
      </c>
      <c r="DA155" s="110">
        <f>CZ155*'DT-Prelim Calcs'!$C$21/CU$2/'DT-Prelim Calcs'!$C$19/'DT-Prelim Calcs'!$C$18*3.39*'DT-Prelim Calcs'!$C$20</f>
        <v>1.073787645476911E-7</v>
      </c>
      <c r="DB155" s="88">
        <f t="shared" si="214"/>
        <v>1</v>
      </c>
      <c r="DC155" s="110">
        <f>DA154*'DT-Prelim Calcs'!$C$11+DC154</f>
        <v>12.72851125701029</v>
      </c>
      <c r="DD155" s="110">
        <f>DD154+0.5*DA155*'DT-Prelim Calcs'!$C$11^2+DC155*'DT-Prelim Calcs'!$C$11</f>
        <v>72.270776542085542</v>
      </c>
      <c r="DE155" s="110">
        <f>MIN('Drive Train'!$G$35-CY154*'DT-Prelim Calcs'!$C$21*'Drive Train'!$G$38,DE154+CY$2)</f>
        <v>11.108316420221387</v>
      </c>
      <c r="DF155" s="110">
        <f>'Drive Train'!$G$35-CY155*'DT-Prelim Calcs'!$C$21*'Drive Train'!$G$38</f>
        <v>11.108316422072354</v>
      </c>
      <c r="DG155" s="1">
        <f>IF(DD155&gt;='Drive Train'!$G$30,1,0)</f>
        <v>1</v>
      </c>
      <c r="DH155" s="110">
        <f t="shared" si="254"/>
        <v>0</v>
      </c>
      <c r="DI155" s="119">
        <f>DI154+'DT-Prelim Calcs'!$C$11</f>
        <v>6.0400000000000045</v>
      </c>
      <c r="DJ155" s="2">
        <f>DT155/'Drive Train'!$G$35</f>
        <v>0.87467058542822584</v>
      </c>
      <c r="DK155" s="88">
        <f>DR155*12*60/(PI() * 'Drive Train'!$G$17)/DJ$2*DJ155</f>
        <v>4110.836939836965</v>
      </c>
      <c r="DL155" s="2">
        <f>('DT-Prelim Calcs'!$C$6*DJ155-DK155)/('DT-Prelim Calcs'!$C$6*DJ155)*'DT-Prelim Calcs'!$C$7*DJ155</f>
        <v>0.2407718122397367</v>
      </c>
      <c r="DM155" s="110">
        <f>DL155/'DT-Prelim Calcs'!$C$7*('DT-Prelim Calcs'!$C$8-'DT-Prelim Calcs'!$C$9)+'DT-Prelim Calcs'!$C$9</f>
        <v>17.685372945118694</v>
      </c>
      <c r="DN155" s="110">
        <f t="shared" si="215"/>
        <v>17.685372945118694</v>
      </c>
      <c r="DO155" s="2">
        <f t="shared" si="255"/>
        <v>9.5248808840153742E-13</v>
      </c>
      <c r="DP155" s="110">
        <f>DO155*'DT-Prelim Calcs'!$C$21/DJ$2/'DT-Prelim Calcs'!$C$19/'DT-Prelim Calcs'!$C$18*3.39*'DT-Prelim Calcs'!$C$20</f>
        <v>4.0091409030406901E-11</v>
      </c>
      <c r="DQ155" s="88">
        <f t="shared" si="216"/>
        <v>1</v>
      </c>
      <c r="DR155" s="110">
        <f>DP154*'DT-Prelim Calcs'!$C$11+DR154</f>
        <v>10.856671395402573</v>
      </c>
      <c r="DS155" s="110">
        <f>DS154+0.5*DP155*'DT-Prelim Calcs'!$C$11^2+DR155*'DT-Prelim Calcs'!$C$11</f>
        <v>62.607656719873006</v>
      </c>
      <c r="DT155" s="110">
        <f>MIN('Drive Train'!$G$35-DN154*'DT-Prelim Calcs'!$C$21*'Drive Train'!$G$38,DT154+DN$2)</f>
        <v>11.108316434938468</v>
      </c>
      <c r="DU155" s="110">
        <f>'Drive Train'!$G$35-DN155*'DT-Prelim Calcs'!$C$21*'Drive Train'!$G$38</f>
        <v>11.108316434939317</v>
      </c>
      <c r="DV155" s="1">
        <f>IF(DS155&gt;='Drive Train'!$G$30,1,0)</f>
        <v>1</v>
      </c>
      <c r="DW155" s="110">
        <f t="shared" si="256"/>
        <v>0</v>
      </c>
      <c r="DX155" s="119">
        <f>DX154+'DT-Prelim Calcs'!$C$11</f>
        <v>6.0400000000000045</v>
      </c>
      <c r="DY155" s="2">
        <f>EI155/'Drive Train'!$G$35</f>
        <v>0.87467058542861498</v>
      </c>
      <c r="DZ155" s="88">
        <f>EG155*12*60/(PI() * 'Drive Train'!$G$17)/DY$2*DY155</f>
        <v>4110.8369398423247</v>
      </c>
      <c r="EA155" s="2">
        <f>('DT-Prelim Calcs'!$C$6*DY155-DZ155)/('DT-Prelim Calcs'!$C$6*DY155)*'DT-Prelim Calcs'!$C$7*DY155</f>
        <v>0.24077181223899125</v>
      </c>
      <c r="EB155" s="110">
        <f>EA155/'DT-Prelim Calcs'!$C$7*('DT-Prelim Calcs'!$C$8-'DT-Prelim Calcs'!$C$9)+'DT-Prelim Calcs'!$C$9</f>
        <v>17.685372945073226</v>
      </c>
      <c r="EC155" s="110">
        <f t="shared" si="217"/>
        <v>17.685372945073226</v>
      </c>
      <c r="ED155" s="2">
        <f t="shared" si="257"/>
        <v>1.3877787807814457E-16</v>
      </c>
      <c r="EE155" s="110">
        <f>ED155*'DT-Prelim Calcs'!$C$21/DY$2/'DT-Prelim Calcs'!$C$19/'DT-Prelim Calcs'!$C$18*3.39*'DT-Prelim Calcs'!$C$20</f>
        <v>6.7003532470867188E-15</v>
      </c>
      <c r="EF155" s="88">
        <f t="shared" si="218"/>
        <v>1</v>
      </c>
      <c r="EG155" s="110">
        <f>EE154*'DT-Prelim Calcs'!$C$11+EG154</f>
        <v>9.4647904472821693</v>
      </c>
      <c r="EH155" s="110">
        <f>EH154+0.5*EE155*'DT-Prelim Calcs'!$C$11^2+EG155*'DT-Prelim Calcs'!$C$11</f>
        <v>55.091079155725026</v>
      </c>
      <c r="EI155" s="110">
        <f>MIN('Drive Train'!$G$35-EC154*'DT-Prelim Calcs'!$C$21*'Drive Train'!$G$38,EI154+EC$2)</f>
        <v>11.10831643494341</v>
      </c>
      <c r="EJ155" s="110">
        <f>'Drive Train'!$G$35-EC155*'DT-Prelim Calcs'!$C$21*'Drive Train'!$G$38</f>
        <v>11.10831643494341</v>
      </c>
      <c r="EK155" s="1">
        <f>IF(EH155&gt;='Drive Train'!$G$30,1,0)</f>
        <v>1</v>
      </c>
      <c r="EL155" s="110">
        <f t="shared" si="258"/>
        <v>0</v>
      </c>
      <c r="EM155" s="119">
        <f>EM154+'DT-Prelim Calcs'!$C$11</f>
        <v>6.0400000000000045</v>
      </c>
      <c r="EN155" s="2">
        <f>EX155/'Drive Train'!$G$35</f>
        <v>0.87467058542861498</v>
      </c>
      <c r="EO155" s="88">
        <f>EV155*12*60/(PI() * 'Drive Train'!$G$17)/EN$2*EN155</f>
        <v>4110.8369398423256</v>
      </c>
      <c r="EP155" s="2">
        <f>('DT-Prelim Calcs'!$C$6*EN155-EO155)/('DT-Prelim Calcs'!$C$6*EN155)*'DT-Prelim Calcs'!$C$7*EN155</f>
        <v>0.24077181223899105</v>
      </c>
      <c r="EQ155" s="110">
        <f>EP155/'DT-Prelim Calcs'!$C$7*('DT-Prelim Calcs'!$C$8-'DT-Prelim Calcs'!$C$9)+'DT-Prelim Calcs'!$C$9</f>
        <v>17.685372945073215</v>
      </c>
      <c r="ER155" s="110">
        <f t="shared" si="219"/>
        <v>17.685372945073215</v>
      </c>
      <c r="ES155" s="2">
        <f t="shared" si="259"/>
        <v>-8.3266726846886741E-17</v>
      </c>
      <c r="ET155" s="110">
        <f>ES155*'DT-Prelim Calcs'!$C$21/EN$2/'DT-Prelim Calcs'!$C$19/'DT-Prelim Calcs'!$C$18*3.39*'DT-Prelim Calcs'!$C$20</f>
        <v>-4.5356237364894706E-15</v>
      </c>
      <c r="EU155" s="88">
        <f t="shared" si="220"/>
        <v>1</v>
      </c>
      <c r="EV155" s="110">
        <f>ET154*'DT-Prelim Calcs'!$C$11+EV154</f>
        <v>8.3892460782728335</v>
      </c>
      <c r="EW155" s="110">
        <f>EW154+0.5*ET155*'DT-Prelim Calcs'!$C$11^2+EV155*'DT-Prelim Calcs'!$C$11</f>
        <v>49.127602659326229</v>
      </c>
      <c r="EX155" s="110">
        <f>MIN('Drive Train'!$G$35-ER154*'DT-Prelim Calcs'!$C$21*'Drive Train'!$G$38,EX154+ER$2)</f>
        <v>11.10831643494341</v>
      </c>
      <c r="EY155" s="110">
        <f>'Drive Train'!$G$35-ER155*'DT-Prelim Calcs'!$C$21*'Drive Train'!$G$38</f>
        <v>11.10831643494341</v>
      </c>
      <c r="EZ155" s="1">
        <f>IF(EW155&gt;='Drive Train'!$G$30,1,0)</f>
        <v>1</v>
      </c>
      <c r="FA155" s="110">
        <f t="shared" si="260"/>
        <v>0</v>
      </c>
      <c r="FB155" s="119">
        <f>FB154+'DT-Prelim Calcs'!$C$11</f>
        <v>6.0400000000000045</v>
      </c>
      <c r="FC155" s="2">
        <f>FM155/'Drive Train'!$G$35</f>
        <v>0.87467058542861498</v>
      </c>
      <c r="FD155" s="88">
        <f>FK155*12*60/(PI() * 'Drive Train'!$G$17)/FC$2*FC155</f>
        <v>4110.8369398423247</v>
      </c>
      <c r="FE155" s="2">
        <f>('DT-Prelim Calcs'!$C$6*FC155-FD155)/('DT-Prelim Calcs'!$C$6*FC155)*'DT-Prelim Calcs'!$C$7*FC155</f>
        <v>0.24077181223899125</v>
      </c>
      <c r="FF155" s="110">
        <f>FE155/'DT-Prelim Calcs'!$C$7*('DT-Prelim Calcs'!$C$8-'DT-Prelim Calcs'!$C$9)+'DT-Prelim Calcs'!$C$9</f>
        <v>17.685372945073226</v>
      </c>
      <c r="FG155" s="110">
        <f t="shared" si="221"/>
        <v>17.685372945073226</v>
      </c>
      <c r="FH155" s="2">
        <f t="shared" si="261"/>
        <v>1.1102230246251565E-16</v>
      </c>
      <c r="FI155" s="110">
        <f>FH155*'DT-Prelim Calcs'!$C$21/FC$2/'DT-Prelim Calcs'!$C$19/'DT-Prelim Calcs'!$C$18*3.39*'DT-Prelim Calcs'!$C$20</f>
        <v>6.7347140329692135E-15</v>
      </c>
      <c r="FJ155" s="88">
        <f t="shared" si="222"/>
        <v>1</v>
      </c>
      <c r="FK155" s="110">
        <f>FI154*'DT-Prelim Calcs'!$C$11+FK154</f>
        <v>7.5332005600817276</v>
      </c>
      <c r="FL155" s="110">
        <f>FL154+0.5*FI155*'DT-Prelim Calcs'!$C$11^2+FK155*'DT-Prelim Calcs'!$C$11</f>
        <v>44.304610389214901</v>
      </c>
      <c r="FM155" s="110">
        <f>MIN('Drive Train'!$G$35-FG154*'DT-Prelim Calcs'!$C$21*'Drive Train'!$G$38,FM154+FG$2)</f>
        <v>11.10831643494341</v>
      </c>
      <c r="FN155" s="110">
        <f>'Drive Train'!$G$35-FG155*'DT-Prelim Calcs'!$C$21*'Drive Train'!$G$38</f>
        <v>11.10831643494341</v>
      </c>
      <c r="FO155" s="1">
        <f>IF(FL155&gt;='Drive Train'!$G$30,1,0)</f>
        <v>1</v>
      </c>
      <c r="FP155" s="110">
        <f t="shared" si="262"/>
        <v>0</v>
      </c>
      <c r="FQ155" s="119">
        <f>FQ154+'DT-Prelim Calcs'!$C$11</f>
        <v>6.0400000000000045</v>
      </c>
      <c r="FR155" s="2">
        <f>GB155/'Drive Train'!$G$35</f>
        <v>0.87467058542861498</v>
      </c>
      <c r="FS155" s="88">
        <f>FZ155*12*60/(PI() * 'Drive Train'!$G$17)/FR$2*FR155</f>
        <v>4110.8369398423247</v>
      </c>
      <c r="FT155" s="2">
        <f>('DT-Prelim Calcs'!$C$6*FR155-FS155)/('DT-Prelim Calcs'!$C$6*FR155)*'DT-Prelim Calcs'!$C$7*FR155</f>
        <v>0.24077181223899125</v>
      </c>
      <c r="FU155" s="110">
        <f>FT155/'DT-Prelim Calcs'!$C$7*('DT-Prelim Calcs'!$C$8-'DT-Prelim Calcs'!$C$9)+'DT-Prelim Calcs'!$C$9</f>
        <v>17.685372945073226</v>
      </c>
      <c r="FV155" s="110">
        <f t="shared" si="223"/>
        <v>17.685372945073226</v>
      </c>
      <c r="FW155" s="2">
        <f t="shared" si="263"/>
        <v>1.3877787807814457E-16</v>
      </c>
      <c r="FX155" s="110">
        <f>FW155*'DT-Prelim Calcs'!$C$21/FR$2/'DT-Prelim Calcs'!$C$19/'DT-Prelim Calcs'!$C$18*3.39*'DT-Prelim Calcs'!$C$20</f>
        <v>9.2774121882739154E-15</v>
      </c>
      <c r="FY155" s="88">
        <f t="shared" si="224"/>
        <v>1</v>
      </c>
      <c r="FZ155" s="110">
        <f>FX154*'DT-Prelim Calcs'!$C$11+FZ154</f>
        <v>6.8356819897037893</v>
      </c>
      <c r="GA155" s="110">
        <f>GA154+0.5*FX155*'DT-Prelim Calcs'!$C$11^2+FZ155*'DT-Prelim Calcs'!$C$11</f>
        <v>40.330971373104823</v>
      </c>
      <c r="GB155" s="110">
        <f>MIN('Drive Train'!$G$35-FV154*'DT-Prelim Calcs'!$C$21*'Drive Train'!$G$38,GB154+FV$2)</f>
        <v>11.10831643494341</v>
      </c>
      <c r="GC155" s="110">
        <f>'Drive Train'!$G$35-FV155*'DT-Prelim Calcs'!$C$21*'Drive Train'!$G$38</f>
        <v>11.10831643494341</v>
      </c>
      <c r="GD155" s="1">
        <f>IF(GA155&gt;='Drive Train'!$G$30,1,0)</f>
        <v>1</v>
      </c>
      <c r="GE155" s="110">
        <f t="shared" si="264"/>
        <v>0</v>
      </c>
      <c r="GF155" s="119">
        <f>GF154+'DT-Prelim Calcs'!$C$11</f>
        <v>6.0400000000000045</v>
      </c>
      <c r="GG155" s="2">
        <f>GQ155/'Drive Train'!$G$35</f>
        <v>0.8746705848085643</v>
      </c>
      <c r="GH155" s="88">
        <f>GO155*12*60/(PI() * 'Drive Train'!$G$17)/GG$2*GG155</f>
        <v>4110.8369310783164</v>
      </c>
      <c r="GI155" s="2">
        <f>('DT-Prelim Calcs'!$C$6*GG155-GH155)/('DT-Prelim Calcs'!$C$6*GG155)*'DT-Prelim Calcs'!$C$7*GG155</f>
        <v>0.24077181348068757</v>
      </c>
      <c r="GJ155" s="110">
        <f>GI155/'DT-Prelim Calcs'!$C$7*('DT-Prelim Calcs'!$C$8-'DT-Prelim Calcs'!$C$9)+'DT-Prelim Calcs'!$C$9</f>
        <v>17.685373020807894</v>
      </c>
      <c r="GK155" s="110">
        <f t="shared" si="265"/>
        <v>17.685373020807894</v>
      </c>
      <c r="GL155" s="2">
        <f t="shared" si="266"/>
        <v>1.5843223954981056E-9</v>
      </c>
      <c r="GM155" s="110">
        <f>GL155*'DT-Prelim Calcs'!$C$21/GG$2/'DT-Prelim Calcs'!$C$19/'DT-Prelim Calcs'!$C$18*3.39*'DT-Prelim Calcs'!$C$20</f>
        <v>5.8840677658185195E-8</v>
      </c>
      <c r="GN155" s="88">
        <f t="shared" si="225"/>
        <v>1</v>
      </c>
      <c r="GO155" s="110">
        <f>GM154*'DT-Prelim Calcs'!$C$11+GO154</f>
        <v>12.304227563957513</v>
      </c>
      <c r="GP155" s="110">
        <f>GP154+0.5*GM155*'DT-Prelim Calcs'!$C$11^2+GO155*'DT-Prelim Calcs'!$C$11</f>
        <v>68.239230947002198</v>
      </c>
      <c r="GQ155" s="110">
        <f>MIN('Drive Train'!$G$35-GK154*'DT-Prelim Calcs'!$C$21*'Drive Train'!$G$38,GQ154+GK$2)</f>
        <v>11.108316427068766</v>
      </c>
      <c r="GR155" s="110">
        <f>'Drive Train'!$G$35-GK155*'DT-Prelim Calcs'!$C$21*'Drive Train'!$G$38</f>
        <v>11.108316428127289</v>
      </c>
      <c r="GS155" s="1">
        <f>IF(GP155&gt;='Drive Train'!$G$30,1,0)</f>
        <v>1</v>
      </c>
      <c r="GT155" s="110">
        <f t="shared" si="267"/>
        <v>0</v>
      </c>
      <c r="GU155" s="119">
        <f>GU154+'DT-Prelim Calcs'!$C$11</f>
        <v>6.0400000000000045</v>
      </c>
      <c r="GV155" s="2">
        <f>HF155/'Drive Train'!$G$35</f>
        <v>0.87467058498539285</v>
      </c>
      <c r="GW155" s="88">
        <f>HD155*12*60/(PI() * 'Drive Train'!$G$17)/GV$2*GV155</f>
        <v>4110.8369335776706</v>
      </c>
      <c r="GX155" s="2">
        <f>('DT-Prelim Calcs'!$C$6*GV155-GW155)/('DT-Prelim Calcs'!$C$6*GV155)*'DT-Prelim Calcs'!$C$7*GV155</f>
        <v>0.240771813126576</v>
      </c>
      <c r="GY155" s="110">
        <f>GX155/'DT-Prelim Calcs'!$C$7*('DT-Prelim Calcs'!$C$8-'DT-Prelim Calcs'!$C$9)+'DT-Prelim Calcs'!$C$9</f>
        <v>17.685372999209601</v>
      </c>
      <c r="GZ155" s="110">
        <f t="shared" si="226"/>
        <v>17.685372999209601</v>
      </c>
      <c r="HA155" s="2">
        <f t="shared" si="268"/>
        <v>1.1324994830808066E-9</v>
      </c>
      <c r="HB155" s="110">
        <f>HA155*'DT-Prelim Calcs'!$C$21/GV$2/'DT-Prelim Calcs'!$C$19/'DT-Prelim Calcs'!$C$18*3.39*'DT-Prelim Calcs'!$C$20</f>
        <v>4.2060275876532464E-8</v>
      </c>
      <c r="HC155" s="88">
        <f t="shared" si="227"/>
        <v>1</v>
      </c>
      <c r="HD155" s="110">
        <f>HB154*'DT-Prelim Calcs'!$C$11+HD154</f>
        <v>12.304227568950886</v>
      </c>
      <c r="HE155" s="110">
        <f>HE154+0.5*HB155*'DT-Prelim Calcs'!$C$11^2+HD155*'DT-Prelim Calcs'!$C$11</f>
        <v>68.906847969878513</v>
      </c>
      <c r="HF155" s="110">
        <f>MIN('Drive Train'!$G$35-GZ154*'DT-Prelim Calcs'!$C$21*'Drive Train'!$G$38,HF154+GZ$2)</f>
        <v>11.108316429314488</v>
      </c>
      <c r="HG155" s="110">
        <f>'Drive Train'!$G$35-GZ155*'DT-Prelim Calcs'!$C$21*'Drive Train'!$G$38</f>
        <v>11.108316430071135</v>
      </c>
      <c r="HH155" s="1">
        <f>IF(HE155&gt;='Drive Train'!$G$30,1,0)</f>
        <v>1</v>
      </c>
      <c r="HI155" s="110">
        <f t="shared" si="269"/>
        <v>0</v>
      </c>
      <c r="HJ155" s="119">
        <f>HJ154+'DT-Prelim Calcs'!$C$11</f>
        <v>6.0400000000000045</v>
      </c>
      <c r="HK155" s="2">
        <f>HU155/'Drive Train'!$G$35</f>
        <v>0.87467058507106898</v>
      </c>
      <c r="HL155" s="88">
        <f>HS155*12*60/(PI() * 'Drive Train'!$G$17)/HK$2*HK155</f>
        <v>4110.8369347886483</v>
      </c>
      <c r="HM155" s="2">
        <f>('DT-Prelim Calcs'!$C$6*HK155-HL155)/('DT-Prelim Calcs'!$C$6*HK155)*'DT-Prelim Calcs'!$C$7*HK155</f>
        <v>0.24077181295500288</v>
      </c>
      <c r="HN155" s="110">
        <f>HM155/'DT-Prelim Calcs'!$C$7*('DT-Prelim Calcs'!$C$8-'DT-Prelim Calcs'!$C$9)+'DT-Prelim Calcs'!$C$9</f>
        <v>17.685372988744859</v>
      </c>
      <c r="HO155" s="110">
        <f t="shared" si="228"/>
        <v>17.685372988744859</v>
      </c>
      <c r="HP155" s="2">
        <f t="shared" si="270"/>
        <v>9.1358359766147146E-10</v>
      </c>
      <c r="HQ155" s="110">
        <f>HP155*'DT-Prelim Calcs'!$C$21/HK$2/'DT-Prelim Calcs'!$C$19/'DT-Prelim Calcs'!$C$18*3.39*'DT-Prelim Calcs'!$C$20</f>
        <v>3.392988582156798E-8</v>
      </c>
      <c r="HR155" s="88">
        <f t="shared" si="229"/>
        <v>1</v>
      </c>
      <c r="HS155" s="110">
        <f>HQ154*'DT-Prelim Calcs'!$C$11+HS154</f>
        <v>12.304227571370257</v>
      </c>
      <c r="HT155" s="110">
        <f>HT154+0.5*HQ155*'DT-Prelim Calcs'!$C$11^2+HS155*'DT-Prelim Calcs'!$C$11</f>
        <v>69.375570734091539</v>
      </c>
      <c r="HU155" s="110">
        <f>MIN('Drive Train'!$G$35-HO154*'DT-Prelim Calcs'!$C$21*'Drive Train'!$G$38,HU154+HO$2)</f>
        <v>11.108316430402576</v>
      </c>
      <c r="HV155" s="110">
        <f>'Drive Train'!$G$35-HO155*'DT-Prelim Calcs'!$C$21*'Drive Train'!$G$38</f>
        <v>11.108316431012963</v>
      </c>
      <c r="HW155" s="1">
        <f>IF(HT155&gt;='Drive Train'!$G$30,1,0)</f>
        <v>1</v>
      </c>
      <c r="HX155" s="110">
        <f t="shared" si="271"/>
        <v>0</v>
      </c>
      <c r="HY155" s="119">
        <f>HY154+'DT-Prelim Calcs'!$C$11</f>
        <v>6.0400000000000045</v>
      </c>
      <c r="HZ155" s="2">
        <f>IJ155/'Drive Train'!$G$35</f>
        <v>0.87467058511714169</v>
      </c>
      <c r="IA155" s="88">
        <f>IH155*12*60/(PI() * 'Drive Train'!$G$17)/HZ$2*HZ155</f>
        <v>4110.8369354398546</v>
      </c>
      <c r="IB155" s="2">
        <f>('DT-Prelim Calcs'!$C$6*HZ155-IA155)/('DT-Prelim Calcs'!$C$6*HZ155)*'DT-Prelim Calcs'!$C$7*HZ155</f>
        <v>0.24077181286273902</v>
      </c>
      <c r="IC155" s="110">
        <f>IB155/'DT-Prelim Calcs'!$C$7*('DT-Prelim Calcs'!$C$8-'DT-Prelim Calcs'!$C$9)+'DT-Prelim Calcs'!$C$9</f>
        <v>17.685372983117418</v>
      </c>
      <c r="ID155" s="110">
        <f t="shared" si="230"/>
        <v>17.685372983117418</v>
      </c>
      <c r="IE155" s="2">
        <f t="shared" si="272"/>
        <v>7.9586098822304052E-10</v>
      </c>
      <c r="IF155" s="110">
        <f>IE155*'DT-Prelim Calcs'!$C$21/HZ$2/'DT-Prelim Calcs'!$C$19/'DT-Prelim Calcs'!$C$18*3.39*'DT-Prelim Calcs'!$C$20</f>
        <v>2.9557746581013119E-8</v>
      </c>
      <c r="IG155" s="88">
        <f t="shared" si="231"/>
        <v>1</v>
      </c>
      <c r="IH155" s="110">
        <f>IF154*'DT-Prelim Calcs'!$C$11+IH154</f>
        <v>12.304227572671278</v>
      </c>
      <c r="II155" s="110">
        <f>II154+0.5*IF155*'DT-Prelim Calcs'!$C$11^2+IH155*'DT-Prelim Calcs'!$C$11</f>
        <v>69.704636105047854</v>
      </c>
      <c r="IJ155" s="110">
        <f>MIN('Drive Train'!$G$35-ID154*'DT-Prelim Calcs'!$C$21*'Drive Train'!$G$38,IJ154+ID$2)</f>
        <v>11.108316430987699</v>
      </c>
      <c r="IK155" s="110">
        <f>'Drive Train'!$G$35-ID155*'DT-Prelim Calcs'!$C$21*'Drive Train'!$G$38</f>
        <v>11.108316431519432</v>
      </c>
      <c r="IL155" s="1">
        <f>IF(II155&gt;='Drive Train'!$G$30,1,0)</f>
        <v>1</v>
      </c>
      <c r="IM155" s="110">
        <f t="shared" si="273"/>
        <v>0</v>
      </c>
      <c r="IN155" s="119">
        <f>IN154+'DT-Prelim Calcs'!$C$11</f>
        <v>6.0400000000000045</v>
      </c>
      <c r="IO155" s="2">
        <f>IY155/'Drive Train'!$G$35</f>
        <v>0.87467058514418849</v>
      </c>
      <c r="IP155" s="88">
        <f>IW155*12*60/(PI() * 'Drive Train'!$G$17)/IO$2*IO155</f>
        <v>4110.8369358221462</v>
      </c>
      <c r="IQ155" s="2">
        <f>('DT-Prelim Calcs'!$C$6*IO155-IP155)/('DT-Prelim Calcs'!$C$6*IO155)*'DT-Prelim Calcs'!$C$7*IO155</f>
        <v>0.24077181280857526</v>
      </c>
      <c r="IR155" s="110">
        <f>IQ155/'DT-Prelim Calcs'!$C$7*('DT-Prelim Calcs'!$C$8-'DT-Prelim Calcs'!$C$9)+'DT-Prelim Calcs'!$C$9</f>
        <v>17.685372979813813</v>
      </c>
      <c r="IS155" s="110">
        <f t="shared" si="232"/>
        <v>17.685372979813813</v>
      </c>
      <c r="IT155" s="2">
        <f t="shared" si="274"/>
        <v>7.2675171436387132E-10</v>
      </c>
      <c r="IU155" s="110">
        <f>IT155*'DT-Prelim Calcs'!$C$21/IO$2/'DT-Prelim Calcs'!$C$19/'DT-Prelim Calcs'!$C$18*3.39*'DT-Prelim Calcs'!$C$20</f>
        <v>2.6991074218182482E-8</v>
      </c>
      <c r="IV155" s="88">
        <f t="shared" si="233"/>
        <v>1</v>
      </c>
      <c r="IW155" s="110">
        <f>IU154*'DT-Prelim Calcs'!$C$11+IW154</f>
        <v>12.304227573435046</v>
      </c>
      <c r="IX155" s="110">
        <f>IX154+0.5*IU155*'DT-Prelim Calcs'!$C$11^2+IW155*'DT-Prelim Calcs'!$C$11</f>
        <v>69.937353886321262</v>
      </c>
      <c r="IY155" s="110">
        <f>MIN('Drive Train'!$G$35-IS154*'DT-Prelim Calcs'!$C$21*'Drive Train'!$G$38,IY154+IS$2)</f>
        <v>11.108316431331193</v>
      </c>
      <c r="IZ155" s="110">
        <f>'Drive Train'!$G$35-IS155*'DT-Prelim Calcs'!$C$21*'Drive Train'!$G$38</f>
        <v>11.108316431816757</v>
      </c>
      <c r="JA155" s="1">
        <f>IF(IX155&gt;='Drive Train'!$G$30,1,0)</f>
        <v>1</v>
      </c>
      <c r="JB155" s="110">
        <f t="shared" si="275"/>
        <v>0</v>
      </c>
      <c r="JC155" s="119">
        <f>JC154+'DT-Prelim Calcs'!$C$11</f>
        <v>6.0400000000000045</v>
      </c>
      <c r="JD155" s="2">
        <f>JN155/'Drive Train'!$G$35</f>
        <v>0.87467058516002572</v>
      </c>
      <c r="JE155" s="88">
        <f>JL155*12*60/(PI() * 'Drive Train'!$G$17)/JD$2*JD155</f>
        <v>4110.836936045991</v>
      </c>
      <c r="JF155" s="2">
        <f>('DT-Prelim Calcs'!$C$6*JD155-JE155)/('DT-Prelim Calcs'!$C$6*JD155)*'DT-Prelim Calcs'!$C$7*JD155</f>
        <v>0.24077181277686099</v>
      </c>
      <c r="JG155" s="110">
        <f>JF155/'DT-Prelim Calcs'!$C$7*('DT-Prelim Calcs'!$C$8-'DT-Prelim Calcs'!$C$9)+'DT-Prelim Calcs'!$C$9</f>
        <v>17.685372977879464</v>
      </c>
      <c r="JH155" s="110">
        <f t="shared" si="234"/>
        <v>17.685372977879464</v>
      </c>
      <c r="JI155" s="2">
        <f t="shared" si="276"/>
        <v>6.8628625005118238E-10</v>
      </c>
      <c r="JJ155" s="110">
        <f>JI155*'DT-Prelim Calcs'!$C$21/JD$2/'DT-Prelim Calcs'!$C$19/'DT-Prelim Calcs'!$C$18*3.39*'DT-Prelim Calcs'!$C$20</f>
        <v>2.5488213847921073E-8</v>
      </c>
      <c r="JK155" s="88">
        <f t="shared" si="235"/>
        <v>1</v>
      </c>
      <c r="JL155" s="110">
        <f>JJ154*'DT-Prelim Calcs'!$C$11+JL154</f>
        <v>12.304227573882258</v>
      </c>
      <c r="JM155" s="110">
        <f>JM154+0.5*JJ155*'DT-Prelim Calcs'!$C$11^2+JL155*'DT-Prelim Calcs'!$C$11</f>
        <v>70.094986630374891</v>
      </c>
      <c r="JN155" s="110">
        <f>MIN('Drive Train'!$G$35-JH154*'DT-Prelim Calcs'!$C$21*'Drive Train'!$G$38,JN154+JH$2)</f>
        <v>11.108316431532327</v>
      </c>
      <c r="JO155" s="110">
        <f>'Drive Train'!$G$35-JH155*'DT-Prelim Calcs'!$C$21*'Drive Train'!$G$38</f>
        <v>11.108316431990847</v>
      </c>
      <c r="JP155" s="1">
        <f>IF(JM155&gt;='Drive Train'!$G$30,1,0)</f>
        <v>1</v>
      </c>
      <c r="JQ155" s="110">
        <f>MIN(JG155,'DT-Prelim Calcs'!$C$10)*'DT-Prelim Calcs'!$C$11*1000/60/60*(1-JP155)</f>
        <v>0</v>
      </c>
      <c r="JR155" s="119">
        <f>JR154+'DT-Prelim Calcs'!$C$11</f>
        <v>6.0400000000000045</v>
      </c>
      <c r="JS155" s="2">
        <f>KC155/'Drive Train'!$G$35</f>
        <v>0.87467058516585217</v>
      </c>
      <c r="JT155" s="88">
        <f>KA155*12*60/(PI() * 'Drive Train'!$G$17)/JS$2*JS155</f>
        <v>4110.8369361283449</v>
      </c>
      <c r="JU155" s="2">
        <f>('DT-Prelim Calcs'!$C$6*JS155-JT155)/('DT-Prelim Calcs'!$C$6*JS155)*'DT-Prelim Calcs'!$C$7*JS155</f>
        <v>0.24077181276519302</v>
      </c>
      <c r="JV155" s="110">
        <f>JU155/'DT-Prelim Calcs'!$C$7*('DT-Prelim Calcs'!$C$8-'DT-Prelim Calcs'!$C$9)+'DT-Prelim Calcs'!$C$9</f>
        <v>17.685372977167802</v>
      </c>
      <c r="JW155" s="110">
        <f t="shared" si="236"/>
        <v>17.685372977167802</v>
      </c>
      <c r="JX155" s="2">
        <f t="shared" si="277"/>
        <v>6.7139868664689573E-10</v>
      </c>
      <c r="JY155" s="110">
        <f>JX155*'DT-Prelim Calcs'!$C$21/JS$2/'DT-Prelim Calcs'!$C$19/'DT-Prelim Calcs'!$C$18*3.39*'DT-Prelim Calcs'!$C$20</f>
        <v>2.4935299667147902E-8</v>
      </c>
      <c r="JZ155" s="88">
        <f t="shared" si="237"/>
        <v>1</v>
      </c>
      <c r="KA155" s="110">
        <f>JY154*'DT-Prelim Calcs'!$C$11+KA154</f>
        <v>12.30422757404679</v>
      </c>
      <c r="KB155" s="110">
        <f>KB154+0.5*JY155*'DT-Prelim Calcs'!$C$11^2+KA155*'DT-Prelim Calcs'!$C$11</f>
        <v>70.157076713667365</v>
      </c>
      <c r="KC155" s="110">
        <f>MIN('Drive Train'!$G$35-JW154*'DT-Prelim Calcs'!$C$21*'Drive Train'!$G$38,KC154+JW$2)</f>
        <v>11.108316431606323</v>
      </c>
      <c r="KD155" s="110">
        <f>'Drive Train'!$G$35-JW155*'DT-Prelim Calcs'!$C$21*'Drive Train'!$G$38</f>
        <v>11.108316432054897</v>
      </c>
      <c r="KE155" s="1">
        <f>IF(KB155&gt;='Drive Train'!$G$30,1,0)</f>
        <v>1</v>
      </c>
      <c r="KF155" s="110">
        <f>MIN(JV155,'DT-Prelim Calcs'!$C$10)*'DT-Prelim Calcs'!$C$11*1000/60/60*(1-KE155)</f>
        <v>0</v>
      </c>
      <c r="KG155" s="119">
        <f>KG154+'DT-Prelim Calcs'!$C$11</f>
        <v>6.0400000000000045</v>
      </c>
      <c r="KH155" s="2">
        <f>KR155/'Drive Train'!$G$35</f>
        <v>0.87467058516541907</v>
      </c>
      <c r="KI155" s="88">
        <f>KP155*12*60/(PI() * 'Drive Train'!$G$17)/KH$2*KH155</f>
        <v>4110.8369361222231</v>
      </c>
      <c r="KJ155" s="2">
        <f>('DT-Prelim Calcs'!$C$6*KH155-KI155)/('DT-Prelim Calcs'!$C$6*KH155)*'DT-Prelim Calcs'!$C$7*KH155</f>
        <v>0.24077181276606038</v>
      </c>
      <c r="KK155" s="110">
        <f>KJ155/'DT-Prelim Calcs'!$C$7*('DT-Prelim Calcs'!$C$8-'DT-Prelim Calcs'!$C$9)+'DT-Prelim Calcs'!$C$9</f>
        <v>17.685372977220705</v>
      </c>
      <c r="KL155" s="110">
        <f t="shared" si="238"/>
        <v>17.685372977220705</v>
      </c>
      <c r="KM155" s="2">
        <f t="shared" si="278"/>
        <v>6.7250546798014454E-10</v>
      </c>
      <c r="KN155" s="110">
        <f>KM155*'DT-Prelim Calcs'!$C$21/KH$2/'DT-Prelim Calcs'!$C$19/'DT-Prelim Calcs'!$C$18*3.39*'DT-Prelim Calcs'!$C$20</f>
        <v>2.4976404788083416E-8</v>
      </c>
      <c r="KO155" s="88">
        <f t="shared" si="239"/>
        <v>1</v>
      </c>
      <c r="KP155" s="110">
        <f>KN154*'DT-Prelim Calcs'!$C$11+KP154</f>
        <v>12.304227574034558</v>
      </c>
      <c r="KQ155" s="110">
        <f>KQ154+0.5*KN155*'DT-Prelim Calcs'!$C$11^2+KP155*'DT-Prelim Calcs'!$C$11</f>
        <v>70.152521277711315</v>
      </c>
      <c r="KR155" s="110">
        <f>MIN('Drive Train'!$G$35-KL154*'DT-Prelim Calcs'!$C$21*'Drive Train'!$G$38,KR154+KL$2)</f>
        <v>11.108316431600821</v>
      </c>
      <c r="KS155" s="110">
        <f>'Drive Train'!$G$35-KL155*'DT-Prelim Calcs'!$C$21*'Drive Train'!$G$38</f>
        <v>11.108316432050136</v>
      </c>
      <c r="KT155" s="1">
        <f>IF(KQ155&gt;='Drive Train'!$G$30,1,0)</f>
        <v>1</v>
      </c>
      <c r="KU155" s="110">
        <f>MIN(KK155,'DT-Prelim Calcs'!$C$10)*'DT-Prelim Calcs'!$C$11*1000/60/60*(1-KT155)</f>
        <v>0</v>
      </c>
      <c r="KV155" s="119">
        <f>KV154+'DT-Prelim Calcs'!$C$11</f>
        <v>6.0400000000000045</v>
      </c>
      <c r="KW155" s="2">
        <f>LG155/'Drive Train'!$G$35</f>
        <v>0.87467058516582563</v>
      </c>
      <c r="KX155" s="88">
        <f>LE155*12*60/(PI() * 'Drive Train'!$G$17)/KW$2*KW155</f>
        <v>4110.8369361279711</v>
      </c>
      <c r="KY155" s="2">
        <f>('DT-Prelim Calcs'!$C$6*KW155-KX155)/('DT-Prelim Calcs'!$C$6*KW155)*'DT-Prelim Calcs'!$C$7*KW155</f>
        <v>0.24077181276524579</v>
      </c>
      <c r="KZ155" s="110">
        <f>KY155/'DT-Prelim Calcs'!$C$7*('DT-Prelim Calcs'!$C$8-'DT-Prelim Calcs'!$C$9)+'DT-Prelim Calcs'!$C$9</f>
        <v>17.685372977171021</v>
      </c>
      <c r="LA155" s="110">
        <f t="shared" si="240"/>
        <v>17.685372977171021</v>
      </c>
      <c r="LB155" s="2">
        <f t="shared" si="279"/>
        <v>6.7146607718449047E-10</v>
      </c>
      <c r="LC155" s="110">
        <f>LB155*'DT-Prelim Calcs'!$C$21/KW$2/'DT-Prelim Calcs'!$C$19/'DT-Prelim Calcs'!$C$18*3.39*'DT-Prelim Calcs'!$C$20</f>
        <v>2.4937802506791583E-8</v>
      </c>
      <c r="LD155" s="88">
        <f t="shared" si="241"/>
        <v>1</v>
      </c>
      <c r="LE155" s="110">
        <f>LC154*'DT-Prelim Calcs'!$C$11+LE154</f>
        <v>12.304227574046044</v>
      </c>
      <c r="LF155" s="110">
        <f>LF154+0.5*LC155*'DT-Prelim Calcs'!$C$11^2+LE155*'DT-Prelim Calcs'!$C$11</f>
        <v>70.156861629192122</v>
      </c>
      <c r="LG155" s="110">
        <f>MIN('Drive Train'!$G$35-LA154*'DT-Prelim Calcs'!$C$21*'Drive Train'!$G$38,LG154+LA$2)</f>
        <v>11.108316431605985</v>
      </c>
      <c r="LH155" s="110">
        <f>'Drive Train'!$G$35-LA155*'DT-Prelim Calcs'!$C$21*'Drive Train'!$G$38</f>
        <v>11.108316432054608</v>
      </c>
      <c r="LI155" s="1">
        <f>IF(LF155&gt;='Drive Train'!$G$30,1,0)</f>
        <v>1</v>
      </c>
      <c r="LJ155" s="110">
        <f>MIN(KZ155,'DT-Prelim Calcs'!$C$10)*'DT-Prelim Calcs'!$C$11*1000/60/60*(1-LI155)</f>
        <v>0</v>
      </c>
      <c r="LK155" s="119">
        <f>LK154+'DT-Prelim Calcs'!$C$11</f>
        <v>6.0400000000000045</v>
      </c>
      <c r="LL155" s="2">
        <f>LV155/'Drive Train'!$G$35</f>
        <v>0.87467058516551921</v>
      </c>
      <c r="LM155" s="88">
        <f>LT155*12*60/(PI() * 'Drive Train'!$G$17)/LL$2*LL155</f>
        <v>4110.8369361236391</v>
      </c>
      <c r="LN155" s="2">
        <f>('DT-Prelim Calcs'!$C$6*LL155-LM155)/('DT-Prelim Calcs'!$C$6*LL155)*'DT-Prelim Calcs'!$C$7*LL155</f>
        <v>0.24077181276585968</v>
      </c>
      <c r="LO155" s="110">
        <f>LN155/'DT-Prelim Calcs'!$C$7*('DT-Prelim Calcs'!$C$8-'DT-Prelim Calcs'!$C$9)+'DT-Prelim Calcs'!$C$9</f>
        <v>17.685372977208463</v>
      </c>
      <c r="LP155" s="110">
        <f t="shared" si="242"/>
        <v>17.685372977208463</v>
      </c>
      <c r="LQ155" s="2">
        <f t="shared" si="280"/>
        <v>6.7224933952836352E-10</v>
      </c>
      <c r="LR155" s="110">
        <f>LQ155*'DT-Prelim Calcs'!$C$21/LL$2/'DT-Prelim Calcs'!$C$19/'DT-Prelim Calcs'!$C$18*3.39*'DT-Prelim Calcs'!$C$20</f>
        <v>2.4966892348119705E-8</v>
      </c>
      <c r="LS155" s="88">
        <f t="shared" si="243"/>
        <v>1</v>
      </c>
      <c r="LT155" s="110">
        <f>LR154*'DT-Prelim Calcs'!$C$11+LT154</f>
        <v>12.304227574037387</v>
      </c>
      <c r="LU155" s="110">
        <f>LU154+0.5*LR155*'DT-Prelim Calcs'!$C$11^2+LT155*'DT-Prelim Calcs'!$C$11</f>
        <v>70.153986045475776</v>
      </c>
      <c r="LV155" s="110">
        <f>MIN('Drive Train'!$G$35-LP154*'DT-Prelim Calcs'!$C$21*'Drive Train'!$G$38,LV154+LP$2)</f>
        <v>11.108316431602093</v>
      </c>
      <c r="LW155" s="110">
        <f>'Drive Train'!$G$35-LP155*'DT-Prelim Calcs'!$C$21*'Drive Train'!$G$38</f>
        <v>11.108316432051238</v>
      </c>
      <c r="LX155" s="1">
        <f>IF(LU155&gt;='Drive Train'!$G$30,1,0)</f>
        <v>1</v>
      </c>
      <c r="LY155" s="110">
        <f>MIN(LO155,'DT-Prelim Calcs'!$C$10)*'DT-Prelim Calcs'!$C$11*1000/60/60*(1-LX155)</f>
        <v>0</v>
      </c>
      <c r="LZ155" s="119">
        <f>LZ154+'DT-Prelim Calcs'!$C$11</f>
        <v>6.0400000000000045</v>
      </c>
    </row>
    <row r="156" spans="18:338" x14ac:dyDescent="0.2">
      <c r="R156" s="119">
        <f>R155+'DT-Prelim Calcs'!$C$11</f>
        <v>6.0800000000000045</v>
      </c>
      <c r="S156" s="2">
        <f>AG156/'Drive Train'!$G$35</f>
        <v>0</v>
      </c>
      <c r="T156" s="88">
        <f>AE156*12*60/(PI() * 'Drive Train'!$G$17)/S$2*ABS(S156)</f>
        <v>0</v>
      </c>
      <c r="U156" s="2">
        <f>IF(OR(AD155=1,AND($C$32=Motors!$C$28,'DT-Prelim Calcs'!AI155=1)),0,IF(AG156=0,-(V155+$C$9)/($C$8-$C$9)*$C$7,($C$6*S156-T156)/($C$6*S156)*$C$7*S156))</f>
        <v>0</v>
      </c>
      <c r="V156" s="110">
        <f>IF(AND(AD155=1,AI155=1),0,ABS(U156/$C$7*($C$8-$C$9)+$C$9) *'Drive Train'!$K$55 + V155*(1-'Drive Train'!$K$55))</f>
        <v>0</v>
      </c>
      <c r="W156" s="110">
        <f t="shared" si="196"/>
        <v>0</v>
      </c>
      <c r="X156" s="2">
        <f>MAX(MIN(IF(AND(AI155=1,AG156&lt;0),-1,1)*(W156-$C$9)/($C$8-$C$9)*$C$7-$C$29*AE156/T$2 -  AI155*$C$29/2,X$2),MAX(X$4:X155)*-1)</f>
        <v>-0.19877611615902296</v>
      </c>
      <c r="Y156" s="110">
        <f t="shared" si="197"/>
        <v>0</v>
      </c>
      <c r="Z156" s="110">
        <f t="shared" si="198"/>
        <v>0</v>
      </c>
      <c r="AA156" s="110">
        <f t="shared" si="199"/>
        <v>0</v>
      </c>
      <c r="AB156" s="110" t="e">
        <f t="shared" si="200"/>
        <v>#N/A</v>
      </c>
      <c r="AC156" s="88">
        <f t="shared" si="244"/>
        <v>0</v>
      </c>
      <c r="AD156" s="1">
        <f t="shared" si="201"/>
        <v>1</v>
      </c>
      <c r="AE156" s="110">
        <f t="shared" si="202"/>
        <v>0</v>
      </c>
      <c r="AF156" s="110" t="e">
        <f t="shared" si="203"/>
        <v>#N/A</v>
      </c>
      <c r="AG156" s="110">
        <f>IF(AI155=0,MIN('Drive Train'!$G$35-W155*$C$21*'Drive Train'!$G$38,AG155+W$2)-$C$3,IF(AE155-1&lt;=0,0,IF($C$32=Motors!$C$26,MAX(ABS('Drive Train'!$G$35-W155*$C$21*'Drive Train'!$G$38)*-1,AG155-W$2),MAX(0,ABS('Drive Train'!$G$35-W155*$C$21*'Drive Train'!$G$38)*-1,AG155-W$2))))</f>
        <v>0</v>
      </c>
      <c r="AH156" s="110">
        <f>'Drive Train'!$G$35-ABS(W156)*'DT-Prelim Calcs'!$C$21*'Drive Train'!$G$38</f>
        <v>12.7</v>
      </c>
      <c r="AI156" s="1">
        <f>IF(AJ156&gt;='Drive Train'!$G$30,1,0)</f>
        <v>1</v>
      </c>
      <c r="AJ156" s="110">
        <f>AJ155+0.5*Y156*'DT-Prelim Calcs'!$C$11^2+AE156*'DT-Prelim Calcs'!$C$11</f>
        <v>27.383415475911544</v>
      </c>
      <c r="AK156" s="110">
        <f t="shared" si="204"/>
        <v>0</v>
      </c>
      <c r="AL156" s="119">
        <f>AL155+'DT-Prelim Calcs'!$C$11</f>
        <v>6.0800000000000045</v>
      </c>
      <c r="AM156" s="2">
        <f>AW156/'Drive Train'!$G$35</f>
        <v>0.80272100226482423</v>
      </c>
      <c r="AN156" s="88">
        <f>AU156*12*60/(PI() * 'Drive Train'!$G$17)/AM$2*AM156</f>
        <v>3008.4424451566174</v>
      </c>
      <c r="AO156" s="2">
        <f>('DT-Prelim Calcs'!$C$6*AM156-AN156)/('DT-Prelim Calcs'!$C$6*AM156)*'DT-Prelim Calcs'!$C$7*AM156</f>
        <v>0.40548321461962983</v>
      </c>
      <c r="AP156" s="110">
        <f>AO156/'DT-Prelim Calcs'!$C$7*('DT-Prelim Calcs'!$C$8-'DT-Prelim Calcs'!$C$9)+'DT-Prelim Calcs'!$C$9</f>
        <v>27.731600324317849</v>
      </c>
      <c r="AQ156" s="110">
        <f t="shared" si="205"/>
        <v>27.731600324317849</v>
      </c>
      <c r="AR156" s="2">
        <f t="shared" si="245"/>
        <v>0.21348508659528703</v>
      </c>
      <c r="AS156" s="110">
        <f>AR156*'DT-Prelim Calcs'!$C$21/AM$2/'DT-Prelim Calcs'!$C$19/'DT-Prelim Calcs'!$C$18*3.39*'DT-Prelim Calcs'!$C$20</f>
        <v>2.3786081420442922</v>
      </c>
      <c r="AT156" s="88">
        <f t="shared" si="206"/>
        <v>0</v>
      </c>
      <c r="AU156" s="110">
        <f>AS155*'DT-Prelim Calcs'!$C$11+AU155</f>
        <v>32.705775653425185</v>
      </c>
      <c r="AV156" s="110">
        <f>AV155+0.5*AS156*'DT-Prelim Calcs'!$C$11^2+AU156*'DT-Prelim Calcs'!$C$11</f>
        <v>121.98181891457283</v>
      </c>
      <c r="AW156" s="110">
        <f>MIN('Drive Train'!$G$35-AQ155*'DT-Prelim Calcs'!$C$21*'Drive Train'!$G$38,AW155+AQ$2)</f>
        <v>10.194556728763267</v>
      </c>
      <c r="AX156" s="110">
        <f>'Drive Train'!$G$35-AQ156*'DT-Prelim Calcs'!$C$21*'Drive Train'!$G$38</f>
        <v>10.204155970811392</v>
      </c>
      <c r="AY156" s="1">
        <f>IF(AV156&gt;='Drive Train'!$G$30,1,0)</f>
        <v>1</v>
      </c>
      <c r="AZ156" s="110">
        <f t="shared" si="246"/>
        <v>0</v>
      </c>
      <c r="BA156" s="119">
        <f>BA155+'DT-Prelim Calcs'!$C$11</f>
        <v>6.0800000000000045</v>
      </c>
      <c r="BB156" s="2">
        <f>BL156/'Drive Train'!$G$35</f>
        <v>0.86880169019355069</v>
      </c>
      <c r="BC156" s="88">
        <f>BJ156*12*60/(PI() * 'Drive Train'!$G$17)/BB$2*BB156</f>
        <v>4021.9676950260186</v>
      </c>
      <c r="BD156" s="2">
        <f>('DT-Prelim Calcs'!$C$6*BB156-BC156)/('DT-Prelim Calcs'!$C$6*BB156)*'DT-Prelim Calcs'!$C$7*BB156</f>
        <v>0.25395311433956985</v>
      </c>
      <c r="BE156" s="110">
        <f>BD156/'DT-Prelim Calcs'!$C$7*('DT-Prelim Calcs'!$C$8-'DT-Prelim Calcs'!$C$9)+'DT-Prelim Calcs'!$C$9</f>
        <v>18.48933888879646</v>
      </c>
      <c r="BF156" s="110">
        <f t="shared" si="207"/>
        <v>18.48933888879646</v>
      </c>
      <c r="BG156" s="2">
        <f t="shared" si="247"/>
        <v>1.6795084543695077E-2</v>
      </c>
      <c r="BH156" s="110">
        <f>BG156*'DT-Prelim Calcs'!$C$21/BB$2/'DT-Prelim Calcs'!$C$19/'DT-Prelim Calcs'!$C$18*3.39*'DT-Prelim Calcs'!$C$20</f>
        <v>0.29108718068996436</v>
      </c>
      <c r="BI156" s="88">
        <f t="shared" si="208"/>
        <v>0</v>
      </c>
      <c r="BJ156" s="110">
        <f>BH155*'DT-Prelim Calcs'!$C$11+BJ155</f>
        <v>25.970467439497682</v>
      </c>
      <c r="BK156" s="110">
        <f>BK155+0.5*BH156*'DT-Prelim Calcs'!$C$11^2+BJ156*'DT-Prelim Calcs'!$C$11</f>
        <v>119.88005140907777</v>
      </c>
      <c r="BL156" s="110">
        <f>MIN('Drive Train'!$G$35-BF155*'DT-Prelim Calcs'!$C$21*'Drive Train'!$G$38,BL155+BF$2)</f>
        <v>11.033781465458093</v>
      </c>
      <c r="BM156" s="110">
        <f>'Drive Train'!$G$35-BF156*'DT-Prelim Calcs'!$C$21*'Drive Train'!$G$38</f>
        <v>11.035959500008317</v>
      </c>
      <c r="BN156" s="1">
        <f>IF(BK156&gt;='Drive Train'!$G$30,1,0)</f>
        <v>1</v>
      </c>
      <c r="BO156" s="110">
        <f t="shared" si="248"/>
        <v>0</v>
      </c>
      <c r="BP156" s="119">
        <f>BP155+'DT-Prelim Calcs'!$C$11</f>
        <v>6.0800000000000045</v>
      </c>
      <c r="BQ156" s="2">
        <f>CA156/'Drive Train'!$G$35</f>
        <v>0.87454710283048365</v>
      </c>
      <c r="BR156" s="88">
        <f>BY156*12*60/(PI() * 'Drive Train'!$G$17)/BQ$2*BQ156</f>
        <v>4108.9968378559097</v>
      </c>
      <c r="BS156" s="2">
        <f>('DT-Prelim Calcs'!$C$6*BQ156-BR156)/('DT-Prelim Calcs'!$C$6*BQ156)*'DT-Prelim Calcs'!$C$7*BQ156</f>
        <v>0.24104197297440103</v>
      </c>
      <c r="BT156" s="110">
        <f>BS156/'DT-Prelim Calcs'!$C$7*('DT-Prelim Calcs'!$C$8-'DT-Prelim Calcs'!$C$9)+'DT-Prelim Calcs'!$C$9</f>
        <v>17.701850833899638</v>
      </c>
      <c r="BU156" s="110">
        <f t="shared" si="209"/>
        <v>17.701850833899638</v>
      </c>
      <c r="BV156" s="2">
        <f t="shared" si="249"/>
        <v>3.4395473831480561E-4</v>
      </c>
      <c r="BW156" s="110">
        <f>BV156*'DT-Prelim Calcs'!$C$21/BQ$2/'DT-Prelim Calcs'!$C$19/'DT-Prelim Calcs'!$C$18*3.39*'DT-Prelim Calcs'!$C$20</f>
        <v>8.090358143649919E-3</v>
      </c>
      <c r="BX156" s="88">
        <f t="shared" si="210"/>
        <v>1</v>
      </c>
      <c r="BY156" s="110">
        <f>BW155*'DT-Prelim Calcs'!$C$11+BY155</f>
        <v>19.421773368019089</v>
      </c>
      <c r="BZ156" s="110">
        <f>BZ155+0.5*BW156*'DT-Prelim Calcs'!$C$11^2+BY156*'DT-Prelim Calcs'!$C$11</f>
        <v>101.88154684331872</v>
      </c>
      <c r="CA156" s="110">
        <f>MIN('Drive Train'!$G$35-BU155*'DT-Prelim Calcs'!$C$21*'Drive Train'!$G$38,CA155+BU$2)</f>
        <v>11.106748205947142</v>
      </c>
      <c r="CB156" s="110">
        <f>'Drive Train'!$G$35-BU156*'DT-Prelim Calcs'!$C$21*'Drive Train'!$G$38</f>
        <v>11.106833424949032</v>
      </c>
      <c r="CC156" s="1">
        <f>IF(BZ156&gt;='Drive Train'!$G$30,1,0)</f>
        <v>1</v>
      </c>
      <c r="CD156" s="110">
        <f t="shared" si="250"/>
        <v>0</v>
      </c>
      <c r="CE156" s="119">
        <f>CE155+'DT-Prelim Calcs'!$C$11</f>
        <v>6.0800000000000045</v>
      </c>
      <c r="CF156" s="2">
        <f>CP156/'Drive Train'!$G$35</f>
        <v>0.87466987932705564</v>
      </c>
      <c r="CG156" s="88">
        <f>CN156*12*60/(PI() * 'Drive Train'!$G$17)/CF$2*CF156</f>
        <v>4110.8266350449885</v>
      </c>
      <c r="CH156" s="2">
        <f>('DT-Prelim Calcs'!$C$6*CF156-CG156)/('DT-Prelim Calcs'!$C$6*CF156)*'DT-Prelim Calcs'!$C$7*CF156</f>
        <v>0.24077330460912214</v>
      </c>
      <c r="CI156" s="110">
        <f>CH156/'DT-Prelim Calcs'!$C$7*('DT-Prelim Calcs'!$C$8-'DT-Prelim Calcs'!$C$9)+'DT-Prelim Calcs'!$C$9</f>
        <v>17.685463969067023</v>
      </c>
      <c r="CJ156" s="110">
        <f t="shared" si="211"/>
        <v>17.685463969067023</v>
      </c>
      <c r="CK156" s="2">
        <f t="shared" si="251"/>
        <v>1.9015530961785654E-6</v>
      </c>
      <c r="CL156" s="110">
        <f>CK156*'DT-Prelim Calcs'!$C$21/CF$2/'DT-Prelim Calcs'!$C$19/'DT-Prelim Calcs'!$C$18*3.39*'DT-Prelim Calcs'!$C$20</f>
        <v>5.6497931532168789E-5</v>
      </c>
      <c r="CM156" s="88">
        <f t="shared" si="212"/>
        <v>1</v>
      </c>
      <c r="CN156" s="110">
        <f>CL155*'DT-Prelim Calcs'!$C$11+CN155</f>
        <v>15.380258338597701</v>
      </c>
      <c r="CO156" s="110">
        <f>CO155+0.5*CL156*'DT-Prelim Calcs'!$C$11^2+CN156*'DT-Prelim Calcs'!$C$11</f>
        <v>85.483065900803823</v>
      </c>
      <c r="CP156" s="110">
        <f>MIN('Drive Train'!$G$35-CJ155*'DT-Prelim Calcs'!$C$21*'Drive Train'!$G$38,CP155+CJ$2)</f>
        <v>11.108307467453606</v>
      </c>
      <c r="CQ156" s="110">
        <f>'Drive Train'!$G$35-CJ156*'DT-Prelim Calcs'!$C$21*'Drive Train'!$G$38</f>
        <v>11.108308242783966</v>
      </c>
      <c r="CR156" s="1">
        <f>IF(CO156&gt;='Drive Train'!$G$30,1,0)</f>
        <v>1</v>
      </c>
      <c r="CS156" s="110">
        <f t="shared" si="252"/>
        <v>0</v>
      </c>
      <c r="CT156" s="119">
        <f>CT155+'DT-Prelim Calcs'!$C$11</f>
        <v>6.0800000000000045</v>
      </c>
      <c r="CU156" s="2">
        <f>DE156/'Drive Train'!$G$35</f>
        <v>0.874670584415146</v>
      </c>
      <c r="CV156" s="88">
        <f>DC156*12*60/(PI() * 'Drive Train'!$G$17)/CU$2*CU156</f>
        <v>4110.8369254331783</v>
      </c>
      <c r="CW156" s="2">
        <f>('DT-Prelim Calcs'!$C$6*CU156-CV156)/('DT-Prelim Calcs'!$C$6*CU156)*'DT-Prelim Calcs'!$C$7*CU156</f>
        <v>0.24077181428892061</v>
      </c>
      <c r="CX156" s="110">
        <f>CW156/'DT-Prelim Calcs'!$C$7*('DT-Prelim Calcs'!$C$8-'DT-Prelim Calcs'!$C$9)+'DT-Prelim Calcs'!$C$9</f>
        <v>17.685373070104376</v>
      </c>
      <c r="CY156" s="110">
        <f t="shared" si="213"/>
        <v>17.685373070104376</v>
      </c>
      <c r="CZ156" s="2">
        <f t="shared" si="253"/>
        <v>2.614894439867399E-9</v>
      </c>
      <c r="DA156" s="110">
        <f>CZ156*'DT-Prelim Calcs'!$C$21/CU$2/'DT-Prelim Calcs'!$C$19/'DT-Prelim Calcs'!$C$18*3.39*'DT-Prelim Calcs'!$C$20</f>
        <v>9.3878255192357133E-8</v>
      </c>
      <c r="DB156" s="88">
        <f t="shared" si="214"/>
        <v>1</v>
      </c>
      <c r="DC156" s="110">
        <f>DA155*'DT-Prelim Calcs'!$C$11+DC155</f>
        <v>12.728511261305441</v>
      </c>
      <c r="DD156" s="110">
        <f>DD155+0.5*DA156*'DT-Prelim Calcs'!$C$11^2+DC156*'DT-Prelim Calcs'!$C$11</f>
        <v>72.779916992612868</v>
      </c>
      <c r="DE156" s="110">
        <f>MIN('Drive Train'!$G$35-CY155*'DT-Prelim Calcs'!$C$21*'Drive Train'!$G$38,DE155+CY$2)</f>
        <v>11.108316422072354</v>
      </c>
      <c r="DF156" s="110">
        <f>'Drive Train'!$G$35-CY156*'DT-Prelim Calcs'!$C$21*'Drive Train'!$G$38</f>
        <v>11.108316423690606</v>
      </c>
      <c r="DG156" s="1">
        <f>IF(DD156&gt;='Drive Train'!$G$30,1,0)</f>
        <v>1</v>
      </c>
      <c r="DH156" s="110">
        <f t="shared" si="254"/>
        <v>0</v>
      </c>
      <c r="DI156" s="119">
        <f>DI155+'DT-Prelim Calcs'!$C$11</f>
        <v>6.0800000000000045</v>
      </c>
      <c r="DJ156" s="2">
        <f>DT156/'Drive Train'!$G$35</f>
        <v>0.87467058542829268</v>
      </c>
      <c r="DK156" s="88">
        <f>DR156*12*60/(PI() * 'Drive Train'!$G$17)/DJ$2*DJ156</f>
        <v>4110.8369398378863</v>
      </c>
      <c r="DL156" s="2">
        <f>('DT-Prelim Calcs'!$C$6*DJ156-DK156)/('DT-Prelim Calcs'!$C$6*DJ156)*'DT-Prelim Calcs'!$C$7*DJ156</f>
        <v>0.2407718122396085</v>
      </c>
      <c r="DM156" s="110">
        <f>DL156/'DT-Prelim Calcs'!$C$7*('DT-Prelim Calcs'!$C$8-'DT-Prelim Calcs'!$C$9)+'DT-Prelim Calcs'!$C$9</f>
        <v>17.685372945110874</v>
      </c>
      <c r="DN156" s="110">
        <f t="shared" si="215"/>
        <v>17.685372945110874</v>
      </c>
      <c r="DO156" s="2">
        <f t="shared" si="255"/>
        <v>7.8873019226932684E-13</v>
      </c>
      <c r="DP156" s="110">
        <f>DO156*'DT-Prelim Calcs'!$C$21/DJ$2/'DT-Prelim Calcs'!$C$19/'DT-Prelim Calcs'!$C$18*3.39*'DT-Prelim Calcs'!$C$20</f>
        <v>3.3198635382378203E-11</v>
      </c>
      <c r="DQ156" s="88">
        <f t="shared" si="216"/>
        <v>1</v>
      </c>
      <c r="DR156" s="110">
        <f>DP155*'DT-Prelim Calcs'!$C$11+DR155</f>
        <v>10.856671395404177</v>
      </c>
      <c r="DS156" s="110">
        <f>DS155+0.5*DP156*'DT-Prelim Calcs'!$C$11^2+DR156*'DT-Prelim Calcs'!$C$11</f>
        <v>63.041923575689204</v>
      </c>
      <c r="DT156" s="110">
        <f>MIN('Drive Train'!$G$35-DN155*'DT-Prelim Calcs'!$C$21*'Drive Train'!$G$38,DT155+DN$2)</f>
        <v>11.108316434939317</v>
      </c>
      <c r="DU156" s="110">
        <f>'Drive Train'!$G$35-DN156*'DT-Prelim Calcs'!$C$21*'Drive Train'!$G$38</f>
        <v>11.10831643494002</v>
      </c>
      <c r="DV156" s="1">
        <f>IF(DS156&gt;='Drive Train'!$G$30,1,0)</f>
        <v>1</v>
      </c>
      <c r="DW156" s="110">
        <f t="shared" si="256"/>
        <v>0</v>
      </c>
      <c r="DX156" s="119">
        <f>DX155+'DT-Prelim Calcs'!$C$11</f>
        <v>6.0800000000000045</v>
      </c>
      <c r="DY156" s="2">
        <f>EI156/'Drive Train'!$G$35</f>
        <v>0.87467058542861498</v>
      </c>
      <c r="DZ156" s="88">
        <f>EG156*12*60/(PI() * 'Drive Train'!$G$17)/DY$2*DY156</f>
        <v>4110.8369398423247</v>
      </c>
      <c r="EA156" s="2">
        <f>('DT-Prelim Calcs'!$C$6*DY156-DZ156)/('DT-Prelim Calcs'!$C$6*DY156)*'DT-Prelim Calcs'!$C$7*DY156</f>
        <v>0.24077181223899125</v>
      </c>
      <c r="EB156" s="110">
        <f>EA156/'DT-Prelim Calcs'!$C$7*('DT-Prelim Calcs'!$C$8-'DT-Prelim Calcs'!$C$9)+'DT-Prelim Calcs'!$C$9</f>
        <v>17.685372945073226</v>
      </c>
      <c r="EC156" s="110">
        <f t="shared" si="217"/>
        <v>17.685372945073226</v>
      </c>
      <c r="ED156" s="2">
        <f t="shared" si="257"/>
        <v>1.3877787807814457E-16</v>
      </c>
      <c r="EE156" s="110">
        <f>ED156*'DT-Prelim Calcs'!$C$21/DY$2/'DT-Prelim Calcs'!$C$19/'DT-Prelim Calcs'!$C$18*3.39*'DT-Prelim Calcs'!$C$20</f>
        <v>6.7003532470867188E-15</v>
      </c>
      <c r="EF156" s="88">
        <f t="shared" si="218"/>
        <v>1</v>
      </c>
      <c r="EG156" s="110">
        <f>EE155*'DT-Prelim Calcs'!$C$11+EG155</f>
        <v>9.4647904472821693</v>
      </c>
      <c r="EH156" s="110">
        <f>EH155+0.5*EE156*'DT-Prelim Calcs'!$C$11^2+EG156*'DT-Prelim Calcs'!$C$11</f>
        <v>55.469670773616315</v>
      </c>
      <c r="EI156" s="110">
        <f>MIN('Drive Train'!$G$35-EC155*'DT-Prelim Calcs'!$C$21*'Drive Train'!$G$38,EI155+EC$2)</f>
        <v>11.10831643494341</v>
      </c>
      <c r="EJ156" s="110">
        <f>'Drive Train'!$G$35-EC156*'DT-Prelim Calcs'!$C$21*'Drive Train'!$G$38</f>
        <v>11.10831643494341</v>
      </c>
      <c r="EK156" s="1">
        <f>IF(EH156&gt;='Drive Train'!$G$30,1,0)</f>
        <v>1</v>
      </c>
      <c r="EL156" s="110">
        <f t="shared" si="258"/>
        <v>0</v>
      </c>
      <c r="EM156" s="119">
        <f>EM155+'DT-Prelim Calcs'!$C$11</f>
        <v>6.0800000000000045</v>
      </c>
      <c r="EN156" s="2">
        <f>EX156/'Drive Train'!$G$35</f>
        <v>0.87467058542861498</v>
      </c>
      <c r="EO156" s="88">
        <f>EV156*12*60/(PI() * 'Drive Train'!$G$17)/EN$2*EN156</f>
        <v>4110.8369398423256</v>
      </c>
      <c r="EP156" s="2">
        <f>('DT-Prelim Calcs'!$C$6*EN156-EO156)/('DT-Prelim Calcs'!$C$6*EN156)*'DT-Prelim Calcs'!$C$7*EN156</f>
        <v>0.24077181223899105</v>
      </c>
      <c r="EQ156" s="110">
        <f>EP156/'DT-Prelim Calcs'!$C$7*('DT-Prelim Calcs'!$C$8-'DT-Prelim Calcs'!$C$9)+'DT-Prelim Calcs'!$C$9</f>
        <v>17.685372945073215</v>
      </c>
      <c r="ER156" s="110">
        <f t="shared" si="219"/>
        <v>17.685372945073215</v>
      </c>
      <c r="ES156" s="2">
        <f t="shared" si="259"/>
        <v>-8.3266726846886741E-17</v>
      </c>
      <c r="ET156" s="110">
        <f>ES156*'DT-Prelim Calcs'!$C$21/EN$2/'DT-Prelim Calcs'!$C$19/'DT-Prelim Calcs'!$C$18*3.39*'DT-Prelim Calcs'!$C$20</f>
        <v>-4.5356237364894706E-15</v>
      </c>
      <c r="EU156" s="88">
        <f t="shared" si="220"/>
        <v>1</v>
      </c>
      <c r="EV156" s="110">
        <f>ET155*'DT-Prelim Calcs'!$C$11+EV155</f>
        <v>8.3892460782728335</v>
      </c>
      <c r="EW156" s="110">
        <f>EW155+0.5*ET156*'DT-Prelim Calcs'!$C$11^2+EV156*'DT-Prelim Calcs'!$C$11</f>
        <v>49.463172502457141</v>
      </c>
      <c r="EX156" s="110">
        <f>MIN('Drive Train'!$G$35-ER155*'DT-Prelim Calcs'!$C$21*'Drive Train'!$G$38,EX155+ER$2)</f>
        <v>11.10831643494341</v>
      </c>
      <c r="EY156" s="110">
        <f>'Drive Train'!$G$35-ER156*'DT-Prelim Calcs'!$C$21*'Drive Train'!$G$38</f>
        <v>11.10831643494341</v>
      </c>
      <c r="EZ156" s="1">
        <f>IF(EW156&gt;='Drive Train'!$G$30,1,0)</f>
        <v>1</v>
      </c>
      <c r="FA156" s="110">
        <f t="shared" si="260"/>
        <v>0</v>
      </c>
      <c r="FB156" s="119">
        <f>FB155+'DT-Prelim Calcs'!$C$11</f>
        <v>6.0800000000000045</v>
      </c>
      <c r="FC156" s="2">
        <f>FM156/'Drive Train'!$G$35</f>
        <v>0.87467058542861498</v>
      </c>
      <c r="FD156" s="88">
        <f>FK156*12*60/(PI() * 'Drive Train'!$G$17)/FC$2*FC156</f>
        <v>4110.8369398423247</v>
      </c>
      <c r="FE156" s="2">
        <f>('DT-Prelim Calcs'!$C$6*FC156-FD156)/('DT-Prelim Calcs'!$C$6*FC156)*'DT-Prelim Calcs'!$C$7*FC156</f>
        <v>0.24077181223899125</v>
      </c>
      <c r="FF156" s="110">
        <f>FE156/'DT-Prelim Calcs'!$C$7*('DT-Prelim Calcs'!$C$8-'DT-Prelim Calcs'!$C$9)+'DT-Prelim Calcs'!$C$9</f>
        <v>17.685372945073226</v>
      </c>
      <c r="FG156" s="110">
        <f t="shared" si="221"/>
        <v>17.685372945073226</v>
      </c>
      <c r="FH156" s="2">
        <f t="shared" si="261"/>
        <v>1.1102230246251565E-16</v>
      </c>
      <c r="FI156" s="110">
        <f>FH156*'DT-Prelim Calcs'!$C$21/FC$2/'DT-Prelim Calcs'!$C$19/'DT-Prelim Calcs'!$C$18*3.39*'DT-Prelim Calcs'!$C$20</f>
        <v>6.7347140329692135E-15</v>
      </c>
      <c r="FJ156" s="88">
        <f t="shared" si="222"/>
        <v>1</v>
      </c>
      <c r="FK156" s="110">
        <f>FI155*'DT-Prelim Calcs'!$C$11+FK155</f>
        <v>7.5332005600817276</v>
      </c>
      <c r="FL156" s="110">
        <f>FL155+0.5*FI156*'DT-Prelim Calcs'!$C$11^2+FK156*'DT-Prelim Calcs'!$C$11</f>
        <v>44.605938411618169</v>
      </c>
      <c r="FM156" s="110">
        <f>MIN('Drive Train'!$G$35-FG155*'DT-Prelim Calcs'!$C$21*'Drive Train'!$G$38,FM155+FG$2)</f>
        <v>11.10831643494341</v>
      </c>
      <c r="FN156" s="110">
        <f>'Drive Train'!$G$35-FG156*'DT-Prelim Calcs'!$C$21*'Drive Train'!$G$38</f>
        <v>11.10831643494341</v>
      </c>
      <c r="FO156" s="1">
        <f>IF(FL156&gt;='Drive Train'!$G$30,1,0)</f>
        <v>1</v>
      </c>
      <c r="FP156" s="110">
        <f t="shared" si="262"/>
        <v>0</v>
      </c>
      <c r="FQ156" s="119">
        <f>FQ155+'DT-Prelim Calcs'!$C$11</f>
        <v>6.0800000000000045</v>
      </c>
      <c r="FR156" s="2">
        <f>GB156/'Drive Train'!$G$35</f>
        <v>0.87467058542861498</v>
      </c>
      <c r="FS156" s="88">
        <f>FZ156*12*60/(PI() * 'Drive Train'!$G$17)/FR$2*FR156</f>
        <v>4110.8369398423247</v>
      </c>
      <c r="FT156" s="2">
        <f>('DT-Prelim Calcs'!$C$6*FR156-FS156)/('DT-Prelim Calcs'!$C$6*FR156)*'DT-Prelim Calcs'!$C$7*FR156</f>
        <v>0.24077181223899125</v>
      </c>
      <c r="FU156" s="110">
        <f>FT156/'DT-Prelim Calcs'!$C$7*('DT-Prelim Calcs'!$C$8-'DT-Prelim Calcs'!$C$9)+'DT-Prelim Calcs'!$C$9</f>
        <v>17.685372945073226</v>
      </c>
      <c r="FV156" s="110">
        <f t="shared" si="223"/>
        <v>17.685372945073226</v>
      </c>
      <c r="FW156" s="2">
        <f t="shared" si="263"/>
        <v>1.3877787807814457E-16</v>
      </c>
      <c r="FX156" s="110">
        <f>FW156*'DT-Prelim Calcs'!$C$21/FR$2/'DT-Prelim Calcs'!$C$19/'DT-Prelim Calcs'!$C$18*3.39*'DT-Prelim Calcs'!$C$20</f>
        <v>9.2774121882739154E-15</v>
      </c>
      <c r="FY156" s="88">
        <f t="shared" si="224"/>
        <v>1</v>
      </c>
      <c r="FZ156" s="110">
        <f>FX155*'DT-Prelim Calcs'!$C$11+FZ155</f>
        <v>6.8356819897037893</v>
      </c>
      <c r="GA156" s="110">
        <f>GA155+0.5*FX156*'DT-Prelim Calcs'!$C$11^2+FZ156*'DT-Prelim Calcs'!$C$11</f>
        <v>40.604398652692971</v>
      </c>
      <c r="GB156" s="110">
        <f>MIN('Drive Train'!$G$35-FV155*'DT-Prelim Calcs'!$C$21*'Drive Train'!$G$38,GB155+FV$2)</f>
        <v>11.10831643494341</v>
      </c>
      <c r="GC156" s="110">
        <f>'Drive Train'!$G$35-FV156*'DT-Prelim Calcs'!$C$21*'Drive Train'!$G$38</f>
        <v>11.10831643494341</v>
      </c>
      <c r="GD156" s="1">
        <f>IF(GA156&gt;='Drive Train'!$G$30,1,0)</f>
        <v>1</v>
      </c>
      <c r="GE156" s="110">
        <f t="shared" si="264"/>
        <v>0</v>
      </c>
      <c r="GF156" s="119">
        <f>GF155+'DT-Prelim Calcs'!$C$11</f>
        <v>6.0800000000000045</v>
      </c>
      <c r="GG156" s="2">
        <f>GQ156/'Drive Train'!$G$35</f>
        <v>0.87467058489191252</v>
      </c>
      <c r="GH156" s="88">
        <f>GO156*12*60/(PI() * 'Drive Train'!$G$17)/GG$2*GG156</f>
        <v>4110.8369322563876</v>
      </c>
      <c r="GI156" s="2">
        <f>('DT-Prelim Calcs'!$C$6*GG156-GH156)/('DT-Prelim Calcs'!$C$6*GG156)*'DT-Prelim Calcs'!$C$7*GG156</f>
        <v>0.24077181331377712</v>
      </c>
      <c r="GJ156" s="110">
        <f>GI156/'DT-Prelim Calcs'!$C$7*('DT-Prelim Calcs'!$C$8-'DT-Prelim Calcs'!$C$9)+'DT-Prelim Calcs'!$C$9</f>
        <v>17.685373010627544</v>
      </c>
      <c r="GK156" s="110">
        <f t="shared" si="265"/>
        <v>17.685373010627544</v>
      </c>
      <c r="GL156" s="2">
        <f t="shared" si="266"/>
        <v>1.3713557511785268E-9</v>
      </c>
      <c r="GM156" s="110">
        <f>GL156*'DT-Prelim Calcs'!$C$21/GG$2/'DT-Prelim Calcs'!$C$19/'DT-Prelim Calcs'!$C$18*3.39*'DT-Prelim Calcs'!$C$20</f>
        <v>5.0931238451896641E-8</v>
      </c>
      <c r="GN156" s="88">
        <f t="shared" si="225"/>
        <v>1</v>
      </c>
      <c r="GO156" s="110">
        <f>GM155*'DT-Prelim Calcs'!$C$11+GO155</f>
        <v>12.304227566311139</v>
      </c>
      <c r="GP156" s="110">
        <f>GP155+0.5*GM156*'DT-Prelim Calcs'!$C$11^2+GO156*'DT-Prelim Calcs'!$C$11</f>
        <v>68.731400049695381</v>
      </c>
      <c r="GQ156" s="110">
        <f>MIN('Drive Train'!$G$35-GK155*'DT-Prelim Calcs'!$C$21*'Drive Train'!$G$38,GQ155+GK$2)</f>
        <v>11.108316428127289</v>
      </c>
      <c r="GR156" s="110">
        <f>'Drive Train'!$G$35-GK156*'DT-Prelim Calcs'!$C$21*'Drive Train'!$G$38</f>
        <v>11.108316429043521</v>
      </c>
      <c r="GS156" s="1">
        <f>IF(GP156&gt;='Drive Train'!$G$30,1,0)</f>
        <v>1</v>
      </c>
      <c r="GT156" s="110">
        <f t="shared" si="267"/>
        <v>0</v>
      </c>
      <c r="GU156" s="119">
        <f>GU155+'DT-Prelim Calcs'!$C$11</f>
        <v>6.0800000000000045</v>
      </c>
      <c r="GV156" s="2">
        <f>HF156/'Drive Train'!$G$35</f>
        <v>0.8746705850449713</v>
      </c>
      <c r="GW156" s="88">
        <f>HD156*12*60/(PI() * 'Drive Train'!$G$17)/GV$2*GV156</f>
        <v>4110.8369344197754</v>
      </c>
      <c r="GX156" s="2">
        <f>('DT-Prelim Calcs'!$C$6*GV156-GW156)/('DT-Prelim Calcs'!$C$6*GV156)*'DT-Prelim Calcs'!$C$7*GV156</f>
        <v>0.24077181300726522</v>
      </c>
      <c r="GY156" s="110">
        <f>GX156/'DT-Prelim Calcs'!$C$7*('DT-Prelim Calcs'!$C$8-'DT-Prelim Calcs'!$C$9)+'DT-Prelim Calcs'!$C$9</f>
        <v>17.685372991932489</v>
      </c>
      <c r="GZ156" s="110">
        <f t="shared" si="226"/>
        <v>17.685372991932489</v>
      </c>
      <c r="HA156" s="2">
        <f t="shared" si="268"/>
        <v>9.80266867678381E-10</v>
      </c>
      <c r="HB156" s="110">
        <f>HA156*'DT-Prelim Calcs'!$C$21/GV$2/'DT-Prelim Calcs'!$C$19/'DT-Prelim Calcs'!$C$18*3.39*'DT-Prelim Calcs'!$C$20</f>
        <v>3.640645801887326E-8</v>
      </c>
      <c r="HC156" s="88">
        <f t="shared" si="227"/>
        <v>1</v>
      </c>
      <c r="HD156" s="110">
        <f>HB155*'DT-Prelim Calcs'!$C$11+HD155</f>
        <v>12.304227570633296</v>
      </c>
      <c r="HE156" s="110">
        <f>HE155+0.5*HB156*'DT-Prelim Calcs'!$C$11^2+HD156*'DT-Prelim Calcs'!$C$11</f>
        <v>69.399017072732974</v>
      </c>
      <c r="HF156" s="110">
        <f>MIN('Drive Train'!$G$35-GZ155*'DT-Prelim Calcs'!$C$21*'Drive Train'!$G$38,HF155+GZ$2)</f>
        <v>11.108316430071135</v>
      </c>
      <c r="HG156" s="110">
        <f>'Drive Train'!$G$35-GZ156*'DT-Prelim Calcs'!$C$21*'Drive Train'!$G$38</f>
        <v>11.108316430726076</v>
      </c>
      <c r="HH156" s="1">
        <f>IF(HE156&gt;='Drive Train'!$G$30,1,0)</f>
        <v>1</v>
      </c>
      <c r="HI156" s="110">
        <f t="shared" si="269"/>
        <v>0</v>
      </c>
      <c r="HJ156" s="119">
        <f>HJ155+'DT-Prelim Calcs'!$C$11</f>
        <v>6.0800000000000045</v>
      </c>
      <c r="HK156" s="2">
        <f>HU156/'Drive Train'!$G$35</f>
        <v>0.87467058511913098</v>
      </c>
      <c r="HL156" s="88">
        <f>HS156*12*60/(PI() * 'Drive Train'!$G$17)/HK$2*HK156</f>
        <v>4110.8369354679708</v>
      </c>
      <c r="HM156" s="2">
        <f>('DT-Prelim Calcs'!$C$6*HK156-HL156)/('DT-Prelim Calcs'!$C$6*HK156)*'DT-Prelim Calcs'!$C$7*HK156</f>
        <v>0.24077181285875571</v>
      </c>
      <c r="HN156" s="110">
        <f>HM156/'DT-Prelim Calcs'!$C$7*('DT-Prelim Calcs'!$C$8-'DT-Prelim Calcs'!$C$9)+'DT-Prelim Calcs'!$C$9</f>
        <v>17.685372982874462</v>
      </c>
      <c r="HO156" s="110">
        <f t="shared" si="228"/>
        <v>17.685372982874462</v>
      </c>
      <c r="HP156" s="2">
        <f t="shared" si="270"/>
        <v>7.9077849823860902E-10</v>
      </c>
      <c r="HQ156" s="110">
        <f>HP156*'DT-Prelim Calcs'!$C$21/HK$2/'DT-Prelim Calcs'!$C$19/'DT-Prelim Calcs'!$C$18*3.39*'DT-Prelim Calcs'!$C$20</f>
        <v>2.9368986290983351E-8</v>
      </c>
      <c r="HR156" s="88">
        <f t="shared" si="229"/>
        <v>1</v>
      </c>
      <c r="HS156" s="110">
        <f>HQ155*'DT-Prelim Calcs'!$C$11+HS155</f>
        <v>12.304227572727452</v>
      </c>
      <c r="HT156" s="110">
        <f>HT155+0.5*HQ156*'DT-Prelim Calcs'!$C$11^2+HS156*'DT-Prelim Calcs'!$C$11</f>
        <v>69.867739837024132</v>
      </c>
      <c r="HU156" s="110">
        <f>MIN('Drive Train'!$G$35-HO155*'DT-Prelim Calcs'!$C$21*'Drive Train'!$G$38,HU155+HO$2)</f>
        <v>11.108316431012963</v>
      </c>
      <c r="HV156" s="110">
        <f>'Drive Train'!$G$35-HO156*'DT-Prelim Calcs'!$C$21*'Drive Train'!$G$38</f>
        <v>11.108316431541297</v>
      </c>
      <c r="HW156" s="1">
        <f>IF(HT156&gt;='Drive Train'!$G$30,1,0)</f>
        <v>1</v>
      </c>
      <c r="HX156" s="110">
        <f t="shared" si="271"/>
        <v>0</v>
      </c>
      <c r="HY156" s="119">
        <f>HY155+'DT-Prelim Calcs'!$C$11</f>
        <v>6.0800000000000045</v>
      </c>
      <c r="HZ156" s="2">
        <f>IJ156/'Drive Train'!$G$35</f>
        <v>0.87467058515901042</v>
      </c>
      <c r="IA156" s="88">
        <f>IH156*12*60/(PI() * 'Drive Train'!$G$17)/HZ$2*HZ156</f>
        <v>4110.8369360316419</v>
      </c>
      <c r="IB156" s="2">
        <f>('DT-Prelim Calcs'!$C$6*HZ156-IA156)/('DT-Prelim Calcs'!$C$6*HZ156)*'DT-Prelim Calcs'!$C$7*HZ156</f>
        <v>0.2407718127788939</v>
      </c>
      <c r="IC156" s="110">
        <f>IB156/'DT-Prelim Calcs'!$C$7*('DT-Prelim Calcs'!$C$8-'DT-Prelim Calcs'!$C$9)+'DT-Prelim Calcs'!$C$9</f>
        <v>17.685372978003457</v>
      </c>
      <c r="ID156" s="110">
        <f t="shared" si="230"/>
        <v>17.685372978003457</v>
      </c>
      <c r="IE156" s="2">
        <f t="shared" si="272"/>
        <v>6.8888017512591659E-10</v>
      </c>
      <c r="IF156" s="110">
        <f>IE156*'DT-Prelim Calcs'!$C$21/HZ$2/'DT-Prelim Calcs'!$C$19/'DT-Prelim Calcs'!$C$18*3.39*'DT-Prelim Calcs'!$C$20</f>
        <v>2.5584550496084115E-8</v>
      </c>
      <c r="IG156" s="88">
        <f t="shared" si="231"/>
        <v>1</v>
      </c>
      <c r="IH156" s="110">
        <f>IF155*'DT-Prelim Calcs'!$C$11+IH155</f>
        <v>12.304227573853588</v>
      </c>
      <c r="II156" s="110">
        <f>II155+0.5*IF156*'DT-Prelim Calcs'!$C$11^2+IH156*'DT-Prelim Calcs'!$C$11</f>
        <v>70.196805208022454</v>
      </c>
      <c r="IJ156" s="110">
        <f>MIN('Drive Train'!$G$35-ID155*'DT-Prelim Calcs'!$C$21*'Drive Train'!$G$38,IJ155+ID$2)</f>
        <v>11.108316431519432</v>
      </c>
      <c r="IK156" s="110">
        <f>'Drive Train'!$G$35-ID156*'DT-Prelim Calcs'!$C$21*'Drive Train'!$G$38</f>
        <v>11.108316431979688</v>
      </c>
      <c r="IL156" s="1">
        <f>IF(II156&gt;='Drive Train'!$G$30,1,0)</f>
        <v>1</v>
      </c>
      <c r="IM156" s="110">
        <f t="shared" si="273"/>
        <v>0</v>
      </c>
      <c r="IN156" s="119">
        <f>IN155+'DT-Prelim Calcs'!$C$11</f>
        <v>6.0800000000000045</v>
      </c>
      <c r="IO156" s="2">
        <f>IY156/'Drive Train'!$G$35</f>
        <v>0.8746705851824218</v>
      </c>
      <c r="IP156" s="88">
        <f>IW156*12*60/(PI() * 'Drive Train'!$G$17)/IO$2*IO156</f>
        <v>4110.8369363625452</v>
      </c>
      <c r="IQ156" s="2">
        <f>('DT-Prelim Calcs'!$C$6*IO156-IP156)/('DT-Prelim Calcs'!$C$6*IO156)*'DT-Prelim Calcs'!$C$7*IO156</f>
        <v>0.24077181273201129</v>
      </c>
      <c r="IR156" s="110">
        <f>IQ156/'DT-Prelim Calcs'!$C$7*('DT-Prelim Calcs'!$C$8-'DT-Prelim Calcs'!$C$9)+'DT-Prelim Calcs'!$C$9</f>
        <v>17.685372975143952</v>
      </c>
      <c r="IS156" s="110">
        <f t="shared" si="232"/>
        <v>17.685372975143952</v>
      </c>
      <c r="IT156" s="2">
        <f t="shared" si="274"/>
        <v>6.2906102549220577E-10</v>
      </c>
      <c r="IU156" s="110">
        <f>IT156*'DT-Prelim Calcs'!$C$21/IO$2/'DT-Prelim Calcs'!$C$19/'DT-Prelim Calcs'!$C$18*3.39*'DT-Prelim Calcs'!$C$20</f>
        <v>2.3362907154182528E-8</v>
      </c>
      <c r="IV156" s="88">
        <f t="shared" si="233"/>
        <v>1</v>
      </c>
      <c r="IW156" s="110">
        <f>IU155*'DT-Prelim Calcs'!$C$11+IW155</f>
        <v>12.304227574514689</v>
      </c>
      <c r="IX156" s="110">
        <f>IX155+0.5*IU156*'DT-Prelim Calcs'!$C$11^2+IW156*'DT-Prelim Calcs'!$C$11</f>
        <v>70.429522989320532</v>
      </c>
      <c r="IY156" s="110">
        <f>MIN('Drive Train'!$G$35-IS155*'DT-Prelim Calcs'!$C$21*'Drive Train'!$G$38,IY155+IS$2)</f>
        <v>11.108316431816757</v>
      </c>
      <c r="IZ156" s="110">
        <f>'Drive Train'!$G$35-IS156*'DT-Prelim Calcs'!$C$21*'Drive Train'!$G$38</f>
        <v>11.108316432237043</v>
      </c>
      <c r="JA156" s="1">
        <f>IF(IX156&gt;='Drive Train'!$G$30,1,0)</f>
        <v>1</v>
      </c>
      <c r="JB156" s="110">
        <f t="shared" si="275"/>
        <v>0</v>
      </c>
      <c r="JC156" s="119">
        <f>JC155+'DT-Prelim Calcs'!$C$11</f>
        <v>6.0800000000000045</v>
      </c>
      <c r="JD156" s="2">
        <f>JN156/'Drive Train'!$G$35</f>
        <v>0.87467058519612972</v>
      </c>
      <c r="JE156" s="88">
        <f>JL156*12*60/(PI() * 'Drive Train'!$G$17)/JD$2*JD156</f>
        <v>4110.8369365563003</v>
      </c>
      <c r="JF156" s="2">
        <f>('DT-Prelim Calcs'!$C$6*JD156-JE156)/('DT-Prelim Calcs'!$C$6*JD156)*'DT-Prelim Calcs'!$C$7*JD156</f>
        <v>0.24077181270455941</v>
      </c>
      <c r="JG156" s="110">
        <f>JF156/'DT-Prelim Calcs'!$C$7*('DT-Prelim Calcs'!$C$8-'DT-Prelim Calcs'!$C$9)+'DT-Prelim Calcs'!$C$9</f>
        <v>17.685372973469583</v>
      </c>
      <c r="JH156" s="110">
        <f t="shared" si="234"/>
        <v>17.685372973469583</v>
      </c>
      <c r="JI156" s="2">
        <f t="shared" si="276"/>
        <v>5.9403432173255055E-10</v>
      </c>
      <c r="JJ156" s="110">
        <f>JI156*'DT-Prelim Calcs'!$C$21/JD$2/'DT-Prelim Calcs'!$C$19/'DT-Prelim Calcs'!$C$18*3.39*'DT-Prelim Calcs'!$C$20</f>
        <v>2.206203872537853E-8</v>
      </c>
      <c r="JK156" s="88">
        <f t="shared" si="235"/>
        <v>1</v>
      </c>
      <c r="JL156" s="110">
        <f>JJ155*'DT-Prelim Calcs'!$C$11+JL155</f>
        <v>12.304227574901788</v>
      </c>
      <c r="JM156" s="110">
        <f>JM155+0.5*JJ156*'DT-Prelim Calcs'!$C$11^2+JL156*'DT-Prelim Calcs'!$C$11</f>
        <v>70.587155733388613</v>
      </c>
      <c r="JN156" s="110">
        <f>MIN('Drive Train'!$G$35-JH155*'DT-Prelim Calcs'!$C$21*'Drive Train'!$G$38,JN155+JH$2)</f>
        <v>11.108316431990847</v>
      </c>
      <c r="JO156" s="110">
        <f>'Drive Train'!$G$35-JH156*'DT-Prelim Calcs'!$C$21*'Drive Train'!$G$38</f>
        <v>11.108316432387737</v>
      </c>
      <c r="JP156" s="1">
        <f>IF(JM156&gt;='Drive Train'!$G$30,1,0)</f>
        <v>1</v>
      </c>
      <c r="JQ156" s="110">
        <f>MIN(JG156,'DT-Prelim Calcs'!$C$10)*'DT-Prelim Calcs'!$C$11*1000/60/60*(1-JP156)</f>
        <v>0</v>
      </c>
      <c r="JR156" s="119">
        <f>JR155+'DT-Prelim Calcs'!$C$11</f>
        <v>6.0800000000000045</v>
      </c>
      <c r="JS156" s="2">
        <f>KC156/'Drive Train'!$G$35</f>
        <v>0.87467058520117302</v>
      </c>
      <c r="JT156" s="88">
        <f>KA156*12*60/(PI() * 'Drive Train'!$G$17)/JS$2*JS156</f>
        <v>4110.8369366275829</v>
      </c>
      <c r="JU156" s="2">
        <f>('DT-Prelim Calcs'!$C$6*JS156-JT156)/('DT-Prelim Calcs'!$C$6*JS156)*'DT-Prelim Calcs'!$C$7*JS156</f>
        <v>0.24077181269446016</v>
      </c>
      <c r="JV156" s="110">
        <f>JU156/'DT-Prelim Calcs'!$C$7*('DT-Prelim Calcs'!$C$8-'DT-Prelim Calcs'!$C$9)+'DT-Prelim Calcs'!$C$9</f>
        <v>17.6853729728536</v>
      </c>
      <c r="JW156" s="110">
        <f t="shared" si="236"/>
        <v>17.6853729728536</v>
      </c>
      <c r="JX156" s="2">
        <f t="shared" si="277"/>
        <v>5.8114829615263375E-10</v>
      </c>
      <c r="JY156" s="110">
        <f>JX156*'DT-Prelim Calcs'!$C$21/JS$2/'DT-Prelim Calcs'!$C$19/'DT-Prelim Calcs'!$C$18*3.39*'DT-Prelim Calcs'!$C$20</f>
        <v>2.1583460325175687E-8</v>
      </c>
      <c r="JZ156" s="88">
        <f t="shared" si="237"/>
        <v>1</v>
      </c>
      <c r="KA156" s="110">
        <f>JY155*'DT-Prelim Calcs'!$C$11+KA155</f>
        <v>12.304227575044202</v>
      </c>
      <c r="KB156" s="110">
        <f>KB155+0.5*JY156*'DT-Prelim Calcs'!$C$11^2+KA156*'DT-Prelim Calcs'!$C$11</f>
        <v>70.649245816686403</v>
      </c>
      <c r="KC156" s="110">
        <f>MIN('Drive Train'!$G$35-JW155*'DT-Prelim Calcs'!$C$21*'Drive Train'!$G$38,KC155+JW$2)</f>
        <v>11.108316432054897</v>
      </c>
      <c r="KD156" s="110">
        <f>'Drive Train'!$G$35-JW156*'DT-Prelim Calcs'!$C$21*'Drive Train'!$G$38</f>
        <v>11.108316432443175</v>
      </c>
      <c r="KE156" s="1">
        <f>IF(KB156&gt;='Drive Train'!$G$30,1,0)</f>
        <v>1</v>
      </c>
      <c r="KF156" s="110">
        <f>MIN(JV156,'DT-Prelim Calcs'!$C$10)*'DT-Prelim Calcs'!$C$11*1000/60/60*(1-KE156)</f>
        <v>0</v>
      </c>
      <c r="KG156" s="119">
        <f>KG155+'DT-Prelim Calcs'!$C$11</f>
        <v>6.0800000000000045</v>
      </c>
      <c r="KH156" s="2">
        <f>KR156/'Drive Train'!$G$35</f>
        <v>0.87467058520079821</v>
      </c>
      <c r="KI156" s="88">
        <f>KP156*12*60/(PI() * 'Drive Train'!$G$17)/KH$2*KH156</f>
        <v>4110.8369366222851</v>
      </c>
      <c r="KJ156" s="2">
        <f>('DT-Prelim Calcs'!$C$6*KH156-KI156)/('DT-Prelim Calcs'!$C$6*KH156)*'DT-Prelim Calcs'!$C$7*KH156</f>
        <v>0.24077181269521072</v>
      </c>
      <c r="KK156" s="110">
        <f>KJ156/'DT-Prelim Calcs'!$C$7*('DT-Prelim Calcs'!$C$8-'DT-Prelim Calcs'!$C$9)+'DT-Prelim Calcs'!$C$9</f>
        <v>17.68537297289938</v>
      </c>
      <c r="KL156" s="110">
        <f t="shared" si="238"/>
        <v>17.68537297289938</v>
      </c>
      <c r="KM156" s="2">
        <f t="shared" si="278"/>
        <v>5.8210603004482664E-10</v>
      </c>
      <c r="KN156" s="110">
        <f>KM156*'DT-Prelim Calcs'!$C$21/KH$2/'DT-Prelim Calcs'!$C$19/'DT-Prelim Calcs'!$C$18*3.39*'DT-Prelim Calcs'!$C$20</f>
        <v>2.1619029923505529E-8</v>
      </c>
      <c r="KO156" s="88">
        <f t="shared" si="239"/>
        <v>1</v>
      </c>
      <c r="KP156" s="110">
        <f>KN155*'DT-Prelim Calcs'!$C$11+KP155</f>
        <v>12.304227575033615</v>
      </c>
      <c r="KQ156" s="110">
        <f>KQ155+0.5*KN156*'DT-Prelim Calcs'!$C$11^2+KP156*'DT-Prelim Calcs'!$C$11</f>
        <v>70.644690380729955</v>
      </c>
      <c r="KR156" s="110">
        <f>MIN('Drive Train'!$G$35-KL155*'DT-Prelim Calcs'!$C$21*'Drive Train'!$G$38,KR155+KL$2)</f>
        <v>11.108316432050136</v>
      </c>
      <c r="KS156" s="110">
        <f>'Drive Train'!$G$35-KL156*'DT-Prelim Calcs'!$C$21*'Drive Train'!$G$38</f>
        <v>11.108316432439056</v>
      </c>
      <c r="KT156" s="1">
        <f>IF(KQ156&gt;='Drive Train'!$G$30,1,0)</f>
        <v>1</v>
      </c>
      <c r="KU156" s="110">
        <f>MIN(KK156,'DT-Prelim Calcs'!$C$10)*'DT-Prelim Calcs'!$C$11*1000/60/60*(1-KT156)</f>
        <v>0</v>
      </c>
      <c r="KV156" s="119">
        <f>KV155+'DT-Prelim Calcs'!$C$11</f>
        <v>6.0800000000000045</v>
      </c>
      <c r="KW156" s="2">
        <f>LG156/'Drive Train'!$G$35</f>
        <v>0.87467058520115026</v>
      </c>
      <c r="KX156" s="88">
        <f>LE156*12*60/(PI() * 'Drive Train'!$G$17)/KW$2*KW156</f>
        <v>4110.8369366272609</v>
      </c>
      <c r="KY156" s="2">
        <f>('DT-Prelim Calcs'!$C$6*KW156-KX156)/('DT-Prelim Calcs'!$C$6*KW156)*'DT-Prelim Calcs'!$C$7*KW156</f>
        <v>0.24077181269450582</v>
      </c>
      <c r="KZ156" s="110">
        <f>KY156/'DT-Prelim Calcs'!$C$7*('DT-Prelim Calcs'!$C$8-'DT-Prelim Calcs'!$C$9)+'DT-Prelim Calcs'!$C$9</f>
        <v>17.685372972856385</v>
      </c>
      <c r="LA156" s="110">
        <f t="shared" si="240"/>
        <v>17.685372972856385</v>
      </c>
      <c r="LB156" s="2">
        <f t="shared" si="279"/>
        <v>5.8120655510585095E-10</v>
      </c>
      <c r="LC156" s="110">
        <f>LB156*'DT-Prelim Calcs'!$C$21/KW$2/'DT-Prelim Calcs'!$C$19/'DT-Prelim Calcs'!$C$18*3.39*'DT-Prelim Calcs'!$C$20</f>
        <v>2.158562402386271E-8</v>
      </c>
      <c r="LD156" s="88">
        <f t="shared" si="241"/>
        <v>1</v>
      </c>
      <c r="LE156" s="110">
        <f>LC155*'DT-Prelim Calcs'!$C$11+LE155</f>
        <v>12.304227575043555</v>
      </c>
      <c r="LF156" s="110">
        <f>LF155+0.5*LC156*'DT-Prelim Calcs'!$C$11^2+LE156*'DT-Prelim Calcs'!$C$11</f>
        <v>70.649030732211131</v>
      </c>
      <c r="LG156" s="110">
        <f>MIN('Drive Train'!$G$35-LA155*'DT-Prelim Calcs'!$C$21*'Drive Train'!$G$38,LG155+LA$2)</f>
        <v>11.108316432054608</v>
      </c>
      <c r="LH156" s="110">
        <f>'Drive Train'!$G$35-LA156*'DT-Prelim Calcs'!$C$21*'Drive Train'!$G$38</f>
        <v>11.108316432442924</v>
      </c>
      <c r="LI156" s="1">
        <f>IF(LF156&gt;='Drive Train'!$G$30,1,0)</f>
        <v>1</v>
      </c>
      <c r="LJ156" s="110">
        <f>MIN(KZ156,'DT-Prelim Calcs'!$C$10)*'DT-Prelim Calcs'!$C$11*1000/60/60*(1-LI156)</f>
        <v>0</v>
      </c>
      <c r="LK156" s="119">
        <f>LK155+'DT-Prelim Calcs'!$C$11</f>
        <v>6.0800000000000045</v>
      </c>
      <c r="LL156" s="2">
        <f>LV156/'Drive Train'!$G$35</f>
        <v>0.87467058520088492</v>
      </c>
      <c r="LM156" s="88">
        <f>LT156*12*60/(PI() * 'Drive Train'!$G$17)/LL$2*LL156</f>
        <v>4110.8369366235102</v>
      </c>
      <c r="LN156" s="2">
        <f>('DT-Prelim Calcs'!$C$6*LL156-LM156)/('DT-Prelim Calcs'!$C$6*LL156)*'DT-Prelim Calcs'!$C$7*LL156</f>
        <v>0.24077181269503722</v>
      </c>
      <c r="LO156" s="110">
        <f>LN156/'DT-Prelim Calcs'!$C$7*('DT-Prelim Calcs'!$C$8-'DT-Prelim Calcs'!$C$9)+'DT-Prelim Calcs'!$C$9</f>
        <v>17.685372972888796</v>
      </c>
      <c r="LP156" s="110">
        <f t="shared" si="242"/>
        <v>17.685372972888796</v>
      </c>
      <c r="LQ156" s="2">
        <f t="shared" si="280"/>
        <v>5.8188459606256515E-10</v>
      </c>
      <c r="LR156" s="110">
        <f>LQ156*'DT-Prelim Calcs'!$C$21/LL$2/'DT-Prelim Calcs'!$C$19/'DT-Prelim Calcs'!$C$18*3.39*'DT-Prelim Calcs'!$C$20</f>
        <v>2.1610806013012413E-8</v>
      </c>
      <c r="LS156" s="88">
        <f t="shared" si="243"/>
        <v>1</v>
      </c>
      <c r="LT156" s="110">
        <f>LR155*'DT-Prelim Calcs'!$C$11+LT155</f>
        <v>12.304227575036062</v>
      </c>
      <c r="LU156" s="110">
        <f>LU155+0.5*LR156*'DT-Prelim Calcs'!$C$11^2+LT156*'DT-Prelim Calcs'!$C$11</f>
        <v>70.646155148494515</v>
      </c>
      <c r="LV156" s="110">
        <f>MIN('Drive Train'!$G$35-LP155*'DT-Prelim Calcs'!$C$21*'Drive Train'!$G$38,LV155+LP$2)</f>
        <v>11.108316432051238</v>
      </c>
      <c r="LW156" s="110">
        <f>'Drive Train'!$G$35-LP156*'DT-Prelim Calcs'!$C$21*'Drive Train'!$G$38</f>
        <v>11.108316432440008</v>
      </c>
      <c r="LX156" s="1">
        <f>IF(LU156&gt;='Drive Train'!$G$30,1,0)</f>
        <v>1</v>
      </c>
      <c r="LY156" s="110">
        <f>MIN(LO156,'DT-Prelim Calcs'!$C$10)*'DT-Prelim Calcs'!$C$11*1000/60/60*(1-LX156)</f>
        <v>0</v>
      </c>
      <c r="LZ156" s="119">
        <f>LZ155+'DT-Prelim Calcs'!$C$11</f>
        <v>6.0800000000000045</v>
      </c>
    </row>
    <row r="157" spans="18:338" x14ac:dyDescent="0.2">
      <c r="R157" s="119">
        <f>R156+'DT-Prelim Calcs'!$C$11</f>
        <v>6.1200000000000045</v>
      </c>
      <c r="S157" s="2">
        <f>AG157/'Drive Train'!$G$35</f>
        <v>0</v>
      </c>
      <c r="T157" s="88">
        <f>AE157*12*60/(PI() * 'Drive Train'!$G$17)/S$2*ABS(S157)</f>
        <v>0</v>
      </c>
      <c r="U157" s="2">
        <f>IF(OR(AD156=1,AND($C$32=Motors!$C$28,'DT-Prelim Calcs'!AI156=1)),0,IF(AG157=0,-(V156+$C$9)/($C$8-$C$9)*$C$7,($C$6*S157-T157)/($C$6*S157)*$C$7*S157))</f>
        <v>0</v>
      </c>
      <c r="V157" s="110">
        <f>IF(AND(AD156=1,AI156=1),0,ABS(U157/$C$7*($C$8-$C$9)+$C$9) *'Drive Train'!$K$55 + V156*(1-'Drive Train'!$K$55))</f>
        <v>0</v>
      </c>
      <c r="W157" s="110">
        <f t="shared" si="196"/>
        <v>0</v>
      </c>
      <c r="X157" s="2">
        <f>MAX(MIN(IF(AND(AI156=1,AG157&lt;0),-1,1)*(W157-$C$9)/($C$8-$C$9)*$C$7-$C$29*AE157/T$2 -  AI156*$C$29/2,X$2),MAX(X$4:X156)*-1)</f>
        <v>-0.19877611615902296</v>
      </c>
      <c r="Y157" s="110">
        <f t="shared" si="197"/>
        <v>0</v>
      </c>
      <c r="Z157" s="110">
        <f t="shared" si="198"/>
        <v>0</v>
      </c>
      <c r="AA157" s="110">
        <f t="shared" si="199"/>
        <v>0</v>
      </c>
      <c r="AB157" s="110" t="e">
        <f t="shared" si="200"/>
        <v>#N/A</v>
      </c>
      <c r="AC157" s="88">
        <f t="shared" si="244"/>
        <v>0</v>
      </c>
      <c r="AD157" s="1">
        <f t="shared" si="201"/>
        <v>1</v>
      </c>
      <c r="AE157" s="110">
        <f t="shared" si="202"/>
        <v>0</v>
      </c>
      <c r="AF157" s="110" t="e">
        <f t="shared" si="203"/>
        <v>#N/A</v>
      </c>
      <c r="AG157" s="110">
        <f>IF(AI156=0,MIN('Drive Train'!$G$35-W156*$C$21*'Drive Train'!$G$38,AG156+W$2)-$C$3,IF(AE156-1&lt;=0,0,IF($C$32=Motors!$C$26,MAX(ABS('Drive Train'!$G$35-W156*$C$21*'Drive Train'!$G$38)*-1,AG156-W$2),MAX(0,ABS('Drive Train'!$G$35-W156*$C$21*'Drive Train'!$G$38)*-1,AG156-W$2))))</f>
        <v>0</v>
      </c>
      <c r="AH157" s="110">
        <f>'Drive Train'!$G$35-ABS(W157)*'DT-Prelim Calcs'!$C$21*'Drive Train'!$G$38</f>
        <v>12.7</v>
      </c>
      <c r="AI157" s="1">
        <f>IF(AJ157&gt;='Drive Train'!$G$30,1,0)</f>
        <v>1</v>
      </c>
      <c r="AJ157" s="110">
        <f>AJ156+0.5*Y157*'DT-Prelim Calcs'!$C$11^2+AE157*'DT-Prelim Calcs'!$C$11</f>
        <v>27.383415475911544</v>
      </c>
      <c r="AK157" s="110">
        <f t="shared" si="204"/>
        <v>0</v>
      </c>
      <c r="AL157" s="119">
        <f>AL156+'DT-Prelim Calcs'!$C$11</f>
        <v>6.1200000000000045</v>
      </c>
      <c r="AM157" s="2">
        <f>AW157/'Drive Train'!$G$35</f>
        <v>0.80347684809538522</v>
      </c>
      <c r="AN157" s="88">
        <f>AU157*12*60/(PI() * 'Drive Train'!$G$17)/AM$2*AM157</f>
        <v>3020.0353050093076</v>
      </c>
      <c r="AO157" s="2">
        <f>('DT-Prelim Calcs'!$C$6*AM157-AN157)/('DT-Prelim Calcs'!$C$6*AM157)*'DT-Prelim Calcs'!$C$7*AM157</f>
        <v>0.40374999621464314</v>
      </c>
      <c r="AP157" s="110">
        <f>AO157/'DT-Prelim Calcs'!$C$7*('DT-Prelim Calcs'!$C$8-'DT-Prelim Calcs'!$C$9)+'DT-Prelim Calcs'!$C$9</f>
        <v>27.625886293942774</v>
      </c>
      <c r="AQ157" s="110">
        <f t="shared" si="205"/>
        <v>27.625886293942774</v>
      </c>
      <c r="AR157" s="2">
        <f t="shared" si="245"/>
        <v>0.21119332670770058</v>
      </c>
      <c r="AS157" s="110">
        <f>AR157*'DT-Prelim Calcs'!$C$21/AM$2/'DT-Prelim Calcs'!$C$19/'DT-Prelim Calcs'!$C$18*3.39*'DT-Prelim Calcs'!$C$20</f>
        <v>2.3530738116835126</v>
      </c>
      <c r="AT157" s="88">
        <f t="shared" si="206"/>
        <v>0</v>
      </c>
      <c r="AU157" s="110">
        <f>AS156*'DT-Prelim Calcs'!$C$11+AU156</f>
        <v>32.800919979106958</v>
      </c>
      <c r="AV157" s="110">
        <f>AV156+0.5*AS157*'DT-Prelim Calcs'!$C$11^2+AU157*'DT-Prelim Calcs'!$C$11</f>
        <v>123.29573817278644</v>
      </c>
      <c r="AW157" s="110">
        <f>MIN('Drive Train'!$G$35-AQ156*'DT-Prelim Calcs'!$C$21*'Drive Train'!$G$38,AW156+AQ$2)</f>
        <v>10.204155970811392</v>
      </c>
      <c r="AX157" s="110">
        <f>'Drive Train'!$G$35-AQ157*'DT-Prelim Calcs'!$C$21*'Drive Train'!$G$38</f>
        <v>10.21367023354515</v>
      </c>
      <c r="AY157" s="1">
        <f>IF(AV157&gt;='Drive Train'!$G$30,1,0)</f>
        <v>1</v>
      </c>
      <c r="AZ157" s="110">
        <f t="shared" si="246"/>
        <v>0</v>
      </c>
      <c r="BA157" s="119">
        <f>BA156+'DT-Prelim Calcs'!$C$11</f>
        <v>6.1200000000000045</v>
      </c>
      <c r="BB157" s="2">
        <f>BL157/'Drive Train'!$G$35</f>
        <v>0.86897318897703291</v>
      </c>
      <c r="BC157" s="88">
        <f>BJ157*12*60/(PI() * 'Drive Train'!$G$17)/BB$2*BB157</f>
        <v>4024.5651666613976</v>
      </c>
      <c r="BD157" s="2">
        <f>('DT-Prelim Calcs'!$C$6*BB157-BC157)/('DT-Prelim Calcs'!$C$6*BB157)*'DT-Prelim Calcs'!$C$7*BB157</f>
        <v>0.25356779834245013</v>
      </c>
      <c r="BE157" s="110">
        <f>BD157/'DT-Prelim Calcs'!$C$7*('DT-Prelim Calcs'!$C$8-'DT-Prelim Calcs'!$C$9)+'DT-Prelim Calcs'!$C$9</f>
        <v>18.465837345709726</v>
      </c>
      <c r="BF157" s="110">
        <f t="shared" si="207"/>
        <v>18.465837345709726</v>
      </c>
      <c r="BG157" s="2">
        <f t="shared" si="247"/>
        <v>1.6303442139579294E-2</v>
      </c>
      <c r="BH157" s="110">
        <f>BG157*'DT-Prelim Calcs'!$C$21/BB$2/'DT-Prelim Calcs'!$C$19/'DT-Prelim Calcs'!$C$18*3.39*'DT-Prelim Calcs'!$C$20</f>
        <v>0.28256618748213774</v>
      </c>
      <c r="BI157" s="88">
        <f t="shared" si="208"/>
        <v>0</v>
      </c>
      <c r="BJ157" s="110">
        <f>BH156*'DT-Prelim Calcs'!$C$11+BJ156</f>
        <v>25.98211092672528</v>
      </c>
      <c r="BK157" s="110">
        <f>BK156+0.5*BH157*'DT-Prelim Calcs'!$C$11^2+BJ157*'DT-Prelim Calcs'!$C$11</f>
        <v>120.91956189909676</v>
      </c>
      <c r="BL157" s="110">
        <f>MIN('Drive Train'!$G$35-BF156*'DT-Prelim Calcs'!$C$21*'Drive Train'!$G$38,BL156+BF$2)</f>
        <v>11.035959500008317</v>
      </c>
      <c r="BM157" s="110">
        <f>'Drive Train'!$G$35-BF157*'DT-Prelim Calcs'!$C$21*'Drive Train'!$G$38</f>
        <v>11.038074638886124</v>
      </c>
      <c r="BN157" s="1">
        <f>IF(BK157&gt;='Drive Train'!$G$30,1,0)</f>
        <v>1</v>
      </c>
      <c r="BO157" s="110">
        <f t="shared" si="248"/>
        <v>0</v>
      </c>
      <c r="BP157" s="119">
        <f>BP156+'DT-Prelim Calcs'!$C$11</f>
        <v>6.1200000000000045</v>
      </c>
      <c r="BQ157" s="2">
        <f>CA157/'Drive Train'!$G$35</f>
        <v>0.87455381298811286</v>
      </c>
      <c r="BR157" s="88">
        <f>BY157*12*60/(PI() * 'Drive Train'!$G$17)/BQ$2*BQ157</f>
        <v>4109.0968315295386</v>
      </c>
      <c r="BS157" s="2">
        <f>('DT-Prelim Calcs'!$C$6*BQ157-BR157)/('DT-Prelim Calcs'!$C$6*BQ157)*'DT-Prelim Calcs'!$C$7*BQ157</f>
        <v>0.24102729198847037</v>
      </c>
      <c r="BT157" s="110">
        <f>BS157/'DT-Prelim Calcs'!$C$7*('DT-Prelim Calcs'!$C$8-'DT-Prelim Calcs'!$C$9)+'DT-Prelim Calcs'!$C$9</f>
        <v>17.700955397878335</v>
      </c>
      <c r="BU157" s="110">
        <f t="shared" si="209"/>
        <v>17.700955397878335</v>
      </c>
      <c r="BV157" s="2">
        <f t="shared" si="249"/>
        <v>3.2526313371386562E-4</v>
      </c>
      <c r="BW157" s="110">
        <f>BV157*'DT-Prelim Calcs'!$C$21/BQ$2/'DT-Prelim Calcs'!$C$19/'DT-Prelim Calcs'!$C$18*3.39*'DT-Prelim Calcs'!$C$20</f>
        <v>7.6507021114579944E-3</v>
      </c>
      <c r="BX157" s="88">
        <f t="shared" si="210"/>
        <v>1</v>
      </c>
      <c r="BY157" s="110">
        <f>BW156*'DT-Prelim Calcs'!$C$11+BY156</f>
        <v>19.422096982344836</v>
      </c>
      <c r="BZ157" s="110">
        <f>BZ156+0.5*BW157*'DT-Prelim Calcs'!$C$11^2+BY157*'DT-Prelim Calcs'!$C$11</f>
        <v>102.6584368431742</v>
      </c>
      <c r="CA157" s="110">
        <f>MIN('Drive Train'!$G$35-BU156*'DT-Prelim Calcs'!$C$21*'Drive Train'!$G$38,CA156+BU$2)</f>
        <v>11.106833424949032</v>
      </c>
      <c r="CB157" s="110">
        <f>'Drive Train'!$G$35-BU157*'DT-Prelim Calcs'!$C$21*'Drive Train'!$G$38</f>
        <v>11.106914014190949</v>
      </c>
      <c r="CC157" s="1">
        <f>IF(BZ157&gt;='Drive Train'!$G$30,1,0)</f>
        <v>1</v>
      </c>
      <c r="CD157" s="110">
        <f t="shared" si="250"/>
        <v>0</v>
      </c>
      <c r="CE157" s="119">
        <f>CE156+'DT-Prelim Calcs'!$C$11</f>
        <v>6.1200000000000045</v>
      </c>
      <c r="CF157" s="2">
        <f>CP157/'Drive Train'!$G$35</f>
        <v>0.87466994037669032</v>
      </c>
      <c r="CG157" s="88">
        <f>CN157*12*60/(PI() * 'Drive Train'!$G$17)/CF$2*CF157</f>
        <v>4110.8275259992033</v>
      </c>
      <c r="CH157" s="2">
        <f>('DT-Prelim Calcs'!$C$6*CF157-CG157)/('DT-Prelim Calcs'!$C$6*CF157)*'DT-Prelim Calcs'!$C$7*CF157</f>
        <v>0.24077317557858599</v>
      </c>
      <c r="CI157" s="110">
        <f>CH157/'DT-Prelim Calcs'!$C$7*('DT-Prelim Calcs'!$C$8-'DT-Prelim Calcs'!$C$9)+'DT-Prelim Calcs'!$C$9</f>
        <v>17.685456099119431</v>
      </c>
      <c r="CJ157" s="110">
        <f t="shared" si="211"/>
        <v>17.685456099119431</v>
      </c>
      <c r="CK157" s="2">
        <f t="shared" si="251"/>
        <v>1.737144516511524E-6</v>
      </c>
      <c r="CL157" s="110">
        <f>CK157*'DT-Prelim Calcs'!$C$21/CF$2/'DT-Prelim Calcs'!$C$19/'DT-Prelim Calcs'!$C$18*3.39*'DT-Prelim Calcs'!$C$20</f>
        <v>5.1613111489017408E-5</v>
      </c>
      <c r="CM157" s="88">
        <f t="shared" si="212"/>
        <v>1</v>
      </c>
      <c r="CN157" s="110">
        <f>CL156*'DT-Prelim Calcs'!$C$11+CN156</f>
        <v>15.380260598514962</v>
      </c>
      <c r="CO157" s="110">
        <f>CO156+0.5*CL157*'DT-Prelim Calcs'!$C$11^2+CN157*'DT-Prelim Calcs'!$C$11</f>
        <v>86.098276366034909</v>
      </c>
      <c r="CP157" s="110">
        <f>MIN('Drive Train'!$G$35-CJ156*'DT-Prelim Calcs'!$C$21*'Drive Train'!$G$38,CP156+CJ$2)</f>
        <v>11.108308242783966</v>
      </c>
      <c r="CQ157" s="110">
        <f>'Drive Train'!$G$35-CJ157*'DT-Prelim Calcs'!$C$21*'Drive Train'!$G$38</f>
        <v>11.10830895107925</v>
      </c>
      <c r="CR157" s="1">
        <f>IF(CO157&gt;='Drive Train'!$G$30,1,0)</f>
        <v>1</v>
      </c>
      <c r="CS157" s="110">
        <f t="shared" si="252"/>
        <v>0</v>
      </c>
      <c r="CT157" s="119">
        <f>CT156+'DT-Prelim Calcs'!$C$11</f>
        <v>6.1200000000000045</v>
      </c>
      <c r="CU157" s="2">
        <f>DE157/'Drive Train'!$G$35</f>
        <v>0.87467058454256752</v>
      </c>
      <c r="CV157" s="88">
        <f>DC157*12*60/(PI() * 'Drive Train'!$G$17)/CU$2*CU157</f>
        <v>4110.8369272448099</v>
      </c>
      <c r="CW157" s="2">
        <f>('DT-Prelim Calcs'!$C$6*CU157-CV157)/('DT-Prelim Calcs'!$C$6*CU157)*'DT-Prelim Calcs'!$C$7*CU157</f>
        <v>0.24077181403118775</v>
      </c>
      <c r="CX157" s="110">
        <f>CW157/'DT-Prelim Calcs'!$C$7*('DT-Prelim Calcs'!$C$8-'DT-Prelim Calcs'!$C$9)+'DT-Prelim Calcs'!$C$9</f>
        <v>17.685373054384502</v>
      </c>
      <c r="CY157" s="110">
        <f t="shared" si="213"/>
        <v>17.685373054384502</v>
      </c>
      <c r="CZ157" s="2">
        <f t="shared" si="253"/>
        <v>2.2861298409893038E-9</v>
      </c>
      <c r="DA157" s="110">
        <f>CZ157*'DT-Prelim Calcs'!$C$21/CU$2/'DT-Prelim Calcs'!$C$19/'DT-Prelim Calcs'!$C$18*3.39*'DT-Prelim Calcs'!$C$20</f>
        <v>8.2075160413029885E-8</v>
      </c>
      <c r="DB157" s="88">
        <f t="shared" si="214"/>
        <v>1</v>
      </c>
      <c r="DC157" s="110">
        <f>DA156*'DT-Prelim Calcs'!$C$11+DC156</f>
        <v>12.72851126506057</v>
      </c>
      <c r="DD157" s="110">
        <f>DD156+0.5*DA157*'DT-Prelim Calcs'!$C$11^2+DC157*'DT-Prelim Calcs'!$C$11</f>
        <v>73.289057443280939</v>
      </c>
      <c r="DE157" s="110">
        <f>MIN('Drive Train'!$G$35-CY156*'DT-Prelim Calcs'!$C$21*'Drive Train'!$G$38,DE156+CY$2)</f>
        <v>11.108316423690606</v>
      </c>
      <c r="DF157" s="110">
        <f>'Drive Train'!$G$35-CY157*'DT-Prelim Calcs'!$C$21*'Drive Train'!$G$38</f>
        <v>11.108316425105395</v>
      </c>
      <c r="DG157" s="1">
        <f>IF(DD157&gt;='Drive Train'!$G$30,1,0)</f>
        <v>1</v>
      </c>
      <c r="DH157" s="110">
        <f t="shared" si="254"/>
        <v>0</v>
      </c>
      <c r="DI157" s="119">
        <f>DI156+'DT-Prelim Calcs'!$C$11</f>
        <v>6.1200000000000045</v>
      </c>
      <c r="DJ157" s="2">
        <f>DT157/'Drive Train'!$G$35</f>
        <v>0.87467058542834808</v>
      </c>
      <c r="DK157" s="88">
        <f>DR157*12*60/(PI() * 'Drive Train'!$G$17)/DJ$2*DJ157</f>
        <v>4110.8369398386494</v>
      </c>
      <c r="DL157" s="2">
        <f>('DT-Prelim Calcs'!$C$6*DJ157-DK157)/('DT-Prelim Calcs'!$C$6*DJ157)*'DT-Prelim Calcs'!$C$7*DJ157</f>
        <v>0.24077181223950242</v>
      </c>
      <c r="DM157" s="110">
        <f>DL157/'DT-Prelim Calcs'!$C$7*('DT-Prelim Calcs'!$C$8-'DT-Prelim Calcs'!$C$9)+'DT-Prelim Calcs'!$C$9</f>
        <v>17.685372945104405</v>
      </c>
      <c r="DN157" s="110">
        <f t="shared" si="215"/>
        <v>17.685372945104405</v>
      </c>
      <c r="DO157" s="2">
        <f t="shared" si="255"/>
        <v>6.5319971653821085E-13</v>
      </c>
      <c r="DP157" s="110">
        <f>DO157*'DT-Prelim Calcs'!$C$21/DJ$2/'DT-Prelim Calcs'!$C$19/'DT-Prelim Calcs'!$C$18*3.39*'DT-Prelim Calcs'!$C$20</f>
        <v>2.7493988988594458E-11</v>
      </c>
      <c r="DQ157" s="88">
        <f t="shared" si="216"/>
        <v>1</v>
      </c>
      <c r="DR157" s="110">
        <f>DP156*'DT-Prelim Calcs'!$C$11+DR156</f>
        <v>10.856671395405506</v>
      </c>
      <c r="DS157" s="110">
        <f>DS156+0.5*DP157*'DT-Prelim Calcs'!$C$11^2+DR157*'DT-Prelim Calcs'!$C$11</f>
        <v>63.476190431505444</v>
      </c>
      <c r="DT157" s="110">
        <f>MIN('Drive Train'!$G$35-DN156*'DT-Prelim Calcs'!$C$21*'Drive Train'!$G$38,DT156+DN$2)</f>
        <v>11.10831643494002</v>
      </c>
      <c r="DU157" s="110">
        <f>'Drive Train'!$G$35-DN157*'DT-Prelim Calcs'!$C$21*'Drive Train'!$G$38</f>
        <v>11.108316434940603</v>
      </c>
      <c r="DV157" s="1">
        <f>IF(DS157&gt;='Drive Train'!$G$30,1,0)</f>
        <v>1</v>
      </c>
      <c r="DW157" s="110">
        <f t="shared" si="256"/>
        <v>0</v>
      </c>
      <c r="DX157" s="119">
        <f>DX156+'DT-Prelim Calcs'!$C$11</f>
        <v>6.1200000000000045</v>
      </c>
      <c r="DY157" s="2">
        <f>EI157/'Drive Train'!$G$35</f>
        <v>0.87467058542861498</v>
      </c>
      <c r="DZ157" s="88">
        <f>EG157*12*60/(PI() * 'Drive Train'!$G$17)/DY$2*DY157</f>
        <v>4110.8369398423247</v>
      </c>
      <c r="EA157" s="2">
        <f>('DT-Prelim Calcs'!$C$6*DY157-DZ157)/('DT-Prelim Calcs'!$C$6*DY157)*'DT-Prelim Calcs'!$C$7*DY157</f>
        <v>0.24077181223899125</v>
      </c>
      <c r="EB157" s="110">
        <f>EA157/'DT-Prelim Calcs'!$C$7*('DT-Prelim Calcs'!$C$8-'DT-Prelim Calcs'!$C$9)+'DT-Prelim Calcs'!$C$9</f>
        <v>17.685372945073226</v>
      </c>
      <c r="EC157" s="110">
        <f t="shared" si="217"/>
        <v>17.685372945073226</v>
      </c>
      <c r="ED157" s="2">
        <f t="shared" si="257"/>
        <v>1.3877787807814457E-16</v>
      </c>
      <c r="EE157" s="110">
        <f>ED157*'DT-Prelim Calcs'!$C$21/DY$2/'DT-Prelim Calcs'!$C$19/'DT-Prelim Calcs'!$C$18*3.39*'DT-Prelim Calcs'!$C$20</f>
        <v>6.7003532470867188E-15</v>
      </c>
      <c r="EF157" s="88">
        <f t="shared" si="218"/>
        <v>1</v>
      </c>
      <c r="EG157" s="110">
        <f>EE156*'DT-Prelim Calcs'!$C$11+EG156</f>
        <v>9.4647904472821693</v>
      </c>
      <c r="EH157" s="110">
        <f>EH156+0.5*EE157*'DT-Prelim Calcs'!$C$11^2+EG157*'DT-Prelim Calcs'!$C$11</f>
        <v>55.848262391507603</v>
      </c>
      <c r="EI157" s="110">
        <f>MIN('Drive Train'!$G$35-EC156*'DT-Prelim Calcs'!$C$21*'Drive Train'!$G$38,EI156+EC$2)</f>
        <v>11.10831643494341</v>
      </c>
      <c r="EJ157" s="110">
        <f>'Drive Train'!$G$35-EC157*'DT-Prelim Calcs'!$C$21*'Drive Train'!$G$38</f>
        <v>11.10831643494341</v>
      </c>
      <c r="EK157" s="1">
        <f>IF(EH157&gt;='Drive Train'!$G$30,1,0)</f>
        <v>1</v>
      </c>
      <c r="EL157" s="110">
        <f t="shared" si="258"/>
        <v>0</v>
      </c>
      <c r="EM157" s="119">
        <f>EM156+'DT-Prelim Calcs'!$C$11</f>
        <v>6.1200000000000045</v>
      </c>
      <c r="EN157" s="2">
        <f>EX157/'Drive Train'!$G$35</f>
        <v>0.87467058542861498</v>
      </c>
      <c r="EO157" s="88">
        <f>EV157*12*60/(PI() * 'Drive Train'!$G$17)/EN$2*EN157</f>
        <v>4110.8369398423256</v>
      </c>
      <c r="EP157" s="2">
        <f>('DT-Prelim Calcs'!$C$6*EN157-EO157)/('DT-Prelim Calcs'!$C$6*EN157)*'DT-Prelim Calcs'!$C$7*EN157</f>
        <v>0.24077181223899105</v>
      </c>
      <c r="EQ157" s="110">
        <f>EP157/'DT-Prelim Calcs'!$C$7*('DT-Prelim Calcs'!$C$8-'DT-Prelim Calcs'!$C$9)+'DT-Prelim Calcs'!$C$9</f>
        <v>17.685372945073215</v>
      </c>
      <c r="ER157" s="110">
        <f t="shared" si="219"/>
        <v>17.685372945073215</v>
      </c>
      <c r="ES157" s="2">
        <f t="shared" si="259"/>
        <v>-8.3266726846886741E-17</v>
      </c>
      <c r="ET157" s="110">
        <f>ES157*'DT-Prelim Calcs'!$C$21/EN$2/'DT-Prelim Calcs'!$C$19/'DT-Prelim Calcs'!$C$18*3.39*'DT-Prelim Calcs'!$C$20</f>
        <v>-4.5356237364894706E-15</v>
      </c>
      <c r="EU157" s="88">
        <f t="shared" si="220"/>
        <v>1</v>
      </c>
      <c r="EV157" s="110">
        <f>ET156*'DT-Prelim Calcs'!$C$11+EV156</f>
        <v>8.3892460782728335</v>
      </c>
      <c r="EW157" s="110">
        <f>EW156+0.5*ET157*'DT-Prelim Calcs'!$C$11^2+EV157*'DT-Prelim Calcs'!$C$11</f>
        <v>49.798742345588053</v>
      </c>
      <c r="EX157" s="110">
        <f>MIN('Drive Train'!$G$35-ER156*'DT-Prelim Calcs'!$C$21*'Drive Train'!$G$38,EX156+ER$2)</f>
        <v>11.10831643494341</v>
      </c>
      <c r="EY157" s="110">
        <f>'Drive Train'!$G$35-ER157*'DT-Prelim Calcs'!$C$21*'Drive Train'!$G$38</f>
        <v>11.10831643494341</v>
      </c>
      <c r="EZ157" s="1">
        <f>IF(EW157&gt;='Drive Train'!$G$30,1,0)</f>
        <v>1</v>
      </c>
      <c r="FA157" s="110">
        <f t="shared" si="260"/>
        <v>0</v>
      </c>
      <c r="FB157" s="119">
        <f>FB156+'DT-Prelim Calcs'!$C$11</f>
        <v>6.1200000000000045</v>
      </c>
      <c r="FC157" s="2">
        <f>FM157/'Drive Train'!$G$35</f>
        <v>0.87467058542861498</v>
      </c>
      <c r="FD157" s="88">
        <f>FK157*12*60/(PI() * 'Drive Train'!$G$17)/FC$2*FC157</f>
        <v>4110.8369398423247</v>
      </c>
      <c r="FE157" s="2">
        <f>('DT-Prelim Calcs'!$C$6*FC157-FD157)/('DT-Prelim Calcs'!$C$6*FC157)*'DT-Prelim Calcs'!$C$7*FC157</f>
        <v>0.24077181223899125</v>
      </c>
      <c r="FF157" s="110">
        <f>FE157/'DT-Prelim Calcs'!$C$7*('DT-Prelim Calcs'!$C$8-'DT-Prelim Calcs'!$C$9)+'DT-Prelim Calcs'!$C$9</f>
        <v>17.685372945073226</v>
      </c>
      <c r="FG157" s="110">
        <f t="shared" si="221"/>
        <v>17.685372945073226</v>
      </c>
      <c r="FH157" s="2">
        <f t="shared" si="261"/>
        <v>1.1102230246251565E-16</v>
      </c>
      <c r="FI157" s="110">
        <f>FH157*'DT-Prelim Calcs'!$C$21/FC$2/'DT-Prelim Calcs'!$C$19/'DT-Prelim Calcs'!$C$18*3.39*'DT-Prelim Calcs'!$C$20</f>
        <v>6.7347140329692135E-15</v>
      </c>
      <c r="FJ157" s="88">
        <f t="shared" si="222"/>
        <v>1</v>
      </c>
      <c r="FK157" s="110">
        <f>FI156*'DT-Prelim Calcs'!$C$11+FK156</f>
        <v>7.5332005600817276</v>
      </c>
      <c r="FL157" s="110">
        <f>FL156+0.5*FI157*'DT-Prelim Calcs'!$C$11^2+FK157*'DT-Prelim Calcs'!$C$11</f>
        <v>44.907266434021437</v>
      </c>
      <c r="FM157" s="110">
        <f>MIN('Drive Train'!$G$35-FG156*'DT-Prelim Calcs'!$C$21*'Drive Train'!$G$38,FM156+FG$2)</f>
        <v>11.10831643494341</v>
      </c>
      <c r="FN157" s="110">
        <f>'Drive Train'!$G$35-FG157*'DT-Prelim Calcs'!$C$21*'Drive Train'!$G$38</f>
        <v>11.10831643494341</v>
      </c>
      <c r="FO157" s="1">
        <f>IF(FL157&gt;='Drive Train'!$G$30,1,0)</f>
        <v>1</v>
      </c>
      <c r="FP157" s="110">
        <f t="shared" si="262"/>
        <v>0</v>
      </c>
      <c r="FQ157" s="119">
        <f>FQ156+'DT-Prelim Calcs'!$C$11</f>
        <v>6.1200000000000045</v>
      </c>
      <c r="FR157" s="2">
        <f>GB157/'Drive Train'!$G$35</f>
        <v>0.87467058542861498</v>
      </c>
      <c r="FS157" s="88">
        <f>FZ157*12*60/(PI() * 'Drive Train'!$G$17)/FR$2*FR157</f>
        <v>4110.8369398423247</v>
      </c>
      <c r="FT157" s="2">
        <f>('DT-Prelim Calcs'!$C$6*FR157-FS157)/('DT-Prelim Calcs'!$C$6*FR157)*'DT-Prelim Calcs'!$C$7*FR157</f>
        <v>0.24077181223899125</v>
      </c>
      <c r="FU157" s="110">
        <f>FT157/'DT-Prelim Calcs'!$C$7*('DT-Prelim Calcs'!$C$8-'DT-Prelim Calcs'!$C$9)+'DT-Prelim Calcs'!$C$9</f>
        <v>17.685372945073226</v>
      </c>
      <c r="FV157" s="110">
        <f t="shared" si="223"/>
        <v>17.685372945073226</v>
      </c>
      <c r="FW157" s="2">
        <f t="shared" si="263"/>
        <v>1.3877787807814457E-16</v>
      </c>
      <c r="FX157" s="110">
        <f>FW157*'DT-Prelim Calcs'!$C$21/FR$2/'DT-Prelim Calcs'!$C$19/'DT-Prelim Calcs'!$C$18*3.39*'DT-Prelim Calcs'!$C$20</f>
        <v>9.2774121882739154E-15</v>
      </c>
      <c r="FY157" s="88">
        <f t="shared" si="224"/>
        <v>1</v>
      </c>
      <c r="FZ157" s="110">
        <f>FX156*'DT-Prelim Calcs'!$C$11+FZ156</f>
        <v>6.8356819897037893</v>
      </c>
      <c r="GA157" s="110">
        <f>GA156+0.5*FX157*'DT-Prelim Calcs'!$C$11^2+FZ157*'DT-Prelim Calcs'!$C$11</f>
        <v>40.877825932281119</v>
      </c>
      <c r="GB157" s="110">
        <f>MIN('Drive Train'!$G$35-FV156*'DT-Prelim Calcs'!$C$21*'Drive Train'!$G$38,GB156+FV$2)</f>
        <v>11.10831643494341</v>
      </c>
      <c r="GC157" s="110">
        <f>'Drive Train'!$G$35-FV157*'DT-Prelim Calcs'!$C$21*'Drive Train'!$G$38</f>
        <v>11.10831643494341</v>
      </c>
      <c r="GD157" s="1">
        <f>IF(GA157&gt;='Drive Train'!$G$30,1,0)</f>
        <v>1</v>
      </c>
      <c r="GE157" s="110">
        <f t="shared" si="264"/>
        <v>0</v>
      </c>
      <c r="GF157" s="119">
        <f>GF156+'DT-Prelim Calcs'!$C$11</f>
        <v>6.1200000000000045</v>
      </c>
      <c r="GG157" s="2">
        <f>GQ157/'Drive Train'!$G$35</f>
        <v>0.87467058496405681</v>
      </c>
      <c r="GH157" s="88">
        <f>GO157*12*60/(PI() * 'Drive Train'!$G$17)/GG$2*GG157</f>
        <v>4110.8369332761013</v>
      </c>
      <c r="GI157" s="2">
        <f>('DT-Prelim Calcs'!$C$6*GG157-GH157)/('DT-Prelim Calcs'!$C$6*GG157)*'DT-Prelim Calcs'!$C$7*GG157</f>
        <v>0.24077181316930255</v>
      </c>
      <c r="GJ157" s="110">
        <f>GI157/'DT-Prelim Calcs'!$C$7*('DT-Prelim Calcs'!$C$8-'DT-Prelim Calcs'!$C$9)+'DT-Prelim Calcs'!$C$9</f>
        <v>17.68537300181562</v>
      </c>
      <c r="GK157" s="110">
        <f t="shared" si="265"/>
        <v>17.68537300181562</v>
      </c>
      <c r="GL157" s="2">
        <f t="shared" si="266"/>
        <v>1.1870158189708491E-9</v>
      </c>
      <c r="GM157" s="110">
        <f>GL157*'DT-Prelim Calcs'!$C$21/GG$2/'DT-Prelim Calcs'!$C$19/'DT-Prelim Calcs'!$C$18*3.39*'DT-Prelim Calcs'!$C$20</f>
        <v>4.4084976250854213E-8</v>
      </c>
      <c r="GN157" s="88">
        <f t="shared" si="225"/>
        <v>1</v>
      </c>
      <c r="GO157" s="110">
        <f>GM156*'DT-Prelim Calcs'!$C$11+GO156</f>
        <v>12.30422756834839</v>
      </c>
      <c r="GP157" s="110">
        <f>GP156+0.5*GM157*'DT-Prelim Calcs'!$C$11^2+GO157*'DT-Prelim Calcs'!$C$11</f>
        <v>69.223569152464592</v>
      </c>
      <c r="GQ157" s="110">
        <f>MIN('Drive Train'!$G$35-GK156*'DT-Prelim Calcs'!$C$21*'Drive Train'!$G$38,GQ156+GK$2)</f>
        <v>11.108316429043521</v>
      </c>
      <c r="GR157" s="110">
        <f>'Drive Train'!$G$35-GK157*'DT-Prelim Calcs'!$C$21*'Drive Train'!$G$38</f>
        <v>11.108316429836593</v>
      </c>
      <c r="GS157" s="1">
        <f>IF(GP157&gt;='Drive Train'!$G$30,1,0)</f>
        <v>1</v>
      </c>
      <c r="GT157" s="110">
        <f t="shared" si="267"/>
        <v>0</v>
      </c>
      <c r="GU157" s="119">
        <f>GU156+'DT-Prelim Calcs'!$C$11</f>
        <v>6.1200000000000045</v>
      </c>
      <c r="GV157" s="2">
        <f>HF157/'Drive Train'!$G$35</f>
        <v>0.87467058509654139</v>
      </c>
      <c r="GW157" s="88">
        <f>HD157*12*60/(PI() * 'Drive Train'!$G$17)/GV$2*GV157</f>
        <v>4110.8369351486817</v>
      </c>
      <c r="GX157" s="2">
        <f>('DT-Prelim Calcs'!$C$6*GV157-GW157)/('DT-Prelim Calcs'!$C$6*GV157)*'DT-Prelim Calcs'!$C$7*GV157</f>
        <v>0.24077181290399305</v>
      </c>
      <c r="GY157" s="110">
        <f>GX157/'DT-Prelim Calcs'!$C$7*('DT-Prelim Calcs'!$C$8-'DT-Prelim Calcs'!$C$9)+'DT-Prelim Calcs'!$C$9</f>
        <v>17.68537298563362</v>
      </c>
      <c r="GZ157" s="110">
        <f t="shared" si="226"/>
        <v>17.68537298563362</v>
      </c>
      <c r="HA157" s="2">
        <f t="shared" si="268"/>
        <v>8.4849832715505613E-10</v>
      </c>
      <c r="HB157" s="110">
        <f>HA157*'DT-Prelim Calcs'!$C$21/GV$2/'DT-Prelim Calcs'!$C$19/'DT-Prelim Calcs'!$C$18*3.39*'DT-Prelim Calcs'!$C$20</f>
        <v>3.1512662260854672E-8</v>
      </c>
      <c r="HC157" s="88">
        <f t="shared" si="227"/>
        <v>1</v>
      </c>
      <c r="HD157" s="110">
        <f>HB156*'DT-Prelim Calcs'!$C$11+HD156</f>
        <v>12.304227572089555</v>
      </c>
      <c r="HE157" s="110">
        <f>HE156+0.5*HB157*'DT-Prelim Calcs'!$C$11^2+HD157*'DT-Prelim Calcs'!$C$11</f>
        <v>69.891186175641764</v>
      </c>
      <c r="HF157" s="110">
        <f>MIN('Drive Train'!$G$35-GZ156*'DT-Prelim Calcs'!$C$21*'Drive Train'!$G$38,HF156+GZ$2)</f>
        <v>11.108316430726076</v>
      </c>
      <c r="HG157" s="110">
        <f>'Drive Train'!$G$35-GZ157*'DT-Prelim Calcs'!$C$21*'Drive Train'!$G$38</f>
        <v>11.108316431292973</v>
      </c>
      <c r="HH157" s="1">
        <f>IF(HE157&gt;='Drive Train'!$G$30,1,0)</f>
        <v>1</v>
      </c>
      <c r="HI157" s="110">
        <f t="shared" si="269"/>
        <v>0</v>
      </c>
      <c r="HJ157" s="119">
        <f>HJ156+'DT-Prelim Calcs'!$C$11</f>
        <v>6.1200000000000045</v>
      </c>
      <c r="HK157" s="2">
        <f>HU157/'Drive Train'!$G$35</f>
        <v>0.87467058516073215</v>
      </c>
      <c r="HL157" s="88">
        <f>HS157*12*60/(PI() * 'Drive Train'!$G$17)/HK$2*HK157</f>
        <v>4110.8369360559782</v>
      </c>
      <c r="HM157" s="2">
        <f>('DT-Prelim Calcs'!$C$6*HK157-HL157)/('DT-Prelim Calcs'!$C$6*HK157)*'DT-Prelim Calcs'!$C$7*HK157</f>
        <v>0.24077181277544576</v>
      </c>
      <c r="HN157" s="110">
        <f>HM157/'DT-Prelim Calcs'!$C$7*('DT-Prelim Calcs'!$C$8-'DT-Prelim Calcs'!$C$9)+'DT-Prelim Calcs'!$C$9</f>
        <v>17.685372977793147</v>
      </c>
      <c r="HO157" s="110">
        <f t="shared" si="228"/>
        <v>17.685372977793147</v>
      </c>
      <c r="HP157" s="2">
        <f t="shared" si="270"/>
        <v>6.8448058332393202E-10</v>
      </c>
      <c r="HQ157" s="110">
        <f>HP157*'DT-Prelim Calcs'!$C$21/HK$2/'DT-Prelim Calcs'!$C$19/'DT-Prelim Calcs'!$C$18*3.39*'DT-Prelim Calcs'!$C$20</f>
        <v>2.5421152589329925E-8</v>
      </c>
      <c r="HR157" s="88">
        <f t="shared" si="229"/>
        <v>1</v>
      </c>
      <c r="HS157" s="110">
        <f>HQ156*'DT-Prelim Calcs'!$C$11+HS156</f>
        <v>12.304227573902212</v>
      </c>
      <c r="HT157" s="110">
        <f>HT156+0.5*HQ157*'DT-Prelim Calcs'!$C$11^2+HS157*'DT-Prelim Calcs'!$C$11</f>
        <v>70.359908940000551</v>
      </c>
      <c r="HU157" s="110">
        <f>MIN('Drive Train'!$G$35-HO156*'DT-Prelim Calcs'!$C$21*'Drive Train'!$G$38,HU156+HO$2)</f>
        <v>11.108316431541297</v>
      </c>
      <c r="HV157" s="110">
        <f>'Drive Train'!$G$35-HO157*'DT-Prelim Calcs'!$C$21*'Drive Train'!$G$38</f>
        <v>11.108316431998617</v>
      </c>
      <c r="HW157" s="1">
        <f>IF(HT157&gt;='Drive Train'!$G$30,1,0)</f>
        <v>1</v>
      </c>
      <c r="HX157" s="110">
        <f t="shared" si="271"/>
        <v>0</v>
      </c>
      <c r="HY157" s="119">
        <f>HY156+'DT-Prelim Calcs'!$C$11</f>
        <v>6.1200000000000045</v>
      </c>
      <c r="HZ157" s="2">
        <f>IJ157/'Drive Train'!$G$35</f>
        <v>0.87467058519525109</v>
      </c>
      <c r="IA157" s="88">
        <f>IH157*12*60/(PI() * 'Drive Train'!$G$17)/HZ$2*HZ157</f>
        <v>4110.8369365438793</v>
      </c>
      <c r="IB157" s="2">
        <f>('DT-Prelim Calcs'!$C$6*HZ157-IA157)/('DT-Prelim Calcs'!$C$6*HZ157)*'DT-Prelim Calcs'!$C$7*HZ157</f>
        <v>0.24077181270631939</v>
      </c>
      <c r="IC157" s="110">
        <f>IB157/'DT-Prelim Calcs'!$C$7*('DT-Prelim Calcs'!$C$8-'DT-Prelim Calcs'!$C$9)+'DT-Prelim Calcs'!$C$9</f>
        <v>17.685372973576929</v>
      </c>
      <c r="ID157" s="110">
        <f t="shared" si="230"/>
        <v>17.685372973576929</v>
      </c>
      <c r="IE157" s="2">
        <f t="shared" si="272"/>
        <v>5.9627996984445986E-10</v>
      </c>
      <c r="IF157" s="110">
        <f>IE157*'DT-Prelim Calcs'!$C$21/HZ$2/'DT-Prelim Calcs'!$C$19/'DT-Prelim Calcs'!$C$18*3.39*'DT-Prelim Calcs'!$C$20</f>
        <v>2.214544059930396E-8</v>
      </c>
      <c r="IG157" s="88">
        <f t="shared" si="231"/>
        <v>1</v>
      </c>
      <c r="IH157" s="110">
        <f>IF156*'DT-Prelim Calcs'!$C$11+IH156</f>
        <v>12.30422757487697</v>
      </c>
      <c r="II157" s="110">
        <f>II156+0.5*IF157*'DT-Prelim Calcs'!$C$11^2+IH157*'DT-Prelim Calcs'!$C$11</f>
        <v>70.688974311035253</v>
      </c>
      <c r="IJ157" s="110">
        <f>MIN('Drive Train'!$G$35-ID156*'DT-Prelim Calcs'!$C$21*'Drive Train'!$G$38,IJ156+ID$2)</f>
        <v>11.108316431979688</v>
      </c>
      <c r="IK157" s="110">
        <f>'Drive Train'!$G$35-ID157*'DT-Prelim Calcs'!$C$21*'Drive Train'!$G$38</f>
        <v>11.108316432378075</v>
      </c>
      <c r="IL157" s="1">
        <f>IF(II157&gt;='Drive Train'!$G$30,1,0)</f>
        <v>1</v>
      </c>
      <c r="IM157" s="110">
        <f t="shared" si="273"/>
        <v>0</v>
      </c>
      <c r="IN157" s="119">
        <f>IN156+'DT-Prelim Calcs'!$C$11</f>
        <v>6.1200000000000045</v>
      </c>
      <c r="IO157" s="2">
        <f>IY157/'Drive Train'!$G$35</f>
        <v>0.87467058521551522</v>
      </c>
      <c r="IP157" s="88">
        <f>IW157*12*60/(PI() * 'Drive Train'!$G$17)/IO$2*IO157</f>
        <v>4110.836936830302</v>
      </c>
      <c r="IQ157" s="2">
        <f>('DT-Prelim Calcs'!$C$6*IO157-IP157)/('DT-Prelim Calcs'!$C$6*IO157)*'DT-Prelim Calcs'!$C$7*IO157</f>
        <v>0.24077181266573844</v>
      </c>
      <c r="IR157" s="110">
        <f>IQ157/'DT-Prelim Calcs'!$C$7*('DT-Prelim Calcs'!$C$8-'DT-Prelim Calcs'!$C$9)+'DT-Prelim Calcs'!$C$9</f>
        <v>17.685372971101778</v>
      </c>
      <c r="IS157" s="110">
        <f t="shared" si="232"/>
        <v>17.685372971101778</v>
      </c>
      <c r="IT157" s="2">
        <f t="shared" si="274"/>
        <v>5.4450133291084057E-10</v>
      </c>
      <c r="IU157" s="110">
        <f>IT157*'DT-Prelim Calcs'!$C$21/IO$2/'DT-Prelim Calcs'!$C$19/'DT-Prelim Calcs'!$C$18*3.39*'DT-Prelim Calcs'!$C$20</f>
        <v>2.0222416539271388E-8</v>
      </c>
      <c r="IV157" s="88">
        <f t="shared" si="233"/>
        <v>1</v>
      </c>
      <c r="IW157" s="110">
        <f>IU156*'DT-Prelim Calcs'!$C$11+IW156</f>
        <v>12.304227575449206</v>
      </c>
      <c r="IX157" s="110">
        <f>IX156+0.5*IU157*'DT-Prelim Calcs'!$C$11^2+IW157*'DT-Prelim Calcs'!$C$11</f>
        <v>70.921692092354675</v>
      </c>
      <c r="IY157" s="110">
        <f>MIN('Drive Train'!$G$35-IS156*'DT-Prelim Calcs'!$C$21*'Drive Train'!$G$38,IY156+IS$2)</f>
        <v>11.108316432237043</v>
      </c>
      <c r="IZ157" s="110">
        <f>'Drive Train'!$G$35-IS157*'DT-Prelim Calcs'!$C$21*'Drive Train'!$G$38</f>
        <v>11.108316432600839</v>
      </c>
      <c r="JA157" s="1">
        <f>IF(IX157&gt;='Drive Train'!$G$30,1,0)</f>
        <v>1</v>
      </c>
      <c r="JB157" s="110">
        <f t="shared" si="275"/>
        <v>0</v>
      </c>
      <c r="JC157" s="119">
        <f>JC156+'DT-Prelim Calcs'!$C$11</f>
        <v>6.1200000000000045</v>
      </c>
      <c r="JD157" s="2">
        <f>JN157/'Drive Train'!$G$35</f>
        <v>0.87467058522738084</v>
      </c>
      <c r="JE157" s="88">
        <f>JL157*12*60/(PI() * 'Drive Train'!$G$17)/JD$2*JD157</f>
        <v>4110.8369369980128</v>
      </c>
      <c r="JF157" s="2">
        <f>('DT-Prelim Calcs'!$C$6*JD157-JE157)/('DT-Prelim Calcs'!$C$6*JD157)*'DT-Prelim Calcs'!$C$7*JD157</f>
        <v>0.24077181264197714</v>
      </c>
      <c r="JG157" s="110">
        <f>JF157/'DT-Prelim Calcs'!$C$7*('DT-Prelim Calcs'!$C$8-'DT-Prelim Calcs'!$C$9)+'DT-Prelim Calcs'!$C$9</f>
        <v>17.685372969652509</v>
      </c>
      <c r="JH157" s="110">
        <f t="shared" si="234"/>
        <v>17.685372969652509</v>
      </c>
      <c r="JI157" s="2">
        <f t="shared" si="276"/>
        <v>5.1418347357667926E-10</v>
      </c>
      <c r="JJ157" s="110">
        <f>JI157*'DT-Prelim Calcs'!$C$21/JD$2/'DT-Prelim Calcs'!$C$19/'DT-Prelim Calcs'!$C$18*3.39*'DT-Prelim Calcs'!$C$20</f>
        <v>1.9096431453510654E-8</v>
      </c>
      <c r="JK157" s="88">
        <f t="shared" si="235"/>
        <v>1</v>
      </c>
      <c r="JL157" s="110">
        <f>JJ156*'DT-Prelim Calcs'!$C$11+JL156</f>
        <v>12.304227575784269</v>
      </c>
      <c r="JM157" s="110">
        <f>JM156+0.5*JJ157*'DT-Prelim Calcs'!$C$11^2+JL157*'DT-Prelim Calcs'!$C$11</f>
        <v>71.079324836435262</v>
      </c>
      <c r="JN157" s="110">
        <f>MIN('Drive Train'!$G$35-JH156*'DT-Prelim Calcs'!$C$21*'Drive Train'!$G$38,JN156+JH$2)</f>
        <v>11.108316432387737</v>
      </c>
      <c r="JO157" s="110">
        <f>'Drive Train'!$G$35-JH157*'DT-Prelim Calcs'!$C$21*'Drive Train'!$G$38</f>
        <v>11.108316432731273</v>
      </c>
      <c r="JP157" s="1">
        <f>IF(JM157&gt;='Drive Train'!$G$30,1,0)</f>
        <v>1</v>
      </c>
      <c r="JQ157" s="110">
        <f>MIN(JG157,'DT-Prelim Calcs'!$C$10)*'DT-Prelim Calcs'!$C$11*1000/60/60*(1-JP157)</f>
        <v>0</v>
      </c>
      <c r="JR157" s="119">
        <f>JR156+'DT-Prelim Calcs'!$C$11</f>
        <v>6.1200000000000045</v>
      </c>
      <c r="JS157" s="2">
        <f>KC157/'Drive Train'!$G$35</f>
        <v>0.87467058523174612</v>
      </c>
      <c r="JT157" s="88">
        <f>KA157*12*60/(PI() * 'Drive Train'!$G$17)/JS$2*JS157</f>
        <v>4110.8369370597138</v>
      </c>
      <c r="JU157" s="2">
        <f>('DT-Prelim Calcs'!$C$6*JS157-JT157)/('DT-Prelim Calcs'!$C$6*JS157)*'DT-Prelim Calcs'!$C$7*JS157</f>
        <v>0.24077181263323516</v>
      </c>
      <c r="JV157" s="110">
        <f>JU157/'DT-Prelim Calcs'!$C$7*('DT-Prelim Calcs'!$C$8-'DT-Prelim Calcs'!$C$9)+'DT-Prelim Calcs'!$C$9</f>
        <v>17.68537296911931</v>
      </c>
      <c r="JW157" s="110">
        <f t="shared" si="236"/>
        <v>17.68537296911931</v>
      </c>
      <c r="JX157" s="2">
        <f t="shared" si="277"/>
        <v>5.0302931264845085E-10</v>
      </c>
      <c r="JY157" s="110">
        <f>JX157*'DT-Prelim Calcs'!$C$21/JS$2/'DT-Prelim Calcs'!$C$19/'DT-Prelim Calcs'!$C$18*3.39*'DT-Prelim Calcs'!$C$20</f>
        <v>1.8682173352009115E-8</v>
      </c>
      <c r="JZ157" s="88">
        <f t="shared" si="237"/>
        <v>1</v>
      </c>
      <c r="KA157" s="110">
        <f>JY156*'DT-Prelim Calcs'!$C$11+KA156</f>
        <v>12.304227575907539</v>
      </c>
      <c r="KB157" s="110">
        <f>KB156+0.5*JY157*'DT-Prelim Calcs'!$C$11^2+KA157*'DT-Prelim Calcs'!$C$11</f>
        <v>71.141414919737656</v>
      </c>
      <c r="KC157" s="110">
        <f>MIN('Drive Train'!$G$35-JW156*'DT-Prelim Calcs'!$C$21*'Drive Train'!$G$38,KC156+JW$2)</f>
        <v>11.108316432443175</v>
      </c>
      <c r="KD157" s="110">
        <f>'Drive Train'!$G$35-JW157*'DT-Prelim Calcs'!$C$21*'Drive Train'!$G$38</f>
        <v>11.108316432779262</v>
      </c>
      <c r="KE157" s="1">
        <f>IF(KB157&gt;='Drive Train'!$G$30,1,0)</f>
        <v>1</v>
      </c>
      <c r="KF157" s="110">
        <f>MIN(JV157,'DT-Prelim Calcs'!$C$10)*'DT-Prelim Calcs'!$C$11*1000/60/60*(1-KE157)</f>
        <v>0</v>
      </c>
      <c r="KG157" s="119">
        <f>KG156+'DT-Prelim Calcs'!$C$11</f>
        <v>6.1200000000000045</v>
      </c>
      <c r="KH157" s="2">
        <f>KR157/'Drive Train'!$G$35</f>
        <v>0.87467058523142172</v>
      </c>
      <c r="KI157" s="88">
        <f>KP157*12*60/(PI() * 'Drive Train'!$G$17)/KH$2*KH157</f>
        <v>4110.8369370551281</v>
      </c>
      <c r="KJ157" s="2">
        <f>('DT-Prelim Calcs'!$C$6*KH157-KI157)/('DT-Prelim Calcs'!$C$6*KH157)*'DT-Prelim Calcs'!$C$7*KH157</f>
        <v>0.24077181263388489</v>
      </c>
      <c r="KK157" s="110">
        <f>KJ157/'DT-Prelim Calcs'!$C$7*('DT-Prelim Calcs'!$C$8-'DT-Prelim Calcs'!$C$9)+'DT-Prelim Calcs'!$C$9</f>
        <v>17.685372969158941</v>
      </c>
      <c r="KL157" s="110">
        <f t="shared" si="238"/>
        <v>17.685372969158941</v>
      </c>
      <c r="KM157" s="2">
        <f t="shared" si="278"/>
        <v>5.0385839944766531E-10</v>
      </c>
      <c r="KN157" s="110">
        <f>KM157*'DT-Prelim Calcs'!$C$21/KH$2/'DT-Prelim Calcs'!$C$19/'DT-Prelim Calcs'!$C$18*3.39*'DT-Prelim Calcs'!$C$20</f>
        <v>1.8712965083061999E-8</v>
      </c>
      <c r="KO157" s="88">
        <f t="shared" si="239"/>
        <v>1</v>
      </c>
      <c r="KP157" s="110">
        <f>KN156*'DT-Prelim Calcs'!$C$11+KP156</f>
        <v>12.304227575898375</v>
      </c>
      <c r="KQ157" s="110">
        <f>KQ156+0.5*KN157*'DT-Prelim Calcs'!$C$11^2+KP157*'DT-Prelim Calcs'!$C$11</f>
        <v>71.136859483780853</v>
      </c>
      <c r="KR157" s="110">
        <f>MIN('Drive Train'!$G$35-KL156*'DT-Prelim Calcs'!$C$21*'Drive Train'!$G$38,KR156+KL$2)</f>
        <v>11.108316432439056</v>
      </c>
      <c r="KS157" s="110">
        <f>'Drive Train'!$G$35-KL157*'DT-Prelim Calcs'!$C$21*'Drive Train'!$G$38</f>
        <v>11.108316432775695</v>
      </c>
      <c r="KT157" s="1">
        <f>IF(KQ157&gt;='Drive Train'!$G$30,1,0)</f>
        <v>1</v>
      </c>
      <c r="KU157" s="110">
        <f>MIN(KK157,'DT-Prelim Calcs'!$C$10)*'DT-Prelim Calcs'!$C$11*1000/60/60*(1-KT157)</f>
        <v>0</v>
      </c>
      <c r="KV157" s="119">
        <f>KV156+'DT-Prelim Calcs'!$C$11</f>
        <v>6.1200000000000045</v>
      </c>
      <c r="KW157" s="2">
        <f>LG157/'Drive Train'!$G$35</f>
        <v>0.87467058523172636</v>
      </c>
      <c r="KX157" s="88">
        <f>LE157*12*60/(PI() * 'Drive Train'!$G$17)/KW$2*KW157</f>
        <v>4110.8369370594346</v>
      </c>
      <c r="KY157" s="2">
        <f>('DT-Prelim Calcs'!$C$6*KW157-KX157)/('DT-Prelim Calcs'!$C$6*KW157)*'DT-Prelim Calcs'!$C$7*KW157</f>
        <v>0.24077181263327471</v>
      </c>
      <c r="KZ157" s="110">
        <f>KY157/'DT-Prelim Calcs'!$C$7*('DT-Prelim Calcs'!$C$8-'DT-Prelim Calcs'!$C$9)+'DT-Prelim Calcs'!$C$9</f>
        <v>17.685372969121723</v>
      </c>
      <c r="LA157" s="110">
        <f t="shared" si="240"/>
        <v>17.685372969121723</v>
      </c>
      <c r="LB157" s="2">
        <f t="shared" si="279"/>
        <v>5.0307980004049568E-10</v>
      </c>
      <c r="LC157" s="110">
        <f>LB157*'DT-Prelim Calcs'!$C$21/KW$2/'DT-Prelim Calcs'!$C$19/'DT-Prelim Calcs'!$C$18*3.39*'DT-Prelim Calcs'!$C$20</f>
        <v>1.8684048420094724E-8</v>
      </c>
      <c r="LD157" s="88">
        <f t="shared" si="241"/>
        <v>1</v>
      </c>
      <c r="LE157" s="110">
        <f>LC156*'DT-Prelim Calcs'!$C$11+LE156</f>
        <v>12.30422757590698</v>
      </c>
      <c r="LF157" s="110">
        <f>LF156+0.5*LC157*'DT-Prelim Calcs'!$C$11^2+LE157*'DT-Prelim Calcs'!$C$11</f>
        <v>71.141199835262356</v>
      </c>
      <c r="LG157" s="110">
        <f>MIN('Drive Train'!$G$35-LA156*'DT-Prelim Calcs'!$C$21*'Drive Train'!$G$38,LG156+LA$2)</f>
        <v>11.108316432442924</v>
      </c>
      <c r="LH157" s="110">
        <f>'Drive Train'!$G$35-LA157*'DT-Prelim Calcs'!$C$21*'Drive Train'!$G$38</f>
        <v>11.108316432779045</v>
      </c>
      <c r="LI157" s="1">
        <f>IF(LF157&gt;='Drive Train'!$G$30,1,0)</f>
        <v>1</v>
      </c>
      <c r="LJ157" s="110">
        <f>MIN(KZ157,'DT-Prelim Calcs'!$C$10)*'DT-Prelim Calcs'!$C$11*1000/60/60*(1-LI157)</f>
        <v>0</v>
      </c>
      <c r="LK157" s="119">
        <f>LK156+'DT-Prelim Calcs'!$C$11</f>
        <v>6.1200000000000045</v>
      </c>
      <c r="LL157" s="2">
        <f>LV157/'Drive Train'!$G$35</f>
        <v>0.87467058523149677</v>
      </c>
      <c r="LM157" s="88">
        <f>LT157*12*60/(PI() * 'Drive Train'!$G$17)/LL$2*LL157</f>
        <v>4110.8369370561877</v>
      </c>
      <c r="LN157" s="2">
        <f>('DT-Prelim Calcs'!$C$6*LL157-LM157)/('DT-Prelim Calcs'!$C$6*LL157)*'DT-Prelim Calcs'!$C$7*LL157</f>
        <v>0.24077181263373493</v>
      </c>
      <c r="LO157" s="110">
        <f>LN157/'DT-Prelim Calcs'!$C$7*('DT-Prelim Calcs'!$C$8-'DT-Prelim Calcs'!$C$9)+'DT-Prelim Calcs'!$C$9</f>
        <v>17.685372969149789</v>
      </c>
      <c r="LP157" s="110">
        <f t="shared" si="242"/>
        <v>17.685372969149789</v>
      </c>
      <c r="LQ157" s="2">
        <f t="shared" si="280"/>
        <v>5.0366688597591747E-10</v>
      </c>
      <c r="LR157" s="110">
        <f>LQ157*'DT-Prelim Calcs'!$C$21/LL$2/'DT-Prelim Calcs'!$C$19/'DT-Prelim Calcs'!$C$18*3.39*'DT-Prelim Calcs'!$C$20</f>
        <v>1.8705852400384323E-8</v>
      </c>
      <c r="LS157" s="88">
        <f t="shared" si="243"/>
        <v>1</v>
      </c>
      <c r="LT157" s="110">
        <f>LR156*'DT-Prelim Calcs'!$C$11+LT156</f>
        <v>12.304227575900494</v>
      </c>
      <c r="LU157" s="110">
        <f>LU156+0.5*LR157*'DT-Prelim Calcs'!$C$11^2+LT157*'DT-Prelim Calcs'!$C$11</f>
        <v>71.138324251545498</v>
      </c>
      <c r="LV157" s="110">
        <f>MIN('Drive Train'!$G$35-LP156*'DT-Prelim Calcs'!$C$21*'Drive Train'!$G$38,LV156+LP$2)</f>
        <v>11.108316432440008</v>
      </c>
      <c r="LW157" s="110">
        <f>'Drive Train'!$G$35-LP157*'DT-Prelim Calcs'!$C$21*'Drive Train'!$G$38</f>
        <v>11.108316432776519</v>
      </c>
      <c r="LX157" s="1">
        <f>IF(LU157&gt;='Drive Train'!$G$30,1,0)</f>
        <v>1</v>
      </c>
      <c r="LY157" s="110">
        <f>MIN(LO157,'DT-Prelim Calcs'!$C$10)*'DT-Prelim Calcs'!$C$11*1000/60/60*(1-LX157)</f>
        <v>0</v>
      </c>
      <c r="LZ157" s="119">
        <f>LZ156+'DT-Prelim Calcs'!$C$11</f>
        <v>6.1200000000000045</v>
      </c>
    </row>
    <row r="158" spans="18:338" x14ac:dyDescent="0.2">
      <c r="R158" s="119">
        <f>R157+'DT-Prelim Calcs'!$C$11</f>
        <v>6.1600000000000046</v>
      </c>
      <c r="S158" s="2">
        <f>AG158/'Drive Train'!$G$35</f>
        <v>0</v>
      </c>
      <c r="T158" s="88">
        <f>AE158*12*60/(PI() * 'Drive Train'!$G$17)/S$2*ABS(S158)</f>
        <v>0</v>
      </c>
      <c r="U158" s="2">
        <f>IF(OR(AD157=1,AND($C$32=Motors!$C$28,'DT-Prelim Calcs'!AI157=1)),0,IF(AG158=0,-(V157+$C$9)/($C$8-$C$9)*$C$7,($C$6*S158-T158)/($C$6*S158)*$C$7*S158))</f>
        <v>0</v>
      </c>
      <c r="V158" s="110">
        <f>IF(AND(AD157=1,AI157=1),0,ABS(U158/$C$7*($C$8-$C$9)+$C$9) *'Drive Train'!$K$55 + V157*(1-'Drive Train'!$K$55))</f>
        <v>0</v>
      </c>
      <c r="W158" s="110">
        <f t="shared" si="196"/>
        <v>0</v>
      </c>
      <c r="X158" s="2">
        <f>MAX(MIN(IF(AND(AI157=1,AG158&lt;0),-1,1)*(W158-$C$9)/($C$8-$C$9)*$C$7-$C$29*AE158/T$2 -  AI157*$C$29/2,X$2),MAX(X$4:X157)*-1)</f>
        <v>-0.19877611615902296</v>
      </c>
      <c r="Y158" s="110">
        <f t="shared" si="197"/>
        <v>0</v>
      </c>
      <c r="Z158" s="110">
        <f t="shared" si="198"/>
        <v>0</v>
      </c>
      <c r="AA158" s="110">
        <f t="shared" si="199"/>
        <v>0</v>
      </c>
      <c r="AB158" s="110" t="e">
        <f t="shared" si="200"/>
        <v>#N/A</v>
      </c>
      <c r="AC158" s="88">
        <f t="shared" si="244"/>
        <v>0</v>
      </c>
      <c r="AD158" s="1">
        <f t="shared" si="201"/>
        <v>1</v>
      </c>
      <c r="AE158" s="110">
        <f t="shared" si="202"/>
        <v>0</v>
      </c>
      <c r="AF158" s="110" t="e">
        <f t="shared" si="203"/>
        <v>#N/A</v>
      </c>
      <c r="AG158" s="110">
        <f>IF(AI157=0,MIN('Drive Train'!$G$35-W157*$C$21*'Drive Train'!$G$38,AG157+W$2)-$C$3,IF(AE157-1&lt;=0,0,IF($C$32=Motors!$C$26,MAX(ABS('Drive Train'!$G$35-W157*$C$21*'Drive Train'!$G$38)*-1,AG157-W$2),MAX(0,ABS('Drive Train'!$G$35-W157*$C$21*'Drive Train'!$G$38)*-1,AG157-W$2))))</f>
        <v>0</v>
      </c>
      <c r="AH158" s="110">
        <f>'Drive Train'!$G$35-ABS(W158)*'DT-Prelim Calcs'!$C$21*'Drive Train'!$G$38</f>
        <v>12.7</v>
      </c>
      <c r="AI158" s="1">
        <f>IF(AJ158&gt;='Drive Train'!$G$30,1,0)</f>
        <v>1</v>
      </c>
      <c r="AJ158" s="110">
        <f>AJ157+0.5*Y158*'DT-Prelim Calcs'!$C$11^2+AE158*'DT-Prelim Calcs'!$C$11</f>
        <v>27.383415475911544</v>
      </c>
      <c r="AK158" s="110">
        <f t="shared" si="204"/>
        <v>0</v>
      </c>
      <c r="AL158" s="119">
        <f>AL157+'DT-Prelim Calcs'!$C$11</f>
        <v>6.1600000000000046</v>
      </c>
      <c r="AM158" s="2">
        <f>AW158/'Drive Train'!$G$35</f>
        <v>0.80422600264135047</v>
      </c>
      <c r="AN158" s="88">
        <f>AU158*12*60/(PI() * 'Drive Train'!$G$17)/AM$2*AM158</f>
        <v>3031.5252956823251</v>
      </c>
      <c r="AO158" s="2">
        <f>('DT-Prelim Calcs'!$C$6*AM158-AN158)/('DT-Prelim Calcs'!$C$6*AM158)*'DT-Prelim Calcs'!$C$7*AM158</f>
        <v>0.40203217966401666</v>
      </c>
      <c r="AP158" s="110">
        <f>AO158/'DT-Prelim Calcs'!$C$7*('DT-Prelim Calcs'!$C$8-'DT-Prelim Calcs'!$C$9)+'DT-Prelim Calcs'!$C$9</f>
        <v>27.521111667450661</v>
      </c>
      <c r="AQ158" s="110">
        <f t="shared" si="205"/>
        <v>27.521111667450661</v>
      </c>
      <c r="AR158" s="2">
        <f t="shared" si="245"/>
        <v>0.20892296461070484</v>
      </c>
      <c r="AS158" s="110">
        <f>AR158*'DT-Prelim Calcs'!$C$21/AM$2/'DT-Prelim Calcs'!$C$19/'DT-Prelim Calcs'!$C$18*3.39*'DT-Prelim Calcs'!$C$20</f>
        <v>2.3277778912263596</v>
      </c>
      <c r="AT158" s="88">
        <f t="shared" si="206"/>
        <v>0</v>
      </c>
      <c r="AU158" s="110">
        <f>AS157*'DT-Prelim Calcs'!$C$11+AU157</f>
        <v>32.895042931574295</v>
      </c>
      <c r="AV158" s="110">
        <f>AV157+0.5*AS158*'DT-Prelim Calcs'!$C$11^2+AU158*'DT-Prelim Calcs'!$C$11</f>
        <v>124.61340211236239</v>
      </c>
      <c r="AW158" s="110">
        <f>MIN('Drive Train'!$G$35-AQ157*'DT-Prelim Calcs'!$C$21*'Drive Train'!$G$38,AW157+AQ$2)</f>
        <v>10.21367023354515</v>
      </c>
      <c r="AX158" s="110">
        <f>'Drive Train'!$G$35-AQ158*'DT-Prelim Calcs'!$C$21*'Drive Train'!$G$38</f>
        <v>10.223099949929439</v>
      </c>
      <c r="AY158" s="1">
        <f>IF(AV158&gt;='Drive Train'!$G$30,1,0)</f>
        <v>1</v>
      </c>
      <c r="AZ158" s="110">
        <f t="shared" si="246"/>
        <v>0</v>
      </c>
      <c r="BA158" s="119">
        <f>BA157+'DT-Prelim Calcs'!$C$11</f>
        <v>6.1600000000000046</v>
      </c>
      <c r="BB158" s="2">
        <f>BL158/'Drive Train'!$G$35</f>
        <v>0.86913973534536415</v>
      </c>
      <c r="BC158" s="88">
        <f>BJ158*12*60/(PI() * 'Drive Train'!$G$17)/BB$2*BB158</f>
        <v>4027.0875979204707</v>
      </c>
      <c r="BD158" s="2">
        <f>('DT-Prelim Calcs'!$C$6*BB158-BC158)/('DT-Prelim Calcs'!$C$6*BB158)*'DT-Prelim Calcs'!$C$7*BB158</f>
        <v>0.25319361706506904</v>
      </c>
      <c r="BE158" s="110">
        <f>BD158/'DT-Prelim Calcs'!$C$7*('DT-Prelim Calcs'!$C$8-'DT-Prelim Calcs'!$C$9)+'DT-Prelim Calcs'!$C$9</f>
        <v>18.443014941557401</v>
      </c>
      <c r="BF158" s="110">
        <f t="shared" si="207"/>
        <v>18.443014941557401</v>
      </c>
      <c r="BG158" s="2">
        <f t="shared" si="247"/>
        <v>1.5826046947444689E-2</v>
      </c>
      <c r="BH158" s="110">
        <f>BG158*'DT-Prelim Calcs'!$C$21/BB$2/'DT-Prelim Calcs'!$C$19/'DT-Prelim Calcs'!$C$18*3.39*'DT-Prelim Calcs'!$C$20</f>
        <v>0.27429212252034074</v>
      </c>
      <c r="BI158" s="88">
        <f t="shared" si="208"/>
        <v>0</v>
      </c>
      <c r="BJ158" s="110">
        <f>BH157*'DT-Prelim Calcs'!$C$11+BJ157</f>
        <v>25.993413574224565</v>
      </c>
      <c r="BK158" s="110">
        <f>BK157+0.5*BH158*'DT-Prelim Calcs'!$C$11^2+BJ158*'DT-Prelim Calcs'!$C$11</f>
        <v>121.95951787576377</v>
      </c>
      <c r="BL158" s="110">
        <f>MIN('Drive Train'!$G$35-BF157*'DT-Prelim Calcs'!$C$21*'Drive Train'!$G$38,BL157+BF$2)</f>
        <v>11.038074638886124</v>
      </c>
      <c r="BM158" s="110">
        <f>'Drive Train'!$G$35-BF158*'DT-Prelim Calcs'!$C$21*'Drive Train'!$G$38</f>
        <v>11.040128655259833</v>
      </c>
      <c r="BN158" s="1">
        <f>IF(BK158&gt;='Drive Train'!$G$30,1,0)</f>
        <v>1</v>
      </c>
      <c r="BO158" s="110">
        <f t="shared" si="248"/>
        <v>0</v>
      </c>
      <c r="BP158" s="119">
        <f>BP157+'DT-Prelim Calcs'!$C$11</f>
        <v>6.1600000000000046</v>
      </c>
      <c r="BQ158" s="2">
        <f>CA158/'Drive Train'!$G$35</f>
        <v>0.87456015859771252</v>
      </c>
      <c r="BR158" s="88">
        <f>BY158*12*60/(PI() * 'Drive Train'!$G$17)/BQ$2*BQ158</f>
        <v>4109.1913926786947</v>
      </c>
      <c r="BS158" s="2">
        <f>('DT-Prelim Calcs'!$C$6*BQ158-BR158)/('DT-Prelim Calcs'!$C$6*BQ158)*'DT-Prelim Calcs'!$C$7*BQ158</f>
        <v>0.24101340860959655</v>
      </c>
      <c r="BT158" s="110">
        <f>BS158/'DT-Prelim Calcs'!$C$7*('DT-Prelim Calcs'!$C$8-'DT-Prelim Calcs'!$C$9)+'DT-Prelim Calcs'!$C$9</f>
        <v>17.700108610230714</v>
      </c>
      <c r="BU158" s="110">
        <f t="shared" si="209"/>
        <v>17.700108610230714</v>
      </c>
      <c r="BV158" s="2">
        <f t="shared" si="249"/>
        <v>3.0758708606271057E-4</v>
      </c>
      <c r="BW158" s="110">
        <f>BV158*'DT-Prelim Calcs'!$C$21/BQ$2/'DT-Prelim Calcs'!$C$19/'DT-Prelim Calcs'!$C$18*3.39*'DT-Prelim Calcs'!$C$20</f>
        <v>7.2349335810905488E-3</v>
      </c>
      <c r="BX158" s="88">
        <f t="shared" si="210"/>
        <v>1</v>
      </c>
      <c r="BY158" s="110">
        <f>BW157*'DT-Prelim Calcs'!$C$11+BY157</f>
        <v>19.422403010429296</v>
      </c>
      <c r="BZ158" s="110">
        <f>BZ157+0.5*BW158*'DT-Prelim Calcs'!$C$11^2+BY158*'DT-Prelim Calcs'!$C$11</f>
        <v>103.43533875153824</v>
      </c>
      <c r="CA158" s="110">
        <f>MIN('Drive Train'!$G$35-BU157*'DT-Prelim Calcs'!$C$21*'Drive Train'!$G$38,CA157+BU$2)</f>
        <v>11.106914014190949</v>
      </c>
      <c r="CB158" s="110">
        <f>'Drive Train'!$G$35-BU158*'DT-Prelim Calcs'!$C$21*'Drive Train'!$G$38</f>
        <v>11.106990225079235</v>
      </c>
      <c r="CC158" s="1">
        <f>IF(BZ158&gt;='Drive Train'!$G$30,1,0)</f>
        <v>1</v>
      </c>
      <c r="CD158" s="110">
        <f t="shared" si="250"/>
        <v>0</v>
      </c>
      <c r="CE158" s="119">
        <f>CE157+'DT-Prelim Calcs'!$C$11</f>
        <v>6.1600000000000046</v>
      </c>
      <c r="CF158" s="2">
        <f>CP158/'Drive Train'!$G$35</f>
        <v>0.87466999614797247</v>
      </c>
      <c r="CG158" s="88">
        <f>CN158*12*60/(PI() * 'Drive Train'!$G$17)/CF$2*CF158</f>
        <v>4110.8283399214897</v>
      </c>
      <c r="CH158" s="2">
        <f>('DT-Prelim Calcs'!$C$6*CF158-CG158)/('DT-Prelim Calcs'!$C$6*CF158)*'DT-Prelim Calcs'!$C$7*CF158</f>
        <v>0.24077305770403501</v>
      </c>
      <c r="CI158" s="110">
        <f>CH158/'DT-Prelim Calcs'!$C$7*('DT-Prelim Calcs'!$C$8-'DT-Prelim Calcs'!$C$9)+'DT-Prelim Calcs'!$C$9</f>
        <v>17.68544890960781</v>
      </c>
      <c r="CJ158" s="110">
        <f t="shared" si="211"/>
        <v>17.68544890960781</v>
      </c>
      <c r="CK158" s="2">
        <f t="shared" si="251"/>
        <v>1.586950713172719E-6</v>
      </c>
      <c r="CL158" s="110">
        <f>CK158*'DT-Prelim Calcs'!$C$21/CF$2/'DT-Prelim Calcs'!$C$19/'DT-Prelim Calcs'!$C$18*3.39*'DT-Prelim Calcs'!$C$20</f>
        <v>4.7150633299665287E-5</v>
      </c>
      <c r="CM158" s="88">
        <f t="shared" si="212"/>
        <v>1</v>
      </c>
      <c r="CN158" s="110">
        <f>CL157*'DT-Prelim Calcs'!$C$11+CN157</f>
        <v>15.380262663039421</v>
      </c>
      <c r="CO158" s="110">
        <f>CO157+0.5*CL158*'DT-Prelim Calcs'!$C$11^2+CN158*'DT-Prelim Calcs'!$C$11</f>
        <v>86.713486910276998</v>
      </c>
      <c r="CP158" s="110">
        <f>MIN('Drive Train'!$G$35-CJ157*'DT-Prelim Calcs'!$C$21*'Drive Train'!$G$38,CP157+CJ$2)</f>
        <v>11.10830895107925</v>
      </c>
      <c r="CQ158" s="110">
        <f>'Drive Train'!$G$35-CJ158*'DT-Prelim Calcs'!$C$21*'Drive Train'!$G$38</f>
        <v>11.108309598135296</v>
      </c>
      <c r="CR158" s="1">
        <f>IF(CO158&gt;='Drive Train'!$G$30,1,0)</f>
        <v>1</v>
      </c>
      <c r="CS158" s="110">
        <f t="shared" si="252"/>
        <v>0</v>
      </c>
      <c r="CT158" s="119">
        <f>CT157+'DT-Prelim Calcs'!$C$11</f>
        <v>6.1600000000000046</v>
      </c>
      <c r="CU158" s="2">
        <f>DE158/'Drive Train'!$G$35</f>
        <v>0.87467058465396819</v>
      </c>
      <c r="CV158" s="88">
        <f>DC158*12*60/(PI() * 'Drive Train'!$G$17)/CU$2*CU158</f>
        <v>4110.8369288286685</v>
      </c>
      <c r="CW158" s="2">
        <f>('DT-Prelim Calcs'!$C$6*CU158-CV158)/('DT-Prelim Calcs'!$C$6*CU158)*'DT-Prelim Calcs'!$C$7*CU158</f>
        <v>0.24077181380585844</v>
      </c>
      <c r="CX158" s="110">
        <f>CW158/'DT-Prelim Calcs'!$C$7*('DT-Prelim Calcs'!$C$8-'DT-Prelim Calcs'!$C$9)+'DT-Prelim Calcs'!$C$9</f>
        <v>17.685373040641011</v>
      </c>
      <c r="CY158" s="110">
        <f t="shared" si="213"/>
        <v>17.685373040641011</v>
      </c>
      <c r="CZ158" s="2">
        <f t="shared" si="253"/>
        <v>1.9986993449183643E-9</v>
      </c>
      <c r="DA158" s="110">
        <f>CZ158*'DT-Prelim Calcs'!$C$21/CU$2/'DT-Prelim Calcs'!$C$19/'DT-Prelim Calcs'!$C$18*3.39*'DT-Prelim Calcs'!$C$20</f>
        <v>7.1756015957783033E-8</v>
      </c>
      <c r="DB158" s="88">
        <f t="shared" si="214"/>
        <v>1</v>
      </c>
      <c r="DC158" s="110">
        <f>DA157*'DT-Prelim Calcs'!$C$11+DC157</f>
        <v>12.728511268343576</v>
      </c>
      <c r="DD158" s="110">
        <f>DD157+0.5*DA158*'DT-Prelim Calcs'!$C$11^2+DC158*'DT-Prelim Calcs'!$C$11</f>
        <v>73.798197894072089</v>
      </c>
      <c r="DE158" s="110">
        <f>MIN('Drive Train'!$G$35-CY157*'DT-Prelim Calcs'!$C$21*'Drive Train'!$G$38,DE157+CY$2)</f>
        <v>11.108316425105395</v>
      </c>
      <c r="DF158" s="110">
        <f>'Drive Train'!$G$35-CY158*'DT-Prelim Calcs'!$C$21*'Drive Train'!$G$38</f>
        <v>11.108316426342309</v>
      </c>
      <c r="DG158" s="1">
        <f>IF(DD158&gt;='Drive Train'!$G$30,1,0)</f>
        <v>1</v>
      </c>
      <c r="DH158" s="110">
        <f t="shared" si="254"/>
        <v>0</v>
      </c>
      <c r="DI158" s="119">
        <f>DI157+'DT-Prelim Calcs'!$C$11</f>
        <v>6.1600000000000046</v>
      </c>
      <c r="DJ158" s="2">
        <f>DT158/'Drive Train'!$G$35</f>
        <v>0.87467058542839393</v>
      </c>
      <c r="DK158" s="88">
        <f>DR158*12*60/(PI() * 'Drive Train'!$G$17)/DJ$2*DJ158</f>
        <v>4110.8369398392815</v>
      </c>
      <c r="DL158" s="2">
        <f>('DT-Prelim Calcs'!$C$6*DJ158-DK158)/('DT-Prelim Calcs'!$C$6*DJ158)*'DT-Prelim Calcs'!$C$7*DJ158</f>
        <v>0.24077181223941438</v>
      </c>
      <c r="DM158" s="110">
        <f>DL158/'DT-Prelim Calcs'!$C$7*('DT-Prelim Calcs'!$C$8-'DT-Prelim Calcs'!$C$9)+'DT-Prelim Calcs'!$C$9</f>
        <v>17.685372945099033</v>
      </c>
      <c r="DN158" s="110">
        <f t="shared" si="215"/>
        <v>17.685372945099033</v>
      </c>
      <c r="DO158" s="2">
        <f t="shared" si="255"/>
        <v>5.4070636856806686E-13</v>
      </c>
      <c r="DP158" s="110">
        <f>DO158*'DT-Prelim Calcs'!$C$21/DJ$2/'DT-Prelim Calcs'!$C$19/'DT-Prelim Calcs'!$C$18*3.39*'DT-Prelim Calcs'!$C$20</f>
        <v>2.2759003972414746E-11</v>
      </c>
      <c r="DQ158" s="88">
        <f t="shared" si="216"/>
        <v>1</v>
      </c>
      <c r="DR158" s="110">
        <f>DP157*'DT-Prelim Calcs'!$C$11+DR157</f>
        <v>10.856671395406606</v>
      </c>
      <c r="DS158" s="110">
        <f>DS157+0.5*DP158*'DT-Prelim Calcs'!$C$11^2+DR158*'DT-Prelim Calcs'!$C$11</f>
        <v>63.910457287321726</v>
      </c>
      <c r="DT158" s="110">
        <f>MIN('Drive Train'!$G$35-DN157*'DT-Prelim Calcs'!$C$21*'Drive Train'!$G$38,DT157+DN$2)</f>
        <v>11.108316434940603</v>
      </c>
      <c r="DU158" s="110">
        <f>'Drive Train'!$G$35-DN158*'DT-Prelim Calcs'!$C$21*'Drive Train'!$G$38</f>
        <v>11.108316434941086</v>
      </c>
      <c r="DV158" s="1">
        <f>IF(DS158&gt;='Drive Train'!$G$30,1,0)</f>
        <v>1</v>
      </c>
      <c r="DW158" s="110">
        <f t="shared" si="256"/>
        <v>0</v>
      </c>
      <c r="DX158" s="119">
        <f>DX157+'DT-Prelim Calcs'!$C$11</f>
        <v>6.1600000000000046</v>
      </c>
      <c r="DY158" s="2">
        <f>EI158/'Drive Train'!$G$35</f>
        <v>0.87467058542861498</v>
      </c>
      <c r="DZ158" s="88">
        <f>EG158*12*60/(PI() * 'Drive Train'!$G$17)/DY$2*DY158</f>
        <v>4110.8369398423247</v>
      </c>
      <c r="EA158" s="2">
        <f>('DT-Prelim Calcs'!$C$6*DY158-DZ158)/('DT-Prelim Calcs'!$C$6*DY158)*'DT-Prelim Calcs'!$C$7*DY158</f>
        <v>0.24077181223899125</v>
      </c>
      <c r="EB158" s="110">
        <f>EA158/'DT-Prelim Calcs'!$C$7*('DT-Prelim Calcs'!$C$8-'DT-Prelim Calcs'!$C$9)+'DT-Prelim Calcs'!$C$9</f>
        <v>17.685372945073226</v>
      </c>
      <c r="EC158" s="110">
        <f t="shared" si="217"/>
        <v>17.685372945073226</v>
      </c>
      <c r="ED158" s="2">
        <f t="shared" si="257"/>
        <v>1.3877787807814457E-16</v>
      </c>
      <c r="EE158" s="110">
        <f>ED158*'DT-Prelim Calcs'!$C$21/DY$2/'DT-Prelim Calcs'!$C$19/'DT-Prelim Calcs'!$C$18*3.39*'DT-Prelim Calcs'!$C$20</f>
        <v>6.7003532470867188E-15</v>
      </c>
      <c r="EF158" s="88">
        <f t="shared" si="218"/>
        <v>1</v>
      </c>
      <c r="EG158" s="110">
        <f>EE157*'DT-Prelim Calcs'!$C$11+EG157</f>
        <v>9.4647904472821693</v>
      </c>
      <c r="EH158" s="110">
        <f>EH157+0.5*EE158*'DT-Prelim Calcs'!$C$11^2+EG158*'DT-Prelim Calcs'!$C$11</f>
        <v>56.226854009398892</v>
      </c>
      <c r="EI158" s="110">
        <f>MIN('Drive Train'!$G$35-EC157*'DT-Prelim Calcs'!$C$21*'Drive Train'!$G$38,EI157+EC$2)</f>
        <v>11.10831643494341</v>
      </c>
      <c r="EJ158" s="110">
        <f>'Drive Train'!$G$35-EC158*'DT-Prelim Calcs'!$C$21*'Drive Train'!$G$38</f>
        <v>11.10831643494341</v>
      </c>
      <c r="EK158" s="1">
        <f>IF(EH158&gt;='Drive Train'!$G$30,1,0)</f>
        <v>1</v>
      </c>
      <c r="EL158" s="110">
        <f t="shared" si="258"/>
        <v>0</v>
      </c>
      <c r="EM158" s="119">
        <f>EM157+'DT-Prelim Calcs'!$C$11</f>
        <v>6.1600000000000046</v>
      </c>
      <c r="EN158" s="2">
        <f>EX158/'Drive Train'!$G$35</f>
        <v>0.87467058542861498</v>
      </c>
      <c r="EO158" s="88">
        <f>EV158*12*60/(PI() * 'Drive Train'!$G$17)/EN$2*EN158</f>
        <v>4110.8369398423256</v>
      </c>
      <c r="EP158" s="2">
        <f>('DT-Prelim Calcs'!$C$6*EN158-EO158)/('DT-Prelim Calcs'!$C$6*EN158)*'DT-Prelim Calcs'!$C$7*EN158</f>
        <v>0.24077181223899105</v>
      </c>
      <c r="EQ158" s="110">
        <f>EP158/'DT-Prelim Calcs'!$C$7*('DT-Prelim Calcs'!$C$8-'DT-Prelim Calcs'!$C$9)+'DT-Prelim Calcs'!$C$9</f>
        <v>17.685372945073215</v>
      </c>
      <c r="ER158" s="110">
        <f t="shared" si="219"/>
        <v>17.685372945073215</v>
      </c>
      <c r="ES158" s="2">
        <f t="shared" si="259"/>
        <v>-8.3266726846886741E-17</v>
      </c>
      <c r="ET158" s="110">
        <f>ES158*'DT-Prelim Calcs'!$C$21/EN$2/'DT-Prelim Calcs'!$C$19/'DT-Prelim Calcs'!$C$18*3.39*'DT-Prelim Calcs'!$C$20</f>
        <v>-4.5356237364894706E-15</v>
      </c>
      <c r="EU158" s="88">
        <f t="shared" si="220"/>
        <v>1</v>
      </c>
      <c r="EV158" s="110">
        <f>ET157*'DT-Prelim Calcs'!$C$11+EV157</f>
        <v>8.3892460782728335</v>
      </c>
      <c r="EW158" s="110">
        <f>EW157+0.5*ET158*'DT-Prelim Calcs'!$C$11^2+EV158*'DT-Prelim Calcs'!$C$11</f>
        <v>50.134312188718965</v>
      </c>
      <c r="EX158" s="110">
        <f>MIN('Drive Train'!$G$35-ER157*'DT-Prelim Calcs'!$C$21*'Drive Train'!$G$38,EX157+ER$2)</f>
        <v>11.10831643494341</v>
      </c>
      <c r="EY158" s="110">
        <f>'Drive Train'!$G$35-ER158*'DT-Prelim Calcs'!$C$21*'Drive Train'!$G$38</f>
        <v>11.10831643494341</v>
      </c>
      <c r="EZ158" s="1">
        <f>IF(EW158&gt;='Drive Train'!$G$30,1,0)</f>
        <v>1</v>
      </c>
      <c r="FA158" s="110">
        <f t="shared" si="260"/>
        <v>0</v>
      </c>
      <c r="FB158" s="119">
        <f>FB157+'DT-Prelim Calcs'!$C$11</f>
        <v>6.1600000000000046</v>
      </c>
      <c r="FC158" s="2">
        <f>FM158/'Drive Train'!$G$35</f>
        <v>0.87467058542861498</v>
      </c>
      <c r="FD158" s="88">
        <f>FK158*12*60/(PI() * 'Drive Train'!$G$17)/FC$2*FC158</f>
        <v>4110.8369398423247</v>
      </c>
      <c r="FE158" s="2">
        <f>('DT-Prelim Calcs'!$C$6*FC158-FD158)/('DT-Prelim Calcs'!$C$6*FC158)*'DT-Prelim Calcs'!$C$7*FC158</f>
        <v>0.24077181223899125</v>
      </c>
      <c r="FF158" s="110">
        <f>FE158/'DT-Prelim Calcs'!$C$7*('DT-Prelim Calcs'!$C$8-'DT-Prelim Calcs'!$C$9)+'DT-Prelim Calcs'!$C$9</f>
        <v>17.685372945073226</v>
      </c>
      <c r="FG158" s="110">
        <f t="shared" si="221"/>
        <v>17.685372945073226</v>
      </c>
      <c r="FH158" s="2">
        <f t="shared" si="261"/>
        <v>1.1102230246251565E-16</v>
      </c>
      <c r="FI158" s="110">
        <f>FH158*'DT-Prelim Calcs'!$C$21/FC$2/'DT-Prelim Calcs'!$C$19/'DT-Prelim Calcs'!$C$18*3.39*'DT-Prelim Calcs'!$C$20</f>
        <v>6.7347140329692135E-15</v>
      </c>
      <c r="FJ158" s="88">
        <f t="shared" si="222"/>
        <v>1</v>
      </c>
      <c r="FK158" s="110">
        <f>FI157*'DT-Prelim Calcs'!$C$11+FK157</f>
        <v>7.5332005600817276</v>
      </c>
      <c r="FL158" s="110">
        <f>FL157+0.5*FI158*'DT-Prelim Calcs'!$C$11^2+FK158*'DT-Prelim Calcs'!$C$11</f>
        <v>45.208594456424706</v>
      </c>
      <c r="FM158" s="110">
        <f>MIN('Drive Train'!$G$35-FG157*'DT-Prelim Calcs'!$C$21*'Drive Train'!$G$38,FM157+FG$2)</f>
        <v>11.10831643494341</v>
      </c>
      <c r="FN158" s="110">
        <f>'Drive Train'!$G$35-FG158*'DT-Prelim Calcs'!$C$21*'Drive Train'!$G$38</f>
        <v>11.10831643494341</v>
      </c>
      <c r="FO158" s="1">
        <f>IF(FL158&gt;='Drive Train'!$G$30,1,0)</f>
        <v>1</v>
      </c>
      <c r="FP158" s="110">
        <f t="shared" si="262"/>
        <v>0</v>
      </c>
      <c r="FQ158" s="119">
        <f>FQ157+'DT-Prelim Calcs'!$C$11</f>
        <v>6.1600000000000046</v>
      </c>
      <c r="FR158" s="2">
        <f>GB158/'Drive Train'!$G$35</f>
        <v>0.87467058542861498</v>
      </c>
      <c r="FS158" s="88">
        <f>FZ158*12*60/(PI() * 'Drive Train'!$G$17)/FR$2*FR158</f>
        <v>4110.8369398423247</v>
      </c>
      <c r="FT158" s="2">
        <f>('DT-Prelim Calcs'!$C$6*FR158-FS158)/('DT-Prelim Calcs'!$C$6*FR158)*'DT-Prelim Calcs'!$C$7*FR158</f>
        <v>0.24077181223899125</v>
      </c>
      <c r="FU158" s="110">
        <f>FT158/'DT-Prelim Calcs'!$C$7*('DT-Prelim Calcs'!$C$8-'DT-Prelim Calcs'!$C$9)+'DT-Prelim Calcs'!$C$9</f>
        <v>17.685372945073226</v>
      </c>
      <c r="FV158" s="110">
        <f t="shared" si="223"/>
        <v>17.685372945073226</v>
      </c>
      <c r="FW158" s="2">
        <f t="shared" si="263"/>
        <v>1.3877787807814457E-16</v>
      </c>
      <c r="FX158" s="110">
        <f>FW158*'DT-Prelim Calcs'!$C$21/FR$2/'DT-Prelim Calcs'!$C$19/'DT-Prelim Calcs'!$C$18*3.39*'DT-Prelim Calcs'!$C$20</f>
        <v>9.2774121882739154E-15</v>
      </c>
      <c r="FY158" s="88">
        <f t="shared" si="224"/>
        <v>1</v>
      </c>
      <c r="FZ158" s="110">
        <f>FX157*'DT-Prelim Calcs'!$C$11+FZ157</f>
        <v>6.8356819897037893</v>
      </c>
      <c r="GA158" s="110">
        <f>GA157+0.5*FX158*'DT-Prelim Calcs'!$C$11^2+FZ158*'DT-Prelim Calcs'!$C$11</f>
        <v>41.151253211869268</v>
      </c>
      <c r="GB158" s="110">
        <f>MIN('Drive Train'!$G$35-FV157*'DT-Prelim Calcs'!$C$21*'Drive Train'!$G$38,GB157+FV$2)</f>
        <v>11.10831643494341</v>
      </c>
      <c r="GC158" s="110">
        <f>'Drive Train'!$G$35-FV158*'DT-Prelim Calcs'!$C$21*'Drive Train'!$G$38</f>
        <v>11.10831643494341</v>
      </c>
      <c r="GD158" s="1">
        <f>IF(GA158&gt;='Drive Train'!$G$30,1,0)</f>
        <v>1</v>
      </c>
      <c r="GE158" s="110">
        <f t="shared" si="264"/>
        <v>0</v>
      </c>
      <c r="GF158" s="119">
        <f>GF157+'DT-Prelim Calcs'!$C$11</f>
        <v>6.1600000000000046</v>
      </c>
      <c r="GG158" s="2">
        <f>GQ158/'Drive Train'!$G$35</f>
        <v>0.87467058502650341</v>
      </c>
      <c r="GH158" s="88">
        <f>GO158*12*60/(PI() * 'Drive Train'!$G$17)/GG$2*GG158</f>
        <v>4110.8369341587422</v>
      </c>
      <c r="GI158" s="2">
        <f>('DT-Prelim Calcs'!$C$6*GG158-GH158)/('DT-Prelim Calcs'!$C$6*GG158)*'DT-Prelim Calcs'!$C$7*GG158</f>
        <v>0.24077181304424888</v>
      </c>
      <c r="GJ158" s="110">
        <f>GI158/'DT-Prelim Calcs'!$C$7*('DT-Prelim Calcs'!$C$8-'DT-Prelim Calcs'!$C$9)+'DT-Prelim Calcs'!$C$9</f>
        <v>17.685372994188228</v>
      </c>
      <c r="GK158" s="110">
        <f t="shared" si="265"/>
        <v>17.685372994188228</v>
      </c>
      <c r="GL158" s="2">
        <f t="shared" si="266"/>
        <v>1.0274554818057169E-9</v>
      </c>
      <c r="GM158" s="110">
        <f>GL158*'DT-Prelim Calcs'!$C$21/GG$2/'DT-Prelim Calcs'!$C$19/'DT-Prelim Calcs'!$C$18*3.39*'DT-Prelim Calcs'!$C$20</f>
        <v>3.8159011691593453E-8</v>
      </c>
      <c r="GN158" s="88">
        <f t="shared" si="225"/>
        <v>1</v>
      </c>
      <c r="GO158" s="110">
        <f>GM157*'DT-Prelim Calcs'!$C$11+GO157</f>
        <v>12.304227570111788</v>
      </c>
      <c r="GP158" s="110">
        <f>GP157+0.5*GM158*'DT-Prelim Calcs'!$C$11^2+GO158*'DT-Prelim Calcs'!$C$11</f>
        <v>69.715738255299584</v>
      </c>
      <c r="GQ158" s="110">
        <f>MIN('Drive Train'!$G$35-GK157*'DT-Prelim Calcs'!$C$21*'Drive Train'!$G$38,GQ157+GK$2)</f>
        <v>11.108316429836593</v>
      </c>
      <c r="GR158" s="110">
        <f>'Drive Train'!$G$35-GK158*'DT-Prelim Calcs'!$C$21*'Drive Train'!$G$38</f>
        <v>11.108316430523059</v>
      </c>
      <c r="GS158" s="1">
        <f>IF(GP158&gt;='Drive Train'!$G$30,1,0)</f>
        <v>1</v>
      </c>
      <c r="GT158" s="110">
        <f t="shared" si="267"/>
        <v>0</v>
      </c>
      <c r="GU158" s="119">
        <f>GU157+'DT-Prelim Calcs'!$C$11</f>
        <v>6.1600000000000046</v>
      </c>
      <c r="GV158" s="2">
        <f>HF158/'Drive Train'!$G$35</f>
        <v>0.87467058514117901</v>
      </c>
      <c r="GW158" s="88">
        <f>HD158*12*60/(PI() * 'Drive Train'!$G$17)/GV$2*GV158</f>
        <v>4110.8369357796091</v>
      </c>
      <c r="GX158" s="2">
        <f>('DT-Prelim Calcs'!$C$6*GV158-GW158)/('DT-Prelim Calcs'!$C$6*GV158)*'DT-Prelim Calcs'!$C$7*GV158</f>
        <v>0.24077181281460205</v>
      </c>
      <c r="GY158" s="110">
        <f>GX158/'DT-Prelim Calcs'!$C$7*('DT-Prelim Calcs'!$C$8-'DT-Prelim Calcs'!$C$9)+'DT-Prelim Calcs'!$C$9</f>
        <v>17.685372980181405</v>
      </c>
      <c r="GZ158" s="110">
        <f t="shared" si="226"/>
        <v>17.685372980181405</v>
      </c>
      <c r="HA158" s="2">
        <f t="shared" si="268"/>
        <v>7.3444150761048377E-10</v>
      </c>
      <c r="HB158" s="110">
        <f>HA158*'DT-Prelim Calcs'!$C$21/GV$2/'DT-Prelim Calcs'!$C$19/'DT-Prelim Calcs'!$C$18*3.39*'DT-Prelim Calcs'!$C$20</f>
        <v>2.7276668013339154E-8</v>
      </c>
      <c r="HC158" s="88">
        <f t="shared" si="227"/>
        <v>1</v>
      </c>
      <c r="HD158" s="110">
        <f>HB157*'DT-Prelim Calcs'!$C$11+HD157</f>
        <v>12.304227573350062</v>
      </c>
      <c r="HE158" s="110">
        <f>HE157+0.5*HB158*'DT-Prelim Calcs'!$C$11^2+HD158*'DT-Prelim Calcs'!$C$11</f>
        <v>70.383355278597591</v>
      </c>
      <c r="HF158" s="110">
        <f>MIN('Drive Train'!$G$35-GZ157*'DT-Prelim Calcs'!$C$21*'Drive Train'!$G$38,HF157+GZ$2)</f>
        <v>11.108316431292973</v>
      </c>
      <c r="HG158" s="110">
        <f>'Drive Train'!$G$35-GZ158*'DT-Prelim Calcs'!$C$21*'Drive Train'!$G$38</f>
        <v>11.108316431783672</v>
      </c>
      <c r="HH158" s="1">
        <f>IF(HE158&gt;='Drive Train'!$G$30,1,0)</f>
        <v>1</v>
      </c>
      <c r="HI158" s="110">
        <f t="shared" si="269"/>
        <v>0</v>
      </c>
      <c r="HJ158" s="119">
        <f>HJ157+'DT-Prelim Calcs'!$C$11</f>
        <v>6.1600000000000046</v>
      </c>
      <c r="HK158" s="2">
        <f>HU158/'Drive Train'!$G$35</f>
        <v>0.87467058519674157</v>
      </c>
      <c r="HL158" s="88">
        <f>HS158*12*60/(PI() * 'Drive Train'!$G$17)/HK$2*HK158</f>
        <v>4110.8369365649469</v>
      </c>
      <c r="HM158" s="2">
        <f>('DT-Prelim Calcs'!$C$6*HK158-HL158)/('DT-Prelim Calcs'!$C$6*HK158)*'DT-Prelim Calcs'!$C$7*HK158</f>
        <v>0.24077181270333453</v>
      </c>
      <c r="HN158" s="110">
        <f>HM158/'DT-Prelim Calcs'!$C$7*('DT-Prelim Calcs'!$C$8-'DT-Prelim Calcs'!$C$9)+'DT-Prelim Calcs'!$C$9</f>
        <v>17.68537297339487</v>
      </c>
      <c r="HO158" s="110">
        <f t="shared" si="228"/>
        <v>17.68537297339487</v>
      </c>
      <c r="HP158" s="2">
        <f t="shared" si="270"/>
        <v>5.924714330252101E-10</v>
      </c>
      <c r="HQ158" s="110">
        <f>HP158*'DT-Prelim Calcs'!$C$21/HK$2/'DT-Prelim Calcs'!$C$19/'DT-Prelim Calcs'!$C$18*3.39*'DT-Prelim Calcs'!$C$20</f>
        <v>2.2003994080610803E-8</v>
      </c>
      <c r="HR158" s="88">
        <f t="shared" si="229"/>
        <v>1</v>
      </c>
      <c r="HS158" s="110">
        <f>HQ157*'DT-Prelim Calcs'!$C$11+HS157</f>
        <v>12.304227574919057</v>
      </c>
      <c r="HT158" s="110">
        <f>HT157+0.5*HQ158*'DT-Prelim Calcs'!$C$11^2+HS158*'DT-Prelim Calcs'!$C$11</f>
        <v>70.852078043014927</v>
      </c>
      <c r="HU158" s="110">
        <f>MIN('Drive Train'!$G$35-HO157*'DT-Prelim Calcs'!$C$21*'Drive Train'!$G$38,HU157+HO$2)</f>
        <v>11.108316431998617</v>
      </c>
      <c r="HV158" s="110">
        <f>'Drive Train'!$G$35-HO158*'DT-Prelim Calcs'!$C$21*'Drive Train'!$G$38</f>
        <v>11.10831643239446</v>
      </c>
      <c r="HW158" s="1">
        <f>IF(HT158&gt;='Drive Train'!$G$30,1,0)</f>
        <v>1</v>
      </c>
      <c r="HX158" s="110">
        <f t="shared" si="271"/>
        <v>0</v>
      </c>
      <c r="HY158" s="119">
        <f>HY157+'DT-Prelim Calcs'!$C$11</f>
        <v>6.1600000000000046</v>
      </c>
      <c r="HZ158" s="2">
        <f>IJ158/'Drive Train'!$G$35</f>
        <v>0.87467058522662011</v>
      </c>
      <c r="IA158" s="88">
        <f>IH158*12*60/(PI() * 'Drive Train'!$G$17)/HZ$2*HZ158</f>
        <v>4110.8369369872607</v>
      </c>
      <c r="IB158" s="2">
        <f>('DT-Prelim Calcs'!$C$6*HZ158-IA158)/('DT-Prelim Calcs'!$C$6*HZ158)*'DT-Prelim Calcs'!$C$7*HZ158</f>
        <v>0.24077181264350042</v>
      </c>
      <c r="IC158" s="110">
        <f>IB158/'DT-Prelim Calcs'!$C$7*('DT-Prelim Calcs'!$C$8-'DT-Prelim Calcs'!$C$9)+'DT-Prelim Calcs'!$C$9</f>
        <v>17.685372969745416</v>
      </c>
      <c r="ID158" s="110">
        <f t="shared" si="230"/>
        <v>17.685372969745416</v>
      </c>
      <c r="IE158" s="2">
        <f t="shared" si="272"/>
        <v>5.1612708551473929E-10</v>
      </c>
      <c r="IF158" s="110">
        <f>IE158*'DT-Prelim Calcs'!$C$21/HZ$2/'DT-Prelim Calcs'!$C$19/'DT-Prelim Calcs'!$C$18*3.39*'DT-Prelim Calcs'!$C$20</f>
        <v>1.9168615905276886E-8</v>
      </c>
      <c r="IG158" s="88">
        <f t="shared" si="231"/>
        <v>1</v>
      </c>
      <c r="IH158" s="110">
        <f>IF157*'DT-Prelim Calcs'!$C$11+IH157</f>
        <v>12.304227575762788</v>
      </c>
      <c r="II158" s="110">
        <f>II157+0.5*IF158*'DT-Prelim Calcs'!$C$11^2+IH158*'DT-Prelim Calcs'!$C$11</f>
        <v>71.181143414081092</v>
      </c>
      <c r="IJ158" s="110">
        <f>MIN('Drive Train'!$G$35-ID157*'DT-Prelim Calcs'!$C$21*'Drive Train'!$G$38,IJ157+ID$2)</f>
        <v>11.108316432378075</v>
      </c>
      <c r="IK158" s="110">
        <f>'Drive Train'!$G$35-ID158*'DT-Prelim Calcs'!$C$21*'Drive Train'!$G$38</f>
        <v>11.108316432722912</v>
      </c>
      <c r="IL158" s="1">
        <f>IF(II158&gt;='Drive Train'!$G$30,1,0)</f>
        <v>1</v>
      </c>
      <c r="IM158" s="110">
        <f t="shared" si="273"/>
        <v>0</v>
      </c>
      <c r="IN158" s="119">
        <f>IN157+'DT-Prelim Calcs'!$C$11</f>
        <v>6.1600000000000046</v>
      </c>
      <c r="IO158" s="2">
        <f>IY158/'Drive Train'!$G$35</f>
        <v>0.87467058524416064</v>
      </c>
      <c r="IP158" s="88">
        <f>IW158*12*60/(PI() * 'Drive Train'!$G$17)/IO$2*IO158</f>
        <v>4110.8369372351835</v>
      </c>
      <c r="IQ158" s="2">
        <f>('DT-Prelim Calcs'!$C$6*IO158-IP158)/('DT-Prelim Calcs'!$C$6*IO158)*'DT-Prelim Calcs'!$C$7*IO158</f>
        <v>0.24077181260837457</v>
      </c>
      <c r="IR158" s="110">
        <f>IQ158/'DT-Prelim Calcs'!$C$7*('DT-Prelim Calcs'!$C$8-'DT-Prelim Calcs'!$C$9)+'DT-Prelim Calcs'!$C$9</f>
        <v>17.685372967602987</v>
      </c>
      <c r="IS158" s="110">
        <f t="shared" si="232"/>
        <v>17.685372967602987</v>
      </c>
      <c r="IT158" s="2">
        <f t="shared" si="274"/>
        <v>4.7130879754497812E-10</v>
      </c>
      <c r="IU158" s="110">
        <f>IT158*'DT-Prelim Calcs'!$C$21/IO$2/'DT-Prelim Calcs'!$C$19/'DT-Prelim Calcs'!$C$18*3.39*'DT-Prelim Calcs'!$C$20</f>
        <v>1.7504094565987646E-8</v>
      </c>
      <c r="IV158" s="88">
        <f t="shared" si="233"/>
        <v>1</v>
      </c>
      <c r="IW158" s="110">
        <f>IU157*'DT-Prelim Calcs'!$C$11+IW157</f>
        <v>12.304227576258102</v>
      </c>
      <c r="IX158" s="110">
        <f>IX157+0.5*IU158*'DT-Prelim Calcs'!$C$11^2+IW158*'DT-Prelim Calcs'!$C$11</f>
        <v>71.413861195419003</v>
      </c>
      <c r="IY158" s="110">
        <f>MIN('Drive Train'!$G$35-IS157*'DT-Prelim Calcs'!$C$21*'Drive Train'!$G$38,IY157+IS$2)</f>
        <v>11.108316432600839</v>
      </c>
      <c r="IZ158" s="110">
        <f>'Drive Train'!$G$35-IS158*'DT-Prelim Calcs'!$C$21*'Drive Train'!$G$38</f>
        <v>11.10831643291573</v>
      </c>
      <c r="JA158" s="1">
        <f>IF(IX158&gt;='Drive Train'!$G$30,1,0)</f>
        <v>1</v>
      </c>
      <c r="JB158" s="110">
        <f t="shared" si="275"/>
        <v>0</v>
      </c>
      <c r="JC158" s="119">
        <f>JC157+'DT-Prelim Calcs'!$C$11</f>
        <v>6.1600000000000046</v>
      </c>
      <c r="JD158" s="2">
        <f>JN158/'Drive Train'!$G$35</f>
        <v>0.87467058525443098</v>
      </c>
      <c r="JE158" s="88">
        <f>JL158*12*60/(PI() * 'Drive Train'!$G$17)/JD$2*JD158</f>
        <v>4110.836937380348</v>
      </c>
      <c r="JF158" s="2">
        <f>('DT-Prelim Calcs'!$C$6*JD158-JE158)/('DT-Prelim Calcs'!$C$6*JD158)*'DT-Prelim Calcs'!$C$7*JD158</f>
        <v>0.24077181258780744</v>
      </c>
      <c r="JG158" s="110">
        <f>JF158/'DT-Prelim Calcs'!$C$7*('DT-Prelim Calcs'!$C$8-'DT-Prelim Calcs'!$C$9)+'DT-Prelim Calcs'!$C$9</f>
        <v>17.685372966348538</v>
      </c>
      <c r="JH158" s="110">
        <f t="shared" si="234"/>
        <v>17.685372966348538</v>
      </c>
      <c r="JI158" s="2">
        <f t="shared" si="276"/>
        <v>4.4506640040076206E-10</v>
      </c>
      <c r="JJ158" s="110">
        <f>JI158*'DT-Prelim Calcs'!$C$21/JD$2/'DT-Prelim Calcs'!$C$19/'DT-Prelim Calcs'!$C$18*3.39*'DT-Prelim Calcs'!$C$20</f>
        <v>1.6529469429255025E-8</v>
      </c>
      <c r="JK158" s="88">
        <f t="shared" si="235"/>
        <v>1</v>
      </c>
      <c r="JL158" s="110">
        <f>JJ157*'DT-Prelim Calcs'!$C$11+JL157</f>
        <v>12.304227576548126</v>
      </c>
      <c r="JM158" s="110">
        <f>JM157+0.5*JJ158*'DT-Prelim Calcs'!$C$11^2+JL158*'DT-Prelim Calcs'!$C$11</f>
        <v>71.571493939510418</v>
      </c>
      <c r="JN158" s="110">
        <f>MIN('Drive Train'!$G$35-JH157*'DT-Prelim Calcs'!$C$21*'Drive Train'!$G$38,JN157+JH$2)</f>
        <v>11.108316432731273</v>
      </c>
      <c r="JO158" s="110">
        <f>'Drive Train'!$G$35-JH158*'DT-Prelim Calcs'!$C$21*'Drive Train'!$G$38</f>
        <v>11.10831643302863</v>
      </c>
      <c r="JP158" s="1">
        <f>IF(JM158&gt;='Drive Train'!$G$30,1,0)</f>
        <v>1</v>
      </c>
      <c r="JQ158" s="110">
        <f>MIN(JG158,'DT-Prelim Calcs'!$C$10)*'DT-Prelim Calcs'!$C$11*1000/60/60*(1-JP158)</f>
        <v>0</v>
      </c>
      <c r="JR158" s="119">
        <f>JR157+'DT-Prelim Calcs'!$C$11</f>
        <v>6.1600000000000046</v>
      </c>
      <c r="JS158" s="2">
        <f>KC158/'Drive Train'!$G$35</f>
        <v>0.87467058525820962</v>
      </c>
      <c r="JT158" s="88">
        <f>KA158*12*60/(PI() * 'Drive Train'!$G$17)/JS$2*JS158</f>
        <v>4110.8369374337572</v>
      </c>
      <c r="JU158" s="2">
        <f>('DT-Prelim Calcs'!$C$6*JS158-JT158)/('DT-Prelim Calcs'!$C$6*JS158)*'DT-Prelim Calcs'!$C$7*JS158</f>
        <v>0.24077181258024027</v>
      </c>
      <c r="JV158" s="110">
        <f>JU158/'DT-Prelim Calcs'!$C$7*('DT-Prelim Calcs'!$C$8-'DT-Prelim Calcs'!$C$9)+'DT-Prelim Calcs'!$C$9</f>
        <v>17.685372965886998</v>
      </c>
      <c r="JW158" s="110">
        <f t="shared" si="236"/>
        <v>17.685372965886998</v>
      </c>
      <c r="JX158" s="2">
        <f t="shared" si="277"/>
        <v>4.3541134586710939E-10</v>
      </c>
      <c r="JY158" s="110">
        <f>JX158*'DT-Prelim Calcs'!$C$21/JS$2/'DT-Prelim Calcs'!$C$19/'DT-Prelim Calcs'!$C$18*3.39*'DT-Prelim Calcs'!$C$20</f>
        <v>1.6170887139942472E-8</v>
      </c>
      <c r="JZ158" s="88">
        <f t="shared" si="237"/>
        <v>1</v>
      </c>
      <c r="KA158" s="110">
        <f>JY157*'DT-Prelim Calcs'!$C$11+KA157</f>
        <v>12.304227576654826</v>
      </c>
      <c r="KB158" s="110">
        <f>KB157+0.5*JY158*'DT-Prelim Calcs'!$C$11^2+KA158*'DT-Prelim Calcs'!$C$11</f>
        <v>71.633584022816777</v>
      </c>
      <c r="KC158" s="110">
        <f>MIN('Drive Train'!$G$35-JW157*'DT-Prelim Calcs'!$C$21*'Drive Train'!$G$38,KC157+JW$2)</f>
        <v>11.108316432779262</v>
      </c>
      <c r="KD158" s="110">
        <f>'Drive Train'!$G$35-JW158*'DT-Prelim Calcs'!$C$21*'Drive Train'!$G$38</f>
        <v>11.10831643307017</v>
      </c>
      <c r="KE158" s="1">
        <f>IF(KB158&gt;='Drive Train'!$G$30,1,0)</f>
        <v>1</v>
      </c>
      <c r="KF158" s="110">
        <f>MIN(JV158,'DT-Prelim Calcs'!$C$10)*'DT-Prelim Calcs'!$C$11*1000/60/60*(1-KE158)</f>
        <v>0</v>
      </c>
      <c r="KG158" s="119">
        <f>KG157+'DT-Prelim Calcs'!$C$11</f>
        <v>6.1600000000000046</v>
      </c>
      <c r="KH158" s="2">
        <f>KR158/'Drive Train'!$G$35</f>
        <v>0.87467058525792873</v>
      </c>
      <c r="KI158" s="88">
        <f>KP158*12*60/(PI() * 'Drive Train'!$G$17)/KH$2*KH158</f>
        <v>4110.8369374297872</v>
      </c>
      <c r="KJ158" s="2">
        <f>('DT-Prelim Calcs'!$C$6*KH158-KI158)/('DT-Prelim Calcs'!$C$6*KH158)*'DT-Prelim Calcs'!$C$7*KH158</f>
        <v>0.24077181258080285</v>
      </c>
      <c r="KK158" s="110">
        <f>KJ158/'DT-Prelim Calcs'!$C$7*('DT-Prelim Calcs'!$C$8-'DT-Prelim Calcs'!$C$9)+'DT-Prelim Calcs'!$C$9</f>
        <v>17.68537296592131</v>
      </c>
      <c r="KL158" s="110">
        <f t="shared" si="238"/>
        <v>17.68537296592131</v>
      </c>
      <c r="KM158" s="2">
        <f t="shared" si="278"/>
        <v>4.3612913280810517E-10</v>
      </c>
      <c r="KN158" s="110">
        <f>KM158*'DT-Prelim Calcs'!$C$21/KH$2/'DT-Prelim Calcs'!$C$19/'DT-Prelim Calcs'!$C$18*3.39*'DT-Prelim Calcs'!$C$20</f>
        <v>1.619754526845369E-8</v>
      </c>
      <c r="KO158" s="88">
        <f t="shared" si="239"/>
        <v>1</v>
      </c>
      <c r="KP158" s="110">
        <f>KN157*'DT-Prelim Calcs'!$C$11+KP157</f>
        <v>12.304227576646895</v>
      </c>
      <c r="KQ158" s="110">
        <f>KQ157+0.5*KN158*'DT-Prelim Calcs'!$C$11^2+KP158*'DT-Prelim Calcs'!$C$11</f>
        <v>71.62902858685969</v>
      </c>
      <c r="KR158" s="110">
        <f>MIN('Drive Train'!$G$35-KL157*'DT-Prelim Calcs'!$C$21*'Drive Train'!$G$38,KR157+KL$2)</f>
        <v>11.108316432775695</v>
      </c>
      <c r="KS158" s="110">
        <f>'Drive Train'!$G$35-KL158*'DT-Prelim Calcs'!$C$21*'Drive Train'!$G$38</f>
        <v>11.108316433067081</v>
      </c>
      <c r="KT158" s="1">
        <f>IF(KQ158&gt;='Drive Train'!$G$30,1,0)</f>
        <v>1</v>
      </c>
      <c r="KU158" s="110">
        <f>MIN(KK158,'DT-Prelim Calcs'!$C$10)*'DT-Prelim Calcs'!$C$11*1000/60/60*(1-KT158)</f>
        <v>0</v>
      </c>
      <c r="KV158" s="119">
        <f>KV157+'DT-Prelim Calcs'!$C$11</f>
        <v>6.1600000000000046</v>
      </c>
      <c r="KW158" s="2">
        <f>LG158/'Drive Train'!$G$35</f>
        <v>0.87467058525819252</v>
      </c>
      <c r="KX158" s="88">
        <f>LE158*12*60/(PI() * 'Drive Train'!$G$17)/KW$2*KW158</f>
        <v>4110.8369374335143</v>
      </c>
      <c r="KY158" s="2">
        <f>('DT-Prelim Calcs'!$C$6*KW158-KX158)/('DT-Prelim Calcs'!$C$6*KW158)*'DT-Prelim Calcs'!$C$7*KW158</f>
        <v>0.24077181258027497</v>
      </c>
      <c r="KZ158" s="110">
        <f>KY158/'DT-Prelim Calcs'!$C$7*('DT-Prelim Calcs'!$C$8-'DT-Prelim Calcs'!$C$9)+'DT-Prelim Calcs'!$C$9</f>
        <v>17.685372965889112</v>
      </c>
      <c r="LA158" s="110">
        <f t="shared" si="240"/>
        <v>17.685372965889112</v>
      </c>
      <c r="LB158" s="2">
        <f t="shared" si="279"/>
        <v>4.3545553274348947E-10</v>
      </c>
      <c r="LC158" s="110">
        <f>LB158*'DT-Prelim Calcs'!$C$21/KW$2/'DT-Prelim Calcs'!$C$19/'DT-Prelim Calcs'!$C$18*3.39*'DT-Prelim Calcs'!$C$20</f>
        <v>1.617252821107622E-8</v>
      </c>
      <c r="LD158" s="88">
        <f t="shared" si="241"/>
        <v>1</v>
      </c>
      <c r="LE158" s="110">
        <f>LC157*'DT-Prelim Calcs'!$C$11+LE157</f>
        <v>12.304227576654341</v>
      </c>
      <c r="LF158" s="110">
        <f>LF157+0.5*LC158*'DT-Prelim Calcs'!$C$11^2+LE158*'DT-Prelim Calcs'!$C$11</f>
        <v>71.633368938341462</v>
      </c>
      <c r="LG158" s="110">
        <f>MIN('Drive Train'!$G$35-LA157*'DT-Prelim Calcs'!$C$21*'Drive Train'!$G$38,LG157+LA$2)</f>
        <v>11.108316432779045</v>
      </c>
      <c r="LH158" s="110">
        <f>'Drive Train'!$G$35-LA158*'DT-Prelim Calcs'!$C$21*'Drive Train'!$G$38</f>
        <v>11.10831643306998</v>
      </c>
      <c r="LI158" s="1">
        <f>IF(LF158&gt;='Drive Train'!$G$30,1,0)</f>
        <v>1</v>
      </c>
      <c r="LJ158" s="110">
        <f>MIN(KZ158,'DT-Prelim Calcs'!$C$10)*'DT-Prelim Calcs'!$C$11*1000/60/60*(1-LI158)</f>
        <v>0</v>
      </c>
      <c r="LK158" s="119">
        <f>LK157+'DT-Prelim Calcs'!$C$11</f>
        <v>6.1600000000000046</v>
      </c>
      <c r="LL158" s="2">
        <f>LV158/'Drive Train'!$G$35</f>
        <v>0.87467058525799368</v>
      </c>
      <c r="LM158" s="88">
        <f>LT158*12*60/(PI() * 'Drive Train'!$G$17)/LL$2*LL158</f>
        <v>4110.8369374307049</v>
      </c>
      <c r="LN158" s="2">
        <f>('DT-Prelim Calcs'!$C$6*LL158-LM158)/('DT-Prelim Calcs'!$C$6*LL158)*'DT-Prelim Calcs'!$C$7*LL158</f>
        <v>0.24077181258067284</v>
      </c>
      <c r="LO158" s="110">
        <f>LN158/'DT-Prelim Calcs'!$C$7*('DT-Prelim Calcs'!$C$8-'DT-Prelim Calcs'!$C$9)+'DT-Prelim Calcs'!$C$9</f>
        <v>17.68537296591338</v>
      </c>
      <c r="LP158" s="110">
        <f t="shared" si="242"/>
        <v>17.68537296591338</v>
      </c>
      <c r="LQ158" s="2">
        <f t="shared" si="280"/>
        <v>4.3596323773265055E-10</v>
      </c>
      <c r="LR158" s="110">
        <f>LQ158*'DT-Prelim Calcs'!$C$21/LL$2/'DT-Prelim Calcs'!$C$19/'DT-Prelim Calcs'!$C$18*3.39*'DT-Prelim Calcs'!$C$20</f>
        <v>1.6191384035937102E-8</v>
      </c>
      <c r="LS158" s="88">
        <f t="shared" si="243"/>
        <v>1</v>
      </c>
      <c r="LT158" s="110">
        <f>LR157*'DT-Prelim Calcs'!$C$11+LT157</f>
        <v>12.304227576648728</v>
      </c>
      <c r="LU158" s="110">
        <f>LU157+0.5*LR158*'DT-Prelim Calcs'!$C$11^2+LT158*'DT-Prelim Calcs'!$C$11</f>
        <v>71.630493354624392</v>
      </c>
      <c r="LV158" s="110">
        <f>MIN('Drive Train'!$G$35-LP157*'DT-Prelim Calcs'!$C$21*'Drive Train'!$G$38,LV157+LP$2)</f>
        <v>11.108316432776519</v>
      </c>
      <c r="LW158" s="110">
        <f>'Drive Train'!$G$35-LP158*'DT-Prelim Calcs'!$C$21*'Drive Train'!$G$38</f>
        <v>11.108316433067795</v>
      </c>
      <c r="LX158" s="1">
        <f>IF(LU158&gt;='Drive Train'!$G$30,1,0)</f>
        <v>1</v>
      </c>
      <c r="LY158" s="110">
        <f>MIN(LO158,'DT-Prelim Calcs'!$C$10)*'DT-Prelim Calcs'!$C$11*1000/60/60*(1-LX158)</f>
        <v>0</v>
      </c>
      <c r="LZ158" s="119">
        <f>LZ157+'DT-Prelim Calcs'!$C$11</f>
        <v>6.1600000000000046</v>
      </c>
    </row>
    <row r="159" spans="18:338" x14ac:dyDescent="0.2">
      <c r="R159" s="119">
        <f>R158+'DT-Prelim Calcs'!$C$11</f>
        <v>6.2000000000000046</v>
      </c>
      <c r="S159" s="2">
        <f>AG159/'Drive Train'!$G$35</f>
        <v>0</v>
      </c>
      <c r="T159" s="88">
        <f>AE159*12*60/(PI() * 'Drive Train'!$G$17)/S$2*ABS(S159)</f>
        <v>0</v>
      </c>
      <c r="U159" s="2">
        <f>IF(OR(AD158=1,AND($C$32=Motors!$C$28,'DT-Prelim Calcs'!AI158=1)),0,IF(AG159=0,-(V158+$C$9)/($C$8-$C$9)*$C$7,($C$6*S159-T159)/($C$6*S159)*$C$7*S159))</f>
        <v>0</v>
      </c>
      <c r="V159" s="110">
        <f>IF(AND(AD158=1,AI158=1),0,ABS(U159/$C$7*($C$8-$C$9)+$C$9) *'Drive Train'!$K$55 + V158*(1-'Drive Train'!$K$55))</f>
        <v>0</v>
      </c>
      <c r="W159" s="110">
        <f t="shared" si="196"/>
        <v>0</v>
      </c>
      <c r="X159" s="2">
        <f>MAX(MIN(IF(AND(AI158=1,AG159&lt;0),-1,1)*(W159-$C$9)/($C$8-$C$9)*$C$7-$C$29*AE159/T$2 -  AI158*$C$29/2,X$2),MAX(X$4:X158)*-1)</f>
        <v>-0.19877611615902296</v>
      </c>
      <c r="Y159" s="110">
        <f t="shared" si="197"/>
        <v>0</v>
      </c>
      <c r="Z159" s="110">
        <f t="shared" si="198"/>
        <v>0</v>
      </c>
      <c r="AA159" s="110">
        <f t="shared" si="199"/>
        <v>0</v>
      </c>
      <c r="AB159" s="110" t="e">
        <f t="shared" si="200"/>
        <v>#N/A</v>
      </c>
      <c r="AC159" s="88">
        <f t="shared" si="244"/>
        <v>0</v>
      </c>
      <c r="AD159" s="1">
        <f t="shared" si="201"/>
        <v>1</v>
      </c>
      <c r="AE159" s="110">
        <f t="shared" si="202"/>
        <v>0</v>
      </c>
      <c r="AF159" s="110" t="e">
        <f t="shared" si="203"/>
        <v>#N/A</v>
      </c>
      <c r="AG159" s="110">
        <f>IF(AI158=0,MIN('Drive Train'!$G$35-W158*$C$21*'Drive Train'!$G$38,AG158+W$2)-$C$3,IF(AE158-1&lt;=0,0,IF($C$32=Motors!$C$26,MAX(ABS('Drive Train'!$G$35-W158*$C$21*'Drive Train'!$G$38)*-1,AG158-W$2),MAX(0,ABS('Drive Train'!$G$35-W158*$C$21*'Drive Train'!$G$38)*-1,AG158-W$2))))</f>
        <v>0</v>
      </c>
      <c r="AH159" s="110">
        <f>'Drive Train'!$G$35-ABS(W159)*'DT-Prelim Calcs'!$C$21*'Drive Train'!$G$38</f>
        <v>12.7</v>
      </c>
      <c r="AI159" s="1">
        <f>IF(AJ159&gt;='Drive Train'!$G$30,1,0)</f>
        <v>1</v>
      </c>
      <c r="AJ159" s="110">
        <f>AJ158+0.5*Y159*'DT-Prelim Calcs'!$C$11^2+AE159*'DT-Prelim Calcs'!$C$11</f>
        <v>27.383415475911544</v>
      </c>
      <c r="AK159" s="110">
        <f t="shared" si="204"/>
        <v>0</v>
      </c>
      <c r="AL159" s="119">
        <f>AL158+'DT-Prelim Calcs'!$C$11</f>
        <v>6.2000000000000046</v>
      </c>
      <c r="AM159" s="2">
        <f>AW159/'Drive Train'!$G$35</f>
        <v>0.80496849999444409</v>
      </c>
      <c r="AN159" s="88">
        <f>AU159*12*60/(PI() * 'Drive Train'!$G$17)/AM$2*AM159</f>
        <v>3042.9129461545631</v>
      </c>
      <c r="AO159" s="2">
        <f>('DT-Prelim Calcs'!$C$6*AM159-AN159)/('DT-Prelim Calcs'!$C$6*AM159)*'DT-Prelim Calcs'!$C$7*AM159</f>
        <v>0.40032968532128699</v>
      </c>
      <c r="AP159" s="110">
        <f>AO159/'DT-Prelim Calcs'!$C$7*('DT-Prelim Calcs'!$C$8-'DT-Prelim Calcs'!$C$9)+'DT-Prelim Calcs'!$C$9</f>
        <v>27.417271586972117</v>
      </c>
      <c r="AQ159" s="110">
        <f t="shared" si="205"/>
        <v>27.417271586972117</v>
      </c>
      <c r="AR159" s="2">
        <f t="shared" si="245"/>
        <v>0.20667386467475163</v>
      </c>
      <c r="AS159" s="110">
        <f>AR159*'DT-Prelim Calcs'!$C$21/AM$2/'DT-Prelim Calcs'!$C$19/'DT-Prelim Calcs'!$C$18*3.39*'DT-Prelim Calcs'!$C$20</f>
        <v>2.3027188695155298</v>
      </c>
      <c r="AT159" s="88">
        <f t="shared" si="206"/>
        <v>0</v>
      </c>
      <c r="AU159" s="110">
        <f>AS158*'DT-Prelim Calcs'!$C$11+AU158</f>
        <v>32.988154047223347</v>
      </c>
      <c r="AV159" s="110">
        <f>AV158+0.5*AS159*'DT-Prelim Calcs'!$C$11^2+AU159*'DT-Prelim Calcs'!$C$11</f>
        <v>125.93477044934694</v>
      </c>
      <c r="AW159" s="110">
        <f>MIN('Drive Train'!$G$35-AQ158*'DT-Prelim Calcs'!$C$21*'Drive Train'!$G$38,AW158+AQ$2)</f>
        <v>10.223099949929439</v>
      </c>
      <c r="AX159" s="110">
        <f>'Drive Train'!$G$35-AQ159*'DT-Prelim Calcs'!$C$21*'Drive Train'!$G$38</f>
        <v>10.232445557172509</v>
      </c>
      <c r="AY159" s="1">
        <f>IF(AV159&gt;='Drive Train'!$G$30,1,0)</f>
        <v>1</v>
      </c>
      <c r="AZ159" s="110">
        <f t="shared" si="246"/>
        <v>0</v>
      </c>
      <c r="BA159" s="119">
        <f>BA158+'DT-Prelim Calcs'!$C$11</f>
        <v>6.2000000000000046</v>
      </c>
      <c r="BB159" s="2">
        <f>BL159/'Drive Train'!$G$35</f>
        <v>0.86930146891809712</v>
      </c>
      <c r="BC159" s="88">
        <f>BJ159*12*60/(PI() * 'Drive Train'!$G$17)/BB$2*BB159</f>
        <v>4029.537106223459</v>
      </c>
      <c r="BD159" s="2">
        <f>('DT-Prelim Calcs'!$C$6*BB159-BC159)/('DT-Prelim Calcs'!$C$6*BB159)*'DT-Prelim Calcs'!$C$7*BB159</f>
        <v>0.25283025614453797</v>
      </c>
      <c r="BE159" s="110">
        <f>BD159/'DT-Prelim Calcs'!$C$7*('DT-Prelim Calcs'!$C$8-'DT-Prelim Calcs'!$C$9)+'DT-Prelim Calcs'!$C$9</f>
        <v>18.420852502432815</v>
      </c>
      <c r="BF159" s="110">
        <f t="shared" si="207"/>
        <v>18.420852502432815</v>
      </c>
      <c r="BG159" s="2">
        <f t="shared" si="247"/>
        <v>1.5362494408080518E-2</v>
      </c>
      <c r="BH159" s="110">
        <f>BG159*'DT-Prelim Calcs'!$C$21/BB$2/'DT-Prelim Calcs'!$C$19/'DT-Prelim Calcs'!$C$18*3.39*'DT-Prelim Calcs'!$C$20</f>
        <v>0.26625797411018309</v>
      </c>
      <c r="BI159" s="88">
        <f t="shared" si="208"/>
        <v>0</v>
      </c>
      <c r="BJ159" s="110">
        <f>BH158*'DT-Prelim Calcs'!$C$11+BJ158</f>
        <v>26.004385259125378</v>
      </c>
      <c r="BK159" s="110">
        <f>BK158+0.5*BH159*'DT-Prelim Calcs'!$C$11^2+BJ159*'DT-Prelim Calcs'!$C$11</f>
        <v>122.99990629250806</v>
      </c>
      <c r="BL159" s="110">
        <f>MIN('Drive Train'!$G$35-BF158*'DT-Prelim Calcs'!$C$21*'Drive Train'!$G$38,BL158+BF$2)</f>
        <v>11.040128655259833</v>
      </c>
      <c r="BM159" s="110">
        <f>'Drive Train'!$G$35-BF159*'DT-Prelim Calcs'!$C$21*'Drive Train'!$G$38</f>
        <v>11.042123274781046</v>
      </c>
      <c r="BN159" s="1">
        <f>IF(BK159&gt;='Drive Train'!$G$30,1,0)</f>
        <v>1</v>
      </c>
      <c r="BO159" s="110">
        <f t="shared" si="248"/>
        <v>0</v>
      </c>
      <c r="BP159" s="119">
        <f>BP158+'DT-Prelim Calcs'!$C$11</f>
        <v>6.2000000000000046</v>
      </c>
      <c r="BQ159" s="2">
        <f>CA159/'Drive Train'!$G$35</f>
        <v>0.87456615945505789</v>
      </c>
      <c r="BR159" s="88">
        <f>BY159*12*60/(PI() * 'Drive Train'!$G$17)/BQ$2*BQ159</f>
        <v>4109.2808163110722</v>
      </c>
      <c r="BS159" s="2">
        <f>('DT-Prelim Calcs'!$C$6*BQ159-BR159)/('DT-Prelim Calcs'!$C$6*BQ159)*'DT-Prelim Calcs'!$C$7*BQ159</f>
        <v>0.24100027952365013</v>
      </c>
      <c r="BT159" s="110">
        <f>BS159/'DT-Prelim Calcs'!$C$7*('DT-Prelim Calcs'!$C$8-'DT-Prelim Calcs'!$C$9)+'DT-Prelim Calcs'!$C$9</f>
        <v>17.699307829102068</v>
      </c>
      <c r="BU159" s="110">
        <f t="shared" si="209"/>
        <v>17.699307829102068</v>
      </c>
      <c r="BV159" s="2">
        <f t="shared" si="249"/>
        <v>2.9087143952361005E-4</v>
      </c>
      <c r="BW159" s="110">
        <f>BV159*'DT-Prelim Calcs'!$C$21/BQ$2/'DT-Prelim Calcs'!$C$19/'DT-Prelim Calcs'!$C$18*3.39*'DT-Prelim Calcs'!$C$20</f>
        <v>6.8417552002182063E-3</v>
      </c>
      <c r="BX159" s="88">
        <f t="shared" si="210"/>
        <v>1</v>
      </c>
      <c r="BY159" s="110">
        <f>BW158*'DT-Prelim Calcs'!$C$11+BY158</f>
        <v>19.422692407772541</v>
      </c>
      <c r="BZ159" s="110">
        <f>BZ158+0.5*BW159*'DT-Prelim Calcs'!$C$11^2+BY159*'DT-Prelim Calcs'!$C$11</f>
        <v>104.2122519212533</v>
      </c>
      <c r="CA159" s="110">
        <f>MIN('Drive Train'!$G$35-BU158*'DT-Prelim Calcs'!$C$21*'Drive Train'!$G$38,CA158+BU$2)</f>
        <v>11.106990225079235</v>
      </c>
      <c r="CB159" s="110">
        <f>'Drive Train'!$G$35-BU159*'DT-Prelim Calcs'!$C$21*'Drive Train'!$G$38</f>
        <v>11.107062295380814</v>
      </c>
      <c r="CC159" s="1">
        <f>IF(BZ159&gt;='Drive Train'!$G$30,1,0)</f>
        <v>1</v>
      </c>
      <c r="CD159" s="110">
        <f t="shared" si="250"/>
        <v>0</v>
      </c>
      <c r="CE159" s="119">
        <f>CE158+'DT-Prelim Calcs'!$C$11</f>
        <v>6.2000000000000046</v>
      </c>
      <c r="CF159" s="2">
        <f>CP159/'Drive Train'!$G$35</f>
        <v>0.87467004709726748</v>
      </c>
      <c r="CG159" s="88">
        <f>CN159*12*60/(PI() * 'Drive Train'!$G$17)/CF$2*CF159</f>
        <v>4110.8290834720156</v>
      </c>
      <c r="CH159" s="2">
        <f>('DT-Prelim Calcs'!$C$6*CF159-CG159)/('DT-Prelim Calcs'!$C$6*CF159)*'DT-Prelim Calcs'!$C$7*CF159</f>
        <v>0.24077295002092425</v>
      </c>
      <c r="CI159" s="110">
        <f>CH159/'DT-Prelim Calcs'!$C$7*('DT-Prelim Calcs'!$C$8-'DT-Prelim Calcs'!$C$9)+'DT-Prelim Calcs'!$C$9</f>
        <v>17.685442341701762</v>
      </c>
      <c r="CJ159" s="110">
        <f t="shared" si="211"/>
        <v>17.685442341701762</v>
      </c>
      <c r="CK159" s="2">
        <f t="shared" si="251"/>
        <v>1.4497426779336298E-6</v>
      </c>
      <c r="CL159" s="110">
        <f>CK159*'DT-Prelim Calcs'!$C$21/CF$2/'DT-Prelim Calcs'!$C$19/'DT-Prelim Calcs'!$C$18*3.39*'DT-Prelim Calcs'!$C$20</f>
        <v>4.3073981327032959E-5</v>
      </c>
      <c r="CM159" s="88">
        <f t="shared" si="212"/>
        <v>1</v>
      </c>
      <c r="CN159" s="110">
        <f>CL158*'DT-Prelim Calcs'!$C$11+CN158</f>
        <v>15.380264549064753</v>
      </c>
      <c r="CO159" s="110">
        <f>CO158+0.5*CL159*'DT-Prelim Calcs'!$C$11^2+CN159*'DT-Prelim Calcs'!$C$11</f>
        <v>87.328697526698775</v>
      </c>
      <c r="CP159" s="110">
        <f>MIN('Drive Train'!$G$35-CJ158*'DT-Prelim Calcs'!$C$21*'Drive Train'!$G$38,CP158+CJ$2)</f>
        <v>11.108309598135296</v>
      </c>
      <c r="CQ159" s="110">
        <f>'Drive Train'!$G$35-CJ159*'DT-Prelim Calcs'!$C$21*'Drive Train'!$G$38</f>
        <v>11.10831018924684</v>
      </c>
      <c r="CR159" s="1">
        <f>IF(CO159&gt;='Drive Train'!$G$30,1,0)</f>
        <v>1</v>
      </c>
      <c r="CS159" s="110">
        <f t="shared" si="252"/>
        <v>0</v>
      </c>
      <c r="CT159" s="119">
        <f>CT158+'DT-Prelim Calcs'!$C$11</f>
        <v>6.2000000000000046</v>
      </c>
      <c r="CU159" s="2">
        <f>DE159/'Drive Train'!$G$35</f>
        <v>0.87467058475136295</v>
      </c>
      <c r="CV159" s="88">
        <f>DC159*12*60/(PI() * 'Drive Train'!$G$17)/CU$2*CU159</f>
        <v>4110.8369302133915</v>
      </c>
      <c r="CW159" s="2">
        <f>('DT-Prelim Calcs'!$C$6*CU159-CV159)/('DT-Prelim Calcs'!$C$6*CU159)*'DT-Prelim Calcs'!$C$7*CU159</f>
        <v>0.24077181360885977</v>
      </c>
      <c r="CX159" s="110">
        <f>CW159/'DT-Prelim Calcs'!$C$7*('DT-Prelim Calcs'!$C$8-'DT-Prelim Calcs'!$C$9)+'DT-Prelim Calcs'!$C$9</f>
        <v>17.685373028625492</v>
      </c>
      <c r="CY159" s="110">
        <f t="shared" si="213"/>
        <v>17.685373028625492</v>
      </c>
      <c r="CZ159" s="2">
        <f t="shared" si="253"/>
        <v>1.7474073854550909E-9</v>
      </c>
      <c r="DA159" s="110">
        <f>CZ159*'DT-Prelim Calcs'!$C$21/CU$2/'DT-Prelim Calcs'!$C$19/'DT-Prelim Calcs'!$C$18*3.39*'DT-Prelim Calcs'!$C$20</f>
        <v>6.2734293956845636E-8</v>
      </c>
      <c r="DB159" s="88">
        <f t="shared" si="214"/>
        <v>1</v>
      </c>
      <c r="DC159" s="110">
        <f>DA158*'DT-Prelim Calcs'!$C$11+DC158</f>
        <v>12.728511271213817</v>
      </c>
      <c r="DD159" s="110">
        <f>DD158+0.5*DA159*'DT-Prelim Calcs'!$C$11^2+DC159*'DT-Prelim Calcs'!$C$11</f>
        <v>74.30733834497083</v>
      </c>
      <c r="DE159" s="110">
        <f>MIN('Drive Train'!$G$35-CY158*'DT-Prelim Calcs'!$C$21*'Drive Train'!$G$38,DE158+CY$2)</f>
        <v>11.108316426342309</v>
      </c>
      <c r="DF159" s="110">
        <f>'Drive Train'!$G$35-CY159*'DT-Prelim Calcs'!$C$21*'Drive Train'!$G$38</f>
        <v>11.108316427423706</v>
      </c>
      <c r="DG159" s="1">
        <f>IF(DD159&gt;='Drive Train'!$G$30,1,0)</f>
        <v>1</v>
      </c>
      <c r="DH159" s="110">
        <f t="shared" si="254"/>
        <v>0</v>
      </c>
      <c r="DI159" s="119">
        <f>DI158+'DT-Prelim Calcs'!$C$11</f>
        <v>6.2000000000000046</v>
      </c>
      <c r="DJ159" s="2">
        <f>DT159/'Drive Train'!$G$35</f>
        <v>0.87467058542843201</v>
      </c>
      <c r="DK159" s="88">
        <f>DR159*12*60/(PI() * 'Drive Train'!$G$17)/DJ$2*DJ159</f>
        <v>4110.8369398398045</v>
      </c>
      <c r="DL159" s="2">
        <f>('DT-Prelim Calcs'!$C$6*DJ159-DK159)/('DT-Prelim Calcs'!$C$6*DJ159)*'DT-Prelim Calcs'!$C$7*DJ159</f>
        <v>0.24077181223934188</v>
      </c>
      <c r="DM159" s="110">
        <f>DL159/'DT-Prelim Calcs'!$C$7*('DT-Prelim Calcs'!$C$8-'DT-Prelim Calcs'!$C$9)+'DT-Prelim Calcs'!$C$9</f>
        <v>17.685372945094613</v>
      </c>
      <c r="DN159" s="110">
        <f t="shared" si="215"/>
        <v>17.685372945094613</v>
      </c>
      <c r="DO159" s="2">
        <f t="shared" si="255"/>
        <v>4.4808601273871318E-13</v>
      </c>
      <c r="DP159" s="110">
        <f>DO159*'DT-Prelim Calcs'!$C$21/DJ$2/'DT-Prelim Calcs'!$C$19/'DT-Prelim Calcs'!$C$18*3.39*'DT-Prelim Calcs'!$C$20</f>
        <v>1.886049792775852E-11</v>
      </c>
      <c r="DQ159" s="88">
        <f t="shared" si="216"/>
        <v>1</v>
      </c>
      <c r="DR159" s="110">
        <f>DP158*'DT-Prelim Calcs'!$C$11+DR158</f>
        <v>10.856671395407515</v>
      </c>
      <c r="DS159" s="110">
        <f>DS158+0.5*DP159*'DT-Prelim Calcs'!$C$11^2+DR159*'DT-Prelim Calcs'!$C$11</f>
        <v>64.344724143138038</v>
      </c>
      <c r="DT159" s="110">
        <f>MIN('Drive Train'!$G$35-DN158*'DT-Prelim Calcs'!$C$21*'Drive Train'!$G$38,DT158+DN$2)</f>
        <v>11.108316434941086</v>
      </c>
      <c r="DU159" s="110">
        <f>'Drive Train'!$G$35-DN159*'DT-Prelim Calcs'!$C$21*'Drive Train'!$G$38</f>
        <v>11.108316434941484</v>
      </c>
      <c r="DV159" s="1">
        <f>IF(DS159&gt;='Drive Train'!$G$30,1,0)</f>
        <v>1</v>
      </c>
      <c r="DW159" s="110">
        <f t="shared" si="256"/>
        <v>0</v>
      </c>
      <c r="DX159" s="119">
        <f>DX158+'DT-Prelim Calcs'!$C$11</f>
        <v>6.2000000000000046</v>
      </c>
      <c r="DY159" s="2">
        <f>EI159/'Drive Train'!$G$35</f>
        <v>0.87467058542861498</v>
      </c>
      <c r="DZ159" s="88">
        <f>EG159*12*60/(PI() * 'Drive Train'!$G$17)/DY$2*DY159</f>
        <v>4110.8369398423247</v>
      </c>
      <c r="EA159" s="2">
        <f>('DT-Prelim Calcs'!$C$6*DY159-DZ159)/('DT-Prelim Calcs'!$C$6*DY159)*'DT-Prelim Calcs'!$C$7*DY159</f>
        <v>0.24077181223899125</v>
      </c>
      <c r="EB159" s="110">
        <f>EA159/'DT-Prelim Calcs'!$C$7*('DT-Prelim Calcs'!$C$8-'DT-Prelim Calcs'!$C$9)+'DT-Prelim Calcs'!$C$9</f>
        <v>17.685372945073226</v>
      </c>
      <c r="EC159" s="110">
        <f t="shared" si="217"/>
        <v>17.685372945073226</v>
      </c>
      <c r="ED159" s="2">
        <f t="shared" si="257"/>
        <v>1.3877787807814457E-16</v>
      </c>
      <c r="EE159" s="110">
        <f>ED159*'DT-Prelim Calcs'!$C$21/DY$2/'DT-Prelim Calcs'!$C$19/'DT-Prelim Calcs'!$C$18*3.39*'DT-Prelim Calcs'!$C$20</f>
        <v>6.7003532470867188E-15</v>
      </c>
      <c r="EF159" s="88">
        <f t="shared" si="218"/>
        <v>1</v>
      </c>
      <c r="EG159" s="110">
        <f>EE158*'DT-Prelim Calcs'!$C$11+EG158</f>
        <v>9.4647904472821693</v>
      </c>
      <c r="EH159" s="110">
        <f>EH158+0.5*EE159*'DT-Prelim Calcs'!$C$11^2+EG159*'DT-Prelim Calcs'!$C$11</f>
        <v>56.60544562729018</v>
      </c>
      <c r="EI159" s="110">
        <f>MIN('Drive Train'!$G$35-EC158*'DT-Prelim Calcs'!$C$21*'Drive Train'!$G$38,EI158+EC$2)</f>
        <v>11.10831643494341</v>
      </c>
      <c r="EJ159" s="110">
        <f>'Drive Train'!$G$35-EC159*'DT-Prelim Calcs'!$C$21*'Drive Train'!$G$38</f>
        <v>11.10831643494341</v>
      </c>
      <c r="EK159" s="1">
        <f>IF(EH159&gt;='Drive Train'!$G$30,1,0)</f>
        <v>1</v>
      </c>
      <c r="EL159" s="110">
        <f t="shared" si="258"/>
        <v>0</v>
      </c>
      <c r="EM159" s="119">
        <f>EM158+'DT-Prelim Calcs'!$C$11</f>
        <v>6.2000000000000046</v>
      </c>
      <c r="EN159" s="2">
        <f>EX159/'Drive Train'!$G$35</f>
        <v>0.87467058542861498</v>
      </c>
      <c r="EO159" s="88">
        <f>EV159*12*60/(PI() * 'Drive Train'!$G$17)/EN$2*EN159</f>
        <v>4110.8369398423256</v>
      </c>
      <c r="EP159" s="2">
        <f>('DT-Prelim Calcs'!$C$6*EN159-EO159)/('DT-Prelim Calcs'!$C$6*EN159)*'DT-Prelim Calcs'!$C$7*EN159</f>
        <v>0.24077181223899105</v>
      </c>
      <c r="EQ159" s="110">
        <f>EP159/'DT-Prelim Calcs'!$C$7*('DT-Prelim Calcs'!$C$8-'DT-Prelim Calcs'!$C$9)+'DT-Prelim Calcs'!$C$9</f>
        <v>17.685372945073215</v>
      </c>
      <c r="ER159" s="110">
        <f t="shared" si="219"/>
        <v>17.685372945073215</v>
      </c>
      <c r="ES159" s="2">
        <f t="shared" si="259"/>
        <v>-8.3266726846886741E-17</v>
      </c>
      <c r="ET159" s="110">
        <f>ES159*'DT-Prelim Calcs'!$C$21/EN$2/'DT-Prelim Calcs'!$C$19/'DT-Prelim Calcs'!$C$18*3.39*'DT-Prelim Calcs'!$C$20</f>
        <v>-4.5356237364894706E-15</v>
      </c>
      <c r="EU159" s="88">
        <f t="shared" si="220"/>
        <v>1</v>
      </c>
      <c r="EV159" s="110">
        <f>ET158*'DT-Prelim Calcs'!$C$11+EV158</f>
        <v>8.3892460782728335</v>
      </c>
      <c r="EW159" s="110">
        <f>EW158+0.5*ET159*'DT-Prelim Calcs'!$C$11^2+EV159*'DT-Prelim Calcs'!$C$11</f>
        <v>50.469882031849878</v>
      </c>
      <c r="EX159" s="110">
        <f>MIN('Drive Train'!$G$35-ER158*'DT-Prelim Calcs'!$C$21*'Drive Train'!$G$38,EX158+ER$2)</f>
        <v>11.10831643494341</v>
      </c>
      <c r="EY159" s="110">
        <f>'Drive Train'!$G$35-ER159*'DT-Prelim Calcs'!$C$21*'Drive Train'!$G$38</f>
        <v>11.10831643494341</v>
      </c>
      <c r="EZ159" s="1">
        <f>IF(EW159&gt;='Drive Train'!$G$30,1,0)</f>
        <v>1</v>
      </c>
      <c r="FA159" s="110">
        <f t="shared" si="260"/>
        <v>0</v>
      </c>
      <c r="FB159" s="119">
        <f>FB158+'DT-Prelim Calcs'!$C$11</f>
        <v>6.2000000000000046</v>
      </c>
      <c r="FC159" s="2">
        <f>FM159/'Drive Train'!$G$35</f>
        <v>0.87467058542861498</v>
      </c>
      <c r="FD159" s="88">
        <f>FK159*12*60/(PI() * 'Drive Train'!$G$17)/FC$2*FC159</f>
        <v>4110.8369398423247</v>
      </c>
      <c r="FE159" s="2">
        <f>('DT-Prelim Calcs'!$C$6*FC159-FD159)/('DT-Prelim Calcs'!$C$6*FC159)*'DT-Prelim Calcs'!$C$7*FC159</f>
        <v>0.24077181223899125</v>
      </c>
      <c r="FF159" s="110">
        <f>FE159/'DT-Prelim Calcs'!$C$7*('DT-Prelim Calcs'!$C$8-'DT-Prelim Calcs'!$C$9)+'DT-Prelim Calcs'!$C$9</f>
        <v>17.685372945073226</v>
      </c>
      <c r="FG159" s="110">
        <f t="shared" si="221"/>
        <v>17.685372945073226</v>
      </c>
      <c r="FH159" s="2">
        <f t="shared" si="261"/>
        <v>1.1102230246251565E-16</v>
      </c>
      <c r="FI159" s="110">
        <f>FH159*'DT-Prelim Calcs'!$C$21/FC$2/'DT-Prelim Calcs'!$C$19/'DT-Prelim Calcs'!$C$18*3.39*'DT-Prelim Calcs'!$C$20</f>
        <v>6.7347140329692135E-15</v>
      </c>
      <c r="FJ159" s="88">
        <f t="shared" si="222"/>
        <v>1</v>
      </c>
      <c r="FK159" s="110">
        <f>FI158*'DT-Prelim Calcs'!$C$11+FK158</f>
        <v>7.5332005600817276</v>
      </c>
      <c r="FL159" s="110">
        <f>FL158+0.5*FI159*'DT-Prelim Calcs'!$C$11^2+FK159*'DT-Prelim Calcs'!$C$11</f>
        <v>45.509922478827974</v>
      </c>
      <c r="FM159" s="110">
        <f>MIN('Drive Train'!$G$35-FG158*'DT-Prelim Calcs'!$C$21*'Drive Train'!$G$38,FM158+FG$2)</f>
        <v>11.10831643494341</v>
      </c>
      <c r="FN159" s="110">
        <f>'Drive Train'!$G$35-FG159*'DT-Prelim Calcs'!$C$21*'Drive Train'!$G$38</f>
        <v>11.10831643494341</v>
      </c>
      <c r="FO159" s="1">
        <f>IF(FL159&gt;='Drive Train'!$G$30,1,0)</f>
        <v>1</v>
      </c>
      <c r="FP159" s="110">
        <f t="shared" si="262"/>
        <v>0</v>
      </c>
      <c r="FQ159" s="119">
        <f>FQ158+'DT-Prelim Calcs'!$C$11</f>
        <v>6.2000000000000046</v>
      </c>
      <c r="FR159" s="2">
        <f>GB159/'Drive Train'!$G$35</f>
        <v>0.87467058542861498</v>
      </c>
      <c r="FS159" s="88">
        <f>FZ159*12*60/(PI() * 'Drive Train'!$G$17)/FR$2*FR159</f>
        <v>4110.8369398423247</v>
      </c>
      <c r="FT159" s="2">
        <f>('DT-Prelim Calcs'!$C$6*FR159-FS159)/('DT-Prelim Calcs'!$C$6*FR159)*'DT-Prelim Calcs'!$C$7*FR159</f>
        <v>0.24077181223899125</v>
      </c>
      <c r="FU159" s="110">
        <f>FT159/'DT-Prelim Calcs'!$C$7*('DT-Prelim Calcs'!$C$8-'DT-Prelim Calcs'!$C$9)+'DT-Prelim Calcs'!$C$9</f>
        <v>17.685372945073226</v>
      </c>
      <c r="FV159" s="110">
        <f t="shared" si="223"/>
        <v>17.685372945073226</v>
      </c>
      <c r="FW159" s="2">
        <f t="shared" si="263"/>
        <v>1.3877787807814457E-16</v>
      </c>
      <c r="FX159" s="110">
        <f>FW159*'DT-Prelim Calcs'!$C$21/FR$2/'DT-Prelim Calcs'!$C$19/'DT-Prelim Calcs'!$C$18*3.39*'DT-Prelim Calcs'!$C$20</f>
        <v>9.2774121882739154E-15</v>
      </c>
      <c r="FY159" s="88">
        <f t="shared" si="224"/>
        <v>1</v>
      </c>
      <c r="FZ159" s="110">
        <f>FX158*'DT-Prelim Calcs'!$C$11+FZ158</f>
        <v>6.8356819897037893</v>
      </c>
      <c r="GA159" s="110">
        <f>GA158+0.5*FX159*'DT-Prelim Calcs'!$C$11^2+FZ159*'DT-Prelim Calcs'!$C$11</f>
        <v>41.424680491457416</v>
      </c>
      <c r="GB159" s="110">
        <f>MIN('Drive Train'!$G$35-FV158*'DT-Prelim Calcs'!$C$21*'Drive Train'!$G$38,GB158+FV$2)</f>
        <v>11.10831643494341</v>
      </c>
      <c r="GC159" s="110">
        <f>'Drive Train'!$G$35-FV159*'DT-Prelim Calcs'!$C$21*'Drive Train'!$G$38</f>
        <v>11.10831643494341</v>
      </c>
      <c r="GD159" s="1">
        <f>IF(GA159&gt;='Drive Train'!$G$30,1,0)</f>
        <v>1</v>
      </c>
      <c r="GE159" s="110">
        <f t="shared" si="264"/>
        <v>0</v>
      </c>
      <c r="GF159" s="119">
        <f>GF158+'DT-Prelim Calcs'!$C$11</f>
        <v>6.2000000000000046</v>
      </c>
      <c r="GG159" s="2">
        <f>GQ159/'Drive Train'!$G$35</f>
        <v>0.87467058508055595</v>
      </c>
      <c r="GH159" s="88">
        <f>GO159*12*60/(PI() * 'Drive Train'!$G$17)/GG$2*GG159</f>
        <v>4110.8369349227387</v>
      </c>
      <c r="GI159" s="2">
        <f>('DT-Prelim Calcs'!$C$6*GG159-GH159)/('DT-Prelim Calcs'!$C$6*GG159)*'DT-Prelim Calcs'!$C$7*GG159</f>
        <v>0.24077181293600486</v>
      </c>
      <c r="GJ159" s="110">
        <f>GI159/'DT-Prelim Calcs'!$C$7*('DT-Prelim Calcs'!$C$8-'DT-Prelim Calcs'!$C$9)+'DT-Prelim Calcs'!$C$9</f>
        <v>17.685372987586113</v>
      </c>
      <c r="GK159" s="110">
        <f t="shared" si="265"/>
        <v>17.685372987586113</v>
      </c>
      <c r="GL159" s="2">
        <f t="shared" si="266"/>
        <v>8.8934337671986441E-10</v>
      </c>
      <c r="GM159" s="110">
        <f>GL159*'DT-Prelim Calcs'!$C$21/GG$2/'DT-Prelim Calcs'!$C$19/'DT-Prelim Calcs'!$C$18*3.39*'DT-Prelim Calcs'!$C$20</f>
        <v>3.3029620174347951E-8</v>
      </c>
      <c r="GN159" s="88">
        <f t="shared" si="225"/>
        <v>1</v>
      </c>
      <c r="GO159" s="110">
        <f>GM158*'DT-Prelim Calcs'!$C$11+GO158</f>
        <v>12.304227571638149</v>
      </c>
      <c r="GP159" s="110">
        <f>GP158+0.5*GM159*'DT-Prelim Calcs'!$C$11^2+GO159*'DT-Prelim Calcs'!$C$11</f>
        <v>70.207907358191534</v>
      </c>
      <c r="GQ159" s="110">
        <f>MIN('Drive Train'!$G$35-GK158*'DT-Prelim Calcs'!$C$21*'Drive Train'!$G$38,GQ158+GK$2)</f>
        <v>11.108316430523059</v>
      </c>
      <c r="GR159" s="110">
        <f>'Drive Train'!$G$35-GK159*'DT-Prelim Calcs'!$C$21*'Drive Train'!$G$38</f>
        <v>11.108316431117249</v>
      </c>
      <c r="GS159" s="1">
        <f>IF(GP159&gt;='Drive Train'!$G$30,1,0)</f>
        <v>1</v>
      </c>
      <c r="GT159" s="110">
        <f t="shared" si="267"/>
        <v>0</v>
      </c>
      <c r="GU159" s="119">
        <f>GU158+'DT-Prelim Calcs'!$C$11</f>
        <v>6.2000000000000046</v>
      </c>
      <c r="GV159" s="2">
        <f>HF159/'Drive Train'!$G$35</f>
        <v>0.87467058517981677</v>
      </c>
      <c r="GW159" s="88">
        <f>HD159*12*60/(PI() * 'Drive Train'!$G$17)/GV$2*GV159</f>
        <v>4110.8369363257252</v>
      </c>
      <c r="GX159" s="2">
        <f>('DT-Prelim Calcs'!$C$6*GV159-GW159)/('DT-Prelim Calcs'!$C$6*GV159)*'DT-Prelim Calcs'!$C$7*GV159</f>
        <v>0.24077181273722778</v>
      </c>
      <c r="GY159" s="110">
        <f>GX159/'DT-Prelim Calcs'!$C$7*('DT-Prelim Calcs'!$C$8-'DT-Prelim Calcs'!$C$9)+'DT-Prelim Calcs'!$C$9</f>
        <v>17.685372975462123</v>
      </c>
      <c r="GZ159" s="110">
        <f t="shared" si="226"/>
        <v>17.685372975462123</v>
      </c>
      <c r="HA159" s="2">
        <f t="shared" si="268"/>
        <v>6.3571697905828728E-10</v>
      </c>
      <c r="HB159" s="110">
        <f>HA159*'DT-Prelim Calcs'!$C$21/GV$2/'DT-Prelim Calcs'!$C$19/'DT-Prelim Calcs'!$C$18*3.39*'DT-Prelim Calcs'!$C$20</f>
        <v>2.361010483276267E-8</v>
      </c>
      <c r="HC159" s="88">
        <f t="shared" si="227"/>
        <v>1</v>
      </c>
      <c r="HD159" s="110">
        <f>HB158*'DT-Prelim Calcs'!$C$11+HD158</f>
        <v>12.304227574441128</v>
      </c>
      <c r="HE159" s="110">
        <f>HE158+0.5*HB159*'DT-Prelim Calcs'!$C$11^2+HD159*'DT-Prelim Calcs'!$C$11</f>
        <v>70.875524381594118</v>
      </c>
      <c r="HF159" s="110">
        <f>MIN('Drive Train'!$G$35-GZ158*'DT-Prelim Calcs'!$C$21*'Drive Train'!$G$38,HF158+GZ$2)</f>
        <v>11.108316431783672</v>
      </c>
      <c r="HG159" s="110">
        <f>'Drive Train'!$G$35-GZ159*'DT-Prelim Calcs'!$C$21*'Drive Train'!$G$38</f>
        <v>11.108316432208408</v>
      </c>
      <c r="HH159" s="1">
        <f>IF(HE159&gt;='Drive Train'!$G$30,1,0)</f>
        <v>1</v>
      </c>
      <c r="HI159" s="110">
        <f t="shared" si="269"/>
        <v>0</v>
      </c>
      <c r="HJ159" s="119">
        <f>HJ158+'DT-Prelim Calcs'!$C$11</f>
        <v>6.2000000000000046</v>
      </c>
      <c r="HK159" s="2">
        <f>HU159/'Drive Train'!$G$35</f>
        <v>0.8746705852279103</v>
      </c>
      <c r="HL159" s="88">
        <f>HS159*12*60/(PI() * 'Drive Train'!$G$17)/HK$2*HK159</f>
        <v>4110.8369370054961</v>
      </c>
      <c r="HM159" s="2">
        <f>('DT-Prelim Calcs'!$C$6*HK159-HL159)/('DT-Prelim Calcs'!$C$6*HK159)*'DT-Prelim Calcs'!$C$7*HK159</f>
        <v>0.24077181264091693</v>
      </c>
      <c r="HN159" s="110">
        <f>HM159/'DT-Prelim Calcs'!$C$7*('DT-Prelim Calcs'!$C$8-'DT-Prelim Calcs'!$C$9)+'DT-Prelim Calcs'!$C$9</f>
        <v>17.685372969587842</v>
      </c>
      <c r="HO159" s="110">
        <f t="shared" si="228"/>
        <v>17.685372969587842</v>
      </c>
      <c r="HP159" s="2">
        <f t="shared" si="270"/>
        <v>5.1283075008790036E-10</v>
      </c>
      <c r="HQ159" s="110">
        <f>HP159*'DT-Prelim Calcs'!$C$21/HK$2/'DT-Prelim Calcs'!$C$19/'DT-Prelim Calcs'!$C$18*3.39*'DT-Prelim Calcs'!$C$20</f>
        <v>1.9046192204863996E-8</v>
      </c>
      <c r="HR159" s="88">
        <f t="shared" si="229"/>
        <v>1</v>
      </c>
      <c r="HS159" s="110">
        <f>HQ158*'DT-Prelim Calcs'!$C$11+HS158</f>
        <v>12.304227575799217</v>
      </c>
      <c r="HT159" s="110">
        <f>HT158+0.5*HQ159*'DT-Prelim Calcs'!$C$11^2+HS159*'DT-Prelim Calcs'!$C$11</f>
        <v>71.344247146062131</v>
      </c>
      <c r="HU159" s="110">
        <f>MIN('Drive Train'!$G$35-HO158*'DT-Prelim Calcs'!$C$21*'Drive Train'!$G$38,HU158+HO$2)</f>
        <v>11.10831643239446</v>
      </c>
      <c r="HV159" s="110">
        <f>'Drive Train'!$G$35-HO159*'DT-Prelim Calcs'!$C$21*'Drive Train'!$G$38</f>
        <v>11.108316432737094</v>
      </c>
      <c r="HW159" s="1">
        <f>IF(HT159&gt;='Drive Train'!$G$30,1,0)</f>
        <v>1</v>
      </c>
      <c r="HX159" s="110">
        <f t="shared" si="271"/>
        <v>0</v>
      </c>
      <c r="HY159" s="119">
        <f>HY158+'DT-Prelim Calcs'!$C$11</f>
        <v>6.2000000000000046</v>
      </c>
      <c r="HZ159" s="2">
        <f>IJ159/'Drive Train'!$G$35</f>
        <v>0.87467058525377261</v>
      </c>
      <c r="IA159" s="88">
        <f>IH159*12*60/(PI() * 'Drive Train'!$G$17)/HZ$2*HZ159</f>
        <v>4110.8369373710439</v>
      </c>
      <c r="IB159" s="2">
        <f>('DT-Prelim Calcs'!$C$6*HZ159-IA159)/('DT-Prelim Calcs'!$C$6*HZ159)*'DT-Prelim Calcs'!$C$7*HZ159</f>
        <v>0.24077181258912561</v>
      </c>
      <c r="IC159" s="110">
        <f>IB159/'DT-Prelim Calcs'!$C$7*('DT-Prelim Calcs'!$C$8-'DT-Prelim Calcs'!$C$9)+'DT-Prelim Calcs'!$C$9</f>
        <v>17.685372966428936</v>
      </c>
      <c r="ID159" s="110">
        <f t="shared" si="230"/>
        <v>17.685372966428936</v>
      </c>
      <c r="IE159" s="2">
        <f t="shared" si="272"/>
        <v>4.4674838828306918E-10</v>
      </c>
      <c r="IF159" s="110">
        <f>IE159*'DT-Prelim Calcs'!$C$21/HZ$2/'DT-Prelim Calcs'!$C$19/'DT-Prelim Calcs'!$C$18*3.39*'DT-Prelim Calcs'!$C$20</f>
        <v>1.6591937337989403E-8</v>
      </c>
      <c r="IG159" s="88">
        <f t="shared" si="231"/>
        <v>1</v>
      </c>
      <c r="IH159" s="110">
        <f>IF158*'DT-Prelim Calcs'!$C$11+IH158</f>
        <v>12.304227576529533</v>
      </c>
      <c r="II159" s="110">
        <f>II158+0.5*IF159*'DT-Prelim Calcs'!$C$11^2+IH159*'DT-Prelim Calcs'!$C$11</f>
        <v>71.673312517155551</v>
      </c>
      <c r="IJ159" s="110">
        <f>MIN('Drive Train'!$G$35-ID158*'DT-Prelim Calcs'!$C$21*'Drive Train'!$G$38,IJ158+ID$2)</f>
        <v>11.108316432722912</v>
      </c>
      <c r="IK159" s="110">
        <f>'Drive Train'!$G$35-ID159*'DT-Prelim Calcs'!$C$21*'Drive Train'!$G$38</f>
        <v>11.108316433021395</v>
      </c>
      <c r="IL159" s="1">
        <f>IF(II159&gt;='Drive Train'!$G$30,1,0)</f>
        <v>1</v>
      </c>
      <c r="IM159" s="110">
        <f t="shared" si="273"/>
        <v>0</v>
      </c>
      <c r="IN159" s="119">
        <f>IN158+'DT-Prelim Calcs'!$C$11</f>
        <v>6.2000000000000046</v>
      </c>
      <c r="IO159" s="2">
        <f>IY159/'Drive Train'!$G$35</f>
        <v>0.87467058526895514</v>
      </c>
      <c r="IP159" s="88">
        <f>IW159*12*60/(PI() * 'Drive Train'!$G$17)/IO$2*IO159</f>
        <v>4110.8369375856382</v>
      </c>
      <c r="IQ159" s="2">
        <f>('DT-Prelim Calcs'!$C$6*IO159-IP159)/('DT-Prelim Calcs'!$C$6*IO159)*'DT-Prelim Calcs'!$C$7*IO159</f>
        <v>0.24077181255872163</v>
      </c>
      <c r="IR159" s="110">
        <f>IQ159/'DT-Prelim Calcs'!$C$7*('DT-Prelim Calcs'!$C$8-'DT-Prelim Calcs'!$C$9)+'DT-Prelim Calcs'!$C$9</f>
        <v>17.685372964574512</v>
      </c>
      <c r="IS159" s="110">
        <f t="shared" si="232"/>
        <v>17.685372964574512</v>
      </c>
      <c r="IT159" s="2">
        <f t="shared" si="274"/>
        <v>4.0795494760104134E-10</v>
      </c>
      <c r="IU159" s="110">
        <f>IT159*'DT-Prelim Calcs'!$C$21/IO$2/'DT-Prelim Calcs'!$C$19/'DT-Prelim Calcs'!$C$18*3.39*'DT-Prelim Calcs'!$C$20</f>
        <v>1.515117481079842E-8</v>
      </c>
      <c r="IV159" s="88">
        <f t="shared" si="233"/>
        <v>1</v>
      </c>
      <c r="IW159" s="110">
        <f>IU158*'DT-Prelim Calcs'!$C$11+IW158</f>
        <v>12.304227576958265</v>
      </c>
      <c r="IX159" s="110">
        <f>IX158+0.5*IU159*'DT-Prelim Calcs'!$C$11^2+IW159*'DT-Prelim Calcs'!$C$11</f>
        <v>71.906030298509449</v>
      </c>
      <c r="IY159" s="110">
        <f>MIN('Drive Train'!$G$35-IS158*'DT-Prelim Calcs'!$C$21*'Drive Train'!$G$38,IY158+IS$2)</f>
        <v>11.10831643291573</v>
      </c>
      <c r="IZ159" s="110">
        <f>'Drive Train'!$G$35-IS159*'DT-Prelim Calcs'!$C$21*'Drive Train'!$G$38</f>
        <v>11.108316433188293</v>
      </c>
      <c r="JA159" s="1">
        <f>IF(IX159&gt;='Drive Train'!$G$30,1,0)</f>
        <v>1</v>
      </c>
      <c r="JB159" s="110">
        <f t="shared" si="275"/>
        <v>0</v>
      </c>
      <c r="JC159" s="119">
        <f>JC158+'DT-Prelim Calcs'!$C$11</f>
        <v>6.2000000000000046</v>
      </c>
      <c r="JD159" s="2">
        <f>JN159/'Drive Train'!$G$35</f>
        <v>0.87467058527784491</v>
      </c>
      <c r="JE159" s="88">
        <f>JL159*12*60/(PI() * 'Drive Train'!$G$17)/JD$2*JD159</f>
        <v>4110.8369377112922</v>
      </c>
      <c r="JF159" s="2">
        <f>('DT-Prelim Calcs'!$C$6*JD159-JE159)/('DT-Prelim Calcs'!$C$6*JD159)*'DT-Prelim Calcs'!$C$7*JD159</f>
        <v>0.24077181254091856</v>
      </c>
      <c r="JG159" s="110">
        <f>JF159/'DT-Prelim Calcs'!$C$7*('DT-Prelim Calcs'!$C$8-'DT-Prelim Calcs'!$C$9)+'DT-Prelim Calcs'!$C$9</f>
        <v>17.685372963488653</v>
      </c>
      <c r="JH159" s="110">
        <f t="shared" si="234"/>
        <v>17.685372963488653</v>
      </c>
      <c r="JI159" s="2">
        <f t="shared" si="276"/>
        <v>3.8523950696145448E-10</v>
      </c>
      <c r="JJ159" s="110">
        <f>JI159*'DT-Prelim Calcs'!$C$21/JD$2/'DT-Prelim Calcs'!$C$19/'DT-Prelim Calcs'!$C$18*3.39*'DT-Prelim Calcs'!$C$20</f>
        <v>1.430753848757561E-8</v>
      </c>
      <c r="JK159" s="88">
        <f t="shared" si="235"/>
        <v>1</v>
      </c>
      <c r="JL159" s="110">
        <f>JJ158*'DT-Prelim Calcs'!$C$11+JL158</f>
        <v>12.304227577209305</v>
      </c>
      <c r="JM159" s="110">
        <f>JM158+0.5*JJ159*'DT-Prelim Calcs'!$C$11^2+JL159*'DT-Prelim Calcs'!$C$11</f>
        <v>72.06366304261023</v>
      </c>
      <c r="JN159" s="110">
        <f>MIN('Drive Train'!$G$35-JH158*'DT-Prelim Calcs'!$C$21*'Drive Train'!$G$38,JN158+JH$2)</f>
        <v>11.10831643302863</v>
      </c>
      <c r="JO159" s="110">
        <f>'Drive Train'!$G$35-JH159*'DT-Prelim Calcs'!$C$21*'Drive Train'!$G$38</f>
        <v>11.108316433286021</v>
      </c>
      <c r="JP159" s="1">
        <f>IF(JM159&gt;='Drive Train'!$G$30,1,0)</f>
        <v>1</v>
      </c>
      <c r="JQ159" s="110">
        <f>MIN(JG159,'DT-Prelim Calcs'!$C$10)*'DT-Prelim Calcs'!$C$11*1000/60/60*(1-JP159)</f>
        <v>0</v>
      </c>
      <c r="JR159" s="119">
        <f>JR158+'DT-Prelim Calcs'!$C$11</f>
        <v>6.2000000000000046</v>
      </c>
      <c r="JS159" s="2">
        <f>KC159/'Drive Train'!$G$35</f>
        <v>0.87467058528111585</v>
      </c>
      <c r="JT159" s="88">
        <f>KA159*12*60/(PI() * 'Drive Train'!$G$17)/JS$2*JS159</f>
        <v>4110.8369377575209</v>
      </c>
      <c r="JU159" s="2">
        <f>('DT-Prelim Calcs'!$C$6*JS159-JT159)/('DT-Prelim Calcs'!$C$6*JS159)*'DT-Prelim Calcs'!$C$7*JS159</f>
        <v>0.24077181253436919</v>
      </c>
      <c r="JV159" s="110">
        <f>JU159/'DT-Prelim Calcs'!$C$7*('DT-Prelim Calcs'!$C$8-'DT-Prelim Calcs'!$C$9)+'DT-Prelim Calcs'!$C$9</f>
        <v>17.685372963089186</v>
      </c>
      <c r="JW159" s="110">
        <f t="shared" si="236"/>
        <v>17.685372963089186</v>
      </c>
      <c r="JX159" s="2">
        <f t="shared" si="277"/>
        <v>3.7688283049952531E-10</v>
      </c>
      <c r="JY159" s="110">
        <f>JX159*'DT-Prelim Calcs'!$C$21/JS$2/'DT-Prelim Calcs'!$C$19/'DT-Prelim Calcs'!$C$18*3.39*'DT-Prelim Calcs'!$C$20</f>
        <v>1.3997177094346976E-8</v>
      </c>
      <c r="JZ159" s="88">
        <f t="shared" si="237"/>
        <v>1</v>
      </c>
      <c r="KA159" s="110">
        <f>JY158*'DT-Prelim Calcs'!$C$11+KA158</f>
        <v>12.304227577301662</v>
      </c>
      <c r="KB159" s="110">
        <f>KB158+0.5*JY159*'DT-Prelim Calcs'!$C$11^2+KA159*'DT-Prelim Calcs'!$C$11</f>
        <v>72.125753125920042</v>
      </c>
      <c r="KC159" s="110">
        <f>MIN('Drive Train'!$G$35-JW158*'DT-Prelim Calcs'!$C$21*'Drive Train'!$G$38,KC158+JW$2)</f>
        <v>11.10831643307017</v>
      </c>
      <c r="KD159" s="110">
        <f>'Drive Train'!$G$35-JW159*'DT-Prelim Calcs'!$C$21*'Drive Train'!$G$38</f>
        <v>11.108316433321972</v>
      </c>
      <c r="KE159" s="1">
        <f>IF(KB159&gt;='Drive Train'!$G$30,1,0)</f>
        <v>1</v>
      </c>
      <c r="KF159" s="110">
        <f>MIN(JV159,'DT-Prelim Calcs'!$C$10)*'DT-Prelim Calcs'!$C$11*1000/60/60*(1-KE159)</f>
        <v>0</v>
      </c>
      <c r="KG159" s="119">
        <f>KG158+'DT-Prelim Calcs'!$C$11</f>
        <v>6.2000000000000046</v>
      </c>
      <c r="KH159" s="2">
        <f>KR159/'Drive Train'!$G$35</f>
        <v>0.8746705852808726</v>
      </c>
      <c r="KI159" s="88">
        <f>KP159*12*60/(PI() * 'Drive Train'!$G$17)/KH$2*KH159</f>
        <v>4110.8369377540839</v>
      </c>
      <c r="KJ159" s="2">
        <f>('DT-Prelim Calcs'!$C$6*KH159-KI159)/('DT-Prelim Calcs'!$C$6*KH159)*'DT-Prelim Calcs'!$C$7*KH159</f>
        <v>0.24077181253485602</v>
      </c>
      <c r="KK159" s="110">
        <f>KJ159/'DT-Prelim Calcs'!$C$7*('DT-Prelim Calcs'!$C$8-'DT-Prelim Calcs'!$C$9)+'DT-Prelim Calcs'!$C$9</f>
        <v>17.68537296311888</v>
      </c>
      <c r="KL159" s="110">
        <f t="shared" si="238"/>
        <v>17.68537296311888</v>
      </c>
      <c r="KM159" s="2">
        <f t="shared" si="278"/>
        <v>3.775040280373787E-10</v>
      </c>
      <c r="KN159" s="110">
        <f>KM159*'DT-Prelim Calcs'!$C$21/KH$2/'DT-Prelim Calcs'!$C$19/'DT-Prelim Calcs'!$C$18*3.39*'DT-Prelim Calcs'!$C$20</f>
        <v>1.4020247956812062E-8</v>
      </c>
      <c r="KO159" s="88">
        <f t="shared" si="239"/>
        <v>1</v>
      </c>
      <c r="KP159" s="110">
        <f>KN158*'DT-Prelim Calcs'!$C$11+KP158</f>
        <v>12.304227577294796</v>
      </c>
      <c r="KQ159" s="110">
        <f>KQ158+0.5*KN159*'DT-Prelim Calcs'!$C$11^2+KP159*'DT-Prelim Calcs'!$C$11</f>
        <v>72.121197689962699</v>
      </c>
      <c r="KR159" s="110">
        <f>MIN('Drive Train'!$G$35-KL158*'DT-Prelim Calcs'!$C$21*'Drive Train'!$G$38,KR158+KL$2)</f>
        <v>11.108316433067081</v>
      </c>
      <c r="KS159" s="110">
        <f>'Drive Train'!$G$35-KL159*'DT-Prelim Calcs'!$C$21*'Drive Train'!$G$38</f>
        <v>11.108316433319301</v>
      </c>
      <c r="KT159" s="1">
        <f>IF(KQ159&gt;='Drive Train'!$G$30,1,0)</f>
        <v>1</v>
      </c>
      <c r="KU159" s="110">
        <f>MIN(KK159,'DT-Prelim Calcs'!$C$10)*'DT-Prelim Calcs'!$C$11*1000/60/60*(1-KT159)</f>
        <v>0</v>
      </c>
      <c r="KV159" s="119">
        <f>KV158+'DT-Prelim Calcs'!$C$11</f>
        <v>6.2000000000000046</v>
      </c>
      <c r="KW159" s="2">
        <f>LG159/'Drive Train'!$G$35</f>
        <v>0.87467058528110087</v>
      </c>
      <c r="KX159" s="88">
        <f>LE159*12*60/(PI() * 'Drive Train'!$G$17)/KW$2*KW159</f>
        <v>4110.8369377573108</v>
      </c>
      <c r="KY159" s="2">
        <f>('DT-Prelim Calcs'!$C$6*KW159-KX159)/('DT-Prelim Calcs'!$C$6*KW159)*'DT-Prelim Calcs'!$C$7*KW159</f>
        <v>0.24077181253439867</v>
      </c>
      <c r="KZ159" s="110">
        <f>KY159/'DT-Prelim Calcs'!$C$7*('DT-Prelim Calcs'!$C$8-'DT-Prelim Calcs'!$C$9)+'DT-Prelim Calcs'!$C$9</f>
        <v>17.685372963090984</v>
      </c>
      <c r="LA159" s="110">
        <f t="shared" si="240"/>
        <v>17.685372963090984</v>
      </c>
      <c r="LB159" s="2">
        <f t="shared" si="279"/>
        <v>3.7692049481563572E-10</v>
      </c>
      <c r="LC159" s="110">
        <f>LB159*'DT-Prelim Calcs'!$C$21/KW$2/'DT-Prelim Calcs'!$C$19/'DT-Prelim Calcs'!$C$18*3.39*'DT-Prelim Calcs'!$C$20</f>
        <v>1.3998575921940253E-8</v>
      </c>
      <c r="LD159" s="88">
        <f t="shared" si="241"/>
        <v>1</v>
      </c>
      <c r="LE159" s="110">
        <f>LC158*'DT-Prelim Calcs'!$C$11+LE158</f>
        <v>12.304227577301242</v>
      </c>
      <c r="LF159" s="110">
        <f>LF158+0.5*LC159*'DT-Prelim Calcs'!$C$11^2+LE159*'DT-Prelim Calcs'!$C$11</f>
        <v>72.125538041444713</v>
      </c>
      <c r="LG159" s="110">
        <f>MIN('Drive Train'!$G$35-LA158*'DT-Prelim Calcs'!$C$21*'Drive Train'!$G$38,LG158+LA$2)</f>
        <v>11.10831643306998</v>
      </c>
      <c r="LH159" s="110">
        <f>'Drive Train'!$G$35-LA159*'DT-Prelim Calcs'!$C$21*'Drive Train'!$G$38</f>
        <v>11.108316433321811</v>
      </c>
      <c r="LI159" s="1">
        <f>IF(LF159&gt;='Drive Train'!$G$30,1,0)</f>
        <v>1</v>
      </c>
      <c r="LJ159" s="110">
        <f>MIN(KZ159,'DT-Prelim Calcs'!$C$10)*'DT-Prelim Calcs'!$C$11*1000/60/60*(1-LI159)</f>
        <v>0</v>
      </c>
      <c r="LK159" s="119">
        <f>LK158+'DT-Prelim Calcs'!$C$11</f>
        <v>6.2000000000000046</v>
      </c>
      <c r="LL159" s="2">
        <f>LV159/'Drive Train'!$G$35</f>
        <v>0.87467058528092878</v>
      </c>
      <c r="LM159" s="88">
        <f>LT159*12*60/(PI() * 'Drive Train'!$G$17)/LL$2*LL159</f>
        <v>4110.8369377548779</v>
      </c>
      <c r="LN159" s="2">
        <f>('DT-Prelim Calcs'!$C$6*LL159-LM159)/('DT-Prelim Calcs'!$C$6*LL159)*'DT-Prelim Calcs'!$C$7*LL159</f>
        <v>0.24077181253474342</v>
      </c>
      <c r="LO159" s="110">
        <f>LN159/'DT-Prelim Calcs'!$C$7*('DT-Prelim Calcs'!$C$8-'DT-Prelim Calcs'!$C$9)+'DT-Prelim Calcs'!$C$9</f>
        <v>17.685372963112009</v>
      </c>
      <c r="LP159" s="110">
        <f t="shared" si="242"/>
        <v>17.685372963112009</v>
      </c>
      <c r="LQ159" s="2">
        <f t="shared" si="280"/>
        <v>3.7736028191126536E-10</v>
      </c>
      <c r="LR159" s="110">
        <f>LQ159*'DT-Prelim Calcs'!$C$21/LL$2/'DT-Prelim Calcs'!$C$19/'DT-Prelim Calcs'!$C$18*3.39*'DT-Prelim Calcs'!$C$20</f>
        <v>1.4014909321509496E-8</v>
      </c>
      <c r="LS159" s="88">
        <f t="shared" si="243"/>
        <v>1</v>
      </c>
      <c r="LT159" s="110">
        <f>LR158*'DT-Prelim Calcs'!$C$11+LT158</f>
        <v>12.304227577296384</v>
      </c>
      <c r="LU159" s="110">
        <f>LU158+0.5*LR159*'DT-Prelim Calcs'!$C$11^2+LT159*'DT-Prelim Calcs'!$C$11</f>
        <v>72.122662457727458</v>
      </c>
      <c r="LV159" s="110">
        <f>MIN('Drive Train'!$G$35-LP158*'DT-Prelim Calcs'!$C$21*'Drive Train'!$G$38,LV158+LP$2)</f>
        <v>11.108316433067795</v>
      </c>
      <c r="LW159" s="110">
        <f>'Drive Train'!$G$35-LP159*'DT-Prelim Calcs'!$C$21*'Drive Train'!$G$38</f>
        <v>11.108316433319919</v>
      </c>
      <c r="LX159" s="1">
        <f>IF(LU159&gt;='Drive Train'!$G$30,1,0)</f>
        <v>1</v>
      </c>
      <c r="LY159" s="110">
        <f>MIN(LO159,'DT-Prelim Calcs'!$C$10)*'DT-Prelim Calcs'!$C$11*1000/60/60*(1-LX159)</f>
        <v>0</v>
      </c>
      <c r="LZ159" s="119">
        <f>LZ158+'DT-Prelim Calcs'!$C$11</f>
        <v>6.2000000000000046</v>
      </c>
    </row>
    <row r="160" spans="18:338" x14ac:dyDescent="0.2">
      <c r="R160" s="119">
        <f>R159+'DT-Prelim Calcs'!$C$11</f>
        <v>6.2400000000000047</v>
      </c>
      <c r="S160" s="2">
        <f>AG160/'Drive Train'!$G$35</f>
        <v>0</v>
      </c>
      <c r="T160" s="88">
        <f>AE160*12*60/(PI() * 'Drive Train'!$G$17)/S$2*ABS(S160)</f>
        <v>0</v>
      </c>
      <c r="U160" s="2">
        <f>IF(OR(AD159=1,AND($C$32=Motors!$C$28,'DT-Prelim Calcs'!AI159=1)),0,IF(AG160=0,-(V159+$C$9)/($C$8-$C$9)*$C$7,($C$6*S160-T160)/($C$6*S160)*$C$7*S160))</f>
        <v>0</v>
      </c>
      <c r="V160" s="110">
        <f>IF(AND(AD159=1,AI159=1),0,ABS(U160/$C$7*($C$8-$C$9)+$C$9) *'Drive Train'!$K$55 + V159*(1-'Drive Train'!$K$55))</f>
        <v>0</v>
      </c>
      <c r="W160" s="110">
        <f t="shared" si="196"/>
        <v>0</v>
      </c>
      <c r="X160" s="2">
        <f>MAX(MIN(IF(AND(AI159=1,AG160&lt;0),-1,1)*(W160-$C$9)/($C$8-$C$9)*$C$7-$C$29*AE160/T$2 -  AI159*$C$29/2,X$2),MAX(X$4:X159)*-1)</f>
        <v>-0.19877611615902296</v>
      </c>
      <c r="Y160" s="110">
        <f t="shared" si="197"/>
        <v>0</v>
      </c>
      <c r="Z160" s="110">
        <f t="shared" si="198"/>
        <v>0</v>
      </c>
      <c r="AA160" s="110">
        <f t="shared" si="199"/>
        <v>0</v>
      </c>
      <c r="AB160" s="110" t="e">
        <f t="shared" si="200"/>
        <v>#N/A</v>
      </c>
      <c r="AC160" s="88">
        <f t="shared" si="244"/>
        <v>0</v>
      </c>
      <c r="AD160" s="1">
        <f t="shared" si="201"/>
        <v>1</v>
      </c>
      <c r="AE160" s="110">
        <f t="shared" si="202"/>
        <v>0</v>
      </c>
      <c r="AF160" s="110" t="e">
        <f t="shared" si="203"/>
        <v>#N/A</v>
      </c>
      <c r="AG160" s="110">
        <f>IF(AI159=0,MIN('Drive Train'!$G$35-W159*$C$21*'Drive Train'!$G$38,AG159+W$2)-$C$3,IF(AE159-1&lt;=0,0,IF($C$32=Motors!$C$26,MAX(ABS('Drive Train'!$G$35-W159*$C$21*'Drive Train'!$G$38)*-1,AG159-W$2),MAX(0,ABS('Drive Train'!$G$35-W159*$C$21*'Drive Train'!$G$38)*-1,AG159-W$2))))</f>
        <v>0</v>
      </c>
      <c r="AH160" s="110">
        <f>'Drive Train'!$G$35-ABS(W160)*'DT-Prelim Calcs'!$C$21*'Drive Train'!$G$38</f>
        <v>12.7</v>
      </c>
      <c r="AI160" s="1">
        <f>IF(AJ160&gt;='Drive Train'!$G$30,1,0)</f>
        <v>1</v>
      </c>
      <c r="AJ160" s="110">
        <f>AJ159+0.5*Y160*'DT-Prelim Calcs'!$C$11^2+AE160*'DT-Prelim Calcs'!$C$11</f>
        <v>27.383415475911544</v>
      </c>
      <c r="AK160" s="110">
        <f t="shared" si="204"/>
        <v>0</v>
      </c>
      <c r="AL160" s="119">
        <f>AL159+'DT-Prelim Calcs'!$C$11</f>
        <v>6.2400000000000047</v>
      </c>
      <c r="AM160" s="2">
        <f>AW160/'Drive Train'!$G$35</f>
        <v>0.80570437458051258</v>
      </c>
      <c r="AN160" s="88">
        <f>AU160*12*60/(PI() * 'Drive Train'!$G$17)/AM$2*AM160</f>
        <v>3054.1987904450925</v>
      </c>
      <c r="AO160" s="2">
        <f>('DT-Prelim Calcs'!$C$6*AM160-AN160)/('DT-Prelim Calcs'!$C$6*AM160)*'DT-Prelim Calcs'!$C$7*AM160</f>
        <v>0.39864243279421091</v>
      </c>
      <c r="AP160" s="110">
        <f>AO160/'DT-Prelim Calcs'!$C$7*('DT-Prelim Calcs'!$C$8-'DT-Prelim Calcs'!$C$9)+'DT-Prelim Calcs'!$C$9</f>
        <v>27.31436114915045</v>
      </c>
      <c r="AQ160" s="110">
        <f t="shared" si="205"/>
        <v>27.31436114915045</v>
      </c>
      <c r="AR160" s="2">
        <f t="shared" si="245"/>
        <v>0.20444589087936094</v>
      </c>
      <c r="AS160" s="110">
        <f>AR160*'DT-Prelim Calcs'!$C$21/AM$2/'DT-Prelim Calcs'!$C$19/'DT-Prelim Calcs'!$C$18*3.39*'DT-Prelim Calcs'!$C$20</f>
        <v>2.2778952310380371</v>
      </c>
      <c r="AT160" s="88">
        <f t="shared" si="206"/>
        <v>0</v>
      </c>
      <c r="AU160" s="110">
        <f>AS159*'DT-Prelim Calcs'!$C$11+AU159</f>
        <v>33.080262802003965</v>
      </c>
      <c r="AV160" s="110">
        <f>AV159+0.5*AS160*'DT-Prelim Calcs'!$C$11^2+AU160*'DT-Prelim Calcs'!$C$11</f>
        <v>127.25980327761192</v>
      </c>
      <c r="AW160" s="110">
        <f>MIN('Drive Train'!$G$35-AQ159*'DT-Prelim Calcs'!$C$21*'Drive Train'!$G$38,AW159+AQ$2)</f>
        <v>10.232445557172509</v>
      </c>
      <c r="AX160" s="110">
        <f>'Drive Train'!$G$35-AQ160*'DT-Prelim Calcs'!$C$21*'Drive Train'!$G$38</f>
        <v>10.241707496576458</v>
      </c>
      <c r="AY160" s="1">
        <f>IF(AV160&gt;='Drive Train'!$G$30,1,0)</f>
        <v>1</v>
      </c>
      <c r="AZ160" s="110">
        <f t="shared" si="246"/>
        <v>0</v>
      </c>
      <c r="BA160" s="119">
        <f>BA159+'DT-Prelim Calcs'!$C$11</f>
        <v>6.2400000000000047</v>
      </c>
      <c r="BB160" s="2">
        <f>BL160/'Drive Train'!$G$35</f>
        <v>0.86945852557331071</v>
      </c>
      <c r="BC160" s="88">
        <f>BJ160*12*60/(PI() * 'Drive Train'!$G$17)/BB$2*BB160</f>
        <v>4031.9157521410771</v>
      </c>
      <c r="BD160" s="2">
        <f>('DT-Prelim Calcs'!$C$6*BB160-BC160)/('DT-Prelim Calcs'!$C$6*BB160)*'DT-Prelim Calcs'!$C$7*BB160</f>
        <v>0.25247740966814236</v>
      </c>
      <c r="BE160" s="110">
        <f>BD160/'DT-Prelim Calcs'!$C$7*('DT-Prelim Calcs'!$C$8-'DT-Prelim Calcs'!$C$9)+'DT-Prelim Calcs'!$C$9</f>
        <v>18.399331369829959</v>
      </c>
      <c r="BF160" s="110">
        <f t="shared" si="207"/>
        <v>18.399331369829959</v>
      </c>
      <c r="BG160" s="2">
        <f t="shared" si="247"/>
        <v>1.4912390973635059E-2</v>
      </c>
      <c r="BH160" s="110">
        <f>BG160*'DT-Prelim Calcs'!$C$21/BB$2/'DT-Prelim Calcs'!$C$19/'DT-Prelim Calcs'!$C$18*3.39*'DT-Prelim Calcs'!$C$20</f>
        <v>0.25845692140272392</v>
      </c>
      <c r="BI160" s="88">
        <f t="shared" si="208"/>
        <v>1</v>
      </c>
      <c r="BJ160" s="110">
        <f>BH159*'DT-Prelim Calcs'!$C$11+BJ159</f>
        <v>26.015035578089787</v>
      </c>
      <c r="BK160" s="110">
        <f>BK159+0.5*BH160*'DT-Prelim Calcs'!$C$11^2+BJ160*'DT-Prelim Calcs'!$C$11</f>
        <v>124.04071448116878</v>
      </c>
      <c r="BL160" s="110">
        <f>MIN('Drive Train'!$G$35-BF159*'DT-Prelim Calcs'!$C$21*'Drive Train'!$G$38,BL159+BF$2)</f>
        <v>11.042123274781046</v>
      </c>
      <c r="BM160" s="110">
        <f>'Drive Train'!$G$35-BF160*'DT-Prelim Calcs'!$C$21*'Drive Train'!$G$38</f>
        <v>11.044060176715304</v>
      </c>
      <c r="BN160" s="1">
        <f>IF(BK160&gt;='Drive Train'!$G$30,1,0)</f>
        <v>1</v>
      </c>
      <c r="BO160" s="110">
        <f t="shared" si="248"/>
        <v>0</v>
      </c>
      <c r="BP160" s="119">
        <f>BP159+'DT-Prelim Calcs'!$C$11</f>
        <v>6.2400000000000047</v>
      </c>
      <c r="BQ160" s="2">
        <f>CA160/'Drive Train'!$G$35</f>
        <v>0.87457183428195395</v>
      </c>
      <c r="BR160" s="88">
        <f>BY160*12*60/(PI() * 'Drive Train'!$G$17)/BQ$2*BQ160</f>
        <v>4109.3653814284617</v>
      </c>
      <c r="BS160" s="2">
        <f>('DT-Prelim Calcs'!$C$6*BQ160-BR160)/('DT-Prelim Calcs'!$C$6*BQ160)*'DT-Prelim Calcs'!$C$7*BQ160</f>
        <v>0.24098786376664222</v>
      </c>
      <c r="BT160" s="110">
        <f>BS160/'DT-Prelim Calcs'!$C$7*('DT-Prelim Calcs'!$C$8-'DT-Prelim Calcs'!$C$9)+'DT-Prelim Calcs'!$C$9</f>
        <v>17.698550555979594</v>
      </c>
      <c r="BU160" s="110">
        <f t="shared" si="209"/>
        <v>17.698550555979594</v>
      </c>
      <c r="BV160" s="2">
        <f t="shared" si="249"/>
        <v>2.7506403153346182E-4</v>
      </c>
      <c r="BW160" s="110">
        <f>BV160*'DT-Prelim Calcs'!$C$21/BQ$2/'DT-Prelim Calcs'!$C$19/'DT-Prelim Calcs'!$C$18*3.39*'DT-Prelim Calcs'!$C$20</f>
        <v>6.4699400230536957E-3</v>
      </c>
      <c r="BX160" s="88">
        <f t="shared" si="210"/>
        <v>1</v>
      </c>
      <c r="BY160" s="110">
        <f>BW159*'DT-Prelim Calcs'!$C$11+BY159</f>
        <v>19.422966077980551</v>
      </c>
      <c r="BZ160" s="110">
        <f>BZ159+0.5*BW160*'DT-Prelim Calcs'!$C$11^2+BY160*'DT-Prelim Calcs'!$C$11</f>
        <v>104.98917574032453</v>
      </c>
      <c r="CA160" s="110">
        <f>MIN('Drive Train'!$G$35-BU159*'DT-Prelim Calcs'!$C$21*'Drive Train'!$G$38,CA159+BU$2)</f>
        <v>11.107062295380814</v>
      </c>
      <c r="CB160" s="110">
        <f>'Drive Train'!$G$35-BU160*'DT-Prelim Calcs'!$C$21*'Drive Train'!$G$38</f>
        <v>11.107130449961836</v>
      </c>
      <c r="CC160" s="1">
        <f>IF(BZ160&gt;='Drive Train'!$G$30,1,0)</f>
        <v>1</v>
      </c>
      <c r="CD160" s="110">
        <f t="shared" si="250"/>
        <v>0</v>
      </c>
      <c r="CE160" s="119">
        <f>CE159+'DT-Prelim Calcs'!$C$11</f>
        <v>6.2400000000000047</v>
      </c>
      <c r="CF160" s="2">
        <f>CP160/'Drive Train'!$G$35</f>
        <v>0.87467009364148351</v>
      </c>
      <c r="CG160" s="88">
        <f>CN160*12*60/(PI() * 'Drive Train'!$G$17)/CF$2*CF160</f>
        <v>4110.829762735113</v>
      </c>
      <c r="CH160" s="2">
        <f>('DT-Prelim Calcs'!$C$6*CF160-CG160)/('DT-Prelim Calcs'!$C$6*CF160)*'DT-Prelim Calcs'!$C$7*CF160</f>
        <v>0.24077285164810316</v>
      </c>
      <c r="CI160" s="110">
        <f>CH160/'DT-Prelim Calcs'!$C$7*('DT-Prelim Calcs'!$C$8-'DT-Prelim Calcs'!$C$9)+'DT-Prelim Calcs'!$C$9</f>
        <v>17.685436341657358</v>
      </c>
      <c r="CJ160" s="110">
        <f t="shared" si="211"/>
        <v>17.685436341657358</v>
      </c>
      <c r="CK160" s="2">
        <f t="shared" si="251"/>
        <v>1.3243976625942899E-6</v>
      </c>
      <c r="CL160" s="110">
        <f>CK160*'DT-Prelim Calcs'!$C$21/CF$2/'DT-Prelim Calcs'!$C$19/'DT-Prelim Calcs'!$C$18*3.39*'DT-Prelim Calcs'!$C$20</f>
        <v>3.9349797075342916E-5</v>
      </c>
      <c r="CM160" s="88">
        <f t="shared" si="212"/>
        <v>1</v>
      </c>
      <c r="CN160" s="110">
        <f>CL159*'DT-Prelim Calcs'!$C$11+CN159</f>
        <v>15.380266272024006</v>
      </c>
      <c r="CO160" s="110">
        <f>CO159+0.5*CL160*'DT-Prelim Calcs'!$C$11^2+CN160*'DT-Prelim Calcs'!$C$11</f>
        <v>87.943908209059572</v>
      </c>
      <c r="CP160" s="110">
        <f>MIN('Drive Train'!$G$35-CJ159*'DT-Prelim Calcs'!$C$21*'Drive Train'!$G$38,CP159+CJ$2)</f>
        <v>11.10831018924684</v>
      </c>
      <c r="CQ160" s="110">
        <f>'Drive Train'!$G$35-CJ160*'DT-Prelim Calcs'!$C$21*'Drive Train'!$G$38</f>
        <v>11.108310729250837</v>
      </c>
      <c r="CR160" s="1">
        <f>IF(CO160&gt;='Drive Train'!$G$30,1,0)</f>
        <v>1</v>
      </c>
      <c r="CS160" s="110">
        <f t="shared" si="252"/>
        <v>0</v>
      </c>
      <c r="CT160" s="119">
        <f>CT159+'DT-Prelim Calcs'!$C$11</f>
        <v>6.2400000000000047</v>
      </c>
      <c r="CU160" s="2">
        <f>DE160/'Drive Train'!$G$35</f>
        <v>0.87467058483651228</v>
      </c>
      <c r="CV160" s="88">
        <f>DC160*12*60/(PI() * 'Drive Train'!$G$17)/CU$2*CU160</f>
        <v>4110.8369314240172</v>
      </c>
      <c r="CW160" s="2">
        <f>('DT-Prelim Calcs'!$C$6*CU160-CV160)/('DT-Prelim Calcs'!$C$6*CU160)*'DT-Prelim Calcs'!$C$7*CU160</f>
        <v>0.24077181343662879</v>
      </c>
      <c r="CX160" s="110">
        <f>CW160/'DT-Prelim Calcs'!$C$7*('DT-Prelim Calcs'!$C$8-'DT-Prelim Calcs'!$C$9)+'DT-Prelim Calcs'!$C$9</f>
        <v>17.685373018120622</v>
      </c>
      <c r="CY160" s="110">
        <f t="shared" si="213"/>
        <v>17.685373018120622</v>
      </c>
      <c r="CZ160" s="2">
        <f t="shared" si="253"/>
        <v>1.5277092091370292E-9</v>
      </c>
      <c r="DA160" s="110">
        <f>CZ160*'DT-Prelim Calcs'!$C$21/CU$2/'DT-Prelim Calcs'!$C$19/'DT-Prelim Calcs'!$C$18*3.39*'DT-Prelim Calcs'!$C$20</f>
        <v>5.4846831599960448E-8</v>
      </c>
      <c r="DB160" s="88">
        <f t="shared" si="214"/>
        <v>1</v>
      </c>
      <c r="DC160" s="110">
        <f>DA159*'DT-Prelim Calcs'!$C$11+DC159</f>
        <v>12.728511273723189</v>
      </c>
      <c r="DD160" s="110">
        <f>DD159+0.5*DA160*'DT-Prelim Calcs'!$C$11^2+DC160*'DT-Prelim Calcs'!$C$11</f>
        <v>74.816478795963647</v>
      </c>
      <c r="DE160" s="110">
        <f>MIN('Drive Train'!$G$35-CY159*'DT-Prelim Calcs'!$C$21*'Drive Train'!$G$38,DE159+CY$2)</f>
        <v>11.108316427423706</v>
      </c>
      <c r="DF160" s="110">
        <f>'Drive Train'!$G$35-CY160*'DT-Prelim Calcs'!$C$21*'Drive Train'!$G$38</f>
        <v>11.108316428369143</v>
      </c>
      <c r="DG160" s="1">
        <f>IF(DD160&gt;='Drive Train'!$G$30,1,0)</f>
        <v>1</v>
      </c>
      <c r="DH160" s="110">
        <f t="shared" si="254"/>
        <v>0</v>
      </c>
      <c r="DI160" s="119">
        <f>DI159+'DT-Prelim Calcs'!$C$11</f>
        <v>6.2400000000000047</v>
      </c>
      <c r="DJ160" s="2">
        <f>DT160/'Drive Train'!$G$35</f>
        <v>0.87467058542846332</v>
      </c>
      <c r="DK160" s="88">
        <f>DR160*12*60/(PI() * 'Drive Train'!$G$17)/DJ$2*DJ160</f>
        <v>4110.8369398402374</v>
      </c>
      <c r="DL160" s="2">
        <f>('DT-Prelim Calcs'!$C$6*DJ160-DK160)/('DT-Prelim Calcs'!$C$6*DJ160)*'DT-Prelim Calcs'!$C$7*DJ160</f>
        <v>0.24077181223928151</v>
      </c>
      <c r="DM160" s="110">
        <f>DL160/'DT-Prelim Calcs'!$C$7*('DT-Prelim Calcs'!$C$8-'DT-Prelim Calcs'!$C$9)+'DT-Prelim Calcs'!$C$9</f>
        <v>17.685372945090933</v>
      </c>
      <c r="DN160" s="110">
        <f t="shared" si="215"/>
        <v>17.685372945090933</v>
      </c>
      <c r="DO160" s="2">
        <f t="shared" si="255"/>
        <v>3.7100877925411169E-13</v>
      </c>
      <c r="DP160" s="110">
        <f>DO160*'DT-Prelim Calcs'!$C$21/DJ$2/'DT-Prelim Calcs'!$C$19/'DT-Prelim Calcs'!$C$18*3.39*'DT-Prelim Calcs'!$C$20</f>
        <v>1.5616221246305011E-11</v>
      </c>
      <c r="DQ160" s="88">
        <f t="shared" si="216"/>
        <v>1</v>
      </c>
      <c r="DR160" s="110">
        <f>DP159*'DT-Prelim Calcs'!$C$11+DR159</f>
        <v>10.85667139540827</v>
      </c>
      <c r="DS160" s="110">
        <f>DS159+0.5*DP160*'DT-Prelim Calcs'!$C$11^2+DR160*'DT-Prelim Calcs'!$C$11</f>
        <v>64.778990998954384</v>
      </c>
      <c r="DT160" s="110">
        <f>MIN('Drive Train'!$G$35-DN159*'DT-Prelim Calcs'!$C$21*'Drive Train'!$G$38,DT159+DN$2)</f>
        <v>11.108316434941484</v>
      </c>
      <c r="DU160" s="110">
        <f>'Drive Train'!$G$35-DN160*'DT-Prelim Calcs'!$C$21*'Drive Train'!$G$38</f>
        <v>11.108316434941816</v>
      </c>
      <c r="DV160" s="1">
        <f>IF(DS160&gt;='Drive Train'!$G$30,1,0)</f>
        <v>1</v>
      </c>
      <c r="DW160" s="110">
        <f t="shared" si="256"/>
        <v>0</v>
      </c>
      <c r="DX160" s="119">
        <f>DX159+'DT-Prelim Calcs'!$C$11</f>
        <v>6.2400000000000047</v>
      </c>
      <c r="DY160" s="2">
        <f>EI160/'Drive Train'!$G$35</f>
        <v>0.87467058542861498</v>
      </c>
      <c r="DZ160" s="88">
        <f>EG160*12*60/(PI() * 'Drive Train'!$G$17)/DY$2*DY160</f>
        <v>4110.8369398423247</v>
      </c>
      <c r="EA160" s="2">
        <f>('DT-Prelim Calcs'!$C$6*DY160-DZ160)/('DT-Prelim Calcs'!$C$6*DY160)*'DT-Prelim Calcs'!$C$7*DY160</f>
        <v>0.24077181223899125</v>
      </c>
      <c r="EB160" s="110">
        <f>EA160/'DT-Prelim Calcs'!$C$7*('DT-Prelim Calcs'!$C$8-'DT-Prelim Calcs'!$C$9)+'DT-Prelim Calcs'!$C$9</f>
        <v>17.685372945073226</v>
      </c>
      <c r="EC160" s="110">
        <f t="shared" si="217"/>
        <v>17.685372945073226</v>
      </c>
      <c r="ED160" s="2">
        <f t="shared" si="257"/>
        <v>1.3877787807814457E-16</v>
      </c>
      <c r="EE160" s="110">
        <f>ED160*'DT-Prelim Calcs'!$C$21/DY$2/'DT-Prelim Calcs'!$C$19/'DT-Prelim Calcs'!$C$18*3.39*'DT-Prelim Calcs'!$C$20</f>
        <v>6.7003532470867188E-15</v>
      </c>
      <c r="EF160" s="88">
        <f t="shared" si="218"/>
        <v>1</v>
      </c>
      <c r="EG160" s="110">
        <f>EE159*'DT-Prelim Calcs'!$C$11+EG159</f>
        <v>9.4647904472821693</v>
      </c>
      <c r="EH160" s="110">
        <f>EH159+0.5*EE160*'DT-Prelim Calcs'!$C$11^2+EG160*'DT-Prelim Calcs'!$C$11</f>
        <v>56.984037245181469</v>
      </c>
      <c r="EI160" s="110">
        <f>MIN('Drive Train'!$G$35-EC159*'DT-Prelim Calcs'!$C$21*'Drive Train'!$G$38,EI159+EC$2)</f>
        <v>11.10831643494341</v>
      </c>
      <c r="EJ160" s="110">
        <f>'Drive Train'!$G$35-EC160*'DT-Prelim Calcs'!$C$21*'Drive Train'!$G$38</f>
        <v>11.10831643494341</v>
      </c>
      <c r="EK160" s="1">
        <f>IF(EH160&gt;='Drive Train'!$G$30,1,0)</f>
        <v>1</v>
      </c>
      <c r="EL160" s="110">
        <f t="shared" si="258"/>
        <v>0</v>
      </c>
      <c r="EM160" s="119">
        <f>EM159+'DT-Prelim Calcs'!$C$11</f>
        <v>6.2400000000000047</v>
      </c>
      <c r="EN160" s="2">
        <f>EX160/'Drive Train'!$G$35</f>
        <v>0.87467058542861498</v>
      </c>
      <c r="EO160" s="88">
        <f>EV160*12*60/(PI() * 'Drive Train'!$G$17)/EN$2*EN160</f>
        <v>4110.8369398423256</v>
      </c>
      <c r="EP160" s="2">
        <f>('DT-Prelim Calcs'!$C$6*EN160-EO160)/('DT-Prelim Calcs'!$C$6*EN160)*'DT-Prelim Calcs'!$C$7*EN160</f>
        <v>0.24077181223899105</v>
      </c>
      <c r="EQ160" s="110">
        <f>EP160/'DT-Prelim Calcs'!$C$7*('DT-Prelim Calcs'!$C$8-'DT-Prelim Calcs'!$C$9)+'DT-Prelim Calcs'!$C$9</f>
        <v>17.685372945073215</v>
      </c>
      <c r="ER160" s="110">
        <f t="shared" si="219"/>
        <v>17.685372945073215</v>
      </c>
      <c r="ES160" s="2">
        <f t="shared" si="259"/>
        <v>-8.3266726846886741E-17</v>
      </c>
      <c r="ET160" s="110">
        <f>ES160*'DT-Prelim Calcs'!$C$21/EN$2/'DT-Prelim Calcs'!$C$19/'DT-Prelim Calcs'!$C$18*3.39*'DT-Prelim Calcs'!$C$20</f>
        <v>-4.5356237364894706E-15</v>
      </c>
      <c r="EU160" s="88">
        <f t="shared" si="220"/>
        <v>1</v>
      </c>
      <c r="EV160" s="110">
        <f>ET159*'DT-Prelim Calcs'!$C$11+EV159</f>
        <v>8.3892460782728335</v>
      </c>
      <c r="EW160" s="110">
        <f>EW159+0.5*ET160*'DT-Prelim Calcs'!$C$11^2+EV160*'DT-Prelim Calcs'!$C$11</f>
        <v>50.80545187498079</v>
      </c>
      <c r="EX160" s="110">
        <f>MIN('Drive Train'!$G$35-ER159*'DT-Prelim Calcs'!$C$21*'Drive Train'!$G$38,EX159+ER$2)</f>
        <v>11.10831643494341</v>
      </c>
      <c r="EY160" s="110">
        <f>'Drive Train'!$G$35-ER160*'DT-Prelim Calcs'!$C$21*'Drive Train'!$G$38</f>
        <v>11.10831643494341</v>
      </c>
      <c r="EZ160" s="1">
        <f>IF(EW160&gt;='Drive Train'!$G$30,1,0)</f>
        <v>1</v>
      </c>
      <c r="FA160" s="110">
        <f t="shared" si="260"/>
        <v>0</v>
      </c>
      <c r="FB160" s="119">
        <f>FB159+'DT-Prelim Calcs'!$C$11</f>
        <v>6.2400000000000047</v>
      </c>
      <c r="FC160" s="2">
        <f>FM160/'Drive Train'!$G$35</f>
        <v>0.87467058542861498</v>
      </c>
      <c r="FD160" s="88">
        <f>FK160*12*60/(PI() * 'Drive Train'!$G$17)/FC$2*FC160</f>
        <v>4110.8369398423247</v>
      </c>
      <c r="FE160" s="2">
        <f>('DT-Prelim Calcs'!$C$6*FC160-FD160)/('DT-Prelim Calcs'!$C$6*FC160)*'DT-Prelim Calcs'!$C$7*FC160</f>
        <v>0.24077181223899125</v>
      </c>
      <c r="FF160" s="110">
        <f>FE160/'DT-Prelim Calcs'!$C$7*('DT-Prelim Calcs'!$C$8-'DT-Prelim Calcs'!$C$9)+'DT-Prelim Calcs'!$C$9</f>
        <v>17.685372945073226</v>
      </c>
      <c r="FG160" s="110">
        <f t="shared" si="221"/>
        <v>17.685372945073226</v>
      </c>
      <c r="FH160" s="2">
        <f t="shared" si="261"/>
        <v>1.1102230246251565E-16</v>
      </c>
      <c r="FI160" s="110">
        <f>FH160*'DT-Prelim Calcs'!$C$21/FC$2/'DT-Prelim Calcs'!$C$19/'DT-Prelim Calcs'!$C$18*3.39*'DT-Prelim Calcs'!$C$20</f>
        <v>6.7347140329692135E-15</v>
      </c>
      <c r="FJ160" s="88">
        <f t="shared" si="222"/>
        <v>1</v>
      </c>
      <c r="FK160" s="110">
        <f>FI159*'DT-Prelim Calcs'!$C$11+FK159</f>
        <v>7.5332005600817276</v>
      </c>
      <c r="FL160" s="110">
        <f>FL159+0.5*FI160*'DT-Prelim Calcs'!$C$11^2+FK160*'DT-Prelim Calcs'!$C$11</f>
        <v>45.811250501231243</v>
      </c>
      <c r="FM160" s="110">
        <f>MIN('Drive Train'!$G$35-FG159*'DT-Prelim Calcs'!$C$21*'Drive Train'!$G$38,FM159+FG$2)</f>
        <v>11.10831643494341</v>
      </c>
      <c r="FN160" s="110">
        <f>'Drive Train'!$G$35-FG160*'DT-Prelim Calcs'!$C$21*'Drive Train'!$G$38</f>
        <v>11.10831643494341</v>
      </c>
      <c r="FO160" s="1">
        <f>IF(FL160&gt;='Drive Train'!$G$30,1,0)</f>
        <v>1</v>
      </c>
      <c r="FP160" s="110">
        <f t="shared" si="262"/>
        <v>0</v>
      </c>
      <c r="FQ160" s="119">
        <f>FQ159+'DT-Prelim Calcs'!$C$11</f>
        <v>6.2400000000000047</v>
      </c>
      <c r="FR160" s="2">
        <f>GB160/'Drive Train'!$G$35</f>
        <v>0.87467058542861498</v>
      </c>
      <c r="FS160" s="88">
        <f>FZ160*12*60/(PI() * 'Drive Train'!$G$17)/FR$2*FR160</f>
        <v>4110.8369398423247</v>
      </c>
      <c r="FT160" s="2">
        <f>('DT-Prelim Calcs'!$C$6*FR160-FS160)/('DT-Prelim Calcs'!$C$6*FR160)*'DT-Prelim Calcs'!$C$7*FR160</f>
        <v>0.24077181223899125</v>
      </c>
      <c r="FU160" s="110">
        <f>FT160/'DT-Prelim Calcs'!$C$7*('DT-Prelim Calcs'!$C$8-'DT-Prelim Calcs'!$C$9)+'DT-Prelim Calcs'!$C$9</f>
        <v>17.685372945073226</v>
      </c>
      <c r="FV160" s="110">
        <f t="shared" si="223"/>
        <v>17.685372945073226</v>
      </c>
      <c r="FW160" s="2">
        <f t="shared" si="263"/>
        <v>1.3877787807814457E-16</v>
      </c>
      <c r="FX160" s="110">
        <f>FW160*'DT-Prelim Calcs'!$C$21/FR$2/'DT-Prelim Calcs'!$C$19/'DT-Prelim Calcs'!$C$18*3.39*'DT-Prelim Calcs'!$C$20</f>
        <v>9.2774121882739154E-15</v>
      </c>
      <c r="FY160" s="88">
        <f t="shared" si="224"/>
        <v>1</v>
      </c>
      <c r="FZ160" s="110">
        <f>FX159*'DT-Prelim Calcs'!$C$11+FZ159</f>
        <v>6.8356819897037893</v>
      </c>
      <c r="GA160" s="110">
        <f>GA159+0.5*FX160*'DT-Prelim Calcs'!$C$11^2+FZ160*'DT-Prelim Calcs'!$C$11</f>
        <v>41.698107771045564</v>
      </c>
      <c r="GB160" s="110">
        <f>MIN('Drive Train'!$G$35-FV159*'DT-Prelim Calcs'!$C$21*'Drive Train'!$G$38,GB159+FV$2)</f>
        <v>11.10831643494341</v>
      </c>
      <c r="GC160" s="110">
        <f>'Drive Train'!$G$35-FV160*'DT-Prelim Calcs'!$C$21*'Drive Train'!$G$38</f>
        <v>11.10831643494341</v>
      </c>
      <c r="GD160" s="1">
        <f>IF(GA160&gt;='Drive Train'!$G$30,1,0)</f>
        <v>1</v>
      </c>
      <c r="GE160" s="110">
        <f t="shared" si="264"/>
        <v>0</v>
      </c>
      <c r="GF160" s="119">
        <f>GF159+'DT-Prelim Calcs'!$C$11</f>
        <v>6.2400000000000047</v>
      </c>
      <c r="GG160" s="2">
        <f>GQ160/'Drive Train'!$G$35</f>
        <v>0.87467058512734253</v>
      </c>
      <c r="GH160" s="88">
        <f>GO160*12*60/(PI() * 'Drive Train'!$G$17)/GG$2*GG160</f>
        <v>4110.8369355840359</v>
      </c>
      <c r="GI160" s="2">
        <f>('DT-Prelim Calcs'!$C$6*GG160-GH160)/('DT-Prelim Calcs'!$C$6*GG160)*'DT-Prelim Calcs'!$C$7*GG160</f>
        <v>0.24077181284231133</v>
      </c>
      <c r="GJ160" s="110">
        <f>GI160/'DT-Prelim Calcs'!$C$7*('DT-Prelim Calcs'!$C$8-'DT-Prelim Calcs'!$C$9)+'DT-Prelim Calcs'!$C$9</f>
        <v>17.685372981871474</v>
      </c>
      <c r="GK160" s="110">
        <f t="shared" si="265"/>
        <v>17.685372981871474</v>
      </c>
      <c r="GL160" s="2">
        <f t="shared" si="266"/>
        <v>7.6979658758524749E-10</v>
      </c>
      <c r="GM160" s="110">
        <f>GL160*'DT-Prelim Calcs'!$C$21/GG$2/'DT-Prelim Calcs'!$C$19/'DT-Prelim Calcs'!$C$18*3.39*'DT-Prelim Calcs'!$C$20</f>
        <v>2.858973211587643E-8</v>
      </c>
      <c r="GN160" s="88">
        <f t="shared" si="225"/>
        <v>1</v>
      </c>
      <c r="GO160" s="110">
        <f>GM159*'DT-Prelim Calcs'!$C$11+GO159</f>
        <v>12.304227572959334</v>
      </c>
      <c r="GP160" s="110">
        <f>GP159+0.5*GM160*'DT-Prelim Calcs'!$C$11^2+GO160*'DT-Prelim Calcs'!$C$11</f>
        <v>70.700076461132767</v>
      </c>
      <c r="GQ160" s="110">
        <f>MIN('Drive Train'!$G$35-GK159*'DT-Prelim Calcs'!$C$21*'Drive Train'!$G$38,GQ159+GK$2)</f>
        <v>11.108316431117249</v>
      </c>
      <c r="GR160" s="110">
        <f>'Drive Train'!$G$35-GK160*'DT-Prelim Calcs'!$C$21*'Drive Train'!$G$38</f>
        <v>11.108316431631566</v>
      </c>
      <c r="GS160" s="1">
        <f>IF(GP160&gt;='Drive Train'!$G$30,1,0)</f>
        <v>1</v>
      </c>
      <c r="GT160" s="110">
        <f t="shared" si="267"/>
        <v>0</v>
      </c>
      <c r="GU160" s="119">
        <f>GU159+'DT-Prelim Calcs'!$C$11</f>
        <v>6.2400000000000047</v>
      </c>
      <c r="GV160" s="2">
        <f>HF160/'Drive Train'!$G$35</f>
        <v>0.87467058521326058</v>
      </c>
      <c r="GW160" s="88">
        <f>HD160*12*60/(PI() * 'Drive Train'!$G$17)/GV$2*GV160</f>
        <v>4110.8369367984324</v>
      </c>
      <c r="GX160" s="2">
        <f>('DT-Prelim Calcs'!$C$6*GV160-GW160)/('DT-Prelim Calcs'!$C$6*GV160)*'DT-Prelim Calcs'!$C$7*GV160</f>
        <v>0.24077181267025397</v>
      </c>
      <c r="GY160" s="110">
        <f>GX160/'DT-Prelim Calcs'!$C$7*('DT-Prelim Calcs'!$C$8-'DT-Prelim Calcs'!$C$9)+'DT-Prelim Calcs'!$C$9</f>
        <v>17.685372971377195</v>
      </c>
      <c r="GZ160" s="110">
        <f t="shared" si="226"/>
        <v>17.685372971377195</v>
      </c>
      <c r="HA160" s="2">
        <f t="shared" si="268"/>
        <v>5.5026289080828406E-10</v>
      </c>
      <c r="HB160" s="110">
        <f>HA160*'DT-Prelim Calcs'!$C$21/GV$2/'DT-Prelim Calcs'!$C$19/'DT-Prelim Calcs'!$C$18*3.39*'DT-Prelim Calcs'!$C$20</f>
        <v>2.0436396958923199E-8</v>
      </c>
      <c r="HC160" s="88">
        <f t="shared" si="227"/>
        <v>1</v>
      </c>
      <c r="HD160" s="110">
        <f>HB159*'DT-Prelim Calcs'!$C$11+HD159</f>
        <v>12.304227575385532</v>
      </c>
      <c r="HE160" s="110">
        <f>HE159+0.5*HB160*'DT-Prelim Calcs'!$C$11^2+HD160*'DT-Prelim Calcs'!$C$11</f>
        <v>71.367693484625889</v>
      </c>
      <c r="HF160" s="110">
        <f>MIN('Drive Train'!$G$35-GZ159*'DT-Prelim Calcs'!$C$21*'Drive Train'!$G$38,HF159+GZ$2)</f>
        <v>11.108316432208408</v>
      </c>
      <c r="HG160" s="110">
        <f>'Drive Train'!$G$35-GZ160*'DT-Prelim Calcs'!$C$21*'Drive Train'!$G$38</f>
        <v>11.108316432576052</v>
      </c>
      <c r="HH160" s="1">
        <f>IF(HE160&gt;='Drive Train'!$G$30,1,0)</f>
        <v>1</v>
      </c>
      <c r="HI160" s="110">
        <f t="shared" si="269"/>
        <v>0</v>
      </c>
      <c r="HJ160" s="119">
        <f>HJ159+'DT-Prelim Calcs'!$C$11</f>
        <v>6.2400000000000047</v>
      </c>
      <c r="HK160" s="2">
        <f>HU160/'Drive Train'!$G$35</f>
        <v>0.87467058525488939</v>
      </c>
      <c r="HL160" s="88">
        <f>HS160*12*60/(PI() * 'Drive Train'!$G$17)/HK$2*HK160</f>
        <v>4110.8369373868272</v>
      </c>
      <c r="HM160" s="2">
        <f>('DT-Prelim Calcs'!$C$6*HK160-HL160)/('DT-Prelim Calcs'!$C$6*HK160)*'DT-Prelim Calcs'!$C$7*HK160</f>
        <v>0.24077181258688957</v>
      </c>
      <c r="HN160" s="110">
        <f>HM160/'DT-Prelim Calcs'!$C$7*('DT-Prelim Calcs'!$C$8-'DT-Prelim Calcs'!$C$9)+'DT-Prelim Calcs'!$C$9</f>
        <v>17.685372966292555</v>
      </c>
      <c r="HO160" s="110">
        <f t="shared" si="228"/>
        <v>17.685372966292555</v>
      </c>
      <c r="HP160" s="2">
        <f t="shared" si="270"/>
        <v>4.4389539266553868E-10</v>
      </c>
      <c r="HQ160" s="110">
        <f>HP160*'DT-Prelim Calcs'!$C$21/HK$2/'DT-Prelim Calcs'!$C$19/'DT-Prelim Calcs'!$C$18*3.39*'DT-Prelim Calcs'!$C$20</f>
        <v>1.6485978982563552E-8</v>
      </c>
      <c r="HR160" s="88">
        <f t="shared" si="229"/>
        <v>1</v>
      </c>
      <c r="HS160" s="110">
        <f>HQ159*'DT-Prelim Calcs'!$C$11+HS159</f>
        <v>12.304227576561065</v>
      </c>
      <c r="HT160" s="110">
        <f>HT159+0.5*HQ160*'DT-Prelim Calcs'!$C$11^2+HS160*'DT-Prelim Calcs'!$C$11</f>
        <v>71.836416249137756</v>
      </c>
      <c r="HU160" s="110">
        <f>MIN('Drive Train'!$G$35-HO159*'DT-Prelim Calcs'!$C$21*'Drive Train'!$G$38,HU159+HO$2)</f>
        <v>11.108316432737094</v>
      </c>
      <c r="HV160" s="110">
        <f>'Drive Train'!$G$35-HO160*'DT-Prelim Calcs'!$C$21*'Drive Train'!$G$38</f>
        <v>11.10831643303367</v>
      </c>
      <c r="HW160" s="1">
        <f>IF(HT160&gt;='Drive Train'!$G$30,1,0)</f>
        <v>1</v>
      </c>
      <c r="HX160" s="110">
        <f t="shared" si="271"/>
        <v>0</v>
      </c>
      <c r="HY160" s="119">
        <f>HY159+'DT-Prelim Calcs'!$C$11</f>
        <v>6.2400000000000047</v>
      </c>
      <c r="HZ160" s="2">
        <f>IJ160/'Drive Train'!$G$35</f>
        <v>0.87467058527727526</v>
      </c>
      <c r="IA160" s="88">
        <f>IH160*12*60/(PI() * 'Drive Train'!$G$17)/HZ$2*HZ160</f>
        <v>4110.8369377032377</v>
      </c>
      <c r="IB160" s="2">
        <f>('DT-Prelim Calcs'!$C$6*HZ160-IA160)/('DT-Prelim Calcs'!$C$6*HZ160)*'DT-Prelim Calcs'!$C$7*HZ160</f>
        <v>0.24077181254205998</v>
      </c>
      <c r="IC160" s="110">
        <f>IB160/'DT-Prelim Calcs'!$C$7*('DT-Prelim Calcs'!$C$8-'DT-Prelim Calcs'!$C$9)+'DT-Prelim Calcs'!$C$9</f>
        <v>17.685372963558272</v>
      </c>
      <c r="ID160" s="110">
        <f t="shared" si="230"/>
        <v>17.685372963558272</v>
      </c>
      <c r="IE160" s="2">
        <f t="shared" si="272"/>
        <v>3.8669586976958215E-10</v>
      </c>
      <c r="IF160" s="110">
        <f>IE160*'DT-Prelim Calcs'!$C$21/HZ$2/'DT-Prelim Calcs'!$C$19/'DT-Prelim Calcs'!$C$18*3.39*'DT-Prelim Calcs'!$C$20</f>
        <v>1.4361626831456823E-8</v>
      </c>
      <c r="IG160" s="88">
        <f t="shared" si="231"/>
        <v>1</v>
      </c>
      <c r="IH160" s="110">
        <f>IF159*'DT-Prelim Calcs'!$C$11+IH159</f>
        <v>12.30422757719321</v>
      </c>
      <c r="II160" s="110">
        <f>II159+0.5*IF160*'DT-Prelim Calcs'!$C$11^2+IH160*'DT-Prelim Calcs'!$C$11</f>
        <v>72.165481620254766</v>
      </c>
      <c r="IJ160" s="110">
        <f>MIN('Drive Train'!$G$35-ID159*'DT-Prelim Calcs'!$C$21*'Drive Train'!$G$38,IJ159+ID$2)</f>
        <v>11.108316433021395</v>
      </c>
      <c r="IK160" s="110">
        <f>'Drive Train'!$G$35-ID160*'DT-Prelim Calcs'!$C$21*'Drive Train'!$G$38</f>
        <v>11.108316433279755</v>
      </c>
      <c r="IL160" s="1">
        <f>IF(II160&gt;='Drive Train'!$G$30,1,0)</f>
        <v>1</v>
      </c>
      <c r="IM160" s="110">
        <f t="shared" si="273"/>
        <v>0</v>
      </c>
      <c r="IN160" s="119">
        <f>IN159+'DT-Prelim Calcs'!$C$11</f>
        <v>6.2400000000000047</v>
      </c>
      <c r="IO160" s="2">
        <f>IY160/'Drive Train'!$G$35</f>
        <v>0.87467058529041675</v>
      </c>
      <c r="IP160" s="88">
        <f>IW160*12*60/(PI() * 'Drive Train'!$G$17)/IO$2*IO160</f>
        <v>4110.8369378889856</v>
      </c>
      <c r="IQ160" s="2">
        <f>('DT-Prelim Calcs'!$C$6*IO160-IP160)/('DT-Prelim Calcs'!$C$6*IO160)*'DT-Prelim Calcs'!$C$7*IO160</f>
        <v>0.24077181251574278</v>
      </c>
      <c r="IR160" s="110">
        <f>IQ160/'DT-Prelim Calcs'!$C$7*('DT-Prelim Calcs'!$C$8-'DT-Prelim Calcs'!$C$9)+'DT-Prelim Calcs'!$C$9</f>
        <v>17.685372961953107</v>
      </c>
      <c r="IS160" s="110">
        <f t="shared" si="232"/>
        <v>17.685372961953107</v>
      </c>
      <c r="IT160" s="2">
        <f t="shared" si="274"/>
        <v>3.531168413228869E-10</v>
      </c>
      <c r="IU160" s="110">
        <f>IT160*'DT-Prelim Calcs'!$C$21/IO$2/'DT-Prelim Calcs'!$C$19/'DT-Prelim Calcs'!$C$18*3.39*'DT-Prelim Calcs'!$C$20</f>
        <v>1.3114524098754596E-8</v>
      </c>
      <c r="IV160" s="88">
        <f t="shared" si="233"/>
        <v>1</v>
      </c>
      <c r="IW160" s="110">
        <f>IU159*'DT-Prelim Calcs'!$C$11+IW159</f>
        <v>12.304227577564312</v>
      </c>
      <c r="IX160" s="110">
        <f>IX159+0.5*IU160*'DT-Prelim Calcs'!$C$11^2+IW160*'DT-Prelim Calcs'!$C$11</f>
        <v>72.398199401622506</v>
      </c>
      <c r="IY160" s="110">
        <f>MIN('Drive Train'!$G$35-IS159*'DT-Prelim Calcs'!$C$21*'Drive Train'!$G$38,IY159+IS$2)</f>
        <v>11.108316433188293</v>
      </c>
      <c r="IZ160" s="110">
        <f>'Drive Train'!$G$35-IS160*'DT-Prelim Calcs'!$C$21*'Drive Train'!$G$38</f>
        <v>11.108316433424219</v>
      </c>
      <c r="JA160" s="1">
        <f>IF(IX160&gt;='Drive Train'!$G$30,1,0)</f>
        <v>1</v>
      </c>
      <c r="JB160" s="110">
        <f t="shared" si="275"/>
        <v>0</v>
      </c>
      <c r="JC160" s="119">
        <f>JC159+'DT-Prelim Calcs'!$C$11</f>
        <v>6.2400000000000047</v>
      </c>
      <c r="JD160" s="2">
        <f>JN160/'Drive Train'!$G$35</f>
        <v>0.87467058529811192</v>
      </c>
      <c r="JE160" s="88">
        <f>JL160*12*60/(PI() * 'Drive Train'!$G$17)/JD$2*JD160</f>
        <v>4110.8369379977503</v>
      </c>
      <c r="JF160" s="2">
        <f>('DT-Prelim Calcs'!$C$6*JD160-JE160)/('DT-Prelim Calcs'!$C$6*JD160)*'DT-Prelim Calcs'!$C$7*JD160</f>
        <v>0.24077181250033305</v>
      </c>
      <c r="JG160" s="110">
        <f>JF160/'DT-Prelim Calcs'!$C$7*('DT-Prelim Calcs'!$C$8-'DT-Prelim Calcs'!$C$9)+'DT-Prelim Calcs'!$C$9</f>
        <v>17.685372961013222</v>
      </c>
      <c r="JH160" s="110">
        <f t="shared" si="234"/>
        <v>17.685372961013222</v>
      </c>
      <c r="JI160" s="2">
        <f t="shared" si="276"/>
        <v>3.334550136013803E-10</v>
      </c>
      <c r="JJ160" s="110">
        <f>JI160*'DT-Prelim Calcs'!$C$21/JD$2/'DT-Prelim Calcs'!$C$19/'DT-Prelim Calcs'!$C$18*3.39*'DT-Prelim Calcs'!$C$20</f>
        <v>1.2384296923768405E-8</v>
      </c>
      <c r="JK160" s="88">
        <f t="shared" si="235"/>
        <v>1</v>
      </c>
      <c r="JL160" s="110">
        <f>JJ159*'DT-Prelim Calcs'!$C$11+JL159</f>
        <v>12.304227577781607</v>
      </c>
      <c r="JM160" s="110">
        <f>JM159+0.5*JJ160*'DT-Prelim Calcs'!$C$11^2+JL160*'DT-Prelim Calcs'!$C$11</f>
        <v>72.555832145731401</v>
      </c>
      <c r="JN160" s="110">
        <f>MIN('Drive Train'!$G$35-JH159*'DT-Prelim Calcs'!$C$21*'Drive Train'!$G$38,JN159+JH$2)</f>
        <v>11.108316433286021</v>
      </c>
      <c r="JO160" s="110">
        <f>'Drive Train'!$G$35-JH160*'DT-Prelim Calcs'!$C$21*'Drive Train'!$G$38</f>
        <v>11.10831643350881</v>
      </c>
      <c r="JP160" s="1">
        <f>IF(JM160&gt;='Drive Train'!$G$30,1,0)</f>
        <v>1</v>
      </c>
      <c r="JQ160" s="110">
        <f>MIN(JG160,'DT-Prelim Calcs'!$C$10)*'DT-Prelim Calcs'!$C$11*1000/60/60*(1-JP160)</f>
        <v>0</v>
      </c>
      <c r="JR160" s="119">
        <f>JR159+'DT-Prelim Calcs'!$C$11</f>
        <v>6.2400000000000047</v>
      </c>
      <c r="JS160" s="2">
        <f>KC160/'Drive Train'!$G$35</f>
        <v>0.87467058530094277</v>
      </c>
      <c r="JT160" s="88">
        <f>KA160*12*60/(PI() * 'Drive Train'!$G$17)/JS$2*JS160</f>
        <v>4110.8369380377626</v>
      </c>
      <c r="JU160" s="2">
        <f>('DT-Prelim Calcs'!$C$6*JS160-JT160)/('DT-Prelim Calcs'!$C$6*JS160)*'DT-Prelim Calcs'!$C$7*JS160</f>
        <v>0.24077181249466395</v>
      </c>
      <c r="JV160" s="110">
        <f>JU160/'DT-Prelim Calcs'!$C$7*('DT-Prelim Calcs'!$C$8-'DT-Prelim Calcs'!$C$9)+'DT-Prelim Calcs'!$C$9</f>
        <v>17.685372960667447</v>
      </c>
      <c r="JW160" s="110">
        <f t="shared" si="236"/>
        <v>17.685372960667447</v>
      </c>
      <c r="JX160" s="2">
        <f t="shared" si="277"/>
        <v>3.2622160528461563E-10</v>
      </c>
      <c r="JY160" s="110">
        <f>JX160*'DT-Prelim Calcs'!$C$21/JS$2/'DT-Prelim Calcs'!$C$19/'DT-Prelim Calcs'!$C$18*3.39*'DT-Prelim Calcs'!$C$20</f>
        <v>1.2115652960679711E-8</v>
      </c>
      <c r="JZ160" s="88">
        <f t="shared" si="237"/>
        <v>1</v>
      </c>
      <c r="KA160" s="110">
        <f>JY159*'DT-Prelim Calcs'!$C$11+KA159</f>
        <v>12.304227577861548</v>
      </c>
      <c r="KB160" s="110">
        <f>KB159+0.5*JY160*'DT-Prelim Calcs'!$C$11^2+KA160*'DT-Prelim Calcs'!$C$11</f>
        <v>72.617922229044197</v>
      </c>
      <c r="KC160" s="110">
        <f>MIN('Drive Train'!$G$35-JW159*'DT-Prelim Calcs'!$C$21*'Drive Train'!$G$38,KC159+JW$2)</f>
        <v>11.108316433321972</v>
      </c>
      <c r="KD160" s="110">
        <f>'Drive Train'!$G$35-JW160*'DT-Prelim Calcs'!$C$21*'Drive Train'!$G$38</f>
        <v>11.10831643353993</v>
      </c>
      <c r="KE160" s="1">
        <f>IF(KB160&gt;='Drive Train'!$G$30,1,0)</f>
        <v>1</v>
      </c>
      <c r="KF160" s="110">
        <f>MIN(JV160,'DT-Prelim Calcs'!$C$10)*'DT-Prelim Calcs'!$C$11*1000/60/60*(1-KE160)</f>
        <v>0</v>
      </c>
      <c r="KG160" s="119">
        <f>KG159+'DT-Prelim Calcs'!$C$11</f>
        <v>6.2400000000000047</v>
      </c>
      <c r="KH160" s="2">
        <f>KR160/'Drive Train'!$G$35</f>
        <v>0.87467058530073238</v>
      </c>
      <c r="KI160" s="88">
        <f>KP160*12*60/(PI() * 'Drive Train'!$G$17)/KH$2*KH160</f>
        <v>4110.8369380347885</v>
      </c>
      <c r="KJ160" s="2">
        <f>('DT-Prelim Calcs'!$C$6*KH160-KI160)/('DT-Prelim Calcs'!$C$6*KH160)*'DT-Prelim Calcs'!$C$7*KH160</f>
        <v>0.24077181249508536</v>
      </c>
      <c r="KK160" s="110">
        <f>KJ160/'DT-Prelim Calcs'!$C$7*('DT-Prelim Calcs'!$C$8-'DT-Prelim Calcs'!$C$9)+'DT-Prelim Calcs'!$C$9</f>
        <v>17.685372960693151</v>
      </c>
      <c r="KL160" s="110">
        <f t="shared" si="238"/>
        <v>17.685372960693151</v>
      </c>
      <c r="KM160" s="2">
        <f t="shared" si="278"/>
        <v>3.267592862954416E-10</v>
      </c>
      <c r="KN160" s="110">
        <f>KM160*'DT-Prelim Calcs'!$C$21/KH$2/'DT-Prelim Calcs'!$C$19/'DT-Prelim Calcs'!$C$18*3.39*'DT-Prelim Calcs'!$C$20</f>
        <v>1.2135622075003181E-8</v>
      </c>
      <c r="KO160" s="88">
        <f t="shared" si="239"/>
        <v>1</v>
      </c>
      <c r="KP160" s="110">
        <f>KN159*'DT-Prelim Calcs'!$C$11+KP159</f>
        <v>12.304227577855606</v>
      </c>
      <c r="KQ160" s="110">
        <f>KQ159+0.5*KN160*'DT-Prelim Calcs'!$C$11^2+KP160*'DT-Prelim Calcs'!$C$11</f>
        <v>72.613366793086627</v>
      </c>
      <c r="KR160" s="110">
        <f>MIN('Drive Train'!$G$35-KL159*'DT-Prelim Calcs'!$C$21*'Drive Train'!$G$38,KR159+KL$2)</f>
        <v>11.108316433319301</v>
      </c>
      <c r="KS160" s="110">
        <f>'Drive Train'!$G$35-KL160*'DT-Prelim Calcs'!$C$21*'Drive Train'!$G$38</f>
        <v>11.108316433537615</v>
      </c>
      <c r="KT160" s="1">
        <f>IF(KQ160&gt;='Drive Train'!$G$30,1,0)</f>
        <v>1</v>
      </c>
      <c r="KU160" s="110">
        <f>MIN(KK160,'DT-Prelim Calcs'!$C$10)*'DT-Prelim Calcs'!$C$11*1000/60/60*(1-KT160)</f>
        <v>0</v>
      </c>
      <c r="KV160" s="119">
        <f>KV159+'DT-Prelim Calcs'!$C$11</f>
        <v>6.2400000000000047</v>
      </c>
      <c r="KW160" s="2">
        <f>LG160/'Drive Train'!$G$35</f>
        <v>0.87467058530093</v>
      </c>
      <c r="KX160" s="88">
        <f>LE160*12*60/(PI() * 'Drive Train'!$G$17)/KW$2*KW160</f>
        <v>4110.8369380375816</v>
      </c>
      <c r="KY160" s="2">
        <f>('DT-Prelim Calcs'!$C$6*KW160-KX160)/('DT-Prelim Calcs'!$C$6*KW160)*'DT-Prelim Calcs'!$C$7*KW160</f>
        <v>0.24077181249468968</v>
      </c>
      <c r="KZ160" s="110">
        <f>KY160/'DT-Prelim Calcs'!$C$7*('DT-Prelim Calcs'!$C$8-'DT-Prelim Calcs'!$C$9)+'DT-Prelim Calcs'!$C$9</f>
        <v>17.685372960669017</v>
      </c>
      <c r="LA160" s="110">
        <f t="shared" si="240"/>
        <v>17.685372960669017</v>
      </c>
      <c r="LB160" s="2">
        <f t="shared" si="279"/>
        <v>3.2625444013056892E-10</v>
      </c>
      <c r="LC160" s="110">
        <f>LB160*'DT-Prelim Calcs'!$C$21/KW$2/'DT-Prelim Calcs'!$C$19/'DT-Prelim Calcs'!$C$18*3.39*'DT-Prelim Calcs'!$C$20</f>
        <v>1.2116872424970679E-8</v>
      </c>
      <c r="LD160" s="88">
        <f t="shared" si="241"/>
        <v>1</v>
      </c>
      <c r="LE160" s="110">
        <f>LC159*'DT-Prelim Calcs'!$C$11+LE159</f>
        <v>12.304227577861186</v>
      </c>
      <c r="LF160" s="110">
        <f>LF159+0.5*LC160*'DT-Prelim Calcs'!$C$11^2+LE160*'DT-Prelim Calcs'!$C$11</f>
        <v>72.617707144568854</v>
      </c>
      <c r="LG160" s="110">
        <f>MIN('Drive Train'!$G$35-LA159*'DT-Prelim Calcs'!$C$21*'Drive Train'!$G$38,LG159+LA$2)</f>
        <v>11.108316433321811</v>
      </c>
      <c r="LH160" s="110">
        <f>'Drive Train'!$G$35-LA160*'DT-Prelim Calcs'!$C$21*'Drive Train'!$G$38</f>
        <v>11.108316433539787</v>
      </c>
      <c r="LI160" s="1">
        <f>IF(LF160&gt;='Drive Train'!$G$30,1,0)</f>
        <v>1</v>
      </c>
      <c r="LJ160" s="110">
        <f>MIN(KZ160,'DT-Prelim Calcs'!$C$10)*'DT-Prelim Calcs'!$C$11*1000/60/60*(1-LI160)</f>
        <v>0</v>
      </c>
      <c r="LK160" s="119">
        <f>LK159+'DT-Prelim Calcs'!$C$11</f>
        <v>6.2400000000000047</v>
      </c>
      <c r="LL160" s="2">
        <f>LV160/'Drive Train'!$G$35</f>
        <v>0.87467058530078101</v>
      </c>
      <c r="LM160" s="88">
        <f>LT160*12*60/(PI() * 'Drive Train'!$G$17)/LL$2*LL160</f>
        <v>4110.836938035477</v>
      </c>
      <c r="LN160" s="2">
        <f>('DT-Prelim Calcs'!$C$6*LL160-LM160)/('DT-Prelim Calcs'!$C$6*LL160)*'DT-Prelim Calcs'!$C$7*LL160</f>
        <v>0.24077181249498786</v>
      </c>
      <c r="LO160" s="110">
        <f>LN160/'DT-Prelim Calcs'!$C$7*('DT-Prelim Calcs'!$C$8-'DT-Prelim Calcs'!$C$9)+'DT-Prelim Calcs'!$C$9</f>
        <v>17.685372960687204</v>
      </c>
      <c r="LP160" s="110">
        <f t="shared" si="242"/>
        <v>17.685372960687204</v>
      </c>
      <c r="LQ160" s="2">
        <f t="shared" si="280"/>
        <v>3.2663488580553235E-10</v>
      </c>
      <c r="LR160" s="110">
        <f>LQ160*'DT-Prelim Calcs'!$C$21/LL$2/'DT-Prelim Calcs'!$C$19/'DT-Prelim Calcs'!$C$18*3.39*'DT-Prelim Calcs'!$C$20</f>
        <v>1.213100192373342E-8</v>
      </c>
      <c r="LS160" s="88">
        <f t="shared" si="243"/>
        <v>1</v>
      </c>
      <c r="LT160" s="110">
        <f>LR159*'DT-Prelim Calcs'!$C$11+LT159</f>
        <v>12.304227577856981</v>
      </c>
      <c r="LU160" s="110">
        <f>LU159+0.5*LR160*'DT-Prelim Calcs'!$C$11^2+LT160*'DT-Prelim Calcs'!$C$11</f>
        <v>72.614831560851442</v>
      </c>
      <c r="LV160" s="110">
        <f>MIN('Drive Train'!$G$35-LP159*'DT-Prelim Calcs'!$C$21*'Drive Train'!$G$38,LV159+LP$2)</f>
        <v>11.108316433319919</v>
      </c>
      <c r="LW160" s="110">
        <f>'Drive Train'!$G$35-LP160*'DT-Prelim Calcs'!$C$21*'Drive Train'!$G$38</f>
        <v>11.108316433538151</v>
      </c>
      <c r="LX160" s="1">
        <f>IF(LU160&gt;='Drive Train'!$G$30,1,0)</f>
        <v>1</v>
      </c>
      <c r="LY160" s="110">
        <f>MIN(LO160,'DT-Prelim Calcs'!$C$10)*'DT-Prelim Calcs'!$C$11*1000/60/60*(1-LX160)</f>
        <v>0</v>
      </c>
      <c r="LZ160" s="119">
        <f>LZ159+'DT-Prelim Calcs'!$C$11</f>
        <v>6.2400000000000047</v>
      </c>
    </row>
    <row r="161" spans="18:338" x14ac:dyDescent="0.2">
      <c r="R161" s="119">
        <f>R160+'DT-Prelim Calcs'!$C$11</f>
        <v>6.2800000000000047</v>
      </c>
      <c r="S161" s="2">
        <f>AG161/'Drive Train'!$G$35</f>
        <v>0</v>
      </c>
      <c r="T161" s="88">
        <f>AE161*12*60/(PI() * 'Drive Train'!$G$17)/S$2*ABS(S161)</f>
        <v>0</v>
      </c>
      <c r="U161" s="2">
        <f>IF(OR(AD160=1,AND($C$32=Motors!$C$28,'DT-Prelim Calcs'!AI160=1)),0,IF(AG161=0,-(V160+$C$9)/($C$8-$C$9)*$C$7,($C$6*S161-T161)/($C$6*S161)*$C$7*S161))</f>
        <v>0</v>
      </c>
      <c r="V161" s="110">
        <f>IF(AND(AD160=1,AI160=1),0,ABS(U161/$C$7*($C$8-$C$9)+$C$9) *'Drive Train'!$K$55 + V160*(1-'Drive Train'!$K$55))</f>
        <v>0</v>
      </c>
      <c r="W161" s="110">
        <f t="shared" si="196"/>
        <v>0</v>
      </c>
      <c r="X161" s="2">
        <f>MAX(MIN(IF(AND(AI160=1,AG161&lt;0),-1,1)*(W161-$C$9)/($C$8-$C$9)*$C$7-$C$29*AE161/T$2 -  AI160*$C$29/2,X$2),MAX(X$4:X160)*-1)</f>
        <v>-0.19877611615902296</v>
      </c>
      <c r="Y161" s="110">
        <f t="shared" si="197"/>
        <v>0</v>
      </c>
      <c r="Z161" s="110">
        <f t="shared" si="198"/>
        <v>0</v>
      </c>
      <c r="AA161" s="110">
        <f t="shared" si="199"/>
        <v>0</v>
      </c>
      <c r="AB161" s="110" t="e">
        <f t="shared" si="200"/>
        <v>#N/A</v>
      </c>
      <c r="AC161" s="88">
        <f t="shared" si="244"/>
        <v>0</v>
      </c>
      <c r="AD161" s="1">
        <f t="shared" si="201"/>
        <v>1</v>
      </c>
      <c r="AE161" s="110">
        <f t="shared" si="202"/>
        <v>0</v>
      </c>
      <c r="AF161" s="110" t="e">
        <f t="shared" si="203"/>
        <v>#N/A</v>
      </c>
      <c r="AG161" s="110">
        <f>IF(AI160=0,MIN('Drive Train'!$G$35-W160*$C$21*'Drive Train'!$G$38,AG160+W$2)-$C$3,IF(AE160-1&lt;=0,0,IF($C$32=Motors!$C$26,MAX(ABS('Drive Train'!$G$35-W160*$C$21*'Drive Train'!$G$38)*-1,AG160-W$2),MAX(0,ABS('Drive Train'!$G$35-W160*$C$21*'Drive Train'!$G$38)*-1,AG160-W$2))))</f>
        <v>0</v>
      </c>
      <c r="AH161" s="110">
        <f>'Drive Train'!$G$35-ABS(W161)*'DT-Prelim Calcs'!$C$21*'Drive Train'!$G$38</f>
        <v>12.7</v>
      </c>
      <c r="AI161" s="1">
        <f>IF(AJ161&gt;='Drive Train'!$G$30,1,0)</f>
        <v>1</v>
      </c>
      <c r="AJ161" s="110">
        <f>AJ160+0.5*Y161*'DT-Prelim Calcs'!$C$11^2+AE161*'DT-Prelim Calcs'!$C$11</f>
        <v>27.383415475911544</v>
      </c>
      <c r="AK161" s="110">
        <f t="shared" si="204"/>
        <v>0</v>
      </c>
      <c r="AL161" s="119">
        <f>AL160+'DT-Prelim Calcs'!$C$11</f>
        <v>6.2800000000000047</v>
      </c>
      <c r="AM161" s="2">
        <f>AW161/'Drive Train'!$G$35</f>
        <v>0.80643366114775261</v>
      </c>
      <c r="AN161" s="88">
        <f>AU161*12*60/(PI() * 'Drive Train'!$G$17)/AM$2*AM161</f>
        <v>3065.3833674325956</v>
      </c>
      <c r="AO161" s="2">
        <f>('DT-Prelim Calcs'!$C$6*AM161-AN161)/('DT-Prelim Calcs'!$C$6*AM161)*'DT-Prelim Calcs'!$C$7*AM161</f>
        <v>0.3969703409717627</v>
      </c>
      <c r="AP161" s="110">
        <f>AO161/'DT-Prelim Calcs'!$C$7*('DT-Prelim Calcs'!$C$8-'DT-Prelim Calcs'!$C$9)+'DT-Prelim Calcs'!$C$9</f>
        <v>27.212375406788365</v>
      </c>
      <c r="AQ161" s="110">
        <f t="shared" si="205"/>
        <v>27.212375406788365</v>
      </c>
      <c r="AR161" s="2">
        <f t="shared" si="245"/>
        <v>0.20223890684114101</v>
      </c>
      <c r="AS161" s="110">
        <f>AR161*'DT-Prelim Calcs'!$C$21/AM$2/'DT-Prelim Calcs'!$C$19/'DT-Prelim Calcs'!$C$18*3.39*'DT-Prelim Calcs'!$C$20</f>
        <v>2.2533054562374049</v>
      </c>
      <c r="AT161" s="88">
        <f t="shared" si="206"/>
        <v>0</v>
      </c>
      <c r="AU161" s="110">
        <f>AS160*'DT-Prelim Calcs'!$C$11+AU160</f>
        <v>33.171378611245487</v>
      </c>
      <c r="AV161" s="110">
        <f>AV160+0.5*AS161*'DT-Prelim Calcs'!$C$11^2+AU161*'DT-Prelim Calcs'!$C$11</f>
        <v>128.58846106642673</v>
      </c>
      <c r="AW161" s="110">
        <f>MIN('Drive Train'!$G$35-AQ160*'DT-Prelim Calcs'!$C$21*'Drive Train'!$G$38,AW160+AQ$2)</f>
        <v>10.241707496576458</v>
      </c>
      <c r="AX161" s="110">
        <f>'Drive Train'!$G$35-AQ161*'DT-Prelim Calcs'!$C$21*'Drive Train'!$G$38</f>
        <v>10.250886213389046</v>
      </c>
      <c r="AY161" s="1">
        <f>IF(AV161&gt;='Drive Train'!$G$30,1,0)</f>
        <v>1</v>
      </c>
      <c r="AZ161" s="110">
        <f t="shared" si="246"/>
        <v>0</v>
      </c>
      <c r="BA161" s="119">
        <f>BA160+'DT-Prelim Calcs'!$C$11</f>
        <v>6.2800000000000047</v>
      </c>
      <c r="BB161" s="2">
        <f>BL161/'Drive Train'!$G$35</f>
        <v>0.86961103753663815</v>
      </c>
      <c r="BC161" s="88">
        <f>BJ161*12*60/(PI() * 'Drive Train'!$G$17)/BB$2*BB161</f>
        <v>4034.2255407536268</v>
      </c>
      <c r="BD161" s="2">
        <f>('DT-Prelim Calcs'!$C$6*BB161-BC161)/('DT-Prelim Calcs'!$C$6*BB161)*'DT-Prelim Calcs'!$C$7*BB161</f>
        <v>0.2521347799707328</v>
      </c>
      <c r="BE161" s="110">
        <f>BD161/'DT-Prelim Calcs'!$C$7*('DT-Prelim Calcs'!$C$8-'DT-Prelim Calcs'!$C$9)+'DT-Prelim Calcs'!$C$9</f>
        <v>18.378433388285831</v>
      </c>
      <c r="BF161" s="110">
        <f t="shared" si="207"/>
        <v>18.378433388285831</v>
      </c>
      <c r="BG161" s="2">
        <f t="shared" si="247"/>
        <v>1.447535383529705E-2</v>
      </c>
      <c r="BH161" s="110">
        <f>BG161*'DT-Prelim Calcs'!$C$21/BB$2/'DT-Prelim Calcs'!$C$19/'DT-Prelim Calcs'!$C$18*3.39*'DT-Prelim Calcs'!$C$20</f>
        <v>0.25088232967473056</v>
      </c>
      <c r="BI161" s="88">
        <f t="shared" si="208"/>
        <v>1</v>
      </c>
      <c r="BJ161" s="110">
        <f>BH160*'DT-Prelim Calcs'!$C$11+BJ160</f>
        <v>26.025373854945897</v>
      </c>
      <c r="BK161" s="110">
        <f>BK160+0.5*BH161*'DT-Prelim Calcs'!$C$11^2+BJ161*'DT-Prelim Calcs'!$C$11</f>
        <v>125.08193014123034</v>
      </c>
      <c r="BL161" s="110">
        <f>MIN('Drive Train'!$G$35-BF160*'DT-Prelim Calcs'!$C$21*'Drive Train'!$G$38,BL160+BF$2)</f>
        <v>11.044060176715304</v>
      </c>
      <c r="BM161" s="110">
        <f>'Drive Train'!$G$35-BF161*'DT-Prelim Calcs'!$C$21*'Drive Train'!$G$38</f>
        <v>11.045940995054274</v>
      </c>
      <c r="BN161" s="1">
        <f>IF(BK161&gt;='Drive Train'!$G$30,1,0)</f>
        <v>1</v>
      </c>
      <c r="BO161" s="110">
        <f t="shared" si="248"/>
        <v>0</v>
      </c>
      <c r="BP161" s="119">
        <f>BP160+'DT-Prelim Calcs'!$C$11</f>
        <v>6.2800000000000047</v>
      </c>
      <c r="BQ161" s="2">
        <f>CA161/'Drive Train'!$G$35</f>
        <v>0.8745772007843966</v>
      </c>
      <c r="BR161" s="88">
        <f>BY161*12*60/(PI() * 'Drive Train'!$G$17)/BQ$2*BQ161</f>
        <v>4109.4453518936616</v>
      </c>
      <c r="BS161" s="2">
        <f>('DT-Prelim Calcs'!$C$6*BQ161-BR161)/('DT-Prelim Calcs'!$C$6*BQ161)*'DT-Prelim Calcs'!$C$7*BQ161</f>
        <v>0.24097612259742673</v>
      </c>
      <c r="BT161" s="110">
        <f>BS161/'DT-Prelim Calcs'!$C$7*('DT-Prelim Calcs'!$C$8-'DT-Prelim Calcs'!$C$9)+'DT-Prelim Calcs'!$C$9</f>
        <v>17.697834427928157</v>
      </c>
      <c r="BU161" s="110">
        <f t="shared" si="209"/>
        <v>17.697834427928157</v>
      </c>
      <c r="BV161" s="2">
        <f t="shared" si="249"/>
        <v>2.6011553060401038E-4</v>
      </c>
      <c r="BW161" s="110">
        <f>BV161*'DT-Prelim Calcs'!$C$21/BQ$2/'DT-Prelim Calcs'!$C$19/'DT-Prelim Calcs'!$C$18*3.39*'DT-Prelim Calcs'!$C$20</f>
        <v>6.1183276951570637E-3</v>
      </c>
      <c r="BX161" s="88">
        <f t="shared" si="210"/>
        <v>1</v>
      </c>
      <c r="BY161" s="110">
        <f>BW160*'DT-Prelim Calcs'!$C$11+BY160</f>
        <v>19.423224875581472</v>
      </c>
      <c r="BZ161" s="110">
        <f>BZ160+0.5*BW161*'DT-Prelim Calcs'!$C$11^2+BY161*'DT-Prelim Calcs'!$C$11</f>
        <v>105.76610963000994</v>
      </c>
      <c r="CA161" s="110">
        <f>MIN('Drive Train'!$G$35-BU160*'DT-Prelim Calcs'!$C$21*'Drive Train'!$G$38,CA160+BU$2)</f>
        <v>11.107130449961836</v>
      </c>
      <c r="CB161" s="110">
        <f>'Drive Train'!$G$35-BU161*'DT-Prelim Calcs'!$C$21*'Drive Train'!$G$38</f>
        <v>11.107194901486466</v>
      </c>
      <c r="CC161" s="1">
        <f>IF(BZ161&gt;='Drive Train'!$G$30,1,0)</f>
        <v>1</v>
      </c>
      <c r="CD161" s="110">
        <f t="shared" si="250"/>
        <v>0</v>
      </c>
      <c r="CE161" s="119">
        <f>CE160+'DT-Prelim Calcs'!$C$11</f>
        <v>6.2800000000000047</v>
      </c>
      <c r="CF161" s="2">
        <f>CP161/'Drive Train'!$G$35</f>
        <v>0.87467013616148326</v>
      </c>
      <c r="CG161" s="88">
        <f>CN161*12*60/(PI() * 'Drive Train'!$G$17)/CF$2*CF161</f>
        <v>4110.8303832690654</v>
      </c>
      <c r="CH161" s="2">
        <f>('DT-Prelim Calcs'!$C$6*CF161-CG161)/('DT-Prelim Calcs'!$C$6*CF161)*'DT-Prelim Calcs'!$C$7*CF161</f>
        <v>0.24077276178060533</v>
      </c>
      <c r="CI161" s="110">
        <f>CH161/'DT-Prelim Calcs'!$C$7*('DT-Prelim Calcs'!$C$8-'DT-Prelim Calcs'!$C$9)+'DT-Prelim Calcs'!$C$9</f>
        <v>17.685430860377348</v>
      </c>
      <c r="CJ161" s="110">
        <f t="shared" si="211"/>
        <v>17.685430860377348</v>
      </c>
      <c r="CK161" s="2">
        <f t="shared" si="251"/>
        <v>1.2098899912493799E-6</v>
      </c>
      <c r="CL161" s="110">
        <f>CK161*'DT-Prelim Calcs'!$C$21/CF$2/'DT-Prelim Calcs'!$C$19/'DT-Prelim Calcs'!$C$18*3.39*'DT-Prelim Calcs'!$C$20</f>
        <v>3.5947606209069413E-5</v>
      </c>
      <c r="CM161" s="88">
        <f t="shared" si="212"/>
        <v>1</v>
      </c>
      <c r="CN161" s="110">
        <f>CL160*'DT-Prelim Calcs'!$C$11+CN160</f>
        <v>15.380267846015888</v>
      </c>
      <c r="CO161" s="110">
        <f>CO160+0.5*CL161*'DT-Prelim Calcs'!$C$11^2+CN161*'DT-Prelim Calcs'!$C$11</f>
        <v>88.559118951658292</v>
      </c>
      <c r="CP161" s="110">
        <f>MIN('Drive Train'!$G$35-CJ160*'DT-Prelim Calcs'!$C$21*'Drive Train'!$G$38,CP160+CJ$2)</f>
        <v>11.108310729250837</v>
      </c>
      <c r="CQ161" s="110">
        <f>'Drive Train'!$G$35-CJ161*'DT-Prelim Calcs'!$C$21*'Drive Train'!$G$38</f>
        <v>11.108311222566037</v>
      </c>
      <c r="CR161" s="1">
        <f>IF(CO161&gt;='Drive Train'!$G$30,1,0)</f>
        <v>1</v>
      </c>
      <c r="CS161" s="110">
        <f t="shared" si="252"/>
        <v>0</v>
      </c>
      <c r="CT161" s="119">
        <f>CT160+'DT-Prelim Calcs'!$C$11</f>
        <v>6.2800000000000047</v>
      </c>
      <c r="CU161" s="2">
        <f>DE161/'Drive Train'!$G$35</f>
        <v>0.87467058491095617</v>
      </c>
      <c r="CV161" s="88">
        <f>DC161*12*60/(PI() * 'Drive Train'!$G$17)/CU$2*CU161</f>
        <v>4110.8369324824325</v>
      </c>
      <c r="CW161" s="2">
        <f>('DT-Prelim Calcs'!$C$6*CU161-CV161)/('DT-Prelim Calcs'!$C$6*CU161)*'DT-Prelim Calcs'!$C$7*CU161</f>
        <v>0.24077181328605274</v>
      </c>
      <c r="CX161" s="110">
        <f>CW161/'DT-Prelim Calcs'!$C$7*('DT-Prelim Calcs'!$C$8-'DT-Prelim Calcs'!$C$9)+'DT-Prelim Calcs'!$C$9</f>
        <v>17.685373008936551</v>
      </c>
      <c r="CY161" s="110">
        <f t="shared" si="213"/>
        <v>17.685373008936551</v>
      </c>
      <c r="CZ161" s="2">
        <f t="shared" si="253"/>
        <v>1.335633992294305E-9</v>
      </c>
      <c r="DA161" s="110">
        <f>CZ161*'DT-Prelim Calcs'!$C$21/CU$2/'DT-Prelim Calcs'!$C$19/'DT-Prelim Calcs'!$C$18*3.39*'DT-Prelim Calcs'!$C$20</f>
        <v>4.7951070934454198E-8</v>
      </c>
      <c r="DB161" s="88">
        <f t="shared" si="214"/>
        <v>1</v>
      </c>
      <c r="DC161" s="110">
        <f>DA160*'DT-Prelim Calcs'!$C$11+DC160</f>
        <v>12.728511275917063</v>
      </c>
      <c r="DD161" s="110">
        <f>DD160+0.5*DA161*'DT-Prelim Calcs'!$C$11^2+DC161*'DT-Prelim Calcs'!$C$11</f>
        <v>75.325619247038688</v>
      </c>
      <c r="DE161" s="110">
        <f>MIN('Drive Train'!$G$35-CY160*'DT-Prelim Calcs'!$C$21*'Drive Train'!$G$38,DE160+CY$2)</f>
        <v>11.108316428369143</v>
      </c>
      <c r="DF161" s="110">
        <f>'Drive Train'!$G$35-CY161*'DT-Prelim Calcs'!$C$21*'Drive Train'!$G$38</f>
        <v>11.10831642919571</v>
      </c>
      <c r="DG161" s="1">
        <f>IF(DD161&gt;='Drive Train'!$G$30,1,0)</f>
        <v>1</v>
      </c>
      <c r="DH161" s="110">
        <f t="shared" si="254"/>
        <v>0</v>
      </c>
      <c r="DI161" s="119">
        <f>DI160+'DT-Prelim Calcs'!$C$11</f>
        <v>6.2800000000000047</v>
      </c>
      <c r="DJ161" s="2">
        <f>DT161/'Drive Train'!$G$35</f>
        <v>0.87467058542848952</v>
      </c>
      <c r="DK161" s="88">
        <f>DR161*12*60/(PI() * 'Drive Train'!$G$17)/DJ$2*DJ161</f>
        <v>4110.8369398405976</v>
      </c>
      <c r="DL161" s="2">
        <f>('DT-Prelim Calcs'!$C$6*DJ161-DK161)/('DT-Prelim Calcs'!$C$6*DJ161)*'DT-Prelim Calcs'!$C$7*DJ161</f>
        <v>0.24077181223923144</v>
      </c>
      <c r="DM161" s="110">
        <f>DL161/'DT-Prelim Calcs'!$C$7*('DT-Prelim Calcs'!$C$8-'DT-Prelim Calcs'!$C$9)+'DT-Prelim Calcs'!$C$9</f>
        <v>17.685372945087877</v>
      </c>
      <c r="DN161" s="110">
        <f t="shared" si="215"/>
        <v>17.685372945087877</v>
      </c>
      <c r="DO161" s="2">
        <f t="shared" si="255"/>
        <v>3.0703217746008704E-13</v>
      </c>
      <c r="DP161" s="110">
        <f>DO161*'DT-Prelim Calcs'!$C$21/DJ$2/'DT-Prelim Calcs'!$C$19/'DT-Prelim Calcs'!$C$18*3.39*'DT-Prelim Calcs'!$C$20</f>
        <v>1.2923366456693801E-11</v>
      </c>
      <c r="DQ161" s="88">
        <f t="shared" si="216"/>
        <v>1</v>
      </c>
      <c r="DR161" s="110">
        <f>DP160*'DT-Prelim Calcs'!$C$11+DR160</f>
        <v>10.856671395408895</v>
      </c>
      <c r="DS161" s="110">
        <f>DS160+0.5*DP161*'DT-Prelim Calcs'!$C$11^2+DR161*'DT-Prelim Calcs'!$C$11</f>
        <v>65.21325785477076</v>
      </c>
      <c r="DT161" s="110">
        <f>MIN('Drive Train'!$G$35-DN160*'DT-Prelim Calcs'!$C$21*'Drive Train'!$G$38,DT160+DN$2)</f>
        <v>11.108316434941816</v>
      </c>
      <c r="DU161" s="110">
        <f>'Drive Train'!$G$35-DN161*'DT-Prelim Calcs'!$C$21*'Drive Train'!$G$38</f>
        <v>11.10831643494209</v>
      </c>
      <c r="DV161" s="1">
        <f>IF(DS161&gt;='Drive Train'!$G$30,1,0)</f>
        <v>1</v>
      </c>
      <c r="DW161" s="110">
        <f t="shared" si="256"/>
        <v>0</v>
      </c>
      <c r="DX161" s="119">
        <f>DX160+'DT-Prelim Calcs'!$C$11</f>
        <v>6.2800000000000047</v>
      </c>
      <c r="DY161" s="2">
        <f>EI161/'Drive Train'!$G$35</f>
        <v>0.87467058542861498</v>
      </c>
      <c r="DZ161" s="88">
        <f>EG161*12*60/(PI() * 'Drive Train'!$G$17)/DY$2*DY161</f>
        <v>4110.8369398423247</v>
      </c>
      <c r="EA161" s="2">
        <f>('DT-Prelim Calcs'!$C$6*DY161-DZ161)/('DT-Prelim Calcs'!$C$6*DY161)*'DT-Prelim Calcs'!$C$7*DY161</f>
        <v>0.24077181223899125</v>
      </c>
      <c r="EB161" s="110">
        <f>EA161/'DT-Prelim Calcs'!$C$7*('DT-Prelim Calcs'!$C$8-'DT-Prelim Calcs'!$C$9)+'DT-Prelim Calcs'!$C$9</f>
        <v>17.685372945073226</v>
      </c>
      <c r="EC161" s="110">
        <f t="shared" si="217"/>
        <v>17.685372945073226</v>
      </c>
      <c r="ED161" s="2">
        <f t="shared" si="257"/>
        <v>1.3877787807814457E-16</v>
      </c>
      <c r="EE161" s="110">
        <f>ED161*'DT-Prelim Calcs'!$C$21/DY$2/'DT-Prelim Calcs'!$C$19/'DT-Prelim Calcs'!$C$18*3.39*'DT-Prelim Calcs'!$C$20</f>
        <v>6.7003532470867188E-15</v>
      </c>
      <c r="EF161" s="88">
        <f t="shared" si="218"/>
        <v>1</v>
      </c>
      <c r="EG161" s="110">
        <f>EE160*'DT-Prelim Calcs'!$C$11+EG160</f>
        <v>9.4647904472821693</v>
      </c>
      <c r="EH161" s="110">
        <f>EH160+0.5*EE161*'DT-Prelim Calcs'!$C$11^2+EG161*'DT-Prelim Calcs'!$C$11</f>
        <v>57.362628863072757</v>
      </c>
      <c r="EI161" s="110">
        <f>MIN('Drive Train'!$G$35-EC160*'DT-Prelim Calcs'!$C$21*'Drive Train'!$G$38,EI160+EC$2)</f>
        <v>11.10831643494341</v>
      </c>
      <c r="EJ161" s="110">
        <f>'Drive Train'!$G$35-EC161*'DT-Prelim Calcs'!$C$21*'Drive Train'!$G$38</f>
        <v>11.10831643494341</v>
      </c>
      <c r="EK161" s="1">
        <f>IF(EH161&gt;='Drive Train'!$G$30,1,0)</f>
        <v>1</v>
      </c>
      <c r="EL161" s="110">
        <f t="shared" si="258"/>
        <v>0</v>
      </c>
      <c r="EM161" s="119">
        <f>EM160+'DT-Prelim Calcs'!$C$11</f>
        <v>6.2800000000000047</v>
      </c>
      <c r="EN161" s="2">
        <f>EX161/'Drive Train'!$G$35</f>
        <v>0.87467058542861498</v>
      </c>
      <c r="EO161" s="88">
        <f>EV161*12*60/(PI() * 'Drive Train'!$G$17)/EN$2*EN161</f>
        <v>4110.8369398423256</v>
      </c>
      <c r="EP161" s="2">
        <f>('DT-Prelim Calcs'!$C$6*EN161-EO161)/('DT-Prelim Calcs'!$C$6*EN161)*'DT-Prelim Calcs'!$C$7*EN161</f>
        <v>0.24077181223899105</v>
      </c>
      <c r="EQ161" s="110">
        <f>EP161/'DT-Prelim Calcs'!$C$7*('DT-Prelim Calcs'!$C$8-'DT-Prelim Calcs'!$C$9)+'DT-Prelim Calcs'!$C$9</f>
        <v>17.685372945073215</v>
      </c>
      <c r="ER161" s="110">
        <f t="shared" si="219"/>
        <v>17.685372945073215</v>
      </c>
      <c r="ES161" s="2">
        <f t="shared" si="259"/>
        <v>-8.3266726846886741E-17</v>
      </c>
      <c r="ET161" s="110">
        <f>ES161*'DT-Prelim Calcs'!$C$21/EN$2/'DT-Prelim Calcs'!$C$19/'DT-Prelim Calcs'!$C$18*3.39*'DT-Prelim Calcs'!$C$20</f>
        <v>-4.5356237364894706E-15</v>
      </c>
      <c r="EU161" s="88">
        <f t="shared" si="220"/>
        <v>1</v>
      </c>
      <c r="EV161" s="110">
        <f>ET160*'DT-Prelim Calcs'!$C$11+EV160</f>
        <v>8.3892460782728335</v>
      </c>
      <c r="EW161" s="110">
        <f>EW160+0.5*ET161*'DT-Prelim Calcs'!$C$11^2+EV161*'DT-Prelim Calcs'!$C$11</f>
        <v>51.141021718111702</v>
      </c>
      <c r="EX161" s="110">
        <f>MIN('Drive Train'!$G$35-ER160*'DT-Prelim Calcs'!$C$21*'Drive Train'!$G$38,EX160+ER$2)</f>
        <v>11.10831643494341</v>
      </c>
      <c r="EY161" s="110">
        <f>'Drive Train'!$G$35-ER161*'DT-Prelim Calcs'!$C$21*'Drive Train'!$G$38</f>
        <v>11.10831643494341</v>
      </c>
      <c r="EZ161" s="1">
        <f>IF(EW161&gt;='Drive Train'!$G$30,1,0)</f>
        <v>1</v>
      </c>
      <c r="FA161" s="110">
        <f t="shared" si="260"/>
        <v>0</v>
      </c>
      <c r="FB161" s="119">
        <f>FB160+'DT-Prelim Calcs'!$C$11</f>
        <v>6.2800000000000047</v>
      </c>
      <c r="FC161" s="2">
        <f>FM161/'Drive Train'!$G$35</f>
        <v>0.87467058542861498</v>
      </c>
      <c r="FD161" s="88">
        <f>FK161*12*60/(PI() * 'Drive Train'!$G$17)/FC$2*FC161</f>
        <v>4110.8369398423247</v>
      </c>
      <c r="FE161" s="2">
        <f>('DT-Prelim Calcs'!$C$6*FC161-FD161)/('DT-Prelim Calcs'!$C$6*FC161)*'DT-Prelim Calcs'!$C$7*FC161</f>
        <v>0.24077181223899125</v>
      </c>
      <c r="FF161" s="110">
        <f>FE161/'DT-Prelim Calcs'!$C$7*('DT-Prelim Calcs'!$C$8-'DT-Prelim Calcs'!$C$9)+'DT-Prelim Calcs'!$C$9</f>
        <v>17.685372945073226</v>
      </c>
      <c r="FG161" s="110">
        <f t="shared" si="221"/>
        <v>17.685372945073226</v>
      </c>
      <c r="FH161" s="2">
        <f t="shared" si="261"/>
        <v>1.1102230246251565E-16</v>
      </c>
      <c r="FI161" s="110">
        <f>FH161*'DT-Prelim Calcs'!$C$21/FC$2/'DT-Prelim Calcs'!$C$19/'DT-Prelim Calcs'!$C$18*3.39*'DT-Prelim Calcs'!$C$20</f>
        <v>6.7347140329692135E-15</v>
      </c>
      <c r="FJ161" s="88">
        <f t="shared" si="222"/>
        <v>1</v>
      </c>
      <c r="FK161" s="110">
        <f>FI160*'DT-Prelim Calcs'!$C$11+FK160</f>
        <v>7.5332005600817276</v>
      </c>
      <c r="FL161" s="110">
        <f>FL160+0.5*FI161*'DT-Prelim Calcs'!$C$11^2+FK161*'DT-Prelim Calcs'!$C$11</f>
        <v>46.112578523634511</v>
      </c>
      <c r="FM161" s="110">
        <f>MIN('Drive Train'!$G$35-FG160*'DT-Prelim Calcs'!$C$21*'Drive Train'!$G$38,FM160+FG$2)</f>
        <v>11.10831643494341</v>
      </c>
      <c r="FN161" s="110">
        <f>'Drive Train'!$G$35-FG161*'DT-Prelim Calcs'!$C$21*'Drive Train'!$G$38</f>
        <v>11.10831643494341</v>
      </c>
      <c r="FO161" s="1">
        <f>IF(FL161&gt;='Drive Train'!$G$30,1,0)</f>
        <v>1</v>
      </c>
      <c r="FP161" s="110">
        <f t="shared" si="262"/>
        <v>0</v>
      </c>
      <c r="FQ161" s="119">
        <f>FQ160+'DT-Prelim Calcs'!$C$11</f>
        <v>6.2800000000000047</v>
      </c>
      <c r="FR161" s="2">
        <f>GB161/'Drive Train'!$G$35</f>
        <v>0.87467058542861498</v>
      </c>
      <c r="FS161" s="88">
        <f>FZ161*12*60/(PI() * 'Drive Train'!$G$17)/FR$2*FR161</f>
        <v>4110.8369398423247</v>
      </c>
      <c r="FT161" s="2">
        <f>('DT-Prelim Calcs'!$C$6*FR161-FS161)/('DT-Prelim Calcs'!$C$6*FR161)*'DT-Prelim Calcs'!$C$7*FR161</f>
        <v>0.24077181223899125</v>
      </c>
      <c r="FU161" s="110">
        <f>FT161/'DT-Prelim Calcs'!$C$7*('DT-Prelim Calcs'!$C$8-'DT-Prelim Calcs'!$C$9)+'DT-Prelim Calcs'!$C$9</f>
        <v>17.685372945073226</v>
      </c>
      <c r="FV161" s="110">
        <f t="shared" si="223"/>
        <v>17.685372945073226</v>
      </c>
      <c r="FW161" s="2">
        <f t="shared" si="263"/>
        <v>1.3877787807814457E-16</v>
      </c>
      <c r="FX161" s="110">
        <f>FW161*'DT-Prelim Calcs'!$C$21/FR$2/'DT-Prelim Calcs'!$C$19/'DT-Prelim Calcs'!$C$18*3.39*'DT-Prelim Calcs'!$C$20</f>
        <v>9.2774121882739154E-15</v>
      </c>
      <c r="FY161" s="88">
        <f t="shared" si="224"/>
        <v>1</v>
      </c>
      <c r="FZ161" s="110">
        <f>FX160*'DT-Prelim Calcs'!$C$11+FZ160</f>
        <v>6.8356819897037893</v>
      </c>
      <c r="GA161" s="110">
        <f>GA160+0.5*FX161*'DT-Prelim Calcs'!$C$11^2+FZ161*'DT-Prelim Calcs'!$C$11</f>
        <v>41.971535050633712</v>
      </c>
      <c r="GB161" s="110">
        <f>MIN('Drive Train'!$G$35-FV160*'DT-Prelim Calcs'!$C$21*'Drive Train'!$G$38,GB160+FV$2)</f>
        <v>11.10831643494341</v>
      </c>
      <c r="GC161" s="110">
        <f>'Drive Train'!$G$35-FV161*'DT-Prelim Calcs'!$C$21*'Drive Train'!$G$38</f>
        <v>11.10831643494341</v>
      </c>
      <c r="GD161" s="1">
        <f>IF(GA161&gt;='Drive Train'!$G$30,1,0)</f>
        <v>1</v>
      </c>
      <c r="GE161" s="110">
        <f t="shared" si="264"/>
        <v>0</v>
      </c>
      <c r="GF161" s="119">
        <f>GF160+'DT-Prelim Calcs'!$C$11</f>
        <v>6.2800000000000047</v>
      </c>
      <c r="GG161" s="2">
        <f>GQ161/'Drive Train'!$G$35</f>
        <v>0.87467058516783991</v>
      </c>
      <c r="GH161" s="88">
        <f>GO161*12*60/(PI() * 'Drive Train'!$G$17)/GG$2*GG161</f>
        <v>4110.8369361564419</v>
      </c>
      <c r="GI161" s="2">
        <f>('DT-Prelim Calcs'!$C$6*GG161-GH161)/('DT-Prelim Calcs'!$C$6*GG161)*'DT-Prelim Calcs'!$C$7*GG161</f>
        <v>0.24077181276121196</v>
      </c>
      <c r="GJ161" s="110">
        <f>GI161/'DT-Prelim Calcs'!$C$7*('DT-Prelim Calcs'!$C$8-'DT-Prelim Calcs'!$C$9)+'DT-Prelim Calcs'!$C$9</f>
        <v>17.685372976924988</v>
      </c>
      <c r="GK161" s="110">
        <f t="shared" si="265"/>
        <v>17.685372976924988</v>
      </c>
      <c r="GL161" s="2">
        <f t="shared" si="266"/>
        <v>6.6631919426463071E-10</v>
      </c>
      <c r="GM161" s="110">
        <f>GL161*'DT-Prelim Calcs'!$C$21/GG$2/'DT-Prelim Calcs'!$C$19/'DT-Prelim Calcs'!$C$18*3.39*'DT-Prelim Calcs'!$C$20</f>
        <v>2.4746650706064388E-8</v>
      </c>
      <c r="GN161" s="88">
        <f t="shared" si="225"/>
        <v>1</v>
      </c>
      <c r="GO161" s="110">
        <f>GM160*'DT-Prelim Calcs'!$C$11+GO160</f>
        <v>12.304227574102924</v>
      </c>
      <c r="GP161" s="110">
        <f>GP160+0.5*GM161*'DT-Prelim Calcs'!$C$11^2+GO161*'DT-Prelim Calcs'!$C$11</f>
        <v>71.192245564116675</v>
      </c>
      <c r="GQ161" s="110">
        <f>MIN('Drive Train'!$G$35-GK160*'DT-Prelim Calcs'!$C$21*'Drive Train'!$G$38,GQ160+GK$2)</f>
        <v>11.108316431631566</v>
      </c>
      <c r="GR161" s="110">
        <f>'Drive Train'!$G$35-GK161*'DT-Prelim Calcs'!$C$21*'Drive Train'!$G$38</f>
        <v>11.10831643207675</v>
      </c>
      <c r="GS161" s="1">
        <f>IF(GP161&gt;='Drive Train'!$G$30,1,0)</f>
        <v>1</v>
      </c>
      <c r="GT161" s="110">
        <f t="shared" si="267"/>
        <v>0</v>
      </c>
      <c r="GU161" s="119">
        <f>GU160+'DT-Prelim Calcs'!$C$11</f>
        <v>6.2800000000000047</v>
      </c>
      <c r="GV161" s="2">
        <f>HF161/'Drive Train'!$G$35</f>
        <v>0.87467058524220886</v>
      </c>
      <c r="GW161" s="88">
        <f>HD161*12*60/(PI() * 'Drive Train'!$G$17)/GV$2*GV161</f>
        <v>4110.8369372075967</v>
      </c>
      <c r="GX161" s="2">
        <f>('DT-Prelim Calcs'!$C$6*GV161-GW161)/('DT-Prelim Calcs'!$C$6*GV161)*'DT-Prelim Calcs'!$C$7*GV161</f>
        <v>0.24077181261228306</v>
      </c>
      <c r="GY161" s="110">
        <f>GX161/'DT-Prelim Calcs'!$C$7*('DT-Prelim Calcs'!$C$8-'DT-Prelim Calcs'!$C$9)+'DT-Prelim Calcs'!$C$9</f>
        <v>17.685372967841378</v>
      </c>
      <c r="GZ161" s="110">
        <f t="shared" si="226"/>
        <v>17.685372967841378</v>
      </c>
      <c r="HA161" s="2">
        <f t="shared" si="268"/>
        <v>4.7629572508256501E-10</v>
      </c>
      <c r="HB161" s="110">
        <f>HA161*'DT-Prelim Calcs'!$C$21/GV$2/'DT-Prelim Calcs'!$C$19/'DT-Prelim Calcs'!$C$18*3.39*'DT-Prelim Calcs'!$C$20</f>
        <v>1.7689305730443618E-8</v>
      </c>
      <c r="HC161" s="88">
        <f t="shared" si="227"/>
        <v>1</v>
      </c>
      <c r="HD161" s="110">
        <f>HB160*'DT-Prelim Calcs'!$C$11+HD160</f>
        <v>12.304227576202988</v>
      </c>
      <c r="HE161" s="110">
        <f>HE160+0.5*HB161*'DT-Prelim Calcs'!$C$11^2+HD161*'DT-Prelim Calcs'!$C$11</f>
        <v>71.859862587688156</v>
      </c>
      <c r="HF161" s="110">
        <f>MIN('Drive Train'!$G$35-GZ160*'DT-Prelim Calcs'!$C$21*'Drive Train'!$G$38,HF160+GZ$2)</f>
        <v>11.108316432576052</v>
      </c>
      <c r="HG161" s="110">
        <f>'Drive Train'!$G$35-GZ161*'DT-Prelim Calcs'!$C$21*'Drive Train'!$G$38</f>
        <v>11.108316432894275</v>
      </c>
      <c r="HH161" s="1">
        <f>IF(HE161&gt;='Drive Train'!$G$30,1,0)</f>
        <v>1</v>
      </c>
      <c r="HI161" s="110">
        <f t="shared" si="269"/>
        <v>0</v>
      </c>
      <c r="HJ161" s="119">
        <f>HJ160+'DT-Prelim Calcs'!$C$11</f>
        <v>6.2800000000000047</v>
      </c>
      <c r="HK161" s="2">
        <f>HU161/'Drive Train'!$G$35</f>
        <v>0.87467058527824171</v>
      </c>
      <c r="HL161" s="88">
        <f>HS161*12*60/(PI() * 'Drive Train'!$G$17)/HK$2*HK161</f>
        <v>4110.8369377168974</v>
      </c>
      <c r="HM161" s="2">
        <f>('DT-Prelim Calcs'!$C$6*HK161-HL161)/('DT-Prelim Calcs'!$C$6*HK161)*'DT-Prelim Calcs'!$C$7*HK161</f>
        <v>0.24077181254012459</v>
      </c>
      <c r="HN161" s="110">
        <f>HM161/'DT-Prelim Calcs'!$C$7*('DT-Prelim Calcs'!$C$8-'DT-Prelim Calcs'!$C$9)+'DT-Prelim Calcs'!$C$9</f>
        <v>17.685372963440223</v>
      </c>
      <c r="HO161" s="110">
        <f t="shared" si="228"/>
        <v>17.685372963440223</v>
      </c>
      <c r="HP161" s="2">
        <f t="shared" si="270"/>
        <v>3.8422631742918156E-10</v>
      </c>
      <c r="HQ161" s="110">
        <f>HP161*'DT-Prelim Calcs'!$C$21/HK$2/'DT-Prelim Calcs'!$C$19/'DT-Prelim Calcs'!$C$18*3.39*'DT-Prelim Calcs'!$C$20</f>
        <v>1.4269909303739972E-8</v>
      </c>
      <c r="HR161" s="88">
        <f t="shared" si="229"/>
        <v>1</v>
      </c>
      <c r="HS161" s="110">
        <f>HQ160*'DT-Prelim Calcs'!$C$11+HS160</f>
        <v>12.304227577220503</v>
      </c>
      <c r="HT161" s="110">
        <f>HT160+0.5*HQ161*'DT-Prelim Calcs'!$C$11^2+HS161*'DT-Prelim Calcs'!$C$11</f>
        <v>72.328585352237994</v>
      </c>
      <c r="HU161" s="110">
        <f>MIN('Drive Train'!$G$35-HO160*'DT-Prelim Calcs'!$C$21*'Drive Train'!$G$38,HU160+HO$2)</f>
        <v>11.10831643303367</v>
      </c>
      <c r="HV161" s="110">
        <f>'Drive Train'!$G$35-HO161*'DT-Prelim Calcs'!$C$21*'Drive Train'!$G$38</f>
        <v>11.10831643329038</v>
      </c>
      <c r="HW161" s="1">
        <f>IF(HT161&gt;='Drive Train'!$G$30,1,0)</f>
        <v>1</v>
      </c>
      <c r="HX161" s="110">
        <f t="shared" si="271"/>
        <v>0</v>
      </c>
      <c r="HY161" s="119">
        <f>HY160+'DT-Prelim Calcs'!$C$11</f>
        <v>6.2800000000000047</v>
      </c>
      <c r="HZ161" s="2">
        <f>IJ161/'Drive Train'!$G$35</f>
        <v>0.87467058529761854</v>
      </c>
      <c r="IA161" s="88">
        <f>IH161*12*60/(PI() * 'Drive Train'!$G$17)/HZ$2*HZ161</f>
        <v>4110.8369379907763</v>
      </c>
      <c r="IB161" s="2">
        <f>('DT-Prelim Calcs'!$C$6*HZ161-IA161)/('DT-Prelim Calcs'!$C$6*HZ161)*'DT-Prelim Calcs'!$C$7*HZ161</f>
        <v>0.24077181250132113</v>
      </c>
      <c r="IC161" s="110">
        <f>IB161/'DT-Prelim Calcs'!$C$7*('DT-Prelim Calcs'!$C$8-'DT-Prelim Calcs'!$C$9)+'DT-Prelim Calcs'!$C$9</f>
        <v>17.68537296107349</v>
      </c>
      <c r="ID161" s="110">
        <f t="shared" si="230"/>
        <v>17.68537296107349</v>
      </c>
      <c r="IE161" s="2">
        <f t="shared" si="272"/>
        <v>3.3471575511256901E-10</v>
      </c>
      <c r="IF161" s="110">
        <f>IE161*'DT-Prelim Calcs'!$C$21/HZ$2/'DT-Prelim Calcs'!$C$19/'DT-Prelim Calcs'!$C$18*3.39*'DT-Prelim Calcs'!$C$20</f>
        <v>1.243112002308262E-8</v>
      </c>
      <c r="IG161" s="88">
        <f t="shared" si="231"/>
        <v>1</v>
      </c>
      <c r="IH161" s="110">
        <f>IF160*'DT-Prelim Calcs'!$C$11+IH160</f>
        <v>12.304227577767675</v>
      </c>
      <c r="II161" s="110">
        <f>II160+0.5*IF161*'DT-Prelim Calcs'!$C$11^2+IH161*'DT-Prelim Calcs'!$C$11</f>
        <v>72.657650723375426</v>
      </c>
      <c r="IJ161" s="110">
        <f>MIN('Drive Train'!$G$35-ID160*'DT-Prelim Calcs'!$C$21*'Drive Train'!$G$38,IJ160+ID$2)</f>
        <v>11.108316433279755</v>
      </c>
      <c r="IK161" s="110">
        <f>'Drive Train'!$G$35-ID161*'DT-Prelim Calcs'!$C$21*'Drive Train'!$G$38</f>
        <v>11.108316433503385</v>
      </c>
      <c r="IL161" s="1">
        <f>IF(II161&gt;='Drive Train'!$G$30,1,0)</f>
        <v>1</v>
      </c>
      <c r="IM161" s="110">
        <f t="shared" si="273"/>
        <v>0</v>
      </c>
      <c r="IN161" s="119">
        <f>IN160+'DT-Prelim Calcs'!$C$11</f>
        <v>6.2800000000000047</v>
      </c>
      <c r="IO161" s="2">
        <f>IY161/'Drive Train'!$G$35</f>
        <v>0.87467058530899366</v>
      </c>
      <c r="IP161" s="88">
        <f>IW161*12*60/(PI() * 'Drive Train'!$G$17)/IO$2*IO161</f>
        <v>4110.8369381515568</v>
      </c>
      <c r="IQ161" s="2">
        <f>('DT-Prelim Calcs'!$C$6*IO161-IP161)/('DT-Prelim Calcs'!$C$6*IO161)*'DT-Prelim Calcs'!$C$7*IO161</f>
        <v>0.24077181247854146</v>
      </c>
      <c r="IR161" s="110">
        <f>IQ161/'DT-Prelim Calcs'!$C$7*('DT-Prelim Calcs'!$C$8-'DT-Prelim Calcs'!$C$9)+'DT-Prelim Calcs'!$C$9</f>
        <v>17.685372959684088</v>
      </c>
      <c r="IS161" s="110">
        <f t="shared" si="232"/>
        <v>17.685372959684088</v>
      </c>
      <c r="IT161" s="2">
        <f t="shared" si="274"/>
        <v>3.0565033837248734E-10</v>
      </c>
      <c r="IU161" s="110">
        <f>IT161*'DT-Prelim Calcs'!$C$21/IO$2/'DT-Prelim Calcs'!$C$19/'DT-Prelim Calcs'!$C$18*3.39*'DT-Prelim Calcs'!$C$20</f>
        <v>1.1351649820386742E-8</v>
      </c>
      <c r="IV161" s="88">
        <f t="shared" si="233"/>
        <v>1</v>
      </c>
      <c r="IW161" s="110">
        <f>IU160*'DT-Prelim Calcs'!$C$11+IW160</f>
        <v>12.304227578088893</v>
      </c>
      <c r="IX161" s="110">
        <f>IX160+0.5*IU161*'DT-Prelim Calcs'!$C$11^2+IW161*'DT-Prelim Calcs'!$C$11</f>
        <v>72.890368504755145</v>
      </c>
      <c r="IY161" s="110">
        <f>MIN('Drive Train'!$G$35-IS160*'DT-Prelim Calcs'!$C$21*'Drive Train'!$G$38,IY160+IS$2)</f>
        <v>11.108316433424219</v>
      </c>
      <c r="IZ161" s="110">
        <f>'Drive Train'!$G$35-IS161*'DT-Prelim Calcs'!$C$21*'Drive Train'!$G$38</f>
        <v>11.108316433628431</v>
      </c>
      <c r="JA161" s="1">
        <f>IF(IX161&gt;='Drive Train'!$G$30,1,0)</f>
        <v>1</v>
      </c>
      <c r="JB161" s="110">
        <f t="shared" si="275"/>
        <v>0</v>
      </c>
      <c r="JC161" s="119">
        <f>JC160+'DT-Prelim Calcs'!$C$11</f>
        <v>6.2800000000000047</v>
      </c>
      <c r="JD161" s="2">
        <f>JN161/'Drive Train'!$G$35</f>
        <v>0.87467058531565434</v>
      </c>
      <c r="JE161" s="88">
        <f>JL161*12*60/(PI() * 'Drive Train'!$G$17)/JD$2*JD161</f>
        <v>4110.8369382457004</v>
      </c>
      <c r="JF161" s="2">
        <f>('DT-Prelim Calcs'!$C$6*JD161-JE161)/('DT-Prelim Calcs'!$C$6*JD161)*'DT-Prelim Calcs'!$C$7*JD161</f>
        <v>0.2407718124652031</v>
      </c>
      <c r="JG161" s="110">
        <f>JF161/'DT-Prelim Calcs'!$C$7*('DT-Prelim Calcs'!$C$8-'DT-Prelim Calcs'!$C$9)+'DT-Prelim Calcs'!$C$9</f>
        <v>17.685372958870545</v>
      </c>
      <c r="JH161" s="110">
        <f t="shared" si="234"/>
        <v>17.685372958870545</v>
      </c>
      <c r="JI161" s="2">
        <f t="shared" si="276"/>
        <v>2.8863156309455462E-10</v>
      </c>
      <c r="JJ161" s="110">
        <f>JI161*'DT-Prelim Calcs'!$C$21/JD$2/'DT-Prelim Calcs'!$C$19/'DT-Prelim Calcs'!$C$18*3.39*'DT-Prelim Calcs'!$C$20</f>
        <v>1.0719583851293945E-8</v>
      </c>
      <c r="JK161" s="88">
        <f t="shared" si="235"/>
        <v>1</v>
      </c>
      <c r="JL161" s="110">
        <f>JJ160*'DT-Prelim Calcs'!$C$11+JL160</f>
        <v>12.304227578276979</v>
      </c>
      <c r="JM161" s="110">
        <f>JM160+0.5*JJ161*'DT-Prelim Calcs'!$C$11^2+JL161*'DT-Prelim Calcs'!$C$11</f>
        <v>73.048001248871046</v>
      </c>
      <c r="JN161" s="110">
        <f>MIN('Drive Train'!$G$35-JH160*'DT-Prelim Calcs'!$C$21*'Drive Train'!$G$38,JN160+JH$2)</f>
        <v>11.10831643350881</v>
      </c>
      <c r="JO161" s="110">
        <f>'Drive Train'!$G$35-JH161*'DT-Prelim Calcs'!$C$21*'Drive Train'!$G$38</f>
        <v>11.108316433701651</v>
      </c>
      <c r="JP161" s="1">
        <f>IF(JM161&gt;='Drive Train'!$G$30,1,0)</f>
        <v>1</v>
      </c>
      <c r="JQ161" s="110">
        <f>MIN(JG161,'DT-Prelim Calcs'!$C$10)*'DT-Prelim Calcs'!$C$11*1000/60/60*(1-JP161)</f>
        <v>0</v>
      </c>
      <c r="JR161" s="119">
        <f>JR160+'DT-Prelim Calcs'!$C$11</f>
        <v>6.2800000000000047</v>
      </c>
      <c r="JS161" s="2">
        <f>KC161/'Drive Train'!$G$35</f>
        <v>0.87467058531810471</v>
      </c>
      <c r="JT161" s="88">
        <f>KA161*12*60/(PI() * 'Drive Train'!$G$17)/JS$2*JS161</f>
        <v>4110.8369382803348</v>
      </c>
      <c r="JU161" s="2">
        <f>('DT-Prelim Calcs'!$C$6*JS161-JT161)/('DT-Prelim Calcs'!$C$6*JS161)*'DT-Prelim Calcs'!$C$7*JS161</f>
        <v>0.24077181246029619</v>
      </c>
      <c r="JV161" s="110">
        <f>JU161/'DT-Prelim Calcs'!$C$7*('DT-Prelim Calcs'!$C$8-'DT-Prelim Calcs'!$C$9)+'DT-Prelim Calcs'!$C$9</f>
        <v>17.685372958571257</v>
      </c>
      <c r="JW161" s="110">
        <f t="shared" si="236"/>
        <v>17.685372958571257</v>
      </c>
      <c r="JX161" s="2">
        <f t="shared" si="277"/>
        <v>2.8237057136948351E-10</v>
      </c>
      <c r="JY161" s="110">
        <f>JX161*'DT-Prelim Calcs'!$C$21/JS$2/'DT-Prelim Calcs'!$C$19/'DT-Prelim Calcs'!$C$18*3.39*'DT-Prelim Calcs'!$C$20</f>
        <v>1.0487054792207046E-8</v>
      </c>
      <c r="JZ161" s="88">
        <f t="shared" si="237"/>
        <v>1</v>
      </c>
      <c r="KA161" s="110">
        <f>JY160*'DT-Prelim Calcs'!$C$11+KA160</f>
        <v>12.304227578346174</v>
      </c>
      <c r="KB161" s="110">
        <f>KB160+0.5*JY161*'DT-Prelim Calcs'!$C$11^2+KA161*'DT-Prelim Calcs'!$C$11</f>
        <v>73.110091332186428</v>
      </c>
      <c r="KC161" s="110">
        <f>MIN('Drive Train'!$G$35-JW160*'DT-Prelim Calcs'!$C$21*'Drive Train'!$G$38,KC160+JW$2)</f>
        <v>11.10831643353993</v>
      </c>
      <c r="KD161" s="110">
        <f>'Drive Train'!$G$35-JW161*'DT-Prelim Calcs'!$C$21*'Drive Train'!$G$38</f>
        <v>11.108316433728586</v>
      </c>
      <c r="KE161" s="1">
        <f>IF(KB161&gt;='Drive Train'!$G$30,1,0)</f>
        <v>1</v>
      </c>
      <c r="KF161" s="110">
        <f>MIN(JV161,'DT-Prelim Calcs'!$C$10)*'DT-Prelim Calcs'!$C$11*1000/60/60*(1-KE161)</f>
        <v>0</v>
      </c>
      <c r="KG161" s="119">
        <f>KG160+'DT-Prelim Calcs'!$C$11</f>
        <v>6.2800000000000047</v>
      </c>
      <c r="KH161" s="2">
        <f>KR161/'Drive Train'!$G$35</f>
        <v>0.87467058531792252</v>
      </c>
      <c r="KI161" s="88">
        <f>KP161*12*60/(PI() * 'Drive Train'!$G$17)/KH$2*KH161</f>
        <v>4110.836938277761</v>
      </c>
      <c r="KJ161" s="2">
        <f>('DT-Prelim Calcs'!$C$6*KH161-KI161)/('DT-Prelim Calcs'!$C$6*KH161)*'DT-Prelim Calcs'!$C$7*KH161</f>
        <v>0.24077181246066068</v>
      </c>
      <c r="KK161" s="110">
        <f>KJ161/'DT-Prelim Calcs'!$C$7*('DT-Prelim Calcs'!$C$8-'DT-Prelim Calcs'!$C$9)+'DT-Prelim Calcs'!$C$9</f>
        <v>17.68537295859349</v>
      </c>
      <c r="KL161" s="110">
        <f t="shared" si="238"/>
        <v>17.68537295859349</v>
      </c>
      <c r="KM161" s="2">
        <f t="shared" si="278"/>
        <v>2.8283569930565022E-10</v>
      </c>
      <c r="KN161" s="110">
        <f>KM161*'DT-Prelim Calcs'!$C$21/KH$2/'DT-Prelim Calcs'!$C$19/'DT-Prelim Calcs'!$C$18*3.39*'DT-Prelim Calcs'!$C$20</f>
        <v>1.0504329333701613E-8</v>
      </c>
      <c r="KO161" s="88">
        <f t="shared" si="239"/>
        <v>1</v>
      </c>
      <c r="KP161" s="110">
        <f>KN160*'DT-Prelim Calcs'!$C$11+KP160</f>
        <v>12.304227578341031</v>
      </c>
      <c r="KQ161" s="110">
        <f>KQ160+0.5*KN161*'DT-Prelim Calcs'!$C$11^2+KP161*'DT-Prelim Calcs'!$C$11</f>
        <v>73.105535896228673</v>
      </c>
      <c r="KR161" s="110">
        <f>MIN('Drive Train'!$G$35-KL160*'DT-Prelim Calcs'!$C$21*'Drive Train'!$G$38,KR160+KL$2)</f>
        <v>11.108316433537615</v>
      </c>
      <c r="KS161" s="110">
        <f>'Drive Train'!$G$35-KL161*'DT-Prelim Calcs'!$C$21*'Drive Train'!$G$38</f>
        <v>11.108316433726586</v>
      </c>
      <c r="KT161" s="1">
        <f>IF(KQ161&gt;='Drive Train'!$G$30,1,0)</f>
        <v>1</v>
      </c>
      <c r="KU161" s="110">
        <f>MIN(KK161,'DT-Prelim Calcs'!$C$10)*'DT-Prelim Calcs'!$C$11*1000/60/60*(1-KT161)</f>
        <v>0</v>
      </c>
      <c r="KV161" s="119">
        <f>KV160+'DT-Prelim Calcs'!$C$11</f>
        <v>6.2800000000000047</v>
      </c>
      <c r="KW161" s="2">
        <f>LG161/'Drive Train'!$G$35</f>
        <v>0.8746705853180935</v>
      </c>
      <c r="KX161" s="88">
        <f>LE161*12*60/(PI() * 'Drive Train'!$G$17)/KW$2*KW161</f>
        <v>4110.8369382801766</v>
      </c>
      <c r="KY161" s="2">
        <f>('DT-Prelim Calcs'!$C$6*KW161-KX161)/('DT-Prelim Calcs'!$C$6*KW161)*'DT-Prelim Calcs'!$C$7*KW161</f>
        <v>0.24077181246031859</v>
      </c>
      <c r="KZ161" s="110">
        <f>KY161/'DT-Prelim Calcs'!$C$7*('DT-Prelim Calcs'!$C$8-'DT-Prelim Calcs'!$C$9)+'DT-Prelim Calcs'!$C$9</f>
        <v>17.685372958572625</v>
      </c>
      <c r="LA161" s="110">
        <f t="shared" si="240"/>
        <v>17.685372958572625</v>
      </c>
      <c r="LB161" s="2">
        <f t="shared" si="279"/>
        <v>2.8239910410121638E-10</v>
      </c>
      <c r="LC161" s="110">
        <f>LB161*'DT-Prelim Calcs'!$C$21/KW$2/'DT-Prelim Calcs'!$C$19/'DT-Prelim Calcs'!$C$18*3.39*'DT-Prelim Calcs'!$C$20</f>
        <v>1.0488114478843664E-8</v>
      </c>
      <c r="LD161" s="88">
        <f t="shared" si="241"/>
        <v>1</v>
      </c>
      <c r="LE161" s="110">
        <f>LC160*'DT-Prelim Calcs'!$C$11+LE160</f>
        <v>12.304227578345861</v>
      </c>
      <c r="LF161" s="110">
        <f>LF160+0.5*LC161*'DT-Prelim Calcs'!$C$11^2+LE161*'DT-Prelim Calcs'!$C$11</f>
        <v>73.109876247711071</v>
      </c>
      <c r="LG161" s="110">
        <f>MIN('Drive Train'!$G$35-LA160*'DT-Prelim Calcs'!$C$21*'Drive Train'!$G$38,LG160+LA$2)</f>
        <v>11.108316433539787</v>
      </c>
      <c r="LH161" s="110">
        <f>'Drive Train'!$G$35-LA161*'DT-Prelim Calcs'!$C$21*'Drive Train'!$G$38</f>
        <v>11.108316433728463</v>
      </c>
      <c r="LI161" s="1">
        <f>IF(LF161&gt;='Drive Train'!$G$30,1,0)</f>
        <v>1</v>
      </c>
      <c r="LJ161" s="110">
        <f>MIN(KZ161,'DT-Prelim Calcs'!$C$10)*'DT-Prelim Calcs'!$C$11*1000/60/60*(1-LI161)</f>
        <v>0</v>
      </c>
      <c r="LK161" s="119">
        <f>LK160+'DT-Prelim Calcs'!$C$11</f>
        <v>6.2800000000000047</v>
      </c>
      <c r="LL161" s="2">
        <f>LV161/'Drive Train'!$G$35</f>
        <v>0.87467058531796471</v>
      </c>
      <c r="LM161" s="88">
        <f>LT161*12*60/(PI() * 'Drive Train'!$G$17)/LL$2*LL161</f>
        <v>4110.8369382783558</v>
      </c>
      <c r="LN161" s="2">
        <f>('DT-Prelim Calcs'!$C$6*LL161-LM161)/('DT-Prelim Calcs'!$C$6*LL161)*'DT-Prelim Calcs'!$C$7*LL161</f>
        <v>0.24077181246057661</v>
      </c>
      <c r="LO161" s="110">
        <f>LN161/'DT-Prelim Calcs'!$C$7*('DT-Prelim Calcs'!$C$8-'DT-Prelim Calcs'!$C$9)+'DT-Prelim Calcs'!$C$9</f>
        <v>17.68537295858836</v>
      </c>
      <c r="LP161" s="110">
        <f t="shared" si="242"/>
        <v>17.68537295858836</v>
      </c>
      <c r="LQ161" s="2">
        <f t="shared" si="280"/>
        <v>2.8272834073916897E-10</v>
      </c>
      <c r="LR161" s="110">
        <f>LQ161*'DT-Prelim Calcs'!$C$21/LL$2/'DT-Prelim Calcs'!$C$19/'DT-Prelim Calcs'!$C$18*3.39*'DT-Prelim Calcs'!$C$20</f>
        <v>1.0500342108107807E-8</v>
      </c>
      <c r="LS161" s="88">
        <f t="shared" si="243"/>
        <v>1</v>
      </c>
      <c r="LT161" s="110">
        <f>LR160*'DT-Prelim Calcs'!$C$11+LT160</f>
        <v>12.304227578342221</v>
      </c>
      <c r="LU161" s="110">
        <f>LU160+0.5*LR161*'DT-Prelim Calcs'!$C$11^2+LT161*'DT-Prelim Calcs'!$C$11</f>
        <v>73.107000663993531</v>
      </c>
      <c r="LV161" s="110">
        <f>MIN('Drive Train'!$G$35-LP160*'DT-Prelim Calcs'!$C$21*'Drive Train'!$G$38,LV160+LP$2)</f>
        <v>11.108316433538151</v>
      </c>
      <c r="LW161" s="110">
        <f>'Drive Train'!$G$35-LP161*'DT-Prelim Calcs'!$C$21*'Drive Train'!$G$38</f>
        <v>11.108316433727047</v>
      </c>
      <c r="LX161" s="1">
        <f>IF(LU161&gt;='Drive Train'!$G$30,1,0)</f>
        <v>1</v>
      </c>
      <c r="LY161" s="110">
        <f>MIN(LO161,'DT-Prelim Calcs'!$C$10)*'DT-Prelim Calcs'!$C$11*1000/60/60*(1-LX161)</f>
        <v>0</v>
      </c>
      <c r="LZ161" s="119">
        <f>LZ160+'DT-Prelim Calcs'!$C$11</f>
        <v>6.2800000000000047</v>
      </c>
    </row>
    <row r="162" spans="18:338" x14ac:dyDescent="0.2">
      <c r="R162" s="119">
        <f>R161+'DT-Prelim Calcs'!$C$11</f>
        <v>6.3200000000000047</v>
      </c>
      <c r="S162" s="2">
        <f>AG162/'Drive Train'!$G$35</f>
        <v>0</v>
      </c>
      <c r="T162" s="88">
        <f>AE162*12*60/(PI() * 'Drive Train'!$G$17)/S$2*ABS(S162)</f>
        <v>0</v>
      </c>
      <c r="U162" s="2">
        <f>IF(OR(AD161=1,AND($C$32=Motors!$C$28,'DT-Prelim Calcs'!AI161=1)),0,IF(AG162=0,-(V161+$C$9)/($C$8-$C$9)*$C$7,($C$6*S162-T162)/($C$6*S162)*$C$7*S162))</f>
        <v>0</v>
      </c>
      <c r="V162" s="110">
        <f>IF(AND(AD161=1,AI161=1),0,ABS(U162/$C$7*($C$8-$C$9)+$C$9) *'Drive Train'!$K$55 + V161*(1-'Drive Train'!$K$55))</f>
        <v>0</v>
      </c>
      <c r="W162" s="110">
        <f t="shared" si="196"/>
        <v>0</v>
      </c>
      <c r="X162" s="2">
        <f>MAX(MIN(IF(AND(AI161=1,AG162&lt;0),-1,1)*(W162-$C$9)/($C$8-$C$9)*$C$7-$C$29*AE162/T$2 -  AI161*$C$29/2,X$2),MAX(X$4:X161)*-1)</f>
        <v>-0.19877611615902296</v>
      </c>
      <c r="Y162" s="110">
        <f t="shared" si="197"/>
        <v>0</v>
      </c>
      <c r="Z162" s="110">
        <f t="shared" si="198"/>
        <v>0</v>
      </c>
      <c r="AA162" s="110">
        <f t="shared" si="199"/>
        <v>0</v>
      </c>
      <c r="AB162" s="110" t="e">
        <f t="shared" si="200"/>
        <v>#N/A</v>
      </c>
      <c r="AC162" s="88">
        <f t="shared" si="244"/>
        <v>0</v>
      </c>
      <c r="AD162" s="1">
        <f t="shared" si="201"/>
        <v>1</v>
      </c>
      <c r="AE162" s="110">
        <f t="shared" si="202"/>
        <v>0</v>
      </c>
      <c r="AF162" s="110" t="e">
        <f t="shared" si="203"/>
        <v>#N/A</v>
      </c>
      <c r="AG162" s="110">
        <f>IF(AI161=0,MIN('Drive Train'!$G$35-W161*$C$21*'Drive Train'!$G$38,AG161+W$2)-$C$3,IF(AE161-1&lt;=0,0,IF($C$32=Motors!$C$26,MAX(ABS('Drive Train'!$G$35-W161*$C$21*'Drive Train'!$G$38)*-1,AG161-W$2),MAX(0,ABS('Drive Train'!$G$35-W161*$C$21*'Drive Train'!$G$38)*-1,AG161-W$2))))</f>
        <v>0</v>
      </c>
      <c r="AH162" s="110">
        <f>'Drive Train'!$G$35-ABS(W162)*'DT-Prelim Calcs'!$C$21*'Drive Train'!$G$38</f>
        <v>12.7</v>
      </c>
      <c r="AI162" s="1">
        <f>IF(AJ162&gt;='Drive Train'!$G$30,1,0)</f>
        <v>1</v>
      </c>
      <c r="AJ162" s="110">
        <f>AJ161+0.5*Y162*'DT-Prelim Calcs'!$C$11^2+AE162*'DT-Prelim Calcs'!$C$11</f>
        <v>27.383415475911544</v>
      </c>
      <c r="AK162" s="110">
        <f t="shared" si="204"/>
        <v>0</v>
      </c>
      <c r="AL162" s="119">
        <f>AL161+'DT-Prelim Calcs'!$C$11</f>
        <v>6.3200000000000047</v>
      </c>
      <c r="AM162" s="2">
        <f>AW162/'Drive Train'!$G$35</f>
        <v>0.80715639475504308</v>
      </c>
      <c r="AN162" s="88">
        <f>AU162*12*60/(PI() * 'Drive Train'!$G$17)/AM$2*AM162</f>
        <v>3076.4672206763903</v>
      </c>
      <c r="AO162" s="2">
        <f>('DT-Prelim Calcs'!$C$6*AM162-AN162)/('DT-Prelim Calcs'!$C$6*AM162)*'DT-Prelim Calcs'!$C$7*AM162</f>
        <v>0.3953133280508932</v>
      </c>
      <c r="AP162" s="110">
        <f>AO162/'DT-Prelim Calcs'!$C$7*('DT-Prelim Calcs'!$C$8-'DT-Prelim Calcs'!$C$9)+'DT-Prelim Calcs'!$C$9</f>
        <v>27.111309370480011</v>
      </c>
      <c r="AQ162" s="110">
        <f t="shared" si="205"/>
        <v>27.111309370480011</v>
      </c>
      <c r="AR162" s="2">
        <f t="shared" si="245"/>
        <v>0.20005277584149656</v>
      </c>
      <c r="AS162" s="110">
        <f>AR162*'DT-Prelim Calcs'!$C$21/AM$2/'DT-Prelim Calcs'!$C$19/'DT-Prelim Calcs'!$C$18*3.39*'DT-Prelim Calcs'!$C$20</f>
        <v>2.2289480218223843</v>
      </c>
      <c r="AT162" s="88">
        <f t="shared" si="206"/>
        <v>0</v>
      </c>
      <c r="AU162" s="110">
        <f>AS161*'DT-Prelim Calcs'!$C$11+AU161</f>
        <v>33.261510829494981</v>
      </c>
      <c r="AV162" s="110">
        <f>AV161+0.5*AS162*'DT-Prelim Calcs'!$C$11^2+AU162*'DT-Prelim Calcs'!$C$11</f>
        <v>129.92070465802399</v>
      </c>
      <c r="AW162" s="110">
        <f>MIN('Drive Train'!$G$35-AQ161*'DT-Prelim Calcs'!$C$21*'Drive Train'!$G$38,AW161+AQ$2)</f>
        <v>10.250886213389046</v>
      </c>
      <c r="AX162" s="110">
        <f>'Drive Train'!$G$35-AQ162*'DT-Prelim Calcs'!$C$21*'Drive Train'!$G$38</f>
        <v>10.259982156656799</v>
      </c>
      <c r="AY162" s="1">
        <f>IF(AV162&gt;='Drive Train'!$G$30,1,0)</f>
        <v>1</v>
      </c>
      <c r="AZ162" s="110">
        <f t="shared" si="246"/>
        <v>0</v>
      </c>
      <c r="BA162" s="119">
        <f>BA161+'DT-Prelim Calcs'!$C$11</f>
        <v>6.3200000000000047</v>
      </c>
      <c r="BB162" s="2">
        <f>BL162/'Drive Train'!$G$35</f>
        <v>0.86975913346884048</v>
      </c>
      <c r="BC162" s="88">
        <f>BJ162*12*60/(PI() * 'Drive Train'!$G$17)/BB$2*BB162</f>
        <v>4036.4684229874651</v>
      </c>
      <c r="BD162" s="2">
        <f>('DT-Prelim Calcs'!$C$6*BB162-BC162)/('DT-Prelim Calcs'!$C$6*BB162)*'DT-Prelim Calcs'!$C$7*BB162</f>
        <v>0.25180207743552979</v>
      </c>
      <c r="BE162" s="110">
        <f>BD162/'DT-Prelim Calcs'!$C$7*('DT-Prelim Calcs'!$C$8-'DT-Prelim Calcs'!$C$9)+'DT-Prelim Calcs'!$C$9</f>
        <v>18.358140893230896</v>
      </c>
      <c r="BF162" s="110">
        <f t="shared" si="207"/>
        <v>18.358140893230896</v>
      </c>
      <c r="BG162" s="2">
        <f t="shared" si="247"/>
        <v>1.405101065611275E-2</v>
      </c>
      <c r="BH162" s="110">
        <f>BG162*'DT-Prelim Calcs'!$C$21/BB$2/'DT-Prelim Calcs'!$C$19/'DT-Prelim Calcs'!$C$18*3.39*'DT-Prelim Calcs'!$C$20</f>
        <v>0.24352774569794763</v>
      </c>
      <c r="BI162" s="88">
        <f t="shared" si="208"/>
        <v>1</v>
      </c>
      <c r="BJ162" s="110">
        <f>BH161*'DT-Prelim Calcs'!$C$11+BJ161</f>
        <v>26.035409148132885</v>
      </c>
      <c r="BK162" s="110">
        <f>BK161+0.5*BH162*'DT-Prelim Calcs'!$C$11^2+BJ162*'DT-Prelim Calcs'!$C$11</f>
        <v>126.12354132935222</v>
      </c>
      <c r="BL162" s="110">
        <f>MIN('Drive Train'!$G$35-BF161*'DT-Prelim Calcs'!$C$21*'Drive Train'!$G$38,BL161+BF$2)</f>
        <v>11.045940995054274</v>
      </c>
      <c r="BM162" s="110">
        <f>'Drive Train'!$G$35-BF162*'DT-Prelim Calcs'!$C$21*'Drive Train'!$G$38</f>
        <v>11.047767319609219</v>
      </c>
      <c r="BN162" s="1">
        <f>IF(BK162&gt;='Drive Train'!$G$30,1,0)</f>
        <v>1</v>
      </c>
      <c r="BO162" s="110">
        <f t="shared" si="248"/>
        <v>0</v>
      </c>
      <c r="BP162" s="119">
        <f>BP161+'DT-Prelim Calcs'!$C$11</f>
        <v>6.3200000000000047</v>
      </c>
      <c r="BQ162" s="2">
        <f>CA162/'Drive Train'!$G$35</f>
        <v>0.87458227570759572</v>
      </c>
      <c r="BR162" s="88">
        <f>BY162*12*60/(PI() * 'Drive Train'!$G$17)/BQ$2*BQ162</f>
        <v>4109.5209772506032</v>
      </c>
      <c r="BS162" s="2">
        <f>('DT-Prelim Calcs'!$C$6*BQ162-BR162)/('DT-Prelim Calcs'!$C$6*BQ162)*'DT-Prelim Calcs'!$C$7*BQ162</f>
        <v>0.24096501937727316</v>
      </c>
      <c r="BT162" s="110">
        <f>BS162/'DT-Prelim Calcs'!$C$7*('DT-Prelim Calcs'!$C$8-'DT-Prelim Calcs'!$C$9)+'DT-Prelim Calcs'!$C$9</f>
        <v>17.697157210245031</v>
      </c>
      <c r="BU162" s="110">
        <f t="shared" si="209"/>
        <v>17.697157210245031</v>
      </c>
      <c r="BV162" s="2">
        <f t="shared" si="249"/>
        <v>2.4597928288241921E-4</v>
      </c>
      <c r="BW162" s="110">
        <f>BV162*'DT-Prelim Calcs'!$C$21/BQ$2/'DT-Prelim Calcs'!$C$19/'DT-Prelim Calcs'!$C$18*3.39*'DT-Prelim Calcs'!$C$20</f>
        <v>5.7858208442982369E-3</v>
      </c>
      <c r="BX162" s="88">
        <f t="shared" si="210"/>
        <v>1</v>
      </c>
      <c r="BY162" s="110">
        <f>BW161*'DT-Prelim Calcs'!$C$11+BY161</f>
        <v>19.423469608689278</v>
      </c>
      <c r="BZ162" s="110">
        <f>BZ161+0.5*BW162*'DT-Prelim Calcs'!$C$11^2+BY162*'DT-Prelim Calcs'!$C$11</f>
        <v>106.54305304301417</v>
      </c>
      <c r="CA162" s="110">
        <f>MIN('Drive Train'!$G$35-BU161*'DT-Prelim Calcs'!$C$21*'Drive Train'!$G$38,CA161+BU$2)</f>
        <v>11.107194901486466</v>
      </c>
      <c r="CB162" s="110">
        <f>'Drive Train'!$G$35-BU162*'DT-Prelim Calcs'!$C$21*'Drive Train'!$G$38</f>
        <v>11.107255851077946</v>
      </c>
      <c r="CC162" s="1">
        <f>IF(BZ162&gt;='Drive Train'!$G$30,1,0)</f>
        <v>1</v>
      </c>
      <c r="CD162" s="110">
        <f t="shared" si="250"/>
        <v>0</v>
      </c>
      <c r="CE162" s="119">
        <f>CE161+'DT-Prelim Calcs'!$C$11</f>
        <v>6.3200000000000047</v>
      </c>
      <c r="CF162" s="2">
        <f>CP162/'Drive Train'!$G$35</f>
        <v>0.87467017500519983</v>
      </c>
      <c r="CG162" s="88">
        <f>CN162*12*60/(PI() * 'Drive Train'!$G$17)/CF$2*CF162</f>
        <v>4110.8309501515914</v>
      </c>
      <c r="CH162" s="2">
        <f>('DT-Prelim Calcs'!$C$6*CF162-CG162)/('DT-Prelim Calcs'!$C$6*CF162)*'DT-Prelim Calcs'!$C$7*CF162</f>
        <v>0.2407726796830606</v>
      </c>
      <c r="CI162" s="110">
        <f>CH162/'DT-Prelim Calcs'!$C$7*('DT-Prelim Calcs'!$C$8-'DT-Prelim Calcs'!$C$9)+'DT-Prelim Calcs'!$C$9</f>
        <v>17.68542585300937</v>
      </c>
      <c r="CJ162" s="110">
        <f t="shared" si="211"/>
        <v>17.68542585300937</v>
      </c>
      <c r="CK162" s="2">
        <f t="shared" si="251"/>
        <v>1.1052826670021609E-6</v>
      </c>
      <c r="CL162" s="110">
        <f>CK162*'DT-Prelim Calcs'!$C$21/CF$2/'DT-Prelim Calcs'!$C$19/'DT-Prelim Calcs'!$C$18*3.39*'DT-Prelim Calcs'!$C$20</f>
        <v>3.283956917609888E-5</v>
      </c>
      <c r="CM162" s="88">
        <f t="shared" si="212"/>
        <v>1</v>
      </c>
      <c r="CN162" s="110">
        <f>CL161*'DT-Prelim Calcs'!$C$11+CN161</f>
        <v>15.380269283920137</v>
      </c>
      <c r="CO162" s="110">
        <f>CO161+0.5*CL162*'DT-Prelim Calcs'!$C$11^2+CN162*'DT-Prelim Calcs'!$C$11</f>
        <v>89.174329749286741</v>
      </c>
      <c r="CP162" s="110">
        <f>MIN('Drive Train'!$G$35-CJ161*'DT-Prelim Calcs'!$C$21*'Drive Train'!$G$38,CP161+CJ$2)</f>
        <v>11.108311222566037</v>
      </c>
      <c r="CQ162" s="110">
        <f>'Drive Train'!$G$35-CJ162*'DT-Prelim Calcs'!$C$21*'Drive Train'!$G$38</f>
        <v>11.108311673229156</v>
      </c>
      <c r="CR162" s="1">
        <f>IF(CO162&gt;='Drive Train'!$G$30,1,0)</f>
        <v>1</v>
      </c>
      <c r="CS162" s="110">
        <f t="shared" si="252"/>
        <v>0</v>
      </c>
      <c r="CT162" s="119">
        <f>CT161+'DT-Prelim Calcs'!$C$11</f>
        <v>6.3200000000000047</v>
      </c>
      <c r="CU162" s="2">
        <f>DE162/'Drive Train'!$G$35</f>
        <v>0.87467058497604022</v>
      </c>
      <c r="CV162" s="88">
        <f>DC162*12*60/(PI() * 'Drive Train'!$G$17)/CU$2*CU162</f>
        <v>4110.8369334077761</v>
      </c>
      <c r="CW162" s="2">
        <f>('DT-Prelim Calcs'!$C$6*CU162-CV162)/('DT-Prelim Calcs'!$C$6*CU162)*'DT-Prelim Calcs'!$C$7*CU162</f>
        <v>0.24077181315440777</v>
      </c>
      <c r="CX162" s="110">
        <f>CW162/'DT-Prelim Calcs'!$C$7*('DT-Prelim Calcs'!$C$8-'DT-Prelim Calcs'!$C$9)+'DT-Prelim Calcs'!$C$9</f>
        <v>17.685373000907141</v>
      </c>
      <c r="CY162" s="110">
        <f t="shared" si="213"/>
        <v>17.685373000907141</v>
      </c>
      <c r="CZ162" s="2">
        <f t="shared" si="253"/>
        <v>1.1677074585048075E-9</v>
      </c>
      <c r="DA162" s="110">
        <f>CZ162*'DT-Prelim Calcs'!$C$21/CU$2/'DT-Prelim Calcs'!$C$19/'DT-Prelim Calcs'!$C$18*3.39*'DT-Prelim Calcs'!$C$20</f>
        <v>4.192228072697727E-8</v>
      </c>
      <c r="DB162" s="88">
        <f t="shared" si="214"/>
        <v>1</v>
      </c>
      <c r="DC162" s="110">
        <f>DA161*'DT-Prelim Calcs'!$C$11+DC161</f>
        <v>12.728511277835105</v>
      </c>
      <c r="DD162" s="110">
        <f>DD161+0.5*DA162*'DT-Prelim Calcs'!$C$11^2+DC162*'DT-Prelim Calcs'!$C$11</f>
        <v>75.834759698185636</v>
      </c>
      <c r="DE162" s="110">
        <f>MIN('Drive Train'!$G$35-CY161*'DT-Prelim Calcs'!$C$21*'Drive Train'!$G$38,DE161+CY$2)</f>
        <v>11.10831642919571</v>
      </c>
      <c r="DF162" s="110">
        <f>'Drive Train'!$G$35-CY162*'DT-Prelim Calcs'!$C$21*'Drive Train'!$G$38</f>
        <v>11.108316429918357</v>
      </c>
      <c r="DG162" s="1">
        <f>IF(DD162&gt;='Drive Train'!$G$30,1,0)</f>
        <v>1</v>
      </c>
      <c r="DH162" s="110">
        <f t="shared" si="254"/>
        <v>0</v>
      </c>
      <c r="DI162" s="119">
        <f>DI161+'DT-Prelim Calcs'!$C$11</f>
        <v>6.3200000000000047</v>
      </c>
      <c r="DJ162" s="2">
        <f>DT162/'Drive Train'!$G$35</f>
        <v>0.87467058542851106</v>
      </c>
      <c r="DK162" s="88">
        <f>DR162*12*60/(PI() * 'Drive Train'!$G$17)/DJ$2*DJ162</f>
        <v>4110.836939840894</v>
      </c>
      <c r="DL162" s="2">
        <f>('DT-Prelim Calcs'!$C$6*DJ162-DK162)/('DT-Prelim Calcs'!$C$6*DJ162)*'DT-Prelim Calcs'!$C$7*DJ162</f>
        <v>0.24077181223919017</v>
      </c>
      <c r="DM162" s="110">
        <f>DL162/'DT-Prelim Calcs'!$C$7*('DT-Prelim Calcs'!$C$8-'DT-Prelim Calcs'!$C$9)+'DT-Prelim Calcs'!$C$9</f>
        <v>17.685372945085362</v>
      </c>
      <c r="DN162" s="110">
        <f t="shared" si="215"/>
        <v>17.685372945085362</v>
      </c>
      <c r="DO162" s="2">
        <f t="shared" si="255"/>
        <v>2.5432433936600773E-13</v>
      </c>
      <c r="DP162" s="110">
        <f>DO162*'DT-Prelim Calcs'!$C$21/DJ$2/'DT-Prelim Calcs'!$C$19/'DT-Prelim Calcs'!$C$18*3.39*'DT-Prelim Calcs'!$C$20</f>
        <v>1.0704827955404563E-11</v>
      </c>
      <c r="DQ162" s="88">
        <f t="shared" si="216"/>
        <v>1</v>
      </c>
      <c r="DR162" s="110">
        <f>DP161*'DT-Prelim Calcs'!$C$11+DR161</f>
        <v>10.856671395409412</v>
      </c>
      <c r="DS162" s="110">
        <f>DS161+0.5*DP162*'DT-Prelim Calcs'!$C$11^2+DR162*'DT-Prelim Calcs'!$C$11</f>
        <v>65.647524710587149</v>
      </c>
      <c r="DT162" s="110">
        <f>MIN('Drive Train'!$G$35-DN161*'DT-Prelim Calcs'!$C$21*'Drive Train'!$G$38,DT161+DN$2)</f>
        <v>11.10831643494209</v>
      </c>
      <c r="DU162" s="110">
        <f>'Drive Train'!$G$35-DN162*'DT-Prelim Calcs'!$C$21*'Drive Train'!$G$38</f>
        <v>11.108316434942317</v>
      </c>
      <c r="DV162" s="1">
        <f>IF(DS162&gt;='Drive Train'!$G$30,1,0)</f>
        <v>1</v>
      </c>
      <c r="DW162" s="110">
        <f t="shared" si="256"/>
        <v>0</v>
      </c>
      <c r="DX162" s="119">
        <f>DX161+'DT-Prelim Calcs'!$C$11</f>
        <v>6.3200000000000047</v>
      </c>
      <c r="DY162" s="2">
        <f>EI162/'Drive Train'!$G$35</f>
        <v>0.87467058542861498</v>
      </c>
      <c r="DZ162" s="88">
        <f>EG162*12*60/(PI() * 'Drive Train'!$G$17)/DY$2*DY162</f>
        <v>4110.8369398423247</v>
      </c>
      <c r="EA162" s="2">
        <f>('DT-Prelim Calcs'!$C$6*DY162-DZ162)/('DT-Prelim Calcs'!$C$6*DY162)*'DT-Prelim Calcs'!$C$7*DY162</f>
        <v>0.24077181223899125</v>
      </c>
      <c r="EB162" s="110">
        <f>EA162/'DT-Prelim Calcs'!$C$7*('DT-Prelim Calcs'!$C$8-'DT-Prelim Calcs'!$C$9)+'DT-Prelim Calcs'!$C$9</f>
        <v>17.685372945073226</v>
      </c>
      <c r="EC162" s="110">
        <f t="shared" si="217"/>
        <v>17.685372945073226</v>
      </c>
      <c r="ED162" s="2">
        <f t="shared" si="257"/>
        <v>1.3877787807814457E-16</v>
      </c>
      <c r="EE162" s="110">
        <f>ED162*'DT-Prelim Calcs'!$C$21/DY$2/'DT-Prelim Calcs'!$C$19/'DT-Prelim Calcs'!$C$18*3.39*'DT-Prelim Calcs'!$C$20</f>
        <v>6.7003532470867188E-15</v>
      </c>
      <c r="EF162" s="88">
        <f t="shared" si="218"/>
        <v>1</v>
      </c>
      <c r="EG162" s="110">
        <f>EE161*'DT-Prelim Calcs'!$C$11+EG161</f>
        <v>9.4647904472821693</v>
      </c>
      <c r="EH162" s="110">
        <f>EH161+0.5*EE162*'DT-Prelim Calcs'!$C$11^2+EG162*'DT-Prelim Calcs'!$C$11</f>
        <v>57.741220480964046</v>
      </c>
      <c r="EI162" s="110">
        <f>MIN('Drive Train'!$G$35-EC161*'DT-Prelim Calcs'!$C$21*'Drive Train'!$G$38,EI161+EC$2)</f>
        <v>11.10831643494341</v>
      </c>
      <c r="EJ162" s="110">
        <f>'Drive Train'!$G$35-EC162*'DT-Prelim Calcs'!$C$21*'Drive Train'!$G$38</f>
        <v>11.10831643494341</v>
      </c>
      <c r="EK162" s="1">
        <f>IF(EH162&gt;='Drive Train'!$G$30,1,0)</f>
        <v>1</v>
      </c>
      <c r="EL162" s="110">
        <f t="shared" si="258"/>
        <v>0</v>
      </c>
      <c r="EM162" s="119">
        <f>EM161+'DT-Prelim Calcs'!$C$11</f>
        <v>6.3200000000000047</v>
      </c>
      <c r="EN162" s="2">
        <f>EX162/'Drive Train'!$G$35</f>
        <v>0.87467058542861498</v>
      </c>
      <c r="EO162" s="88">
        <f>EV162*12*60/(PI() * 'Drive Train'!$G$17)/EN$2*EN162</f>
        <v>4110.8369398423256</v>
      </c>
      <c r="EP162" s="2">
        <f>('DT-Prelim Calcs'!$C$6*EN162-EO162)/('DT-Prelim Calcs'!$C$6*EN162)*'DT-Prelim Calcs'!$C$7*EN162</f>
        <v>0.24077181223899105</v>
      </c>
      <c r="EQ162" s="110">
        <f>EP162/'DT-Prelim Calcs'!$C$7*('DT-Prelim Calcs'!$C$8-'DT-Prelim Calcs'!$C$9)+'DT-Prelim Calcs'!$C$9</f>
        <v>17.685372945073215</v>
      </c>
      <c r="ER162" s="110">
        <f t="shared" si="219"/>
        <v>17.685372945073215</v>
      </c>
      <c r="ES162" s="2">
        <f t="shared" si="259"/>
        <v>-8.3266726846886741E-17</v>
      </c>
      <c r="ET162" s="110">
        <f>ES162*'DT-Prelim Calcs'!$C$21/EN$2/'DT-Prelim Calcs'!$C$19/'DT-Prelim Calcs'!$C$18*3.39*'DT-Prelim Calcs'!$C$20</f>
        <v>-4.5356237364894706E-15</v>
      </c>
      <c r="EU162" s="88">
        <f t="shared" si="220"/>
        <v>1</v>
      </c>
      <c r="EV162" s="110">
        <f>ET161*'DT-Prelim Calcs'!$C$11+EV161</f>
        <v>8.3892460782728335</v>
      </c>
      <c r="EW162" s="110">
        <f>EW161+0.5*ET162*'DT-Prelim Calcs'!$C$11^2+EV162*'DT-Prelim Calcs'!$C$11</f>
        <v>51.476591561242614</v>
      </c>
      <c r="EX162" s="110">
        <f>MIN('Drive Train'!$G$35-ER161*'DT-Prelim Calcs'!$C$21*'Drive Train'!$G$38,EX161+ER$2)</f>
        <v>11.10831643494341</v>
      </c>
      <c r="EY162" s="110">
        <f>'Drive Train'!$G$35-ER162*'DT-Prelim Calcs'!$C$21*'Drive Train'!$G$38</f>
        <v>11.10831643494341</v>
      </c>
      <c r="EZ162" s="1">
        <f>IF(EW162&gt;='Drive Train'!$G$30,1,0)</f>
        <v>1</v>
      </c>
      <c r="FA162" s="110">
        <f t="shared" si="260"/>
        <v>0</v>
      </c>
      <c r="FB162" s="119">
        <f>FB161+'DT-Prelim Calcs'!$C$11</f>
        <v>6.3200000000000047</v>
      </c>
      <c r="FC162" s="2">
        <f>FM162/'Drive Train'!$G$35</f>
        <v>0.87467058542861498</v>
      </c>
      <c r="FD162" s="88">
        <f>FK162*12*60/(PI() * 'Drive Train'!$G$17)/FC$2*FC162</f>
        <v>4110.8369398423247</v>
      </c>
      <c r="FE162" s="2">
        <f>('DT-Prelim Calcs'!$C$6*FC162-FD162)/('DT-Prelim Calcs'!$C$6*FC162)*'DT-Prelim Calcs'!$C$7*FC162</f>
        <v>0.24077181223899125</v>
      </c>
      <c r="FF162" s="110">
        <f>FE162/'DT-Prelim Calcs'!$C$7*('DT-Prelim Calcs'!$C$8-'DT-Prelim Calcs'!$C$9)+'DT-Prelim Calcs'!$C$9</f>
        <v>17.685372945073226</v>
      </c>
      <c r="FG162" s="110">
        <f t="shared" si="221"/>
        <v>17.685372945073226</v>
      </c>
      <c r="FH162" s="2">
        <f t="shared" si="261"/>
        <v>1.1102230246251565E-16</v>
      </c>
      <c r="FI162" s="110">
        <f>FH162*'DT-Prelim Calcs'!$C$21/FC$2/'DT-Prelim Calcs'!$C$19/'DT-Prelim Calcs'!$C$18*3.39*'DT-Prelim Calcs'!$C$20</f>
        <v>6.7347140329692135E-15</v>
      </c>
      <c r="FJ162" s="88">
        <f t="shared" si="222"/>
        <v>1</v>
      </c>
      <c r="FK162" s="110">
        <f>FI161*'DT-Prelim Calcs'!$C$11+FK161</f>
        <v>7.5332005600817276</v>
      </c>
      <c r="FL162" s="110">
        <f>FL161+0.5*FI162*'DT-Prelim Calcs'!$C$11^2+FK162*'DT-Prelim Calcs'!$C$11</f>
        <v>46.413906546037779</v>
      </c>
      <c r="FM162" s="110">
        <f>MIN('Drive Train'!$G$35-FG161*'DT-Prelim Calcs'!$C$21*'Drive Train'!$G$38,FM161+FG$2)</f>
        <v>11.10831643494341</v>
      </c>
      <c r="FN162" s="110">
        <f>'Drive Train'!$G$35-FG162*'DT-Prelim Calcs'!$C$21*'Drive Train'!$G$38</f>
        <v>11.10831643494341</v>
      </c>
      <c r="FO162" s="1">
        <f>IF(FL162&gt;='Drive Train'!$G$30,1,0)</f>
        <v>1</v>
      </c>
      <c r="FP162" s="110">
        <f t="shared" si="262"/>
        <v>0</v>
      </c>
      <c r="FQ162" s="119">
        <f>FQ161+'DT-Prelim Calcs'!$C$11</f>
        <v>6.3200000000000047</v>
      </c>
      <c r="FR162" s="2">
        <f>GB162/'Drive Train'!$G$35</f>
        <v>0.87467058542861498</v>
      </c>
      <c r="FS162" s="88">
        <f>FZ162*12*60/(PI() * 'Drive Train'!$G$17)/FR$2*FR162</f>
        <v>4110.8369398423247</v>
      </c>
      <c r="FT162" s="2">
        <f>('DT-Prelim Calcs'!$C$6*FR162-FS162)/('DT-Prelim Calcs'!$C$6*FR162)*'DT-Prelim Calcs'!$C$7*FR162</f>
        <v>0.24077181223899125</v>
      </c>
      <c r="FU162" s="110">
        <f>FT162/'DT-Prelim Calcs'!$C$7*('DT-Prelim Calcs'!$C$8-'DT-Prelim Calcs'!$C$9)+'DT-Prelim Calcs'!$C$9</f>
        <v>17.685372945073226</v>
      </c>
      <c r="FV162" s="110">
        <f t="shared" si="223"/>
        <v>17.685372945073226</v>
      </c>
      <c r="FW162" s="2">
        <f t="shared" si="263"/>
        <v>1.3877787807814457E-16</v>
      </c>
      <c r="FX162" s="110">
        <f>FW162*'DT-Prelim Calcs'!$C$21/FR$2/'DT-Prelim Calcs'!$C$19/'DT-Prelim Calcs'!$C$18*3.39*'DT-Prelim Calcs'!$C$20</f>
        <v>9.2774121882739154E-15</v>
      </c>
      <c r="FY162" s="88">
        <f t="shared" si="224"/>
        <v>1</v>
      </c>
      <c r="FZ162" s="110">
        <f>FX161*'DT-Prelim Calcs'!$C$11+FZ161</f>
        <v>6.8356819897037893</v>
      </c>
      <c r="GA162" s="110">
        <f>GA161+0.5*FX162*'DT-Prelim Calcs'!$C$11^2+FZ162*'DT-Prelim Calcs'!$C$11</f>
        <v>42.24496233022186</v>
      </c>
      <c r="GB162" s="110">
        <f>MIN('Drive Train'!$G$35-FV161*'DT-Prelim Calcs'!$C$21*'Drive Train'!$G$38,GB161+FV$2)</f>
        <v>11.10831643494341</v>
      </c>
      <c r="GC162" s="110">
        <f>'Drive Train'!$G$35-FV162*'DT-Prelim Calcs'!$C$21*'Drive Train'!$G$38</f>
        <v>11.10831643494341</v>
      </c>
      <c r="GD162" s="1">
        <f>IF(GA162&gt;='Drive Train'!$G$30,1,0)</f>
        <v>1</v>
      </c>
      <c r="GE162" s="110">
        <f t="shared" si="264"/>
        <v>0</v>
      </c>
      <c r="GF162" s="119">
        <f>GF161+'DT-Prelim Calcs'!$C$11</f>
        <v>6.3200000000000047</v>
      </c>
      <c r="GG162" s="2">
        <f>GQ162/'Drive Train'!$G$35</f>
        <v>0.87467058520289376</v>
      </c>
      <c r="GH162" s="88">
        <f>GO162*12*60/(PI() * 'Drive Train'!$G$17)/GG$2*GG162</f>
        <v>4110.8369366519046</v>
      </c>
      <c r="GI162" s="2">
        <f>('DT-Prelim Calcs'!$C$6*GG162-GH162)/('DT-Prelim Calcs'!$C$6*GG162)*'DT-Prelim Calcs'!$C$7*GG162</f>
        <v>0.24077181269101416</v>
      </c>
      <c r="GJ162" s="110">
        <f>GI162/'DT-Prelim Calcs'!$C$7*('DT-Prelim Calcs'!$C$8-'DT-Prelim Calcs'!$C$9)+'DT-Prelim Calcs'!$C$9</f>
        <v>17.685372972643417</v>
      </c>
      <c r="GK162" s="110">
        <f t="shared" si="265"/>
        <v>17.685372972643417</v>
      </c>
      <c r="GL162" s="2">
        <f t="shared" si="266"/>
        <v>5.7675147990821074E-10</v>
      </c>
      <c r="GM162" s="110">
        <f>GL162*'DT-Prelim Calcs'!$C$21/GG$2/'DT-Prelim Calcs'!$C$19/'DT-Prelim Calcs'!$C$18*3.39*'DT-Prelim Calcs'!$C$20</f>
        <v>2.1420165500779149E-8</v>
      </c>
      <c r="GN162" s="88">
        <f t="shared" si="225"/>
        <v>1</v>
      </c>
      <c r="GO162" s="110">
        <f>GM161*'DT-Prelim Calcs'!$C$11+GO161</f>
        <v>12.30422757509279</v>
      </c>
      <c r="GP162" s="110">
        <f>GP161+0.5*GM162*'DT-Prelim Calcs'!$C$11^2+GO162*'DT-Prelim Calcs'!$C$11</f>
        <v>71.684414667137531</v>
      </c>
      <c r="GQ162" s="110">
        <f>MIN('Drive Train'!$G$35-GK161*'DT-Prelim Calcs'!$C$21*'Drive Train'!$G$38,GQ161+GK$2)</f>
        <v>11.10831643207675</v>
      </c>
      <c r="GR162" s="110">
        <f>'Drive Train'!$G$35-GK162*'DT-Prelim Calcs'!$C$21*'Drive Train'!$G$38</f>
        <v>11.108316432462091</v>
      </c>
      <c r="GS162" s="1">
        <f>IF(GP162&gt;='Drive Train'!$G$30,1,0)</f>
        <v>1</v>
      </c>
      <c r="GT162" s="110">
        <f t="shared" si="267"/>
        <v>0</v>
      </c>
      <c r="GU162" s="119">
        <f>GU161+'DT-Prelim Calcs'!$C$11</f>
        <v>6.3200000000000047</v>
      </c>
      <c r="GV162" s="2">
        <f>HF162/'Drive Train'!$G$35</f>
        <v>0.87467058526726582</v>
      </c>
      <c r="GW162" s="88">
        <f>HD162*12*60/(PI() * 'Drive Train'!$G$17)/GV$2*GV162</f>
        <v>4110.8369375617613</v>
      </c>
      <c r="GX162" s="2">
        <f>('DT-Prelim Calcs'!$C$6*GV162-GW162)/('DT-Prelim Calcs'!$C$6*GV162)*'DT-Prelim Calcs'!$C$7*GV162</f>
        <v>0.24077181256210456</v>
      </c>
      <c r="GY162" s="110">
        <f>GX162/'DT-Prelim Calcs'!$C$7*('DT-Prelim Calcs'!$C$8-'DT-Prelim Calcs'!$C$9)+'DT-Prelim Calcs'!$C$9</f>
        <v>17.685372964780846</v>
      </c>
      <c r="GZ162" s="110">
        <f t="shared" si="226"/>
        <v>17.685372964780846</v>
      </c>
      <c r="HA162" s="2">
        <f t="shared" si="268"/>
        <v>4.1227130043175464E-10</v>
      </c>
      <c r="HB162" s="110">
        <f>HA162*'DT-Prelim Calcs'!$C$21/GV$2/'DT-Prelim Calcs'!$C$19/'DT-Prelim Calcs'!$C$18*3.39*'DT-Prelim Calcs'!$C$20</f>
        <v>1.5311481277646754E-8</v>
      </c>
      <c r="HC162" s="88">
        <f t="shared" si="227"/>
        <v>1</v>
      </c>
      <c r="HD162" s="110">
        <f>HB161*'DT-Prelim Calcs'!$C$11+HD161</f>
        <v>12.304227576910561</v>
      </c>
      <c r="HE162" s="110">
        <f>HE161+0.5*HB162*'DT-Prelim Calcs'!$C$11^2+HD162*'DT-Prelim Calcs'!$C$11</f>
        <v>72.352031690776826</v>
      </c>
      <c r="HF162" s="110">
        <f>MIN('Drive Train'!$G$35-GZ161*'DT-Prelim Calcs'!$C$21*'Drive Train'!$G$38,HF161+GZ$2)</f>
        <v>11.108316432894275</v>
      </c>
      <c r="HG162" s="110">
        <f>'Drive Train'!$G$35-GZ162*'DT-Prelim Calcs'!$C$21*'Drive Train'!$G$38</f>
        <v>11.108316433169723</v>
      </c>
      <c r="HH162" s="1">
        <f>IF(HE162&gt;='Drive Train'!$G$30,1,0)</f>
        <v>1</v>
      </c>
      <c r="HI162" s="110">
        <f t="shared" si="269"/>
        <v>0</v>
      </c>
      <c r="HJ162" s="119">
        <f>HJ161+'DT-Prelim Calcs'!$C$11</f>
        <v>6.3200000000000047</v>
      </c>
      <c r="HK162" s="2">
        <f>HU162/'Drive Train'!$G$35</f>
        <v>0.87467058529845521</v>
      </c>
      <c r="HL162" s="88">
        <f>HS162*12*60/(PI() * 'Drive Train'!$G$17)/HK$2*HK162</f>
        <v>4110.8369380026015</v>
      </c>
      <c r="HM162" s="2">
        <f>('DT-Prelim Calcs'!$C$6*HK162-HL162)/('DT-Prelim Calcs'!$C$6*HK162)*'DT-Prelim Calcs'!$C$7*HK162</f>
        <v>0.24077181249964574</v>
      </c>
      <c r="HN162" s="110">
        <f>HM162/'DT-Prelim Calcs'!$C$7*('DT-Prelim Calcs'!$C$8-'DT-Prelim Calcs'!$C$9)+'DT-Prelim Calcs'!$C$9</f>
        <v>17.6853729609713</v>
      </c>
      <c r="HO162" s="110">
        <f t="shared" si="228"/>
        <v>17.6853729609713</v>
      </c>
      <c r="HP162" s="2">
        <f t="shared" si="270"/>
        <v>3.3257802067865327E-10</v>
      </c>
      <c r="HQ162" s="110">
        <f>HP162*'DT-Prelim Calcs'!$C$21/HK$2/'DT-Prelim Calcs'!$C$19/'DT-Prelim Calcs'!$C$18*3.39*'DT-Prelim Calcs'!$C$20</f>
        <v>1.2351725991222527E-8</v>
      </c>
      <c r="HR162" s="88">
        <f t="shared" si="229"/>
        <v>1</v>
      </c>
      <c r="HS162" s="110">
        <f>HQ161*'DT-Prelim Calcs'!$C$11+HS161</f>
        <v>12.3042275777913</v>
      </c>
      <c r="HT162" s="110">
        <f>HT161+0.5*HQ162*'DT-Prelim Calcs'!$C$11^2+HS162*'DT-Prelim Calcs'!$C$11</f>
        <v>72.82075445535952</v>
      </c>
      <c r="HU162" s="110">
        <f>MIN('Drive Train'!$G$35-HO161*'DT-Prelim Calcs'!$C$21*'Drive Train'!$G$38,HU161+HO$2)</f>
        <v>11.10831643329038</v>
      </c>
      <c r="HV162" s="110">
        <f>'Drive Train'!$G$35-HO162*'DT-Prelim Calcs'!$C$21*'Drive Train'!$G$38</f>
        <v>11.108316433512583</v>
      </c>
      <c r="HW162" s="1">
        <f>IF(HT162&gt;='Drive Train'!$G$30,1,0)</f>
        <v>1</v>
      </c>
      <c r="HX162" s="110">
        <f t="shared" si="271"/>
        <v>0</v>
      </c>
      <c r="HY162" s="119">
        <f>HY161+'DT-Prelim Calcs'!$C$11</f>
        <v>6.3200000000000047</v>
      </c>
      <c r="HZ162" s="2">
        <f>IJ162/'Drive Train'!$G$35</f>
        <v>0.87467058531522723</v>
      </c>
      <c r="IA162" s="88">
        <f>IH162*12*60/(PI() * 'Drive Train'!$G$17)/HZ$2*HZ162</f>
        <v>4110.8369382396631</v>
      </c>
      <c r="IB162" s="2">
        <f>('DT-Prelim Calcs'!$C$6*HZ162-IA162)/('DT-Prelim Calcs'!$C$6*HZ162)*'DT-Prelim Calcs'!$C$7*HZ162</f>
        <v>0.24077181246605858</v>
      </c>
      <c r="IC162" s="110">
        <f>IB162/'DT-Prelim Calcs'!$C$7*('DT-Prelim Calcs'!$C$8-'DT-Prelim Calcs'!$C$9)+'DT-Prelim Calcs'!$C$9</f>
        <v>17.685372958922724</v>
      </c>
      <c r="ID162" s="110">
        <f t="shared" si="230"/>
        <v>17.685372958922724</v>
      </c>
      <c r="IE162" s="2">
        <f t="shared" si="272"/>
        <v>2.8972296783891238E-10</v>
      </c>
      <c r="IF162" s="110">
        <f>IE162*'DT-Prelim Calcs'!$C$21/HZ$2/'DT-Prelim Calcs'!$C$19/'DT-Prelim Calcs'!$C$18*3.39*'DT-Prelim Calcs'!$C$20</f>
        <v>1.076011789596809E-8</v>
      </c>
      <c r="IG162" s="88">
        <f t="shared" si="231"/>
        <v>1</v>
      </c>
      <c r="IH162" s="110">
        <f>IF161*'DT-Prelim Calcs'!$C$11+IH161</f>
        <v>12.30422757826492</v>
      </c>
      <c r="II162" s="110">
        <f>II161+0.5*IF162*'DT-Prelim Calcs'!$C$11^2+IH162*'DT-Prelim Calcs'!$C$11</f>
        <v>73.14981982651463</v>
      </c>
      <c r="IJ162" s="110">
        <f>MIN('Drive Train'!$G$35-ID161*'DT-Prelim Calcs'!$C$21*'Drive Train'!$G$38,IJ161+ID$2)</f>
        <v>11.108316433503385</v>
      </c>
      <c r="IK162" s="110">
        <f>'Drive Train'!$G$35-ID162*'DT-Prelim Calcs'!$C$21*'Drive Train'!$G$38</f>
        <v>11.108316433696954</v>
      </c>
      <c r="IL162" s="1">
        <f>IF(II162&gt;='Drive Train'!$G$30,1,0)</f>
        <v>1</v>
      </c>
      <c r="IM162" s="110">
        <f t="shared" si="273"/>
        <v>0</v>
      </c>
      <c r="IN162" s="119">
        <f>IN161+'DT-Prelim Calcs'!$C$11</f>
        <v>6.3200000000000047</v>
      </c>
      <c r="IO162" s="2">
        <f>IY162/'Drive Train'!$G$35</f>
        <v>0.87467058532507336</v>
      </c>
      <c r="IP162" s="88">
        <f>IW162*12*60/(PI() * 'Drive Train'!$G$17)/IO$2*IO162</f>
        <v>4110.8369383788331</v>
      </c>
      <c r="IQ162" s="2">
        <f>('DT-Prelim Calcs'!$C$6*IO162-IP162)/('DT-Prelim Calcs'!$C$6*IO162)*'DT-Prelim Calcs'!$C$7*IO162</f>
        <v>0.24077181244634055</v>
      </c>
      <c r="IR162" s="110">
        <f>IQ162/'DT-Prelim Calcs'!$C$7*('DT-Prelim Calcs'!$C$8-'DT-Prelim Calcs'!$C$9)+'DT-Prelim Calcs'!$C$9</f>
        <v>17.685372957720062</v>
      </c>
      <c r="IS162" s="110">
        <f t="shared" si="232"/>
        <v>17.685372957720062</v>
      </c>
      <c r="IT162" s="2">
        <f t="shared" si="274"/>
        <v>2.6456423163345733E-10</v>
      </c>
      <c r="IU162" s="110">
        <f>IT162*'DT-Prelim Calcs'!$C$21/IO$2/'DT-Prelim Calcs'!$C$19/'DT-Prelim Calcs'!$C$18*3.39*'DT-Prelim Calcs'!$C$20</f>
        <v>9.8257392041317748E-9</v>
      </c>
      <c r="IV162" s="88">
        <f t="shared" si="233"/>
        <v>1</v>
      </c>
      <c r="IW162" s="110">
        <f>IU161*'DT-Prelim Calcs'!$C$11+IW161</f>
        <v>12.304227578542958</v>
      </c>
      <c r="IX162" s="110">
        <f>IX161+0.5*IU162*'DT-Prelim Calcs'!$C$11^2+IW162*'DT-Prelim Calcs'!$C$11</f>
        <v>73.382537607904723</v>
      </c>
      <c r="IY162" s="110">
        <f>MIN('Drive Train'!$G$35-IS161*'DT-Prelim Calcs'!$C$21*'Drive Train'!$G$38,IY161+IS$2)</f>
        <v>11.108316433628431</v>
      </c>
      <c r="IZ162" s="110">
        <f>'Drive Train'!$G$35-IS162*'DT-Prelim Calcs'!$C$21*'Drive Train'!$G$38</f>
        <v>11.108316433805193</v>
      </c>
      <c r="JA162" s="1">
        <f>IF(IX162&gt;='Drive Train'!$G$30,1,0)</f>
        <v>1</v>
      </c>
      <c r="JB162" s="110">
        <f t="shared" si="275"/>
        <v>0</v>
      </c>
      <c r="JC162" s="119">
        <f>JC161+'DT-Prelim Calcs'!$C$11</f>
        <v>6.3200000000000047</v>
      </c>
      <c r="JD162" s="2">
        <f>JN162/'Drive Train'!$G$35</f>
        <v>0.87467058533083875</v>
      </c>
      <c r="JE162" s="88">
        <f>JL162*12*60/(PI() * 'Drive Train'!$G$17)/JD$2*JD162</f>
        <v>4110.836938460322</v>
      </c>
      <c r="JF162" s="2">
        <f>('DT-Prelim Calcs'!$C$6*JD162-JE162)/('DT-Prelim Calcs'!$C$6*JD162)*'DT-Prelim Calcs'!$C$7*JD162</f>
        <v>0.24077181243479531</v>
      </c>
      <c r="JG162" s="110">
        <f>JF162/'DT-Prelim Calcs'!$C$7*('DT-Prelim Calcs'!$C$8-'DT-Prelim Calcs'!$C$9)+'DT-Prelim Calcs'!$C$9</f>
        <v>17.685372957015886</v>
      </c>
      <c r="JH162" s="110">
        <f t="shared" si="234"/>
        <v>17.685372957015886</v>
      </c>
      <c r="JI162" s="2">
        <f t="shared" si="276"/>
        <v>2.4983320967564282E-10</v>
      </c>
      <c r="JJ162" s="110">
        <f>JI162*'DT-Prelim Calcs'!$C$21/JD$2/'DT-Prelim Calcs'!$C$19/'DT-Prelim Calcs'!$C$18*3.39*'DT-Prelim Calcs'!$C$20</f>
        <v>9.2786388683299218E-9</v>
      </c>
      <c r="JK162" s="88">
        <f t="shared" si="235"/>
        <v>1</v>
      </c>
      <c r="JL162" s="110">
        <f>JJ161*'DT-Prelim Calcs'!$C$11+JL161</f>
        <v>12.304227578705763</v>
      </c>
      <c r="JM162" s="110">
        <f>JM161+0.5*JJ162*'DT-Prelim Calcs'!$C$11^2+JL162*'DT-Prelim Calcs'!$C$11</f>
        <v>73.540170352026692</v>
      </c>
      <c r="JN162" s="110">
        <f>MIN('Drive Train'!$G$35-JH161*'DT-Prelim Calcs'!$C$21*'Drive Train'!$G$38,JN161+JH$2)</f>
        <v>11.108316433701651</v>
      </c>
      <c r="JO162" s="110">
        <f>'Drive Train'!$G$35-JH162*'DT-Prelim Calcs'!$C$21*'Drive Train'!$G$38</f>
        <v>11.10831643386857</v>
      </c>
      <c r="JP162" s="1">
        <f>IF(JM162&gt;='Drive Train'!$G$30,1,0)</f>
        <v>1</v>
      </c>
      <c r="JQ162" s="110">
        <f>MIN(JG162,'DT-Prelim Calcs'!$C$10)*'DT-Prelim Calcs'!$C$11*1000/60/60*(1-JP162)</f>
        <v>0</v>
      </c>
      <c r="JR162" s="119">
        <f>JR161+'DT-Prelim Calcs'!$C$11</f>
        <v>6.3200000000000047</v>
      </c>
      <c r="JS162" s="2">
        <f>KC162/'Drive Train'!$G$35</f>
        <v>0.8746705853329596</v>
      </c>
      <c r="JT162" s="88">
        <f>KA162*12*60/(PI() * 'Drive Train'!$G$17)/JS$2*JS162</f>
        <v>4110.836938490299</v>
      </c>
      <c r="JU162" s="2">
        <f>('DT-Prelim Calcs'!$C$6*JS162-JT162)/('DT-Prelim Calcs'!$C$6*JS162)*'DT-Prelim Calcs'!$C$7*JS162</f>
        <v>0.2407718124305481</v>
      </c>
      <c r="JV162" s="110">
        <f>JU162/'DT-Prelim Calcs'!$C$7*('DT-Prelim Calcs'!$C$8-'DT-Prelim Calcs'!$C$9)+'DT-Prelim Calcs'!$C$9</f>
        <v>17.685372956756837</v>
      </c>
      <c r="JW162" s="110">
        <f t="shared" si="236"/>
        <v>17.685372956756837</v>
      </c>
      <c r="JX162" s="2">
        <f t="shared" si="277"/>
        <v>2.4441401680341812E-10</v>
      </c>
      <c r="JY162" s="110">
        <f>JX162*'DT-Prelim Calcs'!$C$21/JS$2/'DT-Prelim Calcs'!$C$19/'DT-Prelim Calcs'!$C$18*3.39*'DT-Prelim Calcs'!$C$20</f>
        <v>9.0773736574939321E-9</v>
      </c>
      <c r="JZ162" s="88">
        <f t="shared" si="237"/>
        <v>1</v>
      </c>
      <c r="KA162" s="110">
        <f>JY161*'DT-Prelim Calcs'!$C$11+KA161</f>
        <v>12.304227578765655</v>
      </c>
      <c r="KB162" s="110">
        <f>KB161+0.5*JY162*'DT-Prelim Calcs'!$C$11^2+KA162*'DT-Prelim Calcs'!$C$11</f>
        <v>73.60226043534432</v>
      </c>
      <c r="KC162" s="110">
        <f>MIN('Drive Train'!$G$35-JW161*'DT-Prelim Calcs'!$C$21*'Drive Train'!$G$38,KC161+JW$2)</f>
        <v>11.108316433728586</v>
      </c>
      <c r="KD162" s="110">
        <f>'Drive Train'!$G$35-JW162*'DT-Prelim Calcs'!$C$21*'Drive Train'!$G$38</f>
        <v>11.108316433891885</v>
      </c>
      <c r="KE162" s="1">
        <f>IF(KB162&gt;='Drive Train'!$G$30,1,0)</f>
        <v>1</v>
      </c>
      <c r="KF162" s="110">
        <f>MIN(JV162,'DT-Prelim Calcs'!$C$10)*'DT-Prelim Calcs'!$C$11*1000/60/60*(1-KE162)</f>
        <v>0</v>
      </c>
      <c r="KG162" s="119">
        <f>KG161+'DT-Prelim Calcs'!$C$11</f>
        <v>6.3200000000000047</v>
      </c>
      <c r="KH162" s="2">
        <f>KR162/'Drive Train'!$G$35</f>
        <v>0.87467058533280206</v>
      </c>
      <c r="KI162" s="88">
        <f>KP162*12*60/(PI() * 'Drive Train'!$G$17)/KH$2*KH162</f>
        <v>4110.8369384880725</v>
      </c>
      <c r="KJ162" s="2">
        <f>('DT-Prelim Calcs'!$C$6*KH162-KI162)/('DT-Prelim Calcs'!$C$6*KH162)*'DT-Prelim Calcs'!$C$7*KH162</f>
        <v>0.24077181243086365</v>
      </c>
      <c r="KK162" s="110">
        <f>KJ162/'DT-Prelim Calcs'!$C$7*('DT-Prelim Calcs'!$C$8-'DT-Prelim Calcs'!$C$9)+'DT-Prelim Calcs'!$C$9</f>
        <v>17.685372956776082</v>
      </c>
      <c r="KL162" s="110">
        <f t="shared" si="238"/>
        <v>17.685372956776082</v>
      </c>
      <c r="KM162" s="2">
        <f t="shared" si="278"/>
        <v>2.4481666693887405E-10</v>
      </c>
      <c r="KN162" s="110">
        <f>KM162*'DT-Prelim Calcs'!$C$21/KH$2/'DT-Prelim Calcs'!$C$19/'DT-Prelim Calcs'!$C$18*3.39*'DT-Prelim Calcs'!$C$20</f>
        <v>9.0923278151178522E-9</v>
      </c>
      <c r="KO162" s="88">
        <f t="shared" si="239"/>
        <v>1</v>
      </c>
      <c r="KP162" s="110">
        <f>KN161*'DT-Prelim Calcs'!$C$11+KP161</f>
        <v>12.304227578761203</v>
      </c>
      <c r="KQ162" s="110">
        <f>KQ161+0.5*KN162*'DT-Prelim Calcs'!$C$11^2+KP162*'DT-Prelim Calcs'!$C$11</f>
        <v>73.597704999386394</v>
      </c>
      <c r="KR162" s="110">
        <f>MIN('Drive Train'!$G$35-KL161*'DT-Prelim Calcs'!$C$21*'Drive Train'!$G$38,KR161+KL$2)</f>
        <v>11.108316433726586</v>
      </c>
      <c r="KS162" s="110">
        <f>'Drive Train'!$G$35-KL162*'DT-Prelim Calcs'!$C$21*'Drive Train'!$G$38</f>
        <v>11.108316433890153</v>
      </c>
      <c r="KT162" s="1">
        <f>IF(KQ162&gt;='Drive Train'!$G$30,1,0)</f>
        <v>1</v>
      </c>
      <c r="KU162" s="110">
        <f>MIN(KK162,'DT-Prelim Calcs'!$C$10)*'DT-Prelim Calcs'!$C$11*1000/60/60*(1-KT162)</f>
        <v>0</v>
      </c>
      <c r="KV162" s="119">
        <f>KV161+'DT-Prelim Calcs'!$C$11</f>
        <v>6.3200000000000047</v>
      </c>
      <c r="KW162" s="2">
        <f>LG162/'Drive Train'!$G$35</f>
        <v>0.87467058533294995</v>
      </c>
      <c r="KX162" s="88">
        <f>LE162*12*60/(PI() * 'Drive Train'!$G$17)/KW$2*KW162</f>
        <v>4110.8369384901644</v>
      </c>
      <c r="KY162" s="2">
        <f>('DT-Prelim Calcs'!$C$6*KW162-KX162)/('DT-Prelim Calcs'!$C$6*KW162)*'DT-Prelim Calcs'!$C$7*KW162</f>
        <v>0.240771812430567</v>
      </c>
      <c r="KZ162" s="110">
        <f>KY162/'DT-Prelim Calcs'!$C$7*('DT-Prelim Calcs'!$C$8-'DT-Prelim Calcs'!$C$9)+'DT-Prelim Calcs'!$C$9</f>
        <v>17.685372956757988</v>
      </c>
      <c r="LA162" s="110">
        <f t="shared" si="240"/>
        <v>17.685372956757988</v>
      </c>
      <c r="LB162" s="2">
        <f t="shared" si="279"/>
        <v>2.4443819190977933E-10</v>
      </c>
      <c r="LC162" s="110">
        <f>LB162*'DT-Prelim Calcs'!$C$21/KW$2/'DT-Prelim Calcs'!$C$19/'DT-Prelim Calcs'!$C$18*3.39*'DT-Prelim Calcs'!$C$20</f>
        <v>9.0782715048290399E-9</v>
      </c>
      <c r="LD162" s="88">
        <f t="shared" si="241"/>
        <v>1</v>
      </c>
      <c r="LE162" s="110">
        <f>LC161*'DT-Prelim Calcs'!$C$11+LE161</f>
        <v>12.304227578765385</v>
      </c>
      <c r="LF162" s="110">
        <f>LF161+0.5*LC162*'DT-Prelim Calcs'!$C$11^2+LE162*'DT-Prelim Calcs'!$C$11</f>
        <v>73.602045350868949</v>
      </c>
      <c r="LG162" s="110">
        <f>MIN('Drive Train'!$G$35-LA161*'DT-Prelim Calcs'!$C$21*'Drive Train'!$G$38,LG161+LA$2)</f>
        <v>11.108316433728463</v>
      </c>
      <c r="LH162" s="110">
        <f>'Drive Train'!$G$35-LA162*'DT-Prelim Calcs'!$C$21*'Drive Train'!$G$38</f>
        <v>11.10831643389178</v>
      </c>
      <c r="LI162" s="1">
        <f>IF(LF162&gt;='Drive Train'!$G$30,1,0)</f>
        <v>1</v>
      </c>
      <c r="LJ162" s="110">
        <f>MIN(KZ162,'DT-Prelim Calcs'!$C$10)*'DT-Prelim Calcs'!$C$11*1000/60/60*(1-LI162)</f>
        <v>0</v>
      </c>
      <c r="LK162" s="119">
        <f>LK161+'DT-Prelim Calcs'!$C$11</f>
        <v>6.3200000000000047</v>
      </c>
      <c r="LL162" s="2">
        <f>LV162/'Drive Train'!$G$35</f>
        <v>0.87467058533283848</v>
      </c>
      <c r="LM162" s="88">
        <f>LT162*12*60/(PI() * 'Drive Train'!$G$17)/LL$2*LL162</f>
        <v>4110.8369384885873</v>
      </c>
      <c r="LN162" s="2">
        <f>('DT-Prelim Calcs'!$C$6*LL162-LM162)/('DT-Prelim Calcs'!$C$6*LL162)*'DT-Prelim Calcs'!$C$7*LL162</f>
        <v>0.24077181243079054</v>
      </c>
      <c r="LO162" s="110">
        <f>LN162/'DT-Prelim Calcs'!$C$7*('DT-Prelim Calcs'!$C$8-'DT-Prelim Calcs'!$C$9)+'DT-Prelim Calcs'!$C$9</f>
        <v>17.685372956771623</v>
      </c>
      <c r="LP162" s="110">
        <f t="shared" si="242"/>
        <v>17.685372956771623</v>
      </c>
      <c r="LQ162" s="2">
        <f t="shared" si="280"/>
        <v>2.4472338044922992E-10</v>
      </c>
      <c r="LR162" s="110">
        <f>LQ162*'DT-Prelim Calcs'!$C$21/LL$2/'DT-Prelim Calcs'!$C$19/'DT-Prelim Calcs'!$C$18*3.39*'DT-Prelim Calcs'!$C$20</f>
        <v>9.0888632170773197E-9</v>
      </c>
      <c r="LS162" s="88">
        <f t="shared" si="243"/>
        <v>1</v>
      </c>
      <c r="LT162" s="110">
        <f>LR161*'DT-Prelim Calcs'!$C$11+LT161</f>
        <v>12.304227578762235</v>
      </c>
      <c r="LU162" s="110">
        <f>LU161+0.5*LR162*'DT-Prelim Calcs'!$C$11^2+LT162*'DT-Prelim Calcs'!$C$11</f>
        <v>73.599169767151295</v>
      </c>
      <c r="LV162" s="110">
        <f>MIN('Drive Train'!$G$35-LP161*'DT-Prelim Calcs'!$C$21*'Drive Train'!$G$38,LV161+LP$2)</f>
        <v>11.108316433727047</v>
      </c>
      <c r="LW162" s="110">
        <f>'Drive Train'!$G$35-LP162*'DT-Prelim Calcs'!$C$21*'Drive Train'!$G$38</f>
        <v>11.108316433890554</v>
      </c>
      <c r="LX162" s="1">
        <f>IF(LU162&gt;='Drive Train'!$G$30,1,0)</f>
        <v>1</v>
      </c>
      <c r="LY162" s="110">
        <f>MIN(LO162,'DT-Prelim Calcs'!$C$10)*'DT-Prelim Calcs'!$C$11*1000/60/60*(1-LX162)</f>
        <v>0</v>
      </c>
      <c r="LZ162" s="119">
        <f>LZ161+'DT-Prelim Calcs'!$C$11</f>
        <v>6.3200000000000047</v>
      </c>
    </row>
    <row r="163" spans="18:338" x14ac:dyDescent="0.2">
      <c r="R163" s="119">
        <f>R162+'DT-Prelim Calcs'!$C$11</f>
        <v>6.3600000000000048</v>
      </c>
      <c r="S163" s="2">
        <f>AG163/'Drive Train'!$G$35</f>
        <v>0</v>
      </c>
      <c r="T163" s="88">
        <f>AE163*12*60/(PI() * 'Drive Train'!$G$17)/S$2*ABS(S163)</f>
        <v>0</v>
      </c>
      <c r="U163" s="2">
        <f>IF(OR(AD162=1,AND($C$32=Motors!$C$28,'DT-Prelim Calcs'!AI162=1)),0,IF(AG163=0,-(V162+$C$9)/($C$8-$C$9)*$C$7,($C$6*S163-T163)/($C$6*S163)*$C$7*S163))</f>
        <v>0</v>
      </c>
      <c r="V163" s="110">
        <f>IF(AND(AD162=1,AI162=1),0,ABS(U163/$C$7*($C$8-$C$9)+$C$9) *'Drive Train'!$K$55 + V162*(1-'Drive Train'!$K$55))</f>
        <v>0</v>
      </c>
      <c r="W163" s="110">
        <f t="shared" si="196"/>
        <v>0</v>
      </c>
      <c r="X163" s="2">
        <f>MAX(MIN(IF(AND(AI162=1,AG163&lt;0),-1,1)*(W163-$C$9)/($C$8-$C$9)*$C$7-$C$29*AE163/T$2 -  AI162*$C$29/2,X$2),MAX(X$4:X162)*-1)</f>
        <v>-0.19877611615902296</v>
      </c>
      <c r="Y163" s="110">
        <f t="shared" si="197"/>
        <v>0</v>
      </c>
      <c r="Z163" s="110">
        <f t="shared" si="198"/>
        <v>0</v>
      </c>
      <c r="AA163" s="110">
        <f t="shared" si="199"/>
        <v>0</v>
      </c>
      <c r="AB163" s="110" t="e">
        <f t="shared" si="200"/>
        <v>#N/A</v>
      </c>
      <c r="AC163" s="88">
        <f t="shared" si="244"/>
        <v>0</v>
      </c>
      <c r="AD163" s="1">
        <f t="shared" si="201"/>
        <v>1</v>
      </c>
      <c r="AE163" s="110">
        <f t="shared" si="202"/>
        <v>0</v>
      </c>
      <c r="AF163" s="110" t="e">
        <f t="shared" si="203"/>
        <v>#N/A</v>
      </c>
      <c r="AG163" s="110">
        <f>IF(AI162=0,MIN('Drive Train'!$G$35-W162*$C$21*'Drive Train'!$G$38,AG162+W$2)-$C$3,IF(AE162-1&lt;=0,0,IF($C$32=Motors!$C$26,MAX(ABS('Drive Train'!$G$35-W162*$C$21*'Drive Train'!$G$38)*-1,AG162-W$2),MAX(0,ABS('Drive Train'!$G$35-W162*$C$21*'Drive Train'!$G$38)*-1,AG162-W$2))))</f>
        <v>0</v>
      </c>
      <c r="AH163" s="110">
        <f>'Drive Train'!$G$35-ABS(W163)*'DT-Prelim Calcs'!$C$21*'Drive Train'!$G$38</f>
        <v>12.7</v>
      </c>
      <c r="AI163" s="1">
        <f>IF(AJ163&gt;='Drive Train'!$G$30,1,0)</f>
        <v>1</v>
      </c>
      <c r="AJ163" s="110">
        <f>AJ162+0.5*Y163*'DT-Prelim Calcs'!$C$11^2+AE163*'DT-Prelim Calcs'!$C$11</f>
        <v>27.383415475911544</v>
      </c>
      <c r="AK163" s="110">
        <f t="shared" si="204"/>
        <v>0</v>
      </c>
      <c r="AL163" s="119">
        <f>AL162+'DT-Prelim Calcs'!$C$11</f>
        <v>6.3600000000000048</v>
      </c>
      <c r="AM163" s="2">
        <f>AW163/'Drive Train'!$G$35</f>
        <v>0.80787261076037786</v>
      </c>
      <c r="AN163" s="88">
        <f>AU163*12*60/(PI() * 'Drive Train'!$G$17)/AM$2*AM163</f>
        <v>3087.450898239088</v>
      </c>
      <c r="AO163" s="2">
        <f>('DT-Prelim Calcs'!$C$6*AM163-AN163)/('DT-Prelim Calcs'!$C$6*AM163)*'DT-Prelim Calcs'!$C$7*AM163</f>
        <v>0.39367131156303786</v>
      </c>
      <c r="AP163" s="110">
        <f>AO163/'DT-Prelim Calcs'!$C$7*('DT-Prelim Calcs'!$C$8-'DT-Prelim Calcs'!$C$9)+'DT-Prelim Calcs'!$C$9</f>
        <v>27.011158010227842</v>
      </c>
      <c r="AQ163" s="110">
        <f t="shared" si="205"/>
        <v>27.011158010227842</v>
      </c>
      <c r="AR163" s="2">
        <f t="shared" si="245"/>
        <v>0.19788736085401429</v>
      </c>
      <c r="AS163" s="110">
        <f>AR163*'DT-Prelim Calcs'!$C$21/AM$2/'DT-Prelim Calcs'!$C$19/'DT-Prelim Calcs'!$C$18*3.39*'DT-Prelim Calcs'!$C$20</f>
        <v>2.2048214010720812</v>
      </c>
      <c r="AT163" s="88">
        <f t="shared" si="206"/>
        <v>0</v>
      </c>
      <c r="AU163" s="110">
        <f>AS162*'DT-Prelim Calcs'!$C$11+AU162</f>
        <v>33.350668750367873</v>
      </c>
      <c r="AV163" s="110">
        <f>AV162+0.5*AS163*'DT-Prelim Calcs'!$C$11^2+AU163*'DT-Prelim Calcs'!$C$11</f>
        <v>131.25649526515957</v>
      </c>
      <c r="AW163" s="110">
        <f>MIN('Drive Train'!$G$35-AQ162*'DT-Prelim Calcs'!$C$21*'Drive Train'!$G$38,AW162+AQ$2)</f>
        <v>10.259982156656799</v>
      </c>
      <c r="AX163" s="110">
        <f>'Drive Train'!$G$35-AQ163*'DT-Prelim Calcs'!$C$21*'Drive Train'!$G$38</f>
        <v>10.268995779079493</v>
      </c>
      <c r="AY163" s="1">
        <f>IF(AV163&gt;='Drive Train'!$G$30,1,0)</f>
        <v>1</v>
      </c>
      <c r="AZ163" s="110">
        <f t="shared" si="246"/>
        <v>0</v>
      </c>
      <c r="BA163" s="119">
        <f>BA162+'DT-Prelim Calcs'!$C$11</f>
        <v>6.3600000000000048</v>
      </c>
      <c r="BB163" s="2">
        <f>BL163/'Drive Train'!$G$35</f>
        <v>0.86990293855190715</v>
      </c>
      <c r="BC163" s="88">
        <f>BJ163*12*60/(PI() * 'Drive Train'!$G$17)/BB$2*BB163</f>
        <v>4038.6462969286276</v>
      </c>
      <c r="BD163" s="2">
        <f>('DT-Prelim Calcs'!$C$6*BB163-BC163)/('DT-Prelim Calcs'!$C$6*BB163)*'DT-Prelim Calcs'!$C$7*BB163</f>
        <v>0.25147902029836622</v>
      </c>
      <c r="BE163" s="110">
        <f>BD163/'DT-Prelim Calcs'!$C$7*('DT-Prelim Calcs'!$C$8-'DT-Prelim Calcs'!$C$9)+'DT-Prelim Calcs'!$C$9</f>
        <v>18.338436699049289</v>
      </c>
      <c r="BF163" s="110">
        <f t="shared" si="207"/>
        <v>18.338436699049289</v>
      </c>
      <c r="BG163" s="2">
        <f t="shared" si="247"/>
        <v>1.3638999308933725E-2</v>
      </c>
      <c r="BH163" s="110">
        <f>BG163*'DT-Prelim Calcs'!$C$21/BB$2/'DT-Prelim Calcs'!$C$19/'DT-Prelim Calcs'!$C$18*3.39*'DT-Prelim Calcs'!$C$20</f>
        <v>0.23638689319728914</v>
      </c>
      <c r="BI163" s="88">
        <f t="shared" si="208"/>
        <v>1</v>
      </c>
      <c r="BJ163" s="110">
        <f>BH162*'DT-Prelim Calcs'!$C$11+BJ162</f>
        <v>26.045150257960803</v>
      </c>
      <c r="BK163" s="110">
        <f>BK162+0.5*BH163*'DT-Prelim Calcs'!$C$11^2+BJ163*'DT-Prelim Calcs'!$C$11</f>
        <v>127.16553644918521</v>
      </c>
      <c r="BL163" s="110">
        <f>MIN('Drive Train'!$G$35-BF162*'DT-Prelim Calcs'!$C$21*'Drive Train'!$G$38,BL162+BF$2)</f>
        <v>11.047767319609219</v>
      </c>
      <c r="BM163" s="110">
        <f>'Drive Train'!$G$35-BF163*'DT-Prelim Calcs'!$C$21*'Drive Train'!$G$38</f>
        <v>11.049540697085563</v>
      </c>
      <c r="BN163" s="1">
        <f>IF(BK163&gt;='Drive Train'!$G$30,1,0)</f>
        <v>1</v>
      </c>
      <c r="BO163" s="110">
        <f t="shared" si="248"/>
        <v>0</v>
      </c>
      <c r="BP163" s="119">
        <f>BP162+'DT-Prelim Calcs'!$C$11</f>
        <v>6.3600000000000048</v>
      </c>
      <c r="BQ163" s="2">
        <f>CA163/'Drive Train'!$G$35</f>
        <v>0.87458707488802734</v>
      </c>
      <c r="BR163" s="88">
        <f>BY163*12*60/(PI() * 'Drive Train'!$G$17)/BQ$2*BQ163</f>
        <v>4109.5924935001831</v>
      </c>
      <c r="BS163" s="2">
        <f>('DT-Prelim Calcs'!$C$6*BQ163-BR163)/('DT-Prelim Calcs'!$C$6*BQ163)*'DT-Prelim Calcs'!$C$7*BQ163</f>
        <v>0.24095451945594415</v>
      </c>
      <c r="BT163" s="110">
        <f>BS163/'DT-Prelim Calcs'!$C$7*('DT-Prelim Calcs'!$C$8-'DT-Prelim Calcs'!$C$9)+'DT-Prelim Calcs'!$C$9</f>
        <v>17.696516789511485</v>
      </c>
      <c r="BU163" s="110">
        <f t="shared" si="209"/>
        <v>17.696516789511485</v>
      </c>
      <c r="BV163" s="2">
        <f t="shared" si="249"/>
        <v>2.3261116700754036E-4</v>
      </c>
      <c r="BW163" s="110">
        <f>BV163*'DT-Prelim Calcs'!$C$21/BQ$2/'DT-Prelim Calcs'!$C$19/'DT-Prelim Calcs'!$C$18*3.39*'DT-Prelim Calcs'!$C$20</f>
        <v>5.4713816664474736E-3</v>
      </c>
      <c r="BX163" s="88">
        <f t="shared" si="210"/>
        <v>1</v>
      </c>
      <c r="BY163" s="110">
        <f>BW162*'DT-Prelim Calcs'!$C$11+BY162</f>
        <v>19.423701041523049</v>
      </c>
      <c r="BZ163" s="110">
        <f>BZ162+0.5*BW163*'DT-Prelim Calcs'!$C$11^2+BY163*'DT-Prelim Calcs'!$C$11</f>
        <v>107.32000546178041</v>
      </c>
      <c r="CA163" s="110">
        <f>MIN('Drive Train'!$G$35-BU162*'DT-Prelim Calcs'!$C$21*'Drive Train'!$G$38,CA162+BU$2)</f>
        <v>11.107255851077946</v>
      </c>
      <c r="CB163" s="110">
        <f>'Drive Train'!$G$35-BU163*'DT-Prelim Calcs'!$C$21*'Drive Train'!$G$38</f>
        <v>11.107313488943966</v>
      </c>
      <c r="CC163" s="1">
        <f>IF(BZ163&gt;='Drive Train'!$G$30,1,0)</f>
        <v>1</v>
      </c>
      <c r="CD163" s="110">
        <f t="shared" si="250"/>
        <v>0</v>
      </c>
      <c r="CE163" s="119">
        <f>CE162+'DT-Prelim Calcs'!$C$11</f>
        <v>6.3600000000000048</v>
      </c>
      <c r="CF163" s="2">
        <f>CP163/'Drive Train'!$G$35</f>
        <v>0.87467021049048477</v>
      </c>
      <c r="CG163" s="88">
        <f>CN163*12*60/(PI() * 'Drive Train'!$G$17)/CF$2*CF163</f>
        <v>4110.8314680213898</v>
      </c>
      <c r="CH163" s="2">
        <f>('DT-Prelim Calcs'!$C$6*CF163-CG163)/('DT-Prelim Calcs'!$C$6*CF163)*'DT-Prelim Calcs'!$C$7*CF163</f>
        <v>0.24077260468367953</v>
      </c>
      <c r="CI163" s="110">
        <f>CH163/'DT-Prelim Calcs'!$C$7*('DT-Prelim Calcs'!$C$8-'DT-Prelim Calcs'!$C$9)+'DT-Prelim Calcs'!$C$9</f>
        <v>17.685421278579035</v>
      </c>
      <c r="CJ163" s="110">
        <f t="shared" si="211"/>
        <v>17.685421278579035</v>
      </c>
      <c r="CK163" s="2">
        <f t="shared" si="251"/>
        <v>1.0097197063185792E-6</v>
      </c>
      <c r="CL163" s="110">
        <f>CK163*'DT-Prelim Calcs'!$C$21/CF$2/'DT-Prelim Calcs'!$C$19/'DT-Prelim Calcs'!$C$18*3.39*'DT-Prelim Calcs'!$C$20</f>
        <v>3.0000253450146976E-5</v>
      </c>
      <c r="CM163" s="88">
        <f t="shared" si="212"/>
        <v>1</v>
      </c>
      <c r="CN163" s="110">
        <f>CL162*'DT-Prelim Calcs'!$C$11+CN162</f>
        <v>15.380270597502905</v>
      </c>
      <c r="CO163" s="110">
        <f>CO162+0.5*CL163*'DT-Prelim Calcs'!$C$11^2+CN163*'DT-Prelim Calcs'!$C$11</f>
        <v>89.789540597187056</v>
      </c>
      <c r="CP163" s="110">
        <f>MIN('Drive Train'!$G$35-CJ162*'DT-Prelim Calcs'!$C$21*'Drive Train'!$G$38,CP162+CJ$2)</f>
        <v>11.108311673229156</v>
      </c>
      <c r="CQ163" s="110">
        <f>'Drive Train'!$G$35-CJ163*'DT-Prelim Calcs'!$C$21*'Drive Train'!$G$38</f>
        <v>11.108312084927887</v>
      </c>
      <c r="CR163" s="1">
        <f>IF(CO163&gt;='Drive Train'!$G$30,1,0)</f>
        <v>1</v>
      </c>
      <c r="CS163" s="110">
        <f t="shared" si="252"/>
        <v>0</v>
      </c>
      <c r="CT163" s="119">
        <f>CT162+'DT-Prelim Calcs'!$C$11</f>
        <v>6.3600000000000048</v>
      </c>
      <c r="CU163" s="2">
        <f>DE163/'Drive Train'!$G$35</f>
        <v>0.87467058503294159</v>
      </c>
      <c r="CV163" s="88">
        <f>DC163*12*60/(PI() * 'Drive Train'!$G$17)/CU$2*CU163</f>
        <v>4110.836934216778</v>
      </c>
      <c r="CW163" s="2">
        <f>('DT-Prelim Calcs'!$C$6*CU163-CV163)/('DT-Prelim Calcs'!$C$6*CU163)*'DT-Prelim Calcs'!$C$7*CU163</f>
        <v>0.24077181303931458</v>
      </c>
      <c r="CX163" s="110">
        <f>CW163/'DT-Prelim Calcs'!$C$7*('DT-Prelim Calcs'!$C$8-'DT-Prelim Calcs'!$C$9)+'DT-Prelim Calcs'!$C$9</f>
        <v>17.68537299388727</v>
      </c>
      <c r="CY163" s="110">
        <f t="shared" si="213"/>
        <v>17.68537299388727</v>
      </c>
      <c r="CZ163" s="2">
        <f t="shared" si="253"/>
        <v>1.0208942302636359E-9</v>
      </c>
      <c r="DA163" s="110">
        <f>CZ163*'DT-Prelim Calcs'!$C$21/CU$2/'DT-Prelim Calcs'!$C$19/'DT-Prelim Calcs'!$C$18*3.39*'DT-Prelim Calcs'!$C$20</f>
        <v>3.6651486810287696E-8</v>
      </c>
      <c r="DB163" s="88">
        <f t="shared" si="214"/>
        <v>1</v>
      </c>
      <c r="DC163" s="110">
        <f>DA162*'DT-Prelim Calcs'!$C$11+DC162</f>
        <v>12.728511279511997</v>
      </c>
      <c r="DD163" s="110">
        <f>DD162+0.5*DA163*'DT-Prelim Calcs'!$C$11^2+DC163*'DT-Prelim Calcs'!$C$11</f>
        <v>76.343900149395438</v>
      </c>
      <c r="DE163" s="110">
        <f>MIN('Drive Train'!$G$35-CY162*'DT-Prelim Calcs'!$C$21*'Drive Train'!$G$38,DE162+CY$2)</f>
        <v>11.108316429918357</v>
      </c>
      <c r="DF163" s="110">
        <f>'Drive Train'!$G$35-CY163*'DT-Prelim Calcs'!$C$21*'Drive Train'!$G$38</f>
        <v>11.108316430550145</v>
      </c>
      <c r="DG163" s="1">
        <f>IF(DD163&gt;='Drive Train'!$G$30,1,0)</f>
        <v>1</v>
      </c>
      <c r="DH163" s="110">
        <f t="shared" si="254"/>
        <v>0</v>
      </c>
      <c r="DI163" s="119">
        <f>DI162+'DT-Prelim Calcs'!$C$11</f>
        <v>6.3600000000000048</v>
      </c>
      <c r="DJ163" s="2">
        <f>DT163/'Drive Train'!$G$35</f>
        <v>0.87467058542852893</v>
      </c>
      <c r="DK163" s="88">
        <f>DR163*12*60/(PI() * 'Drive Train'!$G$17)/DJ$2*DJ163</f>
        <v>4110.8369398411405</v>
      </c>
      <c r="DL163" s="2">
        <f>('DT-Prelim Calcs'!$C$6*DJ163-DK163)/('DT-Prelim Calcs'!$C$6*DJ163)*'DT-Prelim Calcs'!$C$7*DJ163</f>
        <v>0.24077181223915592</v>
      </c>
      <c r="DM163" s="110">
        <f>DL163/'DT-Prelim Calcs'!$C$7*('DT-Prelim Calcs'!$C$8-'DT-Prelim Calcs'!$C$9)+'DT-Prelim Calcs'!$C$9</f>
        <v>17.685372945083266</v>
      </c>
      <c r="DN163" s="110">
        <f t="shared" si="215"/>
        <v>17.685372945083266</v>
      </c>
      <c r="DO163" s="2">
        <f t="shared" si="255"/>
        <v>2.1049828546892968E-13</v>
      </c>
      <c r="DP163" s="110">
        <f>DO163*'DT-Prelim Calcs'!$C$21/DJ$2/'DT-Prelim Calcs'!$C$19/'DT-Prelim Calcs'!$C$18*3.39*'DT-Prelim Calcs'!$C$20</f>
        <v>8.8601348045168852E-12</v>
      </c>
      <c r="DQ163" s="88">
        <f t="shared" si="216"/>
        <v>1</v>
      </c>
      <c r="DR163" s="110">
        <f>DP162*'DT-Prelim Calcs'!$C$11+DR162</f>
        <v>10.85667139540984</v>
      </c>
      <c r="DS163" s="110">
        <f>DS162+0.5*DP163*'DT-Prelim Calcs'!$C$11^2+DR163*'DT-Prelim Calcs'!$C$11</f>
        <v>66.081791566403538</v>
      </c>
      <c r="DT163" s="110">
        <f>MIN('Drive Train'!$G$35-DN162*'DT-Prelim Calcs'!$C$21*'Drive Train'!$G$38,DT162+DN$2)</f>
        <v>11.108316434942317</v>
      </c>
      <c r="DU163" s="110">
        <f>'Drive Train'!$G$35-DN163*'DT-Prelim Calcs'!$C$21*'Drive Train'!$G$38</f>
        <v>11.108316434942505</v>
      </c>
      <c r="DV163" s="1">
        <f>IF(DS163&gt;='Drive Train'!$G$30,1,0)</f>
        <v>1</v>
      </c>
      <c r="DW163" s="110">
        <f t="shared" si="256"/>
        <v>0</v>
      </c>
      <c r="DX163" s="119">
        <f>DX162+'DT-Prelim Calcs'!$C$11</f>
        <v>6.3600000000000048</v>
      </c>
      <c r="DY163" s="2">
        <f>EI163/'Drive Train'!$G$35</f>
        <v>0.87467058542861498</v>
      </c>
      <c r="DZ163" s="88">
        <f>EG163*12*60/(PI() * 'Drive Train'!$G$17)/DY$2*DY163</f>
        <v>4110.8369398423247</v>
      </c>
      <c r="EA163" s="2">
        <f>('DT-Prelim Calcs'!$C$6*DY163-DZ163)/('DT-Prelim Calcs'!$C$6*DY163)*'DT-Prelim Calcs'!$C$7*DY163</f>
        <v>0.24077181223899125</v>
      </c>
      <c r="EB163" s="110">
        <f>EA163/'DT-Prelim Calcs'!$C$7*('DT-Prelim Calcs'!$C$8-'DT-Prelim Calcs'!$C$9)+'DT-Prelim Calcs'!$C$9</f>
        <v>17.685372945073226</v>
      </c>
      <c r="EC163" s="110">
        <f t="shared" si="217"/>
        <v>17.685372945073226</v>
      </c>
      <c r="ED163" s="2">
        <f t="shared" si="257"/>
        <v>1.3877787807814457E-16</v>
      </c>
      <c r="EE163" s="110">
        <f>ED163*'DT-Prelim Calcs'!$C$21/DY$2/'DT-Prelim Calcs'!$C$19/'DT-Prelim Calcs'!$C$18*3.39*'DT-Prelim Calcs'!$C$20</f>
        <v>6.7003532470867188E-15</v>
      </c>
      <c r="EF163" s="88">
        <f t="shared" si="218"/>
        <v>1</v>
      </c>
      <c r="EG163" s="110">
        <f>EE162*'DT-Prelim Calcs'!$C$11+EG162</f>
        <v>9.4647904472821693</v>
      </c>
      <c r="EH163" s="110">
        <f>EH162+0.5*EE163*'DT-Prelim Calcs'!$C$11^2+EG163*'DT-Prelim Calcs'!$C$11</f>
        <v>58.119812098855334</v>
      </c>
      <c r="EI163" s="110">
        <f>MIN('Drive Train'!$G$35-EC162*'DT-Prelim Calcs'!$C$21*'Drive Train'!$G$38,EI162+EC$2)</f>
        <v>11.10831643494341</v>
      </c>
      <c r="EJ163" s="110">
        <f>'Drive Train'!$G$35-EC163*'DT-Prelim Calcs'!$C$21*'Drive Train'!$G$38</f>
        <v>11.10831643494341</v>
      </c>
      <c r="EK163" s="1">
        <f>IF(EH163&gt;='Drive Train'!$G$30,1,0)</f>
        <v>1</v>
      </c>
      <c r="EL163" s="110">
        <f t="shared" si="258"/>
        <v>0</v>
      </c>
      <c r="EM163" s="119">
        <f>EM162+'DT-Prelim Calcs'!$C$11</f>
        <v>6.3600000000000048</v>
      </c>
      <c r="EN163" s="2">
        <f>EX163/'Drive Train'!$G$35</f>
        <v>0.87467058542861498</v>
      </c>
      <c r="EO163" s="88">
        <f>EV163*12*60/(PI() * 'Drive Train'!$G$17)/EN$2*EN163</f>
        <v>4110.8369398423256</v>
      </c>
      <c r="EP163" s="2">
        <f>('DT-Prelim Calcs'!$C$6*EN163-EO163)/('DT-Prelim Calcs'!$C$6*EN163)*'DT-Prelim Calcs'!$C$7*EN163</f>
        <v>0.24077181223899105</v>
      </c>
      <c r="EQ163" s="110">
        <f>EP163/'DT-Prelim Calcs'!$C$7*('DT-Prelim Calcs'!$C$8-'DT-Prelim Calcs'!$C$9)+'DT-Prelim Calcs'!$C$9</f>
        <v>17.685372945073215</v>
      </c>
      <c r="ER163" s="110">
        <f t="shared" si="219"/>
        <v>17.685372945073215</v>
      </c>
      <c r="ES163" s="2">
        <f t="shared" si="259"/>
        <v>-8.3266726846886741E-17</v>
      </c>
      <c r="ET163" s="110">
        <f>ES163*'DT-Prelim Calcs'!$C$21/EN$2/'DT-Prelim Calcs'!$C$19/'DT-Prelim Calcs'!$C$18*3.39*'DT-Prelim Calcs'!$C$20</f>
        <v>-4.5356237364894706E-15</v>
      </c>
      <c r="EU163" s="88">
        <f t="shared" si="220"/>
        <v>1</v>
      </c>
      <c r="EV163" s="110">
        <f>ET162*'DT-Prelim Calcs'!$C$11+EV162</f>
        <v>8.3892460782728335</v>
      </c>
      <c r="EW163" s="110">
        <f>EW162+0.5*ET163*'DT-Prelim Calcs'!$C$11^2+EV163*'DT-Prelim Calcs'!$C$11</f>
        <v>51.812161404373526</v>
      </c>
      <c r="EX163" s="110">
        <f>MIN('Drive Train'!$G$35-ER162*'DT-Prelim Calcs'!$C$21*'Drive Train'!$G$38,EX162+ER$2)</f>
        <v>11.10831643494341</v>
      </c>
      <c r="EY163" s="110">
        <f>'Drive Train'!$G$35-ER163*'DT-Prelim Calcs'!$C$21*'Drive Train'!$G$38</f>
        <v>11.10831643494341</v>
      </c>
      <c r="EZ163" s="1">
        <f>IF(EW163&gt;='Drive Train'!$G$30,1,0)</f>
        <v>1</v>
      </c>
      <c r="FA163" s="110">
        <f t="shared" si="260"/>
        <v>0</v>
      </c>
      <c r="FB163" s="119">
        <f>FB162+'DT-Prelim Calcs'!$C$11</f>
        <v>6.3600000000000048</v>
      </c>
      <c r="FC163" s="2">
        <f>FM163/'Drive Train'!$G$35</f>
        <v>0.87467058542861498</v>
      </c>
      <c r="FD163" s="88">
        <f>FK163*12*60/(PI() * 'Drive Train'!$G$17)/FC$2*FC163</f>
        <v>4110.8369398423247</v>
      </c>
      <c r="FE163" s="2">
        <f>('DT-Prelim Calcs'!$C$6*FC163-FD163)/('DT-Prelim Calcs'!$C$6*FC163)*'DT-Prelim Calcs'!$C$7*FC163</f>
        <v>0.24077181223899125</v>
      </c>
      <c r="FF163" s="110">
        <f>FE163/'DT-Prelim Calcs'!$C$7*('DT-Prelim Calcs'!$C$8-'DT-Prelim Calcs'!$C$9)+'DT-Prelim Calcs'!$C$9</f>
        <v>17.685372945073226</v>
      </c>
      <c r="FG163" s="110">
        <f t="shared" si="221"/>
        <v>17.685372945073226</v>
      </c>
      <c r="FH163" s="2">
        <f t="shared" si="261"/>
        <v>1.1102230246251565E-16</v>
      </c>
      <c r="FI163" s="110">
        <f>FH163*'DT-Prelim Calcs'!$C$21/FC$2/'DT-Prelim Calcs'!$C$19/'DT-Prelim Calcs'!$C$18*3.39*'DT-Prelim Calcs'!$C$20</f>
        <v>6.7347140329692135E-15</v>
      </c>
      <c r="FJ163" s="88">
        <f t="shared" si="222"/>
        <v>1</v>
      </c>
      <c r="FK163" s="110">
        <f>FI162*'DT-Prelim Calcs'!$C$11+FK162</f>
        <v>7.5332005600817276</v>
      </c>
      <c r="FL163" s="110">
        <f>FL162+0.5*FI163*'DT-Prelim Calcs'!$C$11^2+FK163*'DT-Prelim Calcs'!$C$11</f>
        <v>46.715234568441048</v>
      </c>
      <c r="FM163" s="110">
        <f>MIN('Drive Train'!$G$35-FG162*'DT-Prelim Calcs'!$C$21*'Drive Train'!$G$38,FM162+FG$2)</f>
        <v>11.10831643494341</v>
      </c>
      <c r="FN163" s="110">
        <f>'Drive Train'!$G$35-FG163*'DT-Prelim Calcs'!$C$21*'Drive Train'!$G$38</f>
        <v>11.10831643494341</v>
      </c>
      <c r="FO163" s="1">
        <f>IF(FL163&gt;='Drive Train'!$G$30,1,0)</f>
        <v>1</v>
      </c>
      <c r="FP163" s="110">
        <f t="shared" si="262"/>
        <v>0</v>
      </c>
      <c r="FQ163" s="119">
        <f>FQ162+'DT-Prelim Calcs'!$C$11</f>
        <v>6.3600000000000048</v>
      </c>
      <c r="FR163" s="2">
        <f>GB163/'Drive Train'!$G$35</f>
        <v>0.87467058542861498</v>
      </c>
      <c r="FS163" s="88">
        <f>FZ163*12*60/(PI() * 'Drive Train'!$G$17)/FR$2*FR163</f>
        <v>4110.8369398423247</v>
      </c>
      <c r="FT163" s="2">
        <f>('DT-Prelim Calcs'!$C$6*FR163-FS163)/('DT-Prelim Calcs'!$C$6*FR163)*'DT-Prelim Calcs'!$C$7*FR163</f>
        <v>0.24077181223899125</v>
      </c>
      <c r="FU163" s="110">
        <f>FT163/'DT-Prelim Calcs'!$C$7*('DT-Prelim Calcs'!$C$8-'DT-Prelim Calcs'!$C$9)+'DT-Prelim Calcs'!$C$9</f>
        <v>17.685372945073226</v>
      </c>
      <c r="FV163" s="110">
        <f t="shared" si="223"/>
        <v>17.685372945073226</v>
      </c>
      <c r="FW163" s="2">
        <f t="shared" si="263"/>
        <v>1.3877787807814457E-16</v>
      </c>
      <c r="FX163" s="110">
        <f>FW163*'DT-Prelim Calcs'!$C$21/FR$2/'DT-Prelim Calcs'!$C$19/'DT-Prelim Calcs'!$C$18*3.39*'DT-Prelim Calcs'!$C$20</f>
        <v>9.2774121882739154E-15</v>
      </c>
      <c r="FY163" s="88">
        <f t="shared" si="224"/>
        <v>1</v>
      </c>
      <c r="FZ163" s="110">
        <f>FX162*'DT-Prelim Calcs'!$C$11+FZ162</f>
        <v>6.8356819897037893</v>
      </c>
      <c r="GA163" s="110">
        <f>GA162+0.5*FX163*'DT-Prelim Calcs'!$C$11^2+FZ163*'DT-Prelim Calcs'!$C$11</f>
        <v>42.518389609810008</v>
      </c>
      <c r="GB163" s="110">
        <f>MIN('Drive Train'!$G$35-FV162*'DT-Prelim Calcs'!$C$21*'Drive Train'!$G$38,GB162+FV$2)</f>
        <v>11.10831643494341</v>
      </c>
      <c r="GC163" s="110">
        <f>'Drive Train'!$G$35-FV163*'DT-Prelim Calcs'!$C$21*'Drive Train'!$G$38</f>
        <v>11.10831643494341</v>
      </c>
      <c r="GD163" s="1">
        <f>IF(GA163&gt;='Drive Train'!$G$30,1,0)</f>
        <v>1</v>
      </c>
      <c r="GE163" s="110">
        <f t="shared" si="264"/>
        <v>0</v>
      </c>
      <c r="GF163" s="119">
        <f>GF162+'DT-Prelim Calcs'!$C$11</f>
        <v>6.3600000000000048</v>
      </c>
      <c r="GG163" s="2">
        <f>GQ163/'Drive Train'!$G$35</f>
        <v>0.8746705852332356</v>
      </c>
      <c r="GH163" s="88">
        <f>GO163*12*60/(PI() * 'Drive Train'!$G$17)/GG$2*GG163</f>
        <v>4110.8369370807659</v>
      </c>
      <c r="GI163" s="2">
        <f>('DT-Prelim Calcs'!$C$6*GG163-GH163)/('DT-Prelim Calcs'!$C$6*GG163)*'DT-Prelim Calcs'!$C$7*GG163</f>
        <v>0.24077181263025249</v>
      </c>
      <c r="GJ163" s="110">
        <f>GI163/'DT-Prelim Calcs'!$C$7*('DT-Prelim Calcs'!$C$8-'DT-Prelim Calcs'!$C$9)+'DT-Prelim Calcs'!$C$9</f>
        <v>17.685372968937386</v>
      </c>
      <c r="GK163" s="110">
        <f t="shared" si="265"/>
        <v>17.685372968937386</v>
      </c>
      <c r="GL163" s="2">
        <f t="shared" si="266"/>
        <v>4.992236068979139E-10</v>
      </c>
      <c r="GM163" s="110">
        <f>GL163*'DT-Prelim Calcs'!$C$21/GG$2/'DT-Prelim Calcs'!$C$19/'DT-Prelim Calcs'!$C$18*3.39*'DT-Prelim Calcs'!$C$20</f>
        <v>1.8540831977320762E-8</v>
      </c>
      <c r="GN163" s="88">
        <f t="shared" si="225"/>
        <v>1</v>
      </c>
      <c r="GO163" s="110">
        <f>GM162*'DT-Prelim Calcs'!$C$11+GO162</f>
        <v>12.304227575949596</v>
      </c>
      <c r="GP163" s="110">
        <f>GP162+0.5*GM163*'DT-Prelim Calcs'!$C$11^2+GO163*'DT-Prelim Calcs'!$C$11</f>
        <v>72.176583770190348</v>
      </c>
      <c r="GQ163" s="110">
        <f>MIN('Drive Train'!$G$35-GK162*'DT-Prelim Calcs'!$C$21*'Drive Train'!$G$38,GQ162+GK$2)</f>
        <v>11.108316432462091</v>
      </c>
      <c r="GR163" s="110">
        <f>'Drive Train'!$G$35-GK163*'DT-Prelim Calcs'!$C$21*'Drive Train'!$G$38</f>
        <v>11.108316432795634</v>
      </c>
      <c r="GS163" s="1">
        <f>IF(GP163&gt;='Drive Train'!$G$30,1,0)</f>
        <v>1</v>
      </c>
      <c r="GT163" s="110">
        <f t="shared" si="267"/>
        <v>0</v>
      </c>
      <c r="GU163" s="119">
        <f>GU162+'DT-Prelim Calcs'!$C$11</f>
        <v>6.3600000000000048</v>
      </c>
      <c r="GV163" s="2">
        <f>HF163/'Drive Train'!$G$35</f>
        <v>0.87467058528895458</v>
      </c>
      <c r="GW163" s="88">
        <f>HD163*12*60/(PI() * 'Drive Train'!$G$17)/GV$2*GV163</f>
        <v>4110.8369378683174</v>
      </c>
      <c r="GX163" s="2">
        <f>('DT-Prelim Calcs'!$C$6*GV163-GW163)/('DT-Prelim Calcs'!$C$6*GV163)*'DT-Prelim Calcs'!$C$7*GV163</f>
        <v>0.24077181251867119</v>
      </c>
      <c r="GY163" s="110">
        <f>GX163/'DT-Prelim Calcs'!$C$7*('DT-Prelim Calcs'!$C$8-'DT-Prelim Calcs'!$C$9)+'DT-Prelim Calcs'!$C$9</f>
        <v>17.685372962131716</v>
      </c>
      <c r="GZ163" s="110">
        <f t="shared" si="226"/>
        <v>17.685372962131716</v>
      </c>
      <c r="HA163" s="2">
        <f t="shared" si="268"/>
        <v>3.568531858899604E-10</v>
      </c>
      <c r="HB163" s="110">
        <f>HA163*'DT-Prelim Calcs'!$C$21/GV$2/'DT-Prelim Calcs'!$C$19/'DT-Prelim Calcs'!$C$18*3.39*'DT-Prelim Calcs'!$C$20</f>
        <v>1.3253289445325338E-8</v>
      </c>
      <c r="HC163" s="88">
        <f t="shared" si="227"/>
        <v>1</v>
      </c>
      <c r="HD163" s="110">
        <f>HB162*'DT-Prelim Calcs'!$C$11+HD162</f>
        <v>12.304227577523021</v>
      </c>
      <c r="HE163" s="110">
        <f>HE162+0.5*HB163*'DT-Prelim Calcs'!$C$11^2+HD163*'DT-Prelim Calcs'!$C$11</f>
        <v>72.844200793888348</v>
      </c>
      <c r="HF163" s="110">
        <f>MIN('Drive Train'!$G$35-GZ162*'DT-Prelim Calcs'!$C$21*'Drive Train'!$G$38,HF162+GZ$2)</f>
        <v>11.108316433169723</v>
      </c>
      <c r="HG163" s="110">
        <f>'Drive Train'!$G$35-GZ163*'DT-Prelim Calcs'!$C$21*'Drive Train'!$G$38</f>
        <v>11.108316433408145</v>
      </c>
      <c r="HH163" s="1">
        <f>IF(HE163&gt;='Drive Train'!$G$30,1,0)</f>
        <v>1</v>
      </c>
      <c r="HI163" s="110">
        <f t="shared" si="269"/>
        <v>0</v>
      </c>
      <c r="HJ163" s="119">
        <f>HJ162+'DT-Prelim Calcs'!$C$11</f>
        <v>6.3600000000000048</v>
      </c>
      <c r="HK163" s="2">
        <f>HU163/'Drive Train'!$G$35</f>
        <v>0.87467058531595143</v>
      </c>
      <c r="HL163" s="88">
        <f>HS163*12*60/(PI() * 'Drive Train'!$G$17)/HK$2*HK163</f>
        <v>4110.8369382498995</v>
      </c>
      <c r="HM163" s="2">
        <f>('DT-Prelim Calcs'!$C$6*HK163-HL163)/('DT-Prelim Calcs'!$C$6*HK163)*'DT-Prelim Calcs'!$C$7*HK163</f>
        <v>0.24077181246460821</v>
      </c>
      <c r="HN163" s="110">
        <f>HM163/'DT-Prelim Calcs'!$C$7*('DT-Prelim Calcs'!$C$8-'DT-Prelim Calcs'!$C$9)+'DT-Prelim Calcs'!$C$9</f>
        <v>17.685372958834261</v>
      </c>
      <c r="HO163" s="110">
        <f t="shared" si="228"/>
        <v>17.685372958834261</v>
      </c>
      <c r="HP163" s="2">
        <f t="shared" si="270"/>
        <v>2.8787247585704279E-10</v>
      </c>
      <c r="HQ163" s="110">
        <f>HP163*'DT-Prelim Calcs'!$C$21/HK$2/'DT-Prelim Calcs'!$C$19/'DT-Prelim Calcs'!$C$18*3.39*'DT-Prelim Calcs'!$C$20</f>
        <v>1.0691391857300932E-8</v>
      </c>
      <c r="HR163" s="88">
        <f t="shared" si="229"/>
        <v>1</v>
      </c>
      <c r="HS163" s="110">
        <f>HQ162*'DT-Prelim Calcs'!$C$11+HS162</f>
        <v>12.304227578285369</v>
      </c>
      <c r="HT163" s="110">
        <f>HT162+0.5*HQ163*'DT-Prelim Calcs'!$C$11^2+HS163*'DT-Prelim Calcs'!$C$11</f>
        <v>73.312923558499492</v>
      </c>
      <c r="HU163" s="110">
        <f>MIN('Drive Train'!$G$35-HO162*'DT-Prelim Calcs'!$C$21*'Drive Train'!$G$38,HU162+HO$2)</f>
        <v>11.108316433512583</v>
      </c>
      <c r="HV163" s="110">
        <f>'Drive Train'!$G$35-HO163*'DT-Prelim Calcs'!$C$21*'Drive Train'!$G$38</f>
        <v>11.108316433704916</v>
      </c>
      <c r="HW163" s="1">
        <f>IF(HT163&gt;='Drive Train'!$G$30,1,0)</f>
        <v>1</v>
      </c>
      <c r="HX163" s="110">
        <f t="shared" si="271"/>
        <v>0</v>
      </c>
      <c r="HY163" s="119">
        <f>HY162+'DT-Prelim Calcs'!$C$11</f>
        <v>6.3600000000000048</v>
      </c>
      <c r="HZ163" s="2">
        <f>IJ163/'Drive Train'!$G$35</f>
        <v>0.87467058533046893</v>
      </c>
      <c r="IA163" s="88">
        <f>IH163*12*60/(PI() * 'Drive Train'!$G$17)/HZ$2*HZ163</f>
        <v>4110.8369384550952</v>
      </c>
      <c r="IB163" s="2">
        <f>('DT-Prelim Calcs'!$C$6*HZ163-IA163)/('DT-Prelim Calcs'!$C$6*HZ163)*'DT-Prelim Calcs'!$C$7*HZ163</f>
        <v>0.24077181243553583</v>
      </c>
      <c r="IC163" s="110">
        <f>IB163/'DT-Prelim Calcs'!$C$7*('DT-Prelim Calcs'!$C$8-'DT-Prelim Calcs'!$C$9)+'DT-Prelim Calcs'!$C$9</f>
        <v>17.685372957061048</v>
      </c>
      <c r="ID163" s="110">
        <f t="shared" si="230"/>
        <v>17.685372957061048</v>
      </c>
      <c r="IE163" s="2">
        <f t="shared" si="272"/>
        <v>2.507779539584476E-10</v>
      </c>
      <c r="IF163" s="110">
        <f>IE163*'DT-Prelim Calcs'!$C$21/HZ$2/'DT-Prelim Calcs'!$C$19/'DT-Prelim Calcs'!$C$18*3.39*'DT-Prelim Calcs'!$C$20</f>
        <v>9.3137260412259722E-9</v>
      </c>
      <c r="IG163" s="88">
        <f t="shared" si="231"/>
        <v>1</v>
      </c>
      <c r="IH163" s="110">
        <f>IF162*'DT-Prelim Calcs'!$C$11+IH162</f>
        <v>12.304227578695324</v>
      </c>
      <c r="II163" s="110">
        <f>II162+0.5*IF163*'DT-Prelim Calcs'!$C$11^2+IH163*'DT-Prelim Calcs'!$C$11</f>
        <v>73.641988929669893</v>
      </c>
      <c r="IJ163" s="110">
        <f>MIN('Drive Train'!$G$35-ID162*'DT-Prelim Calcs'!$C$21*'Drive Train'!$G$38,IJ162+ID$2)</f>
        <v>11.108316433696954</v>
      </c>
      <c r="IK163" s="110">
        <f>'Drive Train'!$G$35-ID163*'DT-Prelim Calcs'!$C$21*'Drive Train'!$G$38</f>
        <v>11.108316433864506</v>
      </c>
      <c r="IL163" s="1">
        <f>IF(II163&gt;='Drive Train'!$G$30,1,0)</f>
        <v>1</v>
      </c>
      <c r="IM163" s="110">
        <f t="shared" si="273"/>
        <v>0</v>
      </c>
      <c r="IN163" s="119">
        <f>IN162+'DT-Prelim Calcs'!$C$11</f>
        <v>6.3600000000000048</v>
      </c>
      <c r="IO163" s="2">
        <f>IY163/'Drive Train'!$G$35</f>
        <v>0.87467058533899167</v>
      </c>
      <c r="IP163" s="88">
        <f>IW163*12*60/(PI() * 'Drive Train'!$G$17)/IO$2*IO163</f>
        <v>4110.8369385755586</v>
      </c>
      <c r="IQ163" s="2">
        <f>('DT-Prelim Calcs'!$C$6*IO163-IP163)/('DT-Prelim Calcs'!$C$6*IO163)*'DT-Prelim Calcs'!$C$7*IO163</f>
        <v>0.2407718124184684</v>
      </c>
      <c r="IR163" s="110">
        <f>IQ163/'DT-Prelim Calcs'!$C$7*('DT-Prelim Calcs'!$C$8-'DT-Prelim Calcs'!$C$9)+'DT-Prelim Calcs'!$C$9</f>
        <v>17.685372956020061</v>
      </c>
      <c r="IS163" s="110">
        <f t="shared" si="232"/>
        <v>17.685372956020061</v>
      </c>
      <c r="IT163" s="2">
        <f t="shared" si="274"/>
        <v>2.2900120688618131E-10</v>
      </c>
      <c r="IU163" s="110">
        <f>IT163*'DT-Prelim Calcs'!$C$21/IO$2/'DT-Prelim Calcs'!$C$19/'DT-Prelim Calcs'!$C$18*3.39*'DT-Prelim Calcs'!$C$20</f>
        <v>8.5049521713595466E-9</v>
      </c>
      <c r="IV163" s="88">
        <f t="shared" si="233"/>
        <v>1</v>
      </c>
      <c r="IW163" s="110">
        <f>IU162*'DT-Prelim Calcs'!$C$11+IW162</f>
        <v>12.304227578935988</v>
      </c>
      <c r="IX163" s="110">
        <f>IX162+0.5*IU163*'DT-Prelim Calcs'!$C$11^2+IW163*'DT-Prelim Calcs'!$C$11</f>
        <v>73.874706711068967</v>
      </c>
      <c r="IY163" s="110">
        <f>MIN('Drive Train'!$G$35-IS162*'DT-Prelim Calcs'!$C$21*'Drive Train'!$G$38,IY162+IS$2)</f>
        <v>11.108316433805193</v>
      </c>
      <c r="IZ163" s="110">
        <f>'Drive Train'!$G$35-IS163*'DT-Prelim Calcs'!$C$21*'Drive Train'!$G$38</f>
        <v>11.108316433958194</v>
      </c>
      <c r="JA163" s="1">
        <f>IF(IX163&gt;='Drive Train'!$G$30,1,0)</f>
        <v>1</v>
      </c>
      <c r="JB163" s="110">
        <f t="shared" si="275"/>
        <v>0</v>
      </c>
      <c r="JC163" s="119">
        <f>JC162+'DT-Prelim Calcs'!$C$11</f>
        <v>6.3600000000000048</v>
      </c>
      <c r="JD163" s="2">
        <f>JN163/'Drive Train'!$G$35</f>
        <v>0.8746705853439819</v>
      </c>
      <c r="JE163" s="88">
        <f>JL163*12*60/(PI() * 'Drive Train'!$G$17)/JD$2*JD163</f>
        <v>4110.8369386460927</v>
      </c>
      <c r="JF163" s="2">
        <f>('DT-Prelim Calcs'!$C$6*JD163-JE163)/('DT-Prelim Calcs'!$C$6*JD163)*'DT-Prelim Calcs'!$C$7*JD163</f>
        <v>0.24077181240847495</v>
      </c>
      <c r="JG163" s="110">
        <f>JF163/'DT-Prelim Calcs'!$C$7*('DT-Prelim Calcs'!$C$8-'DT-Prelim Calcs'!$C$9)+'DT-Prelim Calcs'!$C$9</f>
        <v>17.685372955410529</v>
      </c>
      <c r="JH163" s="110">
        <f t="shared" si="234"/>
        <v>17.685372955410529</v>
      </c>
      <c r="JI163" s="2">
        <f t="shared" si="276"/>
        <v>2.1625012891490769E-10</v>
      </c>
      <c r="JJ163" s="110">
        <f>JI163*'DT-Prelim Calcs'!$C$21/JD$2/'DT-Prelim Calcs'!$C$19/'DT-Prelim Calcs'!$C$18*3.39*'DT-Prelim Calcs'!$C$20</f>
        <v>8.031385635385529E-9</v>
      </c>
      <c r="JK163" s="88">
        <f t="shared" si="235"/>
        <v>1</v>
      </c>
      <c r="JL163" s="110">
        <f>JJ162*'DT-Prelim Calcs'!$C$11+JL162</f>
        <v>12.304227579076908</v>
      </c>
      <c r="JM163" s="110">
        <f>JM162+0.5*JJ163*'DT-Prelim Calcs'!$C$11^2+JL163*'DT-Prelim Calcs'!$C$11</f>
        <v>74.032339455196194</v>
      </c>
      <c r="JN163" s="110">
        <f>MIN('Drive Train'!$G$35-JH162*'DT-Prelim Calcs'!$C$21*'Drive Train'!$G$38,JN162+JH$2)</f>
        <v>11.10831643386857</v>
      </c>
      <c r="JO163" s="110">
        <f>'Drive Train'!$G$35-JH163*'DT-Prelim Calcs'!$C$21*'Drive Train'!$G$38</f>
        <v>11.108316434013052</v>
      </c>
      <c r="JP163" s="1">
        <f>IF(JM163&gt;='Drive Train'!$G$30,1,0)</f>
        <v>1</v>
      </c>
      <c r="JQ163" s="110">
        <f>MIN(JG163,'DT-Prelim Calcs'!$C$10)*'DT-Prelim Calcs'!$C$11*1000/60/60*(1-JP163)</f>
        <v>0</v>
      </c>
      <c r="JR163" s="119">
        <f>JR162+'DT-Prelim Calcs'!$C$11</f>
        <v>6.3600000000000048</v>
      </c>
      <c r="JS163" s="2">
        <f>KC163/'Drive Train'!$G$35</f>
        <v>0.87467058534581776</v>
      </c>
      <c r="JT163" s="88">
        <f>KA163*12*60/(PI() * 'Drive Train'!$G$17)/JS$2*JS163</f>
        <v>4110.8369386720406</v>
      </c>
      <c r="JU163" s="2">
        <f>('DT-Prelim Calcs'!$C$6*JS163-JT163)/('DT-Prelim Calcs'!$C$6*JS163)*'DT-Prelim Calcs'!$C$7*JS163</f>
        <v>0.24077181240479867</v>
      </c>
      <c r="JV163" s="110">
        <f>JU163/'DT-Prelim Calcs'!$C$7*('DT-Prelim Calcs'!$C$8-'DT-Prelim Calcs'!$C$9)+'DT-Prelim Calcs'!$C$9</f>
        <v>17.685372955186303</v>
      </c>
      <c r="JW163" s="110">
        <f t="shared" si="236"/>
        <v>17.685372955186303</v>
      </c>
      <c r="JX163" s="2">
        <f t="shared" si="277"/>
        <v>2.115594366358664E-10</v>
      </c>
      <c r="JY163" s="110">
        <f>JX163*'DT-Prelim Calcs'!$C$21/JS$2/'DT-Prelim Calcs'!$C$19/'DT-Prelim Calcs'!$C$18*3.39*'DT-Prelim Calcs'!$C$20</f>
        <v>7.8571764509612745E-9</v>
      </c>
      <c r="JZ163" s="88">
        <f t="shared" si="237"/>
        <v>1</v>
      </c>
      <c r="KA163" s="110">
        <f>JY162*'DT-Prelim Calcs'!$C$11+KA162</f>
        <v>12.304227579128749</v>
      </c>
      <c r="KB163" s="110">
        <f>KB162+0.5*JY163*'DT-Prelim Calcs'!$C$11^2+KA163*'DT-Prelim Calcs'!$C$11</f>
        <v>74.094429538515755</v>
      </c>
      <c r="KC163" s="110">
        <f>MIN('Drive Train'!$G$35-JW162*'DT-Prelim Calcs'!$C$21*'Drive Train'!$G$38,KC162+JW$2)</f>
        <v>11.108316433891885</v>
      </c>
      <c r="KD163" s="110">
        <f>'Drive Train'!$G$35-JW163*'DT-Prelim Calcs'!$C$21*'Drive Train'!$G$38</f>
        <v>11.108316434033233</v>
      </c>
      <c r="KE163" s="1">
        <f>IF(KB163&gt;='Drive Train'!$G$30,1,0)</f>
        <v>1</v>
      </c>
      <c r="KF163" s="110">
        <f>MIN(JV163,'DT-Prelim Calcs'!$C$10)*'DT-Prelim Calcs'!$C$11*1000/60/60*(1-KE163)</f>
        <v>0</v>
      </c>
      <c r="KG163" s="119">
        <f>KG162+'DT-Prelim Calcs'!$C$11</f>
        <v>6.3600000000000048</v>
      </c>
      <c r="KH163" s="2">
        <f>KR163/'Drive Train'!$G$35</f>
        <v>0.87467058534568132</v>
      </c>
      <c r="KI163" s="88">
        <f>KP163*12*60/(PI() * 'Drive Train'!$G$17)/KH$2*KH163</f>
        <v>4110.8369386701124</v>
      </c>
      <c r="KJ163" s="2">
        <f>('DT-Prelim Calcs'!$C$6*KH163-KI163)/('DT-Prelim Calcs'!$C$6*KH163)*'DT-Prelim Calcs'!$C$7*KH163</f>
        <v>0.24077181240507184</v>
      </c>
      <c r="KK163" s="110">
        <f>KJ163/'DT-Prelim Calcs'!$C$7*('DT-Prelim Calcs'!$C$8-'DT-Prelim Calcs'!$C$9)+'DT-Prelim Calcs'!$C$9</f>
        <v>17.685372955202965</v>
      </c>
      <c r="KL163" s="110">
        <f t="shared" si="238"/>
        <v>17.685372955202965</v>
      </c>
      <c r="KM163" s="2">
        <f t="shared" si="278"/>
        <v>2.119080466655987E-10</v>
      </c>
      <c r="KN163" s="110">
        <f>KM163*'DT-Prelim Calcs'!$C$21/KH$2/'DT-Prelim Calcs'!$C$19/'DT-Prelim Calcs'!$C$18*3.39*'DT-Prelim Calcs'!$C$20</f>
        <v>7.8701235950817992E-9</v>
      </c>
      <c r="KO163" s="88">
        <f t="shared" si="239"/>
        <v>1</v>
      </c>
      <c r="KP163" s="110">
        <f>KN162*'DT-Prelim Calcs'!$C$11+KP162</f>
        <v>12.304227579124897</v>
      </c>
      <c r="KQ163" s="110">
        <f>KQ162+0.5*KN163*'DT-Prelim Calcs'!$C$11^2+KP163*'DT-Prelim Calcs'!$C$11</f>
        <v>74.089874102557687</v>
      </c>
      <c r="KR163" s="110">
        <f>MIN('Drive Train'!$G$35-KL162*'DT-Prelim Calcs'!$C$21*'Drive Train'!$G$38,KR162+KL$2)</f>
        <v>11.108316433890153</v>
      </c>
      <c r="KS163" s="110">
        <f>'Drive Train'!$G$35-KL163*'DT-Prelim Calcs'!$C$21*'Drive Train'!$G$38</f>
        <v>11.108316434031732</v>
      </c>
      <c r="KT163" s="1">
        <f>IF(KQ163&gt;='Drive Train'!$G$30,1,0)</f>
        <v>1</v>
      </c>
      <c r="KU163" s="110">
        <f>MIN(KK163,'DT-Prelim Calcs'!$C$10)*'DT-Prelim Calcs'!$C$11*1000/60/60*(1-KT163)</f>
        <v>0</v>
      </c>
      <c r="KV163" s="119">
        <f>KV162+'DT-Prelim Calcs'!$C$11</f>
        <v>6.3600000000000048</v>
      </c>
      <c r="KW163" s="2">
        <f>LG163/'Drive Train'!$G$35</f>
        <v>0.87467058534580944</v>
      </c>
      <c r="KX163" s="88">
        <f>LE163*12*60/(PI() * 'Drive Train'!$G$17)/KW$2*KW163</f>
        <v>4110.8369386719232</v>
      </c>
      <c r="KY163" s="2">
        <f>('DT-Prelim Calcs'!$C$6*KW163-KX163)/('DT-Prelim Calcs'!$C$6*KW163)*'DT-Prelim Calcs'!$C$7*KW163</f>
        <v>0.24077181240481535</v>
      </c>
      <c r="KZ163" s="110">
        <f>KY163/'DT-Prelim Calcs'!$C$7*('DT-Prelim Calcs'!$C$8-'DT-Prelim Calcs'!$C$9)+'DT-Prelim Calcs'!$C$9</f>
        <v>17.685372955187319</v>
      </c>
      <c r="LA163" s="110">
        <f t="shared" si="240"/>
        <v>17.685372955187319</v>
      </c>
      <c r="LB163" s="2">
        <f t="shared" si="279"/>
        <v>2.1158069740678798E-10</v>
      </c>
      <c r="LC163" s="110">
        <f>LB163*'DT-Prelim Calcs'!$C$21/KW$2/'DT-Prelim Calcs'!$C$19/'DT-Prelim Calcs'!$C$18*3.39*'DT-Prelim Calcs'!$C$20</f>
        <v>7.8579660618208542E-9</v>
      </c>
      <c r="LD163" s="88">
        <f t="shared" si="241"/>
        <v>1</v>
      </c>
      <c r="LE163" s="110">
        <f>LC162*'DT-Prelim Calcs'!$C$11+LE162</f>
        <v>12.304227579128517</v>
      </c>
      <c r="LF163" s="110">
        <f>LF162+0.5*LC163*'DT-Prelim Calcs'!$C$11^2+LE163*'DT-Prelim Calcs'!$C$11</f>
        <v>74.094214454040369</v>
      </c>
      <c r="LG163" s="110">
        <f>MIN('Drive Train'!$G$35-LA162*'DT-Prelim Calcs'!$C$21*'Drive Train'!$G$38,LG162+LA$2)</f>
        <v>11.10831643389178</v>
      </c>
      <c r="LH163" s="110">
        <f>'Drive Train'!$G$35-LA163*'DT-Prelim Calcs'!$C$21*'Drive Train'!$G$38</f>
        <v>11.10831643403314</v>
      </c>
      <c r="LI163" s="1">
        <f>IF(LF163&gt;='Drive Train'!$G$30,1,0)</f>
        <v>1</v>
      </c>
      <c r="LJ163" s="110">
        <f>MIN(KZ163,'DT-Prelim Calcs'!$C$10)*'DT-Prelim Calcs'!$C$11*1000/60/60*(1-LI163)</f>
        <v>0</v>
      </c>
      <c r="LK163" s="119">
        <f>LK162+'DT-Prelim Calcs'!$C$11</f>
        <v>6.3600000000000048</v>
      </c>
      <c r="LL163" s="2">
        <f>LV163/'Drive Train'!$G$35</f>
        <v>0.87467058534571296</v>
      </c>
      <c r="LM163" s="88">
        <f>LT163*12*60/(PI() * 'Drive Train'!$G$17)/LL$2*LL163</f>
        <v>4110.8369386705581</v>
      </c>
      <c r="LN163" s="2">
        <f>('DT-Prelim Calcs'!$C$6*LL163-LM163)/('DT-Prelim Calcs'!$C$6*LL163)*'DT-Prelim Calcs'!$C$7*LL163</f>
        <v>0.24077181240500883</v>
      </c>
      <c r="LO163" s="110">
        <f>LN163/'DT-Prelim Calcs'!$C$7*('DT-Prelim Calcs'!$C$8-'DT-Prelim Calcs'!$C$9)+'DT-Prelim Calcs'!$C$9</f>
        <v>17.685372955199121</v>
      </c>
      <c r="LP163" s="110">
        <f t="shared" si="242"/>
        <v>17.685372955199121</v>
      </c>
      <c r="LQ163" s="2">
        <f t="shared" si="280"/>
        <v>2.1182752774073776E-10</v>
      </c>
      <c r="LR163" s="110">
        <f>LQ163*'DT-Prelim Calcs'!$C$21/LL$2/'DT-Prelim Calcs'!$C$19/'DT-Prelim Calcs'!$C$18*3.39*'DT-Prelim Calcs'!$C$20</f>
        <v>7.8671331758864457E-9</v>
      </c>
      <c r="LS163" s="88">
        <f t="shared" si="243"/>
        <v>1</v>
      </c>
      <c r="LT163" s="110">
        <f>LR162*'DT-Prelim Calcs'!$C$11+LT162</f>
        <v>12.30422757912579</v>
      </c>
      <c r="LU163" s="110">
        <f>LU162+0.5*LR163*'DT-Prelim Calcs'!$C$11^2+LT163*'DT-Prelim Calcs'!$C$11</f>
        <v>74.091338870322616</v>
      </c>
      <c r="LV163" s="110">
        <f>MIN('Drive Train'!$G$35-LP162*'DT-Prelim Calcs'!$C$21*'Drive Train'!$G$38,LV162+LP$2)</f>
        <v>11.108316433890554</v>
      </c>
      <c r="LW163" s="110">
        <f>'Drive Train'!$G$35-LP163*'DT-Prelim Calcs'!$C$21*'Drive Train'!$G$38</f>
        <v>11.108316434032078</v>
      </c>
      <c r="LX163" s="1">
        <f>IF(LU163&gt;='Drive Train'!$G$30,1,0)</f>
        <v>1</v>
      </c>
      <c r="LY163" s="110">
        <f>MIN(LO163,'DT-Prelim Calcs'!$C$10)*'DT-Prelim Calcs'!$C$11*1000/60/60*(1-LX163)</f>
        <v>0</v>
      </c>
      <c r="LZ163" s="119">
        <f>LZ162+'DT-Prelim Calcs'!$C$11</f>
        <v>6.3600000000000048</v>
      </c>
    </row>
    <row r="164" spans="18:338" x14ac:dyDescent="0.2">
      <c r="R164" s="119">
        <f>R163+'DT-Prelim Calcs'!$C$11</f>
        <v>6.4000000000000048</v>
      </c>
      <c r="S164" s="2">
        <f>AG164/'Drive Train'!$G$35</f>
        <v>0</v>
      </c>
      <c r="T164" s="88">
        <f>AE164*12*60/(PI() * 'Drive Train'!$G$17)/S$2*ABS(S164)</f>
        <v>0</v>
      </c>
      <c r="U164" s="2">
        <f>IF(OR(AD163=1,AND($C$32=Motors!$C$28,'DT-Prelim Calcs'!AI163=1)),0,IF(AG164=0,-(V163+$C$9)/($C$8-$C$9)*$C$7,($C$6*S164-T164)/($C$6*S164)*$C$7*S164))</f>
        <v>0</v>
      </c>
      <c r="V164" s="110">
        <f>IF(AND(AD163=1,AI163=1),0,ABS(U164/$C$7*($C$8-$C$9)+$C$9) *'Drive Train'!$K$55 + V163*(1-'Drive Train'!$K$55))</f>
        <v>0</v>
      </c>
      <c r="W164" s="110">
        <f t="shared" si="196"/>
        <v>0</v>
      </c>
      <c r="X164" s="2">
        <f>MAX(MIN(IF(AND(AI163=1,AG164&lt;0),-1,1)*(W164-$C$9)/($C$8-$C$9)*$C$7-$C$29*AE164/T$2 -  AI163*$C$29/2,X$2),MAX(X$4:X163)*-1)</f>
        <v>-0.19877611615902296</v>
      </c>
      <c r="Y164" s="110">
        <f t="shared" si="197"/>
        <v>0</v>
      </c>
      <c r="Z164" s="110">
        <f t="shared" si="198"/>
        <v>0</v>
      </c>
      <c r="AA164" s="110">
        <f t="shared" si="199"/>
        <v>0</v>
      </c>
      <c r="AB164" s="110" t="e">
        <f t="shared" si="200"/>
        <v>#N/A</v>
      </c>
      <c r="AC164" s="88">
        <f t="shared" si="244"/>
        <v>0</v>
      </c>
      <c r="AD164" s="1">
        <f t="shared" si="201"/>
        <v>1</v>
      </c>
      <c r="AE164" s="110">
        <f t="shared" si="202"/>
        <v>0</v>
      </c>
      <c r="AF164" s="110" t="e">
        <f t="shared" si="203"/>
        <v>#N/A</v>
      </c>
      <c r="AG164" s="110">
        <f>IF(AI163=0,MIN('Drive Train'!$G$35-W163*$C$21*'Drive Train'!$G$38,AG163+W$2)-$C$3,IF(AE163-1&lt;=0,0,IF($C$32=Motors!$C$26,MAX(ABS('Drive Train'!$G$35-W163*$C$21*'Drive Train'!$G$38)*-1,AG163-W$2),MAX(0,ABS('Drive Train'!$G$35-W163*$C$21*'Drive Train'!$G$38)*-1,AG163-W$2))))</f>
        <v>0</v>
      </c>
      <c r="AH164" s="110">
        <f>'Drive Train'!$G$35-ABS(W164)*'DT-Prelim Calcs'!$C$21*'Drive Train'!$G$38</f>
        <v>12.7</v>
      </c>
      <c r="AI164" s="1">
        <f>IF(AJ164&gt;='Drive Train'!$G$30,1,0)</f>
        <v>1</v>
      </c>
      <c r="AJ164" s="110">
        <f>AJ163+0.5*Y164*'DT-Prelim Calcs'!$C$11^2+AE164*'DT-Prelim Calcs'!$C$11</f>
        <v>27.383415475911544</v>
      </c>
      <c r="AK164" s="110">
        <f t="shared" si="204"/>
        <v>0</v>
      </c>
      <c r="AL164" s="119">
        <f>AL163+'DT-Prelim Calcs'!$C$11</f>
        <v>6.4000000000000048</v>
      </c>
      <c r="AM164" s="2">
        <f>AW164/'Drive Train'!$G$35</f>
        <v>0.80858234480940894</v>
      </c>
      <c r="AN164" s="88">
        <f>AU164*12*60/(PI() * 'Drive Train'!$G$17)/AM$2*AM164</f>
        <v>3098.3349525109284</v>
      </c>
      <c r="AO164" s="2">
        <f>('DT-Prelim Calcs'!$C$6*AM164-AN164)/('DT-Prelim Calcs'!$C$6*AM164)*'DT-Prelim Calcs'!$C$7*AM164</f>
        <v>0.39204420840037457</v>
      </c>
      <c r="AP164" s="110">
        <f>AO164/'DT-Prelim Calcs'!$C$7*('DT-Prelim Calcs'!$C$8-'DT-Prelim Calcs'!$C$9)+'DT-Prelim Calcs'!$C$9</f>
        <v>26.911916257044126</v>
      </c>
      <c r="AQ164" s="110">
        <f t="shared" si="205"/>
        <v>26.911916257044126</v>
      </c>
      <c r="AR164" s="2">
        <f t="shared" si="245"/>
        <v>0.19574252457152572</v>
      </c>
      <c r="AS164" s="110">
        <f>AR164*'DT-Prelim Calcs'!$C$21/AM$2/'DT-Prelim Calcs'!$C$19/'DT-Prelim Calcs'!$C$18*3.39*'DT-Prelim Calcs'!$C$20</f>
        <v>2.180924064137483</v>
      </c>
      <c r="AT164" s="88">
        <f t="shared" si="206"/>
        <v>0</v>
      </c>
      <c r="AU164" s="110">
        <f>AS163*'DT-Prelim Calcs'!$C$11+AU163</f>
        <v>33.438861606410754</v>
      </c>
      <c r="AV164" s="110">
        <f>AV163+0.5*AS164*'DT-Prelim Calcs'!$C$11^2+AU164*'DT-Prelim Calcs'!$C$11</f>
        <v>132.59579446866732</v>
      </c>
      <c r="AW164" s="110">
        <f>MIN('Drive Train'!$G$35-AQ163*'DT-Prelim Calcs'!$C$21*'Drive Train'!$G$38,AW163+AQ$2)</f>
        <v>10.268995779079493</v>
      </c>
      <c r="AX164" s="110">
        <f>'Drive Train'!$G$35-AQ164*'DT-Prelim Calcs'!$C$21*'Drive Train'!$G$38</f>
        <v>10.277927536866027</v>
      </c>
      <c r="AY164" s="1">
        <f>IF(AV164&gt;='Drive Train'!$G$30,1,0)</f>
        <v>1</v>
      </c>
      <c r="AZ164" s="110">
        <f t="shared" si="246"/>
        <v>0</v>
      </c>
      <c r="BA164" s="119">
        <f>BA163+'DT-Prelim Calcs'!$C$11</f>
        <v>6.4000000000000048</v>
      </c>
      <c r="BB164" s="2">
        <f>BL164/'Drive Train'!$G$35</f>
        <v>0.87004257457366641</v>
      </c>
      <c r="BC164" s="88">
        <f>BJ164*12*60/(PI() * 'Drive Train'!$G$17)/BB$2*BB164</f>
        <v>4040.7610091133502</v>
      </c>
      <c r="BD164" s="2">
        <f>('DT-Prelim Calcs'!$C$6*BB164-BC164)/('DT-Prelim Calcs'!$C$6*BB164)*'DT-Prelim Calcs'!$C$7*BB164</f>
        <v>0.25116533445540673</v>
      </c>
      <c r="BE164" s="110">
        <f>BD164/'DT-Prelim Calcs'!$C$7*('DT-Prelim Calcs'!$C$8-'DT-Prelim Calcs'!$C$9)+'DT-Prelim Calcs'!$C$9</f>
        <v>18.31930408735105</v>
      </c>
      <c r="BF164" s="110">
        <f t="shared" si="207"/>
        <v>18.31930408735105</v>
      </c>
      <c r="BG164" s="2">
        <f t="shared" si="247"/>
        <v>1.3238967619499387E-2</v>
      </c>
      <c r="BH164" s="110">
        <f>BG164*'DT-Prelim Calcs'!$C$21/BB$2/'DT-Prelim Calcs'!$C$19/'DT-Prelim Calcs'!$C$18*3.39*'DT-Prelim Calcs'!$C$20</f>
        <v>0.22945366839802497</v>
      </c>
      <c r="BI164" s="88">
        <f t="shared" si="208"/>
        <v>1</v>
      </c>
      <c r="BJ164" s="110">
        <f>BH163*'DT-Prelim Calcs'!$C$11+BJ163</f>
        <v>26.054605733688692</v>
      </c>
      <c r="BK164" s="110">
        <f>BK163+0.5*BH164*'DT-Prelim Calcs'!$C$11^2+BJ164*'DT-Prelim Calcs'!$C$11</f>
        <v>128.20790424146747</v>
      </c>
      <c r="BL164" s="110">
        <f>MIN('Drive Train'!$G$35-BF163*'DT-Prelim Calcs'!$C$21*'Drive Train'!$G$38,BL163+BF$2)</f>
        <v>11.049540697085563</v>
      </c>
      <c r="BM164" s="110">
        <f>'Drive Train'!$G$35-BF164*'DT-Prelim Calcs'!$C$21*'Drive Train'!$G$38</f>
        <v>11.051262632138405</v>
      </c>
      <c r="BN164" s="1">
        <f>IF(BK164&gt;='Drive Train'!$G$30,1,0)</f>
        <v>1</v>
      </c>
      <c r="BO164" s="110">
        <f t="shared" si="248"/>
        <v>0</v>
      </c>
      <c r="BP164" s="119">
        <f>BP163+'DT-Prelim Calcs'!$C$11</f>
        <v>6.4000000000000048</v>
      </c>
      <c r="BQ164" s="2">
        <f>CA164/'Drive Train'!$G$35</f>
        <v>0.87459161330267454</v>
      </c>
      <c r="BR164" s="88">
        <f>BY164*12*60/(PI() * 'Drive Train'!$G$17)/BQ$2*BQ164</f>
        <v>4109.6601238341782</v>
      </c>
      <c r="BS164" s="2">
        <f>('DT-Prelim Calcs'!$C$6*BQ164-BR164)/('DT-Prelim Calcs'!$C$6*BQ164)*'DT-Prelim Calcs'!$C$7*BQ164</f>
        <v>0.24094459006393013</v>
      </c>
      <c r="BT164" s="110">
        <f>BS164/'DT-Prelim Calcs'!$C$7*('DT-Prelim Calcs'!$C$8-'DT-Prelim Calcs'!$C$9)+'DT-Prelim Calcs'!$C$9</f>
        <v>17.695911167019851</v>
      </c>
      <c r="BU164" s="110">
        <f t="shared" si="209"/>
        <v>17.695911167019851</v>
      </c>
      <c r="BV164" s="2">
        <f t="shared" si="249"/>
        <v>2.1996945681501678E-4</v>
      </c>
      <c r="BW164" s="110">
        <f>BV164*'DT-Prelim Calcs'!$C$21/BQ$2/'DT-Prelim Calcs'!$C$19/'DT-Prelim Calcs'!$C$18*3.39*'DT-Prelim Calcs'!$C$20</f>
        <v>5.1740286963827412E-3</v>
      </c>
      <c r="BX164" s="88">
        <f t="shared" si="210"/>
        <v>1</v>
      </c>
      <c r="BY164" s="110">
        <f>BW163*'DT-Prelim Calcs'!$C$11+BY163</f>
        <v>19.423919896789709</v>
      </c>
      <c r="BZ164" s="110">
        <f>BZ163+0.5*BW164*'DT-Prelim Calcs'!$C$11^2+BY164*'DT-Prelim Calcs'!$C$11</f>
        <v>108.09696639687495</v>
      </c>
      <c r="CA164" s="110">
        <f>MIN('Drive Train'!$G$35-BU163*'DT-Prelim Calcs'!$C$21*'Drive Train'!$G$38,CA163+BU$2)</f>
        <v>11.107313488943966</v>
      </c>
      <c r="CB164" s="110">
        <f>'Drive Train'!$G$35-BU164*'DT-Prelim Calcs'!$C$21*'Drive Train'!$G$38</f>
        <v>11.107367994968213</v>
      </c>
      <c r="CC164" s="1">
        <f>IF(BZ164&gt;='Drive Train'!$G$30,1,0)</f>
        <v>1</v>
      </c>
      <c r="CD164" s="110">
        <f t="shared" si="250"/>
        <v>0</v>
      </c>
      <c r="CE164" s="119">
        <f>CE163+'DT-Prelim Calcs'!$C$11</f>
        <v>6.4000000000000048</v>
      </c>
      <c r="CF164" s="2">
        <f>CP164/'Drive Train'!$G$35</f>
        <v>0.87467024290770767</v>
      </c>
      <c r="CG164" s="88">
        <f>CN164*12*60/(PI() * 'Drive Train'!$G$17)/CF$2*CF164</f>
        <v>4110.8319411161001</v>
      </c>
      <c r="CH164" s="2">
        <f>('DT-Prelim Calcs'!$C$6*CF164-CG164)/('DT-Prelim Calcs'!$C$6*CF164)*'DT-Prelim Calcs'!$C$7*CF164</f>
        <v>0.24077253616875466</v>
      </c>
      <c r="CI164" s="110">
        <f>CH164/'DT-Prelim Calcs'!$C$7*('DT-Prelim Calcs'!$C$8-'DT-Prelim Calcs'!$C$9)+'DT-Prelim Calcs'!$C$9</f>
        <v>17.68541709965454</v>
      </c>
      <c r="CJ164" s="110">
        <f t="shared" si="211"/>
        <v>17.68541709965454</v>
      </c>
      <c r="CK164" s="2">
        <f t="shared" si="251"/>
        <v>9.2241913313140245E-7</v>
      </c>
      <c r="CL164" s="110">
        <f>CK164*'DT-Prelim Calcs'!$C$21/CF$2/'DT-Prelim Calcs'!$C$19/'DT-Prelim Calcs'!$C$18*3.39*'DT-Prelim Calcs'!$C$20</f>
        <v>2.74064253753168E-5</v>
      </c>
      <c r="CM164" s="88">
        <f t="shared" si="212"/>
        <v>1</v>
      </c>
      <c r="CN164" s="110">
        <f>CL163*'DT-Prelim Calcs'!$C$11+CN163</f>
        <v>15.380271797513043</v>
      </c>
      <c r="CO164" s="110">
        <f>CO163+0.5*CL164*'DT-Prelim Calcs'!$C$11^2+CN164*'DT-Prelim Calcs'!$C$11</f>
        <v>90.404751491012718</v>
      </c>
      <c r="CP164" s="110">
        <f>MIN('Drive Train'!$G$35-CJ163*'DT-Prelim Calcs'!$C$21*'Drive Train'!$G$38,CP163+CJ$2)</f>
        <v>11.108312084927887</v>
      </c>
      <c r="CQ164" s="110">
        <f>'Drive Train'!$G$35-CJ164*'DT-Prelim Calcs'!$C$21*'Drive Train'!$G$38</f>
        <v>11.10831246103109</v>
      </c>
      <c r="CR164" s="1">
        <f>IF(CO164&gt;='Drive Train'!$G$30,1,0)</f>
        <v>1</v>
      </c>
      <c r="CS164" s="110">
        <f t="shared" si="252"/>
        <v>0</v>
      </c>
      <c r="CT164" s="119">
        <f>CT163+'DT-Prelim Calcs'!$C$11</f>
        <v>6.4000000000000048</v>
      </c>
      <c r="CU164" s="2">
        <f>DE164/'Drive Train'!$G$35</f>
        <v>0.87467058508268869</v>
      </c>
      <c r="CV164" s="88">
        <f>DC164*12*60/(PI() * 'Drive Train'!$G$17)/CU$2*CU164</f>
        <v>4110.8369349240656</v>
      </c>
      <c r="CW164" s="2">
        <f>('DT-Prelim Calcs'!$C$6*CU164-CV164)/('DT-Prelim Calcs'!$C$6*CU164)*'DT-Prelim Calcs'!$C$7*CU164</f>
        <v>0.24077181293869168</v>
      </c>
      <c r="CX164" s="110">
        <f>CW164/'DT-Prelim Calcs'!$C$7*('DT-Prelim Calcs'!$C$8-'DT-Prelim Calcs'!$C$9)+'DT-Prelim Calcs'!$C$9</f>
        <v>17.685372987749989</v>
      </c>
      <c r="CY164" s="110">
        <f t="shared" si="213"/>
        <v>17.685372987749989</v>
      </c>
      <c r="CZ164" s="2">
        <f t="shared" si="253"/>
        <v>8.9253948676315531E-10</v>
      </c>
      <c r="DA164" s="110">
        <f>CZ164*'DT-Prelim Calcs'!$C$21/CU$2/'DT-Prelim Calcs'!$C$19/'DT-Prelim Calcs'!$C$18*3.39*'DT-Prelim Calcs'!$C$20</f>
        <v>3.2043377518465322E-8</v>
      </c>
      <c r="DB164" s="88">
        <f t="shared" si="214"/>
        <v>1</v>
      </c>
      <c r="DC164" s="110">
        <f>DA163*'DT-Prelim Calcs'!$C$11+DC163</f>
        <v>12.728511280978056</v>
      </c>
      <c r="DD164" s="110">
        <f>DD163+0.5*DA164*'DT-Prelim Calcs'!$C$11^2+DC164*'DT-Prelim Calcs'!$C$11</f>
        <v>76.853040600660194</v>
      </c>
      <c r="DE164" s="110">
        <f>MIN('Drive Train'!$G$35-CY163*'DT-Prelim Calcs'!$C$21*'Drive Train'!$G$38,DE163+CY$2)</f>
        <v>11.108316430550145</v>
      </c>
      <c r="DF164" s="110">
        <f>'Drive Train'!$G$35-CY164*'DT-Prelim Calcs'!$C$21*'Drive Train'!$G$38</f>
        <v>11.1083164311025</v>
      </c>
      <c r="DG164" s="1">
        <f>IF(DD164&gt;='Drive Train'!$G$30,1,0)</f>
        <v>1</v>
      </c>
      <c r="DH164" s="110">
        <f t="shared" si="254"/>
        <v>0</v>
      </c>
      <c r="DI164" s="119">
        <f>DI163+'DT-Prelim Calcs'!$C$11</f>
        <v>6.4000000000000048</v>
      </c>
      <c r="DJ164" s="2">
        <f>DT164/'Drive Train'!$G$35</f>
        <v>0.87467058542854381</v>
      </c>
      <c r="DK164" s="88">
        <f>DR164*12*60/(PI() * 'Drive Train'!$G$17)/DJ$2*DJ164</f>
        <v>4110.8369398413442</v>
      </c>
      <c r="DL164" s="2">
        <f>('DT-Prelim Calcs'!$C$6*DJ164-DK164)/('DT-Prelim Calcs'!$C$6*DJ164)*'DT-Prelim Calcs'!$C$7*DJ164</f>
        <v>0.24077181223912761</v>
      </c>
      <c r="DM164" s="110">
        <f>DL164/'DT-Prelim Calcs'!$C$7*('DT-Prelim Calcs'!$C$8-'DT-Prelim Calcs'!$C$9)+'DT-Prelim Calcs'!$C$9</f>
        <v>17.685372945081543</v>
      </c>
      <c r="DN164" s="110">
        <f t="shared" si="215"/>
        <v>17.685372945081543</v>
      </c>
      <c r="DO164" s="2">
        <f t="shared" si="255"/>
        <v>1.7433277044176521E-13</v>
      </c>
      <c r="DP164" s="110">
        <f>DO164*'DT-Prelim Calcs'!$C$21/DJ$2/'DT-Prelim Calcs'!$C$19/'DT-Prelim Calcs'!$C$18*3.39*'DT-Prelim Calcs'!$C$20</f>
        <v>7.337883268350548E-12</v>
      </c>
      <c r="DQ164" s="88">
        <f t="shared" si="216"/>
        <v>1</v>
      </c>
      <c r="DR164" s="110">
        <f>DP163*'DT-Prelim Calcs'!$C$11+DR163</f>
        <v>10.856671395410196</v>
      </c>
      <c r="DS164" s="110">
        <f>DS163+0.5*DP164*'DT-Prelim Calcs'!$C$11^2+DR164*'DT-Prelim Calcs'!$C$11</f>
        <v>66.516058422219942</v>
      </c>
      <c r="DT164" s="110">
        <f>MIN('Drive Train'!$G$35-DN163*'DT-Prelim Calcs'!$C$21*'Drive Train'!$G$38,DT163+DN$2)</f>
        <v>11.108316434942505</v>
      </c>
      <c r="DU164" s="110">
        <f>'Drive Train'!$G$35-DN164*'DT-Prelim Calcs'!$C$21*'Drive Train'!$G$38</f>
        <v>11.10831643494266</v>
      </c>
      <c r="DV164" s="1">
        <f>IF(DS164&gt;='Drive Train'!$G$30,1,0)</f>
        <v>1</v>
      </c>
      <c r="DW164" s="110">
        <f t="shared" si="256"/>
        <v>0</v>
      </c>
      <c r="DX164" s="119">
        <f>DX163+'DT-Prelim Calcs'!$C$11</f>
        <v>6.4000000000000048</v>
      </c>
      <c r="DY164" s="2">
        <f>EI164/'Drive Train'!$G$35</f>
        <v>0.87467058542861498</v>
      </c>
      <c r="DZ164" s="88">
        <f>EG164*12*60/(PI() * 'Drive Train'!$G$17)/DY$2*DY164</f>
        <v>4110.8369398423247</v>
      </c>
      <c r="EA164" s="2">
        <f>('DT-Prelim Calcs'!$C$6*DY164-DZ164)/('DT-Prelim Calcs'!$C$6*DY164)*'DT-Prelim Calcs'!$C$7*DY164</f>
        <v>0.24077181223899125</v>
      </c>
      <c r="EB164" s="110">
        <f>EA164/'DT-Prelim Calcs'!$C$7*('DT-Prelim Calcs'!$C$8-'DT-Prelim Calcs'!$C$9)+'DT-Prelim Calcs'!$C$9</f>
        <v>17.685372945073226</v>
      </c>
      <c r="EC164" s="110">
        <f t="shared" si="217"/>
        <v>17.685372945073226</v>
      </c>
      <c r="ED164" s="2">
        <f t="shared" si="257"/>
        <v>1.3877787807814457E-16</v>
      </c>
      <c r="EE164" s="110">
        <f>ED164*'DT-Prelim Calcs'!$C$21/DY$2/'DT-Prelim Calcs'!$C$19/'DT-Prelim Calcs'!$C$18*3.39*'DT-Prelim Calcs'!$C$20</f>
        <v>6.7003532470867188E-15</v>
      </c>
      <c r="EF164" s="88">
        <f t="shared" si="218"/>
        <v>1</v>
      </c>
      <c r="EG164" s="110">
        <f>EE163*'DT-Prelim Calcs'!$C$11+EG163</f>
        <v>9.4647904472821693</v>
      </c>
      <c r="EH164" s="110">
        <f>EH163+0.5*EE164*'DT-Prelim Calcs'!$C$11^2+EG164*'DT-Prelim Calcs'!$C$11</f>
        <v>58.498403716746623</v>
      </c>
      <c r="EI164" s="110">
        <f>MIN('Drive Train'!$G$35-EC163*'DT-Prelim Calcs'!$C$21*'Drive Train'!$G$38,EI163+EC$2)</f>
        <v>11.10831643494341</v>
      </c>
      <c r="EJ164" s="110">
        <f>'Drive Train'!$G$35-EC164*'DT-Prelim Calcs'!$C$21*'Drive Train'!$G$38</f>
        <v>11.10831643494341</v>
      </c>
      <c r="EK164" s="1">
        <f>IF(EH164&gt;='Drive Train'!$G$30,1,0)</f>
        <v>1</v>
      </c>
      <c r="EL164" s="110">
        <f t="shared" si="258"/>
        <v>0</v>
      </c>
      <c r="EM164" s="119">
        <f>EM163+'DT-Prelim Calcs'!$C$11</f>
        <v>6.4000000000000048</v>
      </c>
      <c r="EN164" s="2">
        <f>EX164/'Drive Train'!$G$35</f>
        <v>0.87467058542861498</v>
      </c>
      <c r="EO164" s="88">
        <f>EV164*12*60/(PI() * 'Drive Train'!$G$17)/EN$2*EN164</f>
        <v>4110.8369398423256</v>
      </c>
      <c r="EP164" s="2">
        <f>('DT-Prelim Calcs'!$C$6*EN164-EO164)/('DT-Prelim Calcs'!$C$6*EN164)*'DT-Prelim Calcs'!$C$7*EN164</f>
        <v>0.24077181223899105</v>
      </c>
      <c r="EQ164" s="110">
        <f>EP164/'DT-Prelim Calcs'!$C$7*('DT-Prelim Calcs'!$C$8-'DT-Prelim Calcs'!$C$9)+'DT-Prelim Calcs'!$C$9</f>
        <v>17.685372945073215</v>
      </c>
      <c r="ER164" s="110">
        <f t="shared" si="219"/>
        <v>17.685372945073215</v>
      </c>
      <c r="ES164" s="2">
        <f t="shared" si="259"/>
        <v>-8.3266726846886741E-17</v>
      </c>
      <c r="ET164" s="110">
        <f>ES164*'DT-Prelim Calcs'!$C$21/EN$2/'DT-Prelim Calcs'!$C$19/'DT-Prelim Calcs'!$C$18*3.39*'DT-Prelim Calcs'!$C$20</f>
        <v>-4.5356237364894706E-15</v>
      </c>
      <c r="EU164" s="88">
        <f t="shared" si="220"/>
        <v>1</v>
      </c>
      <c r="EV164" s="110">
        <f>ET163*'DT-Prelim Calcs'!$C$11+EV163</f>
        <v>8.3892460782728335</v>
      </c>
      <c r="EW164" s="110">
        <f>EW163+0.5*ET164*'DT-Prelim Calcs'!$C$11^2+EV164*'DT-Prelim Calcs'!$C$11</f>
        <v>52.147731247504439</v>
      </c>
      <c r="EX164" s="110">
        <f>MIN('Drive Train'!$G$35-ER163*'DT-Prelim Calcs'!$C$21*'Drive Train'!$G$38,EX163+ER$2)</f>
        <v>11.10831643494341</v>
      </c>
      <c r="EY164" s="110">
        <f>'Drive Train'!$G$35-ER164*'DT-Prelim Calcs'!$C$21*'Drive Train'!$G$38</f>
        <v>11.10831643494341</v>
      </c>
      <c r="EZ164" s="1">
        <f>IF(EW164&gt;='Drive Train'!$G$30,1,0)</f>
        <v>1</v>
      </c>
      <c r="FA164" s="110">
        <f t="shared" si="260"/>
        <v>0</v>
      </c>
      <c r="FB164" s="119">
        <f>FB163+'DT-Prelim Calcs'!$C$11</f>
        <v>6.4000000000000048</v>
      </c>
      <c r="FC164" s="2">
        <f>FM164/'Drive Train'!$G$35</f>
        <v>0.87467058542861498</v>
      </c>
      <c r="FD164" s="88">
        <f>FK164*12*60/(PI() * 'Drive Train'!$G$17)/FC$2*FC164</f>
        <v>4110.8369398423247</v>
      </c>
      <c r="FE164" s="2">
        <f>('DT-Prelim Calcs'!$C$6*FC164-FD164)/('DT-Prelim Calcs'!$C$6*FC164)*'DT-Prelim Calcs'!$C$7*FC164</f>
        <v>0.24077181223899125</v>
      </c>
      <c r="FF164" s="110">
        <f>FE164/'DT-Prelim Calcs'!$C$7*('DT-Prelim Calcs'!$C$8-'DT-Prelim Calcs'!$C$9)+'DT-Prelim Calcs'!$C$9</f>
        <v>17.685372945073226</v>
      </c>
      <c r="FG164" s="110">
        <f t="shared" si="221"/>
        <v>17.685372945073226</v>
      </c>
      <c r="FH164" s="2">
        <f t="shared" si="261"/>
        <v>1.1102230246251565E-16</v>
      </c>
      <c r="FI164" s="110">
        <f>FH164*'DT-Prelim Calcs'!$C$21/FC$2/'DT-Prelim Calcs'!$C$19/'DT-Prelim Calcs'!$C$18*3.39*'DT-Prelim Calcs'!$C$20</f>
        <v>6.7347140329692135E-15</v>
      </c>
      <c r="FJ164" s="88">
        <f t="shared" si="222"/>
        <v>1</v>
      </c>
      <c r="FK164" s="110">
        <f>FI163*'DT-Prelim Calcs'!$C$11+FK163</f>
        <v>7.5332005600817276</v>
      </c>
      <c r="FL164" s="110">
        <f>FL163+0.5*FI164*'DT-Prelim Calcs'!$C$11^2+FK164*'DT-Prelim Calcs'!$C$11</f>
        <v>47.016562590844316</v>
      </c>
      <c r="FM164" s="110">
        <f>MIN('Drive Train'!$G$35-FG163*'DT-Prelim Calcs'!$C$21*'Drive Train'!$G$38,FM163+FG$2)</f>
        <v>11.10831643494341</v>
      </c>
      <c r="FN164" s="110">
        <f>'Drive Train'!$G$35-FG164*'DT-Prelim Calcs'!$C$21*'Drive Train'!$G$38</f>
        <v>11.10831643494341</v>
      </c>
      <c r="FO164" s="1">
        <f>IF(FL164&gt;='Drive Train'!$G$30,1,0)</f>
        <v>1</v>
      </c>
      <c r="FP164" s="110">
        <f t="shared" si="262"/>
        <v>0</v>
      </c>
      <c r="FQ164" s="119">
        <f>FQ163+'DT-Prelim Calcs'!$C$11</f>
        <v>6.4000000000000048</v>
      </c>
      <c r="FR164" s="2">
        <f>GB164/'Drive Train'!$G$35</f>
        <v>0.87467058542861498</v>
      </c>
      <c r="FS164" s="88">
        <f>FZ164*12*60/(PI() * 'Drive Train'!$G$17)/FR$2*FR164</f>
        <v>4110.8369398423247</v>
      </c>
      <c r="FT164" s="2">
        <f>('DT-Prelim Calcs'!$C$6*FR164-FS164)/('DT-Prelim Calcs'!$C$6*FR164)*'DT-Prelim Calcs'!$C$7*FR164</f>
        <v>0.24077181223899125</v>
      </c>
      <c r="FU164" s="110">
        <f>FT164/'DT-Prelim Calcs'!$C$7*('DT-Prelim Calcs'!$C$8-'DT-Prelim Calcs'!$C$9)+'DT-Prelim Calcs'!$C$9</f>
        <v>17.685372945073226</v>
      </c>
      <c r="FV164" s="110">
        <f t="shared" si="223"/>
        <v>17.685372945073226</v>
      </c>
      <c r="FW164" s="2">
        <f t="shared" si="263"/>
        <v>1.3877787807814457E-16</v>
      </c>
      <c r="FX164" s="110">
        <f>FW164*'DT-Prelim Calcs'!$C$21/FR$2/'DT-Prelim Calcs'!$C$19/'DT-Prelim Calcs'!$C$18*3.39*'DT-Prelim Calcs'!$C$20</f>
        <v>9.2774121882739154E-15</v>
      </c>
      <c r="FY164" s="88">
        <f t="shared" si="224"/>
        <v>1</v>
      </c>
      <c r="FZ164" s="110">
        <f>FX163*'DT-Prelim Calcs'!$C$11+FZ163</f>
        <v>6.8356819897037893</v>
      </c>
      <c r="GA164" s="110">
        <f>GA163+0.5*FX164*'DT-Prelim Calcs'!$C$11^2+FZ164*'DT-Prelim Calcs'!$C$11</f>
        <v>42.791816889398156</v>
      </c>
      <c r="GB164" s="110">
        <f>MIN('Drive Train'!$G$35-FV163*'DT-Prelim Calcs'!$C$21*'Drive Train'!$G$38,GB163+FV$2)</f>
        <v>11.10831643494341</v>
      </c>
      <c r="GC164" s="110">
        <f>'Drive Train'!$G$35-FV164*'DT-Prelim Calcs'!$C$21*'Drive Train'!$G$38</f>
        <v>11.10831643494341</v>
      </c>
      <c r="GD164" s="1">
        <f>IF(GA164&gt;='Drive Train'!$G$30,1,0)</f>
        <v>1</v>
      </c>
      <c r="GE164" s="110">
        <f t="shared" si="264"/>
        <v>0</v>
      </c>
      <c r="GF164" s="119">
        <f>GF163+'DT-Prelim Calcs'!$C$11</f>
        <v>6.4000000000000048</v>
      </c>
      <c r="GG164" s="2">
        <f>GQ164/'Drive Train'!$G$35</f>
        <v>0.87467058525949881</v>
      </c>
      <c r="GH164" s="88">
        <f>GO164*12*60/(PI() * 'Drive Train'!$G$17)/GG$2*GG164</f>
        <v>4110.836937451978</v>
      </c>
      <c r="GI164" s="2">
        <f>('DT-Prelim Calcs'!$C$6*GG164-GH164)/('DT-Prelim Calcs'!$C$6*GG164)*'DT-Prelim Calcs'!$C$7*GG164</f>
        <v>0.24077181257765881</v>
      </c>
      <c r="GJ164" s="110">
        <f>GI164/'DT-Prelim Calcs'!$C$7*('DT-Prelim Calcs'!$C$8-'DT-Prelim Calcs'!$C$9)+'DT-Prelim Calcs'!$C$9</f>
        <v>17.685372965729545</v>
      </c>
      <c r="GK164" s="110">
        <f t="shared" si="265"/>
        <v>17.685372965729545</v>
      </c>
      <c r="GL164" s="2">
        <f t="shared" si="266"/>
        <v>4.3211753619765148E-10</v>
      </c>
      <c r="GM164" s="110">
        <f>GL164*'DT-Prelim Calcs'!$C$21/GG$2/'DT-Prelim Calcs'!$C$19/'DT-Prelim Calcs'!$C$18*3.39*'DT-Prelim Calcs'!$C$20</f>
        <v>1.6048557244475048E-8</v>
      </c>
      <c r="GN164" s="88">
        <f t="shared" si="225"/>
        <v>1</v>
      </c>
      <c r="GO164" s="110">
        <f>GM163*'DT-Prelim Calcs'!$C$11+GO163</f>
        <v>12.304227576691229</v>
      </c>
      <c r="GP164" s="110">
        <f>GP163+0.5*GM164*'DT-Prelim Calcs'!$C$11^2+GO164*'DT-Prelim Calcs'!$C$11</f>
        <v>72.668752873270833</v>
      </c>
      <c r="GQ164" s="110">
        <f>MIN('Drive Train'!$G$35-GK163*'DT-Prelim Calcs'!$C$21*'Drive Train'!$G$38,GQ163+GK$2)</f>
        <v>11.108316432795634</v>
      </c>
      <c r="GR164" s="110">
        <f>'Drive Train'!$G$35-GK164*'DT-Prelim Calcs'!$C$21*'Drive Train'!$G$38</f>
        <v>11.10831643308434</v>
      </c>
      <c r="GS164" s="1">
        <f>IF(GP164&gt;='Drive Train'!$G$30,1,0)</f>
        <v>1</v>
      </c>
      <c r="GT164" s="110">
        <f t="shared" si="267"/>
        <v>0</v>
      </c>
      <c r="GU164" s="119">
        <f>GU163+'DT-Prelim Calcs'!$C$11</f>
        <v>6.4000000000000048</v>
      </c>
      <c r="GV164" s="2">
        <f>HF164/'Drive Train'!$G$35</f>
        <v>0.87467058530772801</v>
      </c>
      <c r="GW164" s="88">
        <f>HD164*12*60/(PI() * 'Drive Train'!$G$17)/GV$2*GV164</f>
        <v>4110.8369381336679</v>
      </c>
      <c r="GX164" s="2">
        <f>('DT-Prelim Calcs'!$C$6*GV164-GW164)/('DT-Prelim Calcs'!$C$6*GV164)*'DT-Prelim Calcs'!$C$7*GV164</f>
        <v>0.24077181248107593</v>
      </c>
      <c r="GY164" s="110">
        <f>GX164/'DT-Prelim Calcs'!$C$7*('DT-Prelim Calcs'!$C$8-'DT-Prelim Calcs'!$C$9)+'DT-Prelim Calcs'!$C$9</f>
        <v>17.685372959838674</v>
      </c>
      <c r="GZ164" s="110">
        <f t="shared" si="226"/>
        <v>17.685372959838674</v>
      </c>
      <c r="HA164" s="2">
        <f t="shared" si="268"/>
        <v>3.088841959986155E-10</v>
      </c>
      <c r="HB164" s="110">
        <f>HA164*'DT-Prelim Calcs'!$C$21/GV$2/'DT-Prelim Calcs'!$C$19/'DT-Prelim Calcs'!$C$18*3.39*'DT-Prelim Calcs'!$C$20</f>
        <v>1.1471753136928981E-8</v>
      </c>
      <c r="HC164" s="88">
        <f t="shared" si="227"/>
        <v>1</v>
      </c>
      <c r="HD164" s="110">
        <f>HB163*'DT-Prelim Calcs'!$C$11+HD163</f>
        <v>12.304227578053153</v>
      </c>
      <c r="HE164" s="110">
        <f>HE163+0.5*HB164*'DT-Prelim Calcs'!$C$11^2+HD164*'DT-Prelim Calcs'!$C$11</f>
        <v>73.336369897019651</v>
      </c>
      <c r="HF164" s="110">
        <f>MIN('Drive Train'!$G$35-GZ163*'DT-Prelim Calcs'!$C$21*'Drive Train'!$G$38,HF163+GZ$2)</f>
        <v>11.108316433408145</v>
      </c>
      <c r="HG164" s="110">
        <f>'Drive Train'!$G$35-GZ164*'DT-Prelim Calcs'!$C$21*'Drive Train'!$G$38</f>
        <v>11.108316433614519</v>
      </c>
      <c r="HH164" s="1">
        <f>IF(HE164&gt;='Drive Train'!$G$30,1,0)</f>
        <v>1</v>
      </c>
      <c r="HI164" s="110">
        <f t="shared" si="269"/>
        <v>0</v>
      </c>
      <c r="HJ164" s="119">
        <f>HJ163+'DT-Prelim Calcs'!$C$11</f>
        <v>6.4000000000000048</v>
      </c>
      <c r="HK164" s="2">
        <f>HU164/'Drive Train'!$G$35</f>
        <v>0.87467058533109576</v>
      </c>
      <c r="HL164" s="88">
        <f>HS164*12*60/(PI() * 'Drive Train'!$G$17)/HK$2*HK164</f>
        <v>4110.8369384639554</v>
      </c>
      <c r="HM164" s="2">
        <f>('DT-Prelim Calcs'!$C$6*HK164-HL164)/('DT-Prelim Calcs'!$C$6*HK164)*'DT-Prelim Calcs'!$C$7*HK164</f>
        <v>0.24077181243428045</v>
      </c>
      <c r="HN164" s="110">
        <f>HM164/'DT-Prelim Calcs'!$C$7*('DT-Prelim Calcs'!$C$8-'DT-Prelim Calcs'!$C$9)+'DT-Prelim Calcs'!$C$9</f>
        <v>17.68537295698448</v>
      </c>
      <c r="HO164" s="110">
        <f t="shared" si="228"/>
        <v>17.68537295698448</v>
      </c>
      <c r="HP164" s="2">
        <f t="shared" si="270"/>
        <v>2.4917617968966965E-10</v>
      </c>
      <c r="HQ164" s="110">
        <f>HP164*'DT-Prelim Calcs'!$C$21/HK$2/'DT-Prelim Calcs'!$C$19/'DT-Prelim Calcs'!$C$18*3.39*'DT-Prelim Calcs'!$C$20</f>
        <v>9.2542372126276077E-9</v>
      </c>
      <c r="HR164" s="88">
        <f t="shared" si="229"/>
        <v>1</v>
      </c>
      <c r="HS164" s="110">
        <f>HQ163*'DT-Prelim Calcs'!$C$11+HS163</f>
        <v>12.304227578713025</v>
      </c>
      <c r="HT164" s="110">
        <f>HT163+0.5*HQ164*'DT-Prelim Calcs'!$C$11^2+HS164*'DT-Prelim Calcs'!$C$11</f>
        <v>73.805092661655422</v>
      </c>
      <c r="HU164" s="110">
        <f>MIN('Drive Train'!$G$35-HO163*'DT-Prelim Calcs'!$C$21*'Drive Train'!$G$38,HU163+HO$2)</f>
        <v>11.108316433704916</v>
      </c>
      <c r="HV164" s="110">
        <f>'Drive Train'!$G$35-HO164*'DT-Prelim Calcs'!$C$21*'Drive Train'!$G$38</f>
        <v>11.108316433871396</v>
      </c>
      <c r="HW164" s="1">
        <f>IF(HT164&gt;='Drive Train'!$G$30,1,0)</f>
        <v>1</v>
      </c>
      <c r="HX164" s="110">
        <f t="shared" si="271"/>
        <v>0</v>
      </c>
      <c r="HY164" s="119">
        <f>HY163+'DT-Prelim Calcs'!$C$11</f>
        <v>6.4000000000000048</v>
      </c>
      <c r="HZ164" s="2">
        <f>IJ164/'Drive Train'!$G$35</f>
        <v>0.87467058534366193</v>
      </c>
      <c r="IA164" s="88">
        <f>IH164*12*60/(PI() * 'Drive Train'!$G$17)/HZ$2*HZ164</f>
        <v>4110.8369386415707</v>
      </c>
      <c r="IB164" s="2">
        <f>('DT-Prelim Calcs'!$C$6*HZ164-IA164)/('DT-Prelim Calcs'!$C$6*HZ164)*'DT-Prelim Calcs'!$C$7*HZ164</f>
        <v>0.24077181240911552</v>
      </c>
      <c r="IC164" s="110">
        <f>IB164/'DT-Prelim Calcs'!$C$7*('DT-Prelim Calcs'!$C$8-'DT-Prelim Calcs'!$C$9)+'DT-Prelim Calcs'!$C$9</f>
        <v>17.685372955449601</v>
      </c>
      <c r="ID164" s="110">
        <f t="shared" si="230"/>
        <v>17.685372955449601</v>
      </c>
      <c r="IE164" s="2">
        <f t="shared" si="272"/>
        <v>2.1706755837236358E-10</v>
      </c>
      <c r="IF164" s="110">
        <f>IE164*'DT-Prelim Calcs'!$C$21/HZ$2/'DT-Prelim Calcs'!$C$19/'DT-Prelim Calcs'!$C$18*3.39*'DT-Prelim Calcs'!$C$20</f>
        <v>8.0617444205362915E-9</v>
      </c>
      <c r="IG164" s="88">
        <f t="shared" si="231"/>
        <v>1</v>
      </c>
      <c r="IH164" s="110">
        <f>IF163*'DT-Prelim Calcs'!$C$11+IH163</f>
        <v>12.304227579067872</v>
      </c>
      <c r="II164" s="110">
        <f>II163+0.5*IF164*'DT-Prelim Calcs'!$C$11^2+IH164*'DT-Prelim Calcs'!$C$11</f>
        <v>74.134158032839053</v>
      </c>
      <c r="IJ164" s="110">
        <f>MIN('Drive Train'!$G$35-ID163*'DT-Prelim Calcs'!$C$21*'Drive Train'!$G$38,IJ163+ID$2)</f>
        <v>11.108316433864506</v>
      </c>
      <c r="IK164" s="110">
        <f>'Drive Train'!$G$35-ID164*'DT-Prelim Calcs'!$C$21*'Drive Train'!$G$38</f>
        <v>11.108316434009534</v>
      </c>
      <c r="IL164" s="1">
        <f>IF(II164&gt;='Drive Train'!$G$30,1,0)</f>
        <v>1</v>
      </c>
      <c r="IM164" s="110">
        <f t="shared" si="273"/>
        <v>0</v>
      </c>
      <c r="IN164" s="119">
        <f>IN163+'DT-Prelim Calcs'!$C$11</f>
        <v>6.4000000000000048</v>
      </c>
      <c r="IO164" s="2">
        <f>IY164/'Drive Train'!$G$35</f>
        <v>0.87467058535103892</v>
      </c>
      <c r="IP164" s="88">
        <f>IW164*12*60/(PI() * 'Drive Train'!$G$17)/IO$2*IO164</f>
        <v>4110.8369387458379</v>
      </c>
      <c r="IQ164" s="2">
        <f>('DT-Prelim Calcs'!$C$6*IO164-IP164)/('DT-Prelim Calcs'!$C$6*IO164)*'DT-Prelim Calcs'!$C$7*IO164</f>
        <v>0.24077181239434303</v>
      </c>
      <c r="IR164" s="110">
        <f>IQ164/'DT-Prelim Calcs'!$C$7*('DT-Prelim Calcs'!$C$8-'DT-Prelim Calcs'!$C$9)+'DT-Prelim Calcs'!$C$9</f>
        <v>17.685372954548583</v>
      </c>
      <c r="IS164" s="110">
        <f t="shared" si="232"/>
        <v>17.685372954548583</v>
      </c>
      <c r="IT164" s="2">
        <f t="shared" si="274"/>
        <v>1.982187747273656E-10</v>
      </c>
      <c r="IU164" s="110">
        <f>IT164*'DT-Prelim Calcs'!$C$21/IO$2/'DT-Prelim Calcs'!$C$19/'DT-Prelim Calcs'!$C$18*3.39*'DT-Prelim Calcs'!$C$20</f>
        <v>7.3617131605757775E-9</v>
      </c>
      <c r="IV164" s="88">
        <f t="shared" si="233"/>
        <v>1</v>
      </c>
      <c r="IW164" s="110">
        <f>IU163*'DT-Prelim Calcs'!$C$11+IW163</f>
        <v>12.304227579276185</v>
      </c>
      <c r="IX164" s="110">
        <f>IX163+0.5*IU164*'DT-Prelim Calcs'!$C$11^2+IW164*'DT-Prelim Calcs'!$C$11</f>
        <v>74.366875814245901</v>
      </c>
      <c r="IY164" s="110">
        <f>MIN('Drive Train'!$G$35-IS163*'DT-Prelim Calcs'!$C$21*'Drive Train'!$G$38,IY163+IS$2)</f>
        <v>11.108316433958194</v>
      </c>
      <c r="IZ164" s="110">
        <f>'Drive Train'!$G$35-IS164*'DT-Prelim Calcs'!$C$21*'Drive Train'!$G$38</f>
        <v>11.108316434090627</v>
      </c>
      <c r="JA164" s="1">
        <f>IF(IX164&gt;='Drive Train'!$G$30,1,0)</f>
        <v>1</v>
      </c>
      <c r="JB164" s="110">
        <f t="shared" si="275"/>
        <v>0</v>
      </c>
      <c r="JC164" s="119">
        <f>JC163+'DT-Prelim Calcs'!$C$11</f>
        <v>6.4000000000000048</v>
      </c>
      <c r="JD164" s="2">
        <f>JN164/'Drive Train'!$G$35</f>
        <v>0.87467058535535847</v>
      </c>
      <c r="JE164" s="88">
        <f>JL164*12*60/(PI() * 'Drive Train'!$G$17)/JD$2*JD164</f>
        <v>4110.8369388068922</v>
      </c>
      <c r="JF164" s="2">
        <f>('DT-Prelim Calcs'!$C$6*JD164-JE164)/('DT-Prelim Calcs'!$C$6*JD164)*'DT-Prelim Calcs'!$C$7*JD164</f>
        <v>0.24077181238569267</v>
      </c>
      <c r="JG164" s="110">
        <f>JF164/'DT-Prelim Calcs'!$C$7*('DT-Prelim Calcs'!$C$8-'DT-Prelim Calcs'!$C$9)+'DT-Prelim Calcs'!$C$9</f>
        <v>17.68537295402097</v>
      </c>
      <c r="JH164" s="110">
        <f t="shared" si="234"/>
        <v>17.68537295402097</v>
      </c>
      <c r="JI164" s="2">
        <f t="shared" si="276"/>
        <v>1.8718143701690337E-10</v>
      </c>
      <c r="JJ164" s="110">
        <f>JI164*'DT-Prelim Calcs'!$C$21/JD$2/'DT-Prelim Calcs'!$C$19/'DT-Prelim Calcs'!$C$18*3.39*'DT-Prelim Calcs'!$C$20</f>
        <v>6.9517937955076231E-9</v>
      </c>
      <c r="JK164" s="88">
        <f t="shared" si="235"/>
        <v>1</v>
      </c>
      <c r="JL164" s="110">
        <f>JJ163*'DT-Prelim Calcs'!$C$11+JL163</f>
        <v>12.304227579398164</v>
      </c>
      <c r="JM164" s="110">
        <f>JM163+0.5*JJ164*'DT-Prelim Calcs'!$C$11^2+JL164*'DT-Prelim Calcs'!$C$11</f>
        <v>74.524508558377676</v>
      </c>
      <c r="JN164" s="110">
        <f>MIN('Drive Train'!$G$35-JH163*'DT-Prelim Calcs'!$C$21*'Drive Train'!$G$38,JN163+JH$2)</f>
        <v>11.108316434013052</v>
      </c>
      <c r="JO164" s="110">
        <f>'Drive Train'!$G$35-JH164*'DT-Prelim Calcs'!$C$21*'Drive Train'!$G$38</f>
        <v>11.108316434138112</v>
      </c>
      <c r="JP164" s="1">
        <f>IF(JM164&gt;='Drive Train'!$G$30,1,0)</f>
        <v>1</v>
      </c>
      <c r="JQ164" s="110">
        <f>MIN(JG164,'DT-Prelim Calcs'!$C$10)*'DT-Prelim Calcs'!$C$11*1000/60/60*(1-JP164)</f>
        <v>0</v>
      </c>
      <c r="JR164" s="119">
        <f>JR163+'DT-Prelim Calcs'!$C$11</f>
        <v>6.4000000000000048</v>
      </c>
      <c r="JS164" s="2">
        <f>KC164/'Drive Train'!$G$35</f>
        <v>0.87467058535694753</v>
      </c>
      <c r="JT164" s="88">
        <f>KA164*12*60/(PI() * 'Drive Train'!$G$17)/JS$2*JS164</f>
        <v>4110.8369388293522</v>
      </c>
      <c r="JU164" s="2">
        <f>('DT-Prelim Calcs'!$C$6*JS164-JT164)/('DT-Prelim Calcs'!$C$6*JS164)*'DT-Prelim Calcs'!$C$7*JS164</f>
        <v>0.24077181238251064</v>
      </c>
      <c r="JV164" s="110">
        <f>JU164/'DT-Prelim Calcs'!$C$7*('DT-Prelim Calcs'!$C$8-'DT-Prelim Calcs'!$C$9)+'DT-Prelim Calcs'!$C$9</f>
        <v>17.685372953826892</v>
      </c>
      <c r="JW164" s="110">
        <f t="shared" si="236"/>
        <v>17.685372953826892</v>
      </c>
      <c r="JX164" s="2">
        <f t="shared" si="277"/>
        <v>1.8312137917142479E-10</v>
      </c>
      <c r="JY164" s="110">
        <f>JX164*'DT-Prelim Calcs'!$C$21/JS$2/'DT-Prelim Calcs'!$C$19/'DT-Prelim Calcs'!$C$18*3.39*'DT-Prelim Calcs'!$C$20</f>
        <v>6.8010059535644547E-9</v>
      </c>
      <c r="JZ164" s="88">
        <f t="shared" si="237"/>
        <v>1</v>
      </c>
      <c r="KA164" s="110">
        <f>JY163*'DT-Prelim Calcs'!$C$11+KA163</f>
        <v>12.304227579443037</v>
      </c>
      <c r="KB164" s="110">
        <f>KB163+0.5*JY164*'DT-Prelim Calcs'!$C$11^2+KA164*'DT-Prelim Calcs'!$C$11</f>
        <v>74.586598641698913</v>
      </c>
      <c r="KC164" s="110">
        <f>MIN('Drive Train'!$G$35-JW163*'DT-Prelim Calcs'!$C$21*'Drive Train'!$G$38,KC163+JW$2)</f>
        <v>11.108316434033233</v>
      </c>
      <c r="KD164" s="110">
        <f>'Drive Train'!$G$35-JW164*'DT-Prelim Calcs'!$C$21*'Drive Train'!$G$38</f>
        <v>11.108316434155579</v>
      </c>
      <c r="KE164" s="1">
        <f>IF(KB164&gt;='Drive Train'!$G$30,1,0)</f>
        <v>1</v>
      </c>
      <c r="KF164" s="110">
        <f>MIN(JV164,'DT-Prelim Calcs'!$C$10)*'DT-Prelim Calcs'!$C$11*1000/60/60*(1-KE164)</f>
        <v>0</v>
      </c>
      <c r="KG164" s="119">
        <f>KG163+'DT-Prelim Calcs'!$C$11</f>
        <v>6.4000000000000048</v>
      </c>
      <c r="KH164" s="2">
        <f>KR164/'Drive Train'!$G$35</f>
        <v>0.87467058535682929</v>
      </c>
      <c r="KI164" s="88">
        <f>KP164*12*60/(PI() * 'Drive Train'!$G$17)/KH$2*KH164</f>
        <v>4110.8369388276824</v>
      </c>
      <c r="KJ164" s="2">
        <f>('DT-Prelim Calcs'!$C$6*KH164-KI164)/('DT-Prelim Calcs'!$C$6*KH164)*'DT-Prelim Calcs'!$C$7*KH164</f>
        <v>0.24077181238274709</v>
      </c>
      <c r="KK164" s="110">
        <f>KJ164/'DT-Prelim Calcs'!$C$7*('DT-Prelim Calcs'!$C$8-'DT-Prelim Calcs'!$C$9)+'DT-Prelim Calcs'!$C$9</f>
        <v>17.685372953841313</v>
      </c>
      <c r="KL164" s="110">
        <f t="shared" si="238"/>
        <v>17.685372953841313</v>
      </c>
      <c r="KM164" s="2">
        <f t="shared" si="278"/>
        <v>1.8342313778951791E-10</v>
      </c>
      <c r="KN164" s="110">
        <f>KM164*'DT-Prelim Calcs'!$C$21/KH$2/'DT-Prelim Calcs'!$C$19/'DT-Prelim Calcs'!$C$18*3.39*'DT-Prelim Calcs'!$C$20</f>
        <v>6.8122130674878879E-9</v>
      </c>
      <c r="KO164" s="88">
        <f t="shared" si="239"/>
        <v>1</v>
      </c>
      <c r="KP164" s="110">
        <f>KN163*'DT-Prelim Calcs'!$C$11+KP163</f>
        <v>12.304227579439701</v>
      </c>
      <c r="KQ164" s="110">
        <f>KQ163+0.5*KN164*'DT-Prelim Calcs'!$C$11^2+KP164*'DT-Prelim Calcs'!$C$11</f>
        <v>74.582043205740717</v>
      </c>
      <c r="KR164" s="110">
        <f>MIN('Drive Train'!$G$35-KL163*'DT-Prelim Calcs'!$C$21*'Drive Train'!$G$38,KR163+KL$2)</f>
        <v>11.108316434031732</v>
      </c>
      <c r="KS164" s="110">
        <f>'Drive Train'!$G$35-KL164*'DT-Prelim Calcs'!$C$21*'Drive Train'!$G$38</f>
        <v>11.108316434154281</v>
      </c>
      <c r="KT164" s="1">
        <f>IF(KQ164&gt;='Drive Train'!$G$30,1,0)</f>
        <v>1</v>
      </c>
      <c r="KU164" s="110">
        <f>MIN(KK164,'DT-Prelim Calcs'!$C$10)*'DT-Prelim Calcs'!$C$11*1000/60/60*(1-KT164)</f>
        <v>0</v>
      </c>
      <c r="KV164" s="119">
        <f>KV163+'DT-Prelim Calcs'!$C$11</f>
        <v>6.4000000000000048</v>
      </c>
      <c r="KW164" s="2">
        <f>LG164/'Drive Train'!$G$35</f>
        <v>0.8746705853569402</v>
      </c>
      <c r="KX164" s="88">
        <f>LE164*12*60/(PI() * 'Drive Train'!$G$17)/KW$2*KW164</f>
        <v>4110.8369388292504</v>
      </c>
      <c r="KY164" s="2">
        <f>('DT-Prelim Calcs'!$C$6*KW164-KX164)/('DT-Prelim Calcs'!$C$6*KW164)*'DT-Prelim Calcs'!$C$7*KW164</f>
        <v>0.24077181238252485</v>
      </c>
      <c r="KZ164" s="110">
        <f>KY164/'DT-Prelim Calcs'!$C$7*('DT-Prelim Calcs'!$C$8-'DT-Prelim Calcs'!$C$9)+'DT-Prelim Calcs'!$C$9</f>
        <v>17.685372953827759</v>
      </c>
      <c r="LA164" s="110">
        <f t="shared" si="240"/>
        <v>17.685372953827759</v>
      </c>
      <c r="LB164" s="2">
        <f t="shared" si="279"/>
        <v>1.8313955907345303E-10</v>
      </c>
      <c r="LC164" s="110">
        <f>LB164*'DT-Prelim Calcs'!$C$21/KW$2/'DT-Prelim Calcs'!$C$19/'DT-Prelim Calcs'!$C$18*3.39*'DT-Prelim Calcs'!$C$20</f>
        <v>6.8016811430070444E-9</v>
      </c>
      <c r="LD164" s="88">
        <f t="shared" si="241"/>
        <v>1</v>
      </c>
      <c r="LE164" s="110">
        <f>LC163*'DT-Prelim Calcs'!$C$11+LE163</f>
        <v>12.304227579442836</v>
      </c>
      <c r="LF164" s="110">
        <f>LF163+0.5*LC164*'DT-Prelim Calcs'!$C$11^2+LE164*'DT-Prelim Calcs'!$C$11</f>
        <v>74.586383557223527</v>
      </c>
      <c r="LG164" s="110">
        <f>MIN('Drive Train'!$G$35-LA163*'DT-Prelim Calcs'!$C$21*'Drive Train'!$G$38,LG163+LA$2)</f>
        <v>11.10831643403314</v>
      </c>
      <c r="LH164" s="110">
        <f>'Drive Train'!$G$35-LA164*'DT-Prelim Calcs'!$C$21*'Drive Train'!$G$38</f>
        <v>11.108316434155501</v>
      </c>
      <c r="LI164" s="1">
        <f>IF(LF164&gt;='Drive Train'!$G$30,1,0)</f>
        <v>1</v>
      </c>
      <c r="LJ164" s="110">
        <f>MIN(KZ164,'DT-Prelim Calcs'!$C$10)*'DT-Prelim Calcs'!$C$11*1000/60/60*(1-LI164)</f>
        <v>0</v>
      </c>
      <c r="LK164" s="119">
        <f>LK163+'DT-Prelim Calcs'!$C$11</f>
        <v>6.4000000000000048</v>
      </c>
      <c r="LL164" s="2">
        <f>LV164/'Drive Train'!$G$35</f>
        <v>0.8746705853568566</v>
      </c>
      <c r="LM164" s="88">
        <f>LT164*12*60/(PI() * 'Drive Train'!$G$17)/LL$2*LL164</f>
        <v>4110.8369388280689</v>
      </c>
      <c r="LN164" s="2">
        <f>('DT-Prelim Calcs'!$C$6*LL164-LM164)/('DT-Prelim Calcs'!$C$6*LL164)*'DT-Prelim Calcs'!$C$7*LL164</f>
        <v>0.24077181238269221</v>
      </c>
      <c r="LO164" s="110">
        <f>LN164/'DT-Prelim Calcs'!$C$7*('DT-Prelim Calcs'!$C$8-'DT-Prelim Calcs'!$C$9)+'DT-Prelim Calcs'!$C$9</f>
        <v>17.685372953837962</v>
      </c>
      <c r="LP164" s="110">
        <f t="shared" si="242"/>
        <v>17.685372953837962</v>
      </c>
      <c r="LQ164" s="2">
        <f t="shared" si="280"/>
        <v>1.8335302720551283E-10</v>
      </c>
      <c r="LR164" s="110">
        <f>LQ164*'DT-Prelim Calcs'!$C$21/LL$2/'DT-Prelim Calcs'!$C$19/'DT-Prelim Calcs'!$C$18*3.39*'DT-Prelim Calcs'!$C$20</f>
        <v>6.8096092071337129E-9</v>
      </c>
      <c r="LS164" s="88">
        <f t="shared" si="243"/>
        <v>1</v>
      </c>
      <c r="LT164" s="110">
        <f>LR163*'DT-Prelim Calcs'!$C$11+LT163</f>
        <v>12.304227579440475</v>
      </c>
      <c r="LU164" s="110">
        <f>LU163+0.5*LR164*'DT-Prelim Calcs'!$C$11^2+LT164*'DT-Prelim Calcs'!$C$11</f>
        <v>74.583507973505675</v>
      </c>
      <c r="LV164" s="110">
        <f>MIN('Drive Train'!$G$35-LP163*'DT-Prelim Calcs'!$C$21*'Drive Train'!$G$38,LV163+LP$2)</f>
        <v>11.108316434032078</v>
      </c>
      <c r="LW164" s="110">
        <f>'Drive Train'!$G$35-LP164*'DT-Prelim Calcs'!$C$21*'Drive Train'!$G$38</f>
        <v>11.108316434154583</v>
      </c>
      <c r="LX164" s="1">
        <f>IF(LU164&gt;='Drive Train'!$G$30,1,0)</f>
        <v>1</v>
      </c>
      <c r="LY164" s="110">
        <f>MIN(LO164,'DT-Prelim Calcs'!$C$10)*'DT-Prelim Calcs'!$C$11*1000/60/60*(1-LX164)</f>
        <v>0</v>
      </c>
      <c r="LZ164" s="119">
        <f>LZ163+'DT-Prelim Calcs'!$C$11</f>
        <v>6.4000000000000048</v>
      </c>
    </row>
    <row r="165" spans="18:338" x14ac:dyDescent="0.2">
      <c r="R165" s="119">
        <f>R164+'DT-Prelim Calcs'!$C$11</f>
        <v>6.4400000000000048</v>
      </c>
      <c r="S165" s="2">
        <f>AG165/'Drive Train'!$G$35</f>
        <v>0</v>
      </c>
      <c r="T165" s="88">
        <f>AE165*12*60/(PI() * 'Drive Train'!$G$17)/S$2*ABS(S165)</f>
        <v>0</v>
      </c>
      <c r="U165" s="2">
        <f>IF(OR(AD164=1,AND($C$32=Motors!$C$28,'DT-Prelim Calcs'!AI164=1)),0,IF(AG165=0,-(V164+$C$9)/($C$8-$C$9)*$C$7,($C$6*S165-T165)/($C$6*S165)*$C$7*S165))</f>
        <v>0</v>
      </c>
      <c r="V165" s="110">
        <f>IF(AND(AD164=1,AI164=1),0,ABS(U165/$C$7*($C$8-$C$9)+$C$9) *'Drive Train'!$K$55 + V164*(1-'Drive Train'!$K$55))</f>
        <v>0</v>
      </c>
      <c r="W165" s="110">
        <f t="shared" si="196"/>
        <v>0</v>
      </c>
      <c r="X165" s="2">
        <f>MAX(MIN(IF(AND(AI164=1,AG165&lt;0),-1,1)*(W165-$C$9)/($C$8-$C$9)*$C$7-$C$29*AE165/T$2 -  AI164*$C$29/2,X$2),MAX(X$4:X164)*-1)</f>
        <v>-0.19877611615902296</v>
      </c>
      <c r="Y165" s="110">
        <f t="shared" si="197"/>
        <v>0</v>
      </c>
      <c r="Z165" s="110">
        <f t="shared" si="198"/>
        <v>0</v>
      </c>
      <c r="AA165" s="110">
        <f t="shared" si="199"/>
        <v>0</v>
      </c>
      <c r="AB165" s="110" t="e">
        <f t="shared" si="200"/>
        <v>#N/A</v>
      </c>
      <c r="AC165" s="88">
        <f t="shared" si="244"/>
        <v>0</v>
      </c>
      <c r="AD165" s="1">
        <f t="shared" si="201"/>
        <v>1</v>
      </c>
      <c r="AE165" s="110">
        <f t="shared" si="202"/>
        <v>0</v>
      </c>
      <c r="AF165" s="110" t="e">
        <f t="shared" si="203"/>
        <v>#N/A</v>
      </c>
      <c r="AG165" s="110">
        <f>IF(AI164=0,MIN('Drive Train'!$G$35-W164*$C$21*'Drive Train'!$G$38,AG164+W$2)-$C$3,IF(AE164-1&lt;=0,0,IF($C$32=Motors!$C$26,MAX(ABS('Drive Train'!$G$35-W164*$C$21*'Drive Train'!$G$38)*-1,AG164-W$2),MAX(0,ABS('Drive Train'!$G$35-W164*$C$21*'Drive Train'!$G$38)*-1,AG164-W$2))))</f>
        <v>0</v>
      </c>
      <c r="AH165" s="110">
        <f>'Drive Train'!$G$35-ABS(W165)*'DT-Prelim Calcs'!$C$21*'Drive Train'!$G$38</f>
        <v>12.7</v>
      </c>
      <c r="AI165" s="1">
        <f>IF(AJ165&gt;='Drive Train'!$G$30,1,0)</f>
        <v>1</v>
      </c>
      <c r="AJ165" s="110">
        <f>AJ164+0.5*Y165*'DT-Prelim Calcs'!$C$11^2+AE165*'DT-Prelim Calcs'!$C$11</f>
        <v>27.383415475911544</v>
      </c>
      <c r="AK165" s="110">
        <f t="shared" ref="AK165:AK196" si="281">MIN(W165,$C$10)*$C$11*1000/60/60*(1-AI165)</f>
        <v>0</v>
      </c>
      <c r="AL165" s="119">
        <f>AL164+'DT-Prelim Calcs'!$C$11</f>
        <v>6.4400000000000048</v>
      </c>
      <c r="AM165" s="2">
        <f>AW165/'Drive Train'!$G$35</f>
        <v>0.80928563282409671</v>
      </c>
      <c r="AN165" s="88">
        <f>AU165*12*60/(PI() * 'Drive Train'!$G$17)/AM$2*AM165</f>
        <v>3109.119940035835</v>
      </c>
      <c r="AO165" s="2">
        <f>('DT-Prelim Calcs'!$C$6*AM165-AN165)/('DT-Prelim Calcs'!$C$6*AM165)*'DT-Prelim Calcs'!$C$7*AM165</f>
        <v>0.3904319348418176</v>
      </c>
      <c r="AP165" s="110">
        <f>AO165/'DT-Prelim Calcs'!$C$7*('DT-Prelim Calcs'!$C$8-'DT-Prelim Calcs'!$C$9)+'DT-Prelim Calcs'!$C$9</f>
        <v>26.813579004536393</v>
      </c>
      <c r="AQ165" s="110">
        <f t="shared" si="205"/>
        <v>26.813579004536393</v>
      </c>
      <c r="AR165" s="2">
        <f t="shared" si="245"/>
        <v>0.19361812943283574</v>
      </c>
      <c r="AS165" s="110">
        <f>AR165*'DT-Prelim Calcs'!$C$21/AM$2/'DT-Prelim Calcs'!$C$19/'DT-Prelim Calcs'!$C$18*3.39*'DT-Prelim Calcs'!$C$20</f>
        <v>2.1572544783392646</v>
      </c>
      <c r="AT165" s="88">
        <f t="shared" si="206"/>
        <v>0</v>
      </c>
      <c r="AU165" s="110">
        <f>AS164*'DT-Prelim Calcs'!$C$11+AU164</f>
        <v>33.526098568976252</v>
      </c>
      <c r="AV165" s="110">
        <f>AV164+0.5*AS165*'DT-Prelim Calcs'!$C$11^2+AU165*'DT-Prelim Calcs'!$C$11</f>
        <v>133.93856421500905</v>
      </c>
      <c r="AW165" s="110">
        <f>MIN('Drive Train'!$G$35-AQ164*'DT-Prelim Calcs'!$C$21*'Drive Train'!$G$38,AW164+AQ$2)</f>
        <v>10.277927536866027</v>
      </c>
      <c r="AX165" s="110">
        <f>'Drive Train'!$G$35-AQ165*'DT-Prelim Calcs'!$C$21*'Drive Train'!$G$38</f>
        <v>10.286777889591724</v>
      </c>
      <c r="AY165" s="1">
        <f>IF(AV165&gt;='Drive Train'!$G$30,1,0)</f>
        <v>1</v>
      </c>
      <c r="AZ165" s="110">
        <f t="shared" si="246"/>
        <v>0</v>
      </c>
      <c r="BA165" s="119">
        <f>BA164+'DT-Prelim Calcs'!$C$11</f>
        <v>6.4400000000000048</v>
      </c>
      <c r="BB165" s="2">
        <f>BL165/'Drive Train'!$G$35</f>
        <v>0.87017816001089809</v>
      </c>
      <c r="BC165" s="88">
        <f>BJ165*12*60/(PI() * 'Drive Train'!$G$17)/BB$2*BB165</f>
        <v>4042.814355795399</v>
      </c>
      <c r="BD165" s="2">
        <f>('DT-Prelim Calcs'!$C$6*BB165-BC165)/('DT-Prelim Calcs'!$C$6*BB165)*'DT-Prelim Calcs'!$C$7*BB165</f>
        <v>0.25086075327435392</v>
      </c>
      <c r="BE165" s="110">
        <f>BD165/'DT-Prelim Calcs'!$C$7*('DT-Prelim Calcs'!$C$8-'DT-Prelim Calcs'!$C$9)+'DT-Prelim Calcs'!$C$9</f>
        <v>18.300726795457049</v>
      </c>
      <c r="BF165" s="110">
        <f t="shared" si="207"/>
        <v>18.300726795457049</v>
      </c>
      <c r="BG165" s="2">
        <f t="shared" si="247"/>
        <v>1.2850573114634112E-2</v>
      </c>
      <c r="BH165" s="110">
        <f>BG165*'DT-Prelim Calcs'!$C$21/BB$2/'DT-Prelim Calcs'!$C$19/'DT-Prelim Calcs'!$C$18*3.39*'DT-Prelim Calcs'!$C$20</f>
        <v>0.222722135661612</v>
      </c>
      <c r="BI165" s="88">
        <f t="shared" si="208"/>
        <v>1</v>
      </c>
      <c r="BJ165" s="110">
        <f>BH164*'DT-Prelim Calcs'!$C$11+BJ164</f>
        <v>26.063783880424612</v>
      </c>
      <c r="BK165" s="110">
        <f>BK164+0.5*BH165*'DT-Prelim Calcs'!$C$11^2+BJ165*'DT-Prelim Calcs'!$C$11</f>
        <v>129.25063377439298</v>
      </c>
      <c r="BL165" s="110">
        <f>MIN('Drive Train'!$G$35-BF164*'DT-Prelim Calcs'!$C$21*'Drive Train'!$G$38,BL164+BF$2)</f>
        <v>11.051262632138405</v>
      </c>
      <c r="BM165" s="110">
        <f>'Drive Train'!$G$35-BF165*'DT-Prelim Calcs'!$C$21*'Drive Train'!$G$38</f>
        <v>11.052934588408865</v>
      </c>
      <c r="BN165" s="1">
        <f>IF(BK165&gt;='Drive Train'!$G$30,1,0)</f>
        <v>1</v>
      </c>
      <c r="BO165" s="110">
        <f t="shared" si="248"/>
        <v>0</v>
      </c>
      <c r="BP165" s="119">
        <f>BP164+'DT-Prelim Calcs'!$C$11</f>
        <v>6.4400000000000048</v>
      </c>
      <c r="BQ165" s="2">
        <f>CA165/'Drive Train'!$G$35</f>
        <v>0.87459590511560736</v>
      </c>
      <c r="BR165" s="88">
        <f>BY165*12*60/(PI() * 'Drive Train'!$G$17)/BQ$2*BQ165</f>
        <v>4109.7240793295205</v>
      </c>
      <c r="BS165" s="2">
        <f>('DT-Prelim Calcs'!$C$6*BQ165-BR165)/('DT-Prelim Calcs'!$C$6*BQ165)*'DT-Prelim Calcs'!$C$7*BQ165</f>
        <v>0.24093520021050224</v>
      </c>
      <c r="BT165" s="110">
        <f>BS165/'DT-Prelim Calcs'!$C$7*('DT-Prelim Calcs'!$C$8-'DT-Prelim Calcs'!$C$9)+'DT-Prelim Calcs'!$C$9</f>
        <v>17.695338452555454</v>
      </c>
      <c r="BU165" s="110">
        <f t="shared" si="209"/>
        <v>17.695338452555454</v>
      </c>
      <c r="BV165" s="2">
        <f t="shared" si="249"/>
        <v>2.080146914608394E-4</v>
      </c>
      <c r="BW165" s="110">
        <f>BV165*'DT-Prelim Calcs'!$C$21/BQ$2/'DT-Prelim Calcs'!$C$19/'DT-Prelim Calcs'!$C$18*3.39*'DT-Prelim Calcs'!$C$20</f>
        <v>4.8928337527908575E-3</v>
      </c>
      <c r="BX165" s="88">
        <f t="shared" si="210"/>
        <v>1</v>
      </c>
      <c r="BY165" s="110">
        <f>BW164*'DT-Prelim Calcs'!$C$11+BY164</f>
        <v>19.424126857937566</v>
      </c>
      <c r="BZ165" s="110">
        <f>BZ164+0.5*BW165*'DT-Prelim Calcs'!$C$11^2+BY165*'DT-Prelim Calcs'!$C$11</f>
        <v>108.87393538545945</v>
      </c>
      <c r="CA165" s="110">
        <f>MIN('Drive Train'!$G$35-BU164*'DT-Prelim Calcs'!$C$21*'Drive Train'!$G$38,CA164+BU$2)</f>
        <v>11.107367994968213</v>
      </c>
      <c r="CB165" s="110">
        <f>'Drive Train'!$G$35-BU165*'DT-Prelim Calcs'!$C$21*'Drive Train'!$G$38</f>
        <v>11.107419539270008</v>
      </c>
      <c r="CC165" s="1">
        <f>IF(BZ165&gt;='Drive Train'!$G$30,1,0)</f>
        <v>1</v>
      </c>
      <c r="CD165" s="110">
        <f t="shared" si="250"/>
        <v>0</v>
      </c>
      <c r="CE165" s="119">
        <f>CE164+'DT-Prelim Calcs'!$C$11</f>
        <v>6.4400000000000048</v>
      </c>
      <c r="CF165" s="2">
        <f>CP165/'Drive Train'!$G$35</f>
        <v>0.87467027252213314</v>
      </c>
      <c r="CG165" s="88">
        <f>CN165*12*60/(PI() * 'Drive Train'!$G$17)/CF$2*CF165</f>
        <v>4110.8323733069765</v>
      </c>
      <c r="CH165" s="2">
        <f>('DT-Prelim Calcs'!$C$6*CF165-CG165)/('DT-Prelim Calcs'!$C$6*CF165)*'DT-Prelim Calcs'!$C$7*CF165</f>
        <v>0.24077247357763984</v>
      </c>
      <c r="CI165" s="110">
        <f>CH165/'DT-Prelim Calcs'!$C$7*('DT-Prelim Calcs'!$C$8-'DT-Prelim Calcs'!$C$9)+'DT-Prelim Calcs'!$C$9</f>
        <v>17.685413282040443</v>
      </c>
      <c r="CJ165" s="110">
        <f t="shared" si="211"/>
        <v>17.685413282040443</v>
      </c>
      <c r="CK165" s="2">
        <f t="shared" si="251"/>
        <v>8.4266658095799585E-7</v>
      </c>
      <c r="CL165" s="110">
        <f>CK165*'DT-Prelim Calcs'!$C$21/CF$2/'DT-Prelim Calcs'!$C$19/'DT-Prelim Calcs'!$C$18*3.39*'DT-Prelim Calcs'!$C$20</f>
        <v>2.5036860075634145E-5</v>
      </c>
      <c r="CM165" s="88">
        <f t="shared" si="212"/>
        <v>1</v>
      </c>
      <c r="CN165" s="110">
        <f>CL164*'DT-Prelim Calcs'!$C$11+CN164</f>
        <v>15.380272893770059</v>
      </c>
      <c r="CO165" s="110">
        <f>CO164+0.5*CL165*'DT-Prelim Calcs'!$C$11^2+CN165*'DT-Prelim Calcs'!$C$11</f>
        <v>91.019962426793015</v>
      </c>
      <c r="CP165" s="110">
        <f>MIN('Drive Train'!$G$35-CJ164*'DT-Prelim Calcs'!$C$21*'Drive Train'!$G$38,CP164+CJ$2)</f>
        <v>11.10831246103109</v>
      </c>
      <c r="CQ165" s="110">
        <f>'Drive Train'!$G$35-CJ165*'DT-Prelim Calcs'!$C$21*'Drive Train'!$G$38</f>
        <v>11.108312804616359</v>
      </c>
      <c r="CR165" s="1">
        <f>IF(CO165&gt;='Drive Train'!$G$30,1,0)</f>
        <v>1</v>
      </c>
      <c r="CS165" s="110">
        <f t="shared" si="252"/>
        <v>0</v>
      </c>
      <c r="CT165" s="119">
        <f>CT164+'DT-Prelim Calcs'!$C$11</f>
        <v>6.4400000000000048</v>
      </c>
      <c r="CU165" s="2">
        <f>DE165/'Drive Train'!$G$35</f>
        <v>0.87467058512618112</v>
      </c>
      <c r="CV165" s="88">
        <f>DC165*12*60/(PI() * 'Drive Train'!$G$17)/CU$2*CU165</f>
        <v>4110.8369355424275</v>
      </c>
      <c r="CW165" s="2">
        <f>('DT-Prelim Calcs'!$C$6*CU165-CV165)/('DT-Prelim Calcs'!$C$6*CU165)*'DT-Prelim Calcs'!$C$7*CU165</f>
        <v>0.24077181285071969</v>
      </c>
      <c r="CX165" s="110">
        <f>CW165/'DT-Prelim Calcs'!$C$7*('DT-Prelim Calcs'!$C$8-'DT-Prelim Calcs'!$C$9)+'DT-Prelim Calcs'!$C$9</f>
        <v>17.685372982384322</v>
      </c>
      <c r="CY165" s="110">
        <f t="shared" si="213"/>
        <v>17.685372982384322</v>
      </c>
      <c r="CZ165" s="2">
        <f t="shared" si="253"/>
        <v>7.803222512592356E-10</v>
      </c>
      <c r="DA165" s="110">
        <f>CZ165*'DT-Prelim Calcs'!$C$21/CU$2/'DT-Prelim Calcs'!$C$19/'DT-Prelim Calcs'!$C$18*3.39*'DT-Prelim Calcs'!$C$20</f>
        <v>2.8014626640035204E-8</v>
      </c>
      <c r="DB165" s="88">
        <f t="shared" si="214"/>
        <v>1</v>
      </c>
      <c r="DC165" s="110">
        <f>DA164*'DT-Prelim Calcs'!$C$11+DC164</f>
        <v>12.728511282259792</v>
      </c>
      <c r="DD165" s="110">
        <f>DD164+0.5*DA165*'DT-Prelim Calcs'!$C$11^2+DC165*'DT-Prelim Calcs'!$C$11</f>
        <v>77.362181051972996</v>
      </c>
      <c r="DE165" s="110">
        <f>MIN('Drive Train'!$G$35-CY164*'DT-Prelim Calcs'!$C$21*'Drive Train'!$G$38,DE164+CY$2)</f>
        <v>11.1083164311025</v>
      </c>
      <c r="DF165" s="110">
        <f>'Drive Train'!$G$35-CY165*'DT-Prelim Calcs'!$C$21*'Drive Train'!$G$38</f>
        <v>11.108316431585411</v>
      </c>
      <c r="DG165" s="1">
        <f>IF(DD165&gt;='Drive Train'!$G$30,1,0)</f>
        <v>1</v>
      </c>
      <c r="DH165" s="110">
        <f t="shared" si="254"/>
        <v>0</v>
      </c>
      <c r="DI165" s="119">
        <f>DI164+'DT-Prelim Calcs'!$C$11</f>
        <v>6.4400000000000048</v>
      </c>
      <c r="DJ165" s="2">
        <f>DT165/'Drive Train'!$G$35</f>
        <v>0.87467058542855591</v>
      </c>
      <c r="DK165" s="88">
        <f>DR165*12*60/(PI() * 'Drive Train'!$G$17)/DJ$2*DJ165</f>
        <v>4110.8369398415125</v>
      </c>
      <c r="DL165" s="2">
        <f>('DT-Prelim Calcs'!$C$6*DJ165-DK165)/('DT-Prelim Calcs'!$C$6*DJ165)*'DT-Prelim Calcs'!$C$7*DJ165</f>
        <v>0.2407718122391041</v>
      </c>
      <c r="DM165" s="110">
        <f>DL165/'DT-Prelim Calcs'!$C$7*('DT-Prelim Calcs'!$C$8-'DT-Prelim Calcs'!$C$9)+'DT-Prelim Calcs'!$C$9</f>
        <v>17.685372945080108</v>
      </c>
      <c r="DN165" s="110">
        <f t="shared" si="215"/>
        <v>17.685372945080108</v>
      </c>
      <c r="DO165" s="2">
        <f t="shared" si="255"/>
        <v>1.4432899320127035E-13</v>
      </c>
      <c r="DP165" s="110">
        <f>DO165*'DT-Prelim Calcs'!$C$21/DJ$2/'DT-Prelim Calcs'!$C$19/'DT-Prelim Calcs'!$C$18*3.39*'DT-Prelim Calcs'!$C$20</f>
        <v>6.074986944025291E-12</v>
      </c>
      <c r="DQ165" s="88">
        <f t="shared" si="216"/>
        <v>1</v>
      </c>
      <c r="DR165" s="110">
        <f>DP164*'DT-Prelim Calcs'!$C$11+DR164</f>
        <v>10.856671395410489</v>
      </c>
      <c r="DS165" s="110">
        <f>DS164+0.5*DP165*'DT-Prelim Calcs'!$C$11^2+DR165*'DT-Prelim Calcs'!$C$11</f>
        <v>66.95032527803636</v>
      </c>
      <c r="DT165" s="110">
        <f>MIN('Drive Train'!$G$35-DN164*'DT-Prelim Calcs'!$C$21*'Drive Train'!$G$38,DT164+DN$2)</f>
        <v>11.10831643494266</v>
      </c>
      <c r="DU165" s="110">
        <f>'Drive Train'!$G$35-DN165*'DT-Prelim Calcs'!$C$21*'Drive Train'!$G$38</f>
        <v>11.10831643494279</v>
      </c>
      <c r="DV165" s="1">
        <f>IF(DS165&gt;='Drive Train'!$G$30,1,0)</f>
        <v>1</v>
      </c>
      <c r="DW165" s="110">
        <f t="shared" si="256"/>
        <v>0</v>
      </c>
      <c r="DX165" s="119">
        <f>DX164+'DT-Prelim Calcs'!$C$11</f>
        <v>6.4400000000000048</v>
      </c>
      <c r="DY165" s="2">
        <f>EI165/'Drive Train'!$G$35</f>
        <v>0.87467058542861498</v>
      </c>
      <c r="DZ165" s="88">
        <f>EG165*12*60/(PI() * 'Drive Train'!$G$17)/DY$2*DY165</f>
        <v>4110.8369398423247</v>
      </c>
      <c r="EA165" s="2">
        <f>('DT-Prelim Calcs'!$C$6*DY165-DZ165)/('DT-Prelim Calcs'!$C$6*DY165)*'DT-Prelim Calcs'!$C$7*DY165</f>
        <v>0.24077181223899125</v>
      </c>
      <c r="EB165" s="110">
        <f>EA165/'DT-Prelim Calcs'!$C$7*('DT-Prelim Calcs'!$C$8-'DT-Prelim Calcs'!$C$9)+'DT-Prelim Calcs'!$C$9</f>
        <v>17.685372945073226</v>
      </c>
      <c r="EC165" s="110">
        <f t="shared" si="217"/>
        <v>17.685372945073226</v>
      </c>
      <c r="ED165" s="2">
        <f t="shared" si="257"/>
        <v>1.3877787807814457E-16</v>
      </c>
      <c r="EE165" s="110">
        <f>ED165*'DT-Prelim Calcs'!$C$21/DY$2/'DT-Prelim Calcs'!$C$19/'DT-Prelim Calcs'!$C$18*3.39*'DT-Prelim Calcs'!$C$20</f>
        <v>6.7003532470867188E-15</v>
      </c>
      <c r="EF165" s="88">
        <f t="shared" si="218"/>
        <v>1</v>
      </c>
      <c r="EG165" s="110">
        <f>EE164*'DT-Prelim Calcs'!$C$11+EG164</f>
        <v>9.4647904472821693</v>
      </c>
      <c r="EH165" s="110">
        <f>EH164+0.5*EE165*'DT-Prelim Calcs'!$C$11^2+EG165*'DT-Prelim Calcs'!$C$11</f>
        <v>58.876995334637911</v>
      </c>
      <c r="EI165" s="110">
        <f>MIN('Drive Train'!$G$35-EC164*'DT-Prelim Calcs'!$C$21*'Drive Train'!$G$38,EI164+EC$2)</f>
        <v>11.10831643494341</v>
      </c>
      <c r="EJ165" s="110">
        <f>'Drive Train'!$G$35-EC165*'DT-Prelim Calcs'!$C$21*'Drive Train'!$G$38</f>
        <v>11.10831643494341</v>
      </c>
      <c r="EK165" s="1">
        <f>IF(EH165&gt;='Drive Train'!$G$30,1,0)</f>
        <v>1</v>
      </c>
      <c r="EL165" s="110">
        <f t="shared" si="258"/>
        <v>0</v>
      </c>
      <c r="EM165" s="119">
        <f>EM164+'DT-Prelim Calcs'!$C$11</f>
        <v>6.4400000000000048</v>
      </c>
      <c r="EN165" s="2">
        <f>EX165/'Drive Train'!$G$35</f>
        <v>0.87467058542861498</v>
      </c>
      <c r="EO165" s="88">
        <f>EV165*12*60/(PI() * 'Drive Train'!$G$17)/EN$2*EN165</f>
        <v>4110.8369398423256</v>
      </c>
      <c r="EP165" s="2">
        <f>('DT-Prelim Calcs'!$C$6*EN165-EO165)/('DT-Prelim Calcs'!$C$6*EN165)*'DT-Prelim Calcs'!$C$7*EN165</f>
        <v>0.24077181223899105</v>
      </c>
      <c r="EQ165" s="110">
        <f>EP165/'DT-Prelim Calcs'!$C$7*('DT-Prelim Calcs'!$C$8-'DT-Prelim Calcs'!$C$9)+'DT-Prelim Calcs'!$C$9</f>
        <v>17.685372945073215</v>
      </c>
      <c r="ER165" s="110">
        <f t="shared" si="219"/>
        <v>17.685372945073215</v>
      </c>
      <c r="ES165" s="2">
        <f t="shared" si="259"/>
        <v>-8.3266726846886741E-17</v>
      </c>
      <c r="ET165" s="110">
        <f>ES165*'DT-Prelim Calcs'!$C$21/EN$2/'DT-Prelim Calcs'!$C$19/'DT-Prelim Calcs'!$C$18*3.39*'DT-Prelim Calcs'!$C$20</f>
        <v>-4.5356237364894706E-15</v>
      </c>
      <c r="EU165" s="88">
        <f t="shared" si="220"/>
        <v>1</v>
      </c>
      <c r="EV165" s="110">
        <f>ET164*'DT-Prelim Calcs'!$C$11+EV164</f>
        <v>8.3892460782728335</v>
      </c>
      <c r="EW165" s="110">
        <f>EW164+0.5*ET165*'DT-Prelim Calcs'!$C$11^2+EV165*'DT-Prelim Calcs'!$C$11</f>
        <v>52.483301090635351</v>
      </c>
      <c r="EX165" s="110">
        <f>MIN('Drive Train'!$G$35-ER164*'DT-Prelim Calcs'!$C$21*'Drive Train'!$G$38,EX164+ER$2)</f>
        <v>11.10831643494341</v>
      </c>
      <c r="EY165" s="110">
        <f>'Drive Train'!$G$35-ER165*'DT-Prelim Calcs'!$C$21*'Drive Train'!$G$38</f>
        <v>11.10831643494341</v>
      </c>
      <c r="EZ165" s="1">
        <f>IF(EW165&gt;='Drive Train'!$G$30,1,0)</f>
        <v>1</v>
      </c>
      <c r="FA165" s="110">
        <f t="shared" si="260"/>
        <v>0</v>
      </c>
      <c r="FB165" s="119">
        <f>FB164+'DT-Prelim Calcs'!$C$11</f>
        <v>6.4400000000000048</v>
      </c>
      <c r="FC165" s="2">
        <f>FM165/'Drive Train'!$G$35</f>
        <v>0.87467058542861498</v>
      </c>
      <c r="FD165" s="88">
        <f>FK165*12*60/(PI() * 'Drive Train'!$G$17)/FC$2*FC165</f>
        <v>4110.8369398423247</v>
      </c>
      <c r="FE165" s="2">
        <f>('DT-Prelim Calcs'!$C$6*FC165-FD165)/('DT-Prelim Calcs'!$C$6*FC165)*'DT-Prelim Calcs'!$C$7*FC165</f>
        <v>0.24077181223899125</v>
      </c>
      <c r="FF165" s="110">
        <f>FE165/'DT-Prelim Calcs'!$C$7*('DT-Prelim Calcs'!$C$8-'DT-Prelim Calcs'!$C$9)+'DT-Prelim Calcs'!$C$9</f>
        <v>17.685372945073226</v>
      </c>
      <c r="FG165" s="110">
        <f t="shared" si="221"/>
        <v>17.685372945073226</v>
      </c>
      <c r="FH165" s="2">
        <f t="shared" si="261"/>
        <v>1.1102230246251565E-16</v>
      </c>
      <c r="FI165" s="110">
        <f>FH165*'DT-Prelim Calcs'!$C$21/FC$2/'DT-Prelim Calcs'!$C$19/'DT-Prelim Calcs'!$C$18*3.39*'DT-Prelim Calcs'!$C$20</f>
        <v>6.7347140329692135E-15</v>
      </c>
      <c r="FJ165" s="88">
        <f t="shared" si="222"/>
        <v>1</v>
      </c>
      <c r="FK165" s="110">
        <f>FI164*'DT-Prelim Calcs'!$C$11+FK164</f>
        <v>7.5332005600817276</v>
      </c>
      <c r="FL165" s="110">
        <f>FL164+0.5*FI165*'DT-Prelim Calcs'!$C$11^2+FK165*'DT-Prelim Calcs'!$C$11</f>
        <v>47.317890613247584</v>
      </c>
      <c r="FM165" s="110">
        <f>MIN('Drive Train'!$G$35-FG164*'DT-Prelim Calcs'!$C$21*'Drive Train'!$G$38,FM164+FG$2)</f>
        <v>11.10831643494341</v>
      </c>
      <c r="FN165" s="110">
        <f>'Drive Train'!$G$35-FG165*'DT-Prelim Calcs'!$C$21*'Drive Train'!$G$38</f>
        <v>11.10831643494341</v>
      </c>
      <c r="FO165" s="1">
        <f>IF(FL165&gt;='Drive Train'!$G$30,1,0)</f>
        <v>1</v>
      </c>
      <c r="FP165" s="110">
        <f t="shared" si="262"/>
        <v>0</v>
      </c>
      <c r="FQ165" s="119">
        <f>FQ164+'DT-Prelim Calcs'!$C$11</f>
        <v>6.4400000000000048</v>
      </c>
      <c r="FR165" s="2">
        <f>GB165/'Drive Train'!$G$35</f>
        <v>0.87467058542861498</v>
      </c>
      <c r="FS165" s="88">
        <f>FZ165*12*60/(PI() * 'Drive Train'!$G$17)/FR$2*FR165</f>
        <v>4110.8369398423247</v>
      </c>
      <c r="FT165" s="2">
        <f>('DT-Prelim Calcs'!$C$6*FR165-FS165)/('DT-Prelim Calcs'!$C$6*FR165)*'DT-Prelim Calcs'!$C$7*FR165</f>
        <v>0.24077181223899125</v>
      </c>
      <c r="FU165" s="110">
        <f>FT165/'DT-Prelim Calcs'!$C$7*('DT-Prelim Calcs'!$C$8-'DT-Prelim Calcs'!$C$9)+'DT-Prelim Calcs'!$C$9</f>
        <v>17.685372945073226</v>
      </c>
      <c r="FV165" s="110">
        <f t="shared" si="223"/>
        <v>17.685372945073226</v>
      </c>
      <c r="FW165" s="2">
        <f t="shared" si="263"/>
        <v>1.3877787807814457E-16</v>
      </c>
      <c r="FX165" s="110">
        <f>FW165*'DT-Prelim Calcs'!$C$21/FR$2/'DT-Prelim Calcs'!$C$19/'DT-Prelim Calcs'!$C$18*3.39*'DT-Prelim Calcs'!$C$20</f>
        <v>9.2774121882739154E-15</v>
      </c>
      <c r="FY165" s="88">
        <f t="shared" si="224"/>
        <v>1</v>
      </c>
      <c r="FZ165" s="110">
        <f>FX164*'DT-Prelim Calcs'!$C$11+FZ164</f>
        <v>6.8356819897037893</v>
      </c>
      <c r="GA165" s="110">
        <f>GA164+0.5*FX165*'DT-Prelim Calcs'!$C$11^2+FZ165*'DT-Prelim Calcs'!$C$11</f>
        <v>43.065244168986304</v>
      </c>
      <c r="GB165" s="110">
        <f>MIN('Drive Train'!$G$35-FV164*'DT-Prelim Calcs'!$C$21*'Drive Train'!$G$38,GB164+FV$2)</f>
        <v>11.10831643494341</v>
      </c>
      <c r="GC165" s="110">
        <f>'Drive Train'!$G$35-FV165*'DT-Prelim Calcs'!$C$21*'Drive Train'!$G$38</f>
        <v>11.10831643494341</v>
      </c>
      <c r="GD165" s="1">
        <f>IF(GA165&gt;='Drive Train'!$G$30,1,0)</f>
        <v>1</v>
      </c>
      <c r="GE165" s="110">
        <f t="shared" si="264"/>
        <v>0</v>
      </c>
      <c r="GF165" s="119">
        <f>GF164+'DT-Prelim Calcs'!$C$11</f>
        <v>6.4400000000000048</v>
      </c>
      <c r="GG165" s="2">
        <f>GQ165/'Drive Train'!$G$35</f>
        <v>0.87467058528223152</v>
      </c>
      <c r="GH165" s="88">
        <f>GO165*12*60/(PI() * 'Drive Train'!$G$17)/GG$2*GG165</f>
        <v>4110.8369377732915</v>
      </c>
      <c r="GI165" s="2">
        <f>('DT-Prelim Calcs'!$C$6*GG165-GH165)/('DT-Prelim Calcs'!$C$6*GG165)*'DT-Prelim Calcs'!$C$7*GG165</f>
        <v>0.2407718125321347</v>
      </c>
      <c r="GJ165" s="110">
        <f>GI165/'DT-Prelim Calcs'!$C$7*('DT-Prelim Calcs'!$C$8-'DT-Prelim Calcs'!$C$9)+'DT-Prelim Calcs'!$C$9</f>
        <v>17.685372962952897</v>
      </c>
      <c r="GK165" s="110">
        <f t="shared" si="265"/>
        <v>17.685372962952897</v>
      </c>
      <c r="GL165" s="2">
        <f t="shared" si="266"/>
        <v>3.7403175001671229E-10</v>
      </c>
      <c r="GM165" s="110">
        <f>GL165*'DT-Prelim Calcs'!$C$21/GG$2/'DT-Prelim Calcs'!$C$19/'DT-Prelim Calcs'!$C$18*3.39*'DT-Prelim Calcs'!$C$20</f>
        <v>1.3891289865747902E-8</v>
      </c>
      <c r="GN165" s="88">
        <f t="shared" si="225"/>
        <v>1</v>
      </c>
      <c r="GO165" s="110">
        <f>GM164*'DT-Prelim Calcs'!$C$11+GO164</f>
        <v>12.304227577333171</v>
      </c>
      <c r="GP165" s="110">
        <f>GP164+0.5*GM165*'DT-Prelim Calcs'!$C$11^2+GO165*'DT-Prelim Calcs'!$C$11</f>
        <v>73.160921976375278</v>
      </c>
      <c r="GQ165" s="110">
        <f>MIN('Drive Train'!$G$35-GK164*'DT-Prelim Calcs'!$C$21*'Drive Train'!$G$38,GQ164+GK$2)</f>
        <v>11.10831643308434</v>
      </c>
      <c r="GR165" s="110">
        <f>'Drive Train'!$G$35-GK165*'DT-Prelim Calcs'!$C$21*'Drive Train'!$G$38</f>
        <v>11.108316433334238</v>
      </c>
      <c r="GS165" s="1">
        <f>IF(GP165&gt;='Drive Train'!$G$30,1,0)</f>
        <v>1</v>
      </c>
      <c r="GT165" s="110">
        <f t="shared" si="267"/>
        <v>0</v>
      </c>
      <c r="GU165" s="119">
        <f>GU164+'DT-Prelim Calcs'!$C$11</f>
        <v>6.4400000000000048</v>
      </c>
      <c r="GV165" s="2">
        <f>HF165/'Drive Train'!$G$35</f>
        <v>0.8746705853239779</v>
      </c>
      <c r="GW165" s="88">
        <f>HD165*12*60/(PI() * 'Drive Train'!$G$17)/GV$2*GV165</f>
        <v>4110.8369383633481</v>
      </c>
      <c r="GX165" s="2">
        <f>('DT-Prelim Calcs'!$C$6*GV165-GW165)/('DT-Prelim Calcs'!$C$6*GV165)*'DT-Prelim Calcs'!$C$7*GV165</f>
        <v>0.24077181244853468</v>
      </c>
      <c r="GY165" s="110">
        <f>GX165/'DT-Prelim Calcs'!$C$7*('DT-Prelim Calcs'!$C$8-'DT-Prelim Calcs'!$C$9)+'DT-Prelim Calcs'!$C$9</f>
        <v>17.685372957853886</v>
      </c>
      <c r="GZ165" s="110">
        <f t="shared" si="226"/>
        <v>17.685372957853886</v>
      </c>
      <c r="HA165" s="2">
        <f t="shared" si="268"/>
        <v>2.6736365899004966E-10</v>
      </c>
      <c r="HB165" s="110">
        <f>HA165*'DT-Prelim Calcs'!$C$21/GV$2/'DT-Prelim Calcs'!$C$19/'DT-Prelim Calcs'!$C$18*3.39*'DT-Prelim Calcs'!$C$20</f>
        <v>9.929708070055031E-9</v>
      </c>
      <c r="HC165" s="88">
        <f t="shared" si="227"/>
        <v>1</v>
      </c>
      <c r="HD165" s="110">
        <f>HB164*'DT-Prelim Calcs'!$C$11+HD164</f>
        <v>12.304227578512023</v>
      </c>
      <c r="HE165" s="110">
        <f>HE164+0.5*HB165*'DT-Prelim Calcs'!$C$11^2+HD165*'DT-Prelim Calcs'!$C$11</f>
        <v>73.828539000168078</v>
      </c>
      <c r="HF165" s="110">
        <f>MIN('Drive Train'!$G$35-GZ164*'DT-Prelim Calcs'!$C$21*'Drive Train'!$G$38,HF164+GZ$2)</f>
        <v>11.108316433614519</v>
      </c>
      <c r="HG165" s="110">
        <f>'Drive Train'!$G$35-GZ165*'DT-Prelim Calcs'!$C$21*'Drive Train'!$G$38</f>
        <v>11.108316433793149</v>
      </c>
      <c r="HH165" s="1">
        <f>IF(HE165&gt;='Drive Train'!$G$30,1,0)</f>
        <v>1</v>
      </c>
      <c r="HI165" s="110">
        <f t="shared" si="269"/>
        <v>0</v>
      </c>
      <c r="HJ165" s="119">
        <f>HJ164+'DT-Prelim Calcs'!$C$11</f>
        <v>6.4400000000000048</v>
      </c>
      <c r="HK165" s="2">
        <f>HU165/'Drive Train'!$G$35</f>
        <v>0.8746705853442045</v>
      </c>
      <c r="HL165" s="88">
        <f>HS165*12*60/(PI() * 'Drive Train'!$G$17)/HK$2*HK165</f>
        <v>4110.8369386492386</v>
      </c>
      <c r="HM165" s="2">
        <f>('DT-Prelim Calcs'!$C$6*HK165-HL165)/('DT-Prelim Calcs'!$C$6*HK165)*'DT-Prelim Calcs'!$C$7*HK165</f>
        <v>0.24077181240802922</v>
      </c>
      <c r="HN165" s="110">
        <f>HM165/'DT-Prelim Calcs'!$C$7*('DT-Prelim Calcs'!$C$8-'DT-Prelim Calcs'!$C$9)+'DT-Prelim Calcs'!$C$9</f>
        <v>17.685372955383343</v>
      </c>
      <c r="HO165" s="110">
        <f t="shared" si="228"/>
        <v>17.685372955383343</v>
      </c>
      <c r="HP165" s="2">
        <f t="shared" si="270"/>
        <v>2.1568141717054345E-10</v>
      </c>
      <c r="HQ165" s="110">
        <f>HP165*'DT-Prelim Calcs'!$C$21/HK$2/'DT-Prelim Calcs'!$C$19/'DT-Prelim Calcs'!$C$18*3.39*'DT-Prelim Calcs'!$C$20</f>
        <v>8.0102640603035595E-9</v>
      </c>
      <c r="HR165" s="88">
        <f t="shared" si="229"/>
        <v>1</v>
      </c>
      <c r="HS165" s="110">
        <f>HQ164*'DT-Prelim Calcs'!$C$11+HS164</f>
        <v>12.304227579083195</v>
      </c>
      <c r="HT165" s="110">
        <f>HT164+0.5*HQ165*'DT-Prelim Calcs'!$C$11^2+HS165*'DT-Prelim Calcs'!$C$11</f>
        <v>74.297261764825166</v>
      </c>
      <c r="HU165" s="110">
        <f>MIN('Drive Train'!$G$35-HO164*'DT-Prelim Calcs'!$C$21*'Drive Train'!$G$38,HU164+HO$2)</f>
        <v>11.108316433871396</v>
      </c>
      <c r="HV165" s="110">
        <f>'Drive Train'!$G$35-HO165*'DT-Prelim Calcs'!$C$21*'Drive Train'!$G$38</f>
        <v>11.108316434015499</v>
      </c>
      <c r="HW165" s="1">
        <f>IF(HT165&gt;='Drive Train'!$G$30,1,0)</f>
        <v>1</v>
      </c>
      <c r="HX165" s="110">
        <f t="shared" si="271"/>
        <v>0</v>
      </c>
      <c r="HY165" s="119">
        <f>HY164+'DT-Prelim Calcs'!$C$11</f>
        <v>6.4400000000000048</v>
      </c>
      <c r="HZ165" s="2">
        <f>IJ165/'Drive Train'!$G$35</f>
        <v>0.87467058535508146</v>
      </c>
      <c r="IA165" s="88">
        <f>IH165*12*60/(PI() * 'Drive Train'!$G$17)/HZ$2*HZ165</f>
        <v>4110.836938802976</v>
      </c>
      <c r="IB165" s="2">
        <f>('DT-Prelim Calcs'!$C$6*HZ165-IA165)/('DT-Prelim Calcs'!$C$6*HZ165)*'DT-Prelim Calcs'!$C$7*HZ165</f>
        <v>0.2407718123862477</v>
      </c>
      <c r="IC165" s="110">
        <f>IB165/'DT-Prelim Calcs'!$C$7*('DT-Prelim Calcs'!$C$8-'DT-Prelim Calcs'!$C$9)+'DT-Prelim Calcs'!$C$9</f>
        <v>17.685372954054824</v>
      </c>
      <c r="ID165" s="110">
        <f t="shared" si="230"/>
        <v>17.685372954054824</v>
      </c>
      <c r="IE165" s="2">
        <f t="shared" si="272"/>
        <v>1.8788959277316053E-10</v>
      </c>
      <c r="IF165" s="110">
        <f>IE165*'DT-Prelim Calcs'!$C$21/HZ$2/'DT-Prelim Calcs'!$C$19/'DT-Prelim Calcs'!$C$18*3.39*'DT-Prelim Calcs'!$C$20</f>
        <v>6.9780942282378036E-9</v>
      </c>
      <c r="IG165" s="88">
        <f t="shared" si="231"/>
        <v>1</v>
      </c>
      <c r="IH165" s="110">
        <f>IF164*'DT-Prelim Calcs'!$C$11+IH164</f>
        <v>12.304227579390341</v>
      </c>
      <c r="II165" s="110">
        <f>II164+0.5*IF165*'DT-Prelim Calcs'!$C$11^2+IH165*'DT-Prelim Calcs'!$C$11</f>
        <v>74.626327136020251</v>
      </c>
      <c r="IJ165" s="110">
        <f>MIN('Drive Train'!$G$35-ID164*'DT-Prelim Calcs'!$C$21*'Drive Train'!$G$38,IJ164+ID$2)</f>
        <v>11.108316434009534</v>
      </c>
      <c r="IK165" s="110">
        <f>'Drive Train'!$G$35-ID165*'DT-Prelim Calcs'!$C$21*'Drive Train'!$G$38</f>
        <v>11.108316434135066</v>
      </c>
      <c r="IL165" s="1">
        <f>IF(II165&gt;='Drive Train'!$G$30,1,0)</f>
        <v>1</v>
      </c>
      <c r="IM165" s="110">
        <f t="shared" si="273"/>
        <v>0</v>
      </c>
      <c r="IN165" s="119">
        <f>IN164+'DT-Prelim Calcs'!$C$11</f>
        <v>6.4400000000000048</v>
      </c>
      <c r="IO165" s="2">
        <f>IY165/'Drive Train'!$G$35</f>
        <v>0.87467058536146669</v>
      </c>
      <c r="IP165" s="88">
        <f>IW165*12*60/(PI() * 'Drive Train'!$G$17)/IO$2*IO165</f>
        <v>4110.8369388932288</v>
      </c>
      <c r="IQ165" s="2">
        <f>('DT-Prelim Calcs'!$C$6*IO165-IP165)/('DT-Prelim Calcs'!$C$6*IO165)*'DT-Prelim Calcs'!$C$7*IO165</f>
        <v>0.24077181237346032</v>
      </c>
      <c r="IR165" s="110">
        <f>IQ165/'DT-Prelim Calcs'!$C$7*('DT-Prelim Calcs'!$C$8-'DT-Prelim Calcs'!$C$9)+'DT-Prelim Calcs'!$C$9</f>
        <v>17.685372953274886</v>
      </c>
      <c r="IS165" s="110">
        <f t="shared" si="232"/>
        <v>17.685372953274886</v>
      </c>
      <c r="IT165" s="2">
        <f t="shared" si="274"/>
        <v>1.7157381071442046E-10</v>
      </c>
      <c r="IU165" s="110">
        <f>IT165*'DT-Prelim Calcs'!$C$21/IO$2/'DT-Prelim Calcs'!$C$19/'DT-Prelim Calcs'!$C$18*3.39*'DT-Prelim Calcs'!$C$20</f>
        <v>6.3721369586899622E-9</v>
      </c>
      <c r="IV165" s="88">
        <f t="shared" si="233"/>
        <v>1</v>
      </c>
      <c r="IW165" s="110">
        <f>IU164*'DT-Prelim Calcs'!$C$11+IW164</f>
        <v>12.304227579570654</v>
      </c>
      <c r="IX165" s="110">
        <f>IX164+0.5*IU165*'DT-Prelim Calcs'!$C$11^2+IW165*'DT-Prelim Calcs'!$C$11</f>
        <v>74.859044917433835</v>
      </c>
      <c r="IY165" s="110">
        <f>MIN('Drive Train'!$G$35-IS164*'DT-Prelim Calcs'!$C$21*'Drive Train'!$G$38,IY164+IS$2)</f>
        <v>11.108316434090627</v>
      </c>
      <c r="IZ165" s="110">
        <f>'Drive Train'!$G$35-IS165*'DT-Prelim Calcs'!$C$21*'Drive Train'!$G$38</f>
        <v>11.10831643420526</v>
      </c>
      <c r="JA165" s="1">
        <f>IF(IX165&gt;='Drive Train'!$G$30,1,0)</f>
        <v>1</v>
      </c>
      <c r="JB165" s="110">
        <f t="shared" si="275"/>
        <v>0</v>
      </c>
      <c r="JC165" s="119">
        <f>JC164+'DT-Prelim Calcs'!$C$11</f>
        <v>6.4400000000000048</v>
      </c>
      <c r="JD165" s="2">
        <f>JN165/'Drive Train'!$G$35</f>
        <v>0.8746705853652057</v>
      </c>
      <c r="JE165" s="88">
        <f>JL165*12*60/(PI() * 'Drive Train'!$G$17)/JD$2*JD165</f>
        <v>4110.8369389460768</v>
      </c>
      <c r="JF165" s="2">
        <f>('DT-Prelim Calcs'!$C$6*JD165-JE165)/('DT-Prelim Calcs'!$C$6*JD165)*'DT-Prelim Calcs'!$C$7*JD165</f>
        <v>0.24077181236597286</v>
      </c>
      <c r="JG165" s="110">
        <f>JF165/'DT-Prelim Calcs'!$C$7*('DT-Prelim Calcs'!$C$8-'DT-Prelim Calcs'!$C$9)+'DT-Prelim Calcs'!$C$9</f>
        <v>17.685372952818206</v>
      </c>
      <c r="JH165" s="110">
        <f t="shared" si="234"/>
        <v>17.685372952818206</v>
      </c>
      <c r="JI165" s="2">
        <f t="shared" si="276"/>
        <v>1.620203693430966E-10</v>
      </c>
      <c r="JJ165" s="110">
        <f>JI165*'DT-Prelim Calcs'!$C$21/JD$2/'DT-Prelim Calcs'!$C$19/'DT-Prelim Calcs'!$C$18*3.39*'DT-Prelim Calcs'!$C$20</f>
        <v>6.0173285144908865E-9</v>
      </c>
      <c r="JK165" s="88">
        <f t="shared" si="235"/>
        <v>1</v>
      </c>
      <c r="JL165" s="110">
        <f>JJ164*'DT-Prelim Calcs'!$C$11+JL164</f>
        <v>12.304227579676235</v>
      </c>
      <c r="JM165" s="110">
        <f>JM164+0.5*JJ165*'DT-Prelim Calcs'!$C$11^2+JL165*'DT-Prelim Calcs'!$C$11</f>
        <v>75.016677661569545</v>
      </c>
      <c r="JN165" s="110">
        <f>MIN('Drive Train'!$G$35-JH164*'DT-Prelim Calcs'!$C$21*'Drive Train'!$G$38,JN164+JH$2)</f>
        <v>11.108316434138112</v>
      </c>
      <c r="JO165" s="110">
        <f>'Drive Train'!$G$35-JH165*'DT-Prelim Calcs'!$C$21*'Drive Train'!$G$38</f>
        <v>11.10831643424636</v>
      </c>
      <c r="JP165" s="1">
        <f>IF(JM165&gt;='Drive Train'!$G$30,1,0)</f>
        <v>1</v>
      </c>
      <c r="JQ165" s="110">
        <f>MIN(JG165,'DT-Prelim Calcs'!$C$10)*'DT-Prelim Calcs'!$C$11*1000/60/60*(1-JP165)</f>
        <v>0</v>
      </c>
      <c r="JR165" s="119">
        <f>JR164+'DT-Prelim Calcs'!$C$11</f>
        <v>6.4400000000000048</v>
      </c>
      <c r="JS165" s="2">
        <f>KC165/'Drive Train'!$G$35</f>
        <v>0.87467058536658115</v>
      </c>
      <c r="JT165" s="88">
        <f>KA165*12*60/(PI() * 'Drive Train'!$G$17)/JS$2*JS165</f>
        <v>4110.8369389655181</v>
      </c>
      <c r="JU165" s="2">
        <f>('DT-Prelim Calcs'!$C$6*JS165-JT165)/('DT-Prelim Calcs'!$C$6*JS165)*'DT-Prelim Calcs'!$C$7*JS165</f>
        <v>0.24077181236321837</v>
      </c>
      <c r="JV165" s="110">
        <f>JU165/'DT-Prelim Calcs'!$C$7*('DT-Prelim Calcs'!$C$8-'DT-Prelim Calcs'!$C$9)+'DT-Prelim Calcs'!$C$9</f>
        <v>17.685372952650198</v>
      </c>
      <c r="JW165" s="110">
        <f t="shared" si="236"/>
        <v>17.685372952650198</v>
      </c>
      <c r="JX165" s="2">
        <f t="shared" si="277"/>
        <v>1.5850576406961636E-10</v>
      </c>
      <c r="JY165" s="110">
        <f>JX165*'DT-Prelim Calcs'!$C$21/JS$2/'DT-Prelim Calcs'!$C$19/'DT-Prelim Calcs'!$C$18*3.39*'DT-Prelim Calcs'!$C$20</f>
        <v>5.8867984174726017E-9</v>
      </c>
      <c r="JZ165" s="88">
        <f t="shared" si="237"/>
        <v>1</v>
      </c>
      <c r="KA165" s="110">
        <f>JY164*'DT-Prelim Calcs'!$C$11+KA164</f>
        <v>12.304227579715077</v>
      </c>
      <c r="KB165" s="110">
        <f>KB164+0.5*JY165*'DT-Prelim Calcs'!$C$11^2+KA165*'DT-Prelim Calcs'!$C$11</f>
        <v>75.078767744892218</v>
      </c>
      <c r="KC165" s="110">
        <f>MIN('Drive Train'!$G$35-JW164*'DT-Prelim Calcs'!$C$21*'Drive Train'!$G$38,KC164+JW$2)</f>
        <v>11.108316434155579</v>
      </c>
      <c r="KD165" s="110">
        <f>'Drive Train'!$G$35-JW165*'DT-Prelim Calcs'!$C$21*'Drive Train'!$G$38</f>
        <v>11.108316434261482</v>
      </c>
      <c r="KE165" s="1">
        <f>IF(KB165&gt;='Drive Train'!$G$30,1,0)</f>
        <v>1</v>
      </c>
      <c r="KF165" s="110">
        <f>MIN(JV165,'DT-Prelim Calcs'!$C$10)*'DT-Prelim Calcs'!$C$11*1000/60/60*(1-KE165)</f>
        <v>0</v>
      </c>
      <c r="KG165" s="119">
        <f>KG164+'DT-Prelim Calcs'!$C$11</f>
        <v>6.4400000000000048</v>
      </c>
      <c r="KH165" s="2">
        <f>KR165/'Drive Train'!$G$35</f>
        <v>0.8746705853664789</v>
      </c>
      <c r="KI165" s="88">
        <f>KP165*12*60/(PI() * 'Drive Train'!$G$17)/KH$2*KH165</f>
        <v>4110.836938964072</v>
      </c>
      <c r="KJ165" s="2">
        <f>('DT-Prelim Calcs'!$C$6*KH165-KI165)/('DT-Prelim Calcs'!$C$6*KH165)*'DT-Prelim Calcs'!$C$7*KH165</f>
        <v>0.24077181236342324</v>
      </c>
      <c r="KK165" s="110">
        <f>KJ165/'DT-Prelim Calcs'!$C$7*('DT-Prelim Calcs'!$C$8-'DT-Prelim Calcs'!$C$9)+'DT-Prelim Calcs'!$C$9</f>
        <v>17.685372952662696</v>
      </c>
      <c r="KL165" s="110">
        <f t="shared" si="238"/>
        <v>17.685372952662696</v>
      </c>
      <c r="KM165" s="2">
        <f t="shared" si="278"/>
        <v>1.5876719383633997E-10</v>
      </c>
      <c r="KN165" s="110">
        <f>KM165*'DT-Prelim Calcs'!$C$21/KH$2/'DT-Prelim Calcs'!$C$19/'DT-Prelim Calcs'!$C$18*3.39*'DT-Prelim Calcs'!$C$20</f>
        <v>5.8965077447394184E-9</v>
      </c>
      <c r="KO165" s="88">
        <f t="shared" si="239"/>
        <v>1</v>
      </c>
      <c r="KP165" s="110">
        <f>KN164*'DT-Prelim Calcs'!$C$11+KP164</f>
        <v>12.304227579712189</v>
      </c>
      <c r="KQ165" s="110">
        <f>KQ164+0.5*KN165*'DT-Prelim Calcs'!$C$11^2+KP165*'DT-Prelim Calcs'!$C$11</f>
        <v>75.074212308933923</v>
      </c>
      <c r="KR165" s="110">
        <f>MIN('Drive Train'!$G$35-KL164*'DT-Prelim Calcs'!$C$21*'Drive Train'!$G$38,KR164+KL$2)</f>
        <v>11.108316434154281</v>
      </c>
      <c r="KS165" s="110">
        <f>'Drive Train'!$G$35-KL165*'DT-Prelim Calcs'!$C$21*'Drive Train'!$G$38</f>
        <v>11.108316434260356</v>
      </c>
      <c r="KT165" s="1">
        <f>IF(KQ165&gt;='Drive Train'!$G$30,1,0)</f>
        <v>1</v>
      </c>
      <c r="KU165" s="110">
        <f>MIN(KK165,'DT-Prelim Calcs'!$C$10)*'DT-Prelim Calcs'!$C$11*1000/60/60*(1-KT165)</f>
        <v>0</v>
      </c>
      <c r="KV165" s="119">
        <f>KV164+'DT-Prelim Calcs'!$C$11</f>
        <v>6.4400000000000048</v>
      </c>
      <c r="KW165" s="2">
        <f>LG165/'Drive Train'!$G$35</f>
        <v>0.87467058536657494</v>
      </c>
      <c r="KX165" s="88">
        <f>LE165*12*60/(PI() * 'Drive Train'!$G$17)/KW$2*KW165</f>
        <v>4110.8369389654308</v>
      </c>
      <c r="KY165" s="2">
        <f>('DT-Prelim Calcs'!$C$6*KW165-KX165)/('DT-Prelim Calcs'!$C$6*KW165)*'DT-Prelim Calcs'!$C$7*KW165</f>
        <v>0.24077181236323067</v>
      </c>
      <c r="KZ165" s="110">
        <f>KY165/'DT-Prelim Calcs'!$C$7*('DT-Prelim Calcs'!$C$8-'DT-Prelim Calcs'!$C$9)+'DT-Prelim Calcs'!$C$9</f>
        <v>17.685372952650948</v>
      </c>
      <c r="LA165" s="110">
        <f t="shared" si="240"/>
        <v>17.685372952650948</v>
      </c>
      <c r="LB165" s="2">
        <f t="shared" si="279"/>
        <v>1.5852147372541481E-10</v>
      </c>
      <c r="LC165" s="110">
        <f>LB165*'DT-Prelim Calcs'!$C$21/KW$2/'DT-Prelim Calcs'!$C$19/'DT-Prelim Calcs'!$C$18*3.39*'DT-Prelim Calcs'!$C$20</f>
        <v>5.8873818636168861E-9</v>
      </c>
      <c r="LD165" s="88">
        <f t="shared" si="241"/>
        <v>1</v>
      </c>
      <c r="LE165" s="110">
        <f>LC164*'DT-Prelim Calcs'!$C$11+LE164</f>
        <v>12.304227579714903</v>
      </c>
      <c r="LF165" s="110">
        <f>LF164+0.5*LC165*'DT-Prelim Calcs'!$C$11^2+LE165*'DT-Prelim Calcs'!$C$11</f>
        <v>75.078552660416833</v>
      </c>
      <c r="LG165" s="110">
        <f>MIN('Drive Train'!$G$35-LA164*'DT-Prelim Calcs'!$C$21*'Drive Train'!$G$38,LG164+LA$2)</f>
        <v>11.108316434155501</v>
      </c>
      <c r="LH165" s="110">
        <f>'Drive Train'!$G$35-LA165*'DT-Prelim Calcs'!$C$21*'Drive Train'!$G$38</f>
        <v>11.108316434261415</v>
      </c>
      <c r="LI165" s="1">
        <f>IF(LF165&gt;='Drive Train'!$G$30,1,0)</f>
        <v>1</v>
      </c>
      <c r="LJ165" s="110">
        <f>MIN(KZ165,'DT-Prelim Calcs'!$C$10)*'DT-Prelim Calcs'!$C$11*1000/60/60*(1-LI165)</f>
        <v>0</v>
      </c>
      <c r="LK165" s="119">
        <f>LK164+'DT-Prelim Calcs'!$C$11</f>
        <v>6.4400000000000048</v>
      </c>
      <c r="LL165" s="2">
        <f>LV165/'Drive Train'!$G$35</f>
        <v>0.87467058536650266</v>
      </c>
      <c r="LM165" s="88">
        <f>LT165*12*60/(PI() * 'Drive Train'!$G$17)/LL$2*LL165</f>
        <v>4110.8369389644076</v>
      </c>
      <c r="LN165" s="2">
        <f>('DT-Prelim Calcs'!$C$6*LL165-LM165)/('DT-Prelim Calcs'!$C$6*LL165)*'DT-Prelim Calcs'!$C$7*LL165</f>
        <v>0.2407718123633758</v>
      </c>
      <c r="LO165" s="110">
        <f>LN165/'DT-Prelim Calcs'!$C$7*('DT-Prelim Calcs'!$C$8-'DT-Prelim Calcs'!$C$9)+'DT-Prelim Calcs'!$C$9</f>
        <v>17.685372952659801</v>
      </c>
      <c r="LP165" s="110">
        <f t="shared" si="242"/>
        <v>17.685372952659801</v>
      </c>
      <c r="LQ165" s="2">
        <f t="shared" si="280"/>
        <v>1.5870660341477105E-10</v>
      </c>
      <c r="LR165" s="110">
        <f>LQ165*'DT-Prelim Calcs'!$C$21/LL$2/'DT-Prelim Calcs'!$C$19/'DT-Prelim Calcs'!$C$18*3.39*'DT-Prelim Calcs'!$C$20</f>
        <v>5.8942574568719732E-9</v>
      </c>
      <c r="LS165" s="88">
        <f t="shared" si="243"/>
        <v>1</v>
      </c>
      <c r="LT165" s="110">
        <f>LR164*'DT-Prelim Calcs'!$C$11+LT164</f>
        <v>12.30422757971286</v>
      </c>
      <c r="LU165" s="110">
        <f>LU164+0.5*LR165*'DT-Prelim Calcs'!$C$11^2+LT165*'DT-Prelim Calcs'!$C$11</f>
        <v>75.075677076698909</v>
      </c>
      <c r="LV165" s="110">
        <f>MIN('Drive Train'!$G$35-LP164*'DT-Prelim Calcs'!$C$21*'Drive Train'!$G$38,LV164+LP$2)</f>
        <v>11.108316434154583</v>
      </c>
      <c r="LW165" s="110">
        <f>'Drive Train'!$G$35-LP165*'DT-Prelim Calcs'!$C$21*'Drive Train'!$G$38</f>
        <v>11.108316434260617</v>
      </c>
      <c r="LX165" s="1">
        <f>IF(LU165&gt;='Drive Train'!$G$30,1,0)</f>
        <v>1</v>
      </c>
      <c r="LY165" s="110">
        <f>MIN(LO165,'DT-Prelim Calcs'!$C$10)*'DT-Prelim Calcs'!$C$11*1000/60/60*(1-LX165)</f>
        <v>0</v>
      </c>
      <c r="LZ165" s="119">
        <f>LZ164+'DT-Prelim Calcs'!$C$11</f>
        <v>6.4400000000000048</v>
      </c>
    </row>
    <row r="166" spans="18:338" x14ac:dyDescent="0.2">
      <c r="R166" s="119">
        <f>R165+'DT-Prelim Calcs'!$C$11</f>
        <v>6.4800000000000049</v>
      </c>
      <c r="S166" s="2">
        <f>AG166/'Drive Train'!$G$35</f>
        <v>0</v>
      </c>
      <c r="T166" s="88">
        <f>AE166*12*60/(PI() * 'Drive Train'!$G$17)/S$2*ABS(S166)</f>
        <v>0</v>
      </c>
      <c r="U166" s="2">
        <f>IF(OR(AD165=1,AND($C$32=Motors!$C$28,'DT-Prelim Calcs'!AI165=1)),0,IF(AG166=0,-(V165+$C$9)/($C$8-$C$9)*$C$7,($C$6*S166-T166)/($C$6*S166)*$C$7*S166))</f>
        <v>0</v>
      </c>
      <c r="V166" s="110">
        <f>IF(AND(AD165=1,AI165=1),0,ABS(U166/$C$7*($C$8-$C$9)+$C$9) *'Drive Train'!$K$55 + V165*(1-'Drive Train'!$K$55))</f>
        <v>0</v>
      </c>
      <c r="W166" s="110">
        <f t="shared" si="196"/>
        <v>0</v>
      </c>
      <c r="X166" s="2">
        <f>MAX(MIN(IF(AND(AI165=1,AG166&lt;0),-1,1)*(W166-$C$9)/($C$8-$C$9)*$C$7-$C$29*AE166/T$2 -  AI165*$C$29/2,X$2),MAX(X$4:X165)*-1)</f>
        <v>-0.19877611615902296</v>
      </c>
      <c r="Y166" s="110">
        <f t="shared" si="197"/>
        <v>0</v>
      </c>
      <c r="Z166" s="110">
        <f t="shared" si="198"/>
        <v>0</v>
      </c>
      <c r="AA166" s="110">
        <f t="shared" si="199"/>
        <v>0</v>
      </c>
      <c r="AB166" s="110" t="e">
        <f t="shared" si="200"/>
        <v>#N/A</v>
      </c>
      <c r="AC166" s="88">
        <f t="shared" si="244"/>
        <v>0</v>
      </c>
      <c r="AD166" s="1">
        <f t="shared" si="201"/>
        <v>1</v>
      </c>
      <c r="AE166" s="110">
        <f t="shared" si="202"/>
        <v>0</v>
      </c>
      <c r="AF166" s="110" t="e">
        <f t="shared" si="203"/>
        <v>#N/A</v>
      </c>
      <c r="AG166" s="110">
        <f>IF(AI165=0,MIN('Drive Train'!$G$35-W165*$C$21*'Drive Train'!$G$38,AG165+W$2)-$C$3,IF(AE165-1&lt;=0,0,IF($C$32=Motors!$C$26,MAX(ABS('Drive Train'!$G$35-W165*$C$21*'Drive Train'!$G$38)*-1,AG165-W$2),MAX(0,ABS('Drive Train'!$G$35-W165*$C$21*'Drive Train'!$G$38)*-1,AG165-W$2))))</f>
        <v>0</v>
      </c>
      <c r="AH166" s="110">
        <f>'Drive Train'!$G$35-ABS(W166)*'DT-Prelim Calcs'!$C$21*'Drive Train'!$G$38</f>
        <v>12.7</v>
      </c>
      <c r="AI166" s="1">
        <f>IF(AJ166&gt;='Drive Train'!$G$30,1,0)</f>
        <v>1</v>
      </c>
      <c r="AJ166" s="110">
        <f>AJ165+0.5*Y166*'DT-Prelim Calcs'!$C$11^2+AE166*'DT-Prelim Calcs'!$C$11</f>
        <v>27.383415475911544</v>
      </c>
      <c r="AK166" s="110">
        <f t="shared" si="281"/>
        <v>0</v>
      </c>
      <c r="AL166" s="119">
        <f>AL165+'DT-Prelim Calcs'!$C$11</f>
        <v>6.4800000000000049</v>
      </c>
      <c r="AM166" s="2">
        <f>AW166/'Drive Train'!$G$35</f>
        <v>0.80998251099147434</v>
      </c>
      <c r="AN166" s="88">
        <f>AU166*12*60/(PI() * 'Drive Train'!$G$17)/AM$2*AM166</f>
        <v>3119.8064213392358</v>
      </c>
      <c r="AO166" s="2">
        <f>('DT-Prelim Calcs'!$C$6*AM166-AN166)/('DT-Prelim Calcs'!$C$6*AM166)*'DT-Prelim Calcs'!$C$7*AM166</f>
        <v>0.38883440657874546</v>
      </c>
      <c r="AP166" s="110">
        <f>AO166/'DT-Prelim Calcs'!$C$7*('DT-Prelim Calcs'!$C$8-'DT-Prelim Calcs'!$C$9)+'DT-Prelim Calcs'!$C$9</f>
        <v>26.716141110476677</v>
      </c>
      <c r="AQ166" s="110">
        <f t="shared" si="205"/>
        <v>26.716141110476677</v>
      </c>
      <c r="AR166" s="2">
        <f t="shared" si="245"/>
        <v>0.19151403764911551</v>
      </c>
      <c r="AS166" s="110">
        <f>AR166*'DT-Prelim Calcs'!$C$21/AM$2/'DT-Prelim Calcs'!$C$19/'DT-Prelim Calcs'!$C$18*3.39*'DT-Prelim Calcs'!$C$20</f>
        <v>2.133811108461849</v>
      </c>
      <c r="AT166" s="88">
        <f t="shared" si="206"/>
        <v>0</v>
      </c>
      <c r="AU166" s="110">
        <f>AS165*'DT-Prelim Calcs'!$C$11+AU165</f>
        <v>33.612388748109822</v>
      </c>
      <c r="AV166" s="110">
        <f>AV165+0.5*AS166*'DT-Prelim Calcs'!$C$11^2+AU166*'DT-Prelim Calcs'!$C$11</f>
        <v>135.28476681382023</v>
      </c>
      <c r="AW166" s="110">
        <f>MIN('Drive Train'!$G$35-AQ165*'DT-Prelim Calcs'!$C$21*'Drive Train'!$G$38,AW165+AQ$2)</f>
        <v>10.286777889591724</v>
      </c>
      <c r="AX166" s="110">
        <f>'Drive Train'!$G$35-AQ166*'DT-Prelim Calcs'!$C$21*'Drive Train'!$G$38</f>
        <v>10.295547300057098</v>
      </c>
      <c r="AY166" s="1">
        <f>IF(AV166&gt;='Drive Train'!$G$30,1,0)</f>
        <v>1</v>
      </c>
      <c r="AZ166" s="110">
        <f t="shared" si="246"/>
        <v>0</v>
      </c>
      <c r="BA166" s="119">
        <f>BA165+'DT-Prelim Calcs'!$C$11</f>
        <v>6.4800000000000049</v>
      </c>
      <c r="BB166" s="2">
        <f>BL166/'Drive Train'!$G$35</f>
        <v>0.87030981011093433</v>
      </c>
      <c r="BC166" s="88">
        <f>BJ166*12*60/(PI() * 'Drive Train'!$G$17)/BB$2*BB166</f>
        <v>4044.8080841900314</v>
      </c>
      <c r="BD166" s="2">
        <f>('DT-Prelim Calcs'!$C$6*BB166-BC166)/('DT-Prelim Calcs'!$C$6*BB166)*'DT-Prelim Calcs'!$C$7*BB166</f>
        <v>0.25056501740916665</v>
      </c>
      <c r="BE166" s="110">
        <f>BD166/'DT-Prelim Calcs'!$C$7*('DT-Prelim Calcs'!$C$8-'DT-Prelim Calcs'!$C$9)+'DT-Prelim Calcs'!$C$9</f>
        <v>18.282689005098106</v>
      </c>
      <c r="BF166" s="110">
        <f t="shared" si="207"/>
        <v>18.282689005098106</v>
      </c>
      <c r="BG166" s="2">
        <f t="shared" si="247"/>
        <v>1.2473482775549105E-2</v>
      </c>
      <c r="BH166" s="110">
        <f>BG166*'DT-Prelim Calcs'!$C$21/BB$2/'DT-Prelim Calcs'!$C$19/'DT-Prelim Calcs'!$C$18*3.39*'DT-Prelim Calcs'!$C$20</f>
        <v>0.21618652320999837</v>
      </c>
      <c r="BI166" s="88">
        <f t="shared" si="208"/>
        <v>1</v>
      </c>
      <c r="BJ166" s="110">
        <f>BH165*'DT-Prelim Calcs'!$C$11+BJ165</f>
        <v>26.072692765851077</v>
      </c>
      <c r="BK166" s="110">
        <f>BK165+0.5*BH166*'DT-Prelim Calcs'!$C$11^2+BJ166*'DT-Prelim Calcs'!$C$11</f>
        <v>130.2937144342456</v>
      </c>
      <c r="BL166" s="110">
        <f>MIN('Drive Train'!$G$35-BF165*'DT-Prelim Calcs'!$C$21*'Drive Train'!$G$38,BL165+BF$2)</f>
        <v>11.052934588408865</v>
      </c>
      <c r="BM166" s="110">
        <f>'Drive Train'!$G$35-BF166*'DT-Prelim Calcs'!$C$21*'Drive Train'!$G$38</f>
        <v>11.05455798954117</v>
      </c>
      <c r="BN166" s="1">
        <f>IF(BK166&gt;='Drive Train'!$G$30,1,0)</f>
        <v>1</v>
      </c>
      <c r="BO166" s="110">
        <f t="shared" si="248"/>
        <v>0</v>
      </c>
      <c r="BP166" s="119">
        <f>BP165+'DT-Prelim Calcs'!$C$11</f>
        <v>6.4800000000000049</v>
      </c>
      <c r="BQ166" s="2">
        <f>CA166/'Drive Train'!$G$35</f>
        <v>0.87459996372204796</v>
      </c>
      <c r="BR166" s="88">
        <f>BY166*12*60/(PI() * 'Drive Train'!$G$17)/BQ$2*BQ166</f>
        <v>4109.7845596050247</v>
      </c>
      <c r="BS166" s="2">
        <f>('DT-Prelim Calcs'!$C$6*BQ166-BR166)/('DT-Prelim Calcs'!$C$6*BQ166)*'DT-Prelim Calcs'!$C$7*BQ166</f>
        <v>0.24092632058728533</v>
      </c>
      <c r="BT166" s="110">
        <f>BS166/'DT-Prelim Calcs'!$C$7*('DT-Prelim Calcs'!$C$8-'DT-Prelim Calcs'!$C$9)+'DT-Prelim Calcs'!$C$9</f>
        <v>17.694796858515275</v>
      </c>
      <c r="BU166" s="110">
        <f t="shared" si="209"/>
        <v>17.694796858515275</v>
      </c>
      <c r="BV166" s="2">
        <f t="shared" si="249"/>
        <v>1.9670955258058176E-4</v>
      </c>
      <c r="BW166" s="110">
        <f>BV166*'DT-Prelim Calcs'!$C$21/BQ$2/'DT-Prelim Calcs'!$C$19/'DT-Prelim Calcs'!$C$18*3.39*'DT-Prelim Calcs'!$C$20</f>
        <v>4.6269190488588702E-3</v>
      </c>
      <c r="BX166" s="88">
        <f t="shared" si="210"/>
        <v>1</v>
      </c>
      <c r="BY166" s="110">
        <f>BW165*'DT-Prelim Calcs'!$C$11+BY165</f>
        <v>19.424322571287679</v>
      </c>
      <c r="BZ166" s="110">
        <f>BZ165+0.5*BW166*'DT-Prelim Calcs'!$C$11^2+BY166*'DT-Prelim Calcs'!$C$11</f>
        <v>109.65091198984619</v>
      </c>
      <c r="CA166" s="110">
        <f>MIN('Drive Train'!$G$35-BU165*'DT-Prelim Calcs'!$C$21*'Drive Train'!$G$38,CA165+BU$2)</f>
        <v>11.107419539270008</v>
      </c>
      <c r="CB166" s="110">
        <f>'Drive Train'!$G$35-BU166*'DT-Prelim Calcs'!$C$21*'Drive Train'!$G$38</f>
        <v>11.107468282733624</v>
      </c>
      <c r="CC166" s="1">
        <f>IF(BZ166&gt;='Drive Train'!$G$30,1,0)</f>
        <v>1</v>
      </c>
      <c r="CD166" s="110">
        <f t="shared" si="250"/>
        <v>0</v>
      </c>
      <c r="CE166" s="119">
        <f>CE165+'DT-Prelim Calcs'!$C$11</f>
        <v>6.4800000000000049</v>
      </c>
      <c r="CF166" s="2">
        <f>CP166/'Drive Train'!$G$35</f>
        <v>0.87467029957609133</v>
      </c>
      <c r="CG166" s="88">
        <f>CN166*12*60/(PI() * 'Drive Train'!$G$17)/CF$2*CF166</f>
        <v>4110.8327681305664</v>
      </c>
      <c r="CH166" s="2">
        <f>('DT-Prelim Calcs'!$C$6*CF166-CG166)/('DT-Prelim Calcs'!$C$6*CF166)*'DT-Prelim Calcs'!$C$7*CF166</f>
        <v>0.24077241639816235</v>
      </c>
      <c r="CI166" s="110">
        <f>CH166/'DT-Prelim Calcs'!$C$7*('DT-Prelim Calcs'!$C$8-'DT-Prelim Calcs'!$C$9)+'DT-Prelim Calcs'!$C$9</f>
        <v>17.685409794497847</v>
      </c>
      <c r="CJ166" s="110">
        <f t="shared" si="211"/>
        <v>17.685409794497847</v>
      </c>
      <c r="CK166" s="2">
        <f t="shared" si="251"/>
        <v>7.6980944765936421E-7</v>
      </c>
      <c r="CL166" s="110">
        <f>CK166*'DT-Prelim Calcs'!$C$21/CF$2/'DT-Prelim Calcs'!$C$19/'DT-Prelim Calcs'!$C$18*3.39*'DT-Prelim Calcs'!$C$20</f>
        <v>2.2872167784365276E-5</v>
      </c>
      <c r="CM166" s="88">
        <f t="shared" si="212"/>
        <v>1</v>
      </c>
      <c r="CN166" s="110">
        <f>CL165*'DT-Prelim Calcs'!$C$11+CN165</f>
        <v>15.380273895244462</v>
      </c>
      <c r="CO166" s="110">
        <f>CO165+0.5*CL166*'DT-Prelim Calcs'!$C$11^2+CN166*'DT-Prelim Calcs'!$C$11</f>
        <v>91.635173400900527</v>
      </c>
      <c r="CP166" s="110">
        <f>MIN('Drive Train'!$G$35-CJ165*'DT-Prelim Calcs'!$C$21*'Drive Train'!$G$38,CP165+CJ$2)</f>
        <v>11.108312804616359</v>
      </c>
      <c r="CQ166" s="110">
        <f>'Drive Train'!$G$35-CJ166*'DT-Prelim Calcs'!$C$21*'Drive Train'!$G$38</f>
        <v>11.108313118495193</v>
      </c>
      <c r="CR166" s="1">
        <f>IF(CO166&gt;='Drive Train'!$G$30,1,0)</f>
        <v>1</v>
      </c>
      <c r="CS166" s="110">
        <f t="shared" si="252"/>
        <v>0</v>
      </c>
      <c r="CT166" s="119">
        <f>CT165+'DT-Prelim Calcs'!$C$11</f>
        <v>6.4800000000000049</v>
      </c>
      <c r="CU166" s="2">
        <f>DE166/'Drive Train'!$G$35</f>
        <v>0.87467058516420571</v>
      </c>
      <c r="CV166" s="88">
        <f>DC166*12*60/(PI() * 'Drive Train'!$G$17)/CU$2*CU166</f>
        <v>4110.8369360830447</v>
      </c>
      <c r="CW166" s="2">
        <f>('DT-Prelim Calcs'!$C$6*CU166-CV166)/('DT-Prelim Calcs'!$C$6*CU166)*'DT-Prelim Calcs'!$C$7*CU166</f>
        <v>0.24077181277380857</v>
      </c>
      <c r="CX166" s="110">
        <f>CW166/'DT-Prelim Calcs'!$C$7*('DT-Prelim Calcs'!$C$8-'DT-Prelim Calcs'!$C$9)+'DT-Prelim Calcs'!$C$9</f>
        <v>17.685372977693291</v>
      </c>
      <c r="CY166" s="110">
        <f t="shared" si="213"/>
        <v>17.685372977693291</v>
      </c>
      <c r="CZ166" s="2">
        <f t="shared" si="253"/>
        <v>6.8221420179703784E-10</v>
      </c>
      <c r="DA166" s="110">
        <f>CZ166*'DT-Prelim Calcs'!$C$21/CU$2/'DT-Prelim Calcs'!$C$19/'DT-Prelim Calcs'!$C$18*3.39*'DT-Prelim Calcs'!$C$20</f>
        <v>2.4492414667186437E-8</v>
      </c>
      <c r="DB166" s="88">
        <f t="shared" si="214"/>
        <v>1</v>
      </c>
      <c r="DC166" s="110">
        <f>DA165*'DT-Prelim Calcs'!$C$11+DC165</f>
        <v>12.728511283380376</v>
      </c>
      <c r="DD166" s="110">
        <f>DD165+0.5*DA166*'DT-Prelim Calcs'!$C$11^2+DC166*'DT-Prelim Calcs'!$C$11</f>
        <v>77.871321503327806</v>
      </c>
      <c r="DE166" s="110">
        <f>MIN('Drive Train'!$G$35-CY165*'DT-Prelim Calcs'!$C$21*'Drive Train'!$G$38,DE165+CY$2)</f>
        <v>11.108316431585411</v>
      </c>
      <c r="DF166" s="110">
        <f>'Drive Train'!$G$35-CY166*'DT-Prelim Calcs'!$C$21*'Drive Train'!$G$38</f>
        <v>11.108316432007603</v>
      </c>
      <c r="DG166" s="1">
        <f>IF(DD166&gt;='Drive Train'!$G$30,1,0)</f>
        <v>1</v>
      </c>
      <c r="DH166" s="110">
        <f t="shared" si="254"/>
        <v>0</v>
      </c>
      <c r="DI166" s="119">
        <f>DI165+'DT-Prelim Calcs'!$C$11</f>
        <v>6.4800000000000049</v>
      </c>
      <c r="DJ166" s="2">
        <f>DT166/'Drive Train'!$G$35</f>
        <v>0.87467058542856613</v>
      </c>
      <c r="DK166" s="88">
        <f>DR166*12*60/(PI() * 'Drive Train'!$G$17)/DJ$2*DJ166</f>
        <v>4110.8369398416535</v>
      </c>
      <c r="DL166" s="2">
        <f>('DT-Prelim Calcs'!$C$6*DJ166-DK166)/('DT-Prelim Calcs'!$C$6*DJ166)*'DT-Prelim Calcs'!$C$7*DJ166</f>
        <v>0.24077181223908453</v>
      </c>
      <c r="DM166" s="110">
        <f>DL166/'DT-Prelim Calcs'!$C$7*('DT-Prelim Calcs'!$C$8-'DT-Prelim Calcs'!$C$9)+'DT-Prelim Calcs'!$C$9</f>
        <v>17.685372945078914</v>
      </c>
      <c r="DN166" s="110">
        <f t="shared" si="215"/>
        <v>17.685372945078914</v>
      </c>
      <c r="DO166" s="2">
        <f t="shared" si="255"/>
        <v>1.1934897514720433E-13</v>
      </c>
      <c r="DP166" s="110">
        <f>DO166*'DT-Prelim Calcs'!$C$21/DJ$2/'DT-Prelim Calcs'!$C$19/'DT-Prelim Calcs'!$C$18*3.39*'DT-Prelim Calcs'!$C$20</f>
        <v>5.0235468960209137E-12</v>
      </c>
      <c r="DQ166" s="88">
        <f t="shared" si="216"/>
        <v>1</v>
      </c>
      <c r="DR166" s="110">
        <f>DP165*'DT-Prelim Calcs'!$C$11+DR165</f>
        <v>10.856671395410732</v>
      </c>
      <c r="DS166" s="110">
        <f>DS165+0.5*DP166*'DT-Prelim Calcs'!$C$11^2+DR166*'DT-Prelim Calcs'!$C$11</f>
        <v>67.384592133852792</v>
      </c>
      <c r="DT166" s="110">
        <f>MIN('Drive Train'!$G$35-DN165*'DT-Prelim Calcs'!$C$21*'Drive Train'!$G$38,DT165+DN$2)</f>
        <v>11.10831643494279</v>
      </c>
      <c r="DU166" s="110">
        <f>'Drive Train'!$G$35-DN166*'DT-Prelim Calcs'!$C$21*'Drive Train'!$G$38</f>
        <v>11.108316434942896</v>
      </c>
      <c r="DV166" s="1">
        <f>IF(DS166&gt;='Drive Train'!$G$30,1,0)</f>
        <v>1</v>
      </c>
      <c r="DW166" s="110">
        <f t="shared" si="256"/>
        <v>0</v>
      </c>
      <c r="DX166" s="119">
        <f>DX165+'DT-Prelim Calcs'!$C$11</f>
        <v>6.4800000000000049</v>
      </c>
      <c r="DY166" s="2">
        <f>EI166/'Drive Train'!$G$35</f>
        <v>0.87467058542861498</v>
      </c>
      <c r="DZ166" s="88">
        <f>EG166*12*60/(PI() * 'Drive Train'!$G$17)/DY$2*DY166</f>
        <v>4110.8369398423247</v>
      </c>
      <c r="EA166" s="2">
        <f>('DT-Prelim Calcs'!$C$6*DY166-DZ166)/('DT-Prelim Calcs'!$C$6*DY166)*'DT-Prelim Calcs'!$C$7*DY166</f>
        <v>0.24077181223899125</v>
      </c>
      <c r="EB166" s="110">
        <f>EA166/'DT-Prelim Calcs'!$C$7*('DT-Prelim Calcs'!$C$8-'DT-Prelim Calcs'!$C$9)+'DT-Prelim Calcs'!$C$9</f>
        <v>17.685372945073226</v>
      </c>
      <c r="EC166" s="110">
        <f t="shared" si="217"/>
        <v>17.685372945073226</v>
      </c>
      <c r="ED166" s="2">
        <f t="shared" si="257"/>
        <v>1.3877787807814457E-16</v>
      </c>
      <c r="EE166" s="110">
        <f>ED166*'DT-Prelim Calcs'!$C$21/DY$2/'DT-Prelim Calcs'!$C$19/'DT-Prelim Calcs'!$C$18*3.39*'DT-Prelim Calcs'!$C$20</f>
        <v>6.7003532470867188E-15</v>
      </c>
      <c r="EF166" s="88">
        <f t="shared" si="218"/>
        <v>1</v>
      </c>
      <c r="EG166" s="110">
        <f>EE165*'DT-Prelim Calcs'!$C$11+EG165</f>
        <v>9.4647904472821693</v>
      </c>
      <c r="EH166" s="110">
        <f>EH165+0.5*EE166*'DT-Prelim Calcs'!$C$11^2+EG166*'DT-Prelim Calcs'!$C$11</f>
        <v>59.2555869525292</v>
      </c>
      <c r="EI166" s="110">
        <f>MIN('Drive Train'!$G$35-EC165*'DT-Prelim Calcs'!$C$21*'Drive Train'!$G$38,EI165+EC$2)</f>
        <v>11.10831643494341</v>
      </c>
      <c r="EJ166" s="110">
        <f>'Drive Train'!$G$35-EC166*'DT-Prelim Calcs'!$C$21*'Drive Train'!$G$38</f>
        <v>11.10831643494341</v>
      </c>
      <c r="EK166" s="1">
        <f>IF(EH166&gt;='Drive Train'!$G$30,1,0)</f>
        <v>1</v>
      </c>
      <c r="EL166" s="110">
        <f t="shared" si="258"/>
        <v>0</v>
      </c>
      <c r="EM166" s="119">
        <f>EM165+'DT-Prelim Calcs'!$C$11</f>
        <v>6.4800000000000049</v>
      </c>
      <c r="EN166" s="2">
        <f>EX166/'Drive Train'!$G$35</f>
        <v>0.87467058542861498</v>
      </c>
      <c r="EO166" s="88">
        <f>EV166*12*60/(PI() * 'Drive Train'!$G$17)/EN$2*EN166</f>
        <v>4110.8369398423256</v>
      </c>
      <c r="EP166" s="2">
        <f>('DT-Prelim Calcs'!$C$6*EN166-EO166)/('DT-Prelim Calcs'!$C$6*EN166)*'DT-Prelim Calcs'!$C$7*EN166</f>
        <v>0.24077181223899105</v>
      </c>
      <c r="EQ166" s="110">
        <f>EP166/'DT-Prelim Calcs'!$C$7*('DT-Prelim Calcs'!$C$8-'DT-Prelim Calcs'!$C$9)+'DT-Prelim Calcs'!$C$9</f>
        <v>17.685372945073215</v>
      </c>
      <c r="ER166" s="110">
        <f t="shared" si="219"/>
        <v>17.685372945073215</v>
      </c>
      <c r="ES166" s="2">
        <f t="shared" si="259"/>
        <v>-8.3266726846886741E-17</v>
      </c>
      <c r="ET166" s="110">
        <f>ES166*'DT-Prelim Calcs'!$C$21/EN$2/'DT-Prelim Calcs'!$C$19/'DT-Prelim Calcs'!$C$18*3.39*'DT-Prelim Calcs'!$C$20</f>
        <v>-4.5356237364894706E-15</v>
      </c>
      <c r="EU166" s="88">
        <f t="shared" si="220"/>
        <v>1</v>
      </c>
      <c r="EV166" s="110">
        <f>ET165*'DT-Prelim Calcs'!$C$11+EV165</f>
        <v>8.3892460782728335</v>
      </c>
      <c r="EW166" s="110">
        <f>EW165+0.5*ET166*'DT-Prelim Calcs'!$C$11^2+EV166*'DT-Prelim Calcs'!$C$11</f>
        <v>52.818870933766263</v>
      </c>
      <c r="EX166" s="110">
        <f>MIN('Drive Train'!$G$35-ER165*'DT-Prelim Calcs'!$C$21*'Drive Train'!$G$38,EX165+ER$2)</f>
        <v>11.10831643494341</v>
      </c>
      <c r="EY166" s="110">
        <f>'Drive Train'!$G$35-ER166*'DT-Prelim Calcs'!$C$21*'Drive Train'!$G$38</f>
        <v>11.10831643494341</v>
      </c>
      <c r="EZ166" s="1">
        <f>IF(EW166&gt;='Drive Train'!$G$30,1,0)</f>
        <v>1</v>
      </c>
      <c r="FA166" s="110">
        <f t="shared" si="260"/>
        <v>0</v>
      </c>
      <c r="FB166" s="119">
        <f>FB165+'DT-Prelim Calcs'!$C$11</f>
        <v>6.4800000000000049</v>
      </c>
      <c r="FC166" s="2">
        <f>FM166/'Drive Train'!$G$35</f>
        <v>0.87467058542861498</v>
      </c>
      <c r="FD166" s="88">
        <f>FK166*12*60/(PI() * 'Drive Train'!$G$17)/FC$2*FC166</f>
        <v>4110.8369398423247</v>
      </c>
      <c r="FE166" s="2">
        <f>('DT-Prelim Calcs'!$C$6*FC166-FD166)/('DT-Prelim Calcs'!$C$6*FC166)*'DT-Prelim Calcs'!$C$7*FC166</f>
        <v>0.24077181223899125</v>
      </c>
      <c r="FF166" s="110">
        <f>FE166/'DT-Prelim Calcs'!$C$7*('DT-Prelim Calcs'!$C$8-'DT-Prelim Calcs'!$C$9)+'DT-Prelim Calcs'!$C$9</f>
        <v>17.685372945073226</v>
      </c>
      <c r="FG166" s="110">
        <f t="shared" si="221"/>
        <v>17.685372945073226</v>
      </c>
      <c r="FH166" s="2">
        <f t="shared" si="261"/>
        <v>1.1102230246251565E-16</v>
      </c>
      <c r="FI166" s="110">
        <f>FH166*'DT-Prelim Calcs'!$C$21/FC$2/'DT-Prelim Calcs'!$C$19/'DT-Prelim Calcs'!$C$18*3.39*'DT-Prelim Calcs'!$C$20</f>
        <v>6.7347140329692135E-15</v>
      </c>
      <c r="FJ166" s="88">
        <f t="shared" si="222"/>
        <v>1</v>
      </c>
      <c r="FK166" s="110">
        <f>FI165*'DT-Prelim Calcs'!$C$11+FK165</f>
        <v>7.5332005600817276</v>
      </c>
      <c r="FL166" s="110">
        <f>FL165+0.5*FI166*'DT-Prelim Calcs'!$C$11^2+FK166*'DT-Prelim Calcs'!$C$11</f>
        <v>47.619218635650853</v>
      </c>
      <c r="FM166" s="110">
        <f>MIN('Drive Train'!$G$35-FG165*'DT-Prelim Calcs'!$C$21*'Drive Train'!$G$38,FM165+FG$2)</f>
        <v>11.10831643494341</v>
      </c>
      <c r="FN166" s="110">
        <f>'Drive Train'!$G$35-FG166*'DT-Prelim Calcs'!$C$21*'Drive Train'!$G$38</f>
        <v>11.10831643494341</v>
      </c>
      <c r="FO166" s="1">
        <f>IF(FL166&gt;='Drive Train'!$G$30,1,0)</f>
        <v>1</v>
      </c>
      <c r="FP166" s="110">
        <f t="shared" si="262"/>
        <v>0</v>
      </c>
      <c r="FQ166" s="119">
        <f>FQ165+'DT-Prelim Calcs'!$C$11</f>
        <v>6.4800000000000049</v>
      </c>
      <c r="FR166" s="2">
        <f>GB166/'Drive Train'!$G$35</f>
        <v>0.87467058542861498</v>
      </c>
      <c r="FS166" s="88">
        <f>FZ166*12*60/(PI() * 'Drive Train'!$G$17)/FR$2*FR166</f>
        <v>4110.8369398423247</v>
      </c>
      <c r="FT166" s="2">
        <f>('DT-Prelim Calcs'!$C$6*FR166-FS166)/('DT-Prelim Calcs'!$C$6*FR166)*'DT-Prelim Calcs'!$C$7*FR166</f>
        <v>0.24077181223899125</v>
      </c>
      <c r="FU166" s="110">
        <f>FT166/'DT-Prelim Calcs'!$C$7*('DT-Prelim Calcs'!$C$8-'DT-Prelim Calcs'!$C$9)+'DT-Prelim Calcs'!$C$9</f>
        <v>17.685372945073226</v>
      </c>
      <c r="FV166" s="110">
        <f t="shared" si="223"/>
        <v>17.685372945073226</v>
      </c>
      <c r="FW166" s="2">
        <f t="shared" si="263"/>
        <v>1.3877787807814457E-16</v>
      </c>
      <c r="FX166" s="110">
        <f>FW166*'DT-Prelim Calcs'!$C$21/FR$2/'DT-Prelim Calcs'!$C$19/'DT-Prelim Calcs'!$C$18*3.39*'DT-Prelim Calcs'!$C$20</f>
        <v>9.2774121882739154E-15</v>
      </c>
      <c r="FY166" s="88">
        <f t="shared" si="224"/>
        <v>1</v>
      </c>
      <c r="FZ166" s="110">
        <f>FX165*'DT-Prelim Calcs'!$C$11+FZ165</f>
        <v>6.8356819897037893</v>
      </c>
      <c r="GA166" s="110">
        <f>GA165+0.5*FX166*'DT-Prelim Calcs'!$C$11^2+FZ166*'DT-Prelim Calcs'!$C$11</f>
        <v>43.338671448574452</v>
      </c>
      <c r="GB166" s="110">
        <f>MIN('Drive Train'!$G$35-FV165*'DT-Prelim Calcs'!$C$21*'Drive Train'!$G$38,GB165+FV$2)</f>
        <v>11.10831643494341</v>
      </c>
      <c r="GC166" s="110">
        <f>'Drive Train'!$G$35-FV166*'DT-Prelim Calcs'!$C$21*'Drive Train'!$G$38</f>
        <v>11.10831643494341</v>
      </c>
      <c r="GD166" s="1">
        <f>IF(GA166&gt;='Drive Train'!$G$30,1,0)</f>
        <v>1</v>
      </c>
      <c r="GE166" s="110">
        <f t="shared" si="264"/>
        <v>0</v>
      </c>
      <c r="GF166" s="119">
        <f>GF165+'DT-Prelim Calcs'!$C$11</f>
        <v>6.4800000000000049</v>
      </c>
      <c r="GG166" s="2">
        <f>GQ166/'Drive Train'!$G$35</f>
        <v>0.87467058530190855</v>
      </c>
      <c r="GH166" s="88">
        <f>GO166*12*60/(PI() * 'Drive Train'!$G$17)/GG$2*GG166</f>
        <v>4110.8369380514141</v>
      </c>
      <c r="GI166" s="2">
        <f>('DT-Prelim Calcs'!$C$6*GG166-GH166)/('DT-Prelim Calcs'!$C$6*GG166)*'DT-Prelim Calcs'!$C$7*GG166</f>
        <v>0.24077181249272983</v>
      </c>
      <c r="GJ166" s="110">
        <f>GI166/'DT-Prelim Calcs'!$C$7*('DT-Prelim Calcs'!$C$8-'DT-Prelim Calcs'!$C$9)+'DT-Prelim Calcs'!$C$9</f>
        <v>17.685372960549479</v>
      </c>
      <c r="GK166" s="110">
        <f t="shared" si="265"/>
        <v>17.685372960549479</v>
      </c>
      <c r="GL166" s="2">
        <f t="shared" si="266"/>
        <v>3.2375380154547884E-10</v>
      </c>
      <c r="GM166" s="110">
        <f>GL166*'DT-Prelim Calcs'!$C$21/GG$2/'DT-Prelim Calcs'!$C$19/'DT-Prelim Calcs'!$C$18*3.39*'DT-Prelim Calcs'!$C$20</f>
        <v>1.2024000374848175E-8</v>
      </c>
      <c r="GN166" s="88">
        <f t="shared" si="225"/>
        <v>1</v>
      </c>
      <c r="GO166" s="110">
        <f>GM165*'DT-Prelim Calcs'!$C$11+GO165</f>
        <v>12.304227577888822</v>
      </c>
      <c r="GP166" s="110">
        <f>GP165+0.5*GM166*'DT-Prelim Calcs'!$C$11^2+GO166*'DT-Prelim Calcs'!$C$11</f>
        <v>73.653091079500456</v>
      </c>
      <c r="GQ166" s="110">
        <f>MIN('Drive Train'!$G$35-GK165*'DT-Prelim Calcs'!$C$21*'Drive Train'!$G$38,GQ165+GK$2)</f>
        <v>11.108316433334238</v>
      </c>
      <c r="GR166" s="110">
        <f>'Drive Train'!$G$35-GK166*'DT-Prelim Calcs'!$C$21*'Drive Train'!$G$38</f>
        <v>11.108316433550547</v>
      </c>
      <c r="GS166" s="1">
        <f>IF(GP166&gt;='Drive Train'!$G$30,1,0)</f>
        <v>1</v>
      </c>
      <c r="GT166" s="110">
        <f t="shared" si="267"/>
        <v>0</v>
      </c>
      <c r="GU166" s="119">
        <f>GU165+'DT-Prelim Calcs'!$C$11</f>
        <v>6.4800000000000049</v>
      </c>
      <c r="GV166" s="2">
        <f>HF166/'Drive Train'!$G$35</f>
        <v>0.87467058533804332</v>
      </c>
      <c r="GW166" s="88">
        <f>HD166*12*60/(PI() * 'Drive Train'!$G$17)/GV$2*GV166</f>
        <v>4110.8369385621536</v>
      </c>
      <c r="GX166" s="2">
        <f>('DT-Prelim Calcs'!$C$6*GV166-GW166)/('DT-Prelim Calcs'!$C$6*GV166)*'DT-Prelim Calcs'!$C$7*GV166</f>
        <v>0.2407718124203676</v>
      </c>
      <c r="GY166" s="110">
        <f>GX166/'DT-Prelim Calcs'!$C$7*('DT-Prelim Calcs'!$C$8-'DT-Prelim Calcs'!$C$9)+'DT-Prelim Calcs'!$C$9</f>
        <v>17.6853729561359</v>
      </c>
      <c r="GZ166" s="110">
        <f t="shared" si="226"/>
        <v>17.6853729561359</v>
      </c>
      <c r="HA166" s="2">
        <f t="shared" si="268"/>
        <v>2.3142440741530379E-10</v>
      </c>
      <c r="HB166" s="110">
        <f>HA166*'DT-Prelim Calcs'!$C$21/GV$2/'DT-Prelim Calcs'!$C$19/'DT-Prelim Calcs'!$C$18*3.39*'DT-Prelim Calcs'!$C$20</f>
        <v>8.5949482237036879E-9</v>
      </c>
      <c r="HC166" s="88">
        <f t="shared" si="227"/>
        <v>1</v>
      </c>
      <c r="HD166" s="110">
        <f>HB165*'DT-Prelim Calcs'!$C$11+HD165</f>
        <v>12.304227578909211</v>
      </c>
      <c r="HE166" s="110">
        <f>HE165+0.5*HB166*'DT-Prelim Calcs'!$C$11^2+HD166*'DT-Prelim Calcs'!$C$11</f>
        <v>74.320708103331327</v>
      </c>
      <c r="HF166" s="110">
        <f>MIN('Drive Train'!$G$35-GZ165*'DT-Prelim Calcs'!$C$21*'Drive Train'!$G$38,HF165+GZ$2)</f>
        <v>11.108316433793149</v>
      </c>
      <c r="HG166" s="110">
        <f>'Drive Train'!$G$35-GZ166*'DT-Prelim Calcs'!$C$21*'Drive Train'!$G$38</f>
        <v>11.108316433947769</v>
      </c>
      <c r="HH166" s="1">
        <f>IF(HE166&gt;='Drive Train'!$G$30,1,0)</f>
        <v>1</v>
      </c>
      <c r="HI166" s="110">
        <f t="shared" si="269"/>
        <v>0</v>
      </c>
      <c r="HJ166" s="119">
        <f>HJ165+'DT-Prelim Calcs'!$C$11</f>
        <v>6.4800000000000049</v>
      </c>
      <c r="HK166" s="2">
        <f>HU166/'Drive Train'!$G$35</f>
        <v>0.8746705853555512</v>
      </c>
      <c r="HL166" s="88">
        <f>HS166*12*60/(PI() * 'Drive Train'!$G$17)/HK$2*HK166</f>
        <v>4110.8369388096162</v>
      </c>
      <c r="HM166" s="2">
        <f>('DT-Prelim Calcs'!$C$6*HK166-HL166)/('DT-Prelim Calcs'!$C$6*HK166)*'DT-Prelim Calcs'!$C$7*HK166</f>
        <v>0.24077181238530679</v>
      </c>
      <c r="HN166" s="110">
        <f>HM166/'DT-Prelim Calcs'!$C$7*('DT-Prelim Calcs'!$C$8-'DT-Prelim Calcs'!$C$9)+'DT-Prelim Calcs'!$C$9</f>
        <v>17.685372953997437</v>
      </c>
      <c r="HO166" s="110">
        <f t="shared" si="228"/>
        <v>17.685372953997437</v>
      </c>
      <c r="HP166" s="2">
        <f t="shared" si="270"/>
        <v>1.8668913637220896E-10</v>
      </c>
      <c r="HQ166" s="110">
        <f>HP166*'DT-Prelim Calcs'!$C$21/HK$2/'DT-Prelim Calcs'!$C$19/'DT-Prelim Calcs'!$C$18*3.39*'DT-Prelim Calcs'!$C$20</f>
        <v>6.9335100777316879E-9</v>
      </c>
      <c r="HR166" s="88">
        <f t="shared" si="229"/>
        <v>1</v>
      </c>
      <c r="HS166" s="110">
        <f>HQ165*'DT-Prelim Calcs'!$C$11+HS165</f>
        <v>12.304227579403605</v>
      </c>
      <c r="HT166" s="110">
        <f>HT165+0.5*HQ166*'DT-Prelim Calcs'!$C$11^2+HS166*'DT-Prelim Calcs'!$C$11</f>
        <v>74.789430868006846</v>
      </c>
      <c r="HU166" s="110">
        <f>MIN('Drive Train'!$G$35-HO165*'DT-Prelim Calcs'!$C$21*'Drive Train'!$G$38,HU165+HO$2)</f>
        <v>11.108316434015499</v>
      </c>
      <c r="HV166" s="110">
        <f>'Drive Train'!$G$35-HO166*'DT-Prelim Calcs'!$C$21*'Drive Train'!$G$38</f>
        <v>11.10831643414023</v>
      </c>
      <c r="HW166" s="1">
        <f>IF(HT166&gt;='Drive Train'!$G$30,1,0)</f>
        <v>1</v>
      </c>
      <c r="HX166" s="110">
        <f t="shared" si="271"/>
        <v>0</v>
      </c>
      <c r="HY166" s="119">
        <f>HY165+'DT-Prelim Calcs'!$C$11</f>
        <v>6.4800000000000049</v>
      </c>
      <c r="HZ166" s="2">
        <f>IJ166/'Drive Train'!$G$35</f>
        <v>0.87467058536496589</v>
      </c>
      <c r="IA166" s="88">
        <f>IH166*12*60/(PI() * 'Drive Train'!$G$17)/HZ$2*HZ166</f>
        <v>4110.836938942688</v>
      </c>
      <c r="IB166" s="2">
        <f>('DT-Prelim Calcs'!$C$6*HZ166-IA166)/('DT-Prelim Calcs'!$C$6*HZ166)*'DT-Prelim Calcs'!$C$7*HZ166</f>
        <v>0.24077181236645287</v>
      </c>
      <c r="IC166" s="110">
        <f>IB166/'DT-Prelim Calcs'!$C$7*('DT-Prelim Calcs'!$C$8-'DT-Prelim Calcs'!$C$9)+'DT-Prelim Calcs'!$C$9</f>
        <v>17.68537295284748</v>
      </c>
      <c r="ID166" s="110">
        <f t="shared" si="230"/>
        <v>17.68537295284748</v>
      </c>
      <c r="IE166" s="2">
        <f t="shared" si="272"/>
        <v>1.6263279611905546E-10</v>
      </c>
      <c r="IF166" s="110">
        <f>IE166*'DT-Prelim Calcs'!$C$21/HZ$2/'DT-Prelim Calcs'!$C$19/'DT-Prelim Calcs'!$C$18*3.39*'DT-Prelim Calcs'!$C$20</f>
        <v>6.040073636705804E-9</v>
      </c>
      <c r="IG166" s="88">
        <f t="shared" si="231"/>
        <v>1</v>
      </c>
      <c r="IH166" s="110">
        <f>IF165*'DT-Prelim Calcs'!$C$11+IH165</f>
        <v>12.304227579669465</v>
      </c>
      <c r="II166" s="110">
        <f>II165+0.5*IF166*'DT-Prelim Calcs'!$C$11^2+IH166*'DT-Prelim Calcs'!$C$11</f>
        <v>75.118496239211865</v>
      </c>
      <c r="IJ166" s="110">
        <f>MIN('Drive Train'!$G$35-ID165*'DT-Prelim Calcs'!$C$21*'Drive Train'!$G$38,IJ165+ID$2)</f>
        <v>11.108316434135066</v>
      </c>
      <c r="IK166" s="110">
        <f>'Drive Train'!$G$35-ID166*'DT-Prelim Calcs'!$C$21*'Drive Train'!$G$38</f>
        <v>11.108316434243726</v>
      </c>
      <c r="IL166" s="1">
        <f>IF(II166&gt;='Drive Train'!$G$30,1,0)</f>
        <v>1</v>
      </c>
      <c r="IM166" s="110">
        <f t="shared" si="273"/>
        <v>0</v>
      </c>
      <c r="IN166" s="119">
        <f>IN165+'DT-Prelim Calcs'!$C$11</f>
        <v>6.4800000000000049</v>
      </c>
      <c r="IO166" s="2">
        <f>IY166/'Drive Train'!$G$35</f>
        <v>0.87467058537049303</v>
      </c>
      <c r="IP166" s="88">
        <f>IW166*12*60/(PI() * 'Drive Train'!$G$17)/IO$2*IO166</f>
        <v>4110.8369390208081</v>
      </c>
      <c r="IQ166" s="2">
        <f>('DT-Prelim Calcs'!$C$6*IO166-IP166)/('DT-Prelim Calcs'!$C$6*IO166)*'DT-Prelim Calcs'!$C$7*IO166</f>
        <v>0.24077181235538503</v>
      </c>
      <c r="IR166" s="110">
        <f>IQ166/'DT-Prelim Calcs'!$C$7*('DT-Prelim Calcs'!$C$8-'DT-Prelim Calcs'!$C$9)+'DT-Prelim Calcs'!$C$9</f>
        <v>17.685372952172422</v>
      </c>
      <c r="IS166" s="110">
        <f t="shared" si="232"/>
        <v>17.685372952172422</v>
      </c>
      <c r="IT166" s="2">
        <f t="shared" si="274"/>
        <v>1.4851087026812593E-10</v>
      </c>
      <c r="IU166" s="110">
        <f>IT166*'DT-Prelim Calcs'!$C$21/IO$2/'DT-Prelim Calcs'!$C$19/'DT-Prelim Calcs'!$C$18*3.39*'DT-Prelim Calcs'!$C$20</f>
        <v>5.5155947242896916E-9</v>
      </c>
      <c r="IV166" s="88">
        <f t="shared" si="233"/>
        <v>1</v>
      </c>
      <c r="IW166" s="110">
        <f>IU165*'DT-Prelim Calcs'!$C$11+IW165</f>
        <v>12.30422757982554</v>
      </c>
      <c r="IX166" s="110">
        <f>IX165+0.5*IU166*'DT-Prelim Calcs'!$C$11^2+IW166*'DT-Prelim Calcs'!$C$11</f>
        <v>75.351214020631275</v>
      </c>
      <c r="IY166" s="110">
        <f>MIN('Drive Train'!$G$35-IS165*'DT-Prelim Calcs'!$C$21*'Drive Train'!$G$38,IY165+IS$2)</f>
        <v>11.10831643420526</v>
      </c>
      <c r="IZ166" s="110">
        <f>'Drive Train'!$G$35-IS166*'DT-Prelim Calcs'!$C$21*'Drive Train'!$G$38</f>
        <v>11.108316434304481</v>
      </c>
      <c r="JA166" s="1">
        <f>IF(IX166&gt;='Drive Train'!$G$30,1,0)</f>
        <v>1</v>
      </c>
      <c r="JB166" s="110">
        <f t="shared" si="275"/>
        <v>0</v>
      </c>
      <c r="JC166" s="119">
        <f>JC165+'DT-Prelim Calcs'!$C$11</f>
        <v>6.4800000000000049</v>
      </c>
      <c r="JD166" s="2">
        <f>JN166/'Drive Train'!$G$35</f>
        <v>0.87467058537372921</v>
      </c>
      <c r="JE166" s="88">
        <f>JL166*12*60/(PI() * 'Drive Train'!$G$17)/JD$2*JD166</f>
        <v>4110.8369390665503</v>
      </c>
      <c r="JF166" s="2">
        <f>('DT-Prelim Calcs'!$C$6*JD166-JE166)/('DT-Prelim Calcs'!$C$6*JD166)*'DT-Prelim Calcs'!$C$7*JD166</f>
        <v>0.24077181234890416</v>
      </c>
      <c r="JG166" s="110">
        <f>JF166/'DT-Prelim Calcs'!$C$7*('DT-Prelim Calcs'!$C$8-'DT-Prelim Calcs'!$C$9)+'DT-Prelim Calcs'!$C$9</f>
        <v>17.685372951777133</v>
      </c>
      <c r="JH166" s="110">
        <f t="shared" si="234"/>
        <v>17.685372951777133</v>
      </c>
      <c r="JI166" s="2">
        <f t="shared" si="276"/>
        <v>1.4024165162496161E-10</v>
      </c>
      <c r="JJ166" s="110">
        <f>JI166*'DT-Prelim Calcs'!$C$21/JD$2/'DT-Prelim Calcs'!$C$19/'DT-Prelim Calcs'!$C$18*3.39*'DT-Prelim Calcs'!$C$20</f>
        <v>5.2084814561505311E-9</v>
      </c>
      <c r="JK166" s="88">
        <f t="shared" si="235"/>
        <v>1</v>
      </c>
      <c r="JL166" s="110">
        <f>JJ165*'DT-Prelim Calcs'!$C$11+JL165</f>
        <v>12.304227579916928</v>
      </c>
      <c r="JM166" s="110">
        <f>JM165+0.5*JJ166*'DT-Prelim Calcs'!$C$11^2+JL166*'DT-Prelim Calcs'!$C$11</f>
        <v>75.508846764770382</v>
      </c>
      <c r="JN166" s="110">
        <f>MIN('Drive Train'!$G$35-JH165*'DT-Prelim Calcs'!$C$21*'Drive Train'!$G$38,JN165+JH$2)</f>
        <v>11.10831643424636</v>
      </c>
      <c r="JO166" s="110">
        <f>'Drive Train'!$G$35-JH166*'DT-Prelim Calcs'!$C$21*'Drive Train'!$G$38</f>
        <v>11.108316434340058</v>
      </c>
      <c r="JP166" s="1">
        <f>IF(JM166&gt;='Drive Train'!$G$30,1,0)</f>
        <v>1</v>
      </c>
      <c r="JQ166" s="110">
        <f>MIN(JG166,'DT-Prelim Calcs'!$C$10)*'DT-Prelim Calcs'!$C$11*1000/60/60*(1-JP166)</f>
        <v>0</v>
      </c>
      <c r="JR166" s="119">
        <f>JR165+'DT-Prelim Calcs'!$C$11</f>
        <v>6.4800000000000049</v>
      </c>
      <c r="JS166" s="2">
        <f>KC166/'Drive Train'!$G$35</f>
        <v>0.87467058537491993</v>
      </c>
      <c r="JT166" s="88">
        <f>KA166*12*60/(PI() * 'Drive Train'!$G$17)/JS$2*JS166</f>
        <v>4110.8369390833795</v>
      </c>
      <c r="JU166" s="2">
        <f>('DT-Prelim Calcs'!$C$6*JS166-JT166)/('DT-Prelim Calcs'!$C$6*JS166)*'DT-Prelim Calcs'!$C$7*JS166</f>
        <v>0.24077181234651984</v>
      </c>
      <c r="JV166" s="110">
        <f>JU166/'DT-Prelim Calcs'!$C$7*('DT-Prelim Calcs'!$C$8-'DT-Prelim Calcs'!$C$9)+'DT-Prelim Calcs'!$C$9</f>
        <v>17.685372951631706</v>
      </c>
      <c r="JW166" s="110">
        <f t="shared" si="236"/>
        <v>17.685372951631706</v>
      </c>
      <c r="JX166" s="2">
        <f t="shared" si="277"/>
        <v>1.3719944624845937E-10</v>
      </c>
      <c r="JY166" s="110">
        <f>JX166*'DT-Prelim Calcs'!$C$21/JS$2/'DT-Prelim Calcs'!$C$19/'DT-Prelim Calcs'!$C$18*3.39*'DT-Prelim Calcs'!$C$20</f>
        <v>5.0954959764038479E-9</v>
      </c>
      <c r="JZ166" s="88">
        <f t="shared" si="237"/>
        <v>1</v>
      </c>
      <c r="KA166" s="110">
        <f>JY165*'DT-Prelim Calcs'!$C$11+KA165</f>
        <v>12.304227579950549</v>
      </c>
      <c r="KB166" s="110">
        <f>KB165+0.5*JY166*'DT-Prelim Calcs'!$C$11^2+KA166*'DT-Prelim Calcs'!$C$11</f>
        <v>75.57093684809432</v>
      </c>
      <c r="KC166" s="110">
        <f>MIN('Drive Train'!$G$35-JW165*'DT-Prelim Calcs'!$C$21*'Drive Train'!$G$38,KC165+JW$2)</f>
        <v>11.108316434261482</v>
      </c>
      <c r="KD166" s="110">
        <f>'Drive Train'!$G$35-JW166*'DT-Prelim Calcs'!$C$21*'Drive Train'!$G$38</f>
        <v>11.108316434353146</v>
      </c>
      <c r="KE166" s="1">
        <f>IF(KB166&gt;='Drive Train'!$G$30,1,0)</f>
        <v>1</v>
      </c>
      <c r="KF166" s="110">
        <f>MIN(JV166,'DT-Prelim Calcs'!$C$10)*'DT-Prelim Calcs'!$C$11*1000/60/60*(1-KE166)</f>
        <v>0</v>
      </c>
      <c r="KG166" s="119">
        <f>KG165+'DT-Prelim Calcs'!$C$11</f>
        <v>6.4800000000000049</v>
      </c>
      <c r="KH166" s="2">
        <f>KR166/'Drive Train'!$G$35</f>
        <v>0.87467058537483122</v>
      </c>
      <c r="KI166" s="88">
        <f>KP166*12*60/(PI() * 'Drive Train'!$G$17)/KH$2*KH166</f>
        <v>4110.8369390821281</v>
      </c>
      <c r="KJ166" s="2">
        <f>('DT-Prelim Calcs'!$C$6*KH166-KI166)/('DT-Prelim Calcs'!$C$6*KH166)*'DT-Prelim Calcs'!$C$7*KH166</f>
        <v>0.24077181234669681</v>
      </c>
      <c r="KK166" s="110">
        <f>KJ166/'DT-Prelim Calcs'!$C$7*('DT-Prelim Calcs'!$C$8-'DT-Prelim Calcs'!$C$9)+'DT-Prelim Calcs'!$C$9</f>
        <v>17.685372951642503</v>
      </c>
      <c r="KL166" s="110">
        <f t="shared" si="238"/>
        <v>17.685372951642503</v>
      </c>
      <c r="KM166" s="2">
        <f t="shared" si="278"/>
        <v>1.3742534887839497E-10</v>
      </c>
      <c r="KN166" s="110">
        <f>KM166*'DT-Prelim Calcs'!$C$21/KH$2/'DT-Prelim Calcs'!$C$19/'DT-Prelim Calcs'!$C$18*3.39*'DT-Prelim Calcs'!$C$20</f>
        <v>5.1038858494927776E-9</v>
      </c>
      <c r="KO166" s="88">
        <f t="shared" si="239"/>
        <v>1</v>
      </c>
      <c r="KP166" s="110">
        <f>KN165*'DT-Prelim Calcs'!$C$11+KP165</f>
        <v>12.30422757994805</v>
      </c>
      <c r="KQ166" s="110">
        <f>KQ165+0.5*KN166*'DT-Prelim Calcs'!$C$11^2+KP166*'DT-Prelim Calcs'!$C$11</f>
        <v>75.566381412135925</v>
      </c>
      <c r="KR166" s="110">
        <f>MIN('Drive Train'!$G$35-KL165*'DT-Prelim Calcs'!$C$21*'Drive Train'!$G$38,KR165+KL$2)</f>
        <v>11.108316434260356</v>
      </c>
      <c r="KS166" s="110">
        <f>'Drive Train'!$G$35-KL166*'DT-Prelim Calcs'!$C$21*'Drive Train'!$G$38</f>
        <v>11.108316434352174</v>
      </c>
      <c r="KT166" s="1">
        <f>IF(KQ166&gt;='Drive Train'!$G$30,1,0)</f>
        <v>1</v>
      </c>
      <c r="KU166" s="110">
        <f>MIN(KK166,'DT-Prelim Calcs'!$C$10)*'DT-Prelim Calcs'!$C$11*1000/60/60*(1-KT166)</f>
        <v>0</v>
      </c>
      <c r="KV166" s="119">
        <f>KV165+'DT-Prelim Calcs'!$C$11</f>
        <v>6.4800000000000049</v>
      </c>
      <c r="KW166" s="2">
        <f>LG166/'Drive Train'!$G$35</f>
        <v>0.8746705853749146</v>
      </c>
      <c r="KX166" s="88">
        <f>LE166*12*60/(PI() * 'Drive Train'!$G$17)/KW$2*KW166</f>
        <v>4110.8369390833041</v>
      </c>
      <c r="KY166" s="2">
        <f>('DT-Prelim Calcs'!$C$6*KW166-KX166)/('DT-Prelim Calcs'!$C$6*KW166)*'DT-Prelim Calcs'!$C$7*KW166</f>
        <v>0.24077181234653042</v>
      </c>
      <c r="KZ166" s="110">
        <f>KY166/'DT-Prelim Calcs'!$C$7*('DT-Prelim Calcs'!$C$8-'DT-Prelim Calcs'!$C$9)+'DT-Prelim Calcs'!$C$9</f>
        <v>17.685372951632353</v>
      </c>
      <c r="LA166" s="110">
        <f t="shared" si="240"/>
        <v>17.685372951632353</v>
      </c>
      <c r="LB166" s="2">
        <f t="shared" si="279"/>
        <v>1.3721301872493541E-10</v>
      </c>
      <c r="LC166" s="110">
        <f>LB166*'DT-Prelim Calcs'!$C$21/KW$2/'DT-Prelim Calcs'!$C$19/'DT-Prelim Calcs'!$C$18*3.39*'DT-Prelim Calcs'!$C$20</f>
        <v>5.0960000491327448E-9</v>
      </c>
      <c r="LD166" s="88">
        <f t="shared" si="241"/>
        <v>1</v>
      </c>
      <c r="LE166" s="110">
        <f>LC165*'DT-Prelim Calcs'!$C$11+LE165</f>
        <v>12.304227579950398</v>
      </c>
      <c r="LF166" s="110">
        <f>LF165+0.5*LC166*'DT-Prelim Calcs'!$C$11^2+LE166*'DT-Prelim Calcs'!$C$11</f>
        <v>75.57072176361892</v>
      </c>
      <c r="LG166" s="110">
        <f>MIN('Drive Train'!$G$35-LA165*'DT-Prelim Calcs'!$C$21*'Drive Train'!$G$38,LG165+LA$2)</f>
        <v>11.108316434261415</v>
      </c>
      <c r="LH166" s="110">
        <f>'Drive Train'!$G$35-LA166*'DT-Prelim Calcs'!$C$21*'Drive Train'!$G$38</f>
        <v>11.108316434353087</v>
      </c>
      <c r="LI166" s="1">
        <f>IF(LF166&gt;='Drive Train'!$G$30,1,0)</f>
        <v>1</v>
      </c>
      <c r="LJ166" s="110">
        <f>MIN(KZ166,'DT-Prelim Calcs'!$C$10)*'DT-Prelim Calcs'!$C$11*1000/60/60*(1-LI166)</f>
        <v>0</v>
      </c>
      <c r="LK166" s="119">
        <f>LK165+'DT-Prelim Calcs'!$C$11</f>
        <v>6.4800000000000049</v>
      </c>
      <c r="LL166" s="2">
        <f>LV166/'Drive Train'!$G$35</f>
        <v>0.87467058537485176</v>
      </c>
      <c r="LM166" s="88">
        <f>LT166*12*60/(PI() * 'Drive Train'!$G$17)/LL$2*LL166</f>
        <v>4110.8369390824182</v>
      </c>
      <c r="LN166" s="2">
        <f>('DT-Prelim Calcs'!$C$6*LL166-LM166)/('DT-Prelim Calcs'!$C$6*LL166)*'DT-Prelim Calcs'!$C$7*LL166</f>
        <v>0.24077181234665576</v>
      </c>
      <c r="LO166" s="110">
        <f>LN166/'DT-Prelim Calcs'!$C$7*('DT-Prelim Calcs'!$C$8-'DT-Prelim Calcs'!$C$9)+'DT-Prelim Calcs'!$C$9</f>
        <v>17.685372951639998</v>
      </c>
      <c r="LP166" s="110">
        <f t="shared" si="242"/>
        <v>17.685372951639998</v>
      </c>
      <c r="LQ166" s="2">
        <f t="shared" si="280"/>
        <v>1.3737294635163266E-10</v>
      </c>
      <c r="LR166" s="110">
        <f>LQ166*'DT-Prelim Calcs'!$C$21/LL$2/'DT-Prelim Calcs'!$C$19/'DT-Prelim Calcs'!$C$18*3.39*'DT-Prelim Calcs'!$C$20</f>
        <v>5.1019396545803916E-9</v>
      </c>
      <c r="LS166" s="88">
        <f t="shared" si="243"/>
        <v>1</v>
      </c>
      <c r="LT166" s="110">
        <f>LR165*'DT-Prelim Calcs'!$C$11+LT165</f>
        <v>12.30422757994863</v>
      </c>
      <c r="LU166" s="110">
        <f>LU165+0.5*LR166*'DT-Prelim Calcs'!$C$11^2+LT166*'DT-Prelim Calcs'!$C$11</f>
        <v>75.56784617990094</v>
      </c>
      <c r="LV166" s="110">
        <f>MIN('Drive Train'!$G$35-LP165*'DT-Prelim Calcs'!$C$21*'Drive Train'!$G$38,LV165+LP$2)</f>
        <v>11.108316434260617</v>
      </c>
      <c r="LW166" s="110">
        <f>'Drive Train'!$G$35-LP166*'DT-Prelim Calcs'!$C$21*'Drive Train'!$G$38</f>
        <v>11.1083164343524</v>
      </c>
      <c r="LX166" s="1">
        <f>IF(LU166&gt;='Drive Train'!$G$30,1,0)</f>
        <v>1</v>
      </c>
      <c r="LY166" s="110">
        <f>MIN(LO166,'DT-Prelim Calcs'!$C$10)*'DT-Prelim Calcs'!$C$11*1000/60/60*(1-LX166)</f>
        <v>0</v>
      </c>
      <c r="LZ166" s="119">
        <f>LZ165+'DT-Prelim Calcs'!$C$11</f>
        <v>6.4800000000000049</v>
      </c>
    </row>
    <row r="167" spans="18:338" x14ac:dyDescent="0.2">
      <c r="R167" s="119">
        <f>R166+'DT-Prelim Calcs'!$C$11</f>
        <v>6.5200000000000049</v>
      </c>
      <c r="S167" s="2">
        <f>AG167/'Drive Train'!$G$35</f>
        <v>0</v>
      </c>
      <c r="T167" s="88">
        <f>AE167*12*60/(PI() * 'Drive Train'!$G$17)/S$2*ABS(S167)</f>
        <v>0</v>
      </c>
      <c r="U167" s="2">
        <f>IF(OR(AD166=1,AND($C$32=Motors!$C$28,'DT-Prelim Calcs'!AI166=1)),0,IF(AG167=0,-(V166+$C$9)/($C$8-$C$9)*$C$7,($C$6*S167-T167)/($C$6*S167)*$C$7*S167))</f>
        <v>0</v>
      </c>
      <c r="V167" s="110">
        <f>IF(AND(AD166=1,AI166=1),0,ABS(U167/$C$7*($C$8-$C$9)+$C$9) *'Drive Train'!$K$55 + V166*(1-'Drive Train'!$K$55))</f>
        <v>0</v>
      </c>
      <c r="W167" s="110">
        <f t="shared" si="196"/>
        <v>0</v>
      </c>
      <c r="X167" s="2">
        <f>MAX(MIN(IF(AND(AI166=1,AG167&lt;0),-1,1)*(W167-$C$9)/($C$8-$C$9)*$C$7-$C$29*AE167/T$2 -  AI166*$C$29/2,X$2),MAX(X$4:X166)*-1)</f>
        <v>-0.19877611615902296</v>
      </c>
      <c r="Y167" s="110">
        <f t="shared" si="197"/>
        <v>0</v>
      </c>
      <c r="Z167" s="110">
        <f t="shared" si="198"/>
        <v>0</v>
      </c>
      <c r="AA167" s="110">
        <f t="shared" si="199"/>
        <v>0</v>
      </c>
      <c r="AB167" s="110" t="e">
        <f t="shared" si="200"/>
        <v>#N/A</v>
      </c>
      <c r="AC167" s="88">
        <f t="shared" si="244"/>
        <v>0</v>
      </c>
      <c r="AD167" s="1">
        <f t="shared" si="201"/>
        <v>1</v>
      </c>
      <c r="AE167" s="110">
        <f t="shared" si="202"/>
        <v>0</v>
      </c>
      <c r="AF167" s="110" t="e">
        <f t="shared" si="203"/>
        <v>#N/A</v>
      </c>
      <c r="AG167" s="110">
        <f>IF(AI166=0,MIN('Drive Train'!$G$35-W166*$C$21*'Drive Train'!$G$38,AG166+W$2)-$C$3,IF(AE166-1&lt;=0,0,IF($C$32=Motors!$C$26,MAX(ABS('Drive Train'!$G$35-W166*$C$21*'Drive Train'!$G$38)*-1,AG166-W$2),MAX(0,ABS('Drive Train'!$G$35-W166*$C$21*'Drive Train'!$G$38)*-1,AG166-W$2))))</f>
        <v>0</v>
      </c>
      <c r="AH167" s="110">
        <f>'Drive Train'!$G$35-ABS(W167)*'DT-Prelim Calcs'!$C$21*'Drive Train'!$G$38</f>
        <v>12.7</v>
      </c>
      <c r="AI167" s="1">
        <f>IF(AJ167&gt;='Drive Train'!$G$30,1,0)</f>
        <v>1</v>
      </c>
      <c r="AJ167" s="110">
        <f>AJ166+0.5*Y167*'DT-Prelim Calcs'!$C$11^2+AE167*'DT-Prelim Calcs'!$C$11</f>
        <v>27.383415475911544</v>
      </c>
      <c r="AK167" s="110">
        <f t="shared" si="281"/>
        <v>0</v>
      </c>
      <c r="AL167" s="119">
        <f>AL166+'DT-Prelim Calcs'!$C$11</f>
        <v>6.5200000000000049</v>
      </c>
      <c r="AM167" s="2">
        <f>AW167/'Drive Train'!$G$35</f>
        <v>0.81067301575252748</v>
      </c>
      <c r="AN167" s="88">
        <f>AU167*12*60/(PI() * 'Drive Train'!$G$17)/AM$2*AM167</f>
        <v>3130.3949607576956</v>
      </c>
      <c r="AO167" s="2">
        <f>('DT-Prelim Calcs'!$C$6*AM167-AN167)/('DT-Prelim Calcs'!$C$6*AM167)*'DT-Prelim Calcs'!$C$7*AM167</f>
        <v>0.38725153874045576</v>
      </c>
      <c r="AP167" s="110">
        <f>AO167/'DT-Prelim Calcs'!$C$7*('DT-Prelim Calcs'!$C$8-'DT-Prelim Calcs'!$C$9)+'DT-Prelim Calcs'!$C$9</f>
        <v>26.619597398354042</v>
      </c>
      <c r="AQ167" s="110">
        <f t="shared" si="205"/>
        <v>26.619597398354042</v>
      </c>
      <c r="AR167" s="2">
        <f t="shared" si="245"/>
        <v>0.18943011122995171</v>
      </c>
      <c r="AS167" s="110">
        <f>AR167*'DT-Prelim Calcs'!$C$21/AM$2/'DT-Prelim Calcs'!$C$19/'DT-Prelim Calcs'!$C$18*3.39*'DT-Prelim Calcs'!$C$20</f>
        <v>2.1105924170436468</v>
      </c>
      <c r="AT167" s="88">
        <f t="shared" si="206"/>
        <v>0</v>
      </c>
      <c r="AU167" s="110">
        <f>AS166*'DT-Prelim Calcs'!$C$11+AU166</f>
        <v>33.697741192448298</v>
      </c>
      <c r="AV167" s="110">
        <f>AV166+0.5*AS167*'DT-Prelim Calcs'!$C$11^2+AU167*'DT-Prelim Calcs'!$C$11</f>
        <v>136.63436493545177</v>
      </c>
      <c r="AW167" s="110">
        <f>MIN('Drive Train'!$G$35-AQ166*'DT-Prelim Calcs'!$C$21*'Drive Train'!$G$38,AW166+AQ$2)</f>
        <v>10.295547300057098</v>
      </c>
      <c r="AX167" s="110">
        <f>'Drive Train'!$G$35-AQ167*'DT-Prelim Calcs'!$C$21*'Drive Train'!$G$38</f>
        <v>10.304236234148135</v>
      </c>
      <c r="AY167" s="1">
        <f>IF(AV167&gt;='Drive Train'!$G$30,1,0)</f>
        <v>1</v>
      </c>
      <c r="AZ167" s="110">
        <f t="shared" si="246"/>
        <v>0</v>
      </c>
      <c r="BA167" s="119">
        <f>BA166+'DT-Prelim Calcs'!$C$11</f>
        <v>6.5200000000000049</v>
      </c>
      <c r="BB167" s="2">
        <f>BL167/'Drive Train'!$G$35</f>
        <v>0.8704376369717457</v>
      </c>
      <c r="BC167" s="88">
        <f>BJ167*12*60/(PI() * 'Drive Train'!$G$17)/BB$2*BB167</f>
        <v>4046.7438936945896</v>
      </c>
      <c r="BD167" s="2">
        <f>('DT-Prelim Calcs'!$C$6*BB167-BC167)/('DT-Prelim Calcs'!$C$6*BB167)*'DT-Prelim Calcs'!$C$7*BB167</f>
        <v>0.25027787461828283</v>
      </c>
      <c r="BE167" s="110">
        <f>BD167/'DT-Prelim Calcs'!$C$7*('DT-Prelim Calcs'!$C$8-'DT-Prelim Calcs'!$C$9)+'DT-Prelim Calcs'!$C$9</f>
        <v>18.265175331327889</v>
      </c>
      <c r="BF167" s="110">
        <f t="shared" si="207"/>
        <v>18.265175331327889</v>
      </c>
      <c r="BG167" s="2">
        <f t="shared" si="247"/>
        <v>1.210737279621199E-2</v>
      </c>
      <c r="BH167" s="110">
        <f>BG167*'DT-Prelim Calcs'!$C$21/BB$2/'DT-Prelim Calcs'!$C$19/'DT-Prelim Calcs'!$C$18*3.39*'DT-Prelim Calcs'!$C$20</f>
        <v>0.20984121893776062</v>
      </c>
      <c r="BI167" s="88">
        <f t="shared" si="208"/>
        <v>1</v>
      </c>
      <c r="BJ167" s="110">
        <f>BH166*'DT-Prelim Calcs'!$C$11+BJ166</f>
        <v>26.081340226779478</v>
      </c>
      <c r="BK167" s="110">
        <f>BK166+0.5*BH167*'DT-Prelim Calcs'!$C$11^2+BJ167*'DT-Prelim Calcs'!$C$11</f>
        <v>131.33713591629191</v>
      </c>
      <c r="BL167" s="110">
        <f>MIN('Drive Train'!$G$35-BF166*'DT-Prelim Calcs'!$C$21*'Drive Train'!$G$38,BL166+BF$2)</f>
        <v>11.05455798954117</v>
      </c>
      <c r="BM167" s="110">
        <f>'Drive Train'!$G$35-BF167*'DT-Prelim Calcs'!$C$21*'Drive Train'!$G$38</f>
        <v>11.056134220180489</v>
      </c>
      <c r="BN167" s="1">
        <f>IF(BK167&gt;='Drive Train'!$G$30,1,0)</f>
        <v>1</v>
      </c>
      <c r="BO167" s="110">
        <f t="shared" si="248"/>
        <v>0</v>
      </c>
      <c r="BP167" s="119">
        <f>BP166+'DT-Prelim Calcs'!$C$11</f>
        <v>6.5200000000000049</v>
      </c>
      <c r="BQ167" s="2">
        <f>CA167/'Drive Train'!$G$35</f>
        <v>0.87460380179004915</v>
      </c>
      <c r="BR167" s="88">
        <f>BY167*12*60/(PI() * 'Drive Train'!$G$17)/BQ$2*BQ167</f>
        <v>4109.8417534426153</v>
      </c>
      <c r="BS167" s="2">
        <f>('DT-Prelim Calcs'!$C$6*BQ167-BR167)/('DT-Prelim Calcs'!$C$6*BQ167)*'DT-Prelim Calcs'!$C$7*BQ167</f>
        <v>0.24091792347703644</v>
      </c>
      <c r="BT167" s="110">
        <f>BS167/'DT-Prelim Calcs'!$C$7*('DT-Prelim Calcs'!$C$8-'DT-Prelim Calcs'!$C$9)+'DT-Prelim Calcs'!$C$9</f>
        <v>17.69428469434407</v>
      </c>
      <c r="BU167" s="110">
        <f t="shared" si="209"/>
        <v>17.69428469434407</v>
      </c>
      <c r="BV167" s="2">
        <f t="shared" si="249"/>
        <v>1.8601874808563124E-4</v>
      </c>
      <c r="BW167" s="110">
        <f>BV167*'DT-Prelim Calcs'!$C$21/BQ$2/'DT-Prelim Calcs'!$C$19/'DT-Prelim Calcs'!$C$18*3.39*'DT-Prelim Calcs'!$C$20</f>
        <v>4.3754544589780647E-3</v>
      </c>
      <c r="BX167" s="88">
        <f t="shared" si="210"/>
        <v>1</v>
      </c>
      <c r="BY167" s="110">
        <f>BW166*'DT-Prelim Calcs'!$C$11+BY166</f>
        <v>19.424507648049634</v>
      </c>
      <c r="BZ167" s="110">
        <f>BZ166+0.5*BW167*'DT-Prelim Calcs'!$C$11^2+BY167*'DT-Prelim Calcs'!$C$11</f>
        <v>110.42789579613174</v>
      </c>
      <c r="CA167" s="110">
        <f>MIN('Drive Train'!$G$35-BU166*'DT-Prelim Calcs'!$C$21*'Drive Train'!$G$38,CA166+BU$2)</f>
        <v>11.107468282733624</v>
      </c>
      <c r="CB167" s="110">
        <f>'Drive Train'!$G$35-BU167*'DT-Prelim Calcs'!$C$21*'Drive Train'!$G$38</f>
        <v>11.107514377509034</v>
      </c>
      <c r="CC167" s="1">
        <f>IF(BZ167&gt;='Drive Train'!$G$30,1,0)</f>
        <v>1</v>
      </c>
      <c r="CD167" s="110">
        <f t="shared" si="250"/>
        <v>0</v>
      </c>
      <c r="CE167" s="119">
        <f>CE166+'DT-Prelim Calcs'!$C$11</f>
        <v>6.5200000000000049</v>
      </c>
      <c r="CF167" s="2">
        <f>CP167/'Drive Train'!$G$35</f>
        <v>0.87467032429096014</v>
      </c>
      <c r="CG167" s="88">
        <f>CN167*12*60/(PI() * 'Drive Train'!$G$17)/CF$2*CF167</f>
        <v>4110.833128817646</v>
      </c>
      <c r="CH167" s="2">
        <f>('DT-Prelim Calcs'!$C$6*CF167-CG167)/('DT-Prelim Calcs'!$C$6*CF167)*'DT-Prelim Calcs'!$C$7*CF167</f>
        <v>0.24077236416243178</v>
      </c>
      <c r="CI167" s="110">
        <f>CH167/'DT-Prelim Calcs'!$C$7*('DT-Prelim Calcs'!$C$8-'DT-Prelim Calcs'!$C$9)+'DT-Prelim Calcs'!$C$9</f>
        <v>17.685406608488748</v>
      </c>
      <c r="CJ167" s="110">
        <f t="shared" si="211"/>
        <v>17.685406608488748</v>
      </c>
      <c r="CK167" s="2">
        <f t="shared" si="251"/>
        <v>7.0325155468453637E-7</v>
      </c>
      <c r="CL167" s="110">
        <f>CK167*'DT-Prelim Calcs'!$C$21/CF$2/'DT-Prelim Calcs'!$C$19/'DT-Prelim Calcs'!$C$18*3.39*'DT-Prelim Calcs'!$C$20</f>
        <v>2.0894635162334234E-5</v>
      </c>
      <c r="CM167" s="88">
        <f t="shared" si="212"/>
        <v>1</v>
      </c>
      <c r="CN167" s="110">
        <f>CL166*'DT-Prelim Calcs'!$C$11+CN166</f>
        <v>15.380274810131175</v>
      </c>
      <c r="CO167" s="110">
        <f>CO166+0.5*CL167*'DT-Prelim Calcs'!$C$11^2+CN167*'DT-Prelim Calcs'!$C$11</f>
        <v>92.250384410021482</v>
      </c>
      <c r="CP167" s="110">
        <f>MIN('Drive Train'!$G$35-CJ166*'DT-Prelim Calcs'!$C$21*'Drive Train'!$G$38,CP166+CJ$2)</f>
        <v>11.108313118495193</v>
      </c>
      <c r="CQ167" s="110">
        <f>'Drive Train'!$G$35-CJ167*'DT-Prelim Calcs'!$C$21*'Drive Train'!$G$38</f>
        <v>11.108313405236013</v>
      </c>
      <c r="CR167" s="1">
        <f>IF(CO167&gt;='Drive Train'!$G$30,1,0)</f>
        <v>1</v>
      </c>
      <c r="CS167" s="110">
        <f t="shared" si="252"/>
        <v>0</v>
      </c>
      <c r="CT167" s="119">
        <f>CT166+'DT-Prelim Calcs'!$C$11</f>
        <v>6.5200000000000049</v>
      </c>
      <c r="CU167" s="2">
        <f>DE167/'Drive Train'!$G$35</f>
        <v>0.87467058519744911</v>
      </c>
      <c r="CV167" s="88">
        <f>DC167*12*60/(PI() * 'Drive Train'!$G$17)/CU$2*CU167</f>
        <v>4110.836936555691</v>
      </c>
      <c r="CW167" s="2">
        <f>('DT-Prelim Calcs'!$C$6*CU167-CV167)/('DT-Prelim Calcs'!$C$6*CU167)*'DT-Prelim Calcs'!$C$7*CU167</f>
        <v>0.24077181270656683</v>
      </c>
      <c r="CX167" s="110">
        <f>CW167/'DT-Prelim Calcs'!$C$7*('DT-Prelim Calcs'!$C$8-'DT-Prelim Calcs'!$C$9)+'DT-Prelim Calcs'!$C$9</f>
        <v>17.68537297359202</v>
      </c>
      <c r="CY167" s="110">
        <f t="shared" si="213"/>
        <v>17.68537297359202</v>
      </c>
      <c r="CZ167" s="2">
        <f t="shared" si="253"/>
        <v>5.964405913605475E-10</v>
      </c>
      <c r="DA167" s="110">
        <f>CZ167*'DT-Prelim Calcs'!$C$21/CU$2/'DT-Prelim Calcs'!$C$19/'DT-Prelim Calcs'!$C$18*3.39*'DT-Prelim Calcs'!$C$20</f>
        <v>2.1413025776162984E-8</v>
      </c>
      <c r="DB167" s="88">
        <f t="shared" si="214"/>
        <v>1</v>
      </c>
      <c r="DC167" s="110">
        <f>DA166*'DT-Prelim Calcs'!$C$11+DC166</f>
        <v>12.728511284360073</v>
      </c>
      <c r="DD167" s="110">
        <f>DD166+0.5*DA167*'DT-Prelim Calcs'!$C$11^2+DC167*'DT-Prelim Calcs'!$C$11</f>
        <v>78.380461954719337</v>
      </c>
      <c r="DE167" s="110">
        <f>MIN('Drive Train'!$G$35-CY166*'DT-Prelim Calcs'!$C$21*'Drive Train'!$G$38,DE166+CY$2)</f>
        <v>11.108316432007603</v>
      </c>
      <c r="DF167" s="110">
        <f>'Drive Train'!$G$35-CY167*'DT-Prelim Calcs'!$C$21*'Drive Train'!$G$38</f>
        <v>11.108316432376718</v>
      </c>
      <c r="DG167" s="1">
        <f>IF(DD167&gt;='Drive Train'!$G$30,1,0)</f>
        <v>1</v>
      </c>
      <c r="DH167" s="110">
        <f t="shared" si="254"/>
        <v>0</v>
      </c>
      <c r="DI167" s="119">
        <f>DI166+'DT-Prelim Calcs'!$C$11</f>
        <v>6.5200000000000049</v>
      </c>
      <c r="DJ167" s="2">
        <f>DT167/'Drive Train'!$G$35</f>
        <v>0.87467058542857457</v>
      </c>
      <c r="DK167" s="88">
        <f>DR167*12*60/(PI() * 'Drive Train'!$G$17)/DJ$2*DJ167</f>
        <v>4110.8369398417681</v>
      </c>
      <c r="DL167" s="2">
        <f>('DT-Prelim Calcs'!$C$6*DJ167-DK167)/('DT-Prelim Calcs'!$C$6*DJ167)*'DT-Prelim Calcs'!$C$7*DJ167</f>
        <v>0.24077181223906874</v>
      </c>
      <c r="DM167" s="110">
        <f>DL167/'DT-Prelim Calcs'!$C$7*('DT-Prelim Calcs'!$C$8-'DT-Prelim Calcs'!$C$9)+'DT-Prelim Calcs'!$C$9</f>
        <v>17.685372945077951</v>
      </c>
      <c r="DN167" s="110">
        <f t="shared" si="215"/>
        <v>17.685372945077951</v>
      </c>
      <c r="DO167" s="2">
        <f t="shared" si="255"/>
        <v>9.911516052341085E-14</v>
      </c>
      <c r="DP167" s="110">
        <f>DO167*'DT-Prelim Calcs'!$C$21/DJ$2/'DT-Prelim Calcs'!$C$19/'DT-Prelim Calcs'!$C$18*3.39*'DT-Prelim Calcs'!$C$20</f>
        <v>4.1718804571373684E-12</v>
      </c>
      <c r="DQ167" s="88">
        <f t="shared" si="216"/>
        <v>1</v>
      </c>
      <c r="DR167" s="110">
        <f>DP166*'DT-Prelim Calcs'!$C$11+DR166</f>
        <v>10.856671395410933</v>
      </c>
      <c r="DS167" s="110">
        <f>DS166+0.5*DP167*'DT-Prelim Calcs'!$C$11^2+DR167*'DT-Prelim Calcs'!$C$11</f>
        <v>67.818858989669224</v>
      </c>
      <c r="DT167" s="110">
        <f>MIN('Drive Train'!$G$35-DN166*'DT-Prelim Calcs'!$C$21*'Drive Train'!$G$38,DT166+DN$2)</f>
        <v>11.108316434942896</v>
      </c>
      <c r="DU167" s="110">
        <f>'Drive Train'!$G$35-DN167*'DT-Prelim Calcs'!$C$21*'Drive Train'!$G$38</f>
        <v>11.108316434942983</v>
      </c>
      <c r="DV167" s="1">
        <f>IF(DS167&gt;='Drive Train'!$G$30,1,0)</f>
        <v>1</v>
      </c>
      <c r="DW167" s="110">
        <f t="shared" si="256"/>
        <v>0</v>
      </c>
      <c r="DX167" s="119">
        <f>DX166+'DT-Prelim Calcs'!$C$11</f>
        <v>6.5200000000000049</v>
      </c>
      <c r="DY167" s="2">
        <f>EI167/'Drive Train'!$G$35</f>
        <v>0.87467058542861498</v>
      </c>
      <c r="DZ167" s="88">
        <f>EG167*12*60/(PI() * 'Drive Train'!$G$17)/DY$2*DY167</f>
        <v>4110.8369398423247</v>
      </c>
      <c r="EA167" s="2">
        <f>('DT-Prelim Calcs'!$C$6*DY167-DZ167)/('DT-Prelim Calcs'!$C$6*DY167)*'DT-Prelim Calcs'!$C$7*DY167</f>
        <v>0.24077181223899125</v>
      </c>
      <c r="EB167" s="110">
        <f>EA167/'DT-Prelim Calcs'!$C$7*('DT-Prelim Calcs'!$C$8-'DT-Prelim Calcs'!$C$9)+'DT-Prelim Calcs'!$C$9</f>
        <v>17.685372945073226</v>
      </c>
      <c r="EC167" s="110">
        <f t="shared" si="217"/>
        <v>17.685372945073226</v>
      </c>
      <c r="ED167" s="2">
        <f t="shared" si="257"/>
        <v>1.3877787807814457E-16</v>
      </c>
      <c r="EE167" s="110">
        <f>ED167*'DT-Prelim Calcs'!$C$21/DY$2/'DT-Prelim Calcs'!$C$19/'DT-Prelim Calcs'!$C$18*3.39*'DT-Prelim Calcs'!$C$20</f>
        <v>6.7003532470867188E-15</v>
      </c>
      <c r="EF167" s="88">
        <f t="shared" si="218"/>
        <v>1</v>
      </c>
      <c r="EG167" s="110">
        <f>EE166*'DT-Prelim Calcs'!$C$11+EG166</f>
        <v>9.4647904472821693</v>
      </c>
      <c r="EH167" s="110">
        <f>EH166+0.5*EE167*'DT-Prelim Calcs'!$C$11^2+EG167*'DT-Prelim Calcs'!$C$11</f>
        <v>59.634178570420488</v>
      </c>
      <c r="EI167" s="110">
        <f>MIN('Drive Train'!$G$35-EC166*'DT-Prelim Calcs'!$C$21*'Drive Train'!$G$38,EI166+EC$2)</f>
        <v>11.10831643494341</v>
      </c>
      <c r="EJ167" s="110">
        <f>'Drive Train'!$G$35-EC167*'DT-Prelim Calcs'!$C$21*'Drive Train'!$G$38</f>
        <v>11.10831643494341</v>
      </c>
      <c r="EK167" s="1">
        <f>IF(EH167&gt;='Drive Train'!$G$30,1,0)</f>
        <v>1</v>
      </c>
      <c r="EL167" s="110">
        <f t="shared" si="258"/>
        <v>0</v>
      </c>
      <c r="EM167" s="119">
        <f>EM166+'DT-Prelim Calcs'!$C$11</f>
        <v>6.5200000000000049</v>
      </c>
      <c r="EN167" s="2">
        <f>EX167/'Drive Train'!$G$35</f>
        <v>0.87467058542861498</v>
      </c>
      <c r="EO167" s="88">
        <f>EV167*12*60/(PI() * 'Drive Train'!$G$17)/EN$2*EN167</f>
        <v>4110.8369398423256</v>
      </c>
      <c r="EP167" s="2">
        <f>('DT-Prelim Calcs'!$C$6*EN167-EO167)/('DT-Prelim Calcs'!$C$6*EN167)*'DT-Prelim Calcs'!$C$7*EN167</f>
        <v>0.24077181223899105</v>
      </c>
      <c r="EQ167" s="110">
        <f>EP167/'DT-Prelim Calcs'!$C$7*('DT-Prelim Calcs'!$C$8-'DT-Prelim Calcs'!$C$9)+'DT-Prelim Calcs'!$C$9</f>
        <v>17.685372945073215</v>
      </c>
      <c r="ER167" s="110">
        <f t="shared" si="219"/>
        <v>17.685372945073215</v>
      </c>
      <c r="ES167" s="2">
        <f t="shared" si="259"/>
        <v>-8.3266726846886741E-17</v>
      </c>
      <c r="ET167" s="110">
        <f>ES167*'DT-Prelim Calcs'!$C$21/EN$2/'DT-Prelim Calcs'!$C$19/'DT-Prelim Calcs'!$C$18*3.39*'DT-Prelim Calcs'!$C$20</f>
        <v>-4.5356237364894706E-15</v>
      </c>
      <c r="EU167" s="88">
        <f t="shared" si="220"/>
        <v>1</v>
      </c>
      <c r="EV167" s="110">
        <f>ET166*'DT-Prelim Calcs'!$C$11+EV166</f>
        <v>8.3892460782728335</v>
      </c>
      <c r="EW167" s="110">
        <f>EW166+0.5*ET167*'DT-Prelim Calcs'!$C$11^2+EV167*'DT-Prelim Calcs'!$C$11</f>
        <v>53.154440776897175</v>
      </c>
      <c r="EX167" s="110">
        <f>MIN('Drive Train'!$G$35-ER166*'DT-Prelim Calcs'!$C$21*'Drive Train'!$G$38,EX166+ER$2)</f>
        <v>11.10831643494341</v>
      </c>
      <c r="EY167" s="110">
        <f>'Drive Train'!$G$35-ER167*'DT-Prelim Calcs'!$C$21*'Drive Train'!$G$38</f>
        <v>11.10831643494341</v>
      </c>
      <c r="EZ167" s="1">
        <f>IF(EW167&gt;='Drive Train'!$G$30,1,0)</f>
        <v>1</v>
      </c>
      <c r="FA167" s="110">
        <f t="shared" si="260"/>
        <v>0</v>
      </c>
      <c r="FB167" s="119">
        <f>FB166+'DT-Prelim Calcs'!$C$11</f>
        <v>6.5200000000000049</v>
      </c>
      <c r="FC167" s="2">
        <f>FM167/'Drive Train'!$G$35</f>
        <v>0.87467058542861498</v>
      </c>
      <c r="FD167" s="88">
        <f>FK167*12*60/(PI() * 'Drive Train'!$G$17)/FC$2*FC167</f>
        <v>4110.8369398423247</v>
      </c>
      <c r="FE167" s="2">
        <f>('DT-Prelim Calcs'!$C$6*FC167-FD167)/('DT-Prelim Calcs'!$C$6*FC167)*'DT-Prelim Calcs'!$C$7*FC167</f>
        <v>0.24077181223899125</v>
      </c>
      <c r="FF167" s="110">
        <f>FE167/'DT-Prelim Calcs'!$C$7*('DT-Prelim Calcs'!$C$8-'DT-Prelim Calcs'!$C$9)+'DT-Prelim Calcs'!$C$9</f>
        <v>17.685372945073226</v>
      </c>
      <c r="FG167" s="110">
        <f t="shared" si="221"/>
        <v>17.685372945073226</v>
      </c>
      <c r="FH167" s="2">
        <f t="shared" si="261"/>
        <v>1.1102230246251565E-16</v>
      </c>
      <c r="FI167" s="110">
        <f>FH167*'DT-Prelim Calcs'!$C$21/FC$2/'DT-Prelim Calcs'!$C$19/'DT-Prelim Calcs'!$C$18*3.39*'DT-Prelim Calcs'!$C$20</f>
        <v>6.7347140329692135E-15</v>
      </c>
      <c r="FJ167" s="88">
        <f t="shared" si="222"/>
        <v>1</v>
      </c>
      <c r="FK167" s="110">
        <f>FI166*'DT-Prelim Calcs'!$C$11+FK166</f>
        <v>7.5332005600817276</v>
      </c>
      <c r="FL167" s="110">
        <f>FL166+0.5*FI167*'DT-Prelim Calcs'!$C$11^2+FK167*'DT-Prelim Calcs'!$C$11</f>
        <v>47.920546658054121</v>
      </c>
      <c r="FM167" s="110">
        <f>MIN('Drive Train'!$G$35-FG166*'DT-Prelim Calcs'!$C$21*'Drive Train'!$G$38,FM166+FG$2)</f>
        <v>11.10831643494341</v>
      </c>
      <c r="FN167" s="110">
        <f>'Drive Train'!$G$35-FG167*'DT-Prelim Calcs'!$C$21*'Drive Train'!$G$38</f>
        <v>11.10831643494341</v>
      </c>
      <c r="FO167" s="1">
        <f>IF(FL167&gt;='Drive Train'!$G$30,1,0)</f>
        <v>1</v>
      </c>
      <c r="FP167" s="110">
        <f t="shared" si="262"/>
        <v>0</v>
      </c>
      <c r="FQ167" s="119">
        <f>FQ166+'DT-Prelim Calcs'!$C$11</f>
        <v>6.5200000000000049</v>
      </c>
      <c r="FR167" s="2">
        <f>GB167/'Drive Train'!$G$35</f>
        <v>0.87467058542861498</v>
      </c>
      <c r="FS167" s="88">
        <f>FZ167*12*60/(PI() * 'Drive Train'!$G$17)/FR$2*FR167</f>
        <v>4110.8369398423247</v>
      </c>
      <c r="FT167" s="2">
        <f>('DT-Prelim Calcs'!$C$6*FR167-FS167)/('DT-Prelim Calcs'!$C$6*FR167)*'DT-Prelim Calcs'!$C$7*FR167</f>
        <v>0.24077181223899125</v>
      </c>
      <c r="FU167" s="110">
        <f>FT167/'DT-Prelim Calcs'!$C$7*('DT-Prelim Calcs'!$C$8-'DT-Prelim Calcs'!$C$9)+'DT-Prelim Calcs'!$C$9</f>
        <v>17.685372945073226</v>
      </c>
      <c r="FV167" s="110">
        <f t="shared" si="223"/>
        <v>17.685372945073226</v>
      </c>
      <c r="FW167" s="2">
        <f t="shared" si="263"/>
        <v>1.3877787807814457E-16</v>
      </c>
      <c r="FX167" s="110">
        <f>FW167*'DT-Prelim Calcs'!$C$21/FR$2/'DT-Prelim Calcs'!$C$19/'DT-Prelim Calcs'!$C$18*3.39*'DT-Prelim Calcs'!$C$20</f>
        <v>9.2774121882739154E-15</v>
      </c>
      <c r="FY167" s="88">
        <f t="shared" si="224"/>
        <v>1</v>
      </c>
      <c r="FZ167" s="110">
        <f>FX166*'DT-Prelim Calcs'!$C$11+FZ166</f>
        <v>6.8356819897037893</v>
      </c>
      <c r="GA167" s="110">
        <f>GA166+0.5*FX167*'DT-Prelim Calcs'!$C$11^2+FZ167*'DT-Prelim Calcs'!$C$11</f>
        <v>43.6120987281626</v>
      </c>
      <c r="GB167" s="110">
        <f>MIN('Drive Train'!$G$35-FV166*'DT-Prelim Calcs'!$C$21*'Drive Train'!$G$38,GB166+FV$2)</f>
        <v>11.10831643494341</v>
      </c>
      <c r="GC167" s="110">
        <f>'Drive Train'!$G$35-FV167*'DT-Prelim Calcs'!$C$21*'Drive Train'!$G$38</f>
        <v>11.10831643494341</v>
      </c>
      <c r="GD167" s="1">
        <f>IF(GA167&gt;='Drive Train'!$G$30,1,0)</f>
        <v>1</v>
      </c>
      <c r="GE167" s="110">
        <f t="shared" si="264"/>
        <v>0</v>
      </c>
      <c r="GF167" s="119">
        <f>GF166+'DT-Prelim Calcs'!$C$11</f>
        <v>6.5200000000000049</v>
      </c>
      <c r="GG167" s="2">
        <f>GQ167/'Drive Train'!$G$35</f>
        <v>0.87467058531894071</v>
      </c>
      <c r="GH167" s="88">
        <f>GO167*12*60/(PI() * 'Drive Train'!$G$17)/GG$2*GG167</f>
        <v>4110.8369382921501</v>
      </c>
      <c r="GI167" s="2">
        <f>('DT-Prelim Calcs'!$C$6*GG167-GH167)/('DT-Prelim Calcs'!$C$6*GG167)*'DT-Prelim Calcs'!$C$7*GG167</f>
        <v>0.24077181245862225</v>
      </c>
      <c r="GJ167" s="110">
        <f>GI167/'DT-Prelim Calcs'!$C$7*('DT-Prelim Calcs'!$C$8-'DT-Prelim Calcs'!$C$9)+'DT-Prelim Calcs'!$C$9</f>
        <v>17.685372958469159</v>
      </c>
      <c r="GK167" s="110">
        <f t="shared" si="265"/>
        <v>17.685372958469159</v>
      </c>
      <c r="GL167" s="2">
        <f t="shared" si="266"/>
        <v>2.8023464104798279E-10</v>
      </c>
      <c r="GM167" s="110">
        <f>GL167*'DT-Prelim Calcs'!$C$21/GG$2/'DT-Prelim Calcs'!$C$19/'DT-Prelim Calcs'!$C$18*3.39*'DT-Prelim Calcs'!$C$20</f>
        <v>1.0407727763879422E-8</v>
      </c>
      <c r="GN167" s="88">
        <f t="shared" si="225"/>
        <v>1</v>
      </c>
      <c r="GO167" s="110">
        <f>GM166*'DT-Prelim Calcs'!$C$11+GO166</f>
        <v>12.304227578369781</v>
      </c>
      <c r="GP167" s="110">
        <f>GP166+0.5*GM167*'DT-Prelim Calcs'!$C$11^2+GO167*'DT-Prelim Calcs'!$C$11</f>
        <v>74.145260182643568</v>
      </c>
      <c r="GQ167" s="110">
        <f>MIN('Drive Train'!$G$35-GK166*'DT-Prelim Calcs'!$C$21*'Drive Train'!$G$38,GQ166+GK$2)</f>
        <v>11.108316433550547</v>
      </c>
      <c r="GR167" s="110">
        <f>'Drive Train'!$G$35-GK167*'DT-Prelim Calcs'!$C$21*'Drive Train'!$G$38</f>
        <v>11.108316433737775</v>
      </c>
      <c r="GS167" s="1">
        <f>IF(GP167&gt;='Drive Train'!$G$30,1,0)</f>
        <v>1</v>
      </c>
      <c r="GT167" s="110">
        <f t="shared" si="267"/>
        <v>0</v>
      </c>
      <c r="GU167" s="119">
        <f>GU166+'DT-Prelim Calcs'!$C$11</f>
        <v>6.5200000000000049</v>
      </c>
      <c r="GV167" s="2">
        <f>HF167/'Drive Train'!$G$35</f>
        <v>0.87467058535021802</v>
      </c>
      <c r="GW167" s="88">
        <f>HD167*12*60/(PI() * 'Drive Train'!$G$17)/GV$2*GV167</f>
        <v>4110.8369387342364</v>
      </c>
      <c r="GX167" s="2">
        <f>('DT-Prelim Calcs'!$C$6*GV167-GW167)/('DT-Prelim Calcs'!$C$6*GV167)*'DT-Prelim Calcs'!$C$7*GV167</f>
        <v>0.24077181239598663</v>
      </c>
      <c r="GY167" s="110">
        <f>GX167/'DT-Prelim Calcs'!$C$7*('DT-Prelim Calcs'!$C$8-'DT-Prelim Calcs'!$C$9)+'DT-Prelim Calcs'!$C$9</f>
        <v>17.68537295464883</v>
      </c>
      <c r="GZ167" s="110">
        <f t="shared" si="226"/>
        <v>17.68537295464883</v>
      </c>
      <c r="HA167" s="2">
        <f t="shared" si="268"/>
        <v>2.0031587499858006E-10</v>
      </c>
      <c r="HB167" s="110">
        <f>HA167*'DT-Prelim Calcs'!$C$21/GV$2/'DT-Prelim Calcs'!$C$19/'DT-Prelim Calcs'!$C$18*3.39*'DT-Prelim Calcs'!$C$20</f>
        <v>7.4395980667199134E-9</v>
      </c>
      <c r="HC167" s="88">
        <f t="shared" si="227"/>
        <v>1</v>
      </c>
      <c r="HD167" s="110">
        <f>HB166*'DT-Prelim Calcs'!$C$11+HD166</f>
        <v>12.304227579253009</v>
      </c>
      <c r="HE167" s="110">
        <f>HE166+0.5*HB167*'DT-Prelim Calcs'!$C$11^2+HD167*'DT-Prelim Calcs'!$C$11</f>
        <v>74.812877206507409</v>
      </c>
      <c r="HF167" s="110">
        <f>MIN('Drive Train'!$G$35-GZ166*'DT-Prelim Calcs'!$C$21*'Drive Train'!$G$38,HF166+GZ$2)</f>
        <v>11.108316433947769</v>
      </c>
      <c r="HG167" s="110">
        <f>'Drive Train'!$G$35-GZ167*'DT-Prelim Calcs'!$C$21*'Drive Train'!$G$38</f>
        <v>11.108316434081605</v>
      </c>
      <c r="HH167" s="1">
        <f>IF(HE167&gt;='Drive Train'!$G$30,1,0)</f>
        <v>1</v>
      </c>
      <c r="HI167" s="110">
        <f t="shared" si="269"/>
        <v>0</v>
      </c>
      <c r="HJ167" s="119">
        <f>HJ166+'DT-Prelim Calcs'!$C$11</f>
        <v>6.5200000000000049</v>
      </c>
      <c r="HK167" s="2">
        <f>HU167/'Drive Train'!$G$35</f>
        <v>0.87467058536537245</v>
      </c>
      <c r="HL167" s="88">
        <f>HS167*12*60/(PI() * 'Drive Train'!$G$17)/HK$2*HK167</f>
        <v>4110.8369389484333</v>
      </c>
      <c r="HM167" s="2">
        <f>('DT-Prelim Calcs'!$C$6*HK167-HL167)/('DT-Prelim Calcs'!$C$6*HK167)*'DT-Prelim Calcs'!$C$7*HK167</f>
        <v>0.24077181236563908</v>
      </c>
      <c r="HN167" s="110">
        <f>HM167/'DT-Prelim Calcs'!$C$7*('DT-Prelim Calcs'!$C$8-'DT-Prelim Calcs'!$C$9)+'DT-Prelim Calcs'!$C$9</f>
        <v>17.685372952797845</v>
      </c>
      <c r="HO167" s="110">
        <f t="shared" si="228"/>
        <v>17.685372952797845</v>
      </c>
      <c r="HP167" s="2">
        <f t="shared" si="270"/>
        <v>1.6159434901297232E-10</v>
      </c>
      <c r="HQ167" s="110">
        <f>HP167*'DT-Prelim Calcs'!$C$21/HK$2/'DT-Prelim Calcs'!$C$19/'DT-Prelim Calcs'!$C$18*3.39*'DT-Prelim Calcs'!$C$20</f>
        <v>6.0015064034155722E-9</v>
      </c>
      <c r="HR167" s="88">
        <f t="shared" si="229"/>
        <v>1</v>
      </c>
      <c r="HS167" s="110">
        <f>HQ166*'DT-Prelim Calcs'!$C$11+HS166</f>
        <v>12.304227579680946</v>
      </c>
      <c r="HT167" s="110">
        <f>HT166+0.5*HQ167*'DT-Prelim Calcs'!$C$11^2+HS167*'DT-Prelim Calcs'!$C$11</f>
        <v>75.281599971198887</v>
      </c>
      <c r="HU167" s="110">
        <f>MIN('Drive Train'!$G$35-HO166*'DT-Prelim Calcs'!$C$21*'Drive Train'!$G$38,HU166+HO$2)</f>
        <v>11.10831643414023</v>
      </c>
      <c r="HV167" s="110">
        <f>'Drive Train'!$G$35-HO167*'DT-Prelim Calcs'!$C$21*'Drive Train'!$G$38</f>
        <v>11.108316434248193</v>
      </c>
      <c r="HW167" s="1">
        <f>IF(HT167&gt;='Drive Train'!$G$30,1,0)</f>
        <v>1</v>
      </c>
      <c r="HX167" s="110">
        <f t="shared" si="271"/>
        <v>0</v>
      </c>
      <c r="HY167" s="119">
        <f>HY166+'DT-Prelim Calcs'!$C$11</f>
        <v>6.5200000000000049</v>
      </c>
      <c r="HZ167" s="2">
        <f>IJ167/'Drive Train'!$G$35</f>
        <v>0.87467058537352171</v>
      </c>
      <c r="IA167" s="88">
        <f>IH167*12*60/(PI() * 'Drive Train'!$G$17)/HZ$2*HZ167</f>
        <v>4110.8369390636171</v>
      </c>
      <c r="IB167" s="2">
        <f>('DT-Prelim Calcs'!$C$6*HZ167-IA167)/('DT-Prelim Calcs'!$C$6*HZ167)*'DT-Prelim Calcs'!$C$7*HZ167</f>
        <v>0.24077181234931966</v>
      </c>
      <c r="IC167" s="110">
        <f>IB167/'DT-Prelim Calcs'!$C$7*('DT-Prelim Calcs'!$C$8-'DT-Prelim Calcs'!$C$9)+'DT-Prelim Calcs'!$C$9</f>
        <v>17.685372951802478</v>
      </c>
      <c r="ID167" s="110">
        <f t="shared" si="230"/>
        <v>17.685372951802478</v>
      </c>
      <c r="IE167" s="2">
        <f t="shared" si="272"/>
        <v>1.4077189414152258E-10</v>
      </c>
      <c r="IF167" s="110">
        <f>IE167*'DT-Prelim Calcs'!$C$21/HZ$2/'DT-Prelim Calcs'!$C$19/'DT-Prelim Calcs'!$C$18*3.39*'DT-Prelim Calcs'!$C$20</f>
        <v>5.2281743097555058E-9</v>
      </c>
      <c r="IG167" s="88">
        <f t="shared" si="231"/>
        <v>1</v>
      </c>
      <c r="IH167" s="110">
        <f>IF166*'DT-Prelim Calcs'!$C$11+IH166</f>
        <v>12.304227579911068</v>
      </c>
      <c r="II167" s="110">
        <f>II166+0.5*IF167*'DT-Prelim Calcs'!$C$11^2+IH167*'DT-Prelim Calcs'!$C$11</f>
        <v>75.610665342412489</v>
      </c>
      <c r="IJ167" s="110">
        <f>MIN('Drive Train'!$G$35-ID166*'DT-Prelim Calcs'!$C$21*'Drive Train'!$G$38,IJ166+ID$2)</f>
        <v>11.108316434243726</v>
      </c>
      <c r="IK167" s="110">
        <f>'Drive Train'!$G$35-ID167*'DT-Prelim Calcs'!$C$21*'Drive Train'!$G$38</f>
        <v>11.108316434337777</v>
      </c>
      <c r="IL167" s="1">
        <f>IF(II167&gt;='Drive Train'!$G$30,1,0)</f>
        <v>1</v>
      </c>
      <c r="IM167" s="110">
        <f t="shared" si="273"/>
        <v>0</v>
      </c>
      <c r="IN167" s="119">
        <f>IN166+'DT-Prelim Calcs'!$C$11</f>
        <v>6.5200000000000049</v>
      </c>
      <c r="IO167" s="2">
        <f>IY167/'Drive Train'!$G$35</f>
        <v>0.87467058537830567</v>
      </c>
      <c r="IP167" s="88">
        <f>IW167*12*60/(PI() * 'Drive Train'!$G$17)/IO$2*IO167</f>
        <v>4110.8369391312372</v>
      </c>
      <c r="IQ167" s="2">
        <f>('DT-Prelim Calcs'!$C$6*IO167-IP167)/('DT-Prelim Calcs'!$C$6*IO167)*'DT-Prelim Calcs'!$C$7*IO167</f>
        <v>0.24077181233973904</v>
      </c>
      <c r="IR167" s="110">
        <f>IQ167/'DT-Prelim Calcs'!$C$7*('DT-Prelim Calcs'!$C$8-'DT-Prelim Calcs'!$C$9)+'DT-Prelim Calcs'!$C$9</f>
        <v>17.685372951218127</v>
      </c>
      <c r="IS167" s="110">
        <f t="shared" si="232"/>
        <v>17.685372951218127</v>
      </c>
      <c r="IT167" s="2">
        <f t="shared" si="274"/>
        <v>1.2854770026216045E-10</v>
      </c>
      <c r="IU167" s="110">
        <f>IT167*'DT-Prelim Calcs'!$C$21/IO$2/'DT-Prelim Calcs'!$C$19/'DT-Prelim Calcs'!$C$18*3.39*'DT-Prelim Calcs'!$C$20</f>
        <v>4.7741758977337105E-9</v>
      </c>
      <c r="IV167" s="88">
        <f t="shared" si="233"/>
        <v>1</v>
      </c>
      <c r="IW167" s="110">
        <f>IU166*'DT-Prelim Calcs'!$C$11+IW166</f>
        <v>12.304227580046163</v>
      </c>
      <c r="IX167" s="110">
        <f>IX166+0.5*IU167*'DT-Prelim Calcs'!$C$11^2+IW167*'DT-Prelim Calcs'!$C$11</f>
        <v>75.843383123836944</v>
      </c>
      <c r="IY167" s="110">
        <f>MIN('Drive Train'!$G$35-IS166*'DT-Prelim Calcs'!$C$21*'Drive Train'!$G$38,IY166+IS$2)</f>
        <v>11.108316434304481</v>
      </c>
      <c r="IZ167" s="110">
        <f>'Drive Train'!$G$35-IS167*'DT-Prelim Calcs'!$C$21*'Drive Train'!$G$38</f>
        <v>11.108316434390368</v>
      </c>
      <c r="JA167" s="1">
        <f>IF(IX167&gt;='Drive Train'!$G$30,1,0)</f>
        <v>1</v>
      </c>
      <c r="JB167" s="110">
        <f t="shared" si="275"/>
        <v>0</v>
      </c>
      <c r="JC167" s="119">
        <f>JC166+'DT-Prelim Calcs'!$C$11</f>
        <v>6.5200000000000049</v>
      </c>
      <c r="JD167" s="2">
        <f>JN167/'Drive Train'!$G$35</f>
        <v>0.87467058538110698</v>
      </c>
      <c r="JE167" s="88">
        <f>JL167*12*60/(PI() * 'Drive Train'!$G$17)/JD$2*JD167</f>
        <v>4110.8369391708311</v>
      </c>
      <c r="JF167" s="2">
        <f>('DT-Prelim Calcs'!$C$6*JD167-JE167)/('DT-Prelim Calcs'!$C$6*JD167)*'DT-Prelim Calcs'!$C$7*JD167</f>
        <v>0.24077181233412945</v>
      </c>
      <c r="JG167" s="110">
        <f>JF167/'DT-Prelim Calcs'!$C$7*('DT-Prelim Calcs'!$C$8-'DT-Prelim Calcs'!$C$9)+'DT-Prelim Calcs'!$C$9</f>
        <v>17.68537295087598</v>
      </c>
      <c r="JH167" s="110">
        <f t="shared" si="234"/>
        <v>17.68537295087598</v>
      </c>
      <c r="JI167" s="2">
        <f t="shared" si="276"/>
        <v>1.2139014793355329E-10</v>
      </c>
      <c r="JJ167" s="110">
        <f>JI167*'DT-Prelim Calcs'!$C$21/JD$2/'DT-Prelim Calcs'!$C$19/'DT-Prelim Calcs'!$C$18*3.39*'DT-Prelim Calcs'!$C$20</f>
        <v>4.5083491754795214E-9</v>
      </c>
      <c r="JK167" s="88">
        <f t="shared" si="235"/>
        <v>1</v>
      </c>
      <c r="JL167" s="110">
        <f>JJ166*'DT-Prelim Calcs'!$C$11+JL166</f>
        <v>12.304227580125268</v>
      </c>
      <c r="JM167" s="110">
        <f>JM166+0.5*JJ167*'DT-Prelim Calcs'!$C$11^2+JL167*'DT-Prelim Calcs'!$C$11</f>
        <v>76.001015867979007</v>
      </c>
      <c r="JN167" s="110">
        <f>MIN('Drive Train'!$G$35-JH166*'DT-Prelim Calcs'!$C$21*'Drive Train'!$G$38,JN166+JH$2)</f>
        <v>11.108316434340058</v>
      </c>
      <c r="JO167" s="110">
        <f>'Drive Train'!$G$35-JH167*'DT-Prelim Calcs'!$C$21*'Drive Train'!$G$38</f>
        <v>11.108316434421161</v>
      </c>
      <c r="JP167" s="1">
        <f>IF(JM167&gt;='Drive Train'!$G$30,1,0)</f>
        <v>1</v>
      </c>
      <c r="JQ167" s="110">
        <f>MIN(JG167,'DT-Prelim Calcs'!$C$10)*'DT-Prelim Calcs'!$C$11*1000/60/60*(1-JP167)</f>
        <v>0</v>
      </c>
      <c r="JR167" s="119">
        <f>JR166+'DT-Prelim Calcs'!$C$11</f>
        <v>6.5200000000000049</v>
      </c>
      <c r="JS167" s="2">
        <f>KC167/'Drive Train'!$G$35</f>
        <v>0.87467058538213749</v>
      </c>
      <c r="JT167" s="88">
        <f>KA167*12*60/(PI() * 'Drive Train'!$G$17)/JS$2*JS167</f>
        <v>4110.8369391853976</v>
      </c>
      <c r="JU167" s="2">
        <f>('DT-Prelim Calcs'!$C$6*JS167-JT167)/('DT-Prelim Calcs'!$C$6*JS167)*'DT-Prelim Calcs'!$C$7*JS167</f>
        <v>0.24077181233206552</v>
      </c>
      <c r="JV167" s="110">
        <f>JU167/'DT-Prelim Calcs'!$C$7*('DT-Prelim Calcs'!$C$8-'DT-Prelim Calcs'!$C$9)+'DT-Prelim Calcs'!$C$9</f>
        <v>17.685372950750097</v>
      </c>
      <c r="JW167" s="110">
        <f t="shared" si="236"/>
        <v>17.685372950750097</v>
      </c>
      <c r="JX167" s="2">
        <f t="shared" si="277"/>
        <v>1.1875675443029365E-10</v>
      </c>
      <c r="JY167" s="110">
        <f>JX167*'DT-Prelim Calcs'!$C$21/JS$2/'DT-Prelim Calcs'!$C$19/'DT-Prelim Calcs'!$C$18*3.39*'DT-Prelim Calcs'!$C$20</f>
        <v>4.4105466961907382E-9</v>
      </c>
      <c r="JZ167" s="88">
        <f t="shared" si="237"/>
        <v>1</v>
      </c>
      <c r="KA167" s="110">
        <f>JY166*'DT-Prelim Calcs'!$C$11+KA166</f>
        <v>12.304227580154368</v>
      </c>
      <c r="KB167" s="110">
        <f>KB166+0.5*JY167*'DT-Prelim Calcs'!$C$11^2+KA167*'DT-Prelim Calcs'!$C$11</f>
        <v>76.063105951304024</v>
      </c>
      <c r="KC167" s="110">
        <f>MIN('Drive Train'!$G$35-JW166*'DT-Prelim Calcs'!$C$21*'Drive Train'!$G$38,KC166+JW$2)</f>
        <v>11.108316434353146</v>
      </c>
      <c r="KD167" s="110">
        <f>'Drive Train'!$G$35-JW167*'DT-Prelim Calcs'!$C$21*'Drive Train'!$G$38</f>
        <v>11.10831643443249</v>
      </c>
      <c r="KE167" s="1">
        <f>IF(KB167&gt;='Drive Train'!$G$30,1,0)</f>
        <v>1</v>
      </c>
      <c r="KF167" s="110">
        <f>MIN(JV167,'DT-Prelim Calcs'!$C$10)*'DT-Prelim Calcs'!$C$11*1000/60/60*(1-KE167)</f>
        <v>0</v>
      </c>
      <c r="KG167" s="119">
        <f>KG166+'DT-Prelim Calcs'!$C$11</f>
        <v>6.5200000000000049</v>
      </c>
      <c r="KH167" s="2">
        <f>KR167/'Drive Train'!$G$35</f>
        <v>0.87467058538206099</v>
      </c>
      <c r="KI167" s="88">
        <f>KP167*12*60/(PI() * 'Drive Train'!$G$17)/KH$2*KH167</f>
        <v>4110.8369391843153</v>
      </c>
      <c r="KJ167" s="2">
        <f>('DT-Prelim Calcs'!$C$6*KH167-KI167)/('DT-Prelim Calcs'!$C$6*KH167)*'DT-Prelim Calcs'!$C$7*KH167</f>
        <v>0.24077181233221881</v>
      </c>
      <c r="KK167" s="110">
        <f>KJ167/'DT-Prelim Calcs'!$C$7*('DT-Prelim Calcs'!$C$8-'DT-Prelim Calcs'!$C$9)+'DT-Prelim Calcs'!$C$9</f>
        <v>17.685372950759444</v>
      </c>
      <c r="KL167" s="110">
        <f t="shared" si="238"/>
        <v>17.685372950759444</v>
      </c>
      <c r="KM167" s="2">
        <f t="shared" si="278"/>
        <v>1.1895237572723261E-10</v>
      </c>
      <c r="KN167" s="110">
        <f>KM167*'DT-Prelim Calcs'!$C$21/KH$2/'DT-Prelim Calcs'!$C$19/'DT-Prelim Calcs'!$C$18*3.39*'DT-Prelim Calcs'!$C$20</f>
        <v>4.417811940757733E-9</v>
      </c>
      <c r="KO167" s="88">
        <f t="shared" si="239"/>
        <v>1</v>
      </c>
      <c r="KP167" s="110">
        <f>KN166*'DT-Prelim Calcs'!$C$11+KP166</f>
        <v>12.304227580152205</v>
      </c>
      <c r="KQ167" s="110">
        <f>KQ166+0.5*KN167*'DT-Prelim Calcs'!$C$11^2+KP167*'DT-Prelim Calcs'!$C$11</f>
        <v>76.058550515345559</v>
      </c>
      <c r="KR167" s="110">
        <f>MIN('Drive Train'!$G$35-KL166*'DT-Prelim Calcs'!$C$21*'Drive Train'!$G$38,KR166+KL$2)</f>
        <v>11.108316434352174</v>
      </c>
      <c r="KS167" s="110">
        <f>'Drive Train'!$G$35-KL167*'DT-Prelim Calcs'!$C$21*'Drive Train'!$G$38</f>
        <v>11.10831643443165</v>
      </c>
      <c r="KT167" s="1">
        <f>IF(KQ167&gt;='Drive Train'!$G$30,1,0)</f>
        <v>1</v>
      </c>
      <c r="KU167" s="110">
        <f>MIN(KK167,'DT-Prelim Calcs'!$C$10)*'DT-Prelim Calcs'!$C$11*1000/60/60*(1-KT167)</f>
        <v>0</v>
      </c>
      <c r="KV167" s="119">
        <f>KV166+'DT-Prelim Calcs'!$C$11</f>
        <v>6.5200000000000049</v>
      </c>
      <c r="KW167" s="2">
        <f>LG167/'Drive Train'!$G$35</f>
        <v>0.87467058538213294</v>
      </c>
      <c r="KX167" s="88">
        <f>LE167*12*60/(PI() * 'Drive Train'!$G$17)/KW$2*KW167</f>
        <v>4110.8369391853321</v>
      </c>
      <c r="KY167" s="2">
        <f>('DT-Prelim Calcs'!$C$6*KW167-KX167)/('DT-Prelim Calcs'!$C$6*KW167)*'DT-Prelim Calcs'!$C$7*KW167</f>
        <v>0.24077181233207481</v>
      </c>
      <c r="KZ167" s="110">
        <f>KY167/'DT-Prelim Calcs'!$C$7*('DT-Prelim Calcs'!$C$8-'DT-Prelim Calcs'!$C$9)+'DT-Prelim Calcs'!$C$9</f>
        <v>17.685372950750665</v>
      </c>
      <c r="LA167" s="110">
        <f t="shared" si="240"/>
        <v>17.685372950750665</v>
      </c>
      <c r="LB167" s="2">
        <f t="shared" si="279"/>
        <v>1.1876863381665714E-10</v>
      </c>
      <c r="LC167" s="110">
        <f>LB167*'DT-Prelim Calcs'!$C$21/KW$2/'DT-Prelim Calcs'!$C$19/'DT-Prelim Calcs'!$C$18*3.39*'DT-Prelim Calcs'!$C$20</f>
        <v>4.4109878886814685E-9</v>
      </c>
      <c r="LD167" s="88">
        <f t="shared" si="241"/>
        <v>1</v>
      </c>
      <c r="LE167" s="110">
        <f>LC166*'DT-Prelim Calcs'!$C$11+LE166</f>
        <v>12.304227580154238</v>
      </c>
      <c r="LF167" s="110">
        <f>LF166+0.5*LC167*'DT-Prelim Calcs'!$C$11^2+LE167*'DT-Prelim Calcs'!$C$11</f>
        <v>76.06289086682861</v>
      </c>
      <c r="LG167" s="110">
        <f>MIN('Drive Train'!$G$35-LA166*'DT-Prelim Calcs'!$C$21*'Drive Train'!$G$38,LG166+LA$2)</f>
        <v>11.108316434353087</v>
      </c>
      <c r="LH167" s="110">
        <f>'Drive Train'!$G$35-LA167*'DT-Prelim Calcs'!$C$21*'Drive Train'!$G$38</f>
        <v>11.108316434432439</v>
      </c>
      <c r="LI167" s="1">
        <f>IF(LF167&gt;='Drive Train'!$G$30,1,0)</f>
        <v>1</v>
      </c>
      <c r="LJ167" s="110">
        <f>MIN(KZ167,'DT-Prelim Calcs'!$C$10)*'DT-Prelim Calcs'!$C$11*1000/60/60*(1-LI167)</f>
        <v>0</v>
      </c>
      <c r="LK167" s="119">
        <f>LK166+'DT-Prelim Calcs'!$C$11</f>
        <v>6.5200000000000049</v>
      </c>
      <c r="LL167" s="2">
        <f>LV167/'Drive Train'!$G$35</f>
        <v>0.87467058538207876</v>
      </c>
      <c r="LM167" s="88">
        <f>LT167*12*60/(PI() * 'Drive Train'!$G$17)/LL$2*LL167</f>
        <v>4110.8369391845663</v>
      </c>
      <c r="LN167" s="2">
        <f>('DT-Prelim Calcs'!$C$6*LL167-LM167)/('DT-Prelim Calcs'!$C$6*LL167)*'DT-Prelim Calcs'!$C$7*LL167</f>
        <v>0.24077181233218325</v>
      </c>
      <c r="LO167" s="110">
        <f>LN167/'DT-Prelim Calcs'!$C$7*('DT-Prelim Calcs'!$C$8-'DT-Prelim Calcs'!$C$9)+'DT-Prelim Calcs'!$C$9</f>
        <v>17.685372950757277</v>
      </c>
      <c r="LP167" s="110">
        <f t="shared" si="242"/>
        <v>17.685372950757277</v>
      </c>
      <c r="LQ167" s="2">
        <f t="shared" si="280"/>
        <v>1.1890696760552544E-10</v>
      </c>
      <c r="LR167" s="110">
        <f>LQ167*'DT-Prelim Calcs'!$C$21/LL$2/'DT-Prelim Calcs'!$C$19/'DT-Prelim Calcs'!$C$18*3.39*'DT-Prelim Calcs'!$C$20</f>
        <v>4.4161255133866203E-9</v>
      </c>
      <c r="LS167" s="88">
        <f t="shared" si="243"/>
        <v>1</v>
      </c>
      <c r="LT167" s="110">
        <f>LR166*'DT-Prelim Calcs'!$C$11+LT166</f>
        <v>12.304227580152707</v>
      </c>
      <c r="LU167" s="110">
        <f>LU166+0.5*LR167*'DT-Prelim Calcs'!$C$11^2+LT167*'DT-Prelim Calcs'!$C$11</f>
        <v>76.060015283110587</v>
      </c>
      <c r="LV167" s="110">
        <f>MIN('Drive Train'!$G$35-LP166*'DT-Prelim Calcs'!$C$21*'Drive Train'!$G$38,LV166+LP$2)</f>
        <v>11.1083164343524</v>
      </c>
      <c r="LW167" s="110">
        <f>'Drive Train'!$G$35-LP167*'DT-Prelim Calcs'!$C$21*'Drive Train'!$G$38</f>
        <v>11.108316434431844</v>
      </c>
      <c r="LX167" s="1">
        <f>IF(LU167&gt;='Drive Train'!$G$30,1,0)</f>
        <v>1</v>
      </c>
      <c r="LY167" s="110">
        <f>MIN(LO167,'DT-Prelim Calcs'!$C$10)*'DT-Prelim Calcs'!$C$11*1000/60/60*(1-LX167)</f>
        <v>0</v>
      </c>
      <c r="LZ167" s="119">
        <f>LZ166+'DT-Prelim Calcs'!$C$11</f>
        <v>6.5200000000000049</v>
      </c>
    </row>
    <row r="168" spans="18:338" x14ac:dyDescent="0.2">
      <c r="R168" s="119">
        <f>R167+'DT-Prelim Calcs'!$C$11</f>
        <v>6.5600000000000049</v>
      </c>
      <c r="S168" s="2">
        <f>AG168/'Drive Train'!$G$35</f>
        <v>0</v>
      </c>
      <c r="T168" s="88">
        <f>AE168*12*60/(PI() * 'Drive Train'!$G$17)/S$2*ABS(S168)</f>
        <v>0</v>
      </c>
      <c r="U168" s="2">
        <f>IF(OR(AD167=1,AND($C$32=Motors!$C$28,'DT-Prelim Calcs'!AI167=1)),0,IF(AG168=0,-(V167+$C$9)/($C$8-$C$9)*$C$7,($C$6*S168-T168)/($C$6*S168)*$C$7*S168))</f>
        <v>0</v>
      </c>
      <c r="V168" s="110">
        <f>IF(AND(AD167=1,AI167=1),0,ABS(U168/$C$7*($C$8-$C$9)+$C$9) *'Drive Train'!$K$55 + V167*(1-'Drive Train'!$K$55))</f>
        <v>0</v>
      </c>
      <c r="W168" s="110">
        <f t="shared" si="196"/>
        <v>0</v>
      </c>
      <c r="X168" s="2">
        <f>MAX(MIN(IF(AND(AI167=1,AG168&lt;0),-1,1)*(W168-$C$9)/($C$8-$C$9)*$C$7-$C$29*AE168/T$2 -  AI167*$C$29/2,X$2),MAX(X$4:X167)*-1)</f>
        <v>-0.19877611615902296</v>
      </c>
      <c r="Y168" s="110">
        <f t="shared" si="197"/>
        <v>0</v>
      </c>
      <c r="Z168" s="110">
        <f t="shared" si="198"/>
        <v>0</v>
      </c>
      <c r="AA168" s="110">
        <f t="shared" si="199"/>
        <v>0</v>
      </c>
      <c r="AB168" s="110" t="e">
        <f t="shared" si="200"/>
        <v>#N/A</v>
      </c>
      <c r="AC168" s="88">
        <f t="shared" si="244"/>
        <v>0</v>
      </c>
      <c r="AD168" s="1">
        <f t="shared" si="201"/>
        <v>1</v>
      </c>
      <c r="AE168" s="110">
        <f t="shared" si="202"/>
        <v>0</v>
      </c>
      <c r="AF168" s="110" t="e">
        <f t="shared" si="203"/>
        <v>#N/A</v>
      </c>
      <c r="AG168" s="110">
        <f>IF(AI167=0,MIN('Drive Train'!$G$35-W167*$C$21*'Drive Train'!$G$38,AG167+W$2)-$C$3,IF(AE167-1&lt;=0,0,IF($C$32=Motors!$C$26,MAX(ABS('Drive Train'!$G$35-W167*$C$21*'Drive Train'!$G$38)*-1,AG167-W$2),MAX(0,ABS('Drive Train'!$G$35-W167*$C$21*'Drive Train'!$G$38)*-1,AG167-W$2))))</f>
        <v>0</v>
      </c>
      <c r="AH168" s="110">
        <f>'Drive Train'!$G$35-ABS(W168)*'DT-Prelim Calcs'!$C$21*'Drive Train'!$G$38</f>
        <v>12.7</v>
      </c>
      <c r="AI168" s="1">
        <f>IF(AJ168&gt;='Drive Train'!$G$30,1,0)</f>
        <v>1</v>
      </c>
      <c r="AJ168" s="110">
        <f>AJ167+0.5*Y168*'DT-Prelim Calcs'!$C$11^2+AE168*'DT-Prelim Calcs'!$C$11</f>
        <v>27.383415475911544</v>
      </c>
      <c r="AK168" s="110">
        <f t="shared" si="281"/>
        <v>0</v>
      </c>
      <c r="AL168" s="119">
        <f>AL167+'DT-Prelim Calcs'!$C$11</f>
        <v>6.5600000000000049</v>
      </c>
      <c r="AM168" s="2">
        <f>AW168/'Drive Train'!$G$35</f>
        <v>0.81135718379119182</v>
      </c>
      <c r="AN168" s="88">
        <f>AU168*12*60/(PI() * 'Drive Train'!$G$17)/AM$2*AM168</f>
        <v>3140.8861262703786</v>
      </c>
      <c r="AO168" s="2">
        <f>('DT-Prelim Calcs'!$C$6*AM168-AN168)/('DT-Prelim Calcs'!$C$6*AM168)*'DT-Prelim Calcs'!$C$7*AM168</f>
        <v>0.38568324591934172</v>
      </c>
      <c r="AP168" s="110">
        <f>AO168/'DT-Prelim Calcs'!$C$7*('DT-Prelim Calcs'!$C$8-'DT-Prelim Calcs'!$C$9)+'DT-Prelim Calcs'!$C$9</f>
        <v>26.523942658910205</v>
      </c>
      <c r="AQ168" s="110">
        <f t="shared" si="205"/>
        <v>26.523942658910205</v>
      </c>
      <c r="AR168" s="2">
        <f t="shared" si="245"/>
        <v>0.18736621200905204</v>
      </c>
      <c r="AS168" s="110">
        <f>AR168*'DT-Prelim Calcs'!$C$21/AM$2/'DT-Prelim Calcs'!$C$19/'DT-Prelim Calcs'!$C$18*3.39*'DT-Prelim Calcs'!$C$20</f>
        <v>2.0875968646634586</v>
      </c>
      <c r="AT168" s="88">
        <f t="shared" si="206"/>
        <v>0</v>
      </c>
      <c r="AU168" s="110">
        <f>AS167*'DT-Prelim Calcs'!$C$11+AU167</f>
        <v>33.782164889130044</v>
      </c>
      <c r="AV168" s="110">
        <f>AV167+0.5*AS168*'DT-Prelim Calcs'!$C$11^2+AU168*'DT-Prelim Calcs'!$C$11</f>
        <v>137.98732160850869</v>
      </c>
      <c r="AW168" s="110">
        <f>MIN('Drive Train'!$G$35-AQ167*'DT-Prelim Calcs'!$C$21*'Drive Train'!$G$38,AW167+AQ$2)</f>
        <v>10.304236234148135</v>
      </c>
      <c r="AX168" s="110">
        <f>'Drive Train'!$G$35-AQ168*'DT-Prelim Calcs'!$C$21*'Drive Train'!$G$38</f>
        <v>10.312845160698082</v>
      </c>
      <c r="AY168" s="1">
        <f>IF(AV168&gt;='Drive Train'!$G$30,1,0)</f>
        <v>1</v>
      </c>
      <c r="AZ168" s="110">
        <f t="shared" si="246"/>
        <v>0</v>
      </c>
      <c r="BA168" s="119">
        <f>BA167+'DT-Prelim Calcs'!$C$11</f>
        <v>6.5600000000000049</v>
      </c>
      <c r="BB168" s="2">
        <f>BL168/'Drive Train'!$G$35</f>
        <v>0.87056174962051103</v>
      </c>
      <c r="BC168" s="88">
        <f>BJ168*12*60/(PI() * 'Drive Train'!$G$17)/BB$2*BB168</f>
        <v>4048.6234370856573</v>
      </c>
      <c r="BD168" s="2">
        <f>('DT-Prelim Calcs'!$C$6*BB168-BC168)/('DT-Prelim Calcs'!$C$6*BB168)*'DT-Prelim Calcs'!$C$7*BB168</f>
        <v>0.24999907958636275</v>
      </c>
      <c r="BE168" s="110">
        <f>BD168/'DT-Prelim Calcs'!$C$7*('DT-Prelim Calcs'!$C$8-'DT-Prelim Calcs'!$C$9)+'DT-Prelim Calcs'!$C$9</f>
        <v>18.248170811650496</v>
      </c>
      <c r="BF168" s="110">
        <f t="shared" si="207"/>
        <v>18.248170811650496</v>
      </c>
      <c r="BG168" s="2">
        <f t="shared" si="247"/>
        <v>1.1751928346765361E-2</v>
      </c>
      <c r="BH168" s="110">
        <f>BG168*'DT-Prelim Calcs'!$C$21/BB$2/'DT-Prelim Calcs'!$C$19/'DT-Prelim Calcs'!$C$18*3.39*'DT-Prelim Calcs'!$C$20</f>
        <v>0.20368076631174767</v>
      </c>
      <c r="BI168" s="88">
        <f t="shared" si="208"/>
        <v>1</v>
      </c>
      <c r="BJ168" s="110">
        <f>BH167*'DT-Prelim Calcs'!$C$11+BJ167</f>
        <v>26.089733875536989</v>
      </c>
      <c r="BK168" s="110">
        <f>BK167+0.5*BH168*'DT-Prelim Calcs'!$C$11^2+BJ168*'DT-Prelim Calcs'!$C$11</f>
        <v>132.38088821592643</v>
      </c>
      <c r="BL168" s="110">
        <f>MIN('Drive Train'!$G$35-BF167*'DT-Prelim Calcs'!$C$21*'Drive Train'!$G$38,BL167+BF$2)</f>
        <v>11.056134220180489</v>
      </c>
      <c r="BM168" s="110">
        <f>'Drive Train'!$G$35-BF168*'DT-Prelim Calcs'!$C$21*'Drive Train'!$G$38</f>
        <v>11.057664626951455</v>
      </c>
      <c r="BN168" s="1">
        <f>IF(BK168&gt;='Drive Train'!$G$30,1,0)</f>
        <v>1</v>
      </c>
      <c r="BO168" s="110">
        <f t="shared" si="248"/>
        <v>0</v>
      </c>
      <c r="BP168" s="119">
        <f>BP167+'DT-Prelim Calcs'!$C$11</f>
        <v>6.5600000000000049</v>
      </c>
      <c r="BQ168" s="2">
        <f>CA168/'Drive Train'!$G$35</f>
        <v>0.87460743129992402</v>
      </c>
      <c r="BR168" s="88">
        <f>BY168*12*60/(PI() * 'Drive Train'!$G$17)/BQ$2*BQ168</f>
        <v>4109.895839374959</v>
      </c>
      <c r="BS168" s="2">
        <f>('DT-Prelim Calcs'!$C$6*BQ168-BR168)/('DT-Prelim Calcs'!$C$6*BQ168)*'DT-Prelim Calcs'!$C$7*BQ168</f>
        <v>0.24090998266736341</v>
      </c>
      <c r="BT168" s="110">
        <f>BS168/'DT-Prelim Calcs'!$C$7*('DT-Prelim Calcs'!$C$8-'DT-Prelim Calcs'!$C$9)+'DT-Prelim Calcs'!$C$9</f>
        <v>17.693800361271812</v>
      </c>
      <c r="BU168" s="110">
        <f t="shared" si="209"/>
        <v>17.693800361271812</v>
      </c>
      <c r="BV168" s="2">
        <f t="shared" si="249"/>
        <v>1.75908902254579E-4</v>
      </c>
      <c r="BW168" s="110">
        <f>BV168*'DT-Prelim Calcs'!$C$21/BQ$2/'DT-Prelim Calcs'!$C$19/'DT-Prelim Calcs'!$C$18*3.39*'DT-Prelim Calcs'!$C$20</f>
        <v>4.1376549335200444E-3</v>
      </c>
      <c r="BX168" s="88">
        <f t="shared" si="210"/>
        <v>1</v>
      </c>
      <c r="BY168" s="110">
        <f>BW167*'DT-Prelim Calcs'!$C$11+BY167</f>
        <v>19.424682666227994</v>
      </c>
      <c r="BZ168" s="110">
        <f>BZ167+0.5*BW168*'DT-Prelim Calcs'!$C$11^2+BY168*'DT-Prelim Calcs'!$C$11</f>
        <v>111.2048864129048</v>
      </c>
      <c r="CA168" s="110">
        <f>MIN('Drive Train'!$G$35-BU167*'DT-Prelim Calcs'!$C$21*'Drive Train'!$G$38,CA167+BU$2)</f>
        <v>11.107514377509034</v>
      </c>
      <c r="CB168" s="110">
        <f>'Drive Train'!$G$35-BU168*'DT-Prelim Calcs'!$C$21*'Drive Train'!$G$38</f>
        <v>11.107557967485537</v>
      </c>
      <c r="CC168" s="1">
        <f>IF(BZ168&gt;='Drive Train'!$G$30,1,0)</f>
        <v>1</v>
      </c>
      <c r="CD168" s="110">
        <f t="shared" si="250"/>
        <v>0</v>
      </c>
      <c r="CE168" s="119">
        <f>CE167+'DT-Prelim Calcs'!$C$11</f>
        <v>6.5600000000000049</v>
      </c>
      <c r="CF168" s="2">
        <f>CP168/'Drive Train'!$G$35</f>
        <v>0.87467034686897738</v>
      </c>
      <c r="CG168" s="88">
        <f>CN168*12*60/(PI() * 'Drive Train'!$G$17)/CF$2*CF168</f>
        <v>4110.8334583196611</v>
      </c>
      <c r="CH168" s="2">
        <f>('DT-Prelim Calcs'!$C$6*CF168-CG168)/('DT-Prelim Calcs'!$C$6*CF168)*'DT-Prelim Calcs'!$C$7*CF168</f>
        <v>0.24077231644301117</v>
      </c>
      <c r="CI168" s="110">
        <f>CH168/'DT-Prelim Calcs'!$C$7*('DT-Prelim Calcs'!$C$8-'DT-Prelim Calcs'!$C$9)+'DT-Prelim Calcs'!$C$9</f>
        <v>17.685403697942526</v>
      </c>
      <c r="CJ168" s="110">
        <f t="shared" si="211"/>
        <v>17.685403697942526</v>
      </c>
      <c r="CK168" s="2">
        <f t="shared" si="251"/>
        <v>6.4244826897263962E-7</v>
      </c>
      <c r="CL168" s="110">
        <f>CK168*'DT-Prelim Calcs'!$C$21/CF$2/'DT-Prelim Calcs'!$C$19/'DT-Prelim Calcs'!$C$18*3.39*'DT-Prelim Calcs'!$C$20</f>
        <v>1.9088080362478652E-5</v>
      </c>
      <c r="CM168" s="88">
        <f t="shared" si="212"/>
        <v>1</v>
      </c>
      <c r="CN168" s="110">
        <f>CL167*'DT-Prelim Calcs'!$C$11+CN167</f>
        <v>15.380275645916582</v>
      </c>
      <c r="CO168" s="110">
        <f>CO167+0.5*CL168*'DT-Prelim Calcs'!$C$11^2+CN168*'DT-Prelim Calcs'!$C$11</f>
        <v>92.865595451128598</v>
      </c>
      <c r="CP168" s="110">
        <f>MIN('Drive Train'!$G$35-CJ167*'DT-Prelim Calcs'!$C$21*'Drive Train'!$G$38,CP167+CJ$2)</f>
        <v>11.108313405236013</v>
      </c>
      <c r="CQ168" s="110">
        <f>'Drive Train'!$G$35-CJ168*'DT-Prelim Calcs'!$C$21*'Drive Train'!$G$38</f>
        <v>11.108313667185172</v>
      </c>
      <c r="CR168" s="1">
        <f>IF(CO168&gt;='Drive Train'!$G$30,1,0)</f>
        <v>1</v>
      </c>
      <c r="CS168" s="110">
        <f t="shared" si="252"/>
        <v>0</v>
      </c>
      <c r="CT168" s="119">
        <f>CT167+'DT-Prelim Calcs'!$C$11</f>
        <v>6.5600000000000049</v>
      </c>
      <c r="CU168" s="2">
        <f>DE168/'Drive Train'!$G$35</f>
        <v>0.87467058522651331</v>
      </c>
      <c r="CV168" s="88">
        <f>DC168*12*60/(PI() * 'Drive Train'!$G$17)/CU$2*CU168</f>
        <v>4110.8369369689135</v>
      </c>
      <c r="CW168" s="2">
        <f>('DT-Prelim Calcs'!$C$6*CU168-CV168)/('DT-Prelim Calcs'!$C$6*CU168)*'DT-Prelim Calcs'!$C$7*CU168</f>
        <v>0.24077181264777969</v>
      </c>
      <c r="CX168" s="110">
        <f>CW168/'DT-Prelim Calcs'!$C$7*('DT-Prelim Calcs'!$C$8-'DT-Prelim Calcs'!$C$9)+'DT-Prelim Calcs'!$C$9</f>
        <v>17.685372970006419</v>
      </c>
      <c r="CY168" s="110">
        <f t="shared" si="213"/>
        <v>17.685372970006419</v>
      </c>
      <c r="CZ168" s="2">
        <f t="shared" si="253"/>
        <v>5.2145152085181223E-10</v>
      </c>
      <c r="DA168" s="110">
        <f>CZ168*'DT-Prelim Calcs'!$C$21/CU$2/'DT-Prelim Calcs'!$C$19/'DT-Prelim Calcs'!$C$18*3.39*'DT-Prelim Calcs'!$C$20</f>
        <v>1.8720816488275359E-8</v>
      </c>
      <c r="DB168" s="88">
        <f t="shared" si="214"/>
        <v>1</v>
      </c>
      <c r="DC168" s="110">
        <f>DA167*'DT-Prelim Calcs'!$C$11+DC167</f>
        <v>12.728511285216593</v>
      </c>
      <c r="DD168" s="110">
        <f>DD167+0.5*DA168*'DT-Prelim Calcs'!$C$11^2+DC168*'DT-Prelim Calcs'!$C$11</f>
        <v>78.889602406142984</v>
      </c>
      <c r="DE168" s="110">
        <f>MIN('Drive Train'!$G$35-CY167*'DT-Prelim Calcs'!$C$21*'Drive Train'!$G$38,DE167+CY$2)</f>
        <v>11.108316432376718</v>
      </c>
      <c r="DF168" s="110">
        <f>'Drive Train'!$G$35-CY168*'DT-Prelim Calcs'!$C$21*'Drive Train'!$G$38</f>
        <v>11.108316432699421</v>
      </c>
      <c r="DG168" s="1">
        <f>IF(DD168&gt;='Drive Train'!$G$30,1,0)</f>
        <v>1</v>
      </c>
      <c r="DH168" s="110">
        <f t="shared" si="254"/>
        <v>0</v>
      </c>
      <c r="DI168" s="119">
        <f>DI167+'DT-Prelim Calcs'!$C$11</f>
        <v>6.5600000000000049</v>
      </c>
      <c r="DJ168" s="2">
        <f>DT168/'Drive Train'!$G$35</f>
        <v>0.87467058542858145</v>
      </c>
      <c r="DK168" s="88">
        <f>DR168*12*60/(PI() * 'Drive Train'!$G$17)/DJ$2*DJ168</f>
        <v>4110.8369398418645</v>
      </c>
      <c r="DL168" s="2">
        <f>('DT-Prelim Calcs'!$C$6*DJ168-DK168)/('DT-Prelim Calcs'!$C$6*DJ168)*'DT-Prelim Calcs'!$C$7*DJ168</f>
        <v>0.24077181223905514</v>
      </c>
      <c r="DM168" s="110">
        <f>DL168/'DT-Prelim Calcs'!$C$7*('DT-Prelim Calcs'!$C$8-'DT-Prelim Calcs'!$C$9)+'DT-Prelim Calcs'!$C$9</f>
        <v>17.68537294507712</v>
      </c>
      <c r="DN168" s="110">
        <f t="shared" si="215"/>
        <v>17.68537294507712</v>
      </c>
      <c r="DO168" s="2">
        <f t="shared" si="255"/>
        <v>8.1767925763642779E-14</v>
      </c>
      <c r="DP168" s="110">
        <f>DO168*'DT-Prelim Calcs'!$C$21/DJ$2/'DT-Prelim Calcs'!$C$19/'DT-Prelim Calcs'!$C$18*3.39*'DT-Prelim Calcs'!$C$20</f>
        <v>3.4417137571343278E-12</v>
      </c>
      <c r="DQ168" s="88">
        <f t="shared" si="216"/>
        <v>1</v>
      </c>
      <c r="DR168" s="110">
        <f>DP167*'DT-Prelim Calcs'!$C$11+DR167</f>
        <v>10.8566713954111</v>
      </c>
      <c r="DS168" s="110">
        <f>DS167+0.5*DP168*'DT-Prelim Calcs'!$C$11^2+DR168*'DT-Prelim Calcs'!$C$11</f>
        <v>68.25312584548567</v>
      </c>
      <c r="DT168" s="110">
        <f>MIN('Drive Train'!$G$35-DN167*'DT-Prelim Calcs'!$C$21*'Drive Train'!$G$38,DT167+DN$2)</f>
        <v>11.108316434942983</v>
      </c>
      <c r="DU168" s="110">
        <f>'Drive Train'!$G$35-DN168*'DT-Prelim Calcs'!$C$21*'Drive Train'!$G$38</f>
        <v>11.108316434943058</v>
      </c>
      <c r="DV168" s="1">
        <f>IF(DS168&gt;='Drive Train'!$G$30,1,0)</f>
        <v>1</v>
      </c>
      <c r="DW168" s="110">
        <f t="shared" si="256"/>
        <v>0</v>
      </c>
      <c r="DX168" s="119">
        <f>DX167+'DT-Prelim Calcs'!$C$11</f>
        <v>6.5600000000000049</v>
      </c>
      <c r="DY168" s="2">
        <f>EI168/'Drive Train'!$G$35</f>
        <v>0.87467058542861498</v>
      </c>
      <c r="DZ168" s="88">
        <f>EG168*12*60/(PI() * 'Drive Train'!$G$17)/DY$2*DY168</f>
        <v>4110.8369398423247</v>
      </c>
      <c r="EA168" s="2">
        <f>('DT-Prelim Calcs'!$C$6*DY168-DZ168)/('DT-Prelim Calcs'!$C$6*DY168)*'DT-Prelim Calcs'!$C$7*DY168</f>
        <v>0.24077181223899125</v>
      </c>
      <c r="EB168" s="110">
        <f>EA168/'DT-Prelim Calcs'!$C$7*('DT-Prelim Calcs'!$C$8-'DT-Prelim Calcs'!$C$9)+'DT-Prelim Calcs'!$C$9</f>
        <v>17.685372945073226</v>
      </c>
      <c r="EC168" s="110">
        <f t="shared" si="217"/>
        <v>17.685372945073226</v>
      </c>
      <c r="ED168" s="2">
        <f t="shared" si="257"/>
        <v>1.3877787807814457E-16</v>
      </c>
      <c r="EE168" s="110">
        <f>ED168*'DT-Prelim Calcs'!$C$21/DY$2/'DT-Prelim Calcs'!$C$19/'DT-Prelim Calcs'!$C$18*3.39*'DT-Prelim Calcs'!$C$20</f>
        <v>6.7003532470867188E-15</v>
      </c>
      <c r="EF168" s="88">
        <f t="shared" si="218"/>
        <v>1</v>
      </c>
      <c r="EG168" s="110">
        <f>EE167*'DT-Prelim Calcs'!$C$11+EG167</f>
        <v>9.4647904472821693</v>
      </c>
      <c r="EH168" s="110">
        <f>EH167+0.5*EE168*'DT-Prelim Calcs'!$C$11^2+EG168*'DT-Prelim Calcs'!$C$11</f>
        <v>60.012770188311777</v>
      </c>
      <c r="EI168" s="110">
        <f>MIN('Drive Train'!$G$35-EC167*'DT-Prelim Calcs'!$C$21*'Drive Train'!$G$38,EI167+EC$2)</f>
        <v>11.10831643494341</v>
      </c>
      <c r="EJ168" s="110">
        <f>'Drive Train'!$G$35-EC168*'DT-Prelim Calcs'!$C$21*'Drive Train'!$G$38</f>
        <v>11.10831643494341</v>
      </c>
      <c r="EK168" s="1">
        <f>IF(EH168&gt;='Drive Train'!$G$30,1,0)</f>
        <v>1</v>
      </c>
      <c r="EL168" s="110">
        <f t="shared" si="258"/>
        <v>0</v>
      </c>
      <c r="EM168" s="119">
        <f>EM167+'DT-Prelim Calcs'!$C$11</f>
        <v>6.5600000000000049</v>
      </c>
      <c r="EN168" s="2">
        <f>EX168/'Drive Train'!$G$35</f>
        <v>0.87467058542861498</v>
      </c>
      <c r="EO168" s="88">
        <f>EV168*12*60/(PI() * 'Drive Train'!$G$17)/EN$2*EN168</f>
        <v>4110.8369398423256</v>
      </c>
      <c r="EP168" s="2">
        <f>('DT-Prelim Calcs'!$C$6*EN168-EO168)/('DT-Prelim Calcs'!$C$6*EN168)*'DT-Prelim Calcs'!$C$7*EN168</f>
        <v>0.24077181223899105</v>
      </c>
      <c r="EQ168" s="110">
        <f>EP168/'DT-Prelim Calcs'!$C$7*('DT-Prelim Calcs'!$C$8-'DT-Prelim Calcs'!$C$9)+'DT-Prelim Calcs'!$C$9</f>
        <v>17.685372945073215</v>
      </c>
      <c r="ER168" s="110">
        <f t="shared" si="219"/>
        <v>17.685372945073215</v>
      </c>
      <c r="ES168" s="2">
        <f t="shared" si="259"/>
        <v>-8.3266726846886741E-17</v>
      </c>
      <c r="ET168" s="110">
        <f>ES168*'DT-Prelim Calcs'!$C$21/EN$2/'DT-Prelim Calcs'!$C$19/'DT-Prelim Calcs'!$C$18*3.39*'DT-Prelim Calcs'!$C$20</f>
        <v>-4.5356237364894706E-15</v>
      </c>
      <c r="EU168" s="88">
        <f t="shared" si="220"/>
        <v>1</v>
      </c>
      <c r="EV168" s="110">
        <f>ET167*'DT-Prelim Calcs'!$C$11+EV167</f>
        <v>8.3892460782728335</v>
      </c>
      <c r="EW168" s="110">
        <f>EW167+0.5*ET168*'DT-Prelim Calcs'!$C$11^2+EV168*'DT-Prelim Calcs'!$C$11</f>
        <v>53.490010620028087</v>
      </c>
      <c r="EX168" s="110">
        <f>MIN('Drive Train'!$G$35-ER167*'DT-Prelim Calcs'!$C$21*'Drive Train'!$G$38,EX167+ER$2)</f>
        <v>11.10831643494341</v>
      </c>
      <c r="EY168" s="110">
        <f>'Drive Train'!$G$35-ER168*'DT-Prelim Calcs'!$C$21*'Drive Train'!$G$38</f>
        <v>11.10831643494341</v>
      </c>
      <c r="EZ168" s="1">
        <f>IF(EW168&gt;='Drive Train'!$G$30,1,0)</f>
        <v>1</v>
      </c>
      <c r="FA168" s="110">
        <f t="shared" si="260"/>
        <v>0</v>
      </c>
      <c r="FB168" s="119">
        <f>FB167+'DT-Prelim Calcs'!$C$11</f>
        <v>6.5600000000000049</v>
      </c>
      <c r="FC168" s="2">
        <f>FM168/'Drive Train'!$G$35</f>
        <v>0.87467058542861498</v>
      </c>
      <c r="FD168" s="88">
        <f>FK168*12*60/(PI() * 'Drive Train'!$G$17)/FC$2*FC168</f>
        <v>4110.8369398423247</v>
      </c>
      <c r="FE168" s="2">
        <f>('DT-Prelim Calcs'!$C$6*FC168-FD168)/('DT-Prelim Calcs'!$C$6*FC168)*'DT-Prelim Calcs'!$C$7*FC168</f>
        <v>0.24077181223899125</v>
      </c>
      <c r="FF168" s="110">
        <f>FE168/'DT-Prelim Calcs'!$C$7*('DT-Prelim Calcs'!$C$8-'DT-Prelim Calcs'!$C$9)+'DT-Prelim Calcs'!$C$9</f>
        <v>17.685372945073226</v>
      </c>
      <c r="FG168" s="110">
        <f t="shared" si="221"/>
        <v>17.685372945073226</v>
      </c>
      <c r="FH168" s="2">
        <f t="shared" si="261"/>
        <v>1.1102230246251565E-16</v>
      </c>
      <c r="FI168" s="110">
        <f>FH168*'DT-Prelim Calcs'!$C$21/FC$2/'DT-Prelim Calcs'!$C$19/'DT-Prelim Calcs'!$C$18*3.39*'DT-Prelim Calcs'!$C$20</f>
        <v>6.7347140329692135E-15</v>
      </c>
      <c r="FJ168" s="88">
        <f t="shared" si="222"/>
        <v>1</v>
      </c>
      <c r="FK168" s="110">
        <f>FI167*'DT-Prelim Calcs'!$C$11+FK167</f>
        <v>7.5332005600817276</v>
      </c>
      <c r="FL168" s="110">
        <f>FL167+0.5*FI168*'DT-Prelim Calcs'!$C$11^2+FK168*'DT-Prelim Calcs'!$C$11</f>
        <v>48.22187468045739</v>
      </c>
      <c r="FM168" s="110">
        <f>MIN('Drive Train'!$G$35-FG167*'DT-Prelim Calcs'!$C$21*'Drive Train'!$G$38,FM167+FG$2)</f>
        <v>11.10831643494341</v>
      </c>
      <c r="FN168" s="110">
        <f>'Drive Train'!$G$35-FG168*'DT-Prelim Calcs'!$C$21*'Drive Train'!$G$38</f>
        <v>11.10831643494341</v>
      </c>
      <c r="FO168" s="1">
        <f>IF(FL168&gt;='Drive Train'!$G$30,1,0)</f>
        <v>1</v>
      </c>
      <c r="FP168" s="110">
        <f t="shared" si="262"/>
        <v>0</v>
      </c>
      <c r="FQ168" s="119">
        <f>FQ167+'DT-Prelim Calcs'!$C$11</f>
        <v>6.5600000000000049</v>
      </c>
      <c r="FR168" s="2">
        <f>GB168/'Drive Train'!$G$35</f>
        <v>0.87467058542861498</v>
      </c>
      <c r="FS168" s="88">
        <f>FZ168*12*60/(PI() * 'Drive Train'!$G$17)/FR$2*FR168</f>
        <v>4110.8369398423247</v>
      </c>
      <c r="FT168" s="2">
        <f>('DT-Prelim Calcs'!$C$6*FR168-FS168)/('DT-Prelim Calcs'!$C$6*FR168)*'DT-Prelim Calcs'!$C$7*FR168</f>
        <v>0.24077181223899125</v>
      </c>
      <c r="FU168" s="110">
        <f>FT168/'DT-Prelim Calcs'!$C$7*('DT-Prelim Calcs'!$C$8-'DT-Prelim Calcs'!$C$9)+'DT-Prelim Calcs'!$C$9</f>
        <v>17.685372945073226</v>
      </c>
      <c r="FV168" s="110">
        <f t="shared" si="223"/>
        <v>17.685372945073226</v>
      </c>
      <c r="FW168" s="2">
        <f t="shared" si="263"/>
        <v>1.3877787807814457E-16</v>
      </c>
      <c r="FX168" s="110">
        <f>FW168*'DT-Prelim Calcs'!$C$21/FR$2/'DT-Prelim Calcs'!$C$19/'DT-Prelim Calcs'!$C$18*3.39*'DT-Prelim Calcs'!$C$20</f>
        <v>9.2774121882739154E-15</v>
      </c>
      <c r="FY168" s="88">
        <f t="shared" si="224"/>
        <v>1</v>
      </c>
      <c r="FZ168" s="110">
        <f>FX167*'DT-Prelim Calcs'!$C$11+FZ167</f>
        <v>6.8356819897037893</v>
      </c>
      <c r="GA168" s="110">
        <f>GA167+0.5*FX168*'DT-Prelim Calcs'!$C$11^2+FZ168*'DT-Prelim Calcs'!$C$11</f>
        <v>43.885526007750748</v>
      </c>
      <c r="GB168" s="110">
        <f>MIN('Drive Train'!$G$35-FV167*'DT-Prelim Calcs'!$C$21*'Drive Train'!$G$38,GB167+FV$2)</f>
        <v>11.10831643494341</v>
      </c>
      <c r="GC168" s="110">
        <f>'Drive Train'!$G$35-FV168*'DT-Prelim Calcs'!$C$21*'Drive Train'!$G$38</f>
        <v>11.10831643494341</v>
      </c>
      <c r="GD168" s="1">
        <f>IF(GA168&gt;='Drive Train'!$G$30,1,0)</f>
        <v>1</v>
      </c>
      <c r="GE168" s="110">
        <f t="shared" si="264"/>
        <v>0</v>
      </c>
      <c r="GF168" s="119">
        <f>GF167+'DT-Prelim Calcs'!$C$11</f>
        <v>6.5600000000000049</v>
      </c>
      <c r="GG168" s="2">
        <f>GQ168/'Drive Train'!$G$35</f>
        <v>0.87467058533368314</v>
      </c>
      <c r="GH168" s="88">
        <f>GO168*12*60/(PI() * 'Drive Train'!$G$17)/GG$2*GG168</f>
        <v>4110.8369385005271</v>
      </c>
      <c r="GI168" s="2">
        <f>('DT-Prelim Calcs'!$C$6*GG168-GH168)/('DT-Prelim Calcs'!$C$6*GG168)*'DT-Prelim Calcs'!$C$7*GG168</f>
        <v>0.24077181242909881</v>
      </c>
      <c r="GJ168" s="110">
        <f>GI168/'DT-Prelim Calcs'!$C$7*('DT-Prelim Calcs'!$C$8-'DT-Prelim Calcs'!$C$9)+'DT-Prelim Calcs'!$C$9</f>
        <v>17.685372956668438</v>
      </c>
      <c r="GK168" s="110">
        <f t="shared" si="265"/>
        <v>17.685372956668438</v>
      </c>
      <c r="GL168" s="2">
        <f t="shared" si="266"/>
        <v>2.4256480157802685E-10</v>
      </c>
      <c r="GM168" s="110">
        <f>GL168*'DT-Prelim Calcs'!$C$21/GG$2/'DT-Prelim Calcs'!$C$19/'DT-Prelim Calcs'!$C$18*3.39*'DT-Prelim Calcs'!$C$20</f>
        <v>9.0086950367112916E-9</v>
      </c>
      <c r="GN168" s="88">
        <f t="shared" si="225"/>
        <v>1</v>
      </c>
      <c r="GO168" s="110">
        <f>GM167*'DT-Prelim Calcs'!$C$11+GO167</f>
        <v>12.30422757878609</v>
      </c>
      <c r="GP168" s="110">
        <f>GP167+0.5*GM168*'DT-Prelim Calcs'!$C$11^2+GO168*'DT-Prelim Calcs'!$C$11</f>
        <v>74.637429285802213</v>
      </c>
      <c r="GQ168" s="110">
        <f>MIN('Drive Train'!$G$35-GK167*'DT-Prelim Calcs'!$C$21*'Drive Train'!$G$38,GQ167+GK$2)</f>
        <v>11.108316433737775</v>
      </c>
      <c r="GR168" s="110">
        <f>'Drive Train'!$G$35-GK168*'DT-Prelim Calcs'!$C$21*'Drive Train'!$G$38</f>
        <v>11.108316433899841</v>
      </c>
      <c r="GS168" s="1">
        <f>IF(GP168&gt;='Drive Train'!$G$30,1,0)</f>
        <v>1</v>
      </c>
      <c r="GT168" s="110">
        <f t="shared" si="267"/>
        <v>0</v>
      </c>
      <c r="GU168" s="119">
        <f>GU167+'DT-Prelim Calcs'!$C$11</f>
        <v>6.5600000000000049</v>
      </c>
      <c r="GV168" s="2">
        <f>HF168/'Drive Train'!$G$35</f>
        <v>0.87467058536075637</v>
      </c>
      <c r="GW168" s="88">
        <f>HD168*12*60/(PI() * 'Drive Train'!$G$17)/GV$2*GV168</f>
        <v>4110.8369388831879</v>
      </c>
      <c r="GX168" s="2">
        <f>('DT-Prelim Calcs'!$C$6*GV168-GW168)/('DT-Prelim Calcs'!$C$6*GV168)*'DT-Prelim Calcs'!$C$7*GV168</f>
        <v>0.24077181237488304</v>
      </c>
      <c r="GY168" s="110">
        <f>GX168/'DT-Prelim Calcs'!$C$7*('DT-Prelim Calcs'!$C$8-'DT-Prelim Calcs'!$C$9)+'DT-Prelim Calcs'!$C$9</f>
        <v>17.685372953361664</v>
      </c>
      <c r="GZ168" s="110">
        <f t="shared" si="226"/>
        <v>17.685372953361664</v>
      </c>
      <c r="HA168" s="2">
        <f t="shared" si="268"/>
        <v>1.7338916413756067E-10</v>
      </c>
      <c r="HB168" s="110">
        <f>HA168*'DT-Prelim Calcs'!$C$21/GV$2/'DT-Prelim Calcs'!$C$19/'DT-Prelim Calcs'!$C$18*3.39*'DT-Prelim Calcs'!$C$20</f>
        <v>6.4395579747093017E-9</v>
      </c>
      <c r="HC168" s="88">
        <f t="shared" si="227"/>
        <v>1</v>
      </c>
      <c r="HD168" s="110">
        <f>HB167*'DT-Prelim Calcs'!$C$11+HD167</f>
        <v>12.304227579550593</v>
      </c>
      <c r="HE168" s="110">
        <f>HE167+0.5*HB168*'DT-Prelim Calcs'!$C$11^2+HD168*'DT-Prelim Calcs'!$C$11</f>
        <v>75.305046309694589</v>
      </c>
      <c r="HF168" s="110">
        <f>MIN('Drive Train'!$G$35-GZ167*'DT-Prelim Calcs'!$C$21*'Drive Train'!$G$38,HF167+GZ$2)</f>
        <v>11.108316434081605</v>
      </c>
      <c r="HG168" s="110">
        <f>'Drive Train'!$G$35-GZ168*'DT-Prelim Calcs'!$C$21*'Drive Train'!$G$38</f>
        <v>11.10831643419745</v>
      </c>
      <c r="HH168" s="1">
        <f>IF(HE168&gt;='Drive Train'!$G$30,1,0)</f>
        <v>1</v>
      </c>
      <c r="HI168" s="110">
        <f t="shared" si="269"/>
        <v>0</v>
      </c>
      <c r="HJ168" s="119">
        <f>HJ167+'DT-Prelim Calcs'!$C$11</f>
        <v>6.5600000000000049</v>
      </c>
      <c r="HK168" s="2">
        <f>HU168/'Drive Train'!$G$35</f>
        <v>0.87467058537387354</v>
      </c>
      <c r="HL168" s="88">
        <f>HS168*12*60/(PI() * 'Drive Train'!$G$17)/HK$2*HK168</f>
        <v>4110.8369390685921</v>
      </c>
      <c r="HM168" s="2">
        <f>('DT-Prelim Calcs'!$C$6*HK168-HL168)/('DT-Prelim Calcs'!$C$6*HK168)*'DT-Prelim Calcs'!$C$7*HK168</f>
        <v>0.24077181234861467</v>
      </c>
      <c r="HN168" s="110">
        <f>HM168/'DT-Prelim Calcs'!$C$7*('DT-Prelim Calcs'!$C$8-'DT-Prelim Calcs'!$C$9)+'DT-Prelim Calcs'!$C$9</f>
        <v>17.685372951759476</v>
      </c>
      <c r="HO168" s="110">
        <f t="shared" si="228"/>
        <v>17.685372951759476</v>
      </c>
      <c r="HP168" s="2">
        <f t="shared" si="270"/>
        <v>1.3987236369139566E-10</v>
      </c>
      <c r="HQ168" s="110">
        <f>HP168*'DT-Prelim Calcs'!$C$21/HK$2/'DT-Prelim Calcs'!$C$19/'DT-Prelim Calcs'!$C$18*3.39*'DT-Prelim Calcs'!$C$20</f>
        <v>5.1947663484655323E-9</v>
      </c>
      <c r="HR168" s="88">
        <f t="shared" si="229"/>
        <v>1</v>
      </c>
      <c r="HS168" s="110">
        <f>HQ167*'DT-Prelim Calcs'!$C$11+HS167</f>
        <v>12.304227579921006</v>
      </c>
      <c r="HT168" s="110">
        <f>HT167+0.5*HQ168*'DT-Prelim Calcs'!$C$11^2+HS168*'DT-Prelim Calcs'!$C$11</f>
        <v>75.77376907439988</v>
      </c>
      <c r="HU168" s="110">
        <f>MIN('Drive Train'!$G$35-HO167*'DT-Prelim Calcs'!$C$21*'Drive Train'!$G$38,HU167+HO$2)</f>
        <v>11.108316434248193</v>
      </c>
      <c r="HV168" s="110">
        <f>'Drive Train'!$G$35-HO168*'DT-Prelim Calcs'!$C$21*'Drive Train'!$G$38</f>
        <v>11.108316434341646</v>
      </c>
      <c r="HW168" s="1">
        <f>IF(HT168&gt;='Drive Train'!$G$30,1,0)</f>
        <v>1</v>
      </c>
      <c r="HX168" s="110">
        <f t="shared" si="271"/>
        <v>0</v>
      </c>
      <c r="HY168" s="119">
        <f>HY167+'DT-Prelim Calcs'!$C$11</f>
        <v>6.5600000000000049</v>
      </c>
      <c r="HZ168" s="2">
        <f>IJ168/'Drive Train'!$G$35</f>
        <v>0.87467058538092735</v>
      </c>
      <c r="IA168" s="88">
        <f>IH168*12*60/(PI() * 'Drive Train'!$G$17)/HZ$2*HZ168</f>
        <v>4110.8369391682927</v>
      </c>
      <c r="IB168" s="2">
        <f>('DT-Prelim Calcs'!$C$6*HZ168-IA168)/('DT-Prelim Calcs'!$C$6*HZ168)*'DT-Prelim Calcs'!$C$7*HZ168</f>
        <v>0.24077181233448891</v>
      </c>
      <c r="IC168" s="110">
        <f>IB168/'DT-Prelim Calcs'!$C$7*('DT-Prelim Calcs'!$C$8-'DT-Prelim Calcs'!$C$9)+'DT-Prelim Calcs'!$C$9</f>
        <v>17.685372950897907</v>
      </c>
      <c r="ID168" s="110">
        <f t="shared" si="230"/>
        <v>17.685372950897907</v>
      </c>
      <c r="IE168" s="2">
        <f t="shared" si="272"/>
        <v>1.2184891984290402E-10</v>
      </c>
      <c r="IF168" s="110">
        <f>IE168*'DT-Prelim Calcs'!$C$21/HZ$2/'DT-Prelim Calcs'!$C$19/'DT-Prelim Calcs'!$C$18*3.39*'DT-Prelim Calcs'!$C$20</f>
        <v>4.525387658375075E-9</v>
      </c>
      <c r="IG168" s="88">
        <f t="shared" si="231"/>
        <v>1</v>
      </c>
      <c r="IH168" s="110">
        <f>IF167*'DT-Prelim Calcs'!$C$11+IH167</f>
        <v>12.304227580120195</v>
      </c>
      <c r="II168" s="110">
        <f>II167+0.5*IF168*'DT-Prelim Calcs'!$C$11^2+IH168*'DT-Prelim Calcs'!$C$11</f>
        <v>76.102834445620914</v>
      </c>
      <c r="IJ168" s="110">
        <f>MIN('Drive Train'!$G$35-ID167*'DT-Prelim Calcs'!$C$21*'Drive Train'!$G$38,IJ167+ID$2)</f>
        <v>11.108316434337777</v>
      </c>
      <c r="IK168" s="110">
        <f>'Drive Train'!$G$35-ID168*'DT-Prelim Calcs'!$C$21*'Drive Train'!$G$38</f>
        <v>11.108316434419187</v>
      </c>
      <c r="IL168" s="1">
        <f>IF(II168&gt;='Drive Train'!$G$30,1,0)</f>
        <v>1</v>
      </c>
      <c r="IM168" s="110">
        <f t="shared" si="273"/>
        <v>0</v>
      </c>
      <c r="IN168" s="119">
        <f>IN167+'DT-Prelim Calcs'!$C$11</f>
        <v>6.5600000000000049</v>
      </c>
      <c r="IO168" s="2">
        <f>IY168/'Drive Train'!$G$35</f>
        <v>0.87467058538506837</v>
      </c>
      <c r="IP168" s="88">
        <f>IW168*12*60/(PI() * 'Drive Train'!$G$17)/IO$2*IO168</f>
        <v>4110.8369392268223</v>
      </c>
      <c r="IQ168" s="2">
        <f>('DT-Prelim Calcs'!$C$6*IO168-IP168)/('DT-Prelim Calcs'!$C$6*IO168)*'DT-Prelim Calcs'!$C$7*IO168</f>
        <v>0.24077181232619643</v>
      </c>
      <c r="IR168" s="110">
        <f>IQ168/'DT-Prelim Calcs'!$C$7*('DT-Prelim Calcs'!$C$8-'DT-Prelim Calcs'!$C$9)+'DT-Prelim Calcs'!$C$9</f>
        <v>17.685372950392122</v>
      </c>
      <c r="IS168" s="110">
        <f t="shared" si="232"/>
        <v>17.685372950392122</v>
      </c>
      <c r="IT168" s="2">
        <f t="shared" si="274"/>
        <v>1.1126813359574328E-10</v>
      </c>
      <c r="IU168" s="110">
        <f>IT168*'DT-Prelim Calcs'!$C$21/IO$2/'DT-Prelim Calcs'!$C$19/'DT-Prelim Calcs'!$C$18*3.39*'DT-Prelim Calcs'!$C$20</f>
        <v>4.1324243103163565E-9</v>
      </c>
      <c r="IV168" s="88">
        <f t="shared" si="233"/>
        <v>1</v>
      </c>
      <c r="IW168" s="110">
        <f>IU167*'DT-Prelim Calcs'!$C$11+IW167</f>
        <v>12.30422758023713</v>
      </c>
      <c r="IX168" s="110">
        <f>IX167+0.5*IU168*'DT-Prelim Calcs'!$C$11^2+IW168*'DT-Prelim Calcs'!$C$11</f>
        <v>76.335552227049746</v>
      </c>
      <c r="IY168" s="110">
        <f>MIN('Drive Train'!$G$35-IS167*'DT-Prelim Calcs'!$C$21*'Drive Train'!$G$38,IY167+IS$2)</f>
        <v>11.108316434390368</v>
      </c>
      <c r="IZ168" s="110">
        <f>'Drive Train'!$G$35-IS168*'DT-Prelim Calcs'!$C$21*'Drive Train'!$G$38</f>
        <v>11.108316434464708</v>
      </c>
      <c r="JA168" s="1">
        <f>IF(IX168&gt;='Drive Train'!$G$30,1,0)</f>
        <v>1</v>
      </c>
      <c r="JB168" s="110">
        <f t="shared" si="275"/>
        <v>0</v>
      </c>
      <c r="JC168" s="119">
        <f>JC167+'DT-Prelim Calcs'!$C$11</f>
        <v>6.5600000000000049</v>
      </c>
      <c r="JD168" s="2">
        <f>JN168/'Drive Train'!$G$35</f>
        <v>0.87467058538749298</v>
      </c>
      <c r="JE168" s="88">
        <f>JL168*12*60/(PI() * 'Drive Train'!$G$17)/JD$2*JD168</f>
        <v>4110.8369392610948</v>
      </c>
      <c r="JF168" s="2">
        <f>('DT-Prelim Calcs'!$C$6*JD168-JE168)/('DT-Prelim Calcs'!$C$6*JD168)*'DT-Prelim Calcs'!$C$7*JD168</f>
        <v>0.24077181232134051</v>
      </c>
      <c r="JG168" s="110">
        <f>JF168/'DT-Prelim Calcs'!$C$7*('DT-Prelim Calcs'!$C$8-'DT-Prelim Calcs'!$C$9)+'DT-Prelim Calcs'!$C$9</f>
        <v>17.685372950095946</v>
      </c>
      <c r="JH168" s="110">
        <f t="shared" si="234"/>
        <v>17.685372950095946</v>
      </c>
      <c r="JI168" s="2">
        <f t="shared" si="276"/>
        <v>1.0507239522894452E-10</v>
      </c>
      <c r="JJ168" s="110">
        <f>JI168*'DT-Prelim Calcs'!$C$21/JD$2/'DT-Prelim Calcs'!$C$19/'DT-Prelim Calcs'!$C$18*3.39*'DT-Prelim Calcs'!$C$20</f>
        <v>3.9023187174577509E-9</v>
      </c>
      <c r="JK168" s="88">
        <f t="shared" si="235"/>
        <v>1</v>
      </c>
      <c r="JL168" s="110">
        <f>JJ167*'DT-Prelim Calcs'!$C$11+JL167</f>
        <v>12.304227580305602</v>
      </c>
      <c r="JM168" s="110">
        <f>JM167+0.5*JJ168*'DT-Prelim Calcs'!$C$11^2+JL168*'DT-Prelim Calcs'!$C$11</f>
        <v>76.493184971194353</v>
      </c>
      <c r="JN168" s="110">
        <f>MIN('Drive Train'!$G$35-JH167*'DT-Prelim Calcs'!$C$21*'Drive Train'!$G$38,JN167+JH$2)</f>
        <v>11.108316434421161</v>
      </c>
      <c r="JO168" s="110">
        <f>'Drive Train'!$G$35-JH168*'DT-Prelim Calcs'!$C$21*'Drive Train'!$G$38</f>
        <v>11.108316434491364</v>
      </c>
      <c r="JP168" s="1">
        <f>IF(JM168&gt;='Drive Train'!$G$30,1,0)</f>
        <v>1</v>
      </c>
      <c r="JQ168" s="110">
        <f>MIN(JG168,'DT-Prelim Calcs'!$C$10)*'DT-Prelim Calcs'!$C$11*1000/60/60*(1-JP168)</f>
        <v>0</v>
      </c>
      <c r="JR168" s="119">
        <f>JR167+'DT-Prelim Calcs'!$C$11</f>
        <v>6.5600000000000049</v>
      </c>
      <c r="JS168" s="2">
        <f>KC168/'Drive Train'!$G$35</f>
        <v>0.87467058538838516</v>
      </c>
      <c r="JT168" s="88">
        <f>KA168*12*60/(PI() * 'Drive Train'!$G$17)/JS$2*JS168</f>
        <v>4110.8369392737031</v>
      </c>
      <c r="JU168" s="2">
        <f>('DT-Prelim Calcs'!$C$6*JS168-JT168)/('DT-Prelim Calcs'!$C$6*JS168)*'DT-Prelim Calcs'!$C$7*JS168</f>
        <v>0.24077181231955436</v>
      </c>
      <c r="JV168" s="110">
        <f>JU168/'DT-Prelim Calcs'!$C$7*('DT-Prelim Calcs'!$C$8-'DT-Prelim Calcs'!$C$9)+'DT-Prelim Calcs'!$C$9</f>
        <v>17.685372949987006</v>
      </c>
      <c r="JW168" s="110">
        <f t="shared" si="236"/>
        <v>17.685372949987006</v>
      </c>
      <c r="JX168" s="2">
        <f t="shared" si="277"/>
        <v>1.0279338491514523E-10</v>
      </c>
      <c r="JY168" s="110">
        <f>JX168*'DT-Prelim Calcs'!$C$21/JS$2/'DT-Prelim Calcs'!$C$19/'DT-Prelim Calcs'!$C$18*3.39*'DT-Prelim Calcs'!$C$20</f>
        <v>3.817677793593399E-9</v>
      </c>
      <c r="JZ168" s="88">
        <f t="shared" si="237"/>
        <v>1</v>
      </c>
      <c r="KA168" s="110">
        <f>JY167*'DT-Prelim Calcs'!$C$11+KA167</f>
        <v>12.304227580330791</v>
      </c>
      <c r="KB168" s="110">
        <f>KB167+0.5*JY168*'DT-Prelim Calcs'!$C$11^2+KA168*'DT-Prelim Calcs'!$C$11</f>
        <v>76.555275054520308</v>
      </c>
      <c r="KC168" s="110">
        <f>MIN('Drive Train'!$G$35-JW167*'DT-Prelim Calcs'!$C$21*'Drive Train'!$G$38,KC167+JW$2)</f>
        <v>11.10831643443249</v>
      </c>
      <c r="KD168" s="110">
        <f>'Drive Train'!$G$35-JW168*'DT-Prelim Calcs'!$C$21*'Drive Train'!$G$38</f>
        <v>11.10831643450117</v>
      </c>
      <c r="KE168" s="1">
        <f>IF(KB168&gt;='Drive Train'!$G$30,1,0)</f>
        <v>1</v>
      </c>
      <c r="KF168" s="110">
        <f>MIN(JV168,'DT-Prelim Calcs'!$C$10)*'DT-Prelim Calcs'!$C$11*1000/60/60*(1-KE168)</f>
        <v>0</v>
      </c>
      <c r="KG168" s="119">
        <f>KG167+'DT-Prelim Calcs'!$C$11</f>
        <v>6.5600000000000049</v>
      </c>
      <c r="KH168" s="2">
        <f>KR168/'Drive Train'!$G$35</f>
        <v>0.87467058538831899</v>
      </c>
      <c r="KI168" s="88">
        <f>KP168*12*60/(PI() * 'Drive Train'!$G$17)/KH$2*KH168</f>
        <v>4110.8369392727664</v>
      </c>
      <c r="KJ168" s="2">
        <f>('DT-Prelim Calcs'!$C$6*KH168-KI168)/('DT-Prelim Calcs'!$C$6*KH168)*'DT-Prelim Calcs'!$C$7*KH168</f>
        <v>0.2407718123196872</v>
      </c>
      <c r="KK168" s="110">
        <f>KJ168/'DT-Prelim Calcs'!$C$7*('DT-Prelim Calcs'!$C$8-'DT-Prelim Calcs'!$C$9)+'DT-Prelim Calcs'!$C$9</f>
        <v>17.685372949995106</v>
      </c>
      <c r="KL168" s="110">
        <f t="shared" si="238"/>
        <v>17.685372949995106</v>
      </c>
      <c r="KM168" s="2">
        <f t="shared" si="278"/>
        <v>1.0296283270427864E-10</v>
      </c>
      <c r="KN168" s="110">
        <f>KM168*'DT-Prelim Calcs'!$C$21/KH$2/'DT-Prelim Calcs'!$C$19/'DT-Prelim Calcs'!$C$18*3.39*'DT-Prelim Calcs'!$C$20</f>
        <v>3.8239709715277781E-9</v>
      </c>
      <c r="KO168" s="88">
        <f t="shared" si="239"/>
        <v>1</v>
      </c>
      <c r="KP168" s="110">
        <f>KN167*'DT-Prelim Calcs'!$C$11+KP167</f>
        <v>12.304227580328917</v>
      </c>
      <c r="KQ168" s="110">
        <f>KQ167+0.5*KN168*'DT-Prelim Calcs'!$C$11^2+KP168*'DT-Prelim Calcs'!$C$11</f>
        <v>76.550719618561772</v>
      </c>
      <c r="KR168" s="110">
        <f>MIN('Drive Train'!$G$35-KL167*'DT-Prelim Calcs'!$C$21*'Drive Train'!$G$38,KR167+KL$2)</f>
        <v>11.10831643443165</v>
      </c>
      <c r="KS168" s="110">
        <f>'Drive Train'!$G$35-KL168*'DT-Prelim Calcs'!$C$21*'Drive Train'!$G$38</f>
        <v>11.108316434500439</v>
      </c>
      <c r="KT168" s="1">
        <f>IF(KQ168&gt;='Drive Train'!$G$30,1,0)</f>
        <v>1</v>
      </c>
      <c r="KU168" s="110">
        <f>MIN(KK168,'DT-Prelim Calcs'!$C$10)*'DT-Prelim Calcs'!$C$11*1000/60/60*(1-KT168)</f>
        <v>0</v>
      </c>
      <c r="KV168" s="119">
        <f>KV167+'DT-Prelim Calcs'!$C$11</f>
        <v>6.5600000000000049</v>
      </c>
      <c r="KW168" s="2">
        <f>LG168/'Drive Train'!$G$35</f>
        <v>0.87467058538838105</v>
      </c>
      <c r="KX168" s="88">
        <f>LE168*12*60/(PI() * 'Drive Train'!$G$17)/KW$2*KW168</f>
        <v>4110.8369392736467</v>
      </c>
      <c r="KY168" s="2">
        <f>('DT-Prelim Calcs'!$C$6*KW168-KX168)/('DT-Prelim Calcs'!$C$6*KW168)*'DT-Prelim Calcs'!$C$7*KW168</f>
        <v>0.24077181231956205</v>
      </c>
      <c r="KZ168" s="110">
        <f>KY168/'DT-Prelim Calcs'!$C$7*('DT-Prelim Calcs'!$C$8-'DT-Prelim Calcs'!$C$9)+'DT-Prelim Calcs'!$C$9</f>
        <v>17.685372949987475</v>
      </c>
      <c r="LA168" s="110">
        <f t="shared" si="240"/>
        <v>17.685372949987475</v>
      </c>
      <c r="LB168" s="2">
        <f t="shared" si="279"/>
        <v>1.0280323814448877E-10</v>
      </c>
      <c r="LC168" s="110">
        <f>LB168*'DT-Prelim Calcs'!$C$21/KW$2/'DT-Prelim Calcs'!$C$19/'DT-Prelim Calcs'!$C$18*3.39*'DT-Prelim Calcs'!$C$20</f>
        <v>3.8180437359630475E-9</v>
      </c>
      <c r="LD168" s="88">
        <f t="shared" si="241"/>
        <v>1</v>
      </c>
      <c r="LE168" s="110">
        <f>LC167*'DT-Prelim Calcs'!$C$11+LE167</f>
        <v>12.304227580330679</v>
      </c>
      <c r="LF168" s="110">
        <f>LF167+0.5*LC168*'DT-Prelim Calcs'!$C$11^2+LE168*'DT-Prelim Calcs'!$C$11</f>
        <v>76.555059970044894</v>
      </c>
      <c r="LG168" s="110">
        <f>MIN('Drive Train'!$G$35-LA167*'DT-Prelim Calcs'!$C$21*'Drive Train'!$G$38,LG167+LA$2)</f>
        <v>11.108316434432439</v>
      </c>
      <c r="LH168" s="110">
        <f>'Drive Train'!$G$35-LA168*'DT-Prelim Calcs'!$C$21*'Drive Train'!$G$38</f>
        <v>11.108316434501127</v>
      </c>
      <c r="LI168" s="1">
        <f>IF(LF168&gt;='Drive Train'!$G$30,1,0)</f>
        <v>1</v>
      </c>
      <c r="LJ168" s="110">
        <f>MIN(KZ168,'DT-Prelim Calcs'!$C$10)*'DT-Prelim Calcs'!$C$11*1000/60/60*(1-LI168)</f>
        <v>0</v>
      </c>
      <c r="LK168" s="119">
        <f>LK167+'DT-Prelim Calcs'!$C$11</f>
        <v>6.5600000000000049</v>
      </c>
      <c r="LL168" s="2">
        <f>LV168/'Drive Train'!$G$35</f>
        <v>0.8746705853883342</v>
      </c>
      <c r="LM168" s="88">
        <f>LT168*12*60/(PI() * 'Drive Train'!$G$17)/LL$2*LL168</f>
        <v>4110.8369392729819</v>
      </c>
      <c r="LN168" s="2">
        <f>('DT-Prelim Calcs'!$C$6*LL168-LM168)/('DT-Prelim Calcs'!$C$6*LL168)*'DT-Prelim Calcs'!$C$7*LL168</f>
        <v>0.24077181231965666</v>
      </c>
      <c r="LO168" s="110">
        <f>LN168/'DT-Prelim Calcs'!$C$7*('DT-Prelim Calcs'!$C$8-'DT-Prelim Calcs'!$C$9)+'DT-Prelim Calcs'!$C$9</f>
        <v>17.685372949993244</v>
      </c>
      <c r="LP168" s="110">
        <f t="shared" si="242"/>
        <v>17.685372949993244</v>
      </c>
      <c r="LQ168" s="2">
        <f t="shared" si="280"/>
        <v>1.0292380836496307E-10</v>
      </c>
      <c r="LR168" s="110">
        <f>LQ168*'DT-Prelim Calcs'!$C$21/LL$2/'DT-Prelim Calcs'!$C$19/'DT-Prelim Calcs'!$C$18*3.39*'DT-Prelim Calcs'!$C$20</f>
        <v>3.8225216335792541E-9</v>
      </c>
      <c r="LS168" s="88">
        <f t="shared" si="243"/>
        <v>1</v>
      </c>
      <c r="LT168" s="110">
        <f>LR167*'DT-Prelim Calcs'!$C$11+LT167</f>
        <v>12.304227580329352</v>
      </c>
      <c r="LU168" s="110">
        <f>LU167+0.5*LR168*'DT-Prelim Calcs'!$C$11^2+LT168*'DT-Prelim Calcs'!$C$11</f>
        <v>76.552184386326815</v>
      </c>
      <c r="LV168" s="110">
        <f>MIN('Drive Train'!$G$35-LP167*'DT-Prelim Calcs'!$C$21*'Drive Train'!$G$38,LV167+LP$2)</f>
        <v>11.108316434431844</v>
      </c>
      <c r="LW168" s="110">
        <f>'Drive Train'!$G$35-LP168*'DT-Prelim Calcs'!$C$21*'Drive Train'!$G$38</f>
        <v>11.108316434500608</v>
      </c>
      <c r="LX168" s="1">
        <f>IF(LU168&gt;='Drive Train'!$G$30,1,0)</f>
        <v>1</v>
      </c>
      <c r="LY168" s="110">
        <f>MIN(LO168,'DT-Prelim Calcs'!$C$10)*'DT-Prelim Calcs'!$C$11*1000/60/60*(1-LX168)</f>
        <v>0</v>
      </c>
      <c r="LZ168" s="119">
        <f>LZ167+'DT-Prelim Calcs'!$C$11</f>
        <v>6.5600000000000049</v>
      </c>
    </row>
    <row r="169" spans="18:338" x14ac:dyDescent="0.2">
      <c r="R169" s="119">
        <f>R168+'DT-Prelim Calcs'!$C$11</f>
        <v>6.600000000000005</v>
      </c>
      <c r="S169" s="2">
        <f>AG169/'Drive Train'!$G$35</f>
        <v>0</v>
      </c>
      <c r="T169" s="88">
        <f>AE169*12*60/(PI() * 'Drive Train'!$G$17)/S$2*ABS(S169)</f>
        <v>0</v>
      </c>
      <c r="U169" s="2">
        <f>IF(OR(AD168=1,AND($C$32=Motors!$C$28,'DT-Prelim Calcs'!AI168=1)),0,IF(AG169=0,-(V168+$C$9)/($C$8-$C$9)*$C$7,($C$6*S169-T169)/($C$6*S169)*$C$7*S169))</f>
        <v>0</v>
      </c>
      <c r="V169" s="110">
        <f>IF(AND(AD168=1,AI168=1),0,ABS(U169/$C$7*($C$8-$C$9)+$C$9) *'Drive Train'!$K$55 + V168*(1-'Drive Train'!$K$55))</f>
        <v>0</v>
      </c>
      <c r="W169" s="110">
        <f t="shared" si="196"/>
        <v>0</v>
      </c>
      <c r="X169" s="2">
        <f>MAX(MIN(IF(AND(AI168=1,AG169&lt;0),-1,1)*(W169-$C$9)/($C$8-$C$9)*$C$7-$C$29*AE169/T$2 -  AI168*$C$29/2,X$2),MAX(X$4:X168)*-1)</f>
        <v>-0.19877611615902296</v>
      </c>
      <c r="Y169" s="110">
        <f t="shared" si="197"/>
        <v>0</v>
      </c>
      <c r="Z169" s="110">
        <f t="shared" si="198"/>
        <v>0</v>
      </c>
      <c r="AA169" s="110">
        <f t="shared" si="199"/>
        <v>0</v>
      </c>
      <c r="AB169" s="110" t="e">
        <f t="shared" si="200"/>
        <v>#N/A</v>
      </c>
      <c r="AC169" s="88">
        <f t="shared" si="244"/>
        <v>0</v>
      </c>
      <c r="AD169" s="1">
        <f t="shared" si="201"/>
        <v>1</v>
      </c>
      <c r="AE169" s="110">
        <f t="shared" si="202"/>
        <v>0</v>
      </c>
      <c r="AF169" s="110" t="e">
        <f t="shared" si="203"/>
        <v>#N/A</v>
      </c>
      <c r="AG169" s="110">
        <f>IF(AI168=0,MIN('Drive Train'!$G$35-W168*$C$21*'Drive Train'!$G$38,AG168+W$2)-$C$3,IF(AE168-1&lt;=0,0,IF($C$32=Motors!$C$26,MAX(ABS('Drive Train'!$G$35-W168*$C$21*'Drive Train'!$G$38)*-1,AG168-W$2),MAX(0,ABS('Drive Train'!$G$35-W168*$C$21*'Drive Train'!$G$38)*-1,AG168-W$2))))</f>
        <v>0</v>
      </c>
      <c r="AH169" s="110">
        <f>'Drive Train'!$G$35-ABS(W169)*'DT-Prelim Calcs'!$C$21*'Drive Train'!$G$38</f>
        <v>12.7</v>
      </c>
      <c r="AI169" s="1">
        <f>IF(AJ169&gt;='Drive Train'!$G$30,1,0)</f>
        <v>1</v>
      </c>
      <c r="AJ169" s="110">
        <f>AJ168+0.5*Y169*'DT-Prelim Calcs'!$C$11^2+AE169*'DT-Prelim Calcs'!$C$11</f>
        <v>27.383415475911544</v>
      </c>
      <c r="AK169" s="110">
        <f t="shared" si="281"/>
        <v>0</v>
      </c>
      <c r="AL169" s="119">
        <f>AL168+'DT-Prelim Calcs'!$C$11</f>
        <v>6.600000000000005</v>
      </c>
      <c r="AM169" s="2">
        <f>AW169/'Drive Train'!$G$35</f>
        <v>0.81203505202347104</v>
      </c>
      <c r="AN169" s="88">
        <f>AU169*12*60/(PI() * 'Drive Train'!$G$17)/AM$2*AM169</f>
        <v>3151.2804893324028</v>
      </c>
      <c r="AO169" s="2">
        <f>('DT-Prelim Calcs'!$C$6*AM169-AN169)/('DT-Prelim Calcs'!$C$6*AM169)*'DT-Prelim Calcs'!$C$7*AM169</f>
        <v>0.3841294421957846</v>
      </c>
      <c r="AP169" s="110">
        <f>AO169/'DT-Prelim Calcs'!$C$7*('DT-Prelim Calcs'!$C$8-'DT-Prelim Calcs'!$C$9)+'DT-Prelim Calcs'!$C$9</f>
        <v>26.429171651657782</v>
      </c>
      <c r="AQ169" s="110">
        <f t="shared" si="205"/>
        <v>26.429171651657782</v>
      </c>
      <c r="AR169" s="2">
        <f t="shared" si="245"/>
        <v>0.18532220166959656</v>
      </c>
      <c r="AS169" s="110">
        <f>AR169*'DT-Prelim Calcs'!$C$21/AM$2/'DT-Prelim Calcs'!$C$19/'DT-Prelim Calcs'!$C$18*3.39*'DT-Prelim Calcs'!$C$20</f>
        <v>2.0648229102229387</v>
      </c>
      <c r="AT169" s="88">
        <f t="shared" si="206"/>
        <v>0</v>
      </c>
      <c r="AU169" s="110">
        <f>AS168*'DT-Prelim Calcs'!$C$11+AU168</f>
        <v>33.865668763716585</v>
      </c>
      <c r="AV169" s="110">
        <f>AV168+0.5*AS169*'DT-Prelim Calcs'!$C$11^2+AU169*'DT-Prelim Calcs'!$C$11</f>
        <v>139.34360021738556</v>
      </c>
      <c r="AW169" s="110">
        <f>MIN('Drive Train'!$G$35-AQ168*'DT-Prelim Calcs'!$C$21*'Drive Train'!$G$38,AW168+AQ$2)</f>
        <v>10.312845160698082</v>
      </c>
      <c r="AX169" s="110">
        <f>'Drive Train'!$G$35-AQ169*'DT-Prelim Calcs'!$C$21*'Drive Train'!$G$38</f>
        <v>10.321374551350798</v>
      </c>
      <c r="AY169" s="1">
        <f>IF(AV169&gt;='Drive Train'!$G$30,1,0)</f>
        <v>1</v>
      </c>
      <c r="AZ169" s="110">
        <f t="shared" si="246"/>
        <v>0</v>
      </c>
      <c r="BA169" s="119">
        <f>BA168+'DT-Prelim Calcs'!$C$11</f>
        <v>6.600000000000005</v>
      </c>
      <c r="BB169" s="2">
        <f>BL169/'Drive Train'!$G$35</f>
        <v>0.8706822540906658</v>
      </c>
      <c r="BC169" s="88">
        <f>BJ169*12*60/(PI() * 'Drive Train'!$G$17)/BB$2*BB169</f>
        <v>4050.4483216928138</v>
      </c>
      <c r="BD169" s="2">
        <f>('DT-Prelim Calcs'!$C$6*BB169-BC169)/('DT-Prelim Calcs'!$C$6*BB169)*'DT-Prelim Calcs'!$C$7*BB169</f>
        <v>0.24972839374953953</v>
      </c>
      <c r="BE169" s="110">
        <f>BD169/'DT-Prelim Calcs'!$C$7*('DT-Prelim Calcs'!$C$8-'DT-Prelim Calcs'!$C$9)+'DT-Prelim Calcs'!$C$9</f>
        <v>18.231660895361987</v>
      </c>
      <c r="BF169" s="110">
        <f t="shared" si="207"/>
        <v>18.231660895361987</v>
      </c>
      <c r="BG169" s="2">
        <f t="shared" si="247"/>
        <v>1.1406843341951273E-2</v>
      </c>
      <c r="BH169" s="110">
        <f>BG169*'DT-Prelim Calcs'!$C$21/BB$2/'DT-Prelim Calcs'!$C$19/'DT-Prelim Calcs'!$C$18*3.39*'DT-Prelim Calcs'!$C$20</f>
        <v>0.19769986035748591</v>
      </c>
      <c r="BI169" s="88">
        <f t="shared" si="208"/>
        <v>1</v>
      </c>
      <c r="BJ169" s="110">
        <f>BH168*'DT-Prelim Calcs'!$C$11+BJ168</f>
        <v>26.097881106189458</v>
      </c>
      <c r="BK169" s="110">
        <f>BK168+0.5*BH169*'DT-Prelim Calcs'!$C$11^2+BJ169*'DT-Prelim Calcs'!$C$11</f>
        <v>133.42496162006231</v>
      </c>
      <c r="BL169" s="110">
        <f>MIN('Drive Train'!$G$35-BF168*'DT-Prelim Calcs'!$C$21*'Drive Train'!$G$38,BL168+BF$2)</f>
        <v>11.057664626951455</v>
      </c>
      <c r="BM169" s="110">
        <f>'Drive Train'!$G$35-BF169*'DT-Prelim Calcs'!$C$21*'Drive Train'!$G$38</f>
        <v>11.05915051941742</v>
      </c>
      <c r="BN169" s="1">
        <f>IF(BK169&gt;='Drive Train'!$G$30,1,0)</f>
        <v>1</v>
      </c>
      <c r="BO169" s="110">
        <f t="shared" si="248"/>
        <v>0</v>
      </c>
      <c r="BP169" s="119">
        <f>BP168+'DT-Prelim Calcs'!$C$11</f>
        <v>6.600000000000005</v>
      </c>
      <c r="BQ169" s="2">
        <f>CA169/'Drive Train'!$G$35</f>
        <v>0.87461086358153839</v>
      </c>
      <c r="BR169" s="88">
        <f>BY169*12*60/(PI() * 'Drive Train'!$G$17)/BQ$2*BQ169</f>
        <v>4109.9469862412898</v>
      </c>
      <c r="BS169" s="2">
        <f>('DT-Prelim Calcs'!$C$6*BQ169-BR169)/('DT-Prelim Calcs'!$C$6*BQ169)*'DT-Prelim Calcs'!$C$7*BQ169</f>
        <v>0.24090247336910969</v>
      </c>
      <c r="BT169" s="110">
        <f>BS169/'DT-Prelim Calcs'!$C$7*('DT-Prelim Calcs'!$C$8-'DT-Prelim Calcs'!$C$9)+'DT-Prelim Calcs'!$C$9</f>
        <v>17.693342347335772</v>
      </c>
      <c r="BU169" s="110">
        <f t="shared" si="209"/>
        <v>17.693342347335772</v>
      </c>
      <c r="BV169" s="2">
        <f t="shared" si="249"/>
        <v>1.6634845177340707E-4</v>
      </c>
      <c r="BW169" s="110">
        <f>BV169*'DT-Prelim Calcs'!$C$21/BQ$2/'DT-Prelim Calcs'!$C$19/'DT-Prelim Calcs'!$C$18*3.39*'DT-Prelim Calcs'!$C$20</f>
        <v>3.9127780535378907E-3</v>
      </c>
      <c r="BX169" s="88">
        <f t="shared" si="210"/>
        <v>1</v>
      </c>
      <c r="BY169" s="110">
        <f>BW168*'DT-Prelim Calcs'!$C$11+BY168</f>
        <v>19.424848172425335</v>
      </c>
      <c r="BZ169" s="110">
        <f>BZ168+0.5*BW169*'DT-Prelim Calcs'!$C$11^2+BY169*'DT-Prelim Calcs'!$C$11</f>
        <v>111.98188347002426</v>
      </c>
      <c r="CA169" s="110">
        <f>MIN('Drive Train'!$G$35-BU168*'DT-Prelim Calcs'!$C$21*'Drive Train'!$G$38,CA168+BU$2)</f>
        <v>11.107557967485537</v>
      </c>
      <c r="CB169" s="110">
        <f>'Drive Train'!$G$35-BU169*'DT-Prelim Calcs'!$C$21*'Drive Train'!$G$38</f>
        <v>11.10759918873978</v>
      </c>
      <c r="CC169" s="1">
        <f>IF(BZ169&gt;='Drive Train'!$G$30,1,0)</f>
        <v>1</v>
      </c>
      <c r="CD169" s="110">
        <f t="shared" si="250"/>
        <v>0</v>
      </c>
      <c r="CE169" s="119">
        <f>CE168+'DT-Prelim Calcs'!$C$11</f>
        <v>6.600000000000005</v>
      </c>
      <c r="CF169" s="2">
        <f>CP169/'Drive Train'!$G$35</f>
        <v>0.87467036749489546</v>
      </c>
      <c r="CG169" s="88">
        <f>CN169*12*60/(PI() * 'Drive Train'!$G$17)/CF$2*CF169</f>
        <v>4110.8337593328743</v>
      </c>
      <c r="CH169" s="2">
        <f>('DT-Prelim Calcs'!$C$6*CF169-CG169)/('DT-Prelim Calcs'!$C$6*CF169)*'DT-Prelim Calcs'!$C$7*CF169</f>
        <v>0.24077227284942032</v>
      </c>
      <c r="CI169" s="110">
        <f>CH169/'DT-Prelim Calcs'!$C$7*('DT-Prelim Calcs'!$C$8-'DT-Prelim Calcs'!$C$9)+'DT-Prelim Calcs'!$C$9</f>
        <v>17.685401039042659</v>
      </c>
      <c r="CJ169" s="110">
        <f t="shared" si="211"/>
        <v>17.685401039042659</v>
      </c>
      <c r="CK169" s="2">
        <f t="shared" si="251"/>
        <v>5.8690204693401249E-7</v>
      </c>
      <c r="CL169" s="110">
        <f>CK169*'DT-Prelim Calcs'!$C$21/CF$2/'DT-Prelim Calcs'!$C$19/'DT-Prelim Calcs'!$C$18*3.39*'DT-Prelim Calcs'!$C$20</f>
        <v>1.7437720634992867E-5</v>
      </c>
      <c r="CM169" s="88">
        <f t="shared" si="212"/>
        <v>1</v>
      </c>
      <c r="CN169" s="110">
        <f>CL168*'DT-Prelim Calcs'!$C$11+CN168</f>
        <v>15.380276409439796</v>
      </c>
      <c r="CO169" s="110">
        <f>CO168+0.5*CL169*'DT-Prelim Calcs'!$C$11^2+CN169*'DT-Prelim Calcs'!$C$11</f>
        <v>93.480806521456358</v>
      </c>
      <c r="CP169" s="110">
        <f>MIN('Drive Train'!$G$35-CJ168*'DT-Prelim Calcs'!$C$21*'Drive Train'!$G$38,CP168+CJ$2)</f>
        <v>11.108313667185172</v>
      </c>
      <c r="CQ169" s="110">
        <f>'Drive Train'!$G$35-CJ169*'DT-Prelim Calcs'!$C$21*'Drive Train'!$G$38</f>
        <v>11.10831390648616</v>
      </c>
      <c r="CR169" s="1">
        <f>IF(CO169&gt;='Drive Train'!$G$30,1,0)</f>
        <v>1</v>
      </c>
      <c r="CS169" s="110">
        <f t="shared" si="252"/>
        <v>0</v>
      </c>
      <c r="CT169" s="119">
        <f>CT168+'DT-Prelim Calcs'!$C$11</f>
        <v>6.600000000000005</v>
      </c>
      <c r="CU169" s="2">
        <f>DE169/'Drive Train'!$G$35</f>
        <v>0.87467058525192298</v>
      </c>
      <c r="CV169" s="88">
        <f>DC169*12*60/(PI() * 'Drive Train'!$G$17)/CU$2*CU169</f>
        <v>4110.8369373301803</v>
      </c>
      <c r="CW169" s="2">
        <f>('DT-Prelim Calcs'!$C$6*CU169-CV169)/('DT-Prelim Calcs'!$C$6*CU169)*'DT-Prelim Calcs'!$C$7*CU169</f>
        <v>0.24077181259638364</v>
      </c>
      <c r="CX169" s="110">
        <f>CW169/'DT-Prelim Calcs'!$C$7*('DT-Prelim Calcs'!$C$8-'DT-Prelim Calcs'!$C$9)+'DT-Prelim Calcs'!$C$9</f>
        <v>17.685372966871626</v>
      </c>
      <c r="CY169" s="110">
        <f t="shared" si="213"/>
        <v>17.685372966871626</v>
      </c>
      <c r="CZ169" s="2">
        <f t="shared" si="253"/>
        <v>4.5589063080164749E-10</v>
      </c>
      <c r="DA169" s="110">
        <f>CZ169*'DT-Prelim Calcs'!$C$21/CU$2/'DT-Prelim Calcs'!$C$19/'DT-Prelim Calcs'!$C$18*3.39*'DT-Prelim Calcs'!$C$20</f>
        <v>1.6367091659872904E-8</v>
      </c>
      <c r="DB169" s="88">
        <f t="shared" si="214"/>
        <v>1</v>
      </c>
      <c r="DC169" s="110">
        <f>DA168*'DT-Prelim Calcs'!$C$11+DC168</f>
        <v>12.728511285965425</v>
      </c>
      <c r="DD169" s="110">
        <f>DD168+0.5*DA169*'DT-Prelim Calcs'!$C$11^2+DC169*'DT-Prelim Calcs'!$C$11</f>
        <v>79.398742857594684</v>
      </c>
      <c r="DE169" s="110">
        <f>MIN('Drive Train'!$G$35-CY168*'DT-Prelim Calcs'!$C$21*'Drive Train'!$G$38,DE168+CY$2)</f>
        <v>11.108316432699421</v>
      </c>
      <c r="DF169" s="110">
        <f>'Drive Train'!$G$35-CY169*'DT-Prelim Calcs'!$C$21*'Drive Train'!$G$38</f>
        <v>11.108316432981553</v>
      </c>
      <c r="DG169" s="1">
        <f>IF(DD169&gt;='Drive Train'!$G$30,1,0)</f>
        <v>1</v>
      </c>
      <c r="DH169" s="110">
        <f t="shared" si="254"/>
        <v>0</v>
      </c>
      <c r="DI169" s="119">
        <f>DI168+'DT-Prelim Calcs'!$C$11</f>
        <v>6.600000000000005</v>
      </c>
      <c r="DJ169" s="2">
        <f>DT169/'Drive Train'!$G$35</f>
        <v>0.87467058542858733</v>
      </c>
      <c r="DK169" s="88">
        <f>DR169*12*60/(PI() * 'Drive Train'!$G$17)/DJ$2*DJ169</f>
        <v>4110.8369398419436</v>
      </c>
      <c r="DL169" s="2">
        <f>('DT-Prelim Calcs'!$C$6*DJ169-DK169)/('DT-Prelim Calcs'!$C$6*DJ169)*'DT-Prelim Calcs'!$C$7*DJ169</f>
        <v>0.24077181223904434</v>
      </c>
      <c r="DM169" s="110">
        <f>DL169/'DT-Prelim Calcs'!$C$7*('DT-Prelim Calcs'!$C$8-'DT-Prelim Calcs'!$C$9)+'DT-Prelim Calcs'!$C$9</f>
        <v>17.685372945076463</v>
      </c>
      <c r="DN169" s="110">
        <f t="shared" si="215"/>
        <v>17.685372945076463</v>
      </c>
      <c r="DO169" s="2">
        <f t="shared" si="255"/>
        <v>6.794564910705958E-14</v>
      </c>
      <c r="DP169" s="110">
        <f>DO169*'DT-Prelim Calcs'!$C$21/DJ$2/'DT-Prelim Calcs'!$C$19/'DT-Prelim Calcs'!$C$18*3.39*'DT-Prelim Calcs'!$C$20</f>
        <v>2.8599169305719064E-12</v>
      </c>
      <c r="DQ169" s="88">
        <f t="shared" si="216"/>
        <v>1</v>
      </c>
      <c r="DR169" s="110">
        <f>DP168*'DT-Prelim Calcs'!$C$11+DR168</f>
        <v>10.856671395411238</v>
      </c>
      <c r="DS169" s="110">
        <f>DS168+0.5*DP169*'DT-Prelim Calcs'!$C$11^2+DR169*'DT-Prelim Calcs'!$C$11</f>
        <v>68.687392701302116</v>
      </c>
      <c r="DT169" s="110">
        <f>MIN('Drive Train'!$G$35-DN168*'DT-Prelim Calcs'!$C$21*'Drive Train'!$G$38,DT168+DN$2)</f>
        <v>11.108316434943058</v>
      </c>
      <c r="DU169" s="110">
        <f>'Drive Train'!$G$35-DN169*'DT-Prelim Calcs'!$C$21*'Drive Train'!$G$38</f>
        <v>11.108316434943118</v>
      </c>
      <c r="DV169" s="1">
        <f>IF(DS169&gt;='Drive Train'!$G$30,1,0)</f>
        <v>1</v>
      </c>
      <c r="DW169" s="110">
        <f t="shared" si="256"/>
        <v>0</v>
      </c>
      <c r="DX169" s="119">
        <f>DX168+'DT-Prelim Calcs'!$C$11</f>
        <v>6.600000000000005</v>
      </c>
      <c r="DY169" s="2">
        <f>EI169/'Drive Train'!$G$35</f>
        <v>0.87467058542861498</v>
      </c>
      <c r="DZ169" s="88">
        <f>EG169*12*60/(PI() * 'Drive Train'!$G$17)/DY$2*DY169</f>
        <v>4110.8369398423247</v>
      </c>
      <c r="EA169" s="2">
        <f>('DT-Prelim Calcs'!$C$6*DY169-DZ169)/('DT-Prelim Calcs'!$C$6*DY169)*'DT-Prelim Calcs'!$C$7*DY169</f>
        <v>0.24077181223899125</v>
      </c>
      <c r="EB169" s="110">
        <f>EA169/'DT-Prelim Calcs'!$C$7*('DT-Prelim Calcs'!$C$8-'DT-Prelim Calcs'!$C$9)+'DT-Prelim Calcs'!$C$9</f>
        <v>17.685372945073226</v>
      </c>
      <c r="EC169" s="110">
        <f t="shared" si="217"/>
        <v>17.685372945073226</v>
      </c>
      <c r="ED169" s="2">
        <f t="shared" si="257"/>
        <v>1.3877787807814457E-16</v>
      </c>
      <c r="EE169" s="110">
        <f>ED169*'DT-Prelim Calcs'!$C$21/DY$2/'DT-Prelim Calcs'!$C$19/'DT-Prelim Calcs'!$C$18*3.39*'DT-Prelim Calcs'!$C$20</f>
        <v>6.7003532470867188E-15</v>
      </c>
      <c r="EF169" s="88">
        <f t="shared" si="218"/>
        <v>1</v>
      </c>
      <c r="EG169" s="110">
        <f>EE168*'DT-Prelim Calcs'!$C$11+EG168</f>
        <v>9.4647904472821693</v>
      </c>
      <c r="EH169" s="110">
        <f>EH168+0.5*EE169*'DT-Prelim Calcs'!$C$11^2+EG169*'DT-Prelim Calcs'!$C$11</f>
        <v>60.391361806203065</v>
      </c>
      <c r="EI169" s="110">
        <f>MIN('Drive Train'!$G$35-EC168*'DT-Prelim Calcs'!$C$21*'Drive Train'!$G$38,EI168+EC$2)</f>
        <v>11.10831643494341</v>
      </c>
      <c r="EJ169" s="110">
        <f>'Drive Train'!$G$35-EC169*'DT-Prelim Calcs'!$C$21*'Drive Train'!$G$38</f>
        <v>11.10831643494341</v>
      </c>
      <c r="EK169" s="1">
        <f>IF(EH169&gt;='Drive Train'!$G$30,1,0)</f>
        <v>1</v>
      </c>
      <c r="EL169" s="110">
        <f t="shared" si="258"/>
        <v>0</v>
      </c>
      <c r="EM169" s="119">
        <f>EM168+'DT-Prelim Calcs'!$C$11</f>
        <v>6.600000000000005</v>
      </c>
      <c r="EN169" s="2">
        <f>EX169/'Drive Train'!$G$35</f>
        <v>0.87467058542861498</v>
      </c>
      <c r="EO169" s="88">
        <f>EV169*12*60/(PI() * 'Drive Train'!$G$17)/EN$2*EN169</f>
        <v>4110.8369398423256</v>
      </c>
      <c r="EP169" s="2">
        <f>('DT-Prelim Calcs'!$C$6*EN169-EO169)/('DT-Prelim Calcs'!$C$6*EN169)*'DT-Prelim Calcs'!$C$7*EN169</f>
        <v>0.24077181223899105</v>
      </c>
      <c r="EQ169" s="110">
        <f>EP169/'DT-Prelim Calcs'!$C$7*('DT-Prelim Calcs'!$C$8-'DT-Prelim Calcs'!$C$9)+'DT-Prelim Calcs'!$C$9</f>
        <v>17.685372945073215</v>
      </c>
      <c r="ER169" s="110">
        <f t="shared" si="219"/>
        <v>17.685372945073215</v>
      </c>
      <c r="ES169" s="2">
        <f t="shared" si="259"/>
        <v>-8.3266726846886741E-17</v>
      </c>
      <c r="ET169" s="110">
        <f>ES169*'DT-Prelim Calcs'!$C$21/EN$2/'DT-Prelim Calcs'!$C$19/'DT-Prelim Calcs'!$C$18*3.39*'DT-Prelim Calcs'!$C$20</f>
        <v>-4.5356237364894706E-15</v>
      </c>
      <c r="EU169" s="88">
        <f t="shared" si="220"/>
        <v>1</v>
      </c>
      <c r="EV169" s="110">
        <f>ET168*'DT-Prelim Calcs'!$C$11+EV168</f>
        <v>8.3892460782728335</v>
      </c>
      <c r="EW169" s="110">
        <f>EW168+0.5*ET169*'DT-Prelim Calcs'!$C$11^2+EV169*'DT-Prelim Calcs'!$C$11</f>
        <v>53.825580463159</v>
      </c>
      <c r="EX169" s="110">
        <f>MIN('Drive Train'!$G$35-ER168*'DT-Prelim Calcs'!$C$21*'Drive Train'!$G$38,EX168+ER$2)</f>
        <v>11.10831643494341</v>
      </c>
      <c r="EY169" s="110">
        <f>'Drive Train'!$G$35-ER169*'DT-Prelim Calcs'!$C$21*'Drive Train'!$G$38</f>
        <v>11.10831643494341</v>
      </c>
      <c r="EZ169" s="1">
        <f>IF(EW169&gt;='Drive Train'!$G$30,1,0)</f>
        <v>1</v>
      </c>
      <c r="FA169" s="110">
        <f t="shared" si="260"/>
        <v>0</v>
      </c>
      <c r="FB169" s="119">
        <f>FB168+'DT-Prelim Calcs'!$C$11</f>
        <v>6.600000000000005</v>
      </c>
      <c r="FC169" s="2">
        <f>FM169/'Drive Train'!$G$35</f>
        <v>0.87467058542861498</v>
      </c>
      <c r="FD169" s="88">
        <f>FK169*12*60/(PI() * 'Drive Train'!$G$17)/FC$2*FC169</f>
        <v>4110.8369398423247</v>
      </c>
      <c r="FE169" s="2">
        <f>('DT-Prelim Calcs'!$C$6*FC169-FD169)/('DT-Prelim Calcs'!$C$6*FC169)*'DT-Prelim Calcs'!$C$7*FC169</f>
        <v>0.24077181223899125</v>
      </c>
      <c r="FF169" s="110">
        <f>FE169/'DT-Prelim Calcs'!$C$7*('DT-Prelim Calcs'!$C$8-'DT-Prelim Calcs'!$C$9)+'DT-Prelim Calcs'!$C$9</f>
        <v>17.685372945073226</v>
      </c>
      <c r="FG169" s="110">
        <f t="shared" si="221"/>
        <v>17.685372945073226</v>
      </c>
      <c r="FH169" s="2">
        <f t="shared" si="261"/>
        <v>1.1102230246251565E-16</v>
      </c>
      <c r="FI169" s="110">
        <f>FH169*'DT-Prelim Calcs'!$C$21/FC$2/'DT-Prelim Calcs'!$C$19/'DT-Prelim Calcs'!$C$18*3.39*'DT-Prelim Calcs'!$C$20</f>
        <v>6.7347140329692135E-15</v>
      </c>
      <c r="FJ169" s="88">
        <f t="shared" si="222"/>
        <v>1</v>
      </c>
      <c r="FK169" s="110">
        <f>FI168*'DT-Prelim Calcs'!$C$11+FK168</f>
        <v>7.5332005600817276</v>
      </c>
      <c r="FL169" s="110">
        <f>FL168+0.5*FI169*'DT-Prelim Calcs'!$C$11^2+FK169*'DT-Prelim Calcs'!$C$11</f>
        <v>48.523202702860658</v>
      </c>
      <c r="FM169" s="110">
        <f>MIN('Drive Train'!$G$35-FG168*'DT-Prelim Calcs'!$C$21*'Drive Train'!$G$38,FM168+FG$2)</f>
        <v>11.10831643494341</v>
      </c>
      <c r="FN169" s="110">
        <f>'Drive Train'!$G$35-FG169*'DT-Prelim Calcs'!$C$21*'Drive Train'!$G$38</f>
        <v>11.10831643494341</v>
      </c>
      <c r="FO169" s="1">
        <f>IF(FL169&gt;='Drive Train'!$G$30,1,0)</f>
        <v>1</v>
      </c>
      <c r="FP169" s="110">
        <f t="shared" si="262"/>
        <v>0</v>
      </c>
      <c r="FQ169" s="119">
        <f>FQ168+'DT-Prelim Calcs'!$C$11</f>
        <v>6.600000000000005</v>
      </c>
      <c r="FR169" s="2">
        <f>GB169/'Drive Train'!$G$35</f>
        <v>0.87467058542861498</v>
      </c>
      <c r="FS169" s="88">
        <f>FZ169*12*60/(PI() * 'Drive Train'!$G$17)/FR$2*FR169</f>
        <v>4110.8369398423247</v>
      </c>
      <c r="FT169" s="2">
        <f>('DT-Prelim Calcs'!$C$6*FR169-FS169)/('DT-Prelim Calcs'!$C$6*FR169)*'DT-Prelim Calcs'!$C$7*FR169</f>
        <v>0.24077181223899125</v>
      </c>
      <c r="FU169" s="110">
        <f>FT169/'DT-Prelim Calcs'!$C$7*('DT-Prelim Calcs'!$C$8-'DT-Prelim Calcs'!$C$9)+'DT-Prelim Calcs'!$C$9</f>
        <v>17.685372945073226</v>
      </c>
      <c r="FV169" s="110">
        <f t="shared" si="223"/>
        <v>17.685372945073226</v>
      </c>
      <c r="FW169" s="2">
        <f t="shared" si="263"/>
        <v>1.3877787807814457E-16</v>
      </c>
      <c r="FX169" s="110">
        <f>FW169*'DT-Prelim Calcs'!$C$21/FR$2/'DT-Prelim Calcs'!$C$19/'DT-Prelim Calcs'!$C$18*3.39*'DT-Prelim Calcs'!$C$20</f>
        <v>9.2774121882739154E-15</v>
      </c>
      <c r="FY169" s="88">
        <f t="shared" si="224"/>
        <v>1</v>
      </c>
      <c r="FZ169" s="110">
        <f>FX168*'DT-Prelim Calcs'!$C$11+FZ168</f>
        <v>6.8356819897037893</v>
      </c>
      <c r="GA169" s="110">
        <f>GA168+0.5*FX169*'DT-Prelim Calcs'!$C$11^2+FZ169*'DT-Prelim Calcs'!$C$11</f>
        <v>44.158953287338896</v>
      </c>
      <c r="GB169" s="110">
        <f>MIN('Drive Train'!$G$35-FV168*'DT-Prelim Calcs'!$C$21*'Drive Train'!$G$38,GB168+FV$2)</f>
        <v>11.10831643494341</v>
      </c>
      <c r="GC169" s="110">
        <f>'Drive Train'!$G$35-FV169*'DT-Prelim Calcs'!$C$21*'Drive Train'!$G$38</f>
        <v>11.10831643494341</v>
      </c>
      <c r="GD169" s="1">
        <f>IF(GA169&gt;='Drive Train'!$G$30,1,0)</f>
        <v>1</v>
      </c>
      <c r="GE169" s="110">
        <f t="shared" si="264"/>
        <v>0</v>
      </c>
      <c r="GF169" s="119">
        <f>GF168+'DT-Prelim Calcs'!$C$11</f>
        <v>6.600000000000005</v>
      </c>
      <c r="GG169" s="2">
        <f>GQ169/'Drive Train'!$G$35</f>
        <v>0.87467058534644415</v>
      </c>
      <c r="GH169" s="88">
        <f>GO169*12*60/(PI() * 'Drive Train'!$G$17)/GG$2*GG169</f>
        <v>4110.8369386808945</v>
      </c>
      <c r="GI169" s="2">
        <f>('DT-Prelim Calcs'!$C$6*GG169-GH169)/('DT-Prelim Calcs'!$C$6*GG169)*'DT-Prelim Calcs'!$C$7*GG169</f>
        <v>0.24077181240354417</v>
      </c>
      <c r="GJ169" s="110">
        <f>GI169/'DT-Prelim Calcs'!$C$7*('DT-Prelim Calcs'!$C$8-'DT-Prelim Calcs'!$C$9)+'DT-Prelim Calcs'!$C$9</f>
        <v>17.685372955109788</v>
      </c>
      <c r="GK169" s="110">
        <f t="shared" si="265"/>
        <v>17.685372955109788</v>
      </c>
      <c r="GL169" s="2">
        <f t="shared" si="266"/>
        <v>2.099588003456887E-10</v>
      </c>
      <c r="GM169" s="110">
        <f>GL169*'DT-Prelim Calcs'!$C$21/GG$2/'DT-Prelim Calcs'!$C$19/'DT-Prelim Calcs'!$C$18*3.39*'DT-Prelim Calcs'!$C$20</f>
        <v>7.7977298861295457E-9</v>
      </c>
      <c r="GN169" s="88">
        <f t="shared" si="225"/>
        <v>1</v>
      </c>
      <c r="GO169" s="110">
        <f>GM168*'DT-Prelim Calcs'!$C$11+GO168</f>
        <v>12.304227579146438</v>
      </c>
      <c r="GP169" s="110">
        <f>GP168+0.5*GM169*'DT-Prelim Calcs'!$C$11^2+GO169*'DT-Prelim Calcs'!$C$11</f>
        <v>75.129598388974316</v>
      </c>
      <c r="GQ169" s="110">
        <f>MIN('Drive Train'!$G$35-GK168*'DT-Prelim Calcs'!$C$21*'Drive Train'!$G$38,GQ168+GK$2)</f>
        <v>11.108316433899841</v>
      </c>
      <c r="GR169" s="110">
        <f>'Drive Train'!$G$35-GK169*'DT-Prelim Calcs'!$C$21*'Drive Train'!$G$38</f>
        <v>11.108316434040118</v>
      </c>
      <c r="GS169" s="1">
        <f>IF(GP169&gt;='Drive Train'!$G$30,1,0)</f>
        <v>1</v>
      </c>
      <c r="GT169" s="110">
        <f t="shared" si="267"/>
        <v>0</v>
      </c>
      <c r="GU169" s="119">
        <f>GU168+'DT-Prelim Calcs'!$C$11</f>
        <v>6.600000000000005</v>
      </c>
      <c r="GV169" s="2">
        <f>HF169/'Drive Train'!$G$35</f>
        <v>0.87467058536987796</v>
      </c>
      <c r="GW169" s="88">
        <f>HD169*12*60/(PI() * 'Drive Train'!$G$17)/GV$2*GV169</f>
        <v>4110.8369390121161</v>
      </c>
      <c r="GX169" s="2">
        <f>('DT-Prelim Calcs'!$C$6*GV169-GW169)/('DT-Prelim Calcs'!$C$6*GV169)*'DT-Prelim Calcs'!$C$7*GV169</f>
        <v>0.24077181235661627</v>
      </c>
      <c r="GY169" s="110">
        <f>GX169/'DT-Prelim Calcs'!$C$7*('DT-Prelim Calcs'!$C$8-'DT-Prelim Calcs'!$C$9)+'DT-Prelim Calcs'!$C$9</f>
        <v>17.685372952247519</v>
      </c>
      <c r="GZ169" s="110">
        <f t="shared" si="226"/>
        <v>17.685372952247519</v>
      </c>
      <c r="HA169" s="2">
        <f t="shared" si="268"/>
        <v>1.5008191911469737E-10</v>
      </c>
      <c r="HB169" s="110">
        <f>HA169*'DT-Prelim Calcs'!$C$21/GV$2/'DT-Prelim Calcs'!$C$19/'DT-Prelim Calcs'!$C$18*3.39*'DT-Prelim Calcs'!$C$20</f>
        <v>5.5739424311888986E-9</v>
      </c>
      <c r="HC169" s="88">
        <f t="shared" si="227"/>
        <v>1</v>
      </c>
      <c r="HD169" s="110">
        <f>HB168*'DT-Prelim Calcs'!$C$11+HD168</f>
        <v>12.304227579808176</v>
      </c>
      <c r="HE169" s="110">
        <f>HE168+0.5*HB169*'DT-Prelim Calcs'!$C$11^2+HD169*'DT-Prelim Calcs'!$C$11</f>
        <v>75.797215412891376</v>
      </c>
      <c r="HF169" s="110">
        <f>MIN('Drive Train'!$G$35-GZ168*'DT-Prelim Calcs'!$C$21*'Drive Train'!$G$38,HF168+GZ$2)</f>
        <v>11.10831643419745</v>
      </c>
      <c r="HG169" s="110">
        <f>'Drive Train'!$G$35-GZ169*'DT-Prelim Calcs'!$C$21*'Drive Train'!$G$38</f>
        <v>11.108316434297723</v>
      </c>
      <c r="HH169" s="1">
        <f>IF(HE169&gt;='Drive Train'!$G$30,1,0)</f>
        <v>1</v>
      </c>
      <c r="HI169" s="110">
        <f t="shared" si="269"/>
        <v>0</v>
      </c>
      <c r="HJ169" s="119">
        <f>HJ168+'DT-Prelim Calcs'!$C$11</f>
        <v>6.600000000000005</v>
      </c>
      <c r="HK169" s="2">
        <f>HU169/'Drive Train'!$G$35</f>
        <v>0.87467058538123199</v>
      </c>
      <c r="HL169" s="88">
        <f>HS169*12*60/(PI() * 'Drive Train'!$G$17)/HK$2*HK169</f>
        <v>4110.8369391725992</v>
      </c>
      <c r="HM169" s="2">
        <f>('DT-Prelim Calcs'!$C$6*HK169-HL169)/('DT-Prelim Calcs'!$C$6*HK169)*'DT-Prelim Calcs'!$C$7*HK169</f>
        <v>0.2407718123338787</v>
      </c>
      <c r="HN169" s="110">
        <f>HM169/'DT-Prelim Calcs'!$C$7*('DT-Prelim Calcs'!$C$8-'DT-Prelim Calcs'!$C$9)+'DT-Prelim Calcs'!$C$9</f>
        <v>17.685372950860689</v>
      </c>
      <c r="HO169" s="110">
        <f t="shared" si="228"/>
        <v>17.685372950860689</v>
      </c>
      <c r="HP169" s="2">
        <f t="shared" si="270"/>
        <v>1.2107034819131002E-10</v>
      </c>
      <c r="HQ169" s="110">
        <f>HP169*'DT-Prelim Calcs'!$C$21/HK$2/'DT-Prelim Calcs'!$C$19/'DT-Prelim Calcs'!$C$18*3.39*'DT-Prelim Calcs'!$C$20</f>
        <v>4.496472026231378E-9</v>
      </c>
      <c r="HR169" s="88">
        <f t="shared" si="229"/>
        <v>1</v>
      </c>
      <c r="HS169" s="110">
        <f>HQ168*'DT-Prelim Calcs'!$C$11+HS168</f>
        <v>12.304227580128797</v>
      </c>
      <c r="HT169" s="110">
        <f>HT168+0.5*HQ169*'DT-Prelim Calcs'!$C$11^2+HS169*'DT-Prelim Calcs'!$C$11</f>
        <v>76.265938177608632</v>
      </c>
      <c r="HU169" s="110">
        <f>MIN('Drive Train'!$G$35-HO168*'DT-Prelim Calcs'!$C$21*'Drive Train'!$G$38,HU168+HO$2)</f>
        <v>11.108316434341646</v>
      </c>
      <c r="HV169" s="110">
        <f>'Drive Train'!$G$35-HO169*'DT-Prelim Calcs'!$C$21*'Drive Train'!$G$38</f>
        <v>11.108316434422537</v>
      </c>
      <c r="HW169" s="1">
        <f>IF(HT169&gt;='Drive Train'!$G$30,1,0)</f>
        <v>1</v>
      </c>
      <c r="HX169" s="110">
        <f t="shared" si="271"/>
        <v>0</v>
      </c>
      <c r="HY169" s="119">
        <f>HY168+'DT-Prelim Calcs'!$C$11</f>
        <v>6.600000000000005</v>
      </c>
      <c r="HZ169" s="2">
        <f>IJ169/'Drive Train'!$G$35</f>
        <v>0.87467058538733766</v>
      </c>
      <c r="IA169" s="88">
        <f>IH169*12*60/(PI() * 'Drive Train'!$G$17)/HZ$2*HZ169</f>
        <v>4110.8369392588984</v>
      </c>
      <c r="IB169" s="2">
        <f>('DT-Prelim Calcs'!$C$6*HZ169-IA169)/('DT-Prelim Calcs'!$C$6*HZ169)*'DT-Prelim Calcs'!$C$7*HZ169</f>
        <v>0.24077181232165185</v>
      </c>
      <c r="IC169" s="110">
        <f>IB169/'DT-Prelim Calcs'!$C$7*('DT-Prelim Calcs'!$C$8-'DT-Prelim Calcs'!$C$9)+'DT-Prelim Calcs'!$C$9</f>
        <v>17.685372950114935</v>
      </c>
      <c r="ID169" s="110">
        <f t="shared" si="230"/>
        <v>17.685372950114935</v>
      </c>
      <c r="IE169" s="2">
        <f t="shared" si="272"/>
        <v>1.0546966078273101E-10</v>
      </c>
      <c r="IF169" s="110">
        <f>IE169*'DT-Prelim Calcs'!$C$21/HZ$2/'DT-Prelim Calcs'!$C$19/'DT-Prelim Calcs'!$C$18*3.39*'DT-Prelim Calcs'!$C$20</f>
        <v>3.9170728953078367E-9</v>
      </c>
      <c r="IG169" s="88">
        <f t="shared" si="231"/>
        <v>1</v>
      </c>
      <c r="IH169" s="110">
        <f>IF168*'DT-Prelim Calcs'!$C$11+IH168</f>
        <v>12.304227580301211</v>
      </c>
      <c r="II169" s="110">
        <f>II168+0.5*IF169*'DT-Prelim Calcs'!$C$11^2+IH169*'DT-Prelim Calcs'!$C$11</f>
        <v>76.595003548836104</v>
      </c>
      <c r="IJ169" s="110">
        <f>MIN('Drive Train'!$G$35-ID168*'DT-Prelim Calcs'!$C$21*'Drive Train'!$G$38,IJ168+ID$2)</f>
        <v>11.108316434419187</v>
      </c>
      <c r="IK169" s="110">
        <f>'Drive Train'!$G$35-ID169*'DT-Prelim Calcs'!$C$21*'Drive Train'!$G$38</f>
        <v>11.108316434489655</v>
      </c>
      <c r="IL169" s="1">
        <f>IF(II169&gt;='Drive Train'!$G$30,1,0)</f>
        <v>1</v>
      </c>
      <c r="IM169" s="110">
        <f t="shared" si="273"/>
        <v>0</v>
      </c>
      <c r="IN169" s="119">
        <f>IN168+'DT-Prelim Calcs'!$C$11</f>
        <v>6.600000000000005</v>
      </c>
      <c r="IO169" s="2">
        <f>IY169/'Drive Train'!$G$35</f>
        <v>0.87467058539092191</v>
      </c>
      <c r="IP169" s="88">
        <f>IW169*12*60/(PI() * 'Drive Train'!$G$17)/IO$2*IO169</f>
        <v>4110.83693930956</v>
      </c>
      <c r="IQ169" s="2">
        <f>('DT-Prelim Calcs'!$C$6*IO169-IP169)/('DT-Prelim Calcs'!$C$6*IO169)*'DT-Prelim Calcs'!$C$7*IO169</f>
        <v>0.240771812314474</v>
      </c>
      <c r="IR169" s="110">
        <f>IQ169/'DT-Prelim Calcs'!$C$7*('DT-Prelim Calcs'!$C$8-'DT-Prelim Calcs'!$C$9)+'DT-Prelim Calcs'!$C$9</f>
        <v>17.685372949677138</v>
      </c>
      <c r="IS169" s="110">
        <f t="shared" si="232"/>
        <v>17.685372949677138</v>
      </c>
      <c r="IT169" s="2">
        <f t="shared" si="274"/>
        <v>9.6311153496841939E-11</v>
      </c>
      <c r="IU169" s="110">
        <f>IT169*'DT-Prelim Calcs'!$C$21/IO$2/'DT-Prelim Calcs'!$C$19/'DT-Prelim Calcs'!$C$18*3.39*'DT-Prelim Calcs'!$C$20</f>
        <v>3.5769320397784202E-9</v>
      </c>
      <c r="IV169" s="88">
        <f t="shared" si="233"/>
        <v>1</v>
      </c>
      <c r="IW169" s="110">
        <f>IU168*'DT-Prelim Calcs'!$C$11+IW168</f>
        <v>12.304227580402427</v>
      </c>
      <c r="IX169" s="110">
        <f>IX168+0.5*IU169*'DT-Prelim Calcs'!$C$11^2+IW169*'DT-Prelim Calcs'!$C$11</f>
        <v>76.827721330268702</v>
      </c>
      <c r="IY169" s="110">
        <f>MIN('Drive Train'!$G$35-IS168*'DT-Prelim Calcs'!$C$21*'Drive Train'!$G$38,IY168+IS$2)</f>
        <v>11.108316434464708</v>
      </c>
      <c r="IZ169" s="110">
        <f>'Drive Train'!$G$35-IS169*'DT-Prelim Calcs'!$C$21*'Drive Train'!$G$38</f>
        <v>11.108316434529057</v>
      </c>
      <c r="JA169" s="1">
        <f>IF(IX169&gt;='Drive Train'!$G$30,1,0)</f>
        <v>1</v>
      </c>
      <c r="JB169" s="110">
        <f t="shared" si="275"/>
        <v>0</v>
      </c>
      <c r="JC169" s="119">
        <f>JC168+'DT-Prelim Calcs'!$C$11</f>
        <v>6.600000000000005</v>
      </c>
      <c r="JD169" s="2">
        <f>JN169/'Drive Train'!$G$35</f>
        <v>0.87467058539302089</v>
      </c>
      <c r="JE169" s="88">
        <f>JL169*12*60/(PI() * 'Drive Train'!$G$17)/JD$2*JD169</f>
        <v>4110.8369393392259</v>
      </c>
      <c r="JF169" s="2">
        <f>('DT-Prelim Calcs'!$C$6*JD169-JE169)/('DT-Prelim Calcs'!$C$6*JD169)*'DT-Prelim Calcs'!$C$7*JD169</f>
        <v>0.24077181231027112</v>
      </c>
      <c r="JG169" s="110">
        <f>JF169/'DT-Prelim Calcs'!$C$7*('DT-Prelim Calcs'!$C$8-'DT-Prelim Calcs'!$C$9)+'DT-Prelim Calcs'!$C$9</f>
        <v>17.685372949420792</v>
      </c>
      <c r="JH169" s="110">
        <f t="shared" si="234"/>
        <v>17.685372949420792</v>
      </c>
      <c r="JI169" s="2">
        <f t="shared" si="276"/>
        <v>9.0948554243297508E-11</v>
      </c>
      <c r="JJ169" s="110">
        <f>JI169*'DT-Prelim Calcs'!$C$21/JD$2/'DT-Prelim Calcs'!$C$19/'DT-Prelim Calcs'!$C$18*3.39*'DT-Prelim Calcs'!$C$20</f>
        <v>3.3777686782148614E-9</v>
      </c>
      <c r="JK169" s="88">
        <f t="shared" si="235"/>
        <v>1</v>
      </c>
      <c r="JL169" s="110">
        <f>JJ168*'DT-Prelim Calcs'!$C$11+JL168</f>
        <v>12.304227580461694</v>
      </c>
      <c r="JM169" s="110">
        <f>JM168+0.5*JJ169*'DT-Prelim Calcs'!$C$11^2+JL169*'DT-Prelim Calcs'!$C$11</f>
        <v>76.985354074415525</v>
      </c>
      <c r="JN169" s="110">
        <f>MIN('Drive Train'!$G$35-JH168*'DT-Prelim Calcs'!$C$21*'Drive Train'!$G$38,JN168+JH$2)</f>
        <v>11.108316434491364</v>
      </c>
      <c r="JO169" s="110">
        <f>'Drive Train'!$G$35-JH169*'DT-Prelim Calcs'!$C$21*'Drive Train'!$G$38</f>
        <v>11.108316434552128</v>
      </c>
      <c r="JP169" s="1">
        <f>IF(JM169&gt;='Drive Train'!$G$30,1,0)</f>
        <v>1</v>
      </c>
      <c r="JQ169" s="110">
        <f>MIN(JG169,'DT-Prelim Calcs'!$C$10)*'DT-Prelim Calcs'!$C$11*1000/60/60*(1-JP169)</f>
        <v>0</v>
      </c>
      <c r="JR169" s="119">
        <f>JR168+'DT-Prelim Calcs'!$C$11</f>
        <v>6.600000000000005</v>
      </c>
      <c r="JS169" s="2">
        <f>KC169/'Drive Train'!$G$35</f>
        <v>0.87467058539379294</v>
      </c>
      <c r="JT169" s="88">
        <f>KA169*12*60/(PI() * 'Drive Train'!$G$17)/JS$2*JS169</f>
        <v>4110.836939350138</v>
      </c>
      <c r="JU169" s="2">
        <f>('DT-Prelim Calcs'!$C$6*JS169-JT169)/('DT-Prelim Calcs'!$C$6*JS169)*'DT-Prelim Calcs'!$C$7*JS169</f>
        <v>0.24077181230872502</v>
      </c>
      <c r="JV169" s="110">
        <f>JU169/'DT-Prelim Calcs'!$C$7*('DT-Prelim Calcs'!$C$8-'DT-Prelim Calcs'!$C$9)+'DT-Prelim Calcs'!$C$9</f>
        <v>17.685372949326492</v>
      </c>
      <c r="JW169" s="110">
        <f t="shared" si="236"/>
        <v>17.685372949326492</v>
      </c>
      <c r="JX169" s="2">
        <f t="shared" si="277"/>
        <v>8.8975798950841067E-11</v>
      </c>
      <c r="JY169" s="110">
        <f>JX169*'DT-Prelim Calcs'!$C$21/JS$2/'DT-Prelim Calcs'!$C$19/'DT-Prelim Calcs'!$C$18*3.39*'DT-Prelim Calcs'!$C$20</f>
        <v>3.3045018616933334E-9</v>
      </c>
      <c r="JZ169" s="88">
        <f t="shared" si="237"/>
        <v>1</v>
      </c>
      <c r="KA169" s="110">
        <f>JY168*'DT-Prelim Calcs'!$C$11+KA168</f>
        <v>12.304227580483497</v>
      </c>
      <c r="KB169" s="110">
        <f>KB168+0.5*JY169*'DT-Prelim Calcs'!$C$11^2+KA169*'DT-Prelim Calcs'!$C$11</f>
        <v>77.047444157742291</v>
      </c>
      <c r="KC169" s="110">
        <f>MIN('Drive Train'!$G$35-JW168*'DT-Prelim Calcs'!$C$21*'Drive Train'!$G$38,KC168+JW$2)</f>
        <v>11.10831643450117</v>
      </c>
      <c r="KD169" s="110">
        <f>'Drive Train'!$G$35-JW169*'DT-Prelim Calcs'!$C$21*'Drive Train'!$G$38</f>
        <v>11.108316434560615</v>
      </c>
      <c r="KE169" s="1">
        <f>IF(KB169&gt;='Drive Train'!$G$30,1,0)</f>
        <v>1</v>
      </c>
      <c r="KF169" s="110">
        <f>MIN(JV169,'DT-Prelim Calcs'!$C$10)*'DT-Prelim Calcs'!$C$11*1000/60/60*(1-KE169)</f>
        <v>0</v>
      </c>
      <c r="KG169" s="119">
        <f>KG168+'DT-Prelim Calcs'!$C$11</f>
        <v>6.600000000000005</v>
      </c>
      <c r="KH169" s="2">
        <f>KR169/'Drive Train'!$G$35</f>
        <v>0.87467058539373543</v>
      </c>
      <c r="KI169" s="88">
        <f>KP169*12*60/(PI() * 'Drive Train'!$G$17)/KH$2*KH169</f>
        <v>4110.8369393493249</v>
      </c>
      <c r="KJ169" s="2">
        <f>('DT-Prelim Calcs'!$C$6*KH169-KI169)/('DT-Prelim Calcs'!$C$6*KH169)*'DT-Prelim Calcs'!$C$7*KH169</f>
        <v>0.24077181230884029</v>
      </c>
      <c r="KK169" s="110">
        <f>KJ169/'DT-Prelim Calcs'!$C$7*('DT-Prelim Calcs'!$C$8-'DT-Prelim Calcs'!$C$9)+'DT-Prelim Calcs'!$C$9</f>
        <v>17.685372949333519</v>
      </c>
      <c r="KL169" s="110">
        <f t="shared" si="238"/>
        <v>17.685372949333519</v>
      </c>
      <c r="KM169" s="2">
        <f t="shared" si="278"/>
        <v>8.9122792479301438E-11</v>
      </c>
      <c r="KN169" s="110">
        <f>KM169*'DT-Prelim Calcs'!$C$21/KH$2/'DT-Prelim Calcs'!$C$19/'DT-Prelim Calcs'!$C$18*3.39*'DT-Prelim Calcs'!$C$20</f>
        <v>3.3099611033543443E-9</v>
      </c>
      <c r="KO169" s="88">
        <f t="shared" si="239"/>
        <v>1</v>
      </c>
      <c r="KP169" s="110">
        <f>KN168*'DT-Prelim Calcs'!$C$11+KP168</f>
        <v>12.304227580481875</v>
      </c>
      <c r="KQ169" s="110">
        <f>KQ168+0.5*KN169*'DT-Prelim Calcs'!$C$11^2+KP169*'DT-Prelim Calcs'!$C$11</f>
        <v>77.042888721783683</v>
      </c>
      <c r="KR169" s="110">
        <f>MIN('Drive Train'!$G$35-KL168*'DT-Prelim Calcs'!$C$21*'Drive Train'!$G$38,KR168+KL$2)</f>
        <v>11.108316434500439</v>
      </c>
      <c r="KS169" s="110">
        <f>'Drive Train'!$G$35-KL169*'DT-Prelim Calcs'!$C$21*'Drive Train'!$G$38</f>
        <v>11.108316434559983</v>
      </c>
      <c r="KT169" s="1">
        <f>IF(KQ169&gt;='Drive Train'!$G$30,1,0)</f>
        <v>1</v>
      </c>
      <c r="KU169" s="110">
        <f>MIN(KK169,'DT-Prelim Calcs'!$C$10)*'DT-Prelim Calcs'!$C$11*1000/60/60*(1-KT169)</f>
        <v>0</v>
      </c>
      <c r="KV169" s="119">
        <f>KV168+'DT-Prelim Calcs'!$C$11</f>
        <v>6.600000000000005</v>
      </c>
      <c r="KW169" s="2">
        <f>LG169/'Drive Train'!$G$35</f>
        <v>0.87467058539378961</v>
      </c>
      <c r="KX169" s="88">
        <f>LE169*12*60/(PI() * 'Drive Train'!$G$17)/KW$2*KW169</f>
        <v>4110.8369393500907</v>
      </c>
      <c r="KY169" s="2">
        <f>('DT-Prelim Calcs'!$C$6*KW169-KX169)/('DT-Prelim Calcs'!$C$6*KW169)*'DT-Prelim Calcs'!$C$7*KW169</f>
        <v>0.24077181230873176</v>
      </c>
      <c r="KZ169" s="110">
        <f>KY169/'DT-Prelim Calcs'!$C$7*('DT-Prelim Calcs'!$C$8-'DT-Prelim Calcs'!$C$9)+'DT-Prelim Calcs'!$C$9</f>
        <v>17.685372949326904</v>
      </c>
      <c r="LA169" s="110">
        <f t="shared" si="240"/>
        <v>17.685372949326904</v>
      </c>
      <c r="LB169" s="2">
        <f t="shared" si="279"/>
        <v>8.8984458690433144E-11</v>
      </c>
      <c r="LC169" s="110">
        <f>LB169*'DT-Prelim Calcs'!$C$21/KW$2/'DT-Prelim Calcs'!$C$19/'DT-Prelim Calcs'!$C$18*3.39*'DT-Prelim Calcs'!$C$20</f>
        <v>3.3048234786491929E-9</v>
      </c>
      <c r="LD169" s="88">
        <f t="shared" si="241"/>
        <v>1</v>
      </c>
      <c r="LE169" s="110">
        <f>LC168*'DT-Prelim Calcs'!$C$11+LE168</f>
        <v>12.304227580483401</v>
      </c>
      <c r="LF169" s="110">
        <f>LF168+0.5*LC169*'DT-Prelim Calcs'!$C$11^2+LE169*'DT-Prelim Calcs'!$C$11</f>
        <v>77.047229073266877</v>
      </c>
      <c r="LG169" s="110">
        <f>MIN('Drive Train'!$G$35-LA168*'DT-Prelim Calcs'!$C$21*'Drive Train'!$G$38,LG168+LA$2)</f>
        <v>11.108316434501127</v>
      </c>
      <c r="LH169" s="110">
        <f>'Drive Train'!$G$35-LA169*'DT-Prelim Calcs'!$C$21*'Drive Train'!$G$38</f>
        <v>11.108316434560578</v>
      </c>
      <c r="LI169" s="1">
        <f>IF(LF169&gt;='Drive Train'!$G$30,1,0)</f>
        <v>1</v>
      </c>
      <c r="LJ169" s="110">
        <f>MIN(KZ169,'DT-Prelim Calcs'!$C$10)*'DT-Prelim Calcs'!$C$11*1000/60/60*(1-LI169)</f>
        <v>0</v>
      </c>
      <c r="LK169" s="119">
        <f>LK168+'DT-Prelim Calcs'!$C$11</f>
        <v>6.600000000000005</v>
      </c>
      <c r="LL169" s="2">
        <f>LV169/'Drive Train'!$G$35</f>
        <v>0.87467058539374876</v>
      </c>
      <c r="LM169" s="88">
        <f>LT169*12*60/(PI() * 'Drive Train'!$G$17)/LL$2*LL169</f>
        <v>4110.8369393495141</v>
      </c>
      <c r="LN169" s="2">
        <f>('DT-Prelim Calcs'!$C$6*LL169-LM169)/('DT-Prelim Calcs'!$C$6*LL169)*'DT-Prelim Calcs'!$C$7*LL169</f>
        <v>0.24077181230881331</v>
      </c>
      <c r="LO169" s="110">
        <f>LN169/'DT-Prelim Calcs'!$C$7*('DT-Prelim Calcs'!$C$8-'DT-Prelim Calcs'!$C$9)+'DT-Prelim Calcs'!$C$9</f>
        <v>17.685372949331878</v>
      </c>
      <c r="LP169" s="110">
        <f t="shared" si="242"/>
        <v>17.685372949331878</v>
      </c>
      <c r="LQ169" s="2">
        <f t="shared" si="280"/>
        <v>8.908843107668929E-11</v>
      </c>
      <c r="LR169" s="110">
        <f>LQ169*'DT-Prelim Calcs'!$C$21/LL$2/'DT-Prelim Calcs'!$C$19/'DT-Prelim Calcs'!$C$18*3.39*'DT-Prelim Calcs'!$C$20</f>
        <v>3.3086849437666689E-9</v>
      </c>
      <c r="LS169" s="88">
        <f t="shared" si="243"/>
        <v>1</v>
      </c>
      <c r="LT169" s="110">
        <f>LR168*'DT-Prelim Calcs'!$C$11+LT168</f>
        <v>12.304227580482253</v>
      </c>
      <c r="LU169" s="110">
        <f>LU168+0.5*LR169*'DT-Prelim Calcs'!$C$11^2+LT169*'DT-Prelim Calcs'!$C$11</f>
        <v>77.044353489548755</v>
      </c>
      <c r="LV169" s="110">
        <f>MIN('Drive Train'!$G$35-LP168*'DT-Prelim Calcs'!$C$21*'Drive Train'!$G$38,LV168+LP$2)</f>
        <v>11.108316434500608</v>
      </c>
      <c r="LW169" s="110">
        <f>'Drive Train'!$G$35-LP169*'DT-Prelim Calcs'!$C$21*'Drive Train'!$G$38</f>
        <v>11.10831643456013</v>
      </c>
      <c r="LX169" s="1">
        <f>IF(LU169&gt;='Drive Train'!$G$30,1,0)</f>
        <v>1</v>
      </c>
      <c r="LY169" s="110">
        <f>MIN(LO169,'DT-Prelim Calcs'!$C$10)*'DT-Prelim Calcs'!$C$11*1000/60/60*(1-LX169)</f>
        <v>0</v>
      </c>
      <c r="LZ169" s="119">
        <f>LZ168+'DT-Prelim Calcs'!$C$11</f>
        <v>6.600000000000005</v>
      </c>
    </row>
    <row r="170" spans="18:338" x14ac:dyDescent="0.2">
      <c r="R170" s="119">
        <f>R169+'DT-Prelim Calcs'!$C$11</f>
        <v>6.640000000000005</v>
      </c>
      <c r="S170" s="2">
        <f>AG170/'Drive Train'!$G$35</f>
        <v>0</v>
      </c>
      <c r="T170" s="88">
        <f>AE170*12*60/(PI() * 'Drive Train'!$G$17)/S$2*ABS(S170)</f>
        <v>0</v>
      </c>
      <c r="U170" s="2">
        <f>IF(OR(AD169=1,AND($C$32=Motors!$C$28,'DT-Prelim Calcs'!AI169=1)),0,IF(AG170=0,-(V169+$C$9)/($C$8-$C$9)*$C$7,($C$6*S170-T170)/($C$6*S170)*$C$7*S170))</f>
        <v>0</v>
      </c>
      <c r="V170" s="110">
        <f>IF(AND(AD169=1,AI169=1),0,ABS(U170/$C$7*($C$8-$C$9)+$C$9) *'Drive Train'!$K$55 + V169*(1-'Drive Train'!$K$55))</f>
        <v>0</v>
      </c>
      <c r="W170" s="110">
        <f t="shared" si="196"/>
        <v>0</v>
      </c>
      <c r="X170" s="2">
        <f>MAX(MIN(IF(AND(AI169=1,AG170&lt;0),-1,1)*(W170-$C$9)/($C$8-$C$9)*$C$7-$C$29*AE170/T$2 -  AI169*$C$29/2,X$2),MAX(X$4:X169)*-1)</f>
        <v>-0.19877611615902296</v>
      </c>
      <c r="Y170" s="110">
        <f t="shared" si="197"/>
        <v>0</v>
      </c>
      <c r="Z170" s="110">
        <f t="shared" si="198"/>
        <v>0</v>
      </c>
      <c r="AA170" s="110">
        <f t="shared" si="199"/>
        <v>0</v>
      </c>
      <c r="AB170" s="110" t="e">
        <f t="shared" si="200"/>
        <v>#N/A</v>
      </c>
      <c r="AC170" s="88">
        <f t="shared" si="244"/>
        <v>0</v>
      </c>
      <c r="AD170" s="1">
        <f t="shared" si="201"/>
        <v>1</v>
      </c>
      <c r="AE170" s="110">
        <f t="shared" si="202"/>
        <v>0</v>
      </c>
      <c r="AF170" s="110" t="e">
        <f t="shared" si="203"/>
        <v>#N/A</v>
      </c>
      <c r="AG170" s="110">
        <f>IF(AI169=0,MIN('Drive Train'!$G$35-W169*$C$21*'Drive Train'!$G$38,AG169+W$2)-$C$3,IF(AE169-1&lt;=0,0,IF($C$32=Motors!$C$26,MAX(ABS('Drive Train'!$G$35-W169*$C$21*'Drive Train'!$G$38)*-1,AG169-W$2),MAX(0,ABS('Drive Train'!$G$35-W169*$C$21*'Drive Train'!$G$38)*-1,AG169-W$2))))</f>
        <v>0</v>
      </c>
      <c r="AH170" s="110">
        <f>'Drive Train'!$G$35-ABS(W170)*'DT-Prelim Calcs'!$C$21*'Drive Train'!$G$38</f>
        <v>12.7</v>
      </c>
      <c r="AI170" s="1">
        <f>IF(AJ170&gt;='Drive Train'!$G$30,1,0)</f>
        <v>1</v>
      </c>
      <c r="AJ170" s="110">
        <f>AJ169+0.5*Y170*'DT-Prelim Calcs'!$C$11^2+AE170*'DT-Prelim Calcs'!$C$11</f>
        <v>27.383415475911544</v>
      </c>
      <c r="AK170" s="110">
        <f t="shared" si="281"/>
        <v>0</v>
      </c>
      <c r="AL170" s="119">
        <f>AL169+'DT-Prelim Calcs'!$C$11</f>
        <v>6.640000000000005</v>
      </c>
      <c r="AM170" s="2">
        <f>AW170/'Drive Train'!$G$35</f>
        <v>0.81270665758667704</v>
      </c>
      <c r="AN170" s="88">
        <f>AU170*12*60/(PI() * 'Drive Train'!$G$17)/AM$2*AM170</f>
        <v>3161.5786247100959</v>
      </c>
      <c r="AO170" s="2">
        <f>('DT-Prelim Calcs'!$C$6*AM170-AN170)/('DT-Prelim Calcs'!$C$6*AM170)*'DT-Prelim Calcs'!$C$7*AM170</f>
        <v>0.38259004116275652</v>
      </c>
      <c r="AP170" s="110">
        <f>AO170/'DT-Prelim Calcs'!$C$7*('DT-Prelim Calcs'!$C$8-'DT-Prelim Calcs'!$C$9)+'DT-Prelim Calcs'!$C$9</f>
        <v>26.335279106380895</v>
      </c>
      <c r="AQ170" s="110">
        <f t="shared" si="205"/>
        <v>26.335279106380895</v>
      </c>
      <c r="AR170" s="2">
        <f t="shared" si="245"/>
        <v>0.18329794176923497</v>
      </c>
      <c r="AS170" s="110">
        <f>AR170*'DT-Prelim Calcs'!$C$21/AM$2/'DT-Prelim Calcs'!$C$19/'DT-Prelim Calcs'!$C$18*3.39*'DT-Prelim Calcs'!$C$20</f>
        <v>2.0422690112251054</v>
      </c>
      <c r="AT170" s="88">
        <f t="shared" si="206"/>
        <v>0</v>
      </c>
      <c r="AU170" s="110">
        <f>AS169*'DT-Prelim Calcs'!$C$11+AU169</f>
        <v>33.948261680125505</v>
      </c>
      <c r="AV170" s="110">
        <f>AV169+0.5*AS170*'DT-Prelim Calcs'!$C$11^2+AU170*'DT-Prelim Calcs'!$C$11</f>
        <v>140.70316449979956</v>
      </c>
      <c r="AW170" s="110">
        <f>MIN('Drive Train'!$G$35-AQ169*'DT-Prelim Calcs'!$C$21*'Drive Train'!$G$38,AW169+AQ$2)</f>
        <v>10.321374551350798</v>
      </c>
      <c r="AX170" s="110">
        <f>'Drive Train'!$G$35-AQ170*'DT-Prelim Calcs'!$C$21*'Drive Train'!$G$38</f>
        <v>10.329824880425718</v>
      </c>
      <c r="AY170" s="1">
        <f>IF(AV170&gt;='Drive Train'!$G$30,1,0)</f>
        <v>1</v>
      </c>
      <c r="AZ170" s="110">
        <f t="shared" si="246"/>
        <v>0</v>
      </c>
      <c r="BA170" s="119">
        <f>BA169+'DT-Prelim Calcs'!$C$11</f>
        <v>6.640000000000005</v>
      </c>
      <c r="BB170" s="2">
        <f>BL170/'Drive Train'!$G$35</f>
        <v>0.8707992534974347</v>
      </c>
      <c r="BC170" s="88">
        <f>BJ170*12*60/(PI() * 'Drive Train'!$G$17)/BB$2*BB170</f>
        <v>4052.2201105490271</v>
      </c>
      <c r="BD170" s="2">
        <f>('DT-Prelim Calcs'!$C$6*BB170-BC170)/('DT-Prelim Calcs'!$C$6*BB170)*'DT-Prelim Calcs'!$C$7*BB170</f>
        <v>0.24946558512416914</v>
      </c>
      <c r="BE170" s="110">
        <f>BD170/'DT-Prelim Calcs'!$C$7*('DT-Prelim Calcs'!$C$8-'DT-Prelim Calcs'!$C$9)+'DT-Prelim Calcs'!$C$9</f>
        <v>18.215631433105351</v>
      </c>
      <c r="BF170" s="110">
        <f t="shared" si="207"/>
        <v>18.215631433105351</v>
      </c>
      <c r="BG170" s="2">
        <f t="shared" si="247"/>
        <v>1.1071820214500705E-2</v>
      </c>
      <c r="BH170" s="110">
        <f>BG170*'DT-Prelim Calcs'!$C$21/BB$2/'DT-Prelim Calcs'!$C$19/'DT-Prelim Calcs'!$C$18*3.39*'DT-Prelim Calcs'!$C$20</f>
        <v>0.19189334373163602</v>
      </c>
      <c r="BI170" s="88">
        <f t="shared" si="208"/>
        <v>1</v>
      </c>
      <c r="BJ170" s="110">
        <f>BH169*'DT-Prelim Calcs'!$C$11+BJ169</f>
        <v>26.105789100603758</v>
      </c>
      <c r="BK170" s="110">
        <f>BK169+0.5*BH170*'DT-Prelim Calcs'!$C$11^2+BJ170*'DT-Prelim Calcs'!$C$11</f>
        <v>134.46934669876146</v>
      </c>
      <c r="BL170" s="110">
        <f>MIN('Drive Train'!$G$35-BF169*'DT-Prelim Calcs'!$C$21*'Drive Train'!$G$38,BL169+BF$2)</f>
        <v>11.05915051941742</v>
      </c>
      <c r="BM170" s="110">
        <f>'Drive Train'!$G$35-BF170*'DT-Prelim Calcs'!$C$21*'Drive Train'!$G$38</f>
        <v>11.060593171020518</v>
      </c>
      <c r="BN170" s="1">
        <f>IF(BK170&gt;='Drive Train'!$G$30,1,0)</f>
        <v>1</v>
      </c>
      <c r="BO170" s="110">
        <f t="shared" si="248"/>
        <v>0</v>
      </c>
      <c r="BP170" s="119">
        <f>BP169+'DT-Prelim Calcs'!$C$11</f>
        <v>6.640000000000005</v>
      </c>
      <c r="BQ170" s="2">
        <f>CA170/'Drive Train'!$G$35</f>
        <v>0.87461410934958905</v>
      </c>
      <c r="BR170" s="88">
        <f>BY170*12*60/(PI() * 'Drive Train'!$G$17)/BQ$2*BQ170</f>
        <v>4109.9953537131705</v>
      </c>
      <c r="BS170" s="2">
        <f>('DT-Prelim Calcs'!$C$6*BQ170-BR170)/('DT-Prelim Calcs'!$C$6*BQ170)*'DT-Prelim Calcs'!$C$7*BQ170</f>
        <v>0.24089537213915849</v>
      </c>
      <c r="BT170" s="110">
        <f>BS170/'DT-Prelim Calcs'!$C$7*('DT-Prelim Calcs'!$C$8-'DT-Prelim Calcs'!$C$9)+'DT-Prelim Calcs'!$C$9</f>
        <v>17.692909222672078</v>
      </c>
      <c r="BU170" s="110">
        <f t="shared" si="209"/>
        <v>17.692909222672078</v>
      </c>
      <c r="BV170" s="2">
        <f t="shared" si="249"/>
        <v>1.573075474053387E-4</v>
      </c>
      <c r="BW170" s="110">
        <f>BV170*'DT-Prelim Calcs'!$C$21/BQ$2/'DT-Prelim Calcs'!$C$19/'DT-Prelim Calcs'!$C$18*3.39*'DT-Prelim Calcs'!$C$20</f>
        <v>3.7001217178859115E-3</v>
      </c>
      <c r="BX170" s="88">
        <f t="shared" si="210"/>
        <v>1</v>
      </c>
      <c r="BY170" s="110">
        <f>BW169*'DT-Prelim Calcs'!$C$11+BY169</f>
        <v>19.425004683547478</v>
      </c>
      <c r="BZ170" s="110">
        <f>BZ169+0.5*BW170*'DT-Prelim Calcs'!$C$11^2+BY170*'DT-Prelim Calcs'!$C$11</f>
        <v>112.75888661746353</v>
      </c>
      <c r="CA170" s="110">
        <f>MIN('Drive Train'!$G$35-BU169*'DT-Prelim Calcs'!$C$21*'Drive Train'!$G$38,CA169+BU$2)</f>
        <v>11.10759918873978</v>
      </c>
      <c r="CB170" s="110">
        <f>'Drive Train'!$G$35-BU170*'DT-Prelim Calcs'!$C$21*'Drive Train'!$G$38</f>
        <v>11.107638169959513</v>
      </c>
      <c r="CC170" s="1">
        <f>IF(BZ170&gt;='Drive Train'!$G$30,1,0)</f>
        <v>1</v>
      </c>
      <c r="CD170" s="110">
        <f t="shared" si="250"/>
        <v>0</v>
      </c>
      <c r="CE170" s="119">
        <f>CE169+'DT-Prelim Calcs'!$C$11</f>
        <v>6.640000000000005</v>
      </c>
      <c r="CF170" s="2">
        <f>CP170/'Drive Train'!$G$35</f>
        <v>0.87467038633749294</v>
      </c>
      <c r="CG170" s="88">
        <f>CN170*12*60/(PI() * 'Drive Train'!$G$17)/CF$2*CF170</f>
        <v>4110.8340343204291</v>
      </c>
      <c r="CH170" s="2">
        <f>('DT-Prelim Calcs'!$C$6*CF170-CG170)/('DT-Prelim Calcs'!$C$6*CF170)*'DT-Prelim Calcs'!$C$7*CF170</f>
        <v>0.24077223302493955</v>
      </c>
      <c r="CI170" s="110">
        <f>CH170/'DT-Prelim Calcs'!$C$7*('DT-Prelim Calcs'!$C$8-'DT-Prelim Calcs'!$C$9)+'DT-Prelim Calcs'!$C$9</f>
        <v>17.685398610031775</v>
      </c>
      <c r="CJ170" s="110">
        <f t="shared" si="211"/>
        <v>17.685398610031775</v>
      </c>
      <c r="CK170" s="2">
        <f t="shared" si="251"/>
        <v>5.3615836220766155E-7</v>
      </c>
      <c r="CL170" s="110">
        <f>CK170*'DT-Prelim Calcs'!$C$21/CF$2/'DT-Prelim Calcs'!$C$19/'DT-Prelim Calcs'!$C$18*3.39*'DT-Prelim Calcs'!$C$20</f>
        <v>1.5930051335029176E-5</v>
      </c>
      <c r="CM170" s="88">
        <f t="shared" si="212"/>
        <v>1</v>
      </c>
      <c r="CN170" s="110">
        <f>CL169*'DT-Prelim Calcs'!$C$11+CN169</f>
        <v>15.380277106948622</v>
      </c>
      <c r="CO170" s="110">
        <f>CO169+0.5*CL170*'DT-Prelim Calcs'!$C$11^2+CN170*'DT-Prelim Calcs'!$C$11</f>
        <v>94.096017618478342</v>
      </c>
      <c r="CP170" s="110">
        <f>MIN('Drive Train'!$G$35-CJ169*'DT-Prelim Calcs'!$C$21*'Drive Train'!$G$38,CP169+CJ$2)</f>
        <v>11.10831390648616</v>
      </c>
      <c r="CQ170" s="110">
        <f>'Drive Train'!$G$35-CJ170*'DT-Prelim Calcs'!$C$21*'Drive Train'!$G$38</f>
        <v>11.10831412509714</v>
      </c>
      <c r="CR170" s="1">
        <f>IF(CO170&gt;='Drive Train'!$G$30,1,0)</f>
        <v>1</v>
      </c>
      <c r="CS170" s="110">
        <f t="shared" si="252"/>
        <v>0</v>
      </c>
      <c r="CT170" s="119">
        <f>CT169+'DT-Prelim Calcs'!$C$11</f>
        <v>6.640000000000005</v>
      </c>
      <c r="CU170" s="2">
        <f>DE170/'Drive Train'!$G$35</f>
        <v>0.8746705852741381</v>
      </c>
      <c r="CV170" s="88">
        <f>DC170*12*60/(PI() * 'Drive Train'!$G$17)/CU$2*CU170</f>
        <v>4110.8369376460269</v>
      </c>
      <c r="CW170" s="2">
        <f>('DT-Prelim Calcs'!$C$6*CU170-CV170)/('DT-Prelim Calcs'!$C$6*CU170)*'DT-Prelim Calcs'!$C$7*CU170</f>
        <v>0.24077181255144955</v>
      </c>
      <c r="CX170" s="110">
        <f>CW170/'DT-Prelim Calcs'!$C$7*('DT-Prelim Calcs'!$C$8-'DT-Prelim Calcs'!$C$9)+'DT-Prelim Calcs'!$C$9</f>
        <v>17.685372964130966</v>
      </c>
      <c r="CY170" s="110">
        <f t="shared" si="213"/>
        <v>17.685372964130966</v>
      </c>
      <c r="CZ170" s="2">
        <f t="shared" si="253"/>
        <v>3.9857261935338784E-10</v>
      </c>
      <c r="DA170" s="110">
        <f>CZ170*'DT-Prelim Calcs'!$C$21/CU$2/'DT-Prelim Calcs'!$C$19/'DT-Prelim Calcs'!$C$18*3.39*'DT-Prelim Calcs'!$C$20</f>
        <v>1.4309297347483361E-8</v>
      </c>
      <c r="DB170" s="88">
        <f t="shared" si="214"/>
        <v>1</v>
      </c>
      <c r="DC170" s="110">
        <f>DA169*'DT-Prelim Calcs'!$C$11+DC169</f>
        <v>12.728511286620108</v>
      </c>
      <c r="DD170" s="110">
        <f>DD169+0.5*DA170*'DT-Prelim Calcs'!$C$11^2+DC170*'DT-Prelim Calcs'!$C$11</f>
        <v>79.90788330907094</v>
      </c>
      <c r="DE170" s="110">
        <f>MIN('Drive Train'!$G$35-CY169*'DT-Prelim Calcs'!$C$21*'Drive Train'!$G$38,DE169+CY$2)</f>
        <v>11.108316432981553</v>
      </c>
      <c r="DF170" s="110">
        <f>'Drive Train'!$G$35-CY170*'DT-Prelim Calcs'!$C$21*'Drive Train'!$G$38</f>
        <v>11.108316433228213</v>
      </c>
      <c r="DG170" s="1">
        <f>IF(DD170&gt;='Drive Train'!$G$30,1,0)</f>
        <v>1</v>
      </c>
      <c r="DH170" s="110">
        <f t="shared" si="254"/>
        <v>0</v>
      </c>
      <c r="DI170" s="119">
        <f>DI169+'DT-Prelim Calcs'!$C$11</f>
        <v>6.640000000000005</v>
      </c>
      <c r="DJ170" s="2">
        <f>DT170/'Drive Train'!$G$35</f>
        <v>0.874670585428592</v>
      </c>
      <c r="DK170" s="88">
        <f>DR170*12*60/(PI() * 'Drive Train'!$G$17)/DJ$2*DJ170</f>
        <v>4110.8369398420091</v>
      </c>
      <c r="DL170" s="2">
        <f>('DT-Prelim Calcs'!$C$6*DJ170-DK170)/('DT-Prelim Calcs'!$C$6*DJ170)*'DT-Prelim Calcs'!$C$7*DJ170</f>
        <v>0.24077181223903513</v>
      </c>
      <c r="DM170" s="110">
        <f>DL170/'DT-Prelim Calcs'!$C$7*('DT-Prelim Calcs'!$C$8-'DT-Prelim Calcs'!$C$9)+'DT-Prelim Calcs'!$C$9</f>
        <v>17.685372945075905</v>
      </c>
      <c r="DN170" s="110">
        <f t="shared" si="215"/>
        <v>17.685372945075905</v>
      </c>
      <c r="DO170" s="2">
        <f t="shared" si="255"/>
        <v>5.6232796197264179E-14</v>
      </c>
      <c r="DP170" s="110">
        <f>DO170*'DT-Prelim Calcs'!$C$21/DJ$2/'DT-Prelim Calcs'!$C$19/'DT-Prelim Calcs'!$C$18*3.39*'DT-Prelim Calcs'!$C$20</f>
        <v>2.3669083747298536E-12</v>
      </c>
      <c r="DQ170" s="88">
        <f t="shared" si="216"/>
        <v>1</v>
      </c>
      <c r="DR170" s="110">
        <f>DP169*'DT-Prelim Calcs'!$C$11+DR169</f>
        <v>10.856671395411352</v>
      </c>
      <c r="DS170" s="110">
        <f>DS169+0.5*DP170*'DT-Prelim Calcs'!$C$11^2+DR170*'DT-Prelim Calcs'!$C$11</f>
        <v>69.121659557118576</v>
      </c>
      <c r="DT170" s="110">
        <f>MIN('Drive Train'!$G$35-DN169*'DT-Prelim Calcs'!$C$21*'Drive Train'!$G$38,DT169+DN$2)</f>
        <v>11.108316434943118</v>
      </c>
      <c r="DU170" s="110">
        <f>'Drive Train'!$G$35-DN170*'DT-Prelim Calcs'!$C$21*'Drive Train'!$G$38</f>
        <v>11.108316434943168</v>
      </c>
      <c r="DV170" s="1">
        <f>IF(DS170&gt;='Drive Train'!$G$30,1,0)</f>
        <v>1</v>
      </c>
      <c r="DW170" s="110">
        <f t="shared" si="256"/>
        <v>0</v>
      </c>
      <c r="DX170" s="119">
        <f>DX169+'DT-Prelim Calcs'!$C$11</f>
        <v>6.640000000000005</v>
      </c>
      <c r="DY170" s="2">
        <f>EI170/'Drive Train'!$G$35</f>
        <v>0.87467058542861498</v>
      </c>
      <c r="DZ170" s="88">
        <f>EG170*12*60/(PI() * 'Drive Train'!$G$17)/DY$2*DY170</f>
        <v>4110.8369398423247</v>
      </c>
      <c r="EA170" s="2">
        <f>('DT-Prelim Calcs'!$C$6*DY170-DZ170)/('DT-Prelim Calcs'!$C$6*DY170)*'DT-Prelim Calcs'!$C$7*DY170</f>
        <v>0.24077181223899125</v>
      </c>
      <c r="EB170" s="110">
        <f>EA170/'DT-Prelim Calcs'!$C$7*('DT-Prelim Calcs'!$C$8-'DT-Prelim Calcs'!$C$9)+'DT-Prelim Calcs'!$C$9</f>
        <v>17.685372945073226</v>
      </c>
      <c r="EC170" s="110">
        <f t="shared" si="217"/>
        <v>17.685372945073226</v>
      </c>
      <c r="ED170" s="2">
        <f t="shared" si="257"/>
        <v>1.3877787807814457E-16</v>
      </c>
      <c r="EE170" s="110">
        <f>ED170*'DT-Prelim Calcs'!$C$21/DY$2/'DT-Prelim Calcs'!$C$19/'DT-Prelim Calcs'!$C$18*3.39*'DT-Prelim Calcs'!$C$20</f>
        <v>6.7003532470867188E-15</v>
      </c>
      <c r="EF170" s="88">
        <f t="shared" si="218"/>
        <v>1</v>
      </c>
      <c r="EG170" s="110">
        <f>EE169*'DT-Prelim Calcs'!$C$11+EG169</f>
        <v>9.4647904472821693</v>
      </c>
      <c r="EH170" s="110">
        <f>EH169+0.5*EE170*'DT-Prelim Calcs'!$C$11^2+EG170*'DT-Prelim Calcs'!$C$11</f>
        <v>60.769953424094354</v>
      </c>
      <c r="EI170" s="110">
        <f>MIN('Drive Train'!$G$35-EC169*'DT-Prelim Calcs'!$C$21*'Drive Train'!$G$38,EI169+EC$2)</f>
        <v>11.10831643494341</v>
      </c>
      <c r="EJ170" s="110">
        <f>'Drive Train'!$G$35-EC170*'DT-Prelim Calcs'!$C$21*'Drive Train'!$G$38</f>
        <v>11.10831643494341</v>
      </c>
      <c r="EK170" s="1">
        <f>IF(EH170&gt;='Drive Train'!$G$30,1,0)</f>
        <v>1</v>
      </c>
      <c r="EL170" s="110">
        <f t="shared" si="258"/>
        <v>0</v>
      </c>
      <c r="EM170" s="119">
        <f>EM169+'DT-Prelim Calcs'!$C$11</f>
        <v>6.640000000000005</v>
      </c>
      <c r="EN170" s="2">
        <f>EX170/'Drive Train'!$G$35</f>
        <v>0.87467058542861498</v>
      </c>
      <c r="EO170" s="88">
        <f>EV170*12*60/(PI() * 'Drive Train'!$G$17)/EN$2*EN170</f>
        <v>4110.8369398423256</v>
      </c>
      <c r="EP170" s="2">
        <f>('DT-Prelim Calcs'!$C$6*EN170-EO170)/('DT-Prelim Calcs'!$C$6*EN170)*'DT-Prelim Calcs'!$C$7*EN170</f>
        <v>0.24077181223899105</v>
      </c>
      <c r="EQ170" s="110">
        <f>EP170/'DT-Prelim Calcs'!$C$7*('DT-Prelim Calcs'!$C$8-'DT-Prelim Calcs'!$C$9)+'DT-Prelim Calcs'!$C$9</f>
        <v>17.685372945073215</v>
      </c>
      <c r="ER170" s="110">
        <f t="shared" si="219"/>
        <v>17.685372945073215</v>
      </c>
      <c r="ES170" s="2">
        <f t="shared" si="259"/>
        <v>-8.3266726846886741E-17</v>
      </c>
      <c r="ET170" s="110">
        <f>ES170*'DT-Prelim Calcs'!$C$21/EN$2/'DT-Prelim Calcs'!$C$19/'DT-Prelim Calcs'!$C$18*3.39*'DT-Prelim Calcs'!$C$20</f>
        <v>-4.5356237364894706E-15</v>
      </c>
      <c r="EU170" s="88">
        <f t="shared" si="220"/>
        <v>1</v>
      </c>
      <c r="EV170" s="110">
        <f>ET169*'DT-Prelim Calcs'!$C$11+EV169</f>
        <v>8.3892460782728335</v>
      </c>
      <c r="EW170" s="110">
        <f>EW169+0.5*ET170*'DT-Prelim Calcs'!$C$11^2+EV170*'DT-Prelim Calcs'!$C$11</f>
        <v>54.161150306289912</v>
      </c>
      <c r="EX170" s="110">
        <f>MIN('Drive Train'!$G$35-ER169*'DT-Prelim Calcs'!$C$21*'Drive Train'!$G$38,EX169+ER$2)</f>
        <v>11.10831643494341</v>
      </c>
      <c r="EY170" s="110">
        <f>'Drive Train'!$G$35-ER170*'DT-Prelim Calcs'!$C$21*'Drive Train'!$G$38</f>
        <v>11.10831643494341</v>
      </c>
      <c r="EZ170" s="1">
        <f>IF(EW170&gt;='Drive Train'!$G$30,1,0)</f>
        <v>1</v>
      </c>
      <c r="FA170" s="110">
        <f t="shared" si="260"/>
        <v>0</v>
      </c>
      <c r="FB170" s="119">
        <f>FB169+'DT-Prelim Calcs'!$C$11</f>
        <v>6.640000000000005</v>
      </c>
      <c r="FC170" s="2">
        <f>FM170/'Drive Train'!$G$35</f>
        <v>0.87467058542861498</v>
      </c>
      <c r="FD170" s="88">
        <f>FK170*12*60/(PI() * 'Drive Train'!$G$17)/FC$2*FC170</f>
        <v>4110.8369398423247</v>
      </c>
      <c r="FE170" s="2">
        <f>('DT-Prelim Calcs'!$C$6*FC170-FD170)/('DT-Prelim Calcs'!$C$6*FC170)*'DT-Prelim Calcs'!$C$7*FC170</f>
        <v>0.24077181223899125</v>
      </c>
      <c r="FF170" s="110">
        <f>FE170/'DT-Prelim Calcs'!$C$7*('DT-Prelim Calcs'!$C$8-'DT-Prelim Calcs'!$C$9)+'DT-Prelim Calcs'!$C$9</f>
        <v>17.685372945073226</v>
      </c>
      <c r="FG170" s="110">
        <f t="shared" si="221"/>
        <v>17.685372945073226</v>
      </c>
      <c r="FH170" s="2">
        <f t="shared" si="261"/>
        <v>1.1102230246251565E-16</v>
      </c>
      <c r="FI170" s="110">
        <f>FH170*'DT-Prelim Calcs'!$C$21/FC$2/'DT-Prelim Calcs'!$C$19/'DT-Prelim Calcs'!$C$18*3.39*'DT-Prelim Calcs'!$C$20</f>
        <v>6.7347140329692135E-15</v>
      </c>
      <c r="FJ170" s="88">
        <f t="shared" si="222"/>
        <v>1</v>
      </c>
      <c r="FK170" s="110">
        <f>FI169*'DT-Prelim Calcs'!$C$11+FK169</f>
        <v>7.5332005600817276</v>
      </c>
      <c r="FL170" s="110">
        <f>FL169+0.5*FI170*'DT-Prelim Calcs'!$C$11^2+FK170*'DT-Prelim Calcs'!$C$11</f>
        <v>48.824530725263926</v>
      </c>
      <c r="FM170" s="110">
        <f>MIN('Drive Train'!$G$35-FG169*'DT-Prelim Calcs'!$C$21*'Drive Train'!$G$38,FM169+FG$2)</f>
        <v>11.10831643494341</v>
      </c>
      <c r="FN170" s="110">
        <f>'Drive Train'!$G$35-FG170*'DT-Prelim Calcs'!$C$21*'Drive Train'!$G$38</f>
        <v>11.10831643494341</v>
      </c>
      <c r="FO170" s="1">
        <f>IF(FL170&gt;='Drive Train'!$G$30,1,0)</f>
        <v>1</v>
      </c>
      <c r="FP170" s="110">
        <f t="shared" si="262"/>
        <v>0</v>
      </c>
      <c r="FQ170" s="119">
        <f>FQ169+'DT-Prelim Calcs'!$C$11</f>
        <v>6.640000000000005</v>
      </c>
      <c r="FR170" s="2">
        <f>GB170/'Drive Train'!$G$35</f>
        <v>0.87467058542861498</v>
      </c>
      <c r="FS170" s="88">
        <f>FZ170*12*60/(PI() * 'Drive Train'!$G$17)/FR$2*FR170</f>
        <v>4110.8369398423247</v>
      </c>
      <c r="FT170" s="2">
        <f>('DT-Prelim Calcs'!$C$6*FR170-FS170)/('DT-Prelim Calcs'!$C$6*FR170)*'DT-Prelim Calcs'!$C$7*FR170</f>
        <v>0.24077181223899125</v>
      </c>
      <c r="FU170" s="110">
        <f>FT170/'DT-Prelim Calcs'!$C$7*('DT-Prelim Calcs'!$C$8-'DT-Prelim Calcs'!$C$9)+'DT-Prelim Calcs'!$C$9</f>
        <v>17.685372945073226</v>
      </c>
      <c r="FV170" s="110">
        <f t="shared" si="223"/>
        <v>17.685372945073226</v>
      </c>
      <c r="FW170" s="2">
        <f t="shared" si="263"/>
        <v>1.3877787807814457E-16</v>
      </c>
      <c r="FX170" s="110">
        <f>FW170*'DT-Prelim Calcs'!$C$21/FR$2/'DT-Prelim Calcs'!$C$19/'DT-Prelim Calcs'!$C$18*3.39*'DT-Prelim Calcs'!$C$20</f>
        <v>9.2774121882739154E-15</v>
      </c>
      <c r="FY170" s="88">
        <f t="shared" si="224"/>
        <v>1</v>
      </c>
      <c r="FZ170" s="110">
        <f>FX169*'DT-Prelim Calcs'!$C$11+FZ169</f>
        <v>6.8356819897037893</v>
      </c>
      <c r="GA170" s="110">
        <f>GA169+0.5*FX170*'DT-Prelim Calcs'!$C$11^2+FZ170*'DT-Prelim Calcs'!$C$11</f>
        <v>44.432380566927044</v>
      </c>
      <c r="GB170" s="110">
        <f>MIN('Drive Train'!$G$35-FV169*'DT-Prelim Calcs'!$C$21*'Drive Train'!$G$38,GB169+FV$2)</f>
        <v>11.10831643494341</v>
      </c>
      <c r="GC170" s="110">
        <f>'Drive Train'!$G$35-FV170*'DT-Prelim Calcs'!$C$21*'Drive Train'!$G$38</f>
        <v>11.10831643494341</v>
      </c>
      <c r="GD170" s="1">
        <f>IF(GA170&gt;='Drive Train'!$G$30,1,0)</f>
        <v>1</v>
      </c>
      <c r="GE170" s="110">
        <f t="shared" si="264"/>
        <v>0</v>
      </c>
      <c r="GF170" s="119">
        <f>GF169+'DT-Prelim Calcs'!$C$11</f>
        <v>6.640000000000005</v>
      </c>
      <c r="GG170" s="2">
        <f>GQ170/'Drive Train'!$G$35</f>
        <v>0.87467058535748965</v>
      </c>
      <c r="GH170" s="88">
        <f>GO170*12*60/(PI() * 'Drive Train'!$G$17)/GG$2*GG170</f>
        <v>4110.8369388370147</v>
      </c>
      <c r="GI170" s="2">
        <f>('DT-Prelim Calcs'!$C$6*GG170-GH170)/('DT-Prelim Calcs'!$C$6*GG170)*'DT-Prelim Calcs'!$C$7*GG170</f>
        <v>0.240771812381425</v>
      </c>
      <c r="GJ170" s="110">
        <f>GI170/'DT-Prelim Calcs'!$C$7*('DT-Prelim Calcs'!$C$8-'DT-Prelim Calcs'!$C$9)+'DT-Prelim Calcs'!$C$9</f>
        <v>17.685372953760677</v>
      </c>
      <c r="GK170" s="110">
        <f t="shared" si="265"/>
        <v>17.685372953760677</v>
      </c>
      <c r="GL170" s="2">
        <f t="shared" si="266"/>
        <v>1.8173615390359998E-10</v>
      </c>
      <c r="GM170" s="110">
        <f>GL170*'DT-Prelim Calcs'!$C$21/GG$2/'DT-Prelim Calcs'!$C$19/'DT-Prelim Calcs'!$C$18*3.39*'DT-Prelim Calcs'!$C$20</f>
        <v>6.7495596105097452E-9</v>
      </c>
      <c r="GN170" s="88">
        <f t="shared" si="225"/>
        <v>1</v>
      </c>
      <c r="GO170" s="110">
        <f>GM169*'DT-Prelim Calcs'!$C$11+GO169</f>
        <v>12.304227579458347</v>
      </c>
      <c r="GP170" s="110">
        <f>GP169+0.5*GM170*'DT-Prelim Calcs'!$C$11^2+GO170*'DT-Prelim Calcs'!$C$11</f>
        <v>75.621767492158043</v>
      </c>
      <c r="GQ170" s="110">
        <f>MIN('Drive Train'!$G$35-GK169*'DT-Prelim Calcs'!$C$21*'Drive Train'!$G$38,GQ169+GK$2)</f>
        <v>11.108316434040118</v>
      </c>
      <c r="GR170" s="110">
        <f>'Drive Train'!$G$35-GK170*'DT-Prelim Calcs'!$C$21*'Drive Train'!$G$38</f>
        <v>11.108316434161539</v>
      </c>
      <c r="GS170" s="1">
        <f>IF(GP170&gt;='Drive Train'!$G$30,1,0)</f>
        <v>1</v>
      </c>
      <c r="GT170" s="110">
        <f t="shared" si="267"/>
        <v>0</v>
      </c>
      <c r="GU170" s="119">
        <f>GU169+'DT-Prelim Calcs'!$C$11</f>
        <v>6.640000000000005</v>
      </c>
      <c r="GV170" s="2">
        <f>HF170/'Drive Train'!$G$35</f>
        <v>0.87467058537777354</v>
      </c>
      <c r="GW170" s="88">
        <f>HD170*12*60/(PI() * 'Drive Train'!$G$17)/GV$2*GV170</f>
        <v>4110.8369391237147</v>
      </c>
      <c r="GX170" s="2">
        <f>('DT-Prelim Calcs'!$C$6*GV170-GW170)/('DT-Prelim Calcs'!$C$6*GV170)*'DT-Prelim Calcs'!$C$7*GV170</f>
        <v>0.24077181234080489</v>
      </c>
      <c r="GY170" s="110">
        <f>GX170/'DT-Prelim Calcs'!$C$7*('DT-Prelim Calcs'!$C$8-'DT-Prelim Calcs'!$C$9)+'DT-Prelim Calcs'!$C$9</f>
        <v>17.685372951283135</v>
      </c>
      <c r="GZ170" s="110">
        <f t="shared" si="226"/>
        <v>17.685372951283135</v>
      </c>
      <c r="HA170" s="2">
        <f t="shared" si="268"/>
        <v>1.2990764020059942E-10</v>
      </c>
      <c r="HB170" s="110">
        <f>HA170*'DT-Prelim Calcs'!$C$21/GV$2/'DT-Prelim Calcs'!$C$19/'DT-Prelim Calcs'!$C$18*3.39*'DT-Prelim Calcs'!$C$20</f>
        <v>4.8246831605102496E-9</v>
      </c>
      <c r="HC170" s="88">
        <f t="shared" si="227"/>
        <v>1</v>
      </c>
      <c r="HD170" s="110">
        <f>HB169*'DT-Prelim Calcs'!$C$11+HD169</f>
        <v>12.304227580031133</v>
      </c>
      <c r="HE170" s="110">
        <f>HE169+0.5*HB170*'DT-Prelim Calcs'!$C$11^2+HD170*'DT-Prelim Calcs'!$C$11</f>
        <v>76.28938451609649</v>
      </c>
      <c r="HF170" s="110">
        <f>MIN('Drive Train'!$G$35-GZ169*'DT-Prelim Calcs'!$C$21*'Drive Train'!$G$38,HF169+GZ$2)</f>
        <v>11.108316434297723</v>
      </c>
      <c r="HG170" s="110">
        <f>'Drive Train'!$G$35-GZ170*'DT-Prelim Calcs'!$C$21*'Drive Train'!$G$38</f>
        <v>11.108316434384516</v>
      </c>
      <c r="HH170" s="1">
        <f>IF(HE170&gt;='Drive Train'!$G$30,1,0)</f>
        <v>1</v>
      </c>
      <c r="HI170" s="110">
        <f t="shared" si="269"/>
        <v>0</v>
      </c>
      <c r="HJ170" s="119">
        <f>HJ169+'DT-Prelim Calcs'!$C$11</f>
        <v>6.640000000000005</v>
      </c>
      <c r="HK170" s="2">
        <f>HU170/'Drive Train'!$G$35</f>
        <v>0.87467058538760145</v>
      </c>
      <c r="HL170" s="88">
        <f>HS170*12*60/(PI() * 'Drive Train'!$G$17)/HK$2*HK170</f>
        <v>4110.8369392626246</v>
      </c>
      <c r="HM170" s="2">
        <f>('DT-Prelim Calcs'!$C$6*HK170-HL170)/('DT-Prelim Calcs'!$C$6*HK170)*'DT-Prelim Calcs'!$C$7*HK170</f>
        <v>0.24077181232112399</v>
      </c>
      <c r="HN170" s="110">
        <f>HM170/'DT-Prelim Calcs'!$C$7*('DT-Prelim Calcs'!$C$8-'DT-Prelim Calcs'!$C$9)+'DT-Prelim Calcs'!$C$9</f>
        <v>17.685372950082741</v>
      </c>
      <c r="HO170" s="110">
        <f t="shared" si="228"/>
        <v>17.685372950082741</v>
      </c>
      <c r="HP170" s="2">
        <f t="shared" si="270"/>
        <v>1.0479606071811531E-10</v>
      </c>
      <c r="HQ170" s="110">
        <f>HP170*'DT-Prelim Calcs'!$C$21/HK$2/'DT-Prelim Calcs'!$C$19/'DT-Prelim Calcs'!$C$18*3.39*'DT-Prelim Calcs'!$C$20</f>
        <v>3.8920558379303684E-9</v>
      </c>
      <c r="HR170" s="88">
        <f t="shared" si="229"/>
        <v>1</v>
      </c>
      <c r="HS170" s="110">
        <f>HQ169*'DT-Prelim Calcs'!$C$11+HS169</f>
        <v>12.304227580308657</v>
      </c>
      <c r="HT170" s="110">
        <f>HT169+0.5*HQ170*'DT-Prelim Calcs'!$C$11^2+HS170*'DT-Prelim Calcs'!$C$11</f>
        <v>76.758107280824092</v>
      </c>
      <c r="HU170" s="110">
        <f>MIN('Drive Train'!$G$35-HO169*'DT-Prelim Calcs'!$C$21*'Drive Train'!$G$38,HU169+HO$2)</f>
        <v>11.108316434422537</v>
      </c>
      <c r="HV170" s="110">
        <f>'Drive Train'!$G$35-HO170*'DT-Prelim Calcs'!$C$21*'Drive Train'!$G$38</f>
        <v>11.108316434492552</v>
      </c>
      <c r="HW170" s="1">
        <f>IF(HT170&gt;='Drive Train'!$G$30,1,0)</f>
        <v>1</v>
      </c>
      <c r="HX170" s="110">
        <f t="shared" si="271"/>
        <v>0</v>
      </c>
      <c r="HY170" s="119">
        <f>HY169+'DT-Prelim Calcs'!$C$11</f>
        <v>6.640000000000005</v>
      </c>
      <c r="HZ170" s="2">
        <f>IJ170/'Drive Train'!$G$35</f>
        <v>0.87467058539288634</v>
      </c>
      <c r="IA170" s="88">
        <f>IH170*12*60/(PI() * 'Drive Train'!$G$17)/HZ$2*HZ170</f>
        <v>4110.8369393373232</v>
      </c>
      <c r="IB170" s="2">
        <f>('DT-Prelim Calcs'!$C$6*HZ170-IA170)/('DT-Prelim Calcs'!$C$6*HZ170)*'DT-Prelim Calcs'!$C$7*HZ170</f>
        <v>0.24077181231054054</v>
      </c>
      <c r="IC170" s="110">
        <f>IB170/'DT-Prelim Calcs'!$C$7*('DT-Prelim Calcs'!$C$8-'DT-Prelim Calcs'!$C$9)+'DT-Prelim Calcs'!$C$9</f>
        <v>17.685372949437223</v>
      </c>
      <c r="ID170" s="110">
        <f t="shared" si="230"/>
        <v>17.685372949437223</v>
      </c>
      <c r="IE170" s="2">
        <f t="shared" si="272"/>
        <v>9.1292307047297072E-11</v>
      </c>
      <c r="IF170" s="110">
        <f>IE170*'DT-Prelim Calcs'!$C$21/HZ$2/'DT-Prelim Calcs'!$C$19/'DT-Prelim Calcs'!$C$18*3.39*'DT-Prelim Calcs'!$C$20</f>
        <v>3.3905354282095033E-9</v>
      </c>
      <c r="IG170" s="88">
        <f t="shared" si="231"/>
        <v>1</v>
      </c>
      <c r="IH170" s="110">
        <f>IF169*'DT-Prelim Calcs'!$C$11+IH169</f>
        <v>12.304227580457894</v>
      </c>
      <c r="II170" s="110">
        <f>II169+0.5*IF170*'DT-Prelim Calcs'!$C$11^2+IH170*'DT-Prelim Calcs'!$C$11</f>
        <v>77.087172652057134</v>
      </c>
      <c r="IJ170" s="110">
        <f>MIN('Drive Train'!$G$35-ID169*'DT-Prelim Calcs'!$C$21*'Drive Train'!$G$38,IJ169+ID$2)</f>
        <v>11.108316434489655</v>
      </c>
      <c r="IK170" s="110">
        <f>'Drive Train'!$G$35-ID170*'DT-Prelim Calcs'!$C$21*'Drive Train'!$G$38</f>
        <v>11.10831643455065</v>
      </c>
      <c r="IL170" s="1">
        <f>IF(II170&gt;='Drive Train'!$G$30,1,0)</f>
        <v>1</v>
      </c>
      <c r="IM170" s="110">
        <f t="shared" si="273"/>
        <v>0</v>
      </c>
      <c r="IN170" s="119">
        <f>IN169+'DT-Prelim Calcs'!$C$11</f>
        <v>6.640000000000005</v>
      </c>
      <c r="IO170" s="2">
        <f>IY170/'Drive Train'!$G$35</f>
        <v>0.87467058539598874</v>
      </c>
      <c r="IP170" s="88">
        <f>IW170*12*60/(PI() * 'Drive Train'!$G$17)/IO$2*IO170</f>
        <v>4110.8369393811745</v>
      </c>
      <c r="IQ170" s="2">
        <f>('DT-Prelim Calcs'!$C$6*IO170-IP170)/('DT-Prelim Calcs'!$C$6*IO170)*'DT-Prelim Calcs'!$C$7*IO170</f>
        <v>0.24077181230432776</v>
      </c>
      <c r="IR170" s="110">
        <f>IQ170/'DT-Prelim Calcs'!$C$7*('DT-Prelim Calcs'!$C$8-'DT-Prelim Calcs'!$C$9)+'DT-Prelim Calcs'!$C$9</f>
        <v>17.685372949058291</v>
      </c>
      <c r="IS170" s="110">
        <f t="shared" si="232"/>
        <v>17.685372949058291</v>
      </c>
      <c r="IT170" s="2">
        <f t="shared" si="274"/>
        <v>8.3365231384746608E-11</v>
      </c>
      <c r="IU170" s="110">
        <f>IT170*'DT-Prelim Calcs'!$C$21/IO$2/'DT-Prelim Calcs'!$C$19/'DT-Prelim Calcs'!$C$18*3.39*'DT-Prelim Calcs'!$C$20</f>
        <v>3.0961291222975483E-9</v>
      </c>
      <c r="IV170" s="88">
        <f t="shared" si="233"/>
        <v>1</v>
      </c>
      <c r="IW170" s="110">
        <f>IU169*'DT-Prelim Calcs'!$C$11+IW169</f>
        <v>12.304227580545504</v>
      </c>
      <c r="IX170" s="110">
        <f>IX169+0.5*IU170*'DT-Prelim Calcs'!$C$11^2+IW170*'DT-Prelim Calcs'!$C$11</f>
        <v>77.319890433493001</v>
      </c>
      <c r="IY170" s="110">
        <f>MIN('Drive Train'!$G$35-IS169*'DT-Prelim Calcs'!$C$21*'Drive Train'!$G$38,IY169+IS$2)</f>
        <v>11.108316434529057</v>
      </c>
      <c r="IZ170" s="110">
        <f>'Drive Train'!$G$35-IS170*'DT-Prelim Calcs'!$C$21*'Drive Train'!$G$38</f>
        <v>11.108316434584752</v>
      </c>
      <c r="JA170" s="1">
        <f>IF(IX170&gt;='Drive Train'!$G$30,1,0)</f>
        <v>1</v>
      </c>
      <c r="JB170" s="110">
        <f t="shared" si="275"/>
        <v>0</v>
      </c>
      <c r="JC170" s="119">
        <f>JC169+'DT-Prelim Calcs'!$C$11</f>
        <v>6.640000000000005</v>
      </c>
      <c r="JD170" s="2">
        <f>JN170/'Drive Train'!$G$35</f>
        <v>0.8746705853978054</v>
      </c>
      <c r="JE170" s="88">
        <f>JL170*12*60/(PI() * 'Drive Train'!$G$17)/JD$2*JD170</f>
        <v>4110.8369394068532</v>
      </c>
      <c r="JF170" s="2">
        <f>('DT-Prelim Calcs'!$C$6*JD170-JE170)/('DT-Prelim Calcs'!$C$6*JD170)*'DT-Prelim Calcs'!$C$7*JD170</f>
        <v>0.24077181230068939</v>
      </c>
      <c r="JG170" s="110">
        <f>JF170/'DT-Prelim Calcs'!$C$7*('DT-Prelim Calcs'!$C$8-'DT-Prelim Calcs'!$C$9)+'DT-Prelim Calcs'!$C$9</f>
        <v>17.685372948836374</v>
      </c>
      <c r="JH170" s="110">
        <f t="shared" si="234"/>
        <v>17.685372948836374</v>
      </c>
      <c r="JI170" s="2">
        <f t="shared" si="276"/>
        <v>7.8722917074003362E-11</v>
      </c>
      <c r="JJ170" s="110">
        <f>JI170*'DT-Prelim Calcs'!$C$21/JD$2/'DT-Prelim Calcs'!$C$19/'DT-Prelim Calcs'!$C$18*3.39*'DT-Prelim Calcs'!$C$20</f>
        <v>2.9237166633670895E-9</v>
      </c>
      <c r="JK170" s="88">
        <f t="shared" si="235"/>
        <v>1</v>
      </c>
      <c r="JL170" s="110">
        <f>JJ169*'DT-Prelim Calcs'!$C$11+JL169</f>
        <v>12.304227580596805</v>
      </c>
      <c r="JM170" s="110">
        <f>JM169+0.5*JJ170*'DT-Prelim Calcs'!$C$11^2+JL170*'DT-Prelim Calcs'!$C$11</f>
        <v>77.477523177641743</v>
      </c>
      <c r="JN170" s="110">
        <f>MIN('Drive Train'!$G$35-JH169*'DT-Prelim Calcs'!$C$21*'Drive Train'!$G$38,JN169+JH$2)</f>
        <v>11.108316434552128</v>
      </c>
      <c r="JO170" s="110">
        <f>'Drive Train'!$G$35-JH170*'DT-Prelim Calcs'!$C$21*'Drive Train'!$G$38</f>
        <v>11.108316434604726</v>
      </c>
      <c r="JP170" s="1">
        <f>IF(JM170&gt;='Drive Train'!$G$30,1,0)</f>
        <v>1</v>
      </c>
      <c r="JQ170" s="110">
        <f>MIN(JG170,'DT-Prelim Calcs'!$C$10)*'DT-Prelim Calcs'!$C$11*1000/60/60*(1-JP170)</f>
        <v>0</v>
      </c>
      <c r="JR170" s="119">
        <f>JR169+'DT-Prelim Calcs'!$C$11</f>
        <v>6.640000000000005</v>
      </c>
      <c r="JS170" s="2">
        <f>KC170/'Drive Train'!$G$35</f>
        <v>0.87467058539847364</v>
      </c>
      <c r="JT170" s="88">
        <f>KA170*12*60/(PI() * 'Drive Train'!$G$17)/JS$2*JS170</f>
        <v>4110.8369394162992</v>
      </c>
      <c r="JU170" s="2">
        <f>('DT-Prelim Calcs'!$C$6*JS170-JT170)/('DT-Prelim Calcs'!$C$6*JS170)*'DT-Prelim Calcs'!$C$7*JS170</f>
        <v>0.24077181229935082</v>
      </c>
      <c r="JV170" s="110">
        <f>JU170/'DT-Prelim Calcs'!$C$7*('DT-Prelim Calcs'!$C$8-'DT-Prelim Calcs'!$C$9)+'DT-Prelim Calcs'!$C$9</f>
        <v>17.685372948754733</v>
      </c>
      <c r="JW170" s="110">
        <f t="shared" si="236"/>
        <v>17.685372948754733</v>
      </c>
      <c r="JX170" s="2">
        <f t="shared" si="277"/>
        <v>7.7015060995222484E-11</v>
      </c>
      <c r="JY170" s="110">
        <f>JX170*'DT-Prelim Calcs'!$C$21/JS$2/'DT-Prelim Calcs'!$C$19/'DT-Prelim Calcs'!$C$18*3.39*'DT-Prelim Calcs'!$C$20</f>
        <v>2.8602880270594374E-9</v>
      </c>
      <c r="JZ170" s="88">
        <f t="shared" si="237"/>
        <v>1</v>
      </c>
      <c r="KA170" s="110">
        <f>JY169*'DT-Prelim Calcs'!$C$11+KA169</f>
        <v>12.304227580615677</v>
      </c>
      <c r="KB170" s="110">
        <f>KB169+0.5*JY170*'DT-Prelim Calcs'!$C$11^2+KA170*'DT-Prelim Calcs'!$C$11</f>
        <v>77.539613260969205</v>
      </c>
      <c r="KC170" s="110">
        <f>MIN('Drive Train'!$G$35-JW169*'DT-Prelim Calcs'!$C$21*'Drive Train'!$G$38,KC169+JW$2)</f>
        <v>11.108316434560615</v>
      </c>
      <c r="KD170" s="110">
        <f>'Drive Train'!$G$35-JW170*'DT-Prelim Calcs'!$C$21*'Drive Train'!$G$38</f>
        <v>11.108316434612073</v>
      </c>
      <c r="KE170" s="1">
        <f>IF(KB170&gt;='Drive Train'!$G$30,1,0)</f>
        <v>1</v>
      </c>
      <c r="KF170" s="110">
        <f>MIN(JV170,'DT-Prelim Calcs'!$C$10)*'DT-Prelim Calcs'!$C$11*1000/60/60*(1-KE170)</f>
        <v>0</v>
      </c>
      <c r="KG170" s="119">
        <f>KG169+'DT-Prelim Calcs'!$C$11</f>
        <v>6.640000000000005</v>
      </c>
      <c r="KH170" s="2">
        <f>KR170/'Drive Train'!$G$35</f>
        <v>0.87467058539842391</v>
      </c>
      <c r="KI170" s="88">
        <f>KP170*12*60/(PI() * 'Drive Train'!$G$17)/KH$2*KH170</f>
        <v>4110.8369394155961</v>
      </c>
      <c r="KJ170" s="2">
        <f>('DT-Prelim Calcs'!$C$6*KH170-KI170)/('DT-Prelim Calcs'!$C$6*KH170)*'DT-Prelim Calcs'!$C$7*KH170</f>
        <v>0.24077181229945052</v>
      </c>
      <c r="KK170" s="110">
        <f>KJ170/'DT-Prelim Calcs'!$C$7*('DT-Prelim Calcs'!$C$8-'DT-Prelim Calcs'!$C$9)+'DT-Prelim Calcs'!$C$9</f>
        <v>17.685372948760815</v>
      </c>
      <c r="KL170" s="110">
        <f t="shared" si="238"/>
        <v>17.685372948760815</v>
      </c>
      <c r="KM170" s="2">
        <f t="shared" si="278"/>
        <v>7.7142264798268911E-11</v>
      </c>
      <c r="KN170" s="110">
        <f>KM170*'DT-Prelim Calcs'!$C$21/KH$2/'DT-Prelim Calcs'!$C$19/'DT-Prelim Calcs'!$C$18*3.39*'DT-Prelim Calcs'!$C$20</f>
        <v>2.8650122915104213E-9</v>
      </c>
      <c r="KO170" s="88">
        <f t="shared" si="239"/>
        <v>1</v>
      </c>
      <c r="KP170" s="110">
        <f>KN169*'DT-Prelim Calcs'!$C$11+KP169</f>
        <v>12.304227580614274</v>
      </c>
      <c r="KQ170" s="110">
        <f>KQ169+0.5*KN170*'DT-Prelim Calcs'!$C$11^2+KP170*'DT-Prelim Calcs'!$C$11</f>
        <v>77.53505782501054</v>
      </c>
      <c r="KR170" s="110">
        <f>MIN('Drive Train'!$G$35-KL169*'DT-Prelim Calcs'!$C$21*'Drive Train'!$G$38,KR169+KL$2)</f>
        <v>11.108316434559983</v>
      </c>
      <c r="KS170" s="110">
        <f>'Drive Train'!$G$35-KL170*'DT-Prelim Calcs'!$C$21*'Drive Train'!$G$38</f>
        <v>11.108316434611526</v>
      </c>
      <c r="KT170" s="1">
        <f>IF(KQ170&gt;='Drive Train'!$G$30,1,0)</f>
        <v>1</v>
      </c>
      <c r="KU170" s="110">
        <f>MIN(KK170,'DT-Prelim Calcs'!$C$10)*'DT-Prelim Calcs'!$C$11*1000/60/60*(1-KT170)</f>
        <v>0</v>
      </c>
      <c r="KV170" s="119">
        <f>KV169+'DT-Prelim Calcs'!$C$11</f>
        <v>6.640000000000005</v>
      </c>
      <c r="KW170" s="2">
        <f>LG170/'Drive Train'!$G$35</f>
        <v>0.87467058539847076</v>
      </c>
      <c r="KX170" s="88">
        <f>LE170*12*60/(PI() * 'Drive Train'!$G$17)/KW$2*KW170</f>
        <v>4110.8369394162573</v>
      </c>
      <c r="KY170" s="2">
        <f>('DT-Prelim Calcs'!$C$6*KW170-KX170)/('DT-Prelim Calcs'!$C$6*KW170)*'DT-Prelim Calcs'!$C$7*KW170</f>
        <v>0.24077181229935699</v>
      </c>
      <c r="KZ170" s="110">
        <f>KY170/'DT-Prelim Calcs'!$C$7*('DT-Prelim Calcs'!$C$8-'DT-Prelim Calcs'!$C$9)+'DT-Prelim Calcs'!$C$9</f>
        <v>17.685372948755106</v>
      </c>
      <c r="LA170" s="110">
        <f t="shared" si="240"/>
        <v>17.685372948755106</v>
      </c>
      <c r="LB170" s="2">
        <f t="shared" si="279"/>
        <v>7.7022860311970476E-11</v>
      </c>
      <c r="LC170" s="110">
        <f>LB170*'DT-Prelim Calcs'!$C$21/KW$2/'DT-Prelim Calcs'!$C$19/'DT-Prelim Calcs'!$C$18*3.39*'DT-Prelim Calcs'!$C$20</f>
        <v>2.8605776884844268E-9</v>
      </c>
      <c r="LD170" s="88">
        <f t="shared" si="241"/>
        <v>1</v>
      </c>
      <c r="LE170" s="110">
        <f>LC169*'DT-Prelim Calcs'!$C$11+LE169</f>
        <v>12.304227580615594</v>
      </c>
      <c r="LF170" s="110">
        <f>LF169+0.5*LC170*'DT-Prelim Calcs'!$C$11^2+LE170*'DT-Prelim Calcs'!$C$11</f>
        <v>77.539398176493791</v>
      </c>
      <c r="LG170" s="110">
        <f>MIN('Drive Train'!$G$35-LA169*'DT-Prelim Calcs'!$C$21*'Drive Train'!$G$38,LG169+LA$2)</f>
        <v>11.108316434560578</v>
      </c>
      <c r="LH170" s="110">
        <f>'Drive Train'!$G$35-LA170*'DT-Prelim Calcs'!$C$21*'Drive Train'!$G$38</f>
        <v>11.108316434612039</v>
      </c>
      <c r="LI170" s="1">
        <f>IF(LF170&gt;='Drive Train'!$G$30,1,0)</f>
        <v>1</v>
      </c>
      <c r="LJ170" s="110">
        <f>MIN(KZ170,'DT-Prelim Calcs'!$C$10)*'DT-Prelim Calcs'!$C$11*1000/60/60*(1-LI170)</f>
        <v>0</v>
      </c>
      <c r="LK170" s="119">
        <f>LK169+'DT-Prelim Calcs'!$C$11</f>
        <v>6.640000000000005</v>
      </c>
      <c r="LL170" s="2">
        <f>LV170/'Drive Train'!$G$35</f>
        <v>0.87467058539843556</v>
      </c>
      <c r="LM170" s="88">
        <f>LT170*12*60/(PI() * 'Drive Train'!$G$17)/LL$2*LL170</f>
        <v>4110.8369394157598</v>
      </c>
      <c r="LN170" s="2">
        <f>('DT-Prelim Calcs'!$C$6*LL170-LM170)/('DT-Prelim Calcs'!$C$6*LL170)*'DT-Prelim Calcs'!$C$7*LL170</f>
        <v>0.24077181229942751</v>
      </c>
      <c r="LO170" s="110">
        <f>LN170/'DT-Prelim Calcs'!$C$7*('DT-Prelim Calcs'!$C$8-'DT-Prelim Calcs'!$C$9)+'DT-Prelim Calcs'!$C$9</f>
        <v>17.685372948759408</v>
      </c>
      <c r="LP170" s="110">
        <f t="shared" si="242"/>
        <v>17.685372948759408</v>
      </c>
      <c r="LQ170" s="2">
        <f t="shared" si="280"/>
        <v>7.7112788376965113E-11</v>
      </c>
      <c r="LR170" s="110">
        <f>LQ170*'DT-Prelim Calcs'!$C$21/LL$2/'DT-Prelim Calcs'!$C$19/'DT-Prelim Calcs'!$C$18*3.39*'DT-Prelim Calcs'!$C$20</f>
        <v>2.8639175568722052E-9</v>
      </c>
      <c r="LS170" s="88">
        <f t="shared" si="243"/>
        <v>1</v>
      </c>
      <c r="LT170" s="110">
        <f>LR169*'DT-Prelim Calcs'!$C$11+LT169</f>
        <v>12.304227580614601</v>
      </c>
      <c r="LU170" s="110">
        <f>LU169+0.5*LR170*'DT-Prelim Calcs'!$C$11^2+LT170*'DT-Prelim Calcs'!$C$11</f>
        <v>77.536522592775626</v>
      </c>
      <c r="LV170" s="110">
        <f>MIN('Drive Train'!$G$35-LP169*'DT-Prelim Calcs'!$C$21*'Drive Train'!$G$38,LV169+LP$2)</f>
        <v>11.10831643456013</v>
      </c>
      <c r="LW170" s="110">
        <f>'Drive Train'!$G$35-LP170*'DT-Prelim Calcs'!$C$21*'Drive Train'!$G$38</f>
        <v>11.108316434611652</v>
      </c>
      <c r="LX170" s="1">
        <f>IF(LU170&gt;='Drive Train'!$G$30,1,0)</f>
        <v>1</v>
      </c>
      <c r="LY170" s="110">
        <f>MIN(LO170,'DT-Prelim Calcs'!$C$10)*'DT-Prelim Calcs'!$C$11*1000/60/60*(1-LX170)</f>
        <v>0</v>
      </c>
      <c r="LZ170" s="119">
        <f>LZ169+'DT-Prelim Calcs'!$C$11</f>
        <v>6.640000000000005</v>
      </c>
    </row>
    <row r="171" spans="18:338" x14ac:dyDescent="0.2">
      <c r="R171" s="119">
        <f>R170+'DT-Prelim Calcs'!$C$11</f>
        <v>6.680000000000005</v>
      </c>
      <c r="S171" s="2">
        <f>AG171/'Drive Train'!$G$35</f>
        <v>0</v>
      </c>
      <c r="T171" s="88">
        <f>AE171*12*60/(PI() * 'Drive Train'!$G$17)/S$2*ABS(S171)</f>
        <v>0</v>
      </c>
      <c r="U171" s="2">
        <f>IF(OR(AD170=1,AND($C$32=Motors!$C$28,'DT-Prelim Calcs'!AI170=1)),0,IF(AG171=0,-(V170+$C$9)/($C$8-$C$9)*$C$7,($C$6*S171-T171)/($C$6*S171)*$C$7*S171))</f>
        <v>0</v>
      </c>
      <c r="V171" s="110">
        <f>IF(AND(AD170=1,AI170=1),0,ABS(U171/$C$7*($C$8-$C$9)+$C$9) *'Drive Train'!$K$55 + V170*(1-'Drive Train'!$K$55))</f>
        <v>0</v>
      </c>
      <c r="W171" s="110">
        <f t="shared" si="196"/>
        <v>0</v>
      </c>
      <c r="X171" s="2">
        <f>MAX(MIN(IF(AND(AI170=1,AG171&lt;0),-1,1)*(W171-$C$9)/($C$8-$C$9)*$C$7-$C$29*AE171/T$2 -  AI170*$C$29/2,X$2),MAX(X$4:X170)*-1)</f>
        <v>-0.19877611615902296</v>
      </c>
      <c r="Y171" s="110">
        <f t="shared" si="197"/>
        <v>0</v>
      </c>
      <c r="Z171" s="110">
        <f t="shared" si="198"/>
        <v>0</v>
      </c>
      <c r="AA171" s="110">
        <f t="shared" si="199"/>
        <v>0</v>
      </c>
      <c r="AB171" s="110" t="e">
        <f t="shared" si="200"/>
        <v>#N/A</v>
      </c>
      <c r="AC171" s="88">
        <f t="shared" si="244"/>
        <v>0</v>
      </c>
      <c r="AD171" s="1">
        <f t="shared" si="201"/>
        <v>1</v>
      </c>
      <c r="AE171" s="110">
        <f t="shared" si="202"/>
        <v>0</v>
      </c>
      <c r="AF171" s="110" t="e">
        <f t="shared" si="203"/>
        <v>#N/A</v>
      </c>
      <c r="AG171" s="110">
        <f>IF(AI170=0,MIN('Drive Train'!$G$35-W170*$C$21*'Drive Train'!$G$38,AG170+W$2)-$C$3,IF(AE170-1&lt;=0,0,IF($C$32=Motors!$C$26,MAX(ABS('Drive Train'!$G$35-W170*$C$21*'Drive Train'!$G$38)*-1,AG170-W$2),MAX(0,ABS('Drive Train'!$G$35-W170*$C$21*'Drive Train'!$G$38)*-1,AG170-W$2))))</f>
        <v>0</v>
      </c>
      <c r="AH171" s="110">
        <f>'Drive Train'!$G$35-ABS(W171)*'DT-Prelim Calcs'!$C$21*'Drive Train'!$G$38</f>
        <v>12.7</v>
      </c>
      <c r="AI171" s="1">
        <f>IF(AJ171&gt;='Drive Train'!$G$30,1,0)</f>
        <v>1</v>
      </c>
      <c r="AJ171" s="110">
        <f>AJ170+0.5*Y171*'DT-Prelim Calcs'!$C$11^2+AE171*'DT-Prelim Calcs'!$C$11</f>
        <v>27.383415475911544</v>
      </c>
      <c r="AK171" s="110">
        <f t="shared" si="281"/>
        <v>0</v>
      </c>
      <c r="AL171" s="119">
        <f>AL170+'DT-Prelim Calcs'!$C$11</f>
        <v>6.680000000000005</v>
      </c>
      <c r="AM171" s="2">
        <f>AW171/'Drive Train'!$G$35</f>
        <v>0.81337203782879675</v>
      </c>
      <c r="AN171" s="88">
        <f>AU171*12*60/(PI() * 'Drive Train'!$G$17)/AM$2*AM171</f>
        <v>3171.7811103182103</v>
      </c>
      <c r="AO171" s="2">
        <f>('DT-Prelim Calcs'!$C$6*AM171-AN171)/('DT-Prelim Calcs'!$C$6*AM171)*'DT-Prelim Calcs'!$C$7*AM171</f>
        <v>0.3810649559501314</v>
      </c>
      <c r="AP171" s="110">
        <f>AO171/'DT-Prelim Calcs'!$C$7*('DT-Prelim Calcs'!$C$8-'DT-Prelim Calcs'!$C$9)+'DT-Prelim Calcs'!$C$9</f>
        <v>26.242259724617945</v>
      </c>
      <c r="AQ171" s="110">
        <f t="shared" si="205"/>
        <v>26.242259724617945</v>
      </c>
      <c r="AR171" s="2">
        <f t="shared" si="245"/>
        <v>0.18129329376472572</v>
      </c>
      <c r="AS171" s="110">
        <f>AR171*'DT-Prelim Calcs'!$C$21/AM$2/'DT-Prelim Calcs'!$C$19/'DT-Prelim Calcs'!$C$18*3.39*'DT-Prelim Calcs'!$C$20</f>
        <v>2.0199336240488672</v>
      </c>
      <c r="AT171" s="88">
        <f t="shared" si="206"/>
        <v>0</v>
      </c>
      <c r="AU171" s="110">
        <f>AS170*'DT-Prelim Calcs'!$C$11+AU170</f>
        <v>34.029952440574512</v>
      </c>
      <c r="AV171" s="110">
        <f>AV170+0.5*AS171*'DT-Prelim Calcs'!$C$11^2+AU171*'DT-Prelim Calcs'!$C$11</f>
        <v>142.06597854432178</v>
      </c>
      <c r="AW171" s="110">
        <f>MIN('Drive Train'!$G$35-AQ170*'DT-Prelim Calcs'!$C$21*'Drive Train'!$G$38,AW170+AQ$2)</f>
        <v>10.329824880425718</v>
      </c>
      <c r="AX171" s="110">
        <f>'Drive Train'!$G$35-AQ171*'DT-Prelim Calcs'!$C$21*'Drive Train'!$G$38</f>
        <v>10.338196624784384</v>
      </c>
      <c r="AY171" s="1">
        <f>IF(AV171&gt;='Drive Train'!$G$30,1,0)</f>
        <v>1</v>
      </c>
      <c r="AZ171" s="110">
        <f t="shared" si="246"/>
        <v>0</v>
      </c>
      <c r="BA171" s="119">
        <f>BA170+'DT-Prelim Calcs'!$C$11</f>
        <v>6.680000000000005</v>
      </c>
      <c r="BB171" s="2">
        <f>BL171/'Drive Train'!$G$35</f>
        <v>0.87091284811185188</v>
      </c>
      <c r="BC171" s="88">
        <f>BJ171*12*60/(PI() * 'Drive Train'!$G$17)/BB$2*BB171</f>
        <v>4053.940323517767</v>
      </c>
      <c r="BD171" s="2">
        <f>('DT-Prelim Calcs'!$C$6*BB171-BC171)/('DT-Prelim Calcs'!$C$6*BB171)*'DT-Prelim Calcs'!$C$7*BB171</f>
        <v>0.24921042813907224</v>
      </c>
      <c r="BE171" s="110">
        <f>BD171/'DT-Prelim Calcs'!$C$7*('DT-Prelim Calcs'!$C$8-'DT-Prelim Calcs'!$C$9)+'DT-Prelim Calcs'!$C$9</f>
        <v>18.200068666638451</v>
      </c>
      <c r="BF171" s="110">
        <f t="shared" si="207"/>
        <v>18.200068666638451</v>
      </c>
      <c r="BG171" s="2">
        <f t="shared" si="247"/>
        <v>1.0746569693449837E-2</v>
      </c>
      <c r="BH171" s="110">
        <f>BG171*'DT-Prelim Calcs'!$C$21/BB$2/'DT-Prelim Calcs'!$C$19/'DT-Prelim Calcs'!$C$18*3.39*'DT-Prelim Calcs'!$C$20</f>
        <v>0.18625620287983952</v>
      </c>
      <c r="BI171" s="88">
        <f t="shared" si="208"/>
        <v>1</v>
      </c>
      <c r="BJ171" s="110">
        <f>BH170*'DT-Prelim Calcs'!$C$11+BJ170</f>
        <v>26.113464834353024</v>
      </c>
      <c r="BK171" s="110">
        <f>BK170+0.5*BH171*'DT-Prelim Calcs'!$C$11^2+BJ171*'DT-Prelim Calcs'!$C$11</f>
        <v>135.51403429709788</v>
      </c>
      <c r="BL171" s="110">
        <f>MIN('Drive Train'!$G$35-BF170*'DT-Prelim Calcs'!$C$21*'Drive Train'!$G$38,BL170+BF$2)</f>
        <v>11.060593171020518</v>
      </c>
      <c r="BM171" s="110">
        <f>'Drive Train'!$G$35-BF171*'DT-Prelim Calcs'!$C$21*'Drive Train'!$G$38</f>
        <v>11.061993820002538</v>
      </c>
      <c r="BN171" s="1">
        <f>IF(BK171&gt;='Drive Train'!$G$30,1,0)</f>
        <v>1</v>
      </c>
      <c r="BO171" s="110">
        <f t="shared" si="248"/>
        <v>0</v>
      </c>
      <c r="BP171" s="119">
        <f>BP170+'DT-Prelim Calcs'!$C$11</f>
        <v>6.680000000000005</v>
      </c>
      <c r="BQ171" s="2">
        <f>CA171/'Drive Train'!$G$35</f>
        <v>0.87461717873696954</v>
      </c>
      <c r="BR171" s="88">
        <f>BY171*12*60/(PI() * 'Drive Train'!$G$17)/BQ$2*BQ171</f>
        <v>4110.0410927917892</v>
      </c>
      <c r="BS171" s="2">
        <f>('DT-Prelim Calcs'!$C$6*BQ171-BR171)/('DT-Prelim Calcs'!$C$6*BQ171)*'DT-Prelim Calcs'!$C$7*BQ171</f>
        <v>0.24088865680741087</v>
      </c>
      <c r="BT171" s="110">
        <f>BS171/'DT-Prelim Calcs'!$C$7*('DT-Prelim Calcs'!$C$8-'DT-Prelim Calcs'!$C$9)+'DT-Prelim Calcs'!$C$9</f>
        <v>17.692499635061939</v>
      </c>
      <c r="BU171" s="110">
        <f t="shared" si="209"/>
        <v>17.692499635061939</v>
      </c>
      <c r="BV171" s="2">
        <f t="shared" si="249"/>
        <v>1.4875796098312577E-4</v>
      </c>
      <c r="BW171" s="110">
        <f>BV171*'DT-Prelim Calcs'!$C$21/BQ$2/'DT-Prelim Calcs'!$C$19/'DT-Prelim Calcs'!$C$18*3.39*'DT-Prelim Calcs'!$C$20</f>
        <v>3.4990219555314775E-3</v>
      </c>
      <c r="BX171" s="88">
        <f t="shared" si="210"/>
        <v>1</v>
      </c>
      <c r="BY171" s="110">
        <f>BW170*'DT-Prelim Calcs'!$C$11+BY170</f>
        <v>19.425152688416194</v>
      </c>
      <c r="BZ171" s="110">
        <f>BZ170+0.5*BW171*'DT-Prelim Calcs'!$C$11^2+BY171*'DT-Prelim Calcs'!$C$11</f>
        <v>113.53589552421775</v>
      </c>
      <c r="CA171" s="110">
        <f>MIN('Drive Train'!$G$35-BU170*'DT-Prelim Calcs'!$C$21*'Drive Train'!$G$38,CA170+BU$2)</f>
        <v>11.107638169959513</v>
      </c>
      <c r="CB171" s="110">
        <f>'Drive Train'!$G$35-BU171*'DT-Prelim Calcs'!$C$21*'Drive Train'!$G$38</f>
        <v>11.107675032844424</v>
      </c>
      <c r="CC171" s="1">
        <f>IF(BZ171&gt;='Drive Train'!$G$30,1,0)</f>
        <v>1</v>
      </c>
      <c r="CD171" s="110">
        <f t="shared" si="250"/>
        <v>0</v>
      </c>
      <c r="CE171" s="119">
        <f>CE170+'DT-Prelim Calcs'!$C$11</f>
        <v>6.680000000000005</v>
      </c>
      <c r="CF171" s="2">
        <f>CP171/'Drive Train'!$G$35</f>
        <v>0.87467040355095593</v>
      </c>
      <c r="CG171" s="88">
        <f>CN171*12*60/(PI() * 'Drive Train'!$G$17)/CF$2*CF171</f>
        <v>4110.8342855325091</v>
      </c>
      <c r="CH171" s="2">
        <f>('DT-Prelim Calcs'!$C$6*CF171-CG171)/('DT-Prelim Calcs'!$C$6*CF171)*'DT-Prelim Calcs'!$C$7*CF171</f>
        <v>0.24077219664369071</v>
      </c>
      <c r="CI171" s="110">
        <f>CH171/'DT-Prelim Calcs'!$C$7*('DT-Prelim Calcs'!$C$8-'DT-Prelim Calcs'!$C$9)+'DT-Prelim Calcs'!$C$9</f>
        <v>17.68539639103362</v>
      </c>
      <c r="CJ171" s="110">
        <f t="shared" si="211"/>
        <v>17.68539639103362</v>
      </c>
      <c r="CK171" s="2">
        <f t="shared" si="251"/>
        <v>4.8980198621983995E-7</v>
      </c>
      <c r="CL171" s="110">
        <f>CK171*'DT-Prelim Calcs'!$C$21/CF$2/'DT-Prelim Calcs'!$C$19/'DT-Prelim Calcs'!$C$18*3.39*'DT-Prelim Calcs'!$C$20</f>
        <v>1.4552735412637766E-5</v>
      </c>
      <c r="CM171" s="88">
        <f t="shared" si="212"/>
        <v>1</v>
      </c>
      <c r="CN171" s="110">
        <f>CL170*'DT-Prelim Calcs'!$C$11+CN170</f>
        <v>15.380277744150675</v>
      </c>
      <c r="CO171" s="110">
        <f>CO170+0.5*CL171*'DT-Prelim Calcs'!$C$11^2+CN171*'DT-Prelim Calcs'!$C$11</f>
        <v>94.71122873988655</v>
      </c>
      <c r="CP171" s="110">
        <f>MIN('Drive Train'!$G$35-CJ170*'DT-Prelim Calcs'!$C$21*'Drive Train'!$G$38,CP170+CJ$2)</f>
        <v>11.10831412509714</v>
      </c>
      <c r="CQ171" s="110">
        <f>'Drive Train'!$G$35-CJ171*'DT-Prelim Calcs'!$C$21*'Drive Train'!$G$38</f>
        <v>11.108314324806974</v>
      </c>
      <c r="CR171" s="1">
        <f>IF(CO171&gt;='Drive Train'!$G$30,1,0)</f>
        <v>1</v>
      </c>
      <c r="CS171" s="110">
        <f t="shared" si="252"/>
        <v>0</v>
      </c>
      <c r="CT171" s="119">
        <f>CT170+'DT-Prelim Calcs'!$C$11</f>
        <v>6.680000000000005</v>
      </c>
      <c r="CU171" s="2">
        <f>DE171/'Drive Train'!$G$35</f>
        <v>0.87467058529356012</v>
      </c>
      <c r="CV171" s="88">
        <f>DC171*12*60/(PI() * 'Drive Train'!$G$17)/CU$2*CU171</f>
        <v>4110.8369379221622</v>
      </c>
      <c r="CW171" s="2">
        <f>('DT-Prelim Calcs'!$C$6*CU171-CV171)/('DT-Prelim Calcs'!$C$6*CU171)*'DT-Prelim Calcs'!$C$7*CU171</f>
        <v>0.24077181251216484</v>
      </c>
      <c r="CX171" s="110">
        <f>CW171/'DT-Prelim Calcs'!$C$7*('DT-Prelim Calcs'!$C$8-'DT-Prelim Calcs'!$C$9)+'DT-Prelim Calcs'!$C$9</f>
        <v>17.685372961734878</v>
      </c>
      <c r="CY171" s="110">
        <f t="shared" si="213"/>
        <v>17.685372961734878</v>
      </c>
      <c r="CZ171" s="2">
        <f t="shared" si="253"/>
        <v>3.48460926780092E-10</v>
      </c>
      <c r="DA171" s="110">
        <f>CZ171*'DT-Prelim Calcs'!$C$21/CU$2/'DT-Prelim Calcs'!$C$19/'DT-Prelim Calcs'!$C$18*3.39*'DT-Prelim Calcs'!$C$20</f>
        <v>1.2510219651729278E-8</v>
      </c>
      <c r="DB171" s="88">
        <f t="shared" si="214"/>
        <v>1</v>
      </c>
      <c r="DC171" s="110">
        <f>DA170*'DT-Prelim Calcs'!$C$11+DC170</f>
        <v>12.728511287192481</v>
      </c>
      <c r="DD171" s="110">
        <f>DD170+0.5*DA171*'DT-Prelim Calcs'!$C$11^2+DC171*'DT-Prelim Calcs'!$C$11</f>
        <v>80.41702376056864</v>
      </c>
      <c r="DE171" s="110">
        <f>MIN('Drive Train'!$G$35-CY170*'DT-Prelim Calcs'!$C$21*'Drive Train'!$G$38,DE170+CY$2)</f>
        <v>11.108316433228213</v>
      </c>
      <c r="DF171" s="110">
        <f>'Drive Train'!$G$35-CY171*'DT-Prelim Calcs'!$C$21*'Drive Train'!$G$38</f>
        <v>11.108316433443861</v>
      </c>
      <c r="DG171" s="1">
        <f>IF(DD171&gt;='Drive Train'!$G$30,1,0)</f>
        <v>1</v>
      </c>
      <c r="DH171" s="110">
        <f t="shared" si="254"/>
        <v>0</v>
      </c>
      <c r="DI171" s="119">
        <f>DI170+'DT-Prelim Calcs'!$C$11</f>
        <v>6.680000000000005</v>
      </c>
      <c r="DJ171" s="2">
        <f>DT171/'Drive Train'!$G$35</f>
        <v>0.87467058542859599</v>
      </c>
      <c r="DK171" s="88">
        <f>DR171*12*60/(PI() * 'Drive Train'!$G$17)/DJ$2*DJ171</f>
        <v>4110.8369398420627</v>
      </c>
      <c r="DL171" s="2">
        <f>('DT-Prelim Calcs'!$C$6*DJ171-DK171)/('DT-Prelim Calcs'!$C$6*DJ171)*'DT-Prelim Calcs'!$C$7*DJ171</f>
        <v>0.24077181223902774</v>
      </c>
      <c r="DM171" s="110">
        <f>DL171/'DT-Prelim Calcs'!$C$7*('DT-Prelim Calcs'!$C$8-'DT-Prelim Calcs'!$C$9)+'DT-Prelim Calcs'!$C$9</f>
        <v>17.68537294507545</v>
      </c>
      <c r="DN171" s="110">
        <f t="shared" si="215"/>
        <v>17.68537294507545</v>
      </c>
      <c r="DO171" s="2">
        <f t="shared" si="255"/>
        <v>4.6768144912334719E-14</v>
      </c>
      <c r="DP171" s="110">
        <f>DO171*'DT-Prelim Calcs'!$C$21/DJ$2/'DT-Prelim Calcs'!$C$19/'DT-Prelim Calcs'!$C$18*3.39*'DT-Prelim Calcs'!$C$20</f>
        <v>1.9685294232081951E-12</v>
      </c>
      <c r="DQ171" s="88">
        <f t="shared" si="216"/>
        <v>1</v>
      </c>
      <c r="DR171" s="110">
        <f>DP170*'DT-Prelim Calcs'!$C$11+DR170</f>
        <v>10.856671395411446</v>
      </c>
      <c r="DS171" s="110">
        <f>DS170+0.5*DP171*'DT-Prelim Calcs'!$C$11^2+DR171*'DT-Prelim Calcs'!$C$11</f>
        <v>69.555926412935037</v>
      </c>
      <c r="DT171" s="110">
        <f>MIN('Drive Train'!$G$35-DN170*'DT-Prelim Calcs'!$C$21*'Drive Train'!$G$38,DT170+DN$2)</f>
        <v>11.108316434943168</v>
      </c>
      <c r="DU171" s="110">
        <f>'Drive Train'!$G$35-DN171*'DT-Prelim Calcs'!$C$21*'Drive Train'!$G$38</f>
        <v>11.108316434943209</v>
      </c>
      <c r="DV171" s="1">
        <f>IF(DS171&gt;='Drive Train'!$G$30,1,0)</f>
        <v>1</v>
      </c>
      <c r="DW171" s="110">
        <f t="shared" si="256"/>
        <v>0</v>
      </c>
      <c r="DX171" s="119">
        <f>DX170+'DT-Prelim Calcs'!$C$11</f>
        <v>6.680000000000005</v>
      </c>
      <c r="DY171" s="2">
        <f>EI171/'Drive Train'!$G$35</f>
        <v>0.87467058542861498</v>
      </c>
      <c r="DZ171" s="88">
        <f>EG171*12*60/(PI() * 'Drive Train'!$G$17)/DY$2*DY171</f>
        <v>4110.8369398423247</v>
      </c>
      <c r="EA171" s="2">
        <f>('DT-Prelim Calcs'!$C$6*DY171-DZ171)/('DT-Prelim Calcs'!$C$6*DY171)*'DT-Prelim Calcs'!$C$7*DY171</f>
        <v>0.24077181223899125</v>
      </c>
      <c r="EB171" s="110">
        <f>EA171/'DT-Prelim Calcs'!$C$7*('DT-Prelim Calcs'!$C$8-'DT-Prelim Calcs'!$C$9)+'DT-Prelim Calcs'!$C$9</f>
        <v>17.685372945073226</v>
      </c>
      <c r="EC171" s="110">
        <f t="shared" si="217"/>
        <v>17.685372945073226</v>
      </c>
      <c r="ED171" s="2">
        <f t="shared" si="257"/>
        <v>1.3877787807814457E-16</v>
      </c>
      <c r="EE171" s="110">
        <f>ED171*'DT-Prelim Calcs'!$C$21/DY$2/'DT-Prelim Calcs'!$C$19/'DT-Prelim Calcs'!$C$18*3.39*'DT-Prelim Calcs'!$C$20</f>
        <v>6.7003532470867188E-15</v>
      </c>
      <c r="EF171" s="88">
        <f t="shared" si="218"/>
        <v>1</v>
      </c>
      <c r="EG171" s="110">
        <f>EE170*'DT-Prelim Calcs'!$C$11+EG170</f>
        <v>9.4647904472821693</v>
      </c>
      <c r="EH171" s="110">
        <f>EH170+0.5*EE171*'DT-Prelim Calcs'!$C$11^2+EG171*'DT-Prelim Calcs'!$C$11</f>
        <v>61.148545041985642</v>
      </c>
      <c r="EI171" s="110">
        <f>MIN('Drive Train'!$G$35-EC170*'DT-Prelim Calcs'!$C$21*'Drive Train'!$G$38,EI170+EC$2)</f>
        <v>11.10831643494341</v>
      </c>
      <c r="EJ171" s="110">
        <f>'Drive Train'!$G$35-EC171*'DT-Prelim Calcs'!$C$21*'Drive Train'!$G$38</f>
        <v>11.10831643494341</v>
      </c>
      <c r="EK171" s="1">
        <f>IF(EH171&gt;='Drive Train'!$G$30,1,0)</f>
        <v>1</v>
      </c>
      <c r="EL171" s="110">
        <f t="shared" si="258"/>
        <v>0</v>
      </c>
      <c r="EM171" s="119">
        <f>EM170+'DT-Prelim Calcs'!$C$11</f>
        <v>6.680000000000005</v>
      </c>
      <c r="EN171" s="2">
        <f>EX171/'Drive Train'!$G$35</f>
        <v>0.87467058542861498</v>
      </c>
      <c r="EO171" s="88">
        <f>EV171*12*60/(PI() * 'Drive Train'!$G$17)/EN$2*EN171</f>
        <v>4110.8369398423256</v>
      </c>
      <c r="EP171" s="2">
        <f>('DT-Prelim Calcs'!$C$6*EN171-EO171)/('DT-Prelim Calcs'!$C$6*EN171)*'DT-Prelim Calcs'!$C$7*EN171</f>
        <v>0.24077181223899105</v>
      </c>
      <c r="EQ171" s="110">
        <f>EP171/'DT-Prelim Calcs'!$C$7*('DT-Prelim Calcs'!$C$8-'DT-Prelim Calcs'!$C$9)+'DT-Prelim Calcs'!$C$9</f>
        <v>17.685372945073215</v>
      </c>
      <c r="ER171" s="110">
        <f t="shared" si="219"/>
        <v>17.685372945073215</v>
      </c>
      <c r="ES171" s="2">
        <f t="shared" si="259"/>
        <v>-8.3266726846886741E-17</v>
      </c>
      <c r="ET171" s="110">
        <f>ES171*'DT-Prelim Calcs'!$C$21/EN$2/'DT-Prelim Calcs'!$C$19/'DT-Prelim Calcs'!$C$18*3.39*'DT-Prelim Calcs'!$C$20</f>
        <v>-4.5356237364894706E-15</v>
      </c>
      <c r="EU171" s="88">
        <f t="shared" si="220"/>
        <v>1</v>
      </c>
      <c r="EV171" s="110">
        <f>ET170*'DT-Prelim Calcs'!$C$11+EV170</f>
        <v>8.3892460782728335</v>
      </c>
      <c r="EW171" s="110">
        <f>EW170+0.5*ET171*'DT-Prelim Calcs'!$C$11^2+EV171*'DT-Prelim Calcs'!$C$11</f>
        <v>54.496720149420824</v>
      </c>
      <c r="EX171" s="110">
        <f>MIN('Drive Train'!$G$35-ER170*'DT-Prelim Calcs'!$C$21*'Drive Train'!$G$38,EX170+ER$2)</f>
        <v>11.10831643494341</v>
      </c>
      <c r="EY171" s="110">
        <f>'Drive Train'!$G$35-ER171*'DT-Prelim Calcs'!$C$21*'Drive Train'!$G$38</f>
        <v>11.10831643494341</v>
      </c>
      <c r="EZ171" s="1">
        <f>IF(EW171&gt;='Drive Train'!$G$30,1,0)</f>
        <v>1</v>
      </c>
      <c r="FA171" s="110">
        <f t="shared" si="260"/>
        <v>0</v>
      </c>
      <c r="FB171" s="119">
        <f>FB170+'DT-Prelim Calcs'!$C$11</f>
        <v>6.680000000000005</v>
      </c>
      <c r="FC171" s="2">
        <f>FM171/'Drive Train'!$G$35</f>
        <v>0.87467058542861498</v>
      </c>
      <c r="FD171" s="88">
        <f>FK171*12*60/(PI() * 'Drive Train'!$G$17)/FC$2*FC171</f>
        <v>4110.8369398423247</v>
      </c>
      <c r="FE171" s="2">
        <f>('DT-Prelim Calcs'!$C$6*FC171-FD171)/('DT-Prelim Calcs'!$C$6*FC171)*'DT-Prelim Calcs'!$C$7*FC171</f>
        <v>0.24077181223899125</v>
      </c>
      <c r="FF171" s="110">
        <f>FE171/'DT-Prelim Calcs'!$C$7*('DT-Prelim Calcs'!$C$8-'DT-Prelim Calcs'!$C$9)+'DT-Prelim Calcs'!$C$9</f>
        <v>17.685372945073226</v>
      </c>
      <c r="FG171" s="110">
        <f t="shared" si="221"/>
        <v>17.685372945073226</v>
      </c>
      <c r="FH171" s="2">
        <f t="shared" si="261"/>
        <v>1.1102230246251565E-16</v>
      </c>
      <c r="FI171" s="110">
        <f>FH171*'DT-Prelim Calcs'!$C$21/FC$2/'DT-Prelim Calcs'!$C$19/'DT-Prelim Calcs'!$C$18*3.39*'DT-Prelim Calcs'!$C$20</f>
        <v>6.7347140329692135E-15</v>
      </c>
      <c r="FJ171" s="88">
        <f t="shared" si="222"/>
        <v>1</v>
      </c>
      <c r="FK171" s="110">
        <f>FI170*'DT-Prelim Calcs'!$C$11+FK170</f>
        <v>7.5332005600817276</v>
      </c>
      <c r="FL171" s="110">
        <f>FL170+0.5*FI171*'DT-Prelim Calcs'!$C$11^2+FK171*'DT-Prelim Calcs'!$C$11</f>
        <v>49.125858747667195</v>
      </c>
      <c r="FM171" s="110">
        <f>MIN('Drive Train'!$G$35-FG170*'DT-Prelim Calcs'!$C$21*'Drive Train'!$G$38,FM170+FG$2)</f>
        <v>11.10831643494341</v>
      </c>
      <c r="FN171" s="110">
        <f>'Drive Train'!$G$35-FG171*'DT-Prelim Calcs'!$C$21*'Drive Train'!$G$38</f>
        <v>11.10831643494341</v>
      </c>
      <c r="FO171" s="1">
        <f>IF(FL171&gt;='Drive Train'!$G$30,1,0)</f>
        <v>1</v>
      </c>
      <c r="FP171" s="110">
        <f t="shared" si="262"/>
        <v>0</v>
      </c>
      <c r="FQ171" s="119">
        <f>FQ170+'DT-Prelim Calcs'!$C$11</f>
        <v>6.680000000000005</v>
      </c>
      <c r="FR171" s="2">
        <f>GB171/'Drive Train'!$G$35</f>
        <v>0.87467058542861498</v>
      </c>
      <c r="FS171" s="88">
        <f>FZ171*12*60/(PI() * 'Drive Train'!$G$17)/FR$2*FR171</f>
        <v>4110.8369398423247</v>
      </c>
      <c r="FT171" s="2">
        <f>('DT-Prelim Calcs'!$C$6*FR171-FS171)/('DT-Prelim Calcs'!$C$6*FR171)*'DT-Prelim Calcs'!$C$7*FR171</f>
        <v>0.24077181223899125</v>
      </c>
      <c r="FU171" s="110">
        <f>FT171/'DT-Prelim Calcs'!$C$7*('DT-Prelim Calcs'!$C$8-'DT-Prelim Calcs'!$C$9)+'DT-Prelim Calcs'!$C$9</f>
        <v>17.685372945073226</v>
      </c>
      <c r="FV171" s="110">
        <f t="shared" si="223"/>
        <v>17.685372945073226</v>
      </c>
      <c r="FW171" s="2">
        <f t="shared" si="263"/>
        <v>1.3877787807814457E-16</v>
      </c>
      <c r="FX171" s="110">
        <f>FW171*'DT-Prelim Calcs'!$C$21/FR$2/'DT-Prelim Calcs'!$C$19/'DT-Prelim Calcs'!$C$18*3.39*'DT-Prelim Calcs'!$C$20</f>
        <v>9.2774121882739154E-15</v>
      </c>
      <c r="FY171" s="88">
        <f t="shared" si="224"/>
        <v>1</v>
      </c>
      <c r="FZ171" s="110">
        <f>FX170*'DT-Prelim Calcs'!$C$11+FZ170</f>
        <v>6.8356819897037893</v>
      </c>
      <c r="GA171" s="110">
        <f>GA170+0.5*FX171*'DT-Prelim Calcs'!$C$11^2+FZ171*'DT-Prelim Calcs'!$C$11</f>
        <v>44.705807846515192</v>
      </c>
      <c r="GB171" s="110">
        <f>MIN('Drive Train'!$G$35-FV170*'DT-Prelim Calcs'!$C$21*'Drive Train'!$G$38,GB170+FV$2)</f>
        <v>11.10831643494341</v>
      </c>
      <c r="GC171" s="110">
        <f>'Drive Train'!$G$35-FV171*'DT-Prelim Calcs'!$C$21*'Drive Train'!$G$38</f>
        <v>11.10831643494341</v>
      </c>
      <c r="GD171" s="1">
        <f>IF(GA171&gt;='Drive Train'!$G$30,1,0)</f>
        <v>1</v>
      </c>
      <c r="GE171" s="110">
        <f t="shared" si="264"/>
        <v>0</v>
      </c>
      <c r="GF171" s="119">
        <f>GF170+'DT-Prelim Calcs'!$C$11</f>
        <v>6.680000000000005</v>
      </c>
      <c r="GG171" s="2">
        <f>GQ171/'Drive Train'!$G$35</f>
        <v>0.87467058536705034</v>
      </c>
      <c r="GH171" s="88">
        <f>GO171*12*60/(PI() * 'Drive Train'!$G$17)/GG$2*GG171</f>
        <v>4110.8369389721502</v>
      </c>
      <c r="GI171" s="2">
        <f>('DT-Prelim Calcs'!$C$6*GG171-GH171)/('DT-Prelim Calcs'!$C$6*GG171)*'DT-Prelim Calcs'!$C$7*GG171</f>
        <v>0.24077181236227871</v>
      </c>
      <c r="GJ171" s="110">
        <f>GI171/'DT-Prelim Calcs'!$C$7*('DT-Prelim Calcs'!$C$8-'DT-Prelim Calcs'!$C$9)+'DT-Prelim Calcs'!$C$9</f>
        <v>17.685372952592886</v>
      </c>
      <c r="GK171" s="110">
        <f t="shared" si="265"/>
        <v>17.685372952592886</v>
      </c>
      <c r="GL171" s="2">
        <f t="shared" si="266"/>
        <v>1.5730672320302119E-10</v>
      </c>
      <c r="GM171" s="110">
        <f>GL171*'DT-Prelim Calcs'!$C$21/GG$2/'DT-Prelim Calcs'!$C$19/'DT-Prelim Calcs'!$C$18*3.39*'DT-Prelim Calcs'!$C$20</f>
        <v>5.8422668389688866E-9</v>
      </c>
      <c r="GN171" s="88">
        <f t="shared" si="225"/>
        <v>1</v>
      </c>
      <c r="GO171" s="110">
        <f>GM170*'DT-Prelim Calcs'!$C$11+GO170</f>
        <v>12.30422757972833</v>
      </c>
      <c r="GP171" s="110">
        <f>GP170+0.5*GM171*'DT-Prelim Calcs'!$C$11^2+GO171*'DT-Prelim Calcs'!$C$11</f>
        <v>76.113936595351845</v>
      </c>
      <c r="GQ171" s="110">
        <f>MIN('Drive Train'!$G$35-GK170*'DT-Prelim Calcs'!$C$21*'Drive Train'!$G$38,GQ170+GK$2)</f>
        <v>11.108316434161539</v>
      </c>
      <c r="GR171" s="110">
        <f>'Drive Train'!$G$35-GK171*'DT-Prelim Calcs'!$C$21*'Drive Train'!$G$38</f>
        <v>11.108316434266639</v>
      </c>
      <c r="GS171" s="1">
        <f>IF(GP171&gt;='Drive Train'!$G$30,1,0)</f>
        <v>1</v>
      </c>
      <c r="GT171" s="110">
        <f t="shared" si="267"/>
        <v>0</v>
      </c>
      <c r="GU171" s="119">
        <f>GU170+'DT-Prelim Calcs'!$C$11</f>
        <v>6.680000000000005</v>
      </c>
      <c r="GV171" s="2">
        <f>HF171/'Drive Train'!$G$35</f>
        <v>0.87467058538460762</v>
      </c>
      <c r="GW171" s="88">
        <f>HD171*12*60/(PI() * 'Drive Train'!$G$17)/GV$2*GV171</f>
        <v>4110.8369392203103</v>
      </c>
      <c r="GX171" s="2">
        <f>('DT-Prelim Calcs'!$C$6*GV171-GW171)/('DT-Prelim Calcs'!$C$6*GV171)*'DT-Prelim Calcs'!$C$7*GV171</f>
        <v>0.24077181232711908</v>
      </c>
      <c r="GY171" s="110">
        <f>GX171/'DT-Prelim Calcs'!$C$7*('DT-Prelim Calcs'!$C$8-'DT-Prelim Calcs'!$C$9)+'DT-Prelim Calcs'!$C$9</f>
        <v>17.685372950448397</v>
      </c>
      <c r="GZ171" s="110">
        <f t="shared" si="226"/>
        <v>17.685372950448397</v>
      </c>
      <c r="HA171" s="2">
        <f t="shared" si="268"/>
        <v>1.1244538633548018E-10</v>
      </c>
      <c r="HB171" s="110">
        <f>HA171*'DT-Prelim Calcs'!$C$21/GV$2/'DT-Prelim Calcs'!$C$19/'DT-Prelim Calcs'!$C$18*3.39*'DT-Prelim Calcs'!$C$20</f>
        <v>4.1761466923125383E-9</v>
      </c>
      <c r="HC171" s="88">
        <f t="shared" si="227"/>
        <v>1</v>
      </c>
      <c r="HD171" s="110">
        <f>HB170*'DT-Prelim Calcs'!$C$11+HD170</f>
        <v>12.30422758022412</v>
      </c>
      <c r="HE171" s="110">
        <f>HE170+0.5*HB171*'DT-Prelim Calcs'!$C$11^2+HD171*'DT-Prelim Calcs'!$C$11</f>
        <v>76.781553619308795</v>
      </c>
      <c r="HF171" s="110">
        <f>MIN('Drive Train'!$G$35-GZ170*'DT-Prelim Calcs'!$C$21*'Drive Train'!$G$38,HF170+GZ$2)</f>
        <v>11.108316434384516</v>
      </c>
      <c r="HG171" s="110">
        <f>'Drive Train'!$G$35-GZ171*'DT-Prelim Calcs'!$C$21*'Drive Train'!$G$38</f>
        <v>11.108316434459644</v>
      </c>
      <c r="HH171" s="1">
        <f>IF(HE171&gt;='Drive Train'!$G$30,1,0)</f>
        <v>1</v>
      </c>
      <c r="HI171" s="110">
        <f t="shared" si="269"/>
        <v>0</v>
      </c>
      <c r="HJ171" s="119">
        <f>HJ170+'DT-Prelim Calcs'!$C$11</f>
        <v>6.680000000000005</v>
      </c>
      <c r="HK171" s="2">
        <f>HU171/'Drive Train'!$G$35</f>
        <v>0.87467058539311437</v>
      </c>
      <c r="HL171" s="88">
        <f>HS171*12*60/(PI() * 'Drive Train'!$G$17)/HK$2*HK171</f>
        <v>4110.8369393405483</v>
      </c>
      <c r="HM171" s="2">
        <f>('DT-Prelim Calcs'!$C$6*HK171-HL171)/('DT-Prelim Calcs'!$C$6*HK171)*'DT-Prelim Calcs'!$C$7*HK171</f>
        <v>0.2407718123100836</v>
      </c>
      <c r="HN171" s="110">
        <f>HM171/'DT-Prelim Calcs'!$C$7*('DT-Prelim Calcs'!$C$8-'DT-Prelim Calcs'!$C$9)+'DT-Prelim Calcs'!$C$9</f>
        <v>17.685372949409356</v>
      </c>
      <c r="HO171" s="110">
        <f t="shared" si="228"/>
        <v>17.685372949409356</v>
      </c>
      <c r="HP171" s="2">
        <f t="shared" si="270"/>
        <v>9.0709301181490787E-11</v>
      </c>
      <c r="HQ171" s="110">
        <f>HP171*'DT-Prelim Calcs'!$C$21/HK$2/'DT-Prelim Calcs'!$C$19/'DT-Prelim Calcs'!$C$18*3.39*'DT-Prelim Calcs'!$C$20</f>
        <v>3.3688829789856488E-9</v>
      </c>
      <c r="HR171" s="88">
        <f t="shared" si="229"/>
        <v>1</v>
      </c>
      <c r="HS171" s="110">
        <f>HQ170*'DT-Prelim Calcs'!$C$11+HS170</f>
        <v>12.304227580464339</v>
      </c>
      <c r="HT171" s="110">
        <f>HT170+0.5*HQ171*'DT-Prelim Calcs'!$C$11^2+HS171*'DT-Prelim Calcs'!$C$11</f>
        <v>77.250276384045364</v>
      </c>
      <c r="HU171" s="110">
        <f>MIN('Drive Train'!$G$35-HO170*'DT-Prelim Calcs'!$C$21*'Drive Train'!$G$38,HU170+HO$2)</f>
        <v>11.108316434492552</v>
      </c>
      <c r="HV171" s="110">
        <f>'Drive Train'!$G$35-HO171*'DT-Prelim Calcs'!$C$21*'Drive Train'!$G$38</f>
        <v>11.108316434553156</v>
      </c>
      <c r="HW171" s="1">
        <f>IF(HT171&gt;='Drive Train'!$G$30,1,0)</f>
        <v>1</v>
      </c>
      <c r="HX171" s="110">
        <f t="shared" si="271"/>
        <v>0</v>
      </c>
      <c r="HY171" s="119">
        <f>HY170+'DT-Prelim Calcs'!$C$11</f>
        <v>6.680000000000005</v>
      </c>
      <c r="HZ171" s="2">
        <f>IJ171/'Drive Train'!$G$35</f>
        <v>0.87467058539768905</v>
      </c>
      <c r="IA171" s="88">
        <f>IH171*12*60/(PI() * 'Drive Train'!$G$17)/HZ$2*HZ171</f>
        <v>4110.8369394052052</v>
      </c>
      <c r="IB171" s="2">
        <f>('DT-Prelim Calcs'!$C$6*HZ171-IA171)/('DT-Prelim Calcs'!$C$6*HZ171)*'DT-Prelim Calcs'!$C$7*HZ171</f>
        <v>0.24077181230092309</v>
      </c>
      <c r="IC171" s="110">
        <f>IB171/'DT-Prelim Calcs'!$C$7*('DT-Prelim Calcs'!$C$8-'DT-Prelim Calcs'!$C$9)+'DT-Prelim Calcs'!$C$9</f>
        <v>17.685372948850627</v>
      </c>
      <c r="ID171" s="110">
        <f t="shared" si="230"/>
        <v>17.685372948850627</v>
      </c>
      <c r="IE171" s="2">
        <f t="shared" si="272"/>
        <v>7.9020984200539601E-11</v>
      </c>
      <c r="IF171" s="110">
        <f>IE171*'DT-Prelim Calcs'!$C$21/HZ$2/'DT-Prelim Calcs'!$C$19/'DT-Prelim Calcs'!$C$18*3.39*'DT-Prelim Calcs'!$C$20</f>
        <v>2.9347866777548532E-9</v>
      </c>
      <c r="IG171" s="88">
        <f t="shared" si="231"/>
        <v>1</v>
      </c>
      <c r="IH171" s="110">
        <f>IF170*'DT-Prelim Calcs'!$C$11+IH170</f>
        <v>12.304227580593516</v>
      </c>
      <c r="II171" s="110">
        <f>II170+0.5*IF171*'DT-Prelim Calcs'!$C$11^2+IH171*'DT-Prelim Calcs'!$C$11</f>
        <v>77.579341755283224</v>
      </c>
      <c r="IJ171" s="110">
        <f>MIN('Drive Train'!$G$35-ID170*'DT-Prelim Calcs'!$C$21*'Drive Train'!$G$38,IJ170+ID$2)</f>
        <v>11.10831643455065</v>
      </c>
      <c r="IK171" s="110">
        <f>'Drive Train'!$G$35-ID171*'DT-Prelim Calcs'!$C$21*'Drive Train'!$G$38</f>
        <v>11.108316434603443</v>
      </c>
      <c r="IL171" s="1">
        <f>IF(II171&gt;='Drive Train'!$G$30,1,0)</f>
        <v>1</v>
      </c>
      <c r="IM171" s="110">
        <f t="shared" si="273"/>
        <v>0</v>
      </c>
      <c r="IN171" s="119">
        <f>IN170+'DT-Prelim Calcs'!$C$11</f>
        <v>6.680000000000005</v>
      </c>
      <c r="IO171" s="2">
        <f>IY171/'Drive Train'!$G$35</f>
        <v>0.87467058540037423</v>
      </c>
      <c r="IP171" s="88">
        <f>IW171*12*60/(PI() * 'Drive Train'!$G$17)/IO$2*IO171</f>
        <v>4110.836939443162</v>
      </c>
      <c r="IQ171" s="2">
        <f>('DT-Prelim Calcs'!$C$6*IO171-IP171)/('DT-Prelim Calcs'!$C$6*IO171)*'DT-Prelim Calcs'!$C$7*IO171</f>
        <v>0.24077181229554498</v>
      </c>
      <c r="IR171" s="110">
        <f>IQ171/'DT-Prelim Calcs'!$C$7*('DT-Prelim Calcs'!$C$8-'DT-Prelim Calcs'!$C$9)+'DT-Prelim Calcs'!$C$9</f>
        <v>17.685372948522605</v>
      </c>
      <c r="IS171" s="110">
        <f t="shared" si="232"/>
        <v>17.685372948522605</v>
      </c>
      <c r="IT171" s="2">
        <f t="shared" si="274"/>
        <v>7.2159000996663281E-11</v>
      </c>
      <c r="IU171" s="110">
        <f>IT171*'DT-Prelim Calcs'!$C$21/IO$2/'DT-Prelim Calcs'!$C$19/'DT-Prelim Calcs'!$C$18*3.39*'DT-Prelim Calcs'!$C$20</f>
        <v>2.6799371957665447E-9</v>
      </c>
      <c r="IV171" s="88">
        <f t="shared" si="233"/>
        <v>1</v>
      </c>
      <c r="IW171" s="110">
        <f>IU170*'DT-Prelim Calcs'!$C$11+IW170</f>
        <v>12.30422758066935</v>
      </c>
      <c r="IX171" s="110">
        <f>IX170+0.5*IU171*'DT-Prelim Calcs'!$C$11^2+IW171*'DT-Prelim Calcs'!$C$11</f>
        <v>77.812059536721918</v>
      </c>
      <c r="IY171" s="110">
        <f>MIN('Drive Train'!$G$35-IS170*'DT-Prelim Calcs'!$C$21*'Drive Train'!$G$38,IY170+IS$2)</f>
        <v>11.108316434584752</v>
      </c>
      <c r="IZ171" s="110">
        <f>'Drive Train'!$G$35-IS171*'DT-Prelim Calcs'!$C$21*'Drive Train'!$G$38</f>
        <v>11.108316434632965</v>
      </c>
      <c r="JA171" s="1">
        <f>IF(IX171&gt;='Drive Train'!$G$30,1,0)</f>
        <v>1</v>
      </c>
      <c r="JB171" s="110">
        <f t="shared" si="275"/>
        <v>0</v>
      </c>
      <c r="JC171" s="119">
        <f>JC170+'DT-Prelim Calcs'!$C$11</f>
        <v>6.680000000000005</v>
      </c>
      <c r="JD171" s="2">
        <f>JN171/'Drive Train'!$G$35</f>
        <v>0.87467058540194698</v>
      </c>
      <c r="JE171" s="88">
        <f>JL171*12*60/(PI() * 'Drive Train'!$G$17)/JD$2*JD171</f>
        <v>4110.8369394653892</v>
      </c>
      <c r="JF171" s="2">
        <f>('DT-Prelim Calcs'!$C$6*JD171-JE171)/('DT-Prelim Calcs'!$C$6*JD171)*'DT-Prelim Calcs'!$C$7*JD171</f>
        <v>0.24077181229239608</v>
      </c>
      <c r="JG171" s="110">
        <f>JF171/'DT-Prelim Calcs'!$C$7*('DT-Prelim Calcs'!$C$8-'DT-Prelim Calcs'!$C$9)+'DT-Prelim Calcs'!$C$9</f>
        <v>17.685372948330542</v>
      </c>
      <c r="JH171" s="110">
        <f t="shared" si="234"/>
        <v>17.685372948330542</v>
      </c>
      <c r="JI171" s="2">
        <f t="shared" si="276"/>
        <v>6.814115938169607E-11</v>
      </c>
      <c r="JJ171" s="110">
        <f>JI171*'DT-Prelim Calcs'!$C$21/JD$2/'DT-Prelim Calcs'!$C$19/'DT-Prelim Calcs'!$C$18*3.39*'DT-Prelim Calcs'!$C$20</f>
        <v>2.5307172364831943E-9</v>
      </c>
      <c r="JK171" s="88">
        <f t="shared" si="235"/>
        <v>1</v>
      </c>
      <c r="JL171" s="110">
        <f>JJ170*'DT-Prelim Calcs'!$C$11+JL170</f>
        <v>12.304227580713754</v>
      </c>
      <c r="JM171" s="110">
        <f>JM170+0.5*JJ171*'DT-Prelim Calcs'!$C$11^2+JL171*'DT-Prelim Calcs'!$C$11</f>
        <v>77.969692280872309</v>
      </c>
      <c r="JN171" s="110">
        <f>MIN('Drive Train'!$G$35-JH170*'DT-Prelim Calcs'!$C$21*'Drive Train'!$G$38,JN170+JH$2)</f>
        <v>11.108316434604726</v>
      </c>
      <c r="JO171" s="110">
        <f>'Drive Train'!$G$35-JH171*'DT-Prelim Calcs'!$C$21*'Drive Train'!$G$38</f>
        <v>11.10831643465025</v>
      </c>
      <c r="JP171" s="1">
        <f>IF(JM171&gt;='Drive Train'!$G$30,1,0)</f>
        <v>1</v>
      </c>
      <c r="JQ171" s="110">
        <f>MIN(JG171,'DT-Prelim Calcs'!$C$10)*'DT-Prelim Calcs'!$C$11*1000/60/60*(1-JP171)</f>
        <v>0</v>
      </c>
      <c r="JR171" s="119">
        <f>JR170+'DT-Prelim Calcs'!$C$11</f>
        <v>6.680000000000005</v>
      </c>
      <c r="JS171" s="2">
        <f>KC171/'Drive Train'!$G$35</f>
        <v>0.87467058540252551</v>
      </c>
      <c r="JT171" s="88">
        <f>KA171*12*60/(PI() * 'Drive Train'!$G$17)/JS$2*JS171</f>
        <v>4110.8369394735664</v>
      </c>
      <c r="JU171" s="2">
        <f>('DT-Prelim Calcs'!$C$6*JS171-JT171)/('DT-Prelim Calcs'!$C$6*JS171)*'DT-Prelim Calcs'!$C$7*JS171</f>
        <v>0.24077181229123754</v>
      </c>
      <c r="JV171" s="110">
        <f>JU171/'DT-Prelim Calcs'!$C$7*('DT-Prelim Calcs'!$C$8-'DT-Prelim Calcs'!$C$9)+'DT-Prelim Calcs'!$C$9</f>
        <v>17.685372948259882</v>
      </c>
      <c r="JW171" s="110">
        <f t="shared" si="236"/>
        <v>17.685372948259882</v>
      </c>
      <c r="JX171" s="2">
        <f t="shared" si="277"/>
        <v>6.6663008446710137E-11</v>
      </c>
      <c r="JY171" s="110">
        <f>JX171*'DT-Prelim Calcs'!$C$21/JS$2/'DT-Prelim Calcs'!$C$19/'DT-Prelim Calcs'!$C$18*3.39*'DT-Prelim Calcs'!$C$20</f>
        <v>2.4758196960944483E-9</v>
      </c>
      <c r="JZ171" s="88">
        <f t="shared" si="237"/>
        <v>1</v>
      </c>
      <c r="KA171" s="110">
        <f>JY170*'DT-Prelim Calcs'!$C$11+KA170</f>
        <v>12.304227580730089</v>
      </c>
      <c r="KB171" s="110">
        <f>KB170+0.5*JY171*'DT-Prelim Calcs'!$C$11^2+KA171*'DT-Prelim Calcs'!$C$11</f>
        <v>78.031782364200382</v>
      </c>
      <c r="KC171" s="110">
        <f>MIN('Drive Train'!$G$35-JW170*'DT-Prelim Calcs'!$C$21*'Drive Train'!$G$38,KC170+JW$2)</f>
        <v>11.108316434612073</v>
      </c>
      <c r="KD171" s="110">
        <f>'Drive Train'!$G$35-JW171*'DT-Prelim Calcs'!$C$21*'Drive Train'!$G$38</f>
        <v>11.10831643465661</v>
      </c>
      <c r="KE171" s="1">
        <f>IF(KB171&gt;='Drive Train'!$G$30,1,0)</f>
        <v>1</v>
      </c>
      <c r="KF171" s="110">
        <f>MIN(JV171,'DT-Prelim Calcs'!$C$10)*'DT-Prelim Calcs'!$C$11*1000/60/60*(1-KE171)</f>
        <v>0</v>
      </c>
      <c r="KG171" s="119">
        <f>KG170+'DT-Prelim Calcs'!$C$11</f>
        <v>6.680000000000005</v>
      </c>
      <c r="KH171" s="2">
        <f>KR171/'Drive Train'!$G$35</f>
        <v>0.87467058540248244</v>
      </c>
      <c r="KI171" s="88">
        <f>KP171*12*60/(PI() * 'Drive Train'!$G$17)/KH$2*KH171</f>
        <v>4110.836939472958</v>
      </c>
      <c r="KJ171" s="2">
        <f>('DT-Prelim Calcs'!$C$6*KH171-KI171)/('DT-Prelim Calcs'!$C$6*KH171)*'DT-Prelim Calcs'!$C$7*KH171</f>
        <v>0.24077181229132361</v>
      </c>
      <c r="KK171" s="110">
        <f>KJ171/'DT-Prelim Calcs'!$C$7*('DT-Prelim Calcs'!$C$8-'DT-Prelim Calcs'!$C$9)+'DT-Prelim Calcs'!$C$9</f>
        <v>17.68537294826513</v>
      </c>
      <c r="KL171" s="110">
        <f t="shared" si="238"/>
        <v>17.68537294826513</v>
      </c>
      <c r="KM171" s="2">
        <f t="shared" si="278"/>
        <v>6.6772781748269949E-11</v>
      </c>
      <c r="KN171" s="110">
        <f>KM171*'DT-Prelim Calcs'!$C$21/KH$2/'DT-Prelim Calcs'!$C$19/'DT-Prelim Calcs'!$C$18*3.39*'DT-Prelim Calcs'!$C$20</f>
        <v>2.4798966033394061E-9</v>
      </c>
      <c r="KO171" s="88">
        <f t="shared" si="239"/>
        <v>1</v>
      </c>
      <c r="KP171" s="110">
        <f>KN170*'DT-Prelim Calcs'!$C$11+KP170</f>
        <v>12.304227580728874</v>
      </c>
      <c r="KQ171" s="110">
        <f>KQ170+0.5*KN171*'DT-Prelim Calcs'!$C$11^2+KP171*'DT-Prelim Calcs'!$C$11</f>
        <v>78.027226928241689</v>
      </c>
      <c r="KR171" s="110">
        <f>MIN('Drive Train'!$G$35-KL170*'DT-Prelim Calcs'!$C$21*'Drive Train'!$G$38,KR170+KL$2)</f>
        <v>11.108316434611526</v>
      </c>
      <c r="KS171" s="110">
        <f>'Drive Train'!$G$35-KL171*'DT-Prelim Calcs'!$C$21*'Drive Train'!$G$38</f>
        <v>11.108316434656137</v>
      </c>
      <c r="KT171" s="1">
        <f>IF(KQ171&gt;='Drive Train'!$G$30,1,0)</f>
        <v>1</v>
      </c>
      <c r="KU171" s="110">
        <f>MIN(KK171,'DT-Prelim Calcs'!$C$10)*'DT-Prelim Calcs'!$C$11*1000/60/60*(1-KT171)</f>
        <v>0</v>
      </c>
      <c r="KV171" s="119">
        <f>KV170+'DT-Prelim Calcs'!$C$11</f>
        <v>6.680000000000005</v>
      </c>
      <c r="KW171" s="2">
        <f>LG171/'Drive Train'!$G$35</f>
        <v>0.87467058540252285</v>
      </c>
      <c r="KX171" s="88">
        <f>LE171*12*60/(PI() * 'Drive Train'!$G$17)/KW$2*KW171</f>
        <v>4110.8369394735291</v>
      </c>
      <c r="KY171" s="2">
        <f>('DT-Prelim Calcs'!$C$6*KW171-KX171)/('DT-Prelim Calcs'!$C$6*KW171)*'DT-Prelim Calcs'!$C$7*KW171</f>
        <v>0.24077181229124284</v>
      </c>
      <c r="KZ171" s="110">
        <f>KY171/'DT-Prelim Calcs'!$C$7*('DT-Prelim Calcs'!$C$8-'DT-Prelim Calcs'!$C$9)+'DT-Prelim Calcs'!$C$9</f>
        <v>17.685372948260202</v>
      </c>
      <c r="LA171" s="110">
        <f t="shared" si="240"/>
        <v>17.685372948260202</v>
      </c>
      <c r="LB171" s="2">
        <f t="shared" si="279"/>
        <v>6.6669697540433503E-11</v>
      </c>
      <c r="LC171" s="110">
        <f>LB171*'DT-Prelim Calcs'!$C$21/KW$2/'DT-Prelim Calcs'!$C$19/'DT-Prelim Calcs'!$C$18*3.39*'DT-Prelim Calcs'!$C$20</f>
        <v>2.4760681245763788E-9</v>
      </c>
      <c r="LD171" s="88">
        <f t="shared" si="241"/>
        <v>1</v>
      </c>
      <c r="LE171" s="110">
        <f>LC170*'DT-Prelim Calcs'!$C$11+LE170</f>
        <v>12.304227580730016</v>
      </c>
      <c r="LF171" s="110">
        <f>LF170+0.5*LC171*'DT-Prelim Calcs'!$C$11^2+LE171*'DT-Prelim Calcs'!$C$11</f>
        <v>78.031567279724968</v>
      </c>
      <c r="LG171" s="110">
        <f>MIN('Drive Train'!$G$35-LA170*'DT-Prelim Calcs'!$C$21*'Drive Train'!$G$38,LG170+LA$2)</f>
        <v>11.108316434612039</v>
      </c>
      <c r="LH171" s="110">
        <f>'Drive Train'!$G$35-LA171*'DT-Prelim Calcs'!$C$21*'Drive Train'!$G$38</f>
        <v>11.108316434656581</v>
      </c>
      <c r="LI171" s="1">
        <f>IF(LF171&gt;='Drive Train'!$G$30,1,0)</f>
        <v>1</v>
      </c>
      <c r="LJ171" s="110">
        <f>MIN(KZ171,'DT-Prelim Calcs'!$C$10)*'DT-Prelim Calcs'!$C$11*1000/60/60*(1-LI171)</f>
        <v>0</v>
      </c>
      <c r="LK171" s="119">
        <f>LK170+'DT-Prelim Calcs'!$C$11</f>
        <v>6.680000000000005</v>
      </c>
      <c r="LL171" s="2">
        <f>LV171/'Drive Train'!$G$35</f>
        <v>0.87467058540249232</v>
      </c>
      <c r="LM171" s="88">
        <f>LT171*12*60/(PI() * 'Drive Train'!$G$17)/LL$2*LL171</f>
        <v>4110.8369394730989</v>
      </c>
      <c r="LN171" s="2">
        <f>('DT-Prelim Calcs'!$C$6*LL171-LM171)/('DT-Prelim Calcs'!$C$6*LL171)*'DT-Prelim Calcs'!$C$7*LL171</f>
        <v>0.24077181229130362</v>
      </c>
      <c r="LO171" s="110">
        <f>LN171/'DT-Prelim Calcs'!$C$7*('DT-Prelim Calcs'!$C$8-'DT-Prelim Calcs'!$C$9)+'DT-Prelim Calcs'!$C$9</f>
        <v>17.685372948263911</v>
      </c>
      <c r="LP171" s="110">
        <f t="shared" si="242"/>
        <v>17.685372948263911</v>
      </c>
      <c r="LQ171" s="2">
        <f t="shared" si="280"/>
        <v>6.6747302129854802E-11</v>
      </c>
      <c r="LR171" s="110">
        <f>LQ171*'DT-Prelim Calcs'!$C$21/LL$2/'DT-Prelim Calcs'!$C$19/'DT-Prelim Calcs'!$C$18*3.39*'DT-Prelim Calcs'!$C$20</f>
        <v>2.4789503072962029E-9</v>
      </c>
      <c r="LS171" s="88">
        <f t="shared" si="243"/>
        <v>1</v>
      </c>
      <c r="LT171" s="110">
        <f>LR170*'DT-Prelim Calcs'!$C$11+LT170</f>
        <v>12.304227580729158</v>
      </c>
      <c r="LU171" s="110">
        <f>LU170+0.5*LR171*'DT-Prelim Calcs'!$C$11^2+LT171*'DT-Prelim Calcs'!$C$11</f>
        <v>78.028691696006788</v>
      </c>
      <c r="LV171" s="110">
        <f>MIN('Drive Train'!$G$35-LP170*'DT-Prelim Calcs'!$C$21*'Drive Train'!$G$38,LV170+LP$2)</f>
        <v>11.108316434611652</v>
      </c>
      <c r="LW171" s="110">
        <f>'Drive Train'!$G$35-LP171*'DT-Prelim Calcs'!$C$21*'Drive Train'!$G$38</f>
        <v>11.108316434656247</v>
      </c>
      <c r="LX171" s="1">
        <f>IF(LU171&gt;='Drive Train'!$G$30,1,0)</f>
        <v>1</v>
      </c>
      <c r="LY171" s="110">
        <f>MIN(LO171,'DT-Prelim Calcs'!$C$10)*'DT-Prelim Calcs'!$C$11*1000/60/60*(1-LX171)</f>
        <v>0</v>
      </c>
      <c r="LZ171" s="119">
        <f>LZ170+'DT-Prelim Calcs'!$C$11</f>
        <v>6.680000000000005</v>
      </c>
    </row>
    <row r="172" spans="18:338" x14ac:dyDescent="0.2">
      <c r="R172" s="119">
        <f>R171+'DT-Prelim Calcs'!$C$11</f>
        <v>6.7200000000000051</v>
      </c>
      <c r="S172" s="2">
        <f>AG172/'Drive Train'!$G$35</f>
        <v>0</v>
      </c>
      <c r="T172" s="88">
        <f>AE172*12*60/(PI() * 'Drive Train'!$G$17)/S$2*ABS(S172)</f>
        <v>0</v>
      </c>
      <c r="U172" s="2">
        <f>IF(OR(AD171=1,AND($C$32=Motors!$C$28,'DT-Prelim Calcs'!AI171=1)),0,IF(AG172=0,-(V171+$C$9)/($C$8-$C$9)*$C$7,($C$6*S172-T172)/($C$6*S172)*$C$7*S172))</f>
        <v>0</v>
      </c>
      <c r="V172" s="110">
        <f>IF(AND(AD171=1,AI171=1),0,ABS(U172/$C$7*($C$8-$C$9)+$C$9) *'Drive Train'!$K$55 + V171*(1-'Drive Train'!$K$55))</f>
        <v>0</v>
      </c>
      <c r="W172" s="110">
        <f t="shared" si="196"/>
        <v>0</v>
      </c>
      <c r="X172" s="2">
        <f>MAX(MIN(IF(AND(AI171=1,AG172&lt;0),-1,1)*(W172-$C$9)/($C$8-$C$9)*$C$7-$C$29*AE172/T$2 -  AI171*$C$29/2,X$2),MAX(X$4:X171)*-1)</f>
        <v>-0.19877611615902296</v>
      </c>
      <c r="Y172" s="110">
        <f t="shared" si="197"/>
        <v>0</v>
      </c>
      <c r="Z172" s="110">
        <f t="shared" si="198"/>
        <v>0</v>
      </c>
      <c r="AA172" s="110">
        <f t="shared" si="199"/>
        <v>0</v>
      </c>
      <c r="AB172" s="110" t="e">
        <f t="shared" si="200"/>
        <v>#N/A</v>
      </c>
      <c r="AC172" s="88">
        <f t="shared" si="244"/>
        <v>0</v>
      </c>
      <c r="AD172" s="1">
        <f t="shared" si="201"/>
        <v>1</v>
      </c>
      <c r="AE172" s="110">
        <f t="shared" si="202"/>
        <v>0</v>
      </c>
      <c r="AF172" s="110" t="e">
        <f t="shared" si="203"/>
        <v>#N/A</v>
      </c>
      <c r="AG172" s="110">
        <f>IF(AI171=0,MIN('Drive Train'!$G$35-W171*$C$21*'Drive Train'!$G$38,AG171+W$2)-$C$3,IF(AE171-1&lt;=0,0,IF($C$32=Motors!$C$26,MAX(ABS('Drive Train'!$G$35-W171*$C$21*'Drive Train'!$G$38)*-1,AG171-W$2),MAX(0,ABS('Drive Train'!$G$35-W171*$C$21*'Drive Train'!$G$38)*-1,AG171-W$2))))</f>
        <v>0</v>
      </c>
      <c r="AH172" s="110">
        <f>'Drive Train'!$G$35-ABS(W172)*'DT-Prelim Calcs'!$C$21*'Drive Train'!$G$38</f>
        <v>12.7</v>
      </c>
      <c r="AI172" s="1">
        <f>IF(AJ172&gt;='Drive Train'!$G$30,1,0)</f>
        <v>1</v>
      </c>
      <c r="AJ172" s="110">
        <f>AJ171+0.5*Y172*'DT-Prelim Calcs'!$C$11^2+AE172*'DT-Prelim Calcs'!$C$11</f>
        <v>27.383415475911544</v>
      </c>
      <c r="AK172" s="110">
        <f t="shared" si="281"/>
        <v>0</v>
      </c>
      <c r="AL172" s="119">
        <f>AL171+'DT-Prelim Calcs'!$C$11</f>
        <v>6.7200000000000051</v>
      </c>
      <c r="AM172" s="2">
        <f>AW172/'Drive Train'!$G$35</f>
        <v>0.81403123029798308</v>
      </c>
      <c r="AN172" s="88">
        <f>AU172*12*60/(PI() * 'Drive Train'!$G$17)/AM$2*AM172</f>
        <v>3181.8885270590913</v>
      </c>
      <c r="AO172" s="2">
        <f>('DT-Prelim Calcs'!$C$6*AM172-AN172)/('DT-Prelim Calcs'!$C$6*AM172)*'DT-Prelim Calcs'!$C$7*AM172</f>
        <v>0.37955409924869743</v>
      </c>
      <c r="AP172" s="110">
        <f>AO172/'DT-Prelim Calcs'!$C$7*('DT-Prelim Calcs'!$C$8-'DT-Prelim Calcs'!$C$9)+'DT-Prelim Calcs'!$C$9</f>
        <v>26.150108181126225</v>
      </c>
      <c r="AQ172" s="110">
        <f t="shared" si="205"/>
        <v>26.150108181126225</v>
      </c>
      <c r="AR172" s="2">
        <f t="shared" si="245"/>
        <v>0.17930811903621238</v>
      </c>
      <c r="AS172" s="110">
        <f>AR172*'DT-Prelim Calcs'!$C$21/AM$2/'DT-Prelim Calcs'!$C$19/'DT-Prelim Calcs'!$C$18*3.39*'DT-Prelim Calcs'!$C$20</f>
        <v>1.9978152042195043</v>
      </c>
      <c r="AT172" s="88">
        <f t="shared" si="206"/>
        <v>0</v>
      </c>
      <c r="AU172" s="110">
        <f>AS171*'DT-Prelim Calcs'!$C$11+AU171</f>
        <v>34.11074978553647</v>
      </c>
      <c r="AV172" s="110">
        <f>AV171+0.5*AS172*'DT-Prelim Calcs'!$C$11^2+AU172*'DT-Prelim Calcs'!$C$11</f>
        <v>143.4320067879066</v>
      </c>
      <c r="AW172" s="110">
        <f>MIN('Drive Train'!$G$35-AQ171*'DT-Prelim Calcs'!$C$21*'Drive Train'!$G$38,AW171+AQ$2)</f>
        <v>10.338196624784384</v>
      </c>
      <c r="AX172" s="110">
        <f>'Drive Train'!$G$35-AQ172*'DT-Prelim Calcs'!$C$21*'Drive Train'!$G$38</f>
        <v>10.346490263698639</v>
      </c>
      <c r="AY172" s="1">
        <f>IF(AV172&gt;='Drive Train'!$G$30,1,0)</f>
        <v>1</v>
      </c>
      <c r="AZ172" s="110">
        <f t="shared" si="246"/>
        <v>0</v>
      </c>
      <c r="BA172" s="119">
        <f>BA171+'DT-Prelim Calcs'!$C$11</f>
        <v>6.7200000000000051</v>
      </c>
      <c r="BB172" s="2">
        <f>BL172/'Drive Train'!$G$35</f>
        <v>0.87102313543327081</v>
      </c>
      <c r="BC172" s="88">
        <f>BJ172*12*60/(PI() * 'Drive Train'!$G$17)/BB$2*BB172</f>
        <v>4055.6104383969391</v>
      </c>
      <c r="BD172" s="2">
        <f>('DT-Prelim Calcs'!$C$6*BB172-BC172)/('DT-Prelim Calcs'!$C$6*BB172)*'DT-Prelim Calcs'!$C$7*BB172</f>
        <v>0.24896270347123992</v>
      </c>
      <c r="BE172" s="110">
        <f>BD172/'DT-Prelim Calcs'!$C$7*('DT-Prelim Calcs'!$C$8-'DT-Prelim Calcs'!$C$9)+'DT-Prelim Calcs'!$C$9</f>
        <v>18.184959218813219</v>
      </c>
      <c r="BF172" s="110">
        <f t="shared" si="207"/>
        <v>18.184959218813219</v>
      </c>
      <c r="BG172" s="2">
        <f t="shared" si="247"/>
        <v>1.0430810587323092E-2</v>
      </c>
      <c r="BH172" s="110">
        <f>BG172*'DT-Prelim Calcs'!$C$21/BB$2/'DT-Prelim Calcs'!$C$19/'DT-Prelim Calcs'!$C$18*3.39*'DT-Prelim Calcs'!$C$20</f>
        <v>0.18078356427891495</v>
      </c>
      <c r="BI172" s="88">
        <f t="shared" si="208"/>
        <v>1</v>
      </c>
      <c r="BJ172" s="110">
        <f>BH171*'DT-Prelim Calcs'!$C$11+BJ171</f>
        <v>26.120915082468219</v>
      </c>
      <c r="BK172" s="110">
        <f>BK171+0.5*BH172*'DT-Prelim Calcs'!$C$11^2+BJ172*'DT-Prelim Calcs'!$C$11</f>
        <v>136.55901552724805</v>
      </c>
      <c r="BL172" s="110">
        <f>MIN('Drive Train'!$G$35-BF171*'DT-Prelim Calcs'!$C$21*'Drive Train'!$G$38,BL171+BF$2)</f>
        <v>11.061993820002538</v>
      </c>
      <c r="BM172" s="110">
        <f>'Drive Train'!$G$35-BF172*'DT-Prelim Calcs'!$C$21*'Drive Train'!$G$38</f>
        <v>11.06335367030681</v>
      </c>
      <c r="BN172" s="1">
        <f>IF(BK172&gt;='Drive Train'!$G$30,1,0)</f>
        <v>1</v>
      </c>
      <c r="BO172" s="110">
        <f t="shared" si="248"/>
        <v>0</v>
      </c>
      <c r="BP172" s="119">
        <f>BP171+'DT-Prelim Calcs'!$C$11</f>
        <v>6.7200000000000051</v>
      </c>
      <c r="BQ172" s="2">
        <f>CA172/'Drive Train'!$G$35</f>
        <v>0.87462008132633273</v>
      </c>
      <c r="BR172" s="88">
        <f>BY172*12*60/(PI() * 'Drive Train'!$G$17)/BQ$2*BQ172</f>
        <v>4110.0843462783296</v>
      </c>
      <c r="BS172" s="2">
        <f>('DT-Prelim Calcs'!$C$6*BQ172-BR172)/('DT-Prelim Calcs'!$C$6*BQ172)*'DT-Prelim Calcs'!$C$7*BQ172</f>
        <v>0.24088230640772429</v>
      </c>
      <c r="BT172" s="110">
        <f>BS172/'DT-Prelim Calcs'!$C$7*('DT-Prelim Calcs'!$C$8-'DT-Prelim Calcs'!$C$9)+'DT-Prelim Calcs'!$C$9</f>
        <v>17.692112305719355</v>
      </c>
      <c r="BU172" s="110">
        <f t="shared" si="209"/>
        <v>17.692112305719355</v>
      </c>
      <c r="BV172" s="2">
        <f t="shared" si="249"/>
        <v>1.4067299744488504E-4</v>
      </c>
      <c r="BW172" s="110">
        <f>BV172*'DT-Prelim Calcs'!$C$21/BQ$2/'DT-Prelim Calcs'!$C$19/'DT-Prelim Calcs'!$C$18*3.39*'DT-Prelim Calcs'!$C$20</f>
        <v>3.308850856499105E-3</v>
      </c>
      <c r="BX172" s="88">
        <f t="shared" si="210"/>
        <v>1</v>
      </c>
      <c r="BY172" s="110">
        <f>BW171*'DT-Prelim Calcs'!$C$11+BY171</f>
        <v>19.425292649294416</v>
      </c>
      <c r="BZ172" s="110">
        <f>BZ171+0.5*BW172*'DT-Prelim Calcs'!$C$11^2+BY172*'DT-Prelim Calcs'!$C$11</f>
        <v>114.31290987727022</v>
      </c>
      <c r="CA172" s="110">
        <f>MIN('Drive Train'!$G$35-BU171*'DT-Prelim Calcs'!$C$21*'Drive Train'!$G$38,CA171+BU$2)</f>
        <v>11.107675032844424</v>
      </c>
      <c r="CB172" s="110">
        <f>'Drive Train'!$G$35-BU172*'DT-Prelim Calcs'!$C$21*'Drive Train'!$G$38</f>
        <v>11.107709892485257</v>
      </c>
      <c r="CC172" s="1">
        <f>IF(BZ172&gt;='Drive Train'!$G$30,1,0)</f>
        <v>1</v>
      </c>
      <c r="CD172" s="110">
        <f t="shared" si="250"/>
        <v>0</v>
      </c>
      <c r="CE172" s="119">
        <f>CE171+'DT-Prelim Calcs'!$C$11</f>
        <v>6.7200000000000051</v>
      </c>
      <c r="CF172" s="2">
        <f>CP172/'Drive Train'!$G$35</f>
        <v>0.87467041927613975</v>
      </c>
      <c r="CG172" s="88">
        <f>CN172*12*60/(PI() * 'Drive Train'!$G$17)/CF$2*CF172</f>
        <v>4110.8345150247442</v>
      </c>
      <c r="CH172" s="2">
        <f>('DT-Prelim Calcs'!$C$6*CF172-CG172)/('DT-Prelim Calcs'!$C$6*CF172)*'DT-Prelim Calcs'!$C$7*CF172</f>
        <v>0.24077216340797192</v>
      </c>
      <c r="CI172" s="110">
        <f>CH172/'DT-Prelim Calcs'!$C$7*('DT-Prelim Calcs'!$C$8-'DT-Prelim Calcs'!$C$9)+'DT-Prelim Calcs'!$C$9</f>
        <v>17.685394363890488</v>
      </c>
      <c r="CJ172" s="110">
        <f t="shared" si="211"/>
        <v>17.685394363890488</v>
      </c>
      <c r="CK172" s="2">
        <f t="shared" si="251"/>
        <v>4.4745359206732616E-7</v>
      </c>
      <c r="CL172" s="110">
        <f>CK172*'DT-Prelim Calcs'!$C$21/CF$2/'DT-Prelim Calcs'!$C$19/'DT-Prelim Calcs'!$C$18*3.39*'DT-Prelim Calcs'!$C$20</f>
        <v>1.3294502509157827E-5</v>
      </c>
      <c r="CM172" s="88">
        <f t="shared" si="212"/>
        <v>1</v>
      </c>
      <c r="CN172" s="110">
        <f>CL171*'DT-Prelim Calcs'!$C$11+CN171</f>
        <v>15.380278326260092</v>
      </c>
      <c r="CO172" s="110">
        <f>CO171+0.5*CL172*'DT-Prelim Calcs'!$C$11^2+CN172*'DT-Prelim Calcs'!$C$11</f>
        <v>95.326439883572561</v>
      </c>
      <c r="CP172" s="110">
        <f>MIN('Drive Train'!$G$35-CJ171*'DT-Prelim Calcs'!$C$21*'Drive Train'!$G$38,CP171+CJ$2)</f>
        <v>11.108314324806974</v>
      </c>
      <c r="CQ172" s="110">
        <f>'Drive Train'!$G$35-CJ172*'DT-Prelim Calcs'!$C$21*'Drive Train'!$G$38</f>
        <v>11.108314507249855</v>
      </c>
      <c r="CR172" s="1">
        <f>IF(CO172&gt;='Drive Train'!$G$30,1,0)</f>
        <v>1</v>
      </c>
      <c r="CS172" s="110">
        <f t="shared" si="252"/>
        <v>0</v>
      </c>
      <c r="CT172" s="119">
        <f>CT171+'DT-Prelim Calcs'!$C$11</f>
        <v>6.7200000000000051</v>
      </c>
      <c r="CU172" s="2">
        <f>DE172/'Drive Train'!$G$35</f>
        <v>0.87467058531054021</v>
      </c>
      <c r="CV172" s="88">
        <f>DC172*12*60/(PI() * 'Drive Train'!$G$17)/CU$2*CU172</f>
        <v>4110.8369381635794</v>
      </c>
      <c r="CW172" s="2">
        <f>('DT-Prelim Calcs'!$C$6*CU172-CV172)/('DT-Prelim Calcs'!$C$6*CU172)*'DT-Prelim Calcs'!$C$7*CU172</f>
        <v>0.24077181247781945</v>
      </c>
      <c r="CX172" s="110">
        <f>CW172/'DT-Prelim Calcs'!$C$7*('DT-Prelim Calcs'!$C$8-'DT-Prelim Calcs'!$C$9)+'DT-Prelim Calcs'!$C$9</f>
        <v>17.685372959640056</v>
      </c>
      <c r="CY172" s="110">
        <f t="shared" si="213"/>
        <v>17.685372959640056</v>
      </c>
      <c r="CZ172" s="2">
        <f t="shared" si="253"/>
        <v>3.04649888649422E-10</v>
      </c>
      <c r="DA172" s="110">
        <f>CZ172*'DT-Prelim Calcs'!$C$21/CU$2/'DT-Prelim Calcs'!$C$19/'DT-Prelim Calcs'!$C$18*3.39*'DT-Prelim Calcs'!$C$20</f>
        <v>1.0937343991753613E-8</v>
      </c>
      <c r="DB172" s="88">
        <f t="shared" si="214"/>
        <v>1</v>
      </c>
      <c r="DC172" s="110">
        <f>DA171*'DT-Prelim Calcs'!$C$11+DC171</f>
        <v>12.728511287692889</v>
      </c>
      <c r="DD172" s="110">
        <f>DD171+0.5*DA172*'DT-Prelim Calcs'!$C$11^2+DC172*'DT-Prelim Calcs'!$C$11</f>
        <v>80.926164212085112</v>
      </c>
      <c r="DE172" s="110">
        <f>MIN('Drive Train'!$G$35-CY171*'DT-Prelim Calcs'!$C$21*'Drive Train'!$G$38,DE171+CY$2)</f>
        <v>11.108316433443861</v>
      </c>
      <c r="DF172" s="110">
        <f>'Drive Train'!$G$35-CY172*'DT-Prelim Calcs'!$C$21*'Drive Train'!$G$38</f>
        <v>11.108316433632394</v>
      </c>
      <c r="DG172" s="1">
        <f>IF(DD172&gt;='Drive Train'!$G$30,1,0)</f>
        <v>1</v>
      </c>
      <c r="DH172" s="110">
        <f t="shared" si="254"/>
        <v>0</v>
      </c>
      <c r="DI172" s="119">
        <f>DI171+'DT-Prelim Calcs'!$C$11</f>
        <v>6.7200000000000051</v>
      </c>
      <c r="DJ172" s="2">
        <f>DT172/'Drive Train'!$G$35</f>
        <v>0.87467058542859921</v>
      </c>
      <c r="DK172" s="88">
        <f>DR172*12*60/(PI() * 'Drive Train'!$G$17)/DJ$2*DJ172</f>
        <v>4110.8369398421082</v>
      </c>
      <c r="DL172" s="2">
        <f>('DT-Prelim Calcs'!$C$6*DJ172-DK172)/('DT-Prelim Calcs'!$C$6*DJ172)*'DT-Prelim Calcs'!$C$7*DJ172</f>
        <v>0.24077181223902128</v>
      </c>
      <c r="DM172" s="110">
        <f>DL172/'DT-Prelim Calcs'!$C$7*('DT-Prelim Calcs'!$C$8-'DT-Prelim Calcs'!$C$9)+'DT-Prelim Calcs'!$C$9</f>
        <v>17.685372945075059</v>
      </c>
      <c r="DN172" s="110">
        <f t="shared" si="215"/>
        <v>17.685372945075059</v>
      </c>
      <c r="DO172" s="2">
        <f t="shared" si="255"/>
        <v>3.858025010572419E-14</v>
      </c>
      <c r="DP172" s="110">
        <f>DO172*'DT-Prelim Calcs'!$C$21/DJ$2/'DT-Prelim Calcs'!$C$19/'DT-Prelim Calcs'!$C$18*3.39*'DT-Prelim Calcs'!$C$20</f>
        <v>1.6238907408067606E-12</v>
      </c>
      <c r="DQ172" s="88">
        <f t="shared" si="216"/>
        <v>1</v>
      </c>
      <c r="DR172" s="110">
        <f>DP171*'DT-Prelim Calcs'!$C$11+DR171</f>
        <v>10.856671395411524</v>
      </c>
      <c r="DS172" s="110">
        <f>DS171+0.5*DP172*'DT-Prelim Calcs'!$C$11^2+DR172*'DT-Prelim Calcs'!$C$11</f>
        <v>69.990193268751497</v>
      </c>
      <c r="DT172" s="110">
        <f>MIN('Drive Train'!$G$35-DN171*'DT-Prelim Calcs'!$C$21*'Drive Train'!$G$38,DT171+DN$2)</f>
        <v>11.108316434943209</v>
      </c>
      <c r="DU172" s="110">
        <f>'Drive Train'!$G$35-DN172*'DT-Prelim Calcs'!$C$21*'Drive Train'!$G$38</f>
        <v>11.108316434943244</v>
      </c>
      <c r="DV172" s="1">
        <f>IF(DS172&gt;='Drive Train'!$G$30,1,0)</f>
        <v>1</v>
      </c>
      <c r="DW172" s="110">
        <f t="shared" si="256"/>
        <v>0</v>
      </c>
      <c r="DX172" s="119">
        <f>DX171+'DT-Prelim Calcs'!$C$11</f>
        <v>6.7200000000000051</v>
      </c>
      <c r="DY172" s="2">
        <f>EI172/'Drive Train'!$G$35</f>
        <v>0.87467058542861498</v>
      </c>
      <c r="DZ172" s="88">
        <f>EG172*12*60/(PI() * 'Drive Train'!$G$17)/DY$2*DY172</f>
        <v>4110.8369398423247</v>
      </c>
      <c r="EA172" s="2">
        <f>('DT-Prelim Calcs'!$C$6*DY172-DZ172)/('DT-Prelim Calcs'!$C$6*DY172)*'DT-Prelim Calcs'!$C$7*DY172</f>
        <v>0.24077181223899125</v>
      </c>
      <c r="EB172" s="110">
        <f>EA172/'DT-Prelim Calcs'!$C$7*('DT-Prelim Calcs'!$C$8-'DT-Prelim Calcs'!$C$9)+'DT-Prelim Calcs'!$C$9</f>
        <v>17.685372945073226</v>
      </c>
      <c r="EC172" s="110">
        <f t="shared" si="217"/>
        <v>17.685372945073226</v>
      </c>
      <c r="ED172" s="2">
        <f t="shared" si="257"/>
        <v>1.3877787807814457E-16</v>
      </c>
      <c r="EE172" s="110">
        <f>ED172*'DT-Prelim Calcs'!$C$21/DY$2/'DT-Prelim Calcs'!$C$19/'DT-Prelim Calcs'!$C$18*3.39*'DT-Prelim Calcs'!$C$20</f>
        <v>6.7003532470867188E-15</v>
      </c>
      <c r="EF172" s="88">
        <f t="shared" si="218"/>
        <v>1</v>
      </c>
      <c r="EG172" s="110">
        <f>EE171*'DT-Prelim Calcs'!$C$11+EG171</f>
        <v>9.4647904472821693</v>
      </c>
      <c r="EH172" s="110">
        <f>EH171+0.5*EE172*'DT-Prelim Calcs'!$C$11^2+EG172*'DT-Prelim Calcs'!$C$11</f>
        <v>61.52713665987693</v>
      </c>
      <c r="EI172" s="110">
        <f>MIN('Drive Train'!$G$35-EC171*'DT-Prelim Calcs'!$C$21*'Drive Train'!$G$38,EI171+EC$2)</f>
        <v>11.10831643494341</v>
      </c>
      <c r="EJ172" s="110">
        <f>'Drive Train'!$G$35-EC172*'DT-Prelim Calcs'!$C$21*'Drive Train'!$G$38</f>
        <v>11.10831643494341</v>
      </c>
      <c r="EK172" s="1">
        <f>IF(EH172&gt;='Drive Train'!$G$30,1,0)</f>
        <v>1</v>
      </c>
      <c r="EL172" s="110">
        <f t="shared" si="258"/>
        <v>0</v>
      </c>
      <c r="EM172" s="119">
        <f>EM171+'DT-Prelim Calcs'!$C$11</f>
        <v>6.7200000000000051</v>
      </c>
      <c r="EN172" s="2">
        <f>EX172/'Drive Train'!$G$35</f>
        <v>0.87467058542861498</v>
      </c>
      <c r="EO172" s="88">
        <f>EV172*12*60/(PI() * 'Drive Train'!$G$17)/EN$2*EN172</f>
        <v>4110.8369398423256</v>
      </c>
      <c r="EP172" s="2">
        <f>('DT-Prelim Calcs'!$C$6*EN172-EO172)/('DT-Prelim Calcs'!$C$6*EN172)*'DT-Prelim Calcs'!$C$7*EN172</f>
        <v>0.24077181223899105</v>
      </c>
      <c r="EQ172" s="110">
        <f>EP172/'DT-Prelim Calcs'!$C$7*('DT-Prelim Calcs'!$C$8-'DT-Prelim Calcs'!$C$9)+'DT-Prelim Calcs'!$C$9</f>
        <v>17.685372945073215</v>
      </c>
      <c r="ER172" s="110">
        <f t="shared" si="219"/>
        <v>17.685372945073215</v>
      </c>
      <c r="ES172" s="2">
        <f t="shared" si="259"/>
        <v>-8.3266726846886741E-17</v>
      </c>
      <c r="ET172" s="110">
        <f>ES172*'DT-Prelim Calcs'!$C$21/EN$2/'DT-Prelim Calcs'!$C$19/'DT-Prelim Calcs'!$C$18*3.39*'DT-Prelim Calcs'!$C$20</f>
        <v>-4.5356237364894706E-15</v>
      </c>
      <c r="EU172" s="88">
        <f t="shared" si="220"/>
        <v>1</v>
      </c>
      <c r="EV172" s="110">
        <f>ET171*'DT-Prelim Calcs'!$C$11+EV171</f>
        <v>8.3892460782728335</v>
      </c>
      <c r="EW172" s="110">
        <f>EW171+0.5*ET172*'DT-Prelim Calcs'!$C$11^2+EV172*'DT-Prelim Calcs'!$C$11</f>
        <v>54.832289992551736</v>
      </c>
      <c r="EX172" s="110">
        <f>MIN('Drive Train'!$G$35-ER171*'DT-Prelim Calcs'!$C$21*'Drive Train'!$G$38,EX171+ER$2)</f>
        <v>11.10831643494341</v>
      </c>
      <c r="EY172" s="110">
        <f>'Drive Train'!$G$35-ER172*'DT-Prelim Calcs'!$C$21*'Drive Train'!$G$38</f>
        <v>11.10831643494341</v>
      </c>
      <c r="EZ172" s="1">
        <f>IF(EW172&gt;='Drive Train'!$G$30,1,0)</f>
        <v>1</v>
      </c>
      <c r="FA172" s="110">
        <f t="shared" si="260"/>
        <v>0</v>
      </c>
      <c r="FB172" s="119">
        <f>FB171+'DT-Prelim Calcs'!$C$11</f>
        <v>6.7200000000000051</v>
      </c>
      <c r="FC172" s="2">
        <f>FM172/'Drive Train'!$G$35</f>
        <v>0.87467058542861498</v>
      </c>
      <c r="FD172" s="88">
        <f>FK172*12*60/(PI() * 'Drive Train'!$G$17)/FC$2*FC172</f>
        <v>4110.8369398423247</v>
      </c>
      <c r="FE172" s="2">
        <f>('DT-Prelim Calcs'!$C$6*FC172-FD172)/('DT-Prelim Calcs'!$C$6*FC172)*'DT-Prelim Calcs'!$C$7*FC172</f>
        <v>0.24077181223899125</v>
      </c>
      <c r="FF172" s="110">
        <f>FE172/'DT-Prelim Calcs'!$C$7*('DT-Prelim Calcs'!$C$8-'DT-Prelim Calcs'!$C$9)+'DT-Prelim Calcs'!$C$9</f>
        <v>17.685372945073226</v>
      </c>
      <c r="FG172" s="110">
        <f t="shared" si="221"/>
        <v>17.685372945073226</v>
      </c>
      <c r="FH172" s="2">
        <f t="shared" si="261"/>
        <v>1.1102230246251565E-16</v>
      </c>
      <c r="FI172" s="110">
        <f>FH172*'DT-Prelim Calcs'!$C$21/FC$2/'DT-Prelim Calcs'!$C$19/'DT-Prelim Calcs'!$C$18*3.39*'DT-Prelim Calcs'!$C$20</f>
        <v>6.7347140329692135E-15</v>
      </c>
      <c r="FJ172" s="88">
        <f t="shared" si="222"/>
        <v>1</v>
      </c>
      <c r="FK172" s="110">
        <f>FI171*'DT-Prelim Calcs'!$C$11+FK171</f>
        <v>7.5332005600817276</v>
      </c>
      <c r="FL172" s="110">
        <f>FL171+0.5*FI172*'DT-Prelim Calcs'!$C$11^2+FK172*'DT-Prelim Calcs'!$C$11</f>
        <v>49.427186770070463</v>
      </c>
      <c r="FM172" s="110">
        <f>MIN('Drive Train'!$G$35-FG171*'DT-Prelim Calcs'!$C$21*'Drive Train'!$G$38,FM171+FG$2)</f>
        <v>11.10831643494341</v>
      </c>
      <c r="FN172" s="110">
        <f>'Drive Train'!$G$35-FG172*'DT-Prelim Calcs'!$C$21*'Drive Train'!$G$38</f>
        <v>11.10831643494341</v>
      </c>
      <c r="FO172" s="1">
        <f>IF(FL172&gt;='Drive Train'!$G$30,1,0)</f>
        <v>1</v>
      </c>
      <c r="FP172" s="110">
        <f t="shared" si="262"/>
        <v>0</v>
      </c>
      <c r="FQ172" s="119">
        <f>FQ171+'DT-Prelim Calcs'!$C$11</f>
        <v>6.7200000000000051</v>
      </c>
      <c r="FR172" s="2">
        <f>GB172/'Drive Train'!$G$35</f>
        <v>0.87467058542861498</v>
      </c>
      <c r="FS172" s="88">
        <f>FZ172*12*60/(PI() * 'Drive Train'!$G$17)/FR$2*FR172</f>
        <v>4110.8369398423247</v>
      </c>
      <c r="FT172" s="2">
        <f>('DT-Prelim Calcs'!$C$6*FR172-FS172)/('DT-Prelim Calcs'!$C$6*FR172)*'DT-Prelim Calcs'!$C$7*FR172</f>
        <v>0.24077181223899125</v>
      </c>
      <c r="FU172" s="110">
        <f>FT172/'DT-Prelim Calcs'!$C$7*('DT-Prelim Calcs'!$C$8-'DT-Prelim Calcs'!$C$9)+'DT-Prelim Calcs'!$C$9</f>
        <v>17.685372945073226</v>
      </c>
      <c r="FV172" s="110">
        <f t="shared" si="223"/>
        <v>17.685372945073226</v>
      </c>
      <c r="FW172" s="2">
        <f t="shared" si="263"/>
        <v>1.3877787807814457E-16</v>
      </c>
      <c r="FX172" s="110">
        <f>FW172*'DT-Prelim Calcs'!$C$21/FR$2/'DT-Prelim Calcs'!$C$19/'DT-Prelim Calcs'!$C$18*3.39*'DT-Prelim Calcs'!$C$20</f>
        <v>9.2774121882739154E-15</v>
      </c>
      <c r="FY172" s="88">
        <f t="shared" si="224"/>
        <v>1</v>
      </c>
      <c r="FZ172" s="110">
        <f>FX171*'DT-Prelim Calcs'!$C$11+FZ171</f>
        <v>6.8356819897037893</v>
      </c>
      <c r="GA172" s="110">
        <f>GA171+0.5*FX172*'DT-Prelim Calcs'!$C$11^2+FZ172*'DT-Prelim Calcs'!$C$11</f>
        <v>44.97923512610334</v>
      </c>
      <c r="GB172" s="110">
        <f>MIN('Drive Train'!$G$35-FV171*'DT-Prelim Calcs'!$C$21*'Drive Train'!$G$38,GB171+FV$2)</f>
        <v>11.10831643494341</v>
      </c>
      <c r="GC172" s="110">
        <f>'Drive Train'!$G$35-FV172*'DT-Prelim Calcs'!$C$21*'Drive Train'!$G$38</f>
        <v>11.10831643494341</v>
      </c>
      <c r="GD172" s="1">
        <f>IF(GA172&gt;='Drive Train'!$G$30,1,0)</f>
        <v>1</v>
      </c>
      <c r="GE172" s="110">
        <f t="shared" si="264"/>
        <v>0</v>
      </c>
      <c r="GF172" s="119">
        <f>GF171+'DT-Prelim Calcs'!$C$11</f>
        <v>6.7200000000000051</v>
      </c>
      <c r="GG172" s="2">
        <f>GQ172/'Drive Train'!$G$35</f>
        <v>0.87467058537532594</v>
      </c>
      <c r="GH172" s="88">
        <f>GO172*12*60/(PI() * 'Drive Train'!$G$17)/GG$2*GG172</f>
        <v>4110.8369390891212</v>
      </c>
      <c r="GI172" s="2">
        <f>('DT-Prelim Calcs'!$C$6*GG172-GH172)/('DT-Prelim Calcs'!$C$6*GG172)*'DT-Prelim Calcs'!$C$7*GG172</f>
        <v>0.24077181234570608</v>
      </c>
      <c r="GJ172" s="110">
        <f>GI172/'DT-Prelim Calcs'!$C$7*('DT-Prelim Calcs'!$C$8-'DT-Prelim Calcs'!$C$9)+'DT-Prelim Calcs'!$C$9</f>
        <v>17.685372951582075</v>
      </c>
      <c r="GK172" s="110">
        <f t="shared" si="265"/>
        <v>17.685372951582075</v>
      </c>
      <c r="GL172" s="2">
        <f t="shared" si="266"/>
        <v>1.3616127669813238E-10</v>
      </c>
      <c r="GM172" s="110">
        <f>GL172*'DT-Prelim Calcs'!$C$21/GG$2/'DT-Prelim Calcs'!$C$19/'DT-Prelim Calcs'!$C$18*3.39*'DT-Prelim Calcs'!$C$20</f>
        <v>5.056939051349382E-9</v>
      </c>
      <c r="GN172" s="88">
        <f t="shared" si="225"/>
        <v>1</v>
      </c>
      <c r="GO172" s="110">
        <f>GM171*'DT-Prelim Calcs'!$C$11+GO171</f>
        <v>12.304227579962021</v>
      </c>
      <c r="GP172" s="110">
        <f>GP171+0.5*GM172*'DT-Prelim Calcs'!$C$11^2+GO172*'DT-Prelim Calcs'!$C$11</f>
        <v>76.606105698554373</v>
      </c>
      <c r="GQ172" s="110">
        <f>MIN('Drive Train'!$G$35-GK171*'DT-Prelim Calcs'!$C$21*'Drive Train'!$G$38,GQ171+GK$2)</f>
        <v>11.108316434266639</v>
      </c>
      <c r="GR172" s="110">
        <f>'Drive Train'!$G$35-GK172*'DT-Prelim Calcs'!$C$21*'Drive Train'!$G$38</f>
        <v>11.108316434357613</v>
      </c>
      <c r="GS172" s="1">
        <f>IF(GP172&gt;='Drive Train'!$G$30,1,0)</f>
        <v>1</v>
      </c>
      <c r="GT172" s="110">
        <f t="shared" si="267"/>
        <v>0</v>
      </c>
      <c r="GU172" s="119">
        <f>GU171+'DT-Prelim Calcs'!$C$11</f>
        <v>6.7200000000000051</v>
      </c>
      <c r="GV172" s="2">
        <f>HF172/'Drive Train'!$G$35</f>
        <v>0.87467058539052323</v>
      </c>
      <c r="GW172" s="88">
        <f>HD172*12*60/(PI() * 'Drive Train'!$G$17)/GV$2*GV172</f>
        <v>4110.8369393039229</v>
      </c>
      <c r="GX172" s="2">
        <f>('DT-Prelim Calcs'!$C$6*GV172-GW172)/('DT-Prelim Calcs'!$C$6*GV172)*'DT-Prelim Calcs'!$C$7*GV172</f>
        <v>0.24077181231527284</v>
      </c>
      <c r="GY172" s="110">
        <f>GX172/'DT-Prelim Calcs'!$C$7*('DT-Prelim Calcs'!$C$8-'DT-Prelim Calcs'!$C$9)+'DT-Prelim Calcs'!$C$9</f>
        <v>17.685372949725863</v>
      </c>
      <c r="GZ172" s="110">
        <f t="shared" si="226"/>
        <v>17.685372949725863</v>
      </c>
      <c r="HA172" s="2">
        <f t="shared" si="268"/>
        <v>9.7330393744599064E-11</v>
      </c>
      <c r="HB172" s="110">
        <f>HA172*'DT-Prelim Calcs'!$C$21/GV$2/'DT-Prelim Calcs'!$C$19/'DT-Prelim Calcs'!$C$18*3.39*'DT-Prelim Calcs'!$C$20</f>
        <v>3.6147859431537305E-9</v>
      </c>
      <c r="HC172" s="88">
        <f t="shared" si="227"/>
        <v>1</v>
      </c>
      <c r="HD172" s="110">
        <f>HB171*'DT-Prelim Calcs'!$C$11+HD171</f>
        <v>12.304227580391165</v>
      </c>
      <c r="HE172" s="110">
        <f>HE171+0.5*HB172*'DT-Prelim Calcs'!$C$11^2+HD172*'DT-Prelim Calcs'!$C$11</f>
        <v>77.273722722527324</v>
      </c>
      <c r="HF172" s="110">
        <f>MIN('Drive Train'!$G$35-GZ171*'DT-Prelim Calcs'!$C$21*'Drive Train'!$G$38,HF171+GZ$2)</f>
        <v>11.108316434459644</v>
      </c>
      <c r="HG172" s="110">
        <f>'Drive Train'!$G$35-GZ172*'DT-Prelim Calcs'!$C$21*'Drive Train'!$G$38</f>
        <v>11.108316434524671</v>
      </c>
      <c r="HH172" s="1">
        <f>IF(HE172&gt;='Drive Train'!$G$30,1,0)</f>
        <v>1</v>
      </c>
      <c r="HI172" s="110">
        <f t="shared" si="269"/>
        <v>0</v>
      </c>
      <c r="HJ172" s="119">
        <f>HJ171+'DT-Prelim Calcs'!$C$11</f>
        <v>6.7200000000000051</v>
      </c>
      <c r="HK172" s="2">
        <f>HU172/'Drive Train'!$G$35</f>
        <v>0.87467058539788634</v>
      </c>
      <c r="HL172" s="88">
        <f>HS172*12*60/(PI() * 'Drive Train'!$G$17)/HK$2*HK172</f>
        <v>4110.8369394079973</v>
      </c>
      <c r="HM172" s="2">
        <f>('DT-Prelim Calcs'!$C$6*HK172-HL172)/('DT-Prelim Calcs'!$C$6*HK172)*'DT-Prelim Calcs'!$C$7*HK172</f>
        <v>0.24077181230052722</v>
      </c>
      <c r="HN172" s="110">
        <f>HM172/'DT-Prelim Calcs'!$C$7*('DT-Prelim Calcs'!$C$8-'DT-Prelim Calcs'!$C$9)+'DT-Prelim Calcs'!$C$9</f>
        <v>17.685372948826483</v>
      </c>
      <c r="HO172" s="110">
        <f t="shared" si="228"/>
        <v>17.685372948826483</v>
      </c>
      <c r="HP172" s="2">
        <f t="shared" si="270"/>
        <v>7.8515999257788849E-11</v>
      </c>
      <c r="HQ172" s="110">
        <f>HP172*'DT-Prelim Calcs'!$C$21/HK$2/'DT-Prelim Calcs'!$C$19/'DT-Prelim Calcs'!$C$18*3.39*'DT-Prelim Calcs'!$C$20</f>
        <v>2.9160318736044695E-9</v>
      </c>
      <c r="HR172" s="88">
        <f t="shared" si="229"/>
        <v>1</v>
      </c>
      <c r="HS172" s="110">
        <f>HQ171*'DT-Prelim Calcs'!$C$11+HS171</f>
        <v>12.304227580599095</v>
      </c>
      <c r="HT172" s="110">
        <f>HT171+0.5*HQ172*'DT-Prelim Calcs'!$C$11^2+HS172*'DT-Prelim Calcs'!$C$11</f>
        <v>77.742445487271652</v>
      </c>
      <c r="HU172" s="110">
        <f>MIN('Drive Train'!$G$35-HO171*'DT-Prelim Calcs'!$C$21*'Drive Train'!$G$38,HU171+HO$2)</f>
        <v>11.108316434553156</v>
      </c>
      <c r="HV172" s="110">
        <f>'Drive Train'!$G$35-HO172*'DT-Prelim Calcs'!$C$21*'Drive Train'!$G$38</f>
        <v>11.108316434605616</v>
      </c>
      <c r="HW172" s="1">
        <f>IF(HT172&gt;='Drive Train'!$G$30,1,0)</f>
        <v>1</v>
      </c>
      <c r="HX172" s="110">
        <f t="shared" si="271"/>
        <v>0</v>
      </c>
      <c r="HY172" s="119">
        <f>HY171+'DT-Prelim Calcs'!$C$11</f>
        <v>6.7200000000000051</v>
      </c>
      <c r="HZ172" s="2">
        <f>IJ172/'Drive Train'!$G$35</f>
        <v>0.87467058540184595</v>
      </c>
      <c r="IA172" s="88">
        <f>IH172*12*60/(PI() * 'Drive Train'!$G$17)/HZ$2*HZ172</f>
        <v>4110.8369394639649</v>
      </c>
      <c r="IB172" s="2">
        <f>('DT-Prelim Calcs'!$C$6*HZ172-IA172)/('DT-Prelim Calcs'!$C$6*HZ172)*'DT-Prelim Calcs'!$C$7*HZ172</f>
        <v>0.24077181229259745</v>
      </c>
      <c r="IC172" s="110">
        <f>IB172/'DT-Prelim Calcs'!$C$7*('DT-Prelim Calcs'!$C$8-'DT-Prelim Calcs'!$C$9)+'DT-Prelim Calcs'!$C$9</f>
        <v>17.685372948342824</v>
      </c>
      <c r="ID172" s="110">
        <f t="shared" si="230"/>
        <v>17.685372948342824</v>
      </c>
      <c r="IE172" s="2">
        <f t="shared" si="272"/>
        <v>6.8398231523048025E-11</v>
      </c>
      <c r="IF172" s="110">
        <f>IE172*'DT-Prelim Calcs'!$C$21/HZ$2/'DT-Prelim Calcs'!$C$19/'DT-Prelim Calcs'!$C$18*3.39*'DT-Prelim Calcs'!$C$20</f>
        <v>2.540264724448505E-9</v>
      </c>
      <c r="IG172" s="88">
        <f t="shared" si="231"/>
        <v>1</v>
      </c>
      <c r="IH172" s="110">
        <f>IF171*'DT-Prelim Calcs'!$C$11+IH171</f>
        <v>12.304227580710908</v>
      </c>
      <c r="II172" s="110">
        <f>II171+0.5*IF172*'DT-Prelim Calcs'!$C$11^2+IH172*'DT-Prelim Calcs'!$C$11</f>
        <v>78.07151085851369</v>
      </c>
      <c r="IJ172" s="110">
        <f>MIN('Drive Train'!$G$35-ID171*'DT-Prelim Calcs'!$C$21*'Drive Train'!$G$38,IJ171+ID$2)</f>
        <v>11.108316434603443</v>
      </c>
      <c r="IK172" s="110">
        <f>'Drive Train'!$G$35-ID172*'DT-Prelim Calcs'!$C$21*'Drive Train'!$G$38</f>
        <v>11.108316434649145</v>
      </c>
      <c r="IL172" s="1">
        <f>IF(II172&gt;='Drive Train'!$G$30,1,0)</f>
        <v>1</v>
      </c>
      <c r="IM172" s="110">
        <f t="shared" si="273"/>
        <v>0</v>
      </c>
      <c r="IN172" s="119">
        <f>IN171+'DT-Prelim Calcs'!$C$11</f>
        <v>6.7200000000000051</v>
      </c>
      <c r="IO172" s="2">
        <f>IY172/'Drive Train'!$G$35</f>
        <v>0.87467058540417053</v>
      </c>
      <c r="IP172" s="88">
        <f>IW172*12*60/(PI() * 'Drive Train'!$G$17)/IO$2*IO172</f>
        <v>4110.8369394968195</v>
      </c>
      <c r="IQ172" s="2">
        <f>('DT-Prelim Calcs'!$C$6*IO172-IP172)/('DT-Prelim Calcs'!$C$6*IO172)*'DT-Prelim Calcs'!$C$7*IO172</f>
        <v>0.24077181228794287</v>
      </c>
      <c r="IR172" s="110">
        <f>IQ172/'DT-Prelim Calcs'!$C$7*('DT-Prelim Calcs'!$C$8-'DT-Prelim Calcs'!$C$9)+'DT-Prelim Calcs'!$C$9</f>
        <v>17.685372948058927</v>
      </c>
      <c r="IS172" s="110">
        <f t="shared" si="232"/>
        <v>17.685372948058927</v>
      </c>
      <c r="IT172" s="2">
        <f t="shared" si="274"/>
        <v>6.2459176719542597E-11</v>
      </c>
      <c r="IU172" s="110">
        <f>IT172*'DT-Prelim Calcs'!$C$21/IO$2/'DT-Prelim Calcs'!$C$19/'DT-Prelim Calcs'!$C$18*3.39*'DT-Prelim Calcs'!$C$20</f>
        <v>2.3196921880251393E-9</v>
      </c>
      <c r="IV172" s="88">
        <f t="shared" si="233"/>
        <v>1</v>
      </c>
      <c r="IW172" s="110">
        <f>IU171*'DT-Prelim Calcs'!$C$11+IW171</f>
        <v>12.304227580776548</v>
      </c>
      <c r="IX172" s="110">
        <f>IX171+0.5*IU172*'DT-Prelim Calcs'!$C$11^2+IW172*'DT-Prelim Calcs'!$C$11</f>
        <v>78.304228639954843</v>
      </c>
      <c r="IY172" s="110">
        <f>MIN('Drive Train'!$G$35-IS171*'DT-Prelim Calcs'!$C$21*'Drive Train'!$G$38,IY171+IS$2)</f>
        <v>11.108316434632965</v>
      </c>
      <c r="IZ172" s="110">
        <f>'Drive Train'!$G$35-IS172*'DT-Prelim Calcs'!$C$21*'Drive Train'!$G$38</f>
        <v>11.108316434674697</v>
      </c>
      <c r="JA172" s="1">
        <f>IF(IX172&gt;='Drive Train'!$G$30,1,0)</f>
        <v>1</v>
      </c>
      <c r="JB172" s="110">
        <f t="shared" si="275"/>
        <v>0</v>
      </c>
      <c r="JC172" s="119">
        <f>JC171+'DT-Prelim Calcs'!$C$11</f>
        <v>6.7200000000000051</v>
      </c>
      <c r="JD172" s="2">
        <f>JN172/'Drive Train'!$G$35</f>
        <v>0.87467058540553155</v>
      </c>
      <c r="JE172" s="88">
        <f>JL172*12*60/(PI() * 'Drive Train'!$G$17)/JD$2*JD172</f>
        <v>4110.836939516058</v>
      </c>
      <c r="JF172" s="2">
        <f>('DT-Prelim Calcs'!$C$6*JD172-JE172)/('DT-Prelim Calcs'!$C$6*JD172)*'DT-Prelim Calcs'!$C$7*JD172</f>
        <v>0.24077181228521691</v>
      </c>
      <c r="JG172" s="110">
        <f>JF172/'DT-Prelim Calcs'!$C$7*('DT-Prelim Calcs'!$C$8-'DT-Prelim Calcs'!$C$9)+'DT-Prelim Calcs'!$C$9</f>
        <v>17.685372947892663</v>
      </c>
      <c r="JH172" s="110">
        <f t="shared" si="234"/>
        <v>17.685372947892663</v>
      </c>
      <c r="JI172" s="2">
        <f t="shared" si="276"/>
        <v>5.8981070027996907E-11</v>
      </c>
      <c r="JJ172" s="110">
        <f>JI172*'DT-Prelim Calcs'!$C$21/JD$2/'DT-Prelim Calcs'!$C$19/'DT-Prelim Calcs'!$C$18*3.39*'DT-Prelim Calcs'!$C$20</f>
        <v>2.1905176240099195E-9</v>
      </c>
      <c r="JK172" s="88">
        <f t="shared" si="235"/>
        <v>1</v>
      </c>
      <c r="JL172" s="110">
        <f>JJ171*'DT-Prelim Calcs'!$C$11+JL171</f>
        <v>12.304227580814983</v>
      </c>
      <c r="JM172" s="110">
        <f>JM171+0.5*JJ172*'DT-Prelim Calcs'!$C$11^2+JL172*'DT-Prelim Calcs'!$C$11</f>
        <v>78.461861384106655</v>
      </c>
      <c r="JN172" s="110">
        <f>MIN('Drive Train'!$G$35-JH171*'DT-Prelim Calcs'!$C$21*'Drive Train'!$G$38,JN171+JH$2)</f>
        <v>11.10831643465025</v>
      </c>
      <c r="JO172" s="110">
        <f>'Drive Train'!$G$35-JH172*'DT-Prelim Calcs'!$C$21*'Drive Train'!$G$38</f>
        <v>11.108316434689659</v>
      </c>
      <c r="JP172" s="1">
        <f>IF(JM172&gt;='Drive Train'!$G$30,1,0)</f>
        <v>1</v>
      </c>
      <c r="JQ172" s="110">
        <f>MIN(JG172,'DT-Prelim Calcs'!$C$10)*'DT-Prelim Calcs'!$C$11*1000/60/60*(1-JP172)</f>
        <v>0</v>
      </c>
      <c r="JR172" s="119">
        <f>JR171+'DT-Prelim Calcs'!$C$11</f>
        <v>6.7200000000000051</v>
      </c>
      <c r="JS172" s="2">
        <f>KC172/'Drive Train'!$G$35</f>
        <v>0.87467058540603226</v>
      </c>
      <c r="JT172" s="88">
        <f>KA172*12*60/(PI() * 'Drive Train'!$G$17)/JS$2*JS172</f>
        <v>4110.8369395231348</v>
      </c>
      <c r="JU172" s="2">
        <f>('DT-Prelim Calcs'!$C$6*JS172-JT172)/('DT-Prelim Calcs'!$C$6*JS172)*'DT-Prelim Calcs'!$C$7*JS172</f>
        <v>0.24077181228421426</v>
      </c>
      <c r="JV172" s="110">
        <f>JU172/'DT-Prelim Calcs'!$C$7*('DT-Prelim Calcs'!$C$8-'DT-Prelim Calcs'!$C$9)+'DT-Prelim Calcs'!$C$9</f>
        <v>17.68537294783151</v>
      </c>
      <c r="JW172" s="110">
        <f t="shared" si="236"/>
        <v>17.68537294783151</v>
      </c>
      <c r="JX172" s="2">
        <f t="shared" si="277"/>
        <v>5.770181554787257E-11</v>
      </c>
      <c r="JY172" s="110">
        <f>JX172*'DT-Prelim Calcs'!$C$21/JS$2/'DT-Prelim Calcs'!$C$19/'DT-Prelim Calcs'!$C$18*3.39*'DT-Prelim Calcs'!$C$20</f>
        <v>2.1430069653701923E-9</v>
      </c>
      <c r="JZ172" s="88">
        <f t="shared" si="237"/>
        <v>1</v>
      </c>
      <c r="KA172" s="110">
        <f>JY171*'DT-Prelim Calcs'!$C$11+KA171</f>
        <v>12.304227580829123</v>
      </c>
      <c r="KB172" s="110">
        <f>KB171+0.5*JY172*'DT-Prelim Calcs'!$C$11^2+KA172*'DT-Prelim Calcs'!$C$11</f>
        <v>78.523951467435268</v>
      </c>
      <c r="KC172" s="110">
        <f>MIN('Drive Train'!$G$35-JW171*'DT-Prelim Calcs'!$C$21*'Drive Train'!$G$38,KC171+JW$2)</f>
        <v>11.10831643465661</v>
      </c>
      <c r="KD172" s="110">
        <f>'Drive Train'!$G$35-JW172*'DT-Prelim Calcs'!$C$21*'Drive Train'!$G$38</f>
        <v>11.108316434695164</v>
      </c>
      <c r="KE172" s="1">
        <f>IF(KB172&gt;='Drive Train'!$G$30,1,0)</f>
        <v>1</v>
      </c>
      <c r="KF172" s="110">
        <f>MIN(JV172,'DT-Prelim Calcs'!$C$10)*'DT-Prelim Calcs'!$C$11*1000/60/60*(1-KE172)</f>
        <v>0</v>
      </c>
      <c r="KG172" s="119">
        <f>KG171+'DT-Prelim Calcs'!$C$11</f>
        <v>6.7200000000000051</v>
      </c>
      <c r="KH172" s="2">
        <f>KR172/'Drive Train'!$G$35</f>
        <v>0.87467058540599507</v>
      </c>
      <c r="KI172" s="88">
        <f>KP172*12*60/(PI() * 'Drive Train'!$G$17)/KH$2*KH172</f>
        <v>4110.8369395226082</v>
      </c>
      <c r="KJ172" s="2">
        <f>('DT-Prelim Calcs'!$C$6*KH172-KI172)/('DT-Prelim Calcs'!$C$6*KH172)*'DT-Prelim Calcs'!$C$7*KH172</f>
        <v>0.24077181228428915</v>
      </c>
      <c r="KK172" s="110">
        <f>KJ172/'DT-Prelim Calcs'!$C$7*('DT-Prelim Calcs'!$C$8-'DT-Prelim Calcs'!$C$9)+'DT-Prelim Calcs'!$C$9</f>
        <v>17.685372947836079</v>
      </c>
      <c r="KL172" s="110">
        <f t="shared" si="238"/>
        <v>17.685372947836079</v>
      </c>
      <c r="KM172" s="2">
        <f t="shared" si="278"/>
        <v>5.7797294727990334E-11</v>
      </c>
      <c r="KN172" s="110">
        <f>KM172*'DT-Prelim Calcs'!$C$21/KH$2/'DT-Prelim Calcs'!$C$19/'DT-Prelim Calcs'!$C$18*3.39*'DT-Prelim Calcs'!$C$20</f>
        <v>2.146552998473266E-9</v>
      </c>
      <c r="KO172" s="88">
        <f t="shared" si="239"/>
        <v>1</v>
      </c>
      <c r="KP172" s="110">
        <f>KN171*'DT-Prelim Calcs'!$C$11+KP171</f>
        <v>12.304227580828069</v>
      </c>
      <c r="KQ172" s="110">
        <f>KQ171+0.5*KN172*'DT-Prelim Calcs'!$C$11^2+KP172*'DT-Prelim Calcs'!$C$11</f>
        <v>78.519396031476532</v>
      </c>
      <c r="KR172" s="110">
        <f>MIN('Drive Train'!$G$35-KL171*'DT-Prelim Calcs'!$C$21*'Drive Train'!$G$38,KR171+KL$2)</f>
        <v>11.108316434656137</v>
      </c>
      <c r="KS172" s="110">
        <f>'Drive Train'!$G$35-KL172*'DT-Prelim Calcs'!$C$21*'Drive Train'!$G$38</f>
        <v>11.108316434694752</v>
      </c>
      <c r="KT172" s="1">
        <f>IF(KQ172&gt;='Drive Train'!$G$30,1,0)</f>
        <v>1</v>
      </c>
      <c r="KU172" s="110">
        <f>MIN(KK172,'DT-Prelim Calcs'!$C$10)*'DT-Prelim Calcs'!$C$11*1000/60/60*(1-KT172)</f>
        <v>0</v>
      </c>
      <c r="KV172" s="119">
        <f>KV171+'DT-Prelim Calcs'!$C$11</f>
        <v>6.7200000000000051</v>
      </c>
      <c r="KW172" s="2">
        <f>LG172/'Drive Train'!$G$35</f>
        <v>0.87467058540603004</v>
      </c>
      <c r="KX172" s="88">
        <f>LE172*12*60/(PI() * 'Drive Train'!$G$17)/KW$2*KW172</f>
        <v>4110.836939523103</v>
      </c>
      <c r="KY172" s="2">
        <f>('DT-Prelim Calcs'!$C$6*KW172-KX172)/('DT-Prelim Calcs'!$C$6*KW172)*'DT-Prelim Calcs'!$C$7*KW172</f>
        <v>0.2407718122842189</v>
      </c>
      <c r="KZ172" s="110">
        <f>KY172/'DT-Prelim Calcs'!$C$7*('DT-Prelim Calcs'!$C$8-'DT-Prelim Calcs'!$C$9)+'DT-Prelim Calcs'!$C$9</f>
        <v>17.685372947831794</v>
      </c>
      <c r="LA172" s="110">
        <f t="shared" si="240"/>
        <v>17.685372947831794</v>
      </c>
      <c r="LB172" s="2">
        <f t="shared" si="279"/>
        <v>5.7707699729903084E-11</v>
      </c>
      <c r="LC172" s="110">
        <f>LB172*'DT-Prelim Calcs'!$C$21/KW$2/'DT-Prelim Calcs'!$C$19/'DT-Prelim Calcs'!$C$18*3.39*'DT-Prelim Calcs'!$C$20</f>
        <v>2.1432254999684047E-9</v>
      </c>
      <c r="LD172" s="88">
        <f t="shared" si="241"/>
        <v>1</v>
      </c>
      <c r="LE172" s="110">
        <f>LC171*'DT-Prelim Calcs'!$C$11+LE171</f>
        <v>12.304227580829059</v>
      </c>
      <c r="LF172" s="110">
        <f>LF171+0.5*LC172*'DT-Prelim Calcs'!$C$11^2+LE172*'DT-Prelim Calcs'!$C$11</f>
        <v>78.523736382959854</v>
      </c>
      <c r="LG172" s="110">
        <f>MIN('Drive Train'!$G$35-LA171*'DT-Prelim Calcs'!$C$21*'Drive Train'!$G$38,LG171+LA$2)</f>
        <v>11.108316434656581</v>
      </c>
      <c r="LH172" s="110">
        <f>'Drive Train'!$G$35-LA172*'DT-Prelim Calcs'!$C$21*'Drive Train'!$G$38</f>
        <v>11.108316434695137</v>
      </c>
      <c r="LI172" s="1">
        <f>IF(LF172&gt;='Drive Train'!$G$30,1,0)</f>
        <v>1</v>
      </c>
      <c r="LJ172" s="110">
        <f>MIN(KZ172,'DT-Prelim Calcs'!$C$10)*'DT-Prelim Calcs'!$C$11*1000/60/60*(1-LI172)</f>
        <v>0</v>
      </c>
      <c r="LK172" s="119">
        <f>LK171+'DT-Prelim Calcs'!$C$11</f>
        <v>6.7200000000000051</v>
      </c>
      <c r="LL172" s="2">
        <f>LV172/'Drive Train'!$G$35</f>
        <v>0.87467058540600373</v>
      </c>
      <c r="LM172" s="88">
        <f>LT172*12*60/(PI() * 'Drive Train'!$G$17)/LL$2*LL172</f>
        <v>4110.836939522731</v>
      </c>
      <c r="LN172" s="2">
        <f>('DT-Prelim Calcs'!$C$6*LL172-LM172)/('DT-Prelim Calcs'!$C$6*LL172)*'DT-Prelim Calcs'!$C$7*LL172</f>
        <v>0.24077181228427161</v>
      </c>
      <c r="LO172" s="110">
        <f>LN172/'DT-Prelim Calcs'!$C$7*('DT-Prelim Calcs'!$C$8-'DT-Prelim Calcs'!$C$9)+'DT-Prelim Calcs'!$C$9</f>
        <v>17.685372947835006</v>
      </c>
      <c r="LP172" s="110">
        <f t="shared" si="242"/>
        <v>17.685372947835006</v>
      </c>
      <c r="LQ172" s="2">
        <f t="shared" si="280"/>
        <v>5.7774895978468521E-11</v>
      </c>
      <c r="LR172" s="110">
        <f>LQ172*'DT-Prelim Calcs'!$C$21/LL$2/'DT-Prelim Calcs'!$C$19/'DT-Prelim Calcs'!$C$18*3.39*'DT-Prelim Calcs'!$C$20</f>
        <v>2.1457211238470503E-9</v>
      </c>
      <c r="LS172" s="88">
        <f t="shared" si="243"/>
        <v>1</v>
      </c>
      <c r="LT172" s="110">
        <f>LR171*'DT-Prelim Calcs'!$C$11+LT171</f>
        <v>12.304227580828316</v>
      </c>
      <c r="LU172" s="110">
        <f>LU171+0.5*LR172*'DT-Prelim Calcs'!$C$11^2+LT172*'DT-Prelim Calcs'!$C$11</f>
        <v>78.520860799241646</v>
      </c>
      <c r="LV172" s="110">
        <f>MIN('Drive Train'!$G$35-LP171*'DT-Prelim Calcs'!$C$21*'Drive Train'!$G$38,LV171+LP$2)</f>
        <v>11.108316434656247</v>
      </c>
      <c r="LW172" s="110">
        <f>'Drive Train'!$G$35-LP172*'DT-Prelim Calcs'!$C$21*'Drive Train'!$G$38</f>
        <v>11.108316434694849</v>
      </c>
      <c r="LX172" s="1">
        <f>IF(LU172&gt;='Drive Train'!$G$30,1,0)</f>
        <v>1</v>
      </c>
      <c r="LY172" s="110">
        <f>MIN(LO172,'DT-Prelim Calcs'!$C$10)*'DT-Prelim Calcs'!$C$11*1000/60/60*(1-LX172)</f>
        <v>0</v>
      </c>
      <c r="LZ172" s="119">
        <f>LZ171+'DT-Prelim Calcs'!$C$11</f>
        <v>6.7200000000000051</v>
      </c>
    </row>
    <row r="173" spans="18:338" x14ac:dyDescent="0.2">
      <c r="R173" s="119">
        <f>R172+'DT-Prelim Calcs'!$C$11</f>
        <v>6.7600000000000051</v>
      </c>
      <c r="S173" s="2">
        <f>AG173/'Drive Train'!$G$35</f>
        <v>0</v>
      </c>
      <c r="T173" s="88">
        <f>AE173*12*60/(PI() * 'Drive Train'!$G$17)/S$2*ABS(S173)</f>
        <v>0</v>
      </c>
      <c r="U173" s="2">
        <f>IF(OR(AD172=1,AND($C$32=Motors!$C$28,'DT-Prelim Calcs'!AI172=1)),0,IF(AG173=0,-(V172+$C$9)/($C$8-$C$9)*$C$7,($C$6*S173-T173)/($C$6*S173)*$C$7*S173))</f>
        <v>0</v>
      </c>
      <c r="V173" s="110">
        <f>IF(AND(AD172=1,AI172=1),0,ABS(U173/$C$7*($C$8-$C$9)+$C$9) *'Drive Train'!$K$55 + V172*(1-'Drive Train'!$K$55))</f>
        <v>0</v>
      </c>
      <c r="W173" s="110">
        <f t="shared" si="196"/>
        <v>0</v>
      </c>
      <c r="X173" s="2">
        <f>MAX(MIN(IF(AND(AI172=1,AG173&lt;0),-1,1)*(W173-$C$9)/($C$8-$C$9)*$C$7-$C$29*AE173/T$2 -  AI172*$C$29/2,X$2),MAX(X$4:X172)*-1)</f>
        <v>-0.19877611615902296</v>
      </c>
      <c r="Y173" s="110">
        <f t="shared" si="197"/>
        <v>0</v>
      </c>
      <c r="Z173" s="110">
        <f t="shared" si="198"/>
        <v>0</v>
      </c>
      <c r="AA173" s="110">
        <f t="shared" si="199"/>
        <v>0</v>
      </c>
      <c r="AB173" s="110" t="e">
        <f t="shared" si="200"/>
        <v>#N/A</v>
      </c>
      <c r="AC173" s="88">
        <f t="shared" si="244"/>
        <v>0</v>
      </c>
      <c r="AD173" s="1">
        <f t="shared" si="201"/>
        <v>1</v>
      </c>
      <c r="AE173" s="110">
        <f t="shared" si="202"/>
        <v>0</v>
      </c>
      <c r="AF173" s="110" t="e">
        <f t="shared" si="203"/>
        <v>#N/A</v>
      </c>
      <c r="AG173" s="110">
        <f>IF(AI172=0,MIN('Drive Train'!$G$35-W172*$C$21*'Drive Train'!$G$38,AG172+W$2)-$C$3,IF(AE172-1&lt;=0,0,IF($C$32=Motors!$C$26,MAX(ABS('Drive Train'!$G$35-W172*$C$21*'Drive Train'!$G$38)*-1,AG172-W$2),MAX(0,ABS('Drive Train'!$G$35-W172*$C$21*'Drive Train'!$G$38)*-1,AG172-W$2))))</f>
        <v>0</v>
      </c>
      <c r="AH173" s="110">
        <f>'Drive Train'!$G$35-ABS(W173)*'DT-Prelim Calcs'!$C$21*'Drive Train'!$G$38</f>
        <v>12.7</v>
      </c>
      <c r="AI173" s="1">
        <f>IF(AJ173&gt;='Drive Train'!$G$30,1,0)</f>
        <v>1</v>
      </c>
      <c r="AJ173" s="110">
        <f>AJ172+0.5*Y173*'DT-Prelim Calcs'!$C$11^2+AE173*'DT-Prelim Calcs'!$C$11</f>
        <v>27.383415475911544</v>
      </c>
      <c r="AK173" s="110">
        <f t="shared" si="281"/>
        <v>0</v>
      </c>
      <c r="AL173" s="119">
        <f>AL172+'DT-Prelim Calcs'!$C$11</f>
        <v>6.7600000000000051</v>
      </c>
      <c r="AM173" s="2">
        <f>AW173/'Drive Train'!$G$35</f>
        <v>0.81468427273217636</v>
      </c>
      <c r="AN173" s="88">
        <f>AU173*12*60/(PI() * 'Drive Train'!$G$17)/AM$2*AM173</f>
        <v>3191.9014586638737</v>
      </c>
      <c r="AO173" s="2">
        <f>('DT-Prelim Calcs'!$C$6*AM173-AN173)/('DT-Prelim Calcs'!$C$6*AM173)*'DT-Prelim Calcs'!$C$7*AM173</f>
        <v>0.3780573833338649</v>
      </c>
      <c r="AP173" s="110">
        <f>AO173/'DT-Prelim Calcs'!$C$7*('DT-Prelim Calcs'!$C$8-'DT-Prelim Calcs'!$C$9)+'DT-Prelim Calcs'!$C$9</f>
        <v>26.058819125327933</v>
      </c>
      <c r="AQ173" s="110">
        <f t="shared" si="205"/>
        <v>26.058819125327933</v>
      </c>
      <c r="AR173" s="2">
        <f t="shared" si="245"/>
        <v>0.17734227891113222</v>
      </c>
      <c r="AS173" s="110">
        <f>AR173*'DT-Prelim Calcs'!$C$21/AM$2/'DT-Prelim Calcs'!$C$19/'DT-Prelim Calcs'!$C$18*3.39*'DT-Prelim Calcs'!$C$20</f>
        <v>1.975912206675055</v>
      </c>
      <c r="AT173" s="88">
        <f t="shared" si="206"/>
        <v>0</v>
      </c>
      <c r="AU173" s="110">
        <f>AS172*'DT-Prelim Calcs'!$C$11+AU172</f>
        <v>34.190662393705253</v>
      </c>
      <c r="AV173" s="110">
        <f>AV172+0.5*AS173*'DT-Prelim Calcs'!$C$11^2+AU173*'DT-Prelim Calcs'!$C$11</f>
        <v>144.80121401342015</v>
      </c>
      <c r="AW173" s="110">
        <f>MIN('Drive Train'!$G$35-AQ172*'DT-Prelim Calcs'!$C$21*'Drive Train'!$G$38,AW172+AQ$2)</f>
        <v>10.346490263698639</v>
      </c>
      <c r="AX173" s="110">
        <f>'Drive Train'!$G$35-AQ173*'DT-Prelim Calcs'!$C$21*'Drive Train'!$G$38</f>
        <v>10.354706278720485</v>
      </c>
      <c r="AY173" s="1">
        <f>IF(AV173&gt;='Drive Train'!$G$30,1,0)</f>
        <v>1</v>
      </c>
      <c r="AZ173" s="110">
        <f t="shared" si="246"/>
        <v>0</v>
      </c>
      <c r="BA173" s="119">
        <f>BA172+'DT-Prelim Calcs'!$C$11</f>
        <v>6.7600000000000051</v>
      </c>
      <c r="BB173" s="2">
        <f>BL173/'Drive Train'!$G$35</f>
        <v>0.87113021026037885</v>
      </c>
      <c r="BC173" s="88">
        <f>BJ173*12*60/(PI() * 'Drive Train'!$G$17)/BB$2*BB173</f>
        <v>4057.2318919997942</v>
      </c>
      <c r="BD173" s="2">
        <f>('DT-Prelim Calcs'!$C$6*BB173-BC173)/('DT-Prelim Calcs'!$C$6*BB173)*'DT-Prelim Calcs'!$C$7*BB173</f>
        <v>0.24872219788499211</v>
      </c>
      <c r="BE173" s="110">
        <f>BD173/'DT-Prelim Calcs'!$C$7*('DT-Prelim Calcs'!$C$8-'DT-Prelim Calcs'!$C$9)+'DT-Prelim Calcs'!$C$9</f>
        <v>18.170290083765479</v>
      </c>
      <c r="BF173" s="110">
        <f t="shared" si="207"/>
        <v>18.170290083765479</v>
      </c>
      <c r="BG173" s="2">
        <f t="shared" si="247"/>
        <v>1.0124269572142408E-2</v>
      </c>
      <c r="BH173" s="110">
        <f>BG173*'DT-Prelim Calcs'!$C$21/BB$2/'DT-Prelim Calcs'!$C$19/'DT-Prelim Calcs'!$C$18*3.39*'DT-Prelim Calcs'!$C$20</f>
        <v>0.17547069076270022</v>
      </c>
      <c r="BI173" s="88">
        <f t="shared" si="208"/>
        <v>1</v>
      </c>
      <c r="BJ173" s="110">
        <f>BH172*'DT-Prelim Calcs'!$C$11+BJ172</f>
        <v>26.128146425039375</v>
      </c>
      <c r="BK173" s="110">
        <f>BK172+0.5*BH173*'DT-Prelim Calcs'!$C$11^2+BJ173*'DT-Prelim Calcs'!$C$11</f>
        <v>137.60428176080225</v>
      </c>
      <c r="BL173" s="110">
        <f>MIN('Drive Train'!$G$35-BF172*'DT-Prelim Calcs'!$C$21*'Drive Train'!$G$38,BL172+BF$2)</f>
        <v>11.06335367030681</v>
      </c>
      <c r="BM173" s="110">
        <f>'Drive Train'!$G$35-BF173*'DT-Prelim Calcs'!$C$21*'Drive Train'!$G$38</f>
        <v>11.064673892461107</v>
      </c>
      <c r="BN173" s="1">
        <f>IF(BK173&gt;='Drive Train'!$G$30,1,0)</f>
        <v>1</v>
      </c>
      <c r="BO173" s="110">
        <f t="shared" si="248"/>
        <v>0</v>
      </c>
      <c r="BP173" s="119">
        <f>BP172+'DT-Prelim Calcs'!$C$11</f>
        <v>6.7600000000000051</v>
      </c>
      <c r="BQ173" s="2">
        <f>CA173/'Drive Train'!$G$35</f>
        <v>0.87462282617994158</v>
      </c>
      <c r="BR173" s="88">
        <f>BY173*12*60/(PI() * 'Drive Train'!$G$17)/BQ$2*BQ173</f>
        <v>4110.1252492188796</v>
      </c>
      <c r="BS173" s="2">
        <f>('DT-Prelim Calcs'!$C$6*BQ173-BR173)/('DT-Prelim Calcs'!$C$6*BQ173)*'DT-Prelim Calcs'!$C$7*BQ173</f>
        <v>0.24087630111258401</v>
      </c>
      <c r="BT173" s="110">
        <f>BS173/'DT-Prelim Calcs'!$C$7*('DT-Prelim Calcs'!$C$8-'DT-Prelim Calcs'!$C$9)+'DT-Prelim Calcs'!$C$9</f>
        <v>17.691746025306543</v>
      </c>
      <c r="BU173" s="110">
        <f t="shared" si="209"/>
        <v>17.691746025306543</v>
      </c>
      <c r="BV173" s="2">
        <f t="shared" si="249"/>
        <v>1.3302741162937726E-4</v>
      </c>
      <c r="BW173" s="110">
        <f>BV173*'DT-Prelim Calcs'!$C$21/BQ$2/'DT-Prelim Calcs'!$C$19/'DT-Prelim Calcs'!$C$18*3.39*'DT-Prelim Calcs'!$C$20</f>
        <v>3.1290146147641409E-3</v>
      </c>
      <c r="BX173" s="88">
        <f t="shared" si="210"/>
        <v>1</v>
      </c>
      <c r="BY173" s="110">
        <f>BW172*'DT-Prelim Calcs'!$C$11+BY172</f>
        <v>19.425425003328677</v>
      </c>
      <c r="BZ173" s="110">
        <f>BZ172+0.5*BW173*'DT-Prelim Calcs'!$C$11^2+BY173*'DT-Prelim Calcs'!$C$11</f>
        <v>115.08992938061505</v>
      </c>
      <c r="CA173" s="110">
        <f>MIN('Drive Train'!$G$35-BU172*'DT-Prelim Calcs'!$C$21*'Drive Train'!$G$38,CA172+BU$2)</f>
        <v>11.107709892485257</v>
      </c>
      <c r="CB173" s="110">
        <f>'Drive Train'!$G$35-BU173*'DT-Prelim Calcs'!$C$21*'Drive Train'!$G$38</f>
        <v>11.10774285772241</v>
      </c>
      <c r="CC173" s="1">
        <f>IF(BZ173&gt;='Drive Train'!$G$30,1,0)</f>
        <v>1</v>
      </c>
      <c r="CD173" s="110">
        <f t="shared" si="250"/>
        <v>0</v>
      </c>
      <c r="CE173" s="119">
        <f>CE172+'DT-Prelim Calcs'!$C$11</f>
        <v>6.7600000000000051</v>
      </c>
      <c r="CF173" s="2">
        <f>CP173/'Drive Train'!$G$35</f>
        <v>0.87467043364172092</v>
      </c>
      <c r="CG173" s="88">
        <f>CN173*12*60/(PI() * 'Drive Train'!$G$17)/CF$2*CF173</f>
        <v>4110.8347246750327</v>
      </c>
      <c r="CH173" s="2">
        <f>('DT-Prelim Calcs'!$C$6*CF173-CG173)/('DT-Prelim Calcs'!$C$6*CF173)*'DT-Prelim Calcs'!$C$7*CF173</f>
        <v>0.24077213304582021</v>
      </c>
      <c r="CI173" s="110">
        <f>CH173/'DT-Prelim Calcs'!$C$7*('DT-Prelim Calcs'!$C$8-'DT-Prelim Calcs'!$C$9)+'DT-Prelim Calcs'!$C$9</f>
        <v>17.685392512014566</v>
      </c>
      <c r="CJ173" s="110">
        <f t="shared" si="211"/>
        <v>17.685392512014566</v>
      </c>
      <c r="CK173" s="2">
        <f t="shared" si="251"/>
        <v>4.0876664902933513E-7</v>
      </c>
      <c r="CL173" s="110">
        <f>CK173*'DT-Prelim Calcs'!$C$21/CF$2/'DT-Prelim Calcs'!$C$19/'DT-Prelim Calcs'!$C$18*3.39*'DT-Prelim Calcs'!$C$20</f>
        <v>1.2145056688611526E-5</v>
      </c>
      <c r="CM173" s="88">
        <f t="shared" si="212"/>
        <v>1</v>
      </c>
      <c r="CN173" s="110">
        <f>CL172*'DT-Prelim Calcs'!$C$11+CN172</f>
        <v>15.380278858040192</v>
      </c>
      <c r="CO173" s="110">
        <f>CO172+0.5*CL173*'DT-Prelim Calcs'!$C$11^2+CN173*'DT-Prelim Calcs'!$C$11</f>
        <v>95.941651047610222</v>
      </c>
      <c r="CP173" s="110">
        <f>MIN('Drive Train'!$G$35-CJ172*'DT-Prelim Calcs'!$C$21*'Drive Train'!$G$38,CP172+CJ$2)</f>
        <v>11.108314507249855</v>
      </c>
      <c r="CQ173" s="110">
        <f>'Drive Train'!$G$35-CJ173*'DT-Prelim Calcs'!$C$21*'Drive Train'!$G$38</f>
        <v>11.108314673918688</v>
      </c>
      <c r="CR173" s="1">
        <f>IF(CO173&gt;='Drive Train'!$G$30,1,0)</f>
        <v>1</v>
      </c>
      <c r="CS173" s="110">
        <f t="shared" si="252"/>
        <v>0</v>
      </c>
      <c r="CT173" s="119">
        <f>CT172+'DT-Prelim Calcs'!$C$11</f>
        <v>6.7600000000000051</v>
      </c>
      <c r="CU173" s="2">
        <f>DE173/'Drive Train'!$G$35</f>
        <v>0.87467058532538544</v>
      </c>
      <c r="CV173" s="88">
        <f>DC173*12*60/(PI() * 'Drive Train'!$G$17)/CU$2*CU173</f>
        <v>4110.8369383746449</v>
      </c>
      <c r="CW173" s="2">
        <f>('DT-Prelim Calcs'!$C$6*CU173-CV173)/('DT-Prelim Calcs'!$C$6*CU173)*'DT-Prelim Calcs'!$C$7*CU173</f>
        <v>0.24077181244779181</v>
      </c>
      <c r="CX173" s="110">
        <f>CW173/'DT-Prelim Calcs'!$C$7*('DT-Prelim Calcs'!$C$8-'DT-Prelim Calcs'!$C$9)+'DT-Prelim Calcs'!$C$9</f>
        <v>17.685372957808578</v>
      </c>
      <c r="CY173" s="110">
        <f t="shared" si="213"/>
        <v>17.685372957808578</v>
      </c>
      <c r="CZ173" s="2">
        <f t="shared" si="253"/>
        <v>2.6634661143276617E-10</v>
      </c>
      <c r="DA173" s="110">
        <f>CZ173*'DT-Prelim Calcs'!$C$21/CU$2/'DT-Prelim Calcs'!$C$19/'DT-Prelim Calcs'!$C$18*3.39*'DT-Prelim Calcs'!$C$20</f>
        <v>9.5622044150175208E-9</v>
      </c>
      <c r="DB173" s="88">
        <f t="shared" si="214"/>
        <v>1</v>
      </c>
      <c r="DC173" s="110">
        <f>DA172*'DT-Prelim Calcs'!$C$11+DC172</f>
        <v>12.728511288130383</v>
      </c>
      <c r="DD173" s="110">
        <f>DD172+0.5*DA173*'DT-Prelim Calcs'!$C$11^2+DC173*'DT-Prelim Calcs'!$C$11</f>
        <v>81.43530466361797</v>
      </c>
      <c r="DE173" s="110">
        <f>MIN('Drive Train'!$G$35-CY172*'DT-Prelim Calcs'!$C$21*'Drive Train'!$G$38,DE172+CY$2)</f>
        <v>11.108316433632394</v>
      </c>
      <c r="DF173" s="110">
        <f>'Drive Train'!$G$35-CY173*'DT-Prelim Calcs'!$C$21*'Drive Train'!$G$38</f>
        <v>11.108316433797228</v>
      </c>
      <c r="DG173" s="1">
        <f>IF(DD173&gt;='Drive Train'!$G$30,1,0)</f>
        <v>1</v>
      </c>
      <c r="DH173" s="110">
        <f t="shared" si="254"/>
        <v>0</v>
      </c>
      <c r="DI173" s="119">
        <f>DI172+'DT-Prelim Calcs'!$C$11</f>
        <v>6.7600000000000051</v>
      </c>
      <c r="DJ173" s="2">
        <f>DT173/'Drive Train'!$G$35</f>
        <v>0.87467058542860199</v>
      </c>
      <c r="DK173" s="88">
        <f>DR173*12*60/(PI() * 'Drive Train'!$G$17)/DJ$2*DJ173</f>
        <v>4110.8369398421473</v>
      </c>
      <c r="DL173" s="2">
        <f>('DT-Prelim Calcs'!$C$6*DJ173-DK173)/('DT-Prelim Calcs'!$C$6*DJ173)*'DT-Prelim Calcs'!$C$7*DJ173</f>
        <v>0.24077181223901584</v>
      </c>
      <c r="DM173" s="110">
        <f>DL173/'DT-Prelim Calcs'!$C$7*('DT-Prelim Calcs'!$C$8-'DT-Prelim Calcs'!$C$9)+'DT-Prelim Calcs'!$C$9</f>
        <v>17.685372945074725</v>
      </c>
      <c r="DN173" s="110">
        <f t="shared" si="215"/>
        <v>17.685372945074725</v>
      </c>
      <c r="DO173" s="2">
        <f t="shared" si="255"/>
        <v>3.166911177743259E-14</v>
      </c>
      <c r="DP173" s="110">
        <f>DO173*'DT-Prelim Calcs'!$C$21/DJ$2/'DT-Prelim Calcs'!$C$19/'DT-Prelim Calcs'!$C$18*3.39*'DT-Prelim Calcs'!$C$20</f>
        <v>1.3329923275255495E-12</v>
      </c>
      <c r="DQ173" s="88">
        <f t="shared" si="216"/>
        <v>1</v>
      </c>
      <c r="DR173" s="110">
        <f>DP172*'DT-Prelim Calcs'!$C$11+DR172</f>
        <v>10.85667139541159</v>
      </c>
      <c r="DS173" s="110">
        <f>DS172+0.5*DP173*'DT-Prelim Calcs'!$C$11^2+DR173*'DT-Prelim Calcs'!$C$11</f>
        <v>70.424460124567958</v>
      </c>
      <c r="DT173" s="110">
        <f>MIN('Drive Train'!$G$35-DN172*'DT-Prelim Calcs'!$C$21*'Drive Train'!$G$38,DT172+DN$2)</f>
        <v>11.108316434943244</v>
      </c>
      <c r="DU173" s="110">
        <f>'Drive Train'!$G$35-DN173*'DT-Prelim Calcs'!$C$21*'Drive Train'!$G$38</f>
        <v>11.108316434943275</v>
      </c>
      <c r="DV173" s="1">
        <f>IF(DS173&gt;='Drive Train'!$G$30,1,0)</f>
        <v>1</v>
      </c>
      <c r="DW173" s="110">
        <f t="shared" si="256"/>
        <v>0</v>
      </c>
      <c r="DX173" s="119">
        <f>DX172+'DT-Prelim Calcs'!$C$11</f>
        <v>6.7600000000000051</v>
      </c>
      <c r="DY173" s="2">
        <f>EI173/'Drive Train'!$G$35</f>
        <v>0.87467058542861498</v>
      </c>
      <c r="DZ173" s="88">
        <f>EG173*12*60/(PI() * 'Drive Train'!$G$17)/DY$2*DY173</f>
        <v>4110.8369398423247</v>
      </c>
      <c r="EA173" s="2">
        <f>('DT-Prelim Calcs'!$C$6*DY173-DZ173)/('DT-Prelim Calcs'!$C$6*DY173)*'DT-Prelim Calcs'!$C$7*DY173</f>
        <v>0.24077181223899125</v>
      </c>
      <c r="EB173" s="110">
        <f>EA173/'DT-Prelim Calcs'!$C$7*('DT-Prelim Calcs'!$C$8-'DT-Prelim Calcs'!$C$9)+'DT-Prelim Calcs'!$C$9</f>
        <v>17.685372945073226</v>
      </c>
      <c r="EC173" s="110">
        <f t="shared" si="217"/>
        <v>17.685372945073226</v>
      </c>
      <c r="ED173" s="2">
        <f t="shared" si="257"/>
        <v>1.3877787807814457E-16</v>
      </c>
      <c r="EE173" s="110">
        <f>ED173*'DT-Prelim Calcs'!$C$21/DY$2/'DT-Prelim Calcs'!$C$19/'DT-Prelim Calcs'!$C$18*3.39*'DT-Prelim Calcs'!$C$20</f>
        <v>6.7003532470867188E-15</v>
      </c>
      <c r="EF173" s="88">
        <f t="shared" si="218"/>
        <v>1</v>
      </c>
      <c r="EG173" s="110">
        <f>EE172*'DT-Prelim Calcs'!$C$11+EG172</f>
        <v>9.4647904472821693</v>
      </c>
      <c r="EH173" s="110">
        <f>EH172+0.5*EE173*'DT-Prelim Calcs'!$C$11^2+EG173*'DT-Prelim Calcs'!$C$11</f>
        <v>61.905728277768219</v>
      </c>
      <c r="EI173" s="110">
        <f>MIN('Drive Train'!$G$35-EC172*'DT-Prelim Calcs'!$C$21*'Drive Train'!$G$38,EI172+EC$2)</f>
        <v>11.10831643494341</v>
      </c>
      <c r="EJ173" s="110">
        <f>'Drive Train'!$G$35-EC173*'DT-Prelim Calcs'!$C$21*'Drive Train'!$G$38</f>
        <v>11.10831643494341</v>
      </c>
      <c r="EK173" s="1">
        <f>IF(EH173&gt;='Drive Train'!$G$30,1,0)</f>
        <v>1</v>
      </c>
      <c r="EL173" s="110">
        <f t="shared" si="258"/>
        <v>0</v>
      </c>
      <c r="EM173" s="119">
        <f>EM172+'DT-Prelim Calcs'!$C$11</f>
        <v>6.7600000000000051</v>
      </c>
      <c r="EN173" s="2">
        <f>EX173/'Drive Train'!$G$35</f>
        <v>0.87467058542861498</v>
      </c>
      <c r="EO173" s="88">
        <f>EV173*12*60/(PI() * 'Drive Train'!$G$17)/EN$2*EN173</f>
        <v>4110.8369398423256</v>
      </c>
      <c r="EP173" s="2">
        <f>('DT-Prelim Calcs'!$C$6*EN173-EO173)/('DT-Prelim Calcs'!$C$6*EN173)*'DT-Prelim Calcs'!$C$7*EN173</f>
        <v>0.24077181223899105</v>
      </c>
      <c r="EQ173" s="110">
        <f>EP173/'DT-Prelim Calcs'!$C$7*('DT-Prelim Calcs'!$C$8-'DT-Prelim Calcs'!$C$9)+'DT-Prelim Calcs'!$C$9</f>
        <v>17.685372945073215</v>
      </c>
      <c r="ER173" s="110">
        <f t="shared" si="219"/>
        <v>17.685372945073215</v>
      </c>
      <c r="ES173" s="2">
        <f t="shared" si="259"/>
        <v>-8.3266726846886741E-17</v>
      </c>
      <c r="ET173" s="110">
        <f>ES173*'DT-Prelim Calcs'!$C$21/EN$2/'DT-Prelim Calcs'!$C$19/'DT-Prelim Calcs'!$C$18*3.39*'DT-Prelim Calcs'!$C$20</f>
        <v>-4.5356237364894706E-15</v>
      </c>
      <c r="EU173" s="88">
        <f t="shared" si="220"/>
        <v>1</v>
      </c>
      <c r="EV173" s="110">
        <f>ET172*'DT-Prelim Calcs'!$C$11+EV172</f>
        <v>8.3892460782728335</v>
      </c>
      <c r="EW173" s="110">
        <f>EW172+0.5*ET173*'DT-Prelim Calcs'!$C$11^2+EV173*'DT-Prelim Calcs'!$C$11</f>
        <v>55.167859835682648</v>
      </c>
      <c r="EX173" s="110">
        <f>MIN('Drive Train'!$G$35-ER172*'DT-Prelim Calcs'!$C$21*'Drive Train'!$G$38,EX172+ER$2)</f>
        <v>11.10831643494341</v>
      </c>
      <c r="EY173" s="110">
        <f>'Drive Train'!$G$35-ER173*'DT-Prelim Calcs'!$C$21*'Drive Train'!$G$38</f>
        <v>11.10831643494341</v>
      </c>
      <c r="EZ173" s="1">
        <f>IF(EW173&gt;='Drive Train'!$G$30,1,0)</f>
        <v>1</v>
      </c>
      <c r="FA173" s="110">
        <f t="shared" si="260"/>
        <v>0</v>
      </c>
      <c r="FB173" s="119">
        <f>FB172+'DT-Prelim Calcs'!$C$11</f>
        <v>6.7600000000000051</v>
      </c>
      <c r="FC173" s="2">
        <f>FM173/'Drive Train'!$G$35</f>
        <v>0.87467058542861498</v>
      </c>
      <c r="FD173" s="88">
        <f>FK173*12*60/(PI() * 'Drive Train'!$G$17)/FC$2*FC173</f>
        <v>4110.8369398423247</v>
      </c>
      <c r="FE173" s="2">
        <f>('DT-Prelim Calcs'!$C$6*FC173-FD173)/('DT-Prelim Calcs'!$C$6*FC173)*'DT-Prelim Calcs'!$C$7*FC173</f>
        <v>0.24077181223899125</v>
      </c>
      <c r="FF173" s="110">
        <f>FE173/'DT-Prelim Calcs'!$C$7*('DT-Prelim Calcs'!$C$8-'DT-Prelim Calcs'!$C$9)+'DT-Prelim Calcs'!$C$9</f>
        <v>17.685372945073226</v>
      </c>
      <c r="FG173" s="110">
        <f t="shared" si="221"/>
        <v>17.685372945073226</v>
      </c>
      <c r="FH173" s="2">
        <f t="shared" si="261"/>
        <v>1.1102230246251565E-16</v>
      </c>
      <c r="FI173" s="110">
        <f>FH173*'DT-Prelim Calcs'!$C$21/FC$2/'DT-Prelim Calcs'!$C$19/'DT-Prelim Calcs'!$C$18*3.39*'DT-Prelim Calcs'!$C$20</f>
        <v>6.7347140329692135E-15</v>
      </c>
      <c r="FJ173" s="88">
        <f t="shared" si="222"/>
        <v>1</v>
      </c>
      <c r="FK173" s="110">
        <f>FI172*'DT-Prelim Calcs'!$C$11+FK172</f>
        <v>7.5332005600817276</v>
      </c>
      <c r="FL173" s="110">
        <f>FL172+0.5*FI173*'DT-Prelim Calcs'!$C$11^2+FK173*'DT-Prelim Calcs'!$C$11</f>
        <v>49.728514792473732</v>
      </c>
      <c r="FM173" s="110">
        <f>MIN('Drive Train'!$G$35-FG172*'DT-Prelim Calcs'!$C$21*'Drive Train'!$G$38,FM172+FG$2)</f>
        <v>11.10831643494341</v>
      </c>
      <c r="FN173" s="110">
        <f>'Drive Train'!$G$35-FG173*'DT-Prelim Calcs'!$C$21*'Drive Train'!$G$38</f>
        <v>11.10831643494341</v>
      </c>
      <c r="FO173" s="1">
        <f>IF(FL173&gt;='Drive Train'!$G$30,1,0)</f>
        <v>1</v>
      </c>
      <c r="FP173" s="110">
        <f t="shared" si="262"/>
        <v>0</v>
      </c>
      <c r="FQ173" s="119">
        <f>FQ172+'DT-Prelim Calcs'!$C$11</f>
        <v>6.7600000000000051</v>
      </c>
      <c r="FR173" s="2">
        <f>GB173/'Drive Train'!$G$35</f>
        <v>0.87467058542861498</v>
      </c>
      <c r="FS173" s="88">
        <f>FZ173*12*60/(PI() * 'Drive Train'!$G$17)/FR$2*FR173</f>
        <v>4110.8369398423247</v>
      </c>
      <c r="FT173" s="2">
        <f>('DT-Prelim Calcs'!$C$6*FR173-FS173)/('DT-Prelim Calcs'!$C$6*FR173)*'DT-Prelim Calcs'!$C$7*FR173</f>
        <v>0.24077181223899125</v>
      </c>
      <c r="FU173" s="110">
        <f>FT173/'DT-Prelim Calcs'!$C$7*('DT-Prelim Calcs'!$C$8-'DT-Prelim Calcs'!$C$9)+'DT-Prelim Calcs'!$C$9</f>
        <v>17.685372945073226</v>
      </c>
      <c r="FV173" s="110">
        <f t="shared" si="223"/>
        <v>17.685372945073226</v>
      </c>
      <c r="FW173" s="2">
        <f t="shared" si="263"/>
        <v>1.3877787807814457E-16</v>
      </c>
      <c r="FX173" s="110">
        <f>FW173*'DT-Prelim Calcs'!$C$21/FR$2/'DT-Prelim Calcs'!$C$19/'DT-Prelim Calcs'!$C$18*3.39*'DT-Prelim Calcs'!$C$20</f>
        <v>9.2774121882739154E-15</v>
      </c>
      <c r="FY173" s="88">
        <f t="shared" si="224"/>
        <v>1</v>
      </c>
      <c r="FZ173" s="110">
        <f>FX172*'DT-Prelim Calcs'!$C$11+FZ172</f>
        <v>6.8356819897037893</v>
      </c>
      <c r="GA173" s="110">
        <f>GA172+0.5*FX173*'DT-Prelim Calcs'!$C$11^2+FZ173*'DT-Prelim Calcs'!$C$11</f>
        <v>45.252662405691488</v>
      </c>
      <c r="GB173" s="110">
        <f>MIN('Drive Train'!$G$35-FV172*'DT-Prelim Calcs'!$C$21*'Drive Train'!$G$38,GB172+FV$2)</f>
        <v>11.10831643494341</v>
      </c>
      <c r="GC173" s="110">
        <f>'Drive Train'!$G$35-FV173*'DT-Prelim Calcs'!$C$21*'Drive Train'!$G$38</f>
        <v>11.10831643494341</v>
      </c>
      <c r="GD173" s="1">
        <f>IF(GA173&gt;='Drive Train'!$G$30,1,0)</f>
        <v>1</v>
      </c>
      <c r="GE173" s="110">
        <f t="shared" si="264"/>
        <v>0</v>
      </c>
      <c r="GF173" s="119">
        <f>GF172+'DT-Prelim Calcs'!$C$11</f>
        <v>6.7600000000000051</v>
      </c>
      <c r="GG173" s="2">
        <f>GQ173/'Drive Train'!$G$35</f>
        <v>0.87467058538248932</v>
      </c>
      <c r="GH173" s="88">
        <f>GO173*12*60/(PI() * 'Drive Train'!$G$17)/GG$2*GG173</f>
        <v>4110.8369391903689</v>
      </c>
      <c r="GI173" s="2">
        <f>('DT-Prelim Calcs'!$C$6*GG173-GH173)/('DT-Prelim Calcs'!$C$6*GG173)*'DT-Prelim Calcs'!$C$7*GG173</f>
        <v>0.24077181233136133</v>
      </c>
      <c r="GJ173" s="110">
        <f>GI173/'DT-Prelim Calcs'!$C$7*('DT-Prelim Calcs'!$C$8-'DT-Prelim Calcs'!$C$9)+'DT-Prelim Calcs'!$C$9</f>
        <v>17.685372950707144</v>
      </c>
      <c r="GK173" s="110">
        <f t="shared" si="265"/>
        <v>17.685372950707144</v>
      </c>
      <c r="GL173" s="2">
        <f t="shared" si="266"/>
        <v>1.1785827869204013E-10</v>
      </c>
      <c r="GM173" s="110">
        <f>GL173*'DT-Prelim Calcs'!$C$21/GG$2/'DT-Prelim Calcs'!$C$19/'DT-Prelim Calcs'!$C$18*3.39*'DT-Prelim Calcs'!$C$20</f>
        <v>4.3771779061966686E-9</v>
      </c>
      <c r="GN173" s="88">
        <f t="shared" si="225"/>
        <v>1</v>
      </c>
      <c r="GO173" s="110">
        <f>GM172*'DT-Prelim Calcs'!$C$11+GO172</f>
        <v>12.304227580164298</v>
      </c>
      <c r="GP173" s="110">
        <f>GP172+0.5*GM173*'DT-Prelim Calcs'!$C$11^2+GO173*'DT-Prelim Calcs'!$C$11</f>
        <v>77.098274801764447</v>
      </c>
      <c r="GQ173" s="110">
        <f>MIN('Drive Train'!$G$35-GK172*'DT-Prelim Calcs'!$C$21*'Drive Train'!$G$38,GQ172+GK$2)</f>
        <v>11.108316434357613</v>
      </c>
      <c r="GR173" s="110">
        <f>'Drive Train'!$G$35-GK173*'DT-Prelim Calcs'!$C$21*'Drive Train'!$G$38</f>
        <v>11.108316434436357</v>
      </c>
      <c r="GS173" s="1">
        <f>IF(GP173&gt;='Drive Train'!$G$30,1,0)</f>
        <v>1</v>
      </c>
      <c r="GT173" s="110">
        <f t="shared" si="267"/>
        <v>0</v>
      </c>
      <c r="GU173" s="119">
        <f>GU172+'DT-Prelim Calcs'!$C$11</f>
        <v>6.7600000000000051</v>
      </c>
      <c r="GV173" s="2">
        <f>HF173/'Drive Train'!$G$35</f>
        <v>0.87467058539564346</v>
      </c>
      <c r="GW173" s="88">
        <f>HD173*12*60/(PI() * 'Drive Train'!$G$17)/GV$2*GV173</f>
        <v>4110.836939376296</v>
      </c>
      <c r="GX173" s="2">
        <f>('DT-Prelim Calcs'!$C$6*GV173-GW173)/('DT-Prelim Calcs'!$C$6*GV173)*'DT-Prelim Calcs'!$C$7*GV173</f>
        <v>0.24077181230501862</v>
      </c>
      <c r="GY173" s="110">
        <f>GX173/'DT-Prelim Calcs'!$C$7*('DT-Prelim Calcs'!$C$8-'DT-Prelim Calcs'!$C$9)+'DT-Prelim Calcs'!$C$9</f>
        <v>17.685372949100426</v>
      </c>
      <c r="GZ173" s="110">
        <f t="shared" si="226"/>
        <v>17.685372949100426</v>
      </c>
      <c r="HA173" s="2">
        <f t="shared" si="268"/>
        <v>8.4246748466298982E-11</v>
      </c>
      <c r="HB173" s="110">
        <f>HA173*'DT-Prelim Calcs'!$C$21/GV$2/'DT-Prelim Calcs'!$C$19/'DT-Prelim Calcs'!$C$18*3.39*'DT-Prelim Calcs'!$C$20</f>
        <v>3.1288680790863905E-9</v>
      </c>
      <c r="HC173" s="88">
        <f t="shared" si="227"/>
        <v>1</v>
      </c>
      <c r="HD173" s="110">
        <f>HB172*'DT-Prelim Calcs'!$C$11+HD172</f>
        <v>12.304227580535757</v>
      </c>
      <c r="HE173" s="110">
        <f>HE172+0.5*HB173*'DT-Prelim Calcs'!$C$11^2+HD173*'DT-Prelim Calcs'!$C$11</f>
        <v>77.765891825751254</v>
      </c>
      <c r="HF173" s="110">
        <f>MIN('Drive Train'!$G$35-GZ172*'DT-Prelim Calcs'!$C$21*'Drive Train'!$G$38,HF172+GZ$2)</f>
        <v>11.108316434524671</v>
      </c>
      <c r="HG173" s="110">
        <f>'Drive Train'!$G$35-GZ173*'DT-Prelim Calcs'!$C$21*'Drive Train'!$G$38</f>
        <v>11.108316434580962</v>
      </c>
      <c r="HH173" s="1">
        <f>IF(HE173&gt;='Drive Train'!$G$30,1,0)</f>
        <v>1</v>
      </c>
      <c r="HI173" s="110">
        <f t="shared" si="269"/>
        <v>0</v>
      </c>
      <c r="HJ173" s="119">
        <f>HJ172+'DT-Prelim Calcs'!$C$11</f>
        <v>6.7600000000000051</v>
      </c>
      <c r="HK173" s="2">
        <f>HU173/'Drive Train'!$G$35</f>
        <v>0.87467058540201703</v>
      </c>
      <c r="HL173" s="88">
        <f>HS173*12*60/(PI() * 'Drive Train'!$G$17)/HK$2*HK173</f>
        <v>4110.8369394663814</v>
      </c>
      <c r="HM173" s="2">
        <f>('DT-Prelim Calcs'!$C$6*HK173-HL173)/('DT-Prelim Calcs'!$C$6*HK173)*'DT-Prelim Calcs'!$C$7*HK173</f>
        <v>0.24077181229225533</v>
      </c>
      <c r="HN173" s="110">
        <f>HM173/'DT-Prelim Calcs'!$C$7*('DT-Prelim Calcs'!$C$8-'DT-Prelim Calcs'!$C$9)+'DT-Prelim Calcs'!$C$9</f>
        <v>17.685372948321959</v>
      </c>
      <c r="HO173" s="110">
        <f t="shared" si="228"/>
        <v>17.685372948321959</v>
      </c>
      <c r="HP173" s="2">
        <f t="shared" si="270"/>
        <v>6.7961608563038567E-11</v>
      </c>
      <c r="HQ173" s="110">
        <f>HP173*'DT-Prelim Calcs'!$C$21/HK$2/'DT-Prelim Calcs'!$C$19/'DT-Prelim Calcs'!$C$18*3.39*'DT-Prelim Calcs'!$C$20</f>
        <v>2.5240488387669785E-9</v>
      </c>
      <c r="HR173" s="88">
        <f t="shared" si="229"/>
        <v>1</v>
      </c>
      <c r="HS173" s="110">
        <f>HQ172*'DT-Prelim Calcs'!$C$11+HS172</f>
        <v>12.304227580715736</v>
      </c>
      <c r="HT173" s="110">
        <f>HT172+0.5*HQ173*'DT-Prelim Calcs'!$C$11^2+HS173*'DT-Prelim Calcs'!$C$11</f>
        <v>78.234614590502304</v>
      </c>
      <c r="HU173" s="110">
        <f>MIN('Drive Train'!$G$35-HO172*'DT-Prelim Calcs'!$C$21*'Drive Train'!$G$38,HU172+HO$2)</f>
        <v>11.108316434605616</v>
      </c>
      <c r="HV173" s="110">
        <f>'Drive Train'!$G$35-HO173*'DT-Prelim Calcs'!$C$21*'Drive Train'!$G$38</f>
        <v>11.108316434651023</v>
      </c>
      <c r="HW173" s="1">
        <f>IF(HT173&gt;='Drive Train'!$G$30,1,0)</f>
        <v>1</v>
      </c>
      <c r="HX173" s="110">
        <f t="shared" si="271"/>
        <v>0</v>
      </c>
      <c r="HY173" s="119">
        <f>HY172+'DT-Prelim Calcs'!$C$11</f>
        <v>6.7600000000000051</v>
      </c>
      <c r="HZ173" s="2">
        <f>IJ173/'Drive Train'!$G$35</f>
        <v>0.87467058540544462</v>
      </c>
      <c r="IA173" s="88">
        <f>IH173*12*60/(PI() * 'Drive Train'!$G$17)/HZ$2*HZ173</f>
        <v>4110.8369395148247</v>
      </c>
      <c r="IB173" s="2">
        <f>('DT-Prelim Calcs'!$C$6*HZ173-IA173)/('DT-Prelim Calcs'!$C$6*HZ173)*'DT-Prelim Calcs'!$C$7*HZ173</f>
        <v>0.2407718122853921</v>
      </c>
      <c r="IC173" s="110">
        <f>IB173/'DT-Prelim Calcs'!$C$7*('DT-Prelim Calcs'!$C$8-'DT-Prelim Calcs'!$C$9)+'DT-Prelim Calcs'!$C$9</f>
        <v>17.685372947903346</v>
      </c>
      <c r="ID173" s="110">
        <f t="shared" si="230"/>
        <v>17.685372947903346</v>
      </c>
      <c r="IE173" s="2">
        <f t="shared" si="272"/>
        <v>5.9204474656127104E-11</v>
      </c>
      <c r="IF173" s="110">
        <f>IE173*'DT-Prelim Calcs'!$C$21/HZ$2/'DT-Prelim Calcs'!$C$19/'DT-Prelim Calcs'!$C$18*3.39*'DT-Prelim Calcs'!$C$20</f>
        <v>2.1988147229769652E-9</v>
      </c>
      <c r="IG173" s="88">
        <f t="shared" si="231"/>
        <v>1</v>
      </c>
      <c r="IH173" s="110">
        <f>IF172*'DT-Prelim Calcs'!$C$11+IH172</f>
        <v>12.304227580812519</v>
      </c>
      <c r="II173" s="110">
        <f>II172+0.5*IF173*'DT-Prelim Calcs'!$C$11^2+IH173*'DT-Prelim Calcs'!$C$11</f>
        <v>78.563679961747951</v>
      </c>
      <c r="IJ173" s="110">
        <f>MIN('Drive Train'!$G$35-ID172*'DT-Prelim Calcs'!$C$21*'Drive Train'!$G$38,IJ172+ID$2)</f>
        <v>11.108316434649145</v>
      </c>
      <c r="IK173" s="110">
        <f>'Drive Train'!$G$35-ID173*'DT-Prelim Calcs'!$C$21*'Drive Train'!$G$38</f>
        <v>11.108316434688698</v>
      </c>
      <c r="IL173" s="1">
        <f>IF(II173&gt;='Drive Train'!$G$30,1,0)</f>
        <v>1</v>
      </c>
      <c r="IM173" s="110">
        <f t="shared" si="273"/>
        <v>0</v>
      </c>
      <c r="IN173" s="119">
        <f>IN172+'DT-Prelim Calcs'!$C$11</f>
        <v>6.7600000000000051</v>
      </c>
      <c r="IO173" s="2">
        <f>IY173/'Drive Train'!$G$35</f>
        <v>0.87467058540745646</v>
      </c>
      <c r="IP173" s="88">
        <f>IW173*12*60/(PI() * 'Drive Train'!$G$17)/IO$2*IO173</f>
        <v>4110.8369395432628</v>
      </c>
      <c r="IQ173" s="2">
        <f>('DT-Prelim Calcs'!$C$6*IO173-IP173)/('DT-Prelim Calcs'!$C$6*IO173)*'DT-Prelim Calcs'!$C$7*IO173</f>
        <v>0.24077181228136274</v>
      </c>
      <c r="IR173" s="110">
        <f>IQ173/'DT-Prelim Calcs'!$C$7*('DT-Prelim Calcs'!$C$8-'DT-Prelim Calcs'!$C$9)+'DT-Prelim Calcs'!$C$9</f>
        <v>17.685372947657584</v>
      </c>
      <c r="IS173" s="110">
        <f t="shared" si="232"/>
        <v>17.685372947657584</v>
      </c>
      <c r="IT173" s="2">
        <f t="shared" si="274"/>
        <v>5.4063281629268545E-11</v>
      </c>
      <c r="IU173" s="110">
        <f>IT173*'DT-Prelim Calcs'!$C$21/IO$2/'DT-Prelim Calcs'!$C$19/'DT-Prelim Calcs'!$C$18*3.39*'DT-Prelim Calcs'!$C$20</f>
        <v>2.0078742410829472E-9</v>
      </c>
      <c r="IV173" s="88">
        <f t="shared" si="233"/>
        <v>1</v>
      </c>
      <c r="IW173" s="110">
        <f>IU172*'DT-Prelim Calcs'!$C$11+IW172</f>
        <v>12.304227580869336</v>
      </c>
      <c r="IX173" s="110">
        <f>IX172+0.5*IU173*'DT-Prelim Calcs'!$C$11^2+IW173*'DT-Prelim Calcs'!$C$11</f>
        <v>78.796397743191221</v>
      </c>
      <c r="IY173" s="110">
        <f>MIN('Drive Train'!$G$35-IS172*'DT-Prelim Calcs'!$C$21*'Drive Train'!$G$38,IY172+IS$2)</f>
        <v>11.108316434674697</v>
      </c>
      <c r="IZ173" s="110">
        <f>'Drive Train'!$G$35-IS173*'DT-Prelim Calcs'!$C$21*'Drive Train'!$G$38</f>
        <v>11.108316434710817</v>
      </c>
      <c r="JA173" s="1">
        <f>IF(IX173&gt;='Drive Train'!$G$30,1,0)</f>
        <v>1</v>
      </c>
      <c r="JB173" s="110">
        <f t="shared" si="275"/>
        <v>0</v>
      </c>
      <c r="JC173" s="119">
        <f>JC172+'DT-Prelim Calcs'!$C$11</f>
        <v>6.7600000000000051</v>
      </c>
      <c r="JD173" s="2">
        <f>JN173/'Drive Train'!$G$35</f>
        <v>0.87467058540863463</v>
      </c>
      <c r="JE173" s="88">
        <f>JL173*12*60/(PI() * 'Drive Train'!$G$17)/JD$2*JD173</f>
        <v>4110.8369395599148</v>
      </c>
      <c r="JF173" s="2">
        <f>('DT-Prelim Calcs'!$C$6*JD173-JE173)/('DT-Prelim Calcs'!$C$6*JD173)*'DT-Prelim Calcs'!$C$7*JD173</f>
        <v>0.24077181227900368</v>
      </c>
      <c r="JG173" s="110">
        <f>JF173/'DT-Prelim Calcs'!$C$7*('DT-Prelim Calcs'!$C$8-'DT-Prelim Calcs'!$C$9)+'DT-Prelim Calcs'!$C$9</f>
        <v>17.685372947513699</v>
      </c>
      <c r="JH173" s="110">
        <f t="shared" si="234"/>
        <v>17.685372947513699</v>
      </c>
      <c r="JI173" s="2">
        <f t="shared" si="276"/>
        <v>5.1053272720480436E-11</v>
      </c>
      <c r="JJ173" s="110">
        <f>JI173*'DT-Prelim Calcs'!$C$21/JD$2/'DT-Prelim Calcs'!$C$19/'DT-Prelim Calcs'!$C$18*3.39*'DT-Prelim Calcs'!$C$20</f>
        <v>1.8960845166849759E-9</v>
      </c>
      <c r="JK173" s="88">
        <f t="shared" si="235"/>
        <v>1</v>
      </c>
      <c r="JL173" s="110">
        <f>JJ172*'DT-Prelim Calcs'!$C$11+JL172</f>
        <v>12.304227580902603</v>
      </c>
      <c r="JM173" s="110">
        <f>JM172+0.5*JJ173*'DT-Prelim Calcs'!$C$11^2+JL173*'DT-Prelim Calcs'!$C$11</f>
        <v>78.954030487344284</v>
      </c>
      <c r="JN173" s="110">
        <f>MIN('Drive Train'!$G$35-JH172*'DT-Prelim Calcs'!$C$21*'Drive Train'!$G$38,JN172+JH$2)</f>
        <v>11.108316434689659</v>
      </c>
      <c r="JO173" s="110">
        <f>'Drive Train'!$G$35-JH173*'DT-Prelim Calcs'!$C$21*'Drive Train'!$G$38</f>
        <v>11.108316434723767</v>
      </c>
      <c r="JP173" s="1">
        <f>IF(JM173&gt;='Drive Train'!$G$30,1,0)</f>
        <v>1</v>
      </c>
      <c r="JQ173" s="110">
        <f>MIN(JG173,'DT-Prelim Calcs'!$C$10)*'DT-Prelim Calcs'!$C$11*1000/60/60*(1-JP173)</f>
        <v>0</v>
      </c>
      <c r="JR173" s="119">
        <f>JR172+'DT-Prelim Calcs'!$C$11</f>
        <v>6.7600000000000051</v>
      </c>
      <c r="JS173" s="2">
        <f>KC173/'Drive Train'!$G$35</f>
        <v>0.87467058540906806</v>
      </c>
      <c r="JT173" s="88">
        <f>KA173*12*60/(PI() * 'Drive Train'!$G$17)/JS$2*JS173</f>
        <v>4110.8369395660411</v>
      </c>
      <c r="JU173" s="2">
        <f>('DT-Prelim Calcs'!$C$6*JS173-JT173)/('DT-Prelim Calcs'!$C$6*JS173)*'DT-Prelim Calcs'!$C$7*JS173</f>
        <v>0.24077181227813566</v>
      </c>
      <c r="JV173" s="110">
        <f>JU173/'DT-Prelim Calcs'!$C$7*('DT-Prelim Calcs'!$C$8-'DT-Prelim Calcs'!$C$9)+'DT-Prelim Calcs'!$C$9</f>
        <v>17.685372947460756</v>
      </c>
      <c r="JW173" s="110">
        <f t="shared" si="236"/>
        <v>17.685372947460756</v>
      </c>
      <c r="JX173" s="2">
        <f t="shared" si="277"/>
        <v>4.9945769742265611E-11</v>
      </c>
      <c r="JY173" s="110">
        <f>JX173*'DT-Prelim Calcs'!$C$21/JS$2/'DT-Prelim Calcs'!$C$19/'DT-Prelim Calcs'!$C$18*3.39*'DT-Prelim Calcs'!$C$20</f>
        <v>1.8549525943364752E-9</v>
      </c>
      <c r="JZ173" s="88">
        <f t="shared" si="237"/>
        <v>1</v>
      </c>
      <c r="KA173" s="110">
        <f>JY172*'DT-Prelim Calcs'!$C$11+KA172</f>
        <v>12.304227580914842</v>
      </c>
      <c r="KB173" s="110">
        <f>KB172+0.5*JY173*'DT-Prelim Calcs'!$C$11^2+KA173*'DT-Prelim Calcs'!$C$11</f>
        <v>79.016120570673337</v>
      </c>
      <c r="KC173" s="110">
        <f>MIN('Drive Train'!$G$35-JW172*'DT-Prelim Calcs'!$C$21*'Drive Train'!$G$38,KC172+JW$2)</f>
        <v>11.108316434695164</v>
      </c>
      <c r="KD173" s="110">
        <f>'Drive Train'!$G$35-JW173*'DT-Prelim Calcs'!$C$21*'Drive Train'!$G$38</f>
        <v>11.108316434728531</v>
      </c>
      <c r="KE173" s="1">
        <f>IF(KB173&gt;='Drive Train'!$G$30,1,0)</f>
        <v>1</v>
      </c>
      <c r="KF173" s="110">
        <f>MIN(JV173,'DT-Prelim Calcs'!$C$10)*'DT-Prelim Calcs'!$C$11*1000/60/60*(1-KE173)</f>
        <v>0</v>
      </c>
      <c r="KG173" s="119">
        <f>KG172+'DT-Prelim Calcs'!$C$11</f>
        <v>6.7600000000000051</v>
      </c>
      <c r="KH173" s="2">
        <f>KR173/'Drive Train'!$G$35</f>
        <v>0.87467058540903564</v>
      </c>
      <c r="KI173" s="88">
        <f>KP173*12*60/(PI() * 'Drive Train'!$G$17)/KH$2*KH173</f>
        <v>4110.8369395655845</v>
      </c>
      <c r="KJ173" s="2">
        <f>('DT-Prelim Calcs'!$C$6*KH173-KI173)/('DT-Prelim Calcs'!$C$6*KH173)*'DT-Prelim Calcs'!$C$7*KH173</f>
        <v>0.24077181227820024</v>
      </c>
      <c r="KK173" s="110">
        <f>KJ173/'DT-Prelim Calcs'!$C$7*('DT-Prelim Calcs'!$C$8-'DT-Prelim Calcs'!$C$9)+'DT-Prelim Calcs'!$C$9</f>
        <v>17.685372947464696</v>
      </c>
      <c r="KL173" s="110">
        <f t="shared" si="238"/>
        <v>17.685372947464696</v>
      </c>
      <c r="KM173" s="2">
        <f t="shared" si="278"/>
        <v>5.0028203801844029E-11</v>
      </c>
      <c r="KN173" s="110">
        <f>KM173*'DT-Prelim Calcs'!$C$21/KH$2/'DT-Prelim Calcs'!$C$19/'DT-Prelim Calcs'!$C$18*3.39*'DT-Prelim Calcs'!$C$20</f>
        <v>1.8580141403586057E-9</v>
      </c>
      <c r="KO173" s="88">
        <f t="shared" si="239"/>
        <v>1</v>
      </c>
      <c r="KP173" s="110">
        <f>KN172*'DT-Prelim Calcs'!$C$11+KP172</f>
        <v>12.304227580913931</v>
      </c>
      <c r="KQ173" s="110">
        <f>KQ172+0.5*KN173*'DT-Prelim Calcs'!$C$11^2+KP173*'DT-Prelim Calcs'!$C$11</f>
        <v>79.011565134714587</v>
      </c>
      <c r="KR173" s="110">
        <f>MIN('Drive Train'!$G$35-KL172*'DT-Prelim Calcs'!$C$21*'Drive Train'!$G$38,KR172+KL$2)</f>
        <v>11.108316434694752</v>
      </c>
      <c r="KS173" s="110">
        <f>'Drive Train'!$G$35-KL173*'DT-Prelim Calcs'!$C$21*'Drive Train'!$G$38</f>
        <v>11.108316434728177</v>
      </c>
      <c r="KT173" s="1">
        <f>IF(KQ173&gt;='Drive Train'!$G$30,1,0)</f>
        <v>1</v>
      </c>
      <c r="KU173" s="110">
        <f>MIN(KK173,'DT-Prelim Calcs'!$C$10)*'DT-Prelim Calcs'!$C$11*1000/60/60*(1-KT173)</f>
        <v>0</v>
      </c>
      <c r="KV173" s="119">
        <f>KV172+'DT-Prelim Calcs'!$C$11</f>
        <v>6.7600000000000051</v>
      </c>
      <c r="KW173" s="2">
        <f>LG173/'Drive Train'!$G$35</f>
        <v>0.87467058540906595</v>
      </c>
      <c r="KX173" s="88">
        <f>LE173*12*60/(PI() * 'Drive Train'!$G$17)/KW$2*KW173</f>
        <v>4110.8369395660129</v>
      </c>
      <c r="KY173" s="2">
        <f>('DT-Prelim Calcs'!$C$6*KW173-KX173)/('DT-Prelim Calcs'!$C$6*KW173)*'DT-Prelim Calcs'!$C$7*KW173</f>
        <v>0.2407718122781394</v>
      </c>
      <c r="KZ173" s="110">
        <f>KY173/'DT-Prelim Calcs'!$C$7*('DT-Prelim Calcs'!$C$8-'DT-Prelim Calcs'!$C$9)+'DT-Prelim Calcs'!$C$9</f>
        <v>17.685372947460987</v>
      </c>
      <c r="LA173" s="110">
        <f t="shared" si="240"/>
        <v>17.685372947460987</v>
      </c>
      <c r="LB173" s="2">
        <f t="shared" si="279"/>
        <v>4.9950654723573962E-11</v>
      </c>
      <c r="LC173" s="110">
        <f>LB173*'DT-Prelim Calcs'!$C$21/KW$2/'DT-Prelim Calcs'!$C$19/'DT-Prelim Calcs'!$C$18*3.39*'DT-Prelim Calcs'!$C$20</f>
        <v>1.8551340192859348E-9</v>
      </c>
      <c r="LD173" s="88">
        <f t="shared" si="241"/>
        <v>1</v>
      </c>
      <c r="LE173" s="110">
        <f>LC172*'DT-Prelim Calcs'!$C$11+LE172</f>
        <v>12.304227580914787</v>
      </c>
      <c r="LF173" s="110">
        <f>LF172+0.5*LC173*'DT-Prelim Calcs'!$C$11^2+LE173*'DT-Prelim Calcs'!$C$11</f>
        <v>79.015905486197923</v>
      </c>
      <c r="LG173" s="110">
        <f>MIN('Drive Train'!$G$35-LA172*'DT-Prelim Calcs'!$C$21*'Drive Train'!$G$38,LG172+LA$2)</f>
        <v>11.108316434695137</v>
      </c>
      <c r="LH173" s="110">
        <f>'Drive Train'!$G$35-LA173*'DT-Prelim Calcs'!$C$21*'Drive Train'!$G$38</f>
        <v>11.108316434728511</v>
      </c>
      <c r="LI173" s="1">
        <f>IF(LF173&gt;='Drive Train'!$G$30,1,0)</f>
        <v>1</v>
      </c>
      <c r="LJ173" s="110">
        <f>MIN(KZ173,'DT-Prelim Calcs'!$C$10)*'DT-Prelim Calcs'!$C$11*1000/60/60*(1-LI173)</f>
        <v>0</v>
      </c>
      <c r="LK173" s="119">
        <f>LK172+'DT-Prelim Calcs'!$C$11</f>
        <v>6.7600000000000051</v>
      </c>
      <c r="LL173" s="2">
        <f>LV173/'Drive Train'!$G$35</f>
        <v>0.8746705854090433</v>
      </c>
      <c r="LM173" s="88">
        <f>LT173*12*60/(PI() * 'Drive Train'!$G$17)/LL$2*LL173</f>
        <v>4110.8369395656919</v>
      </c>
      <c r="LN173" s="2">
        <f>('DT-Prelim Calcs'!$C$6*LL173-LM173)/('DT-Prelim Calcs'!$C$6*LL173)*'DT-Prelim Calcs'!$C$7*LL173</f>
        <v>0.24077181227818506</v>
      </c>
      <c r="LO173" s="110">
        <f>LN173/'DT-Prelim Calcs'!$C$7*('DT-Prelim Calcs'!$C$8-'DT-Prelim Calcs'!$C$9)+'DT-Prelim Calcs'!$C$9</f>
        <v>17.685372947463769</v>
      </c>
      <c r="LP173" s="110">
        <f t="shared" si="242"/>
        <v>17.685372947463769</v>
      </c>
      <c r="LQ173" s="2">
        <f t="shared" si="280"/>
        <v>5.0008858165639936E-11</v>
      </c>
      <c r="LR173" s="110">
        <f>LQ173*'DT-Prelim Calcs'!$C$21/LL$2/'DT-Prelim Calcs'!$C$19/'DT-Prelim Calcs'!$C$18*3.39*'DT-Prelim Calcs'!$C$20</f>
        <v>1.8572956563258024E-9</v>
      </c>
      <c r="LS173" s="88">
        <f t="shared" si="243"/>
        <v>1</v>
      </c>
      <c r="LT173" s="110">
        <f>LR172*'DT-Prelim Calcs'!$C$11+LT172</f>
        <v>12.304227580914144</v>
      </c>
      <c r="LU173" s="110">
        <f>LU172+0.5*LR173*'DT-Prelim Calcs'!$C$11^2+LT173*'DT-Prelim Calcs'!$C$11</f>
        <v>79.013029902479701</v>
      </c>
      <c r="LV173" s="110">
        <f>MIN('Drive Train'!$G$35-LP172*'DT-Prelim Calcs'!$C$21*'Drive Train'!$G$38,LV172+LP$2)</f>
        <v>11.108316434694849</v>
      </c>
      <c r="LW173" s="110">
        <f>'Drive Train'!$G$35-LP173*'DT-Prelim Calcs'!$C$21*'Drive Train'!$G$38</f>
        <v>11.108316434728261</v>
      </c>
      <c r="LX173" s="1">
        <f>IF(LU173&gt;='Drive Train'!$G$30,1,0)</f>
        <v>1</v>
      </c>
      <c r="LY173" s="110">
        <f>MIN(LO173,'DT-Prelim Calcs'!$C$10)*'DT-Prelim Calcs'!$C$11*1000/60/60*(1-LX173)</f>
        <v>0</v>
      </c>
      <c r="LZ173" s="119">
        <f>LZ172+'DT-Prelim Calcs'!$C$11</f>
        <v>6.7600000000000051</v>
      </c>
    </row>
    <row r="174" spans="18:338" x14ac:dyDescent="0.2">
      <c r="R174" s="119">
        <f>R173+'DT-Prelim Calcs'!$C$11</f>
        <v>6.8000000000000052</v>
      </c>
      <c r="S174" s="2">
        <f>AG174/'Drive Train'!$G$35</f>
        <v>0</v>
      </c>
      <c r="T174" s="88">
        <f>AE174*12*60/(PI() * 'Drive Train'!$G$17)/S$2*ABS(S174)</f>
        <v>0</v>
      </c>
      <c r="U174" s="2">
        <f>IF(OR(AD173=1,AND($C$32=Motors!$C$28,'DT-Prelim Calcs'!AI173=1)),0,IF(AG174=0,-(V173+$C$9)/($C$8-$C$9)*$C$7,($C$6*S174-T174)/($C$6*S174)*$C$7*S174))</f>
        <v>0</v>
      </c>
      <c r="V174" s="110">
        <f>IF(AND(AD173=1,AI173=1),0,ABS(U174/$C$7*($C$8-$C$9)+$C$9) *'Drive Train'!$K$55 + V173*(1-'Drive Train'!$K$55))</f>
        <v>0</v>
      </c>
      <c r="W174" s="110">
        <f t="shared" si="196"/>
        <v>0</v>
      </c>
      <c r="X174" s="2">
        <f>MAX(MIN(IF(AND(AI173=1,AG174&lt;0),-1,1)*(W174-$C$9)/($C$8-$C$9)*$C$7-$C$29*AE174/T$2 -  AI173*$C$29/2,X$2),MAX(X$4:X173)*-1)</f>
        <v>-0.19877611615902296</v>
      </c>
      <c r="Y174" s="110">
        <f t="shared" si="197"/>
        <v>0</v>
      </c>
      <c r="Z174" s="110">
        <f t="shared" si="198"/>
        <v>0</v>
      </c>
      <c r="AA174" s="110">
        <f t="shared" si="199"/>
        <v>0</v>
      </c>
      <c r="AB174" s="110" t="e">
        <f t="shared" si="200"/>
        <v>#N/A</v>
      </c>
      <c r="AC174" s="88">
        <f t="shared" si="244"/>
        <v>0</v>
      </c>
      <c r="AD174" s="1">
        <f t="shared" si="201"/>
        <v>1</v>
      </c>
      <c r="AE174" s="110">
        <f t="shared" si="202"/>
        <v>0</v>
      </c>
      <c r="AF174" s="110" t="e">
        <f t="shared" si="203"/>
        <v>#N/A</v>
      </c>
      <c r="AG174" s="110">
        <f>IF(AI173=0,MIN('Drive Train'!$G$35-W173*$C$21*'Drive Train'!$G$38,AG173+W$2)-$C$3,IF(AE173-1&lt;=0,0,IF($C$32=Motors!$C$26,MAX(ABS('Drive Train'!$G$35-W173*$C$21*'Drive Train'!$G$38)*-1,AG173-W$2),MAX(0,ABS('Drive Train'!$G$35-W173*$C$21*'Drive Train'!$G$38)*-1,AG173-W$2))))</f>
        <v>0</v>
      </c>
      <c r="AH174" s="110">
        <f>'Drive Train'!$G$35-ABS(W174)*'DT-Prelim Calcs'!$C$21*'Drive Train'!$G$38</f>
        <v>12.7</v>
      </c>
      <c r="AI174" s="1">
        <f>IF(AJ174&gt;='Drive Train'!$G$30,1,0)</f>
        <v>1</v>
      </c>
      <c r="AJ174" s="110">
        <f>AJ173+0.5*Y174*'DT-Prelim Calcs'!$C$11^2+AE174*'DT-Prelim Calcs'!$C$11</f>
        <v>27.383415475911544</v>
      </c>
      <c r="AK174" s="110">
        <f t="shared" si="281"/>
        <v>0</v>
      </c>
      <c r="AL174" s="119">
        <f>AL173+'DT-Prelim Calcs'!$C$11</f>
        <v>6.8000000000000052</v>
      </c>
      <c r="AM174" s="2">
        <f>AW174/'Drive Train'!$G$35</f>
        <v>0.81533120304885709</v>
      </c>
      <c r="AN174" s="88">
        <f>AU174*12*60/(PI() * 'Drive Train'!$G$17)/AM$2*AM174</f>
        <v>3201.8204915356896</v>
      </c>
      <c r="AO174" s="2">
        <f>('DT-Prelim Calcs'!$C$6*AM174-AN174)/('DT-Prelim Calcs'!$C$6*AM174)*'DT-Prelim Calcs'!$C$7*AM174</f>
        <v>0.37657472008907295</v>
      </c>
      <c r="AP174" s="110">
        <f>AO174/'DT-Prelim Calcs'!$C$7*('DT-Prelim Calcs'!$C$8-'DT-Prelim Calcs'!$C$9)+'DT-Prelim Calcs'!$C$9</f>
        <v>25.968387182737786</v>
      </c>
      <c r="AQ174" s="110">
        <f t="shared" si="205"/>
        <v>25.968387182737786</v>
      </c>
      <c r="AR174" s="2">
        <f t="shared" si="245"/>
        <v>0.17539563468776062</v>
      </c>
      <c r="AS174" s="110">
        <f>AR174*'DT-Prelim Calcs'!$C$21/AM$2/'DT-Prelim Calcs'!$C$19/'DT-Prelim Calcs'!$C$18*3.39*'DT-Prelim Calcs'!$C$20</f>
        <v>1.9542230860286418</v>
      </c>
      <c r="AT174" s="88">
        <f t="shared" si="206"/>
        <v>0</v>
      </c>
      <c r="AU174" s="110">
        <f>AS173*'DT-Prelim Calcs'!$C$11+AU173</f>
        <v>34.269698881972253</v>
      </c>
      <c r="AV174" s="110">
        <f>AV173+0.5*AS174*'DT-Prelim Calcs'!$C$11^2+AU174*'DT-Prelim Calcs'!$C$11</f>
        <v>146.17356534716788</v>
      </c>
      <c r="AW174" s="110">
        <f>MIN('Drive Train'!$G$35-AQ173*'DT-Prelim Calcs'!$C$21*'Drive Train'!$G$38,AW173+AQ$2)</f>
        <v>10.354706278720485</v>
      </c>
      <c r="AX174" s="110">
        <f>'Drive Train'!$G$35-AQ174*'DT-Prelim Calcs'!$C$21*'Drive Train'!$G$38</f>
        <v>10.362845153553598</v>
      </c>
      <c r="AY174" s="1">
        <f>IF(AV174&gt;='Drive Train'!$G$30,1,0)</f>
        <v>1</v>
      </c>
      <c r="AZ174" s="110">
        <f t="shared" si="246"/>
        <v>0</v>
      </c>
      <c r="BA174" s="119">
        <f>BA173+'DT-Prelim Calcs'!$C$11</f>
        <v>6.8000000000000052</v>
      </c>
      <c r="BB174" s="2">
        <f>BL174/'Drive Train'!$G$35</f>
        <v>0.87123416476071713</v>
      </c>
      <c r="BC174" s="88">
        <f>BJ174*12*60/(PI() * 'Drive Train'!$G$17)/BB$2*BB174</f>
        <v>4058.806081212947</v>
      </c>
      <c r="BD174" s="2">
        <f>('DT-Prelim Calcs'!$C$6*BB174-BC174)/('DT-Prelim Calcs'!$C$6*BB174)*'DT-Prelim Calcs'!$C$7*BB174</f>
        <v>0.24848870407455373</v>
      </c>
      <c r="BE174" s="110">
        <f>BD174/'DT-Prelim Calcs'!$C$7*('DT-Prelim Calcs'!$C$8-'DT-Prelim Calcs'!$C$9)+'DT-Prelim Calcs'!$C$9</f>
        <v>18.156048617313211</v>
      </c>
      <c r="BF174" s="110">
        <f t="shared" si="207"/>
        <v>18.156048617313211</v>
      </c>
      <c r="BG174" s="2">
        <f t="shared" si="247"/>
        <v>9.8266809841954794E-3</v>
      </c>
      <c r="BH174" s="110">
        <f>BG174*'DT-Prelim Calcs'!$C$21/BB$2/'DT-Prelim Calcs'!$C$19/'DT-Prelim Calcs'!$C$18*3.39*'DT-Prelim Calcs'!$C$20</f>
        <v>0.17031297793037645</v>
      </c>
      <c r="BI174" s="88">
        <f t="shared" si="208"/>
        <v>1</v>
      </c>
      <c r="BJ174" s="110">
        <f>BH173*'DT-Prelim Calcs'!$C$11+BJ173</f>
        <v>26.135165252669882</v>
      </c>
      <c r="BK174" s="110">
        <f>BK173+0.5*BH174*'DT-Prelim Calcs'!$C$11^2+BJ174*'DT-Prelim Calcs'!$C$11</f>
        <v>138.6498246212914</v>
      </c>
      <c r="BL174" s="110">
        <f>MIN('Drive Train'!$G$35-BF173*'DT-Prelim Calcs'!$C$21*'Drive Train'!$G$38,BL173+BF$2)</f>
        <v>11.064673892461107</v>
      </c>
      <c r="BM174" s="110">
        <f>'Drive Train'!$G$35-BF174*'DT-Prelim Calcs'!$C$21*'Drive Train'!$G$38</f>
        <v>11.065955624441811</v>
      </c>
      <c r="BN174" s="1">
        <f>IF(BK174&gt;='Drive Train'!$G$30,1,0)</f>
        <v>1</v>
      </c>
      <c r="BO174" s="110">
        <f t="shared" si="248"/>
        <v>0</v>
      </c>
      <c r="BP174" s="119">
        <f>BP173+'DT-Prelim Calcs'!$C$11</f>
        <v>6.8000000000000052</v>
      </c>
      <c r="BQ174" s="2">
        <f>CA174/'Drive Train'!$G$35</f>
        <v>0.87462542186790637</v>
      </c>
      <c r="BR174" s="88">
        <f>BY174*12*60/(PI() * 'Drive Train'!$G$17)/BQ$2*BQ174</f>
        <v>4110.163929325231</v>
      </c>
      <c r="BS174" s="2">
        <f>('DT-Prelim Calcs'!$C$6*BQ174-BR174)/('DT-Prelim Calcs'!$C$6*BQ174)*'DT-Prelim Calcs'!$C$7*BQ174</f>
        <v>0.24087062217132055</v>
      </c>
      <c r="BT174" s="110">
        <f>BS174/'DT-Prelim Calcs'!$C$7*('DT-Prelim Calcs'!$C$8-'DT-Prelim Calcs'!$C$9)+'DT-Prelim Calcs'!$C$9</f>
        <v>17.69139965016565</v>
      </c>
      <c r="BU174" s="110">
        <f t="shared" si="209"/>
        <v>17.69139965016565</v>
      </c>
      <c r="BV174" s="2">
        <f t="shared" si="249"/>
        <v>1.2579732958686862E-4</v>
      </c>
      <c r="BW174" s="110">
        <f>BV174*'DT-Prelim Calcs'!$C$21/BQ$2/'DT-Prelim Calcs'!$C$19/'DT-Prelim Calcs'!$C$18*3.39*'DT-Prelim Calcs'!$C$20</f>
        <v>2.958951677360063E-3</v>
      </c>
      <c r="BX174" s="88">
        <f t="shared" si="210"/>
        <v>1</v>
      </c>
      <c r="BY174" s="110">
        <f>BW173*'DT-Prelim Calcs'!$C$11+BY173</f>
        <v>19.425550163913268</v>
      </c>
      <c r="BZ174" s="110">
        <f>BZ173+0.5*BW174*'DT-Prelim Calcs'!$C$11^2+BY174*'DT-Prelim Calcs'!$C$11</f>
        <v>115.86695375433293</v>
      </c>
      <c r="CA174" s="110">
        <f>MIN('Drive Train'!$G$35-BU173*'DT-Prelim Calcs'!$C$21*'Drive Train'!$G$38,CA173+BU$2)</f>
        <v>11.10774285772241</v>
      </c>
      <c r="CB174" s="110">
        <f>'Drive Train'!$G$35-BU174*'DT-Prelim Calcs'!$C$21*'Drive Train'!$G$38</f>
        <v>11.107774031485091</v>
      </c>
      <c r="CC174" s="1">
        <f>IF(BZ174&gt;='Drive Train'!$G$30,1,0)</f>
        <v>1</v>
      </c>
      <c r="CD174" s="110">
        <f t="shared" si="250"/>
        <v>0</v>
      </c>
      <c r="CE174" s="119">
        <f>CE173+'DT-Prelim Calcs'!$C$11</f>
        <v>6.8000000000000052</v>
      </c>
      <c r="CF174" s="2">
        <f>CP174/'Drive Train'!$G$35</f>
        <v>0.87467044676525108</v>
      </c>
      <c r="CG174" s="88">
        <f>CN174*12*60/(PI() * 'Drive Train'!$G$17)/CF$2*CF174</f>
        <v>4110.8349161989154</v>
      </c>
      <c r="CH174" s="2">
        <f>('DT-Prelim Calcs'!$C$6*CF174-CG174)/('DT-Prelim Calcs'!$C$6*CF174)*'DT-Prelim Calcs'!$C$7*CF174</f>
        <v>0.24077210530878651</v>
      </c>
      <c r="CI174" s="110">
        <f>CH174/'DT-Prelim Calcs'!$C$7*('DT-Prelim Calcs'!$C$8-'DT-Prelim Calcs'!$C$9)+'DT-Prelim Calcs'!$C$9</f>
        <v>17.685390820252227</v>
      </c>
      <c r="CJ174" s="110">
        <f t="shared" si="211"/>
        <v>17.685390820252227</v>
      </c>
      <c r="CK174" s="2">
        <f t="shared" si="251"/>
        <v>3.7342458741873585E-7</v>
      </c>
      <c r="CL174" s="110">
        <f>CK174*'DT-Prelim Calcs'!$C$21/CF$2/'DT-Prelim Calcs'!$C$19/'DT-Prelim Calcs'!$C$18*3.39*'DT-Prelim Calcs'!$C$20</f>
        <v>1.1094992201275316E-5</v>
      </c>
      <c r="CM174" s="88">
        <f t="shared" si="212"/>
        <v>1</v>
      </c>
      <c r="CN174" s="110">
        <f>CL173*'DT-Prelim Calcs'!$C$11+CN173</f>
        <v>15.38027934384246</v>
      </c>
      <c r="CO174" s="110">
        <f>CO173+0.5*CL174*'DT-Prelim Calcs'!$C$11^2+CN174*'DT-Prelim Calcs'!$C$11</f>
        <v>96.556862230239915</v>
      </c>
      <c r="CP174" s="110">
        <f>MIN('Drive Train'!$G$35-CJ173*'DT-Prelim Calcs'!$C$21*'Drive Train'!$G$38,CP173+CJ$2)</f>
        <v>11.108314673918688</v>
      </c>
      <c r="CQ174" s="110">
        <f>'Drive Train'!$G$35-CJ174*'DT-Prelim Calcs'!$C$21*'Drive Train'!$G$38</f>
        <v>11.108314826177299</v>
      </c>
      <c r="CR174" s="1">
        <f>IF(CO174&gt;='Drive Train'!$G$30,1,0)</f>
        <v>1</v>
      </c>
      <c r="CS174" s="110">
        <f t="shared" si="252"/>
        <v>0</v>
      </c>
      <c r="CT174" s="119">
        <f>CT173+'DT-Prelim Calcs'!$C$11</f>
        <v>6.8000000000000052</v>
      </c>
      <c r="CU174" s="2">
        <f>DE174/'Drive Train'!$G$35</f>
        <v>0.87467058533836439</v>
      </c>
      <c r="CV174" s="88">
        <f>DC174*12*60/(PI() * 'Drive Train'!$G$17)/CU$2*CU174</f>
        <v>4110.8369385591732</v>
      </c>
      <c r="CW174" s="2">
        <f>('DT-Prelim Calcs'!$C$6*CU174-CV174)/('DT-Prelim Calcs'!$C$6*CU174)*'DT-Prelim Calcs'!$C$7*CU174</f>
        <v>0.24077181242153997</v>
      </c>
      <c r="CX174" s="110">
        <f>CW174/'DT-Prelim Calcs'!$C$7*('DT-Prelim Calcs'!$C$8-'DT-Prelim Calcs'!$C$9)+'DT-Prelim Calcs'!$C$9</f>
        <v>17.685372956207402</v>
      </c>
      <c r="CY174" s="110">
        <f t="shared" si="213"/>
        <v>17.685372956207402</v>
      </c>
      <c r="CZ174" s="2">
        <f t="shared" si="253"/>
        <v>2.3285959271923673E-10</v>
      </c>
      <c r="DA174" s="110">
        <f>CZ174*'DT-Prelim Calcs'!$C$21/CU$2/'DT-Prelim Calcs'!$C$19/'DT-Prelim Calcs'!$C$18*3.39*'DT-Prelim Calcs'!$C$20</f>
        <v>8.3599750475561821E-9</v>
      </c>
      <c r="DB174" s="88">
        <f t="shared" si="214"/>
        <v>1</v>
      </c>
      <c r="DC174" s="110">
        <f>DA173*'DT-Prelim Calcs'!$C$11+DC173</f>
        <v>12.728511288512872</v>
      </c>
      <c r="DD174" s="110">
        <f>DD173+0.5*DA174*'DT-Prelim Calcs'!$C$11^2+DC174*'DT-Prelim Calcs'!$C$11</f>
        <v>81.94444511516518</v>
      </c>
      <c r="DE174" s="110">
        <f>MIN('Drive Train'!$G$35-CY173*'DT-Prelim Calcs'!$C$21*'Drive Train'!$G$38,DE173+CY$2)</f>
        <v>11.108316433797228</v>
      </c>
      <c r="DF174" s="110">
        <f>'Drive Train'!$G$35-CY174*'DT-Prelim Calcs'!$C$21*'Drive Train'!$G$38</f>
        <v>11.108316433941333</v>
      </c>
      <c r="DG174" s="1">
        <f>IF(DD174&gt;='Drive Train'!$G$30,1,0)</f>
        <v>1</v>
      </c>
      <c r="DH174" s="110">
        <f t="shared" si="254"/>
        <v>0</v>
      </c>
      <c r="DI174" s="119">
        <f>DI173+'DT-Prelim Calcs'!$C$11</f>
        <v>6.8000000000000052</v>
      </c>
      <c r="DJ174" s="2">
        <f>DT174/'Drive Train'!$G$35</f>
        <v>0.87467058542860432</v>
      </c>
      <c r="DK174" s="88">
        <f>DR174*12*60/(PI() * 'Drive Train'!$G$17)/DJ$2*DJ174</f>
        <v>4110.8369398421783</v>
      </c>
      <c r="DL174" s="2">
        <f>('DT-Prelim Calcs'!$C$6*DJ174-DK174)/('DT-Prelim Calcs'!$C$6*DJ174)*'DT-Prelim Calcs'!$C$7*DJ174</f>
        <v>0.24077181223901167</v>
      </c>
      <c r="DM174" s="110">
        <f>DL174/'DT-Prelim Calcs'!$C$7*('DT-Prelim Calcs'!$C$8-'DT-Prelim Calcs'!$C$9)+'DT-Prelim Calcs'!$C$9</f>
        <v>17.685372945074473</v>
      </c>
      <c r="DN174" s="110">
        <f t="shared" si="215"/>
        <v>17.685372945074473</v>
      </c>
      <c r="DO174" s="2">
        <f t="shared" si="255"/>
        <v>2.631228568361621E-14</v>
      </c>
      <c r="DP174" s="110">
        <f>DO174*'DT-Prelim Calcs'!$C$21/DJ$2/'DT-Prelim Calcs'!$C$19/'DT-Prelim Calcs'!$C$18*3.39*'DT-Prelim Calcs'!$C$20</f>
        <v>1.1075168505646107E-12</v>
      </c>
      <c r="DQ174" s="88">
        <f t="shared" si="216"/>
        <v>1</v>
      </c>
      <c r="DR174" s="110">
        <f>DP173*'DT-Prelim Calcs'!$C$11+DR173</f>
        <v>10.856671395411643</v>
      </c>
      <c r="DS174" s="110">
        <f>DS173+0.5*DP174*'DT-Prelim Calcs'!$C$11^2+DR174*'DT-Prelim Calcs'!$C$11</f>
        <v>70.858726980384418</v>
      </c>
      <c r="DT174" s="110">
        <f>MIN('Drive Train'!$G$35-DN173*'DT-Prelim Calcs'!$C$21*'Drive Train'!$G$38,DT173+DN$2)</f>
        <v>11.108316434943275</v>
      </c>
      <c r="DU174" s="110">
        <f>'Drive Train'!$G$35-DN174*'DT-Prelim Calcs'!$C$21*'Drive Train'!$G$38</f>
        <v>11.108316434943298</v>
      </c>
      <c r="DV174" s="1">
        <f>IF(DS174&gt;='Drive Train'!$G$30,1,0)</f>
        <v>1</v>
      </c>
      <c r="DW174" s="110">
        <f t="shared" si="256"/>
        <v>0</v>
      </c>
      <c r="DX174" s="119">
        <f>DX173+'DT-Prelim Calcs'!$C$11</f>
        <v>6.8000000000000052</v>
      </c>
      <c r="DY174" s="2">
        <f>EI174/'Drive Train'!$G$35</f>
        <v>0.87467058542861498</v>
      </c>
      <c r="DZ174" s="88">
        <f>EG174*12*60/(PI() * 'Drive Train'!$G$17)/DY$2*DY174</f>
        <v>4110.8369398423247</v>
      </c>
      <c r="EA174" s="2">
        <f>('DT-Prelim Calcs'!$C$6*DY174-DZ174)/('DT-Prelim Calcs'!$C$6*DY174)*'DT-Prelim Calcs'!$C$7*DY174</f>
        <v>0.24077181223899125</v>
      </c>
      <c r="EB174" s="110">
        <f>EA174/'DT-Prelim Calcs'!$C$7*('DT-Prelim Calcs'!$C$8-'DT-Prelim Calcs'!$C$9)+'DT-Prelim Calcs'!$C$9</f>
        <v>17.685372945073226</v>
      </c>
      <c r="EC174" s="110">
        <f t="shared" si="217"/>
        <v>17.685372945073226</v>
      </c>
      <c r="ED174" s="2">
        <f t="shared" si="257"/>
        <v>1.3877787807814457E-16</v>
      </c>
      <c r="EE174" s="110">
        <f>ED174*'DT-Prelim Calcs'!$C$21/DY$2/'DT-Prelim Calcs'!$C$19/'DT-Prelim Calcs'!$C$18*3.39*'DT-Prelim Calcs'!$C$20</f>
        <v>6.7003532470867188E-15</v>
      </c>
      <c r="EF174" s="88">
        <f t="shared" si="218"/>
        <v>1</v>
      </c>
      <c r="EG174" s="110">
        <f>EE173*'DT-Prelim Calcs'!$C$11+EG173</f>
        <v>9.4647904472821693</v>
      </c>
      <c r="EH174" s="110">
        <f>EH173+0.5*EE174*'DT-Prelim Calcs'!$C$11^2+EG174*'DT-Prelim Calcs'!$C$11</f>
        <v>62.284319895659507</v>
      </c>
      <c r="EI174" s="110">
        <f>MIN('Drive Train'!$G$35-EC173*'DT-Prelim Calcs'!$C$21*'Drive Train'!$G$38,EI173+EC$2)</f>
        <v>11.10831643494341</v>
      </c>
      <c r="EJ174" s="110">
        <f>'Drive Train'!$G$35-EC174*'DT-Prelim Calcs'!$C$21*'Drive Train'!$G$38</f>
        <v>11.10831643494341</v>
      </c>
      <c r="EK174" s="1">
        <f>IF(EH174&gt;='Drive Train'!$G$30,1,0)</f>
        <v>1</v>
      </c>
      <c r="EL174" s="110">
        <f t="shared" si="258"/>
        <v>0</v>
      </c>
      <c r="EM174" s="119">
        <f>EM173+'DT-Prelim Calcs'!$C$11</f>
        <v>6.8000000000000052</v>
      </c>
      <c r="EN174" s="2">
        <f>EX174/'Drive Train'!$G$35</f>
        <v>0.87467058542861498</v>
      </c>
      <c r="EO174" s="88">
        <f>EV174*12*60/(PI() * 'Drive Train'!$G$17)/EN$2*EN174</f>
        <v>4110.8369398423256</v>
      </c>
      <c r="EP174" s="2">
        <f>('DT-Prelim Calcs'!$C$6*EN174-EO174)/('DT-Prelim Calcs'!$C$6*EN174)*'DT-Prelim Calcs'!$C$7*EN174</f>
        <v>0.24077181223899105</v>
      </c>
      <c r="EQ174" s="110">
        <f>EP174/'DT-Prelim Calcs'!$C$7*('DT-Prelim Calcs'!$C$8-'DT-Prelim Calcs'!$C$9)+'DT-Prelim Calcs'!$C$9</f>
        <v>17.685372945073215</v>
      </c>
      <c r="ER174" s="110">
        <f t="shared" si="219"/>
        <v>17.685372945073215</v>
      </c>
      <c r="ES174" s="2">
        <f t="shared" si="259"/>
        <v>-8.3266726846886741E-17</v>
      </c>
      <c r="ET174" s="110">
        <f>ES174*'DT-Prelim Calcs'!$C$21/EN$2/'DT-Prelim Calcs'!$C$19/'DT-Prelim Calcs'!$C$18*3.39*'DT-Prelim Calcs'!$C$20</f>
        <v>-4.5356237364894706E-15</v>
      </c>
      <c r="EU174" s="88">
        <f t="shared" si="220"/>
        <v>1</v>
      </c>
      <c r="EV174" s="110">
        <f>ET173*'DT-Prelim Calcs'!$C$11+EV173</f>
        <v>8.3892460782728335</v>
      </c>
      <c r="EW174" s="110">
        <f>EW173+0.5*ET174*'DT-Prelim Calcs'!$C$11^2+EV174*'DT-Prelim Calcs'!$C$11</f>
        <v>55.503429678813561</v>
      </c>
      <c r="EX174" s="110">
        <f>MIN('Drive Train'!$G$35-ER173*'DT-Prelim Calcs'!$C$21*'Drive Train'!$G$38,EX173+ER$2)</f>
        <v>11.10831643494341</v>
      </c>
      <c r="EY174" s="110">
        <f>'Drive Train'!$G$35-ER174*'DT-Prelim Calcs'!$C$21*'Drive Train'!$G$38</f>
        <v>11.10831643494341</v>
      </c>
      <c r="EZ174" s="1">
        <f>IF(EW174&gt;='Drive Train'!$G$30,1,0)</f>
        <v>1</v>
      </c>
      <c r="FA174" s="110">
        <f t="shared" si="260"/>
        <v>0</v>
      </c>
      <c r="FB174" s="119">
        <f>FB173+'DT-Prelim Calcs'!$C$11</f>
        <v>6.8000000000000052</v>
      </c>
      <c r="FC174" s="2">
        <f>FM174/'Drive Train'!$G$35</f>
        <v>0.87467058542861498</v>
      </c>
      <c r="FD174" s="88">
        <f>FK174*12*60/(PI() * 'Drive Train'!$G$17)/FC$2*FC174</f>
        <v>4110.8369398423247</v>
      </c>
      <c r="FE174" s="2">
        <f>('DT-Prelim Calcs'!$C$6*FC174-FD174)/('DT-Prelim Calcs'!$C$6*FC174)*'DT-Prelim Calcs'!$C$7*FC174</f>
        <v>0.24077181223899125</v>
      </c>
      <c r="FF174" s="110">
        <f>FE174/'DT-Prelim Calcs'!$C$7*('DT-Prelim Calcs'!$C$8-'DT-Prelim Calcs'!$C$9)+'DT-Prelim Calcs'!$C$9</f>
        <v>17.685372945073226</v>
      </c>
      <c r="FG174" s="110">
        <f t="shared" si="221"/>
        <v>17.685372945073226</v>
      </c>
      <c r="FH174" s="2">
        <f t="shared" si="261"/>
        <v>1.1102230246251565E-16</v>
      </c>
      <c r="FI174" s="110">
        <f>FH174*'DT-Prelim Calcs'!$C$21/FC$2/'DT-Prelim Calcs'!$C$19/'DT-Prelim Calcs'!$C$18*3.39*'DT-Prelim Calcs'!$C$20</f>
        <v>6.7347140329692135E-15</v>
      </c>
      <c r="FJ174" s="88">
        <f t="shared" si="222"/>
        <v>1</v>
      </c>
      <c r="FK174" s="110">
        <f>FI173*'DT-Prelim Calcs'!$C$11+FK173</f>
        <v>7.5332005600817276</v>
      </c>
      <c r="FL174" s="110">
        <f>FL173+0.5*FI174*'DT-Prelim Calcs'!$C$11^2+FK174*'DT-Prelim Calcs'!$C$11</f>
        <v>50.029842814877</v>
      </c>
      <c r="FM174" s="110">
        <f>MIN('Drive Train'!$G$35-FG173*'DT-Prelim Calcs'!$C$21*'Drive Train'!$G$38,FM173+FG$2)</f>
        <v>11.10831643494341</v>
      </c>
      <c r="FN174" s="110">
        <f>'Drive Train'!$G$35-FG174*'DT-Prelim Calcs'!$C$21*'Drive Train'!$G$38</f>
        <v>11.10831643494341</v>
      </c>
      <c r="FO174" s="1">
        <f>IF(FL174&gt;='Drive Train'!$G$30,1,0)</f>
        <v>1</v>
      </c>
      <c r="FP174" s="110">
        <f t="shared" si="262"/>
        <v>0</v>
      </c>
      <c r="FQ174" s="119">
        <f>FQ173+'DT-Prelim Calcs'!$C$11</f>
        <v>6.8000000000000052</v>
      </c>
      <c r="FR174" s="2">
        <f>GB174/'Drive Train'!$G$35</f>
        <v>0.87467058542861498</v>
      </c>
      <c r="FS174" s="88">
        <f>FZ174*12*60/(PI() * 'Drive Train'!$G$17)/FR$2*FR174</f>
        <v>4110.8369398423247</v>
      </c>
      <c r="FT174" s="2">
        <f>('DT-Prelim Calcs'!$C$6*FR174-FS174)/('DT-Prelim Calcs'!$C$6*FR174)*'DT-Prelim Calcs'!$C$7*FR174</f>
        <v>0.24077181223899125</v>
      </c>
      <c r="FU174" s="110">
        <f>FT174/'DT-Prelim Calcs'!$C$7*('DT-Prelim Calcs'!$C$8-'DT-Prelim Calcs'!$C$9)+'DT-Prelim Calcs'!$C$9</f>
        <v>17.685372945073226</v>
      </c>
      <c r="FV174" s="110">
        <f t="shared" si="223"/>
        <v>17.685372945073226</v>
      </c>
      <c r="FW174" s="2">
        <f t="shared" si="263"/>
        <v>1.3877787807814457E-16</v>
      </c>
      <c r="FX174" s="110">
        <f>FW174*'DT-Prelim Calcs'!$C$21/FR$2/'DT-Prelim Calcs'!$C$19/'DT-Prelim Calcs'!$C$18*3.39*'DT-Prelim Calcs'!$C$20</f>
        <v>9.2774121882739154E-15</v>
      </c>
      <c r="FY174" s="88">
        <f t="shared" si="224"/>
        <v>1</v>
      </c>
      <c r="FZ174" s="110">
        <f>FX173*'DT-Prelim Calcs'!$C$11+FZ173</f>
        <v>6.8356819897037893</v>
      </c>
      <c r="GA174" s="110">
        <f>GA173+0.5*FX174*'DT-Prelim Calcs'!$C$11^2+FZ174*'DT-Prelim Calcs'!$C$11</f>
        <v>45.526089685279636</v>
      </c>
      <c r="GB174" s="110">
        <f>MIN('Drive Train'!$G$35-FV173*'DT-Prelim Calcs'!$C$21*'Drive Train'!$G$38,GB173+FV$2)</f>
        <v>11.10831643494341</v>
      </c>
      <c r="GC174" s="110">
        <f>'Drive Train'!$G$35-FV174*'DT-Prelim Calcs'!$C$21*'Drive Train'!$G$38</f>
        <v>11.10831643494341</v>
      </c>
      <c r="GD174" s="1">
        <f>IF(GA174&gt;='Drive Train'!$G$30,1,0)</f>
        <v>1</v>
      </c>
      <c r="GE174" s="110">
        <f t="shared" si="264"/>
        <v>0</v>
      </c>
      <c r="GF174" s="119">
        <f>GF173+'DT-Prelim Calcs'!$C$11</f>
        <v>6.8000000000000052</v>
      </c>
      <c r="GG174" s="2">
        <f>GQ174/'Drive Train'!$G$35</f>
        <v>0.87467058538868958</v>
      </c>
      <c r="GH174" s="88">
        <f>GO174*12*60/(PI() * 'Drive Train'!$G$17)/GG$2*GG174</f>
        <v>4110.836939278005</v>
      </c>
      <c r="GI174" s="2">
        <f>('DT-Prelim Calcs'!$C$6*GG174-GH174)/('DT-Prelim Calcs'!$C$6*GG174)*'DT-Prelim Calcs'!$C$7*GG174</f>
        <v>0.24077181231894498</v>
      </c>
      <c r="GJ174" s="110">
        <f>GI174/'DT-Prelim Calcs'!$C$7*('DT-Prelim Calcs'!$C$8-'DT-Prelim Calcs'!$C$9)+'DT-Prelim Calcs'!$C$9</f>
        <v>17.685372949949837</v>
      </c>
      <c r="GK174" s="110">
        <f t="shared" si="265"/>
        <v>17.685372949949837</v>
      </c>
      <c r="GL174" s="2">
        <f t="shared" si="266"/>
        <v>1.0201581246427338E-10</v>
      </c>
      <c r="GM174" s="110">
        <f>GL174*'DT-Prelim Calcs'!$C$21/GG$2/'DT-Prelim Calcs'!$C$19/'DT-Prelim Calcs'!$C$18*3.39*'DT-Prelim Calcs'!$C$20</f>
        <v>3.7887992710984556E-9</v>
      </c>
      <c r="GN174" s="88">
        <f t="shared" si="225"/>
        <v>1</v>
      </c>
      <c r="GO174" s="110">
        <f>GM173*'DT-Prelim Calcs'!$C$11+GO173</f>
        <v>12.304227580339385</v>
      </c>
      <c r="GP174" s="110">
        <f>GP173+0.5*GM174*'DT-Prelim Calcs'!$C$11^2+GO174*'DT-Prelim Calcs'!$C$11</f>
        <v>77.590443904981043</v>
      </c>
      <c r="GQ174" s="110">
        <f>MIN('Drive Train'!$G$35-GK173*'DT-Prelim Calcs'!$C$21*'Drive Train'!$G$38,GQ173+GK$2)</f>
        <v>11.108316434436357</v>
      </c>
      <c r="GR174" s="110">
        <f>'Drive Train'!$G$35-GK174*'DT-Prelim Calcs'!$C$21*'Drive Train'!$G$38</f>
        <v>11.108316434504514</v>
      </c>
      <c r="GS174" s="1">
        <f>IF(GP174&gt;='Drive Train'!$G$30,1,0)</f>
        <v>1</v>
      </c>
      <c r="GT174" s="110">
        <f t="shared" si="267"/>
        <v>0</v>
      </c>
      <c r="GU174" s="119">
        <f>GU173+'DT-Prelim Calcs'!$C$11</f>
        <v>6.8000000000000052</v>
      </c>
      <c r="GV174" s="2">
        <f>HF174/'Drive Train'!$G$35</f>
        <v>0.87467058540007581</v>
      </c>
      <c r="GW174" s="88">
        <f>HD174*12*60/(PI() * 'Drive Train'!$G$17)/GV$2*GV174</f>
        <v>4110.8369394389401</v>
      </c>
      <c r="GX174" s="2">
        <f>('DT-Prelim Calcs'!$C$6*GV174-GW174)/('DT-Prelim Calcs'!$C$6*GV174)*'DT-Prelim Calcs'!$C$7*GV174</f>
        <v>0.24077181229614356</v>
      </c>
      <c r="GY174" s="110">
        <f>GX174/'DT-Prelim Calcs'!$C$7*('DT-Prelim Calcs'!$C$8-'DT-Prelim Calcs'!$C$9)+'DT-Prelim Calcs'!$C$9</f>
        <v>17.685372948559113</v>
      </c>
      <c r="GZ174" s="110">
        <f t="shared" si="226"/>
        <v>17.685372948559113</v>
      </c>
      <c r="HA174" s="2">
        <f t="shared" si="268"/>
        <v>7.292269565972731E-11</v>
      </c>
      <c r="HB174" s="110">
        <f>HA174*'DT-Prelim Calcs'!$C$21/GV$2/'DT-Prelim Calcs'!$C$19/'DT-Prelim Calcs'!$C$18*3.39*'DT-Prelim Calcs'!$C$20</f>
        <v>2.7083003064732515E-9</v>
      </c>
      <c r="HC174" s="88">
        <f t="shared" si="227"/>
        <v>1</v>
      </c>
      <c r="HD174" s="110">
        <f>HB173*'DT-Prelim Calcs'!$C$11+HD173</f>
        <v>12.304227580660912</v>
      </c>
      <c r="HE174" s="110">
        <f>HE173+0.5*HB174*'DT-Prelim Calcs'!$C$11^2+HD174*'DT-Prelim Calcs'!$C$11</f>
        <v>78.258060928979845</v>
      </c>
      <c r="HF174" s="110">
        <f>MIN('Drive Train'!$G$35-GZ173*'DT-Prelim Calcs'!$C$21*'Drive Train'!$G$38,HF173+GZ$2)</f>
        <v>11.108316434580962</v>
      </c>
      <c r="HG174" s="110">
        <f>'Drive Train'!$G$35-GZ174*'DT-Prelim Calcs'!$C$21*'Drive Train'!$G$38</f>
        <v>11.108316434629678</v>
      </c>
      <c r="HH174" s="1">
        <f>IF(HE174&gt;='Drive Train'!$G$30,1,0)</f>
        <v>1</v>
      </c>
      <c r="HI174" s="110">
        <f t="shared" si="269"/>
        <v>0</v>
      </c>
      <c r="HJ174" s="119">
        <f>HJ173+'DT-Prelim Calcs'!$C$11</f>
        <v>6.8000000000000052</v>
      </c>
      <c r="HK174" s="2">
        <f>HU174/'Drive Train'!$G$35</f>
        <v>0.87467058540559239</v>
      </c>
      <c r="HL174" s="88">
        <f>HS174*12*60/(PI() * 'Drive Train'!$G$17)/HK$2*HK174</f>
        <v>4110.8369395169166</v>
      </c>
      <c r="HM174" s="2">
        <f>('DT-Prelim Calcs'!$C$6*HK174-HL174)/('DT-Prelim Calcs'!$C$6*HK174)*'DT-Prelim Calcs'!$C$7*HK174</f>
        <v>0.24077181228509548</v>
      </c>
      <c r="HN174" s="110">
        <f>HM174/'DT-Prelim Calcs'!$C$7*('DT-Prelim Calcs'!$C$8-'DT-Prelim Calcs'!$C$9)+'DT-Prelim Calcs'!$C$9</f>
        <v>17.685372947885256</v>
      </c>
      <c r="HO174" s="110">
        <f t="shared" si="228"/>
        <v>17.685372947885256</v>
      </c>
      <c r="HP174" s="2">
        <f t="shared" si="270"/>
        <v>5.8826055138183619E-11</v>
      </c>
      <c r="HQ174" s="110">
        <f>HP174*'DT-Prelim Calcs'!$C$21/HK$2/'DT-Prelim Calcs'!$C$19/'DT-Prelim Calcs'!$C$18*3.39*'DT-Prelim Calcs'!$C$20</f>
        <v>2.184760474335307E-9</v>
      </c>
      <c r="HR174" s="88">
        <f t="shared" si="229"/>
        <v>1</v>
      </c>
      <c r="HS174" s="110">
        <f>HQ173*'DT-Prelim Calcs'!$C$11+HS173</f>
        <v>12.304227580816699</v>
      </c>
      <c r="HT174" s="110">
        <f>HT173+0.5*HQ174*'DT-Prelim Calcs'!$C$11^2+HS174*'DT-Prelim Calcs'!$C$11</f>
        <v>78.726783693736721</v>
      </c>
      <c r="HU174" s="110">
        <f>MIN('Drive Train'!$G$35-HO173*'DT-Prelim Calcs'!$C$21*'Drive Train'!$G$38,HU173+HO$2)</f>
        <v>11.108316434651023</v>
      </c>
      <c r="HV174" s="110">
        <f>'Drive Train'!$G$35-HO174*'DT-Prelim Calcs'!$C$21*'Drive Train'!$G$38</f>
        <v>11.108316434690327</v>
      </c>
      <c r="HW174" s="1">
        <f>IF(HT174&gt;='Drive Train'!$G$30,1,0)</f>
        <v>1</v>
      </c>
      <c r="HX174" s="110">
        <f t="shared" si="271"/>
        <v>0</v>
      </c>
      <c r="HY174" s="119">
        <f>HY173+'DT-Prelim Calcs'!$C$11</f>
        <v>6.8000000000000052</v>
      </c>
      <c r="HZ174" s="2">
        <f>IJ174/'Drive Train'!$G$35</f>
        <v>0.87467058540855891</v>
      </c>
      <c r="IA174" s="88">
        <f>IH174*12*60/(PI() * 'Drive Train'!$G$17)/HZ$2*HZ174</f>
        <v>4110.836939558847</v>
      </c>
      <c r="IB174" s="2">
        <f>('DT-Prelim Calcs'!$C$6*HZ174-IA174)/('DT-Prelim Calcs'!$C$6*HZ174)*'DT-Prelim Calcs'!$C$7*HZ174</f>
        <v>0.24077181227915459</v>
      </c>
      <c r="IC174" s="110">
        <f>IB174/'DT-Prelim Calcs'!$C$7*('DT-Prelim Calcs'!$C$8-'DT-Prelim Calcs'!$C$9)+'DT-Prelim Calcs'!$C$9</f>
        <v>17.685372947522907</v>
      </c>
      <c r="ID174" s="110">
        <f t="shared" si="230"/>
        <v>17.685372947522907</v>
      </c>
      <c r="IE174" s="2">
        <f t="shared" si="272"/>
        <v>5.1245951926404132E-11</v>
      </c>
      <c r="IF174" s="110">
        <f>IE174*'DT-Prelim Calcs'!$C$21/HZ$2/'DT-Prelim Calcs'!$C$19/'DT-Prelim Calcs'!$C$18*3.39*'DT-Prelim Calcs'!$C$20</f>
        <v>1.9032404939528642E-9</v>
      </c>
      <c r="IG174" s="88">
        <f t="shared" si="231"/>
        <v>1</v>
      </c>
      <c r="IH174" s="110">
        <f>IF173*'DT-Prelim Calcs'!$C$11+IH173</f>
        <v>12.304227580900472</v>
      </c>
      <c r="II174" s="110">
        <f>II173+0.5*IF174*'DT-Prelim Calcs'!$C$11^2+IH174*'DT-Prelim Calcs'!$C$11</f>
        <v>79.055849064985495</v>
      </c>
      <c r="IJ174" s="110">
        <f>MIN('Drive Train'!$G$35-ID173*'DT-Prelim Calcs'!$C$21*'Drive Train'!$G$38,IJ173+ID$2)</f>
        <v>11.108316434688698</v>
      </c>
      <c r="IK174" s="110">
        <f>'Drive Train'!$G$35-ID174*'DT-Prelim Calcs'!$C$21*'Drive Train'!$G$38</f>
        <v>11.108316434722937</v>
      </c>
      <c r="IL174" s="1">
        <f>IF(II174&gt;='Drive Train'!$G$30,1,0)</f>
        <v>1</v>
      </c>
      <c r="IM174" s="110">
        <f t="shared" si="273"/>
        <v>0</v>
      </c>
      <c r="IN174" s="119">
        <f>IN173+'DT-Prelim Calcs'!$C$11</f>
        <v>6.8000000000000052</v>
      </c>
      <c r="IO174" s="2">
        <f>IY174/'Drive Train'!$G$35</f>
        <v>0.87467058541030063</v>
      </c>
      <c r="IP174" s="88">
        <f>IW174*12*60/(PI() * 'Drive Train'!$G$17)/IO$2*IO174</f>
        <v>4110.8369395834643</v>
      </c>
      <c r="IQ174" s="2">
        <f>('DT-Prelim Calcs'!$C$6*IO174-IP174)/('DT-Prelim Calcs'!$C$6*IO174)*'DT-Prelim Calcs'!$C$7*IO174</f>
        <v>0.24077181227566688</v>
      </c>
      <c r="IR174" s="110">
        <f>IQ174/'DT-Prelim Calcs'!$C$7*('DT-Prelim Calcs'!$C$8-'DT-Prelim Calcs'!$C$9)+'DT-Prelim Calcs'!$C$9</f>
        <v>17.685372947310178</v>
      </c>
      <c r="IS174" s="110">
        <f t="shared" si="232"/>
        <v>17.685372947310178</v>
      </c>
      <c r="IT174" s="2">
        <f t="shared" si="274"/>
        <v>4.6795872732374733E-11</v>
      </c>
      <c r="IU174" s="110">
        <f>IT174*'DT-Prelim Calcs'!$C$21/IO$2/'DT-Prelim Calcs'!$C$19/'DT-Prelim Calcs'!$C$18*3.39*'DT-Prelim Calcs'!$C$20</f>
        <v>1.737967519113071E-9</v>
      </c>
      <c r="IV174" s="88">
        <f t="shared" si="233"/>
        <v>1</v>
      </c>
      <c r="IW174" s="110">
        <f>IU173*'DT-Prelim Calcs'!$C$11+IW173</f>
        <v>12.30422758094965</v>
      </c>
      <c r="IX174" s="110">
        <f>IX173+0.5*IU174*'DT-Prelim Calcs'!$C$11^2+IW174*'DT-Prelim Calcs'!$C$11</f>
        <v>79.288566846430598</v>
      </c>
      <c r="IY174" s="110">
        <f>MIN('Drive Train'!$G$35-IS173*'DT-Prelim Calcs'!$C$21*'Drive Train'!$G$38,IY173+IS$2)</f>
        <v>11.108316434710817</v>
      </c>
      <c r="IZ174" s="110">
        <f>'Drive Train'!$G$35-IS174*'DT-Prelim Calcs'!$C$21*'Drive Train'!$G$38</f>
        <v>11.108316434742083</v>
      </c>
      <c r="JA174" s="1">
        <f>IF(IX174&gt;='Drive Train'!$G$30,1,0)</f>
        <v>1</v>
      </c>
      <c r="JB174" s="110">
        <f t="shared" si="275"/>
        <v>0</v>
      </c>
      <c r="JC174" s="119">
        <f>JC173+'DT-Prelim Calcs'!$C$11</f>
        <v>6.8000000000000052</v>
      </c>
      <c r="JD174" s="2">
        <f>JN174/'Drive Train'!$G$35</f>
        <v>0.87467058541132026</v>
      </c>
      <c r="JE174" s="88">
        <f>JL174*12*60/(PI() * 'Drive Train'!$G$17)/JD$2*JD174</f>
        <v>4110.8369395978762</v>
      </c>
      <c r="JF174" s="2">
        <f>('DT-Prelim Calcs'!$C$6*JD174-JE174)/('DT-Prelim Calcs'!$C$6*JD174)*'DT-Prelim Calcs'!$C$7*JD174</f>
        <v>0.24077181227362493</v>
      </c>
      <c r="JG174" s="110">
        <f>JF174/'DT-Prelim Calcs'!$C$7*('DT-Prelim Calcs'!$C$8-'DT-Prelim Calcs'!$C$9)+'DT-Prelim Calcs'!$C$9</f>
        <v>17.685372947185634</v>
      </c>
      <c r="JH174" s="110">
        <f t="shared" si="234"/>
        <v>17.685372947185634</v>
      </c>
      <c r="JI174" s="2">
        <f t="shared" si="276"/>
        <v>4.4190429093760031E-11</v>
      </c>
      <c r="JJ174" s="110">
        <f>JI174*'DT-Prelim Calcs'!$C$21/JD$2/'DT-Prelim Calcs'!$C$19/'DT-Prelim Calcs'!$C$18*3.39*'DT-Prelim Calcs'!$C$20</f>
        <v>1.6412030791657972E-9</v>
      </c>
      <c r="JK174" s="88">
        <f t="shared" si="235"/>
        <v>1</v>
      </c>
      <c r="JL174" s="110">
        <f>JJ173*'DT-Prelim Calcs'!$C$11+JL173</f>
        <v>12.304227580978447</v>
      </c>
      <c r="JM174" s="110">
        <f>JM173+0.5*JJ174*'DT-Prelim Calcs'!$C$11^2+JL174*'DT-Prelim Calcs'!$C$11</f>
        <v>79.446199590584726</v>
      </c>
      <c r="JN174" s="110">
        <f>MIN('Drive Train'!$G$35-JH173*'DT-Prelim Calcs'!$C$21*'Drive Train'!$G$38,JN173+JH$2)</f>
        <v>11.108316434723767</v>
      </c>
      <c r="JO174" s="110">
        <f>'Drive Train'!$G$35-JH174*'DT-Prelim Calcs'!$C$21*'Drive Train'!$G$38</f>
        <v>11.108316434753291</v>
      </c>
      <c r="JP174" s="1">
        <f>IF(JM174&gt;='Drive Train'!$G$30,1,0)</f>
        <v>1</v>
      </c>
      <c r="JQ174" s="110">
        <f>MIN(JG174,'DT-Prelim Calcs'!$C$10)*'DT-Prelim Calcs'!$C$11*1000/60/60*(1-JP174)</f>
        <v>0</v>
      </c>
      <c r="JR174" s="119">
        <f>JR173+'DT-Prelim Calcs'!$C$11</f>
        <v>6.8000000000000052</v>
      </c>
      <c r="JS174" s="2">
        <f>KC174/'Drive Train'!$G$35</f>
        <v>0.8746705854116954</v>
      </c>
      <c r="JT174" s="88">
        <f>KA174*12*60/(PI() * 'Drive Train'!$G$17)/JS$2*JS174</f>
        <v>4110.8369396031794</v>
      </c>
      <c r="JU174" s="2">
        <f>('DT-Prelim Calcs'!$C$6*JS174-JT174)/('DT-Prelim Calcs'!$C$6*JS174)*'DT-Prelim Calcs'!$C$7*JS174</f>
        <v>0.2407718122728735</v>
      </c>
      <c r="JV174" s="110">
        <f>JU174/'DT-Prelim Calcs'!$C$7*('DT-Prelim Calcs'!$C$8-'DT-Prelim Calcs'!$C$9)+'DT-Prelim Calcs'!$C$9</f>
        <v>17.685372947139804</v>
      </c>
      <c r="JW174" s="110">
        <f t="shared" si="236"/>
        <v>17.685372947139804</v>
      </c>
      <c r="JX174" s="2">
        <f t="shared" si="277"/>
        <v>4.3231751511996208E-11</v>
      </c>
      <c r="JY174" s="110">
        <f>JX174*'DT-Prelim Calcs'!$C$21/JS$2/'DT-Prelim Calcs'!$C$19/'DT-Prelim Calcs'!$C$18*3.39*'DT-Prelim Calcs'!$C$20</f>
        <v>1.6055984328343546E-9</v>
      </c>
      <c r="JZ174" s="88">
        <f t="shared" si="237"/>
        <v>1</v>
      </c>
      <c r="KA174" s="110">
        <f>JY173*'DT-Prelim Calcs'!$C$11+KA173</f>
        <v>12.304227580989041</v>
      </c>
      <c r="KB174" s="110">
        <f>KB173+0.5*JY174*'DT-Prelim Calcs'!$C$11^2+KA174*'DT-Prelim Calcs'!$C$11</f>
        <v>79.508289673914177</v>
      </c>
      <c r="KC174" s="110">
        <f>MIN('Drive Train'!$G$35-JW173*'DT-Prelim Calcs'!$C$21*'Drive Train'!$G$38,KC173+JW$2)</f>
        <v>11.108316434728531</v>
      </c>
      <c r="KD174" s="110">
        <f>'Drive Train'!$G$35-JW174*'DT-Prelim Calcs'!$C$21*'Drive Train'!$G$38</f>
        <v>11.108316434757416</v>
      </c>
      <c r="KE174" s="1">
        <f>IF(KB174&gt;='Drive Train'!$G$30,1,0)</f>
        <v>1</v>
      </c>
      <c r="KF174" s="110">
        <f>MIN(JV174,'DT-Prelim Calcs'!$C$10)*'DT-Prelim Calcs'!$C$11*1000/60/60*(1-KE174)</f>
        <v>0</v>
      </c>
      <c r="KG174" s="119">
        <f>KG173+'DT-Prelim Calcs'!$C$11</f>
        <v>6.8000000000000052</v>
      </c>
      <c r="KH174" s="2">
        <f>KR174/'Drive Train'!$G$35</f>
        <v>0.87467058541166753</v>
      </c>
      <c r="KI174" s="88">
        <f>KP174*12*60/(PI() * 'Drive Train'!$G$17)/KH$2*KH174</f>
        <v>4110.8369396027847</v>
      </c>
      <c r="KJ174" s="2">
        <f>('DT-Prelim Calcs'!$C$6*KH174-KI174)/('DT-Prelim Calcs'!$C$6*KH174)*'DT-Prelim Calcs'!$C$7*KH174</f>
        <v>0.24077181227292949</v>
      </c>
      <c r="KK174" s="110">
        <f>KJ174/'DT-Prelim Calcs'!$C$7*('DT-Prelim Calcs'!$C$8-'DT-Prelim Calcs'!$C$9)+'DT-Prelim Calcs'!$C$9</f>
        <v>17.685372947143218</v>
      </c>
      <c r="KL174" s="110">
        <f t="shared" si="238"/>
        <v>17.685372947143218</v>
      </c>
      <c r="KM174" s="2">
        <f t="shared" si="278"/>
        <v>4.330311109690399E-11</v>
      </c>
      <c r="KN174" s="110">
        <f>KM174*'DT-Prelim Calcs'!$C$21/KH$2/'DT-Prelim Calcs'!$C$19/'DT-Prelim Calcs'!$C$18*3.39*'DT-Prelim Calcs'!$C$20</f>
        <v>1.6082486802494717E-9</v>
      </c>
      <c r="KO174" s="88">
        <f t="shared" si="239"/>
        <v>1</v>
      </c>
      <c r="KP174" s="110">
        <f>KN173*'DT-Prelim Calcs'!$C$11+KP173</f>
        <v>12.304227580988252</v>
      </c>
      <c r="KQ174" s="110">
        <f>KQ173+0.5*KN174*'DT-Prelim Calcs'!$C$11^2+KP174*'DT-Prelim Calcs'!$C$11</f>
        <v>79.503734237955413</v>
      </c>
      <c r="KR174" s="110">
        <f>MIN('Drive Train'!$G$35-KL173*'DT-Prelim Calcs'!$C$21*'Drive Train'!$G$38,KR173+KL$2)</f>
        <v>11.108316434728177</v>
      </c>
      <c r="KS174" s="110">
        <f>'Drive Train'!$G$35-KL174*'DT-Prelim Calcs'!$C$21*'Drive Train'!$G$38</f>
        <v>11.108316434757111</v>
      </c>
      <c r="KT174" s="1">
        <f>IF(KQ174&gt;='Drive Train'!$G$30,1,0)</f>
        <v>1</v>
      </c>
      <c r="KU174" s="110">
        <f>MIN(KK174,'DT-Prelim Calcs'!$C$10)*'DT-Prelim Calcs'!$C$11*1000/60/60*(1-KT174)</f>
        <v>0</v>
      </c>
      <c r="KV174" s="119">
        <f>KV173+'DT-Prelim Calcs'!$C$11</f>
        <v>6.8000000000000052</v>
      </c>
      <c r="KW174" s="2">
        <f>LG174/'Drive Train'!$G$35</f>
        <v>0.87467058541169385</v>
      </c>
      <c r="KX174" s="88">
        <f>LE174*12*60/(PI() * 'Drive Train'!$G$17)/KW$2*KW174</f>
        <v>4110.8369396031558</v>
      </c>
      <c r="KY174" s="2">
        <f>('DT-Prelim Calcs'!$C$6*KW174-KX174)/('DT-Prelim Calcs'!$C$6*KW174)*'DT-Prelim Calcs'!$C$7*KW174</f>
        <v>0.240771812272877</v>
      </c>
      <c r="KZ174" s="110">
        <f>KY174/'DT-Prelim Calcs'!$C$7*('DT-Prelim Calcs'!$C$8-'DT-Prelim Calcs'!$C$9)+'DT-Prelim Calcs'!$C$9</f>
        <v>17.685372947140017</v>
      </c>
      <c r="LA174" s="110">
        <f t="shared" si="240"/>
        <v>17.685372947140017</v>
      </c>
      <c r="LB174" s="2">
        <f t="shared" si="279"/>
        <v>4.3236136892943478E-11</v>
      </c>
      <c r="LC174" s="110">
        <f>LB174*'DT-Prelim Calcs'!$C$21/KW$2/'DT-Prelim Calcs'!$C$19/'DT-Prelim Calcs'!$C$18*3.39*'DT-Prelim Calcs'!$C$20</f>
        <v>1.6057613029594376E-9</v>
      </c>
      <c r="LD174" s="88">
        <f t="shared" si="241"/>
        <v>1</v>
      </c>
      <c r="LE174" s="110">
        <f>LC173*'DT-Prelim Calcs'!$C$11+LE173</f>
        <v>12.304227580988993</v>
      </c>
      <c r="LF174" s="110">
        <f>LF173+0.5*LC174*'DT-Prelim Calcs'!$C$11^2+LE174*'DT-Prelim Calcs'!$C$11</f>
        <v>79.508074589438763</v>
      </c>
      <c r="LG174" s="110">
        <f>MIN('Drive Train'!$G$35-LA173*'DT-Prelim Calcs'!$C$21*'Drive Train'!$G$38,LG173+LA$2)</f>
        <v>11.108316434728511</v>
      </c>
      <c r="LH174" s="110">
        <f>'Drive Train'!$G$35-LA174*'DT-Prelim Calcs'!$C$21*'Drive Train'!$G$38</f>
        <v>11.108316434757398</v>
      </c>
      <c r="LI174" s="1">
        <f>IF(LF174&gt;='Drive Train'!$G$30,1,0)</f>
        <v>1</v>
      </c>
      <c r="LJ174" s="110">
        <f>MIN(KZ174,'DT-Prelim Calcs'!$C$10)*'DT-Prelim Calcs'!$C$11*1000/60/60*(1-LI174)</f>
        <v>0</v>
      </c>
      <c r="LK174" s="119">
        <f>LK173+'DT-Prelim Calcs'!$C$11</f>
        <v>6.8000000000000052</v>
      </c>
      <c r="LL174" s="2">
        <f>LV174/'Drive Train'!$G$35</f>
        <v>0.87467058541167408</v>
      </c>
      <c r="LM174" s="88">
        <f>LT174*12*60/(PI() * 'Drive Train'!$G$17)/LL$2*LL174</f>
        <v>4110.8369396028775</v>
      </c>
      <c r="LN174" s="2">
        <f>('DT-Prelim Calcs'!$C$6*LL174-LM174)/('DT-Prelim Calcs'!$C$6*LL174)*'DT-Prelim Calcs'!$C$7*LL174</f>
        <v>0.24077181227291633</v>
      </c>
      <c r="LO174" s="110">
        <f>LN174/'DT-Prelim Calcs'!$C$7*('DT-Prelim Calcs'!$C$8-'DT-Prelim Calcs'!$C$9)+'DT-Prelim Calcs'!$C$9</f>
        <v>17.685372947142415</v>
      </c>
      <c r="LP174" s="110">
        <f t="shared" si="242"/>
        <v>17.685372947142415</v>
      </c>
      <c r="LQ174" s="2">
        <f t="shared" si="280"/>
        <v>4.3286318973656535E-11</v>
      </c>
      <c r="LR174" s="110">
        <f>LQ174*'DT-Prelim Calcs'!$C$21/LL$2/'DT-Prelim Calcs'!$C$19/'DT-Prelim Calcs'!$C$18*3.39*'DT-Prelim Calcs'!$C$20</f>
        <v>1.6076250319857043E-9</v>
      </c>
      <c r="LS174" s="88">
        <f t="shared" si="243"/>
        <v>1</v>
      </c>
      <c r="LT174" s="110">
        <f>LR173*'DT-Prelim Calcs'!$C$11+LT173</f>
        <v>12.304227580988437</v>
      </c>
      <c r="LU174" s="110">
        <f>LU173+0.5*LR174*'DT-Prelim Calcs'!$C$11^2+LT174*'DT-Prelim Calcs'!$C$11</f>
        <v>79.505199005720527</v>
      </c>
      <c r="LV174" s="110">
        <f>MIN('Drive Train'!$G$35-LP173*'DT-Prelim Calcs'!$C$21*'Drive Train'!$G$38,LV173+LP$2)</f>
        <v>11.108316434728261</v>
      </c>
      <c r="LW174" s="110">
        <f>'Drive Train'!$G$35-LP174*'DT-Prelim Calcs'!$C$21*'Drive Train'!$G$38</f>
        <v>11.108316434757182</v>
      </c>
      <c r="LX174" s="1">
        <f>IF(LU174&gt;='Drive Train'!$G$30,1,0)</f>
        <v>1</v>
      </c>
      <c r="LY174" s="110">
        <f>MIN(LO174,'DT-Prelim Calcs'!$C$10)*'DT-Prelim Calcs'!$C$11*1000/60/60*(1-LX174)</f>
        <v>0</v>
      </c>
      <c r="LZ174" s="119">
        <f>LZ173+'DT-Prelim Calcs'!$C$11</f>
        <v>6.8000000000000052</v>
      </c>
    </row>
    <row r="175" spans="18:338" x14ac:dyDescent="0.2">
      <c r="R175" s="119">
        <f>R174+'DT-Prelim Calcs'!$C$11</f>
        <v>6.8400000000000052</v>
      </c>
      <c r="S175" s="2">
        <f>AG175/'Drive Train'!$G$35</f>
        <v>0</v>
      </c>
      <c r="T175" s="88">
        <f>AE175*12*60/(PI() * 'Drive Train'!$G$17)/S$2*ABS(S175)</f>
        <v>0</v>
      </c>
      <c r="U175" s="2">
        <f>IF(OR(AD174=1,AND($C$32=Motors!$C$28,'DT-Prelim Calcs'!AI174=1)),0,IF(AG175=0,-(V174+$C$9)/($C$8-$C$9)*$C$7,($C$6*S175-T175)/($C$6*S175)*$C$7*S175))</f>
        <v>0</v>
      </c>
      <c r="V175" s="110">
        <f>IF(AND(AD174=1,AI174=1),0,ABS(U175/$C$7*($C$8-$C$9)+$C$9) *'Drive Train'!$K$55 + V174*(1-'Drive Train'!$K$55))</f>
        <v>0</v>
      </c>
      <c r="W175" s="110">
        <f t="shared" si="196"/>
        <v>0</v>
      </c>
      <c r="X175" s="2">
        <f>MAX(MIN(IF(AND(AI174=1,AG175&lt;0),-1,1)*(W175-$C$9)/($C$8-$C$9)*$C$7-$C$29*AE175/T$2 -  AI174*$C$29/2,X$2),MAX(X$4:X174)*-1)</f>
        <v>-0.19877611615902296</v>
      </c>
      <c r="Y175" s="110">
        <f t="shared" si="197"/>
        <v>0</v>
      </c>
      <c r="Z175" s="110">
        <f t="shared" si="198"/>
        <v>0</v>
      </c>
      <c r="AA175" s="110">
        <f t="shared" si="199"/>
        <v>0</v>
      </c>
      <c r="AB175" s="110" t="e">
        <f t="shared" si="200"/>
        <v>#N/A</v>
      </c>
      <c r="AC175" s="88">
        <f t="shared" si="244"/>
        <v>0</v>
      </c>
      <c r="AD175" s="1">
        <f t="shared" si="201"/>
        <v>1</v>
      </c>
      <c r="AE175" s="110">
        <f t="shared" si="202"/>
        <v>0</v>
      </c>
      <c r="AF175" s="110" t="e">
        <f t="shared" si="203"/>
        <v>#N/A</v>
      </c>
      <c r="AG175" s="110">
        <f>IF(AI174=0,MIN('Drive Train'!$G$35-W174*$C$21*'Drive Train'!$G$38,AG174+W$2)-$C$3,IF(AE174-1&lt;=0,0,IF($C$32=Motors!$C$26,MAX(ABS('Drive Train'!$G$35-W174*$C$21*'Drive Train'!$G$38)*-1,AG174-W$2),MAX(0,ABS('Drive Train'!$G$35-W174*$C$21*'Drive Train'!$G$38)*-1,AG174-W$2))))</f>
        <v>0</v>
      </c>
      <c r="AH175" s="110">
        <f>'Drive Train'!$G$35-ABS(W175)*'DT-Prelim Calcs'!$C$21*'Drive Train'!$G$38</f>
        <v>12.7</v>
      </c>
      <c r="AI175" s="1">
        <f>IF(AJ175&gt;='Drive Train'!$G$30,1,0)</f>
        <v>1</v>
      </c>
      <c r="AJ175" s="110">
        <f>AJ174+0.5*Y175*'DT-Prelim Calcs'!$C$11^2+AE175*'DT-Prelim Calcs'!$C$11</f>
        <v>27.383415475911544</v>
      </c>
      <c r="AK175" s="110">
        <f t="shared" si="281"/>
        <v>0</v>
      </c>
      <c r="AL175" s="119">
        <f>AL174+'DT-Prelim Calcs'!$C$11</f>
        <v>6.8400000000000052</v>
      </c>
      <c r="AM175" s="2">
        <f>AW175/'Drive Train'!$G$35</f>
        <v>0.815972059334929</v>
      </c>
      <c r="AN175" s="88">
        <f>AU175*12*60/(PI() * 'Drive Train'!$G$17)/AM$2*AM175</f>
        <v>3211.6462145949458</v>
      </c>
      <c r="AO175" s="2">
        <f>('DT-Prelim Calcs'!$C$6*AM175-AN175)/('DT-Prelim Calcs'!$C$6*AM175)*'DT-Prelim Calcs'!$C$7*AM175</f>
        <v>0.37510602102888113</v>
      </c>
      <c r="AP175" s="110">
        <f>AO175/'DT-Prelim Calcs'!$C$7*('DT-Prelim Calcs'!$C$8-'DT-Prelim Calcs'!$C$9)+'DT-Prelim Calcs'!$C$9</f>
        <v>25.878806956371474</v>
      </c>
      <c r="AQ175" s="110">
        <f t="shared" si="205"/>
        <v>25.878806956371474</v>
      </c>
      <c r="AR175" s="2">
        <f t="shared" si="245"/>
        <v>0.17346804765837898</v>
      </c>
      <c r="AS175" s="110">
        <f>AR175*'DT-Prelim Calcs'!$C$21/AM$2/'DT-Prelim Calcs'!$C$19/'DT-Prelim Calcs'!$C$18*3.39*'DT-Prelim Calcs'!$C$20</f>
        <v>1.9327462968266023</v>
      </c>
      <c r="AT175" s="88">
        <f t="shared" si="206"/>
        <v>0</v>
      </c>
      <c r="AU175" s="110">
        <f>AS174*'DT-Prelim Calcs'!$C$11+AU174</f>
        <v>34.347867805413401</v>
      </c>
      <c r="AV175" s="110">
        <f>AV174+0.5*AS175*'DT-Prelim Calcs'!$C$11^2+AU175*'DT-Prelim Calcs'!$C$11</f>
        <v>147.54902625642188</v>
      </c>
      <c r="AW175" s="110">
        <f>MIN('Drive Train'!$G$35-AQ174*'DT-Prelim Calcs'!$C$21*'Drive Train'!$G$38,AW174+AQ$2)</f>
        <v>10.362845153553598</v>
      </c>
      <c r="AX175" s="110">
        <f>'Drive Train'!$G$35-AQ175*'DT-Prelim Calcs'!$C$21*'Drive Train'!$G$38</f>
        <v>10.370907373926567</v>
      </c>
      <c r="AY175" s="1">
        <f>IF(AV175&gt;='Drive Train'!$G$30,1,0)</f>
        <v>1</v>
      </c>
      <c r="AZ175" s="110">
        <f t="shared" si="246"/>
        <v>0</v>
      </c>
      <c r="BA175" s="119">
        <f>BA174+'DT-Prelim Calcs'!$C$11</f>
        <v>6.8400000000000052</v>
      </c>
      <c r="BB175" s="2">
        <f>BL175/'Drive Train'!$G$35</f>
        <v>0.87133508853872532</v>
      </c>
      <c r="BC175" s="88">
        <f>BJ175*12*60/(PI() * 'Drive Train'!$G$17)/BB$2*BB175</f>
        <v>4060.3343640317089</v>
      </c>
      <c r="BD175" s="2">
        <f>('DT-Prelim Calcs'!$C$6*BB175-BC175)/('DT-Prelim Calcs'!$C$6*BB175)*'DT-Prelim Calcs'!$C$7*BB175</f>
        <v>0.24826202051002907</v>
      </c>
      <c r="BE175" s="110">
        <f>BD175/'DT-Prelim Calcs'!$C$7*('DT-Prelim Calcs'!$C$8-'DT-Prelim Calcs'!$C$9)+'DT-Prelim Calcs'!$C$9</f>
        <v>18.142222527562055</v>
      </c>
      <c r="BF175" s="110">
        <f t="shared" si="207"/>
        <v>18.142222527562055</v>
      </c>
      <c r="BG175" s="2">
        <f t="shared" si="247"/>
        <v>9.5377866175143933E-3</v>
      </c>
      <c r="BH175" s="110">
        <f>BG175*'DT-Prelim Calcs'!$C$21/BB$2/'DT-Prelim Calcs'!$C$19/'DT-Prelim Calcs'!$C$18*3.39*'DT-Prelim Calcs'!$C$20</f>
        <v>0.16530595063643055</v>
      </c>
      <c r="BI175" s="88">
        <f t="shared" si="208"/>
        <v>1</v>
      </c>
      <c r="BJ175" s="110">
        <f>BH174*'DT-Prelim Calcs'!$C$11+BJ174</f>
        <v>26.141977771787097</v>
      </c>
      <c r="BK175" s="110">
        <f>BK174+0.5*BH175*'DT-Prelim Calcs'!$C$11^2+BJ175*'DT-Prelim Calcs'!$C$11</f>
        <v>139.6956359769234</v>
      </c>
      <c r="BL175" s="110">
        <f>MIN('Drive Train'!$G$35-BF174*'DT-Prelim Calcs'!$C$21*'Drive Train'!$G$38,BL174+BF$2)</f>
        <v>11.065955624441811</v>
      </c>
      <c r="BM175" s="110">
        <f>'Drive Train'!$G$35-BF175*'DT-Prelim Calcs'!$C$21*'Drive Train'!$G$38</f>
        <v>11.067199972519415</v>
      </c>
      <c r="BN175" s="1">
        <f>IF(BK175&gt;='Drive Train'!$G$30,1,0)</f>
        <v>1</v>
      </c>
      <c r="BO175" s="110">
        <f t="shared" si="248"/>
        <v>0</v>
      </c>
      <c r="BP175" s="119">
        <f>BP174+'DT-Prelim Calcs'!$C$11</f>
        <v>6.8400000000000052</v>
      </c>
      <c r="BQ175" s="2">
        <f>CA175/'Drive Train'!$G$35</f>
        <v>0.87462787649488916</v>
      </c>
      <c r="BR175" s="88">
        <f>BY175*12*60/(PI() * 'Drive Train'!$G$17)/BQ$2*BQ175</f>
        <v>4110.2005073728878</v>
      </c>
      <c r="BS175" s="2">
        <f>('DT-Prelim Calcs'!$C$6*BQ175-BR175)/('DT-Prelim Calcs'!$C$6*BQ175)*'DT-Prelim Calcs'!$C$7*BQ175</f>
        <v>0.24086525185166835</v>
      </c>
      <c r="BT175" s="110">
        <f>BS175/'DT-Prelim Calcs'!$C$7*('DT-Prelim Calcs'!$C$8-'DT-Prelim Calcs'!$C$9)+'DT-Prelim Calcs'!$C$9</f>
        <v>17.69107209875424</v>
      </c>
      <c r="BU175" s="110">
        <f t="shared" si="209"/>
        <v>17.69107209875424</v>
      </c>
      <c r="BV175" s="2">
        <f t="shared" si="249"/>
        <v>1.1896017414930737E-4</v>
      </c>
      <c r="BW175" s="110">
        <f>BV175*'DT-Prelim Calcs'!$C$21/BQ$2/'DT-Prelim Calcs'!$C$19/'DT-Prelim Calcs'!$C$18*3.39*'DT-Prelim Calcs'!$C$20</f>
        <v>2.7981309936715984E-3</v>
      </c>
      <c r="BX175" s="88">
        <f t="shared" si="210"/>
        <v>1</v>
      </c>
      <c r="BY175" s="110">
        <f>BW174*'DT-Prelim Calcs'!$C$11+BY174</f>
        <v>19.425668521980363</v>
      </c>
      <c r="BZ175" s="110">
        <f>BZ174+0.5*BW175*'DT-Prelim Calcs'!$C$11^2+BY175*'DT-Prelim Calcs'!$C$11</f>
        <v>116.64398273371692</v>
      </c>
      <c r="CA175" s="110">
        <f>MIN('Drive Train'!$G$35-BU174*'DT-Prelim Calcs'!$C$21*'Drive Train'!$G$38,CA174+BU$2)</f>
        <v>11.107774031485091</v>
      </c>
      <c r="CB175" s="110">
        <f>'Drive Train'!$G$35-BU175*'DT-Prelim Calcs'!$C$21*'Drive Train'!$G$38</f>
        <v>11.107803511112117</v>
      </c>
      <c r="CC175" s="1">
        <f>IF(BZ175&gt;='Drive Train'!$G$30,1,0)</f>
        <v>1</v>
      </c>
      <c r="CD175" s="110">
        <f t="shared" si="250"/>
        <v>0</v>
      </c>
      <c r="CE175" s="119">
        <f>CE174+'DT-Prelim Calcs'!$C$11</f>
        <v>6.8400000000000052</v>
      </c>
      <c r="CF175" s="2">
        <f>CP175/'Drive Train'!$G$35</f>
        <v>0.87467045875411809</v>
      </c>
      <c r="CG175" s="88">
        <f>CN175*12*60/(PI() * 'Drive Train'!$G$17)/CF$2*CF175</f>
        <v>4110.8350911636026</v>
      </c>
      <c r="CH175" s="2">
        <f>('DT-Prelim Calcs'!$C$6*CF175-CG175)/('DT-Prelim Calcs'!$C$6*CF175)*'DT-Prelim Calcs'!$C$7*CF175</f>
        <v>0.24077207996990249</v>
      </c>
      <c r="CI175" s="110">
        <f>CH175/'DT-Prelim Calcs'!$C$7*('DT-Prelim Calcs'!$C$8-'DT-Prelim Calcs'!$C$9)+'DT-Prelim Calcs'!$C$9</f>
        <v>17.685389274760013</v>
      </c>
      <c r="CJ175" s="110">
        <f t="shared" si="211"/>
        <v>17.685389274760013</v>
      </c>
      <c r="CK175" s="2">
        <f t="shared" si="251"/>
        <v>3.4113820807091244E-7</v>
      </c>
      <c r="CL175" s="110">
        <f>CK175*'DT-Prelim Calcs'!$C$21/CF$2/'DT-Prelim Calcs'!$C$19/'DT-Prelim Calcs'!$C$18*3.39*'DT-Prelim Calcs'!$C$20</f>
        <v>1.0135716515794453E-5</v>
      </c>
      <c r="CM175" s="88">
        <f t="shared" si="212"/>
        <v>1</v>
      </c>
      <c r="CN175" s="110">
        <f>CL174*'DT-Prelim Calcs'!$C$11+CN174</f>
        <v>15.380279787642149</v>
      </c>
      <c r="CO175" s="110">
        <f>CO174+0.5*CL175*'DT-Prelim Calcs'!$C$11^2+CN175*'DT-Prelim Calcs'!$C$11</f>
        <v>97.172073429854166</v>
      </c>
      <c r="CP175" s="110">
        <f>MIN('Drive Train'!$G$35-CJ174*'DT-Prelim Calcs'!$C$21*'Drive Train'!$G$38,CP174+CJ$2)</f>
        <v>11.108314826177299</v>
      </c>
      <c r="CQ175" s="110">
        <f>'Drive Train'!$G$35-CJ175*'DT-Prelim Calcs'!$C$21*'Drive Train'!$G$38</f>
        <v>11.108314965271598</v>
      </c>
      <c r="CR175" s="1">
        <f>IF(CO175&gt;='Drive Train'!$G$30,1,0)</f>
        <v>1</v>
      </c>
      <c r="CS175" s="110">
        <f t="shared" si="252"/>
        <v>0</v>
      </c>
      <c r="CT175" s="119">
        <f>CT174+'DT-Prelim Calcs'!$C$11</f>
        <v>6.8400000000000052</v>
      </c>
      <c r="CU175" s="2">
        <f>DE175/'Drive Train'!$G$35</f>
        <v>0.87467058534971132</v>
      </c>
      <c r="CV175" s="88">
        <f>DC175*12*60/(PI() * 'Drive Train'!$G$17)/CU$2*CU175</f>
        <v>4110.8369387205012</v>
      </c>
      <c r="CW175" s="2">
        <f>('DT-Prelim Calcs'!$C$6*CU175-CV175)/('DT-Prelim Calcs'!$C$6*CU175)*'DT-Prelim Calcs'!$C$7*CU175</f>
        <v>0.2407718123985883</v>
      </c>
      <c r="CX175" s="110">
        <f>CW175/'DT-Prelim Calcs'!$C$7*('DT-Prelim Calcs'!$C$8-'DT-Prelim Calcs'!$C$9)+'DT-Prelim Calcs'!$C$9</f>
        <v>17.685372954807516</v>
      </c>
      <c r="CY175" s="110">
        <f t="shared" si="213"/>
        <v>17.685372954807516</v>
      </c>
      <c r="CZ175" s="2">
        <f t="shared" si="253"/>
        <v>2.0358248420393465E-10</v>
      </c>
      <c r="DA175" s="110">
        <f>CZ175*'DT-Prelim Calcs'!$C$21/CU$2/'DT-Prelim Calcs'!$C$19/'DT-Prelim Calcs'!$C$18*3.39*'DT-Prelim Calcs'!$C$20</f>
        <v>7.3088871632463139E-9</v>
      </c>
      <c r="DB175" s="88">
        <f t="shared" si="214"/>
        <v>1</v>
      </c>
      <c r="DC175" s="110">
        <f>DA174*'DT-Prelim Calcs'!$C$11+DC174</f>
        <v>12.728511288847271</v>
      </c>
      <c r="DD175" s="110">
        <f>DD174+0.5*DA175*'DT-Prelim Calcs'!$C$11^2+DC175*'DT-Prelim Calcs'!$C$11</f>
        <v>82.453585566724911</v>
      </c>
      <c r="DE175" s="110">
        <f>MIN('Drive Train'!$G$35-CY174*'DT-Prelim Calcs'!$C$21*'Drive Train'!$G$38,DE174+CY$2)</f>
        <v>11.108316433941333</v>
      </c>
      <c r="DF175" s="110">
        <f>'Drive Train'!$G$35-CY175*'DT-Prelim Calcs'!$C$21*'Drive Train'!$G$38</f>
        <v>11.108316434067323</v>
      </c>
      <c r="DG175" s="1">
        <f>IF(DD175&gt;='Drive Train'!$G$30,1,0)</f>
        <v>1</v>
      </c>
      <c r="DH175" s="110">
        <f t="shared" si="254"/>
        <v>0</v>
      </c>
      <c r="DI175" s="119">
        <f>DI174+'DT-Prelim Calcs'!$C$11</f>
        <v>6.8400000000000052</v>
      </c>
      <c r="DJ175" s="2">
        <f>DT175/'Drive Train'!$G$35</f>
        <v>0.87467058542860621</v>
      </c>
      <c r="DK175" s="88">
        <f>DR175*12*60/(PI() * 'Drive Train'!$G$17)/DJ$2*DJ175</f>
        <v>4110.8369398422028</v>
      </c>
      <c r="DL175" s="2">
        <f>('DT-Prelim Calcs'!$C$6*DJ175-DK175)/('DT-Prelim Calcs'!$C$6*DJ175)*'DT-Prelim Calcs'!$C$7*DJ175</f>
        <v>0.24077181223900834</v>
      </c>
      <c r="DM175" s="110">
        <f>DL175/'DT-Prelim Calcs'!$C$7*('DT-Prelim Calcs'!$C$8-'DT-Prelim Calcs'!$C$9)+'DT-Prelim Calcs'!$C$9</f>
        <v>17.68537294507427</v>
      </c>
      <c r="DN175" s="110">
        <f t="shared" si="215"/>
        <v>17.68537294507427</v>
      </c>
      <c r="DO175" s="2">
        <f t="shared" si="255"/>
        <v>2.2010171463193728E-14</v>
      </c>
      <c r="DP175" s="110">
        <f>DO175*'DT-Prelim Calcs'!$C$21/DJ$2/'DT-Prelim Calcs'!$C$19/'DT-Prelim Calcs'!$C$18*3.39*'DT-Prelim Calcs'!$C$20</f>
        <v>9.2643550896385688E-13</v>
      </c>
      <c r="DQ175" s="88">
        <f t="shared" si="216"/>
        <v>1</v>
      </c>
      <c r="DR175" s="110">
        <f>DP174*'DT-Prelim Calcs'!$C$11+DR174</f>
        <v>10.856671395411688</v>
      </c>
      <c r="DS175" s="110">
        <f>DS174+0.5*DP175*'DT-Prelim Calcs'!$C$11^2+DR175*'DT-Prelim Calcs'!$C$11</f>
        <v>71.292993836200878</v>
      </c>
      <c r="DT175" s="110">
        <f>MIN('Drive Train'!$G$35-DN174*'DT-Prelim Calcs'!$C$21*'Drive Train'!$G$38,DT174+DN$2)</f>
        <v>11.108316434943298</v>
      </c>
      <c r="DU175" s="110">
        <f>'Drive Train'!$G$35-DN175*'DT-Prelim Calcs'!$C$21*'Drive Train'!$G$38</f>
        <v>11.108316434943315</v>
      </c>
      <c r="DV175" s="1">
        <f>IF(DS175&gt;='Drive Train'!$G$30,1,0)</f>
        <v>1</v>
      </c>
      <c r="DW175" s="110">
        <f t="shared" si="256"/>
        <v>0</v>
      </c>
      <c r="DX175" s="119">
        <f>DX174+'DT-Prelim Calcs'!$C$11</f>
        <v>6.8400000000000052</v>
      </c>
      <c r="DY175" s="2">
        <f>EI175/'Drive Train'!$G$35</f>
        <v>0.87467058542861498</v>
      </c>
      <c r="DZ175" s="88">
        <f>EG175*12*60/(PI() * 'Drive Train'!$G$17)/DY$2*DY175</f>
        <v>4110.8369398423247</v>
      </c>
      <c r="EA175" s="2">
        <f>('DT-Prelim Calcs'!$C$6*DY175-DZ175)/('DT-Prelim Calcs'!$C$6*DY175)*'DT-Prelim Calcs'!$C$7*DY175</f>
        <v>0.24077181223899125</v>
      </c>
      <c r="EB175" s="110">
        <f>EA175/'DT-Prelim Calcs'!$C$7*('DT-Prelim Calcs'!$C$8-'DT-Prelim Calcs'!$C$9)+'DT-Prelim Calcs'!$C$9</f>
        <v>17.685372945073226</v>
      </c>
      <c r="EC175" s="110">
        <f t="shared" si="217"/>
        <v>17.685372945073226</v>
      </c>
      <c r="ED175" s="2">
        <f t="shared" si="257"/>
        <v>1.3877787807814457E-16</v>
      </c>
      <c r="EE175" s="110">
        <f>ED175*'DT-Prelim Calcs'!$C$21/DY$2/'DT-Prelim Calcs'!$C$19/'DT-Prelim Calcs'!$C$18*3.39*'DT-Prelim Calcs'!$C$20</f>
        <v>6.7003532470867188E-15</v>
      </c>
      <c r="EF175" s="88">
        <f t="shared" si="218"/>
        <v>1</v>
      </c>
      <c r="EG175" s="110">
        <f>EE174*'DT-Prelim Calcs'!$C$11+EG174</f>
        <v>9.4647904472821693</v>
      </c>
      <c r="EH175" s="110">
        <f>EH174+0.5*EE175*'DT-Prelim Calcs'!$C$11^2+EG175*'DT-Prelim Calcs'!$C$11</f>
        <v>62.662911513550796</v>
      </c>
      <c r="EI175" s="110">
        <f>MIN('Drive Train'!$G$35-EC174*'DT-Prelim Calcs'!$C$21*'Drive Train'!$G$38,EI174+EC$2)</f>
        <v>11.10831643494341</v>
      </c>
      <c r="EJ175" s="110">
        <f>'Drive Train'!$G$35-EC175*'DT-Prelim Calcs'!$C$21*'Drive Train'!$G$38</f>
        <v>11.10831643494341</v>
      </c>
      <c r="EK175" s="1">
        <f>IF(EH175&gt;='Drive Train'!$G$30,1,0)</f>
        <v>1</v>
      </c>
      <c r="EL175" s="110">
        <f t="shared" si="258"/>
        <v>0</v>
      </c>
      <c r="EM175" s="119">
        <f>EM174+'DT-Prelim Calcs'!$C$11</f>
        <v>6.8400000000000052</v>
      </c>
      <c r="EN175" s="2">
        <f>EX175/'Drive Train'!$G$35</f>
        <v>0.87467058542861498</v>
      </c>
      <c r="EO175" s="88">
        <f>EV175*12*60/(PI() * 'Drive Train'!$G$17)/EN$2*EN175</f>
        <v>4110.8369398423256</v>
      </c>
      <c r="EP175" s="2">
        <f>('DT-Prelim Calcs'!$C$6*EN175-EO175)/('DT-Prelim Calcs'!$C$6*EN175)*'DT-Prelim Calcs'!$C$7*EN175</f>
        <v>0.24077181223899105</v>
      </c>
      <c r="EQ175" s="110">
        <f>EP175/'DT-Prelim Calcs'!$C$7*('DT-Prelim Calcs'!$C$8-'DT-Prelim Calcs'!$C$9)+'DT-Prelim Calcs'!$C$9</f>
        <v>17.685372945073215</v>
      </c>
      <c r="ER175" s="110">
        <f t="shared" si="219"/>
        <v>17.685372945073215</v>
      </c>
      <c r="ES175" s="2">
        <f t="shared" si="259"/>
        <v>-8.3266726846886741E-17</v>
      </c>
      <c r="ET175" s="110">
        <f>ES175*'DT-Prelim Calcs'!$C$21/EN$2/'DT-Prelim Calcs'!$C$19/'DT-Prelim Calcs'!$C$18*3.39*'DT-Prelim Calcs'!$C$20</f>
        <v>-4.5356237364894706E-15</v>
      </c>
      <c r="EU175" s="88">
        <f t="shared" si="220"/>
        <v>1</v>
      </c>
      <c r="EV175" s="110">
        <f>ET174*'DT-Prelim Calcs'!$C$11+EV174</f>
        <v>8.3892460782728335</v>
      </c>
      <c r="EW175" s="110">
        <f>EW174+0.5*ET175*'DT-Prelim Calcs'!$C$11^2+EV175*'DT-Prelim Calcs'!$C$11</f>
        <v>55.838999521944473</v>
      </c>
      <c r="EX175" s="110">
        <f>MIN('Drive Train'!$G$35-ER174*'DT-Prelim Calcs'!$C$21*'Drive Train'!$G$38,EX174+ER$2)</f>
        <v>11.10831643494341</v>
      </c>
      <c r="EY175" s="110">
        <f>'Drive Train'!$G$35-ER175*'DT-Prelim Calcs'!$C$21*'Drive Train'!$G$38</f>
        <v>11.10831643494341</v>
      </c>
      <c r="EZ175" s="1">
        <f>IF(EW175&gt;='Drive Train'!$G$30,1,0)</f>
        <v>1</v>
      </c>
      <c r="FA175" s="110">
        <f t="shared" si="260"/>
        <v>0</v>
      </c>
      <c r="FB175" s="119">
        <f>FB174+'DT-Prelim Calcs'!$C$11</f>
        <v>6.8400000000000052</v>
      </c>
      <c r="FC175" s="2">
        <f>FM175/'Drive Train'!$G$35</f>
        <v>0.87467058542861498</v>
      </c>
      <c r="FD175" s="88">
        <f>FK175*12*60/(PI() * 'Drive Train'!$G$17)/FC$2*FC175</f>
        <v>4110.8369398423247</v>
      </c>
      <c r="FE175" s="2">
        <f>('DT-Prelim Calcs'!$C$6*FC175-FD175)/('DT-Prelim Calcs'!$C$6*FC175)*'DT-Prelim Calcs'!$C$7*FC175</f>
        <v>0.24077181223899125</v>
      </c>
      <c r="FF175" s="110">
        <f>FE175/'DT-Prelim Calcs'!$C$7*('DT-Prelim Calcs'!$C$8-'DT-Prelim Calcs'!$C$9)+'DT-Prelim Calcs'!$C$9</f>
        <v>17.685372945073226</v>
      </c>
      <c r="FG175" s="110">
        <f t="shared" si="221"/>
        <v>17.685372945073226</v>
      </c>
      <c r="FH175" s="2">
        <f t="shared" si="261"/>
        <v>1.1102230246251565E-16</v>
      </c>
      <c r="FI175" s="110">
        <f>FH175*'DT-Prelim Calcs'!$C$21/FC$2/'DT-Prelim Calcs'!$C$19/'DT-Prelim Calcs'!$C$18*3.39*'DT-Prelim Calcs'!$C$20</f>
        <v>6.7347140329692135E-15</v>
      </c>
      <c r="FJ175" s="88">
        <f t="shared" si="222"/>
        <v>1</v>
      </c>
      <c r="FK175" s="110">
        <f>FI174*'DT-Prelim Calcs'!$C$11+FK174</f>
        <v>7.5332005600817276</v>
      </c>
      <c r="FL175" s="110">
        <f>FL174+0.5*FI175*'DT-Prelim Calcs'!$C$11^2+FK175*'DT-Prelim Calcs'!$C$11</f>
        <v>50.331170837280268</v>
      </c>
      <c r="FM175" s="110">
        <f>MIN('Drive Train'!$G$35-FG174*'DT-Prelim Calcs'!$C$21*'Drive Train'!$G$38,FM174+FG$2)</f>
        <v>11.10831643494341</v>
      </c>
      <c r="FN175" s="110">
        <f>'Drive Train'!$G$35-FG175*'DT-Prelim Calcs'!$C$21*'Drive Train'!$G$38</f>
        <v>11.10831643494341</v>
      </c>
      <c r="FO175" s="1">
        <f>IF(FL175&gt;='Drive Train'!$G$30,1,0)</f>
        <v>1</v>
      </c>
      <c r="FP175" s="110">
        <f t="shared" si="262"/>
        <v>0</v>
      </c>
      <c r="FQ175" s="119">
        <f>FQ174+'DT-Prelim Calcs'!$C$11</f>
        <v>6.8400000000000052</v>
      </c>
      <c r="FR175" s="2">
        <f>GB175/'Drive Train'!$G$35</f>
        <v>0.87467058542861498</v>
      </c>
      <c r="FS175" s="88">
        <f>FZ175*12*60/(PI() * 'Drive Train'!$G$17)/FR$2*FR175</f>
        <v>4110.8369398423247</v>
      </c>
      <c r="FT175" s="2">
        <f>('DT-Prelim Calcs'!$C$6*FR175-FS175)/('DT-Prelim Calcs'!$C$6*FR175)*'DT-Prelim Calcs'!$C$7*FR175</f>
        <v>0.24077181223899125</v>
      </c>
      <c r="FU175" s="110">
        <f>FT175/'DT-Prelim Calcs'!$C$7*('DT-Prelim Calcs'!$C$8-'DT-Prelim Calcs'!$C$9)+'DT-Prelim Calcs'!$C$9</f>
        <v>17.685372945073226</v>
      </c>
      <c r="FV175" s="110">
        <f t="shared" si="223"/>
        <v>17.685372945073226</v>
      </c>
      <c r="FW175" s="2">
        <f t="shared" si="263"/>
        <v>1.3877787807814457E-16</v>
      </c>
      <c r="FX175" s="110">
        <f>FW175*'DT-Prelim Calcs'!$C$21/FR$2/'DT-Prelim Calcs'!$C$19/'DT-Prelim Calcs'!$C$18*3.39*'DT-Prelim Calcs'!$C$20</f>
        <v>9.2774121882739154E-15</v>
      </c>
      <c r="FY175" s="88">
        <f t="shared" si="224"/>
        <v>1</v>
      </c>
      <c r="FZ175" s="110">
        <f>FX174*'DT-Prelim Calcs'!$C$11+FZ174</f>
        <v>6.8356819897037893</v>
      </c>
      <c r="GA175" s="110">
        <f>GA174+0.5*FX175*'DT-Prelim Calcs'!$C$11^2+FZ175*'DT-Prelim Calcs'!$C$11</f>
        <v>45.799516964867784</v>
      </c>
      <c r="GB175" s="110">
        <f>MIN('Drive Train'!$G$35-FV174*'DT-Prelim Calcs'!$C$21*'Drive Train'!$G$38,GB174+FV$2)</f>
        <v>11.10831643494341</v>
      </c>
      <c r="GC175" s="110">
        <f>'Drive Train'!$G$35-FV175*'DT-Prelim Calcs'!$C$21*'Drive Train'!$G$38</f>
        <v>11.10831643494341</v>
      </c>
      <c r="GD175" s="1">
        <f>IF(GA175&gt;='Drive Train'!$G$30,1,0)</f>
        <v>1</v>
      </c>
      <c r="GE175" s="110">
        <f t="shared" si="264"/>
        <v>0</v>
      </c>
      <c r="GF175" s="119">
        <f>GF174+'DT-Prelim Calcs'!$C$11</f>
        <v>6.8400000000000052</v>
      </c>
      <c r="GG175" s="2">
        <f>GQ175/'Drive Train'!$G$35</f>
        <v>0.87467058539405629</v>
      </c>
      <c r="GH175" s="88">
        <f>GO175*12*60/(PI() * 'Drive Train'!$G$17)/GG$2*GG175</f>
        <v>4110.8369393538605</v>
      </c>
      <c r="GI175" s="2">
        <f>('DT-Prelim Calcs'!$C$6*GG175-GH175)/('DT-Prelim Calcs'!$C$6*GG175)*'DT-Prelim Calcs'!$C$7*GG175</f>
        <v>0.24077181230819758</v>
      </c>
      <c r="GJ175" s="110">
        <f>GI175/'DT-Prelim Calcs'!$C$7*('DT-Prelim Calcs'!$C$8-'DT-Prelim Calcs'!$C$9)+'DT-Prelim Calcs'!$C$9</f>
        <v>17.685372949294319</v>
      </c>
      <c r="GK175" s="110">
        <f t="shared" si="265"/>
        <v>17.685372949294319</v>
      </c>
      <c r="GL175" s="2">
        <f t="shared" si="266"/>
        <v>8.8302753997737682E-11</v>
      </c>
      <c r="GM175" s="110">
        <f>GL175*'DT-Prelim Calcs'!$C$21/GG$2/'DT-Prelim Calcs'!$C$19/'DT-Prelim Calcs'!$C$18*3.39*'DT-Prelim Calcs'!$C$20</f>
        <v>3.2795054207873939E-9</v>
      </c>
      <c r="GN175" s="88">
        <f t="shared" si="225"/>
        <v>1</v>
      </c>
      <c r="GO175" s="110">
        <f>GM174*'DT-Prelim Calcs'!$C$11+GO174</f>
        <v>12.304227580490936</v>
      </c>
      <c r="GP175" s="110">
        <f>GP174+0.5*GM175*'DT-Prelim Calcs'!$C$11^2+GO175*'DT-Prelim Calcs'!$C$11</f>
        <v>78.08261300820331</v>
      </c>
      <c r="GQ175" s="110">
        <f>MIN('Drive Train'!$G$35-GK174*'DT-Prelim Calcs'!$C$21*'Drive Train'!$G$38,GQ174+GK$2)</f>
        <v>11.108316434504514</v>
      </c>
      <c r="GR175" s="110">
        <f>'Drive Train'!$G$35-GK175*'DT-Prelim Calcs'!$C$21*'Drive Train'!$G$38</f>
        <v>11.108316434563511</v>
      </c>
      <c r="GS175" s="1">
        <f>IF(GP175&gt;='Drive Train'!$G$30,1,0)</f>
        <v>1</v>
      </c>
      <c r="GT175" s="110">
        <f t="shared" si="267"/>
        <v>0</v>
      </c>
      <c r="GU175" s="119">
        <f>GU174+'DT-Prelim Calcs'!$C$11</f>
        <v>6.8400000000000052</v>
      </c>
      <c r="GV175" s="2">
        <f>HF175/'Drive Train'!$G$35</f>
        <v>0.87467058540391174</v>
      </c>
      <c r="GW175" s="88">
        <f>HD175*12*60/(PI() * 'Drive Train'!$G$17)/GV$2*GV175</f>
        <v>4110.8369394931642</v>
      </c>
      <c r="GX175" s="2">
        <f>('DT-Prelim Calcs'!$C$6*GV175-GW175)/('DT-Prelim Calcs'!$C$6*GV175)*'DT-Prelim Calcs'!$C$7*GV175</f>
        <v>0.24077181228846045</v>
      </c>
      <c r="GY175" s="110">
        <f>GX175/'DT-Prelim Calcs'!$C$7*('DT-Prelim Calcs'!$C$8-'DT-Prelim Calcs'!$C$9)+'DT-Prelim Calcs'!$C$9</f>
        <v>17.685372948090496</v>
      </c>
      <c r="GZ175" s="110">
        <f t="shared" si="226"/>
        <v>17.685372948090496</v>
      </c>
      <c r="HA175" s="2">
        <f t="shared" si="268"/>
        <v>6.3119648396892103E-11</v>
      </c>
      <c r="HB175" s="110">
        <f>HA175*'DT-Prelim Calcs'!$C$21/GV$2/'DT-Prelim Calcs'!$C$19/'DT-Prelim Calcs'!$C$18*3.39*'DT-Prelim Calcs'!$C$20</f>
        <v>2.3442216658509355E-9</v>
      </c>
      <c r="HC175" s="88">
        <f t="shared" si="227"/>
        <v>1</v>
      </c>
      <c r="HD175" s="110">
        <f>HB174*'DT-Prelim Calcs'!$C$11+HD174</f>
        <v>12.304227580769245</v>
      </c>
      <c r="HE175" s="110">
        <f>HE174+0.5*HB175*'DT-Prelim Calcs'!$C$11^2+HD175*'DT-Prelim Calcs'!$C$11</f>
        <v>78.750230032212485</v>
      </c>
      <c r="HF175" s="110">
        <f>MIN('Drive Train'!$G$35-GZ174*'DT-Prelim Calcs'!$C$21*'Drive Train'!$G$38,HF174+GZ$2)</f>
        <v>11.108316434629678</v>
      </c>
      <c r="HG175" s="110">
        <f>'Drive Train'!$G$35-GZ175*'DT-Prelim Calcs'!$C$21*'Drive Train'!$G$38</f>
        <v>11.108316434671854</v>
      </c>
      <c r="HH175" s="1">
        <f>IF(HE175&gt;='Drive Train'!$G$30,1,0)</f>
        <v>1</v>
      </c>
      <c r="HI175" s="110">
        <f t="shared" si="269"/>
        <v>0</v>
      </c>
      <c r="HJ175" s="119">
        <f>HJ174+'DT-Prelim Calcs'!$C$11</f>
        <v>6.8400000000000052</v>
      </c>
      <c r="HK175" s="2">
        <f>HU175/'Drive Train'!$G$35</f>
        <v>0.87467058540868714</v>
      </c>
      <c r="HL175" s="88">
        <f>HS175*12*60/(PI() * 'Drive Train'!$G$17)/HK$2*HK175</f>
        <v>4110.8369395606578</v>
      </c>
      <c r="HM175" s="2">
        <f>('DT-Prelim Calcs'!$C$6*HK175-HL175)/('DT-Prelim Calcs'!$C$6*HK175)*'DT-Prelim Calcs'!$C$7*HK175</f>
        <v>0.24077181227889832</v>
      </c>
      <c r="HN175" s="110">
        <f>HM175/'DT-Prelim Calcs'!$C$7*('DT-Prelim Calcs'!$C$8-'DT-Prelim Calcs'!$C$9)+'DT-Prelim Calcs'!$C$9</f>
        <v>17.685372947507275</v>
      </c>
      <c r="HO175" s="110">
        <f t="shared" si="228"/>
        <v>17.685372947507275</v>
      </c>
      <c r="HP175" s="2">
        <f t="shared" si="270"/>
        <v>5.0918907978925176E-11</v>
      </c>
      <c r="HQ175" s="110">
        <f>HP175*'DT-Prelim Calcs'!$C$21/HK$2/'DT-Prelim Calcs'!$C$19/'DT-Prelim Calcs'!$C$18*3.39*'DT-Prelim Calcs'!$C$20</f>
        <v>1.8910942997512611E-9</v>
      </c>
      <c r="HR175" s="88">
        <f t="shared" si="229"/>
        <v>1</v>
      </c>
      <c r="HS175" s="110">
        <f>HQ174*'DT-Prelim Calcs'!$C$11+HS174</f>
        <v>12.304227580904088</v>
      </c>
      <c r="HT175" s="110">
        <f>HT174+0.5*HQ175*'DT-Prelim Calcs'!$C$11^2+HS175*'DT-Prelim Calcs'!$C$11</f>
        <v>79.218952796974392</v>
      </c>
      <c r="HU175" s="110">
        <f>MIN('Drive Train'!$G$35-HO174*'DT-Prelim Calcs'!$C$21*'Drive Train'!$G$38,HU174+HO$2)</f>
        <v>11.108316434690327</v>
      </c>
      <c r="HV175" s="110">
        <f>'Drive Train'!$G$35-HO175*'DT-Prelim Calcs'!$C$21*'Drive Train'!$G$38</f>
        <v>11.108316434724344</v>
      </c>
      <c r="HW175" s="1">
        <f>IF(HT175&gt;='Drive Train'!$G$30,1,0)</f>
        <v>1</v>
      </c>
      <c r="HX175" s="110">
        <f t="shared" si="271"/>
        <v>0</v>
      </c>
      <c r="HY175" s="119">
        <f>HY174+'DT-Prelim Calcs'!$C$11</f>
        <v>6.8400000000000052</v>
      </c>
      <c r="HZ175" s="2">
        <f>IJ175/'Drive Train'!$G$35</f>
        <v>0.87467058541125497</v>
      </c>
      <c r="IA175" s="88">
        <f>IH175*12*60/(PI() * 'Drive Train'!$G$17)/HZ$2*HZ175</f>
        <v>4110.8369395969539</v>
      </c>
      <c r="IB175" s="2">
        <f>('DT-Prelim Calcs'!$C$6*HZ175-IA175)/('DT-Prelim Calcs'!$C$6*HZ175)*'DT-Prelim Calcs'!$C$7*HZ175</f>
        <v>0.24077181227375558</v>
      </c>
      <c r="IC175" s="110">
        <f>IB175/'DT-Prelim Calcs'!$C$7*('DT-Prelim Calcs'!$C$8-'DT-Prelim Calcs'!$C$9)+'DT-Prelim Calcs'!$C$9</f>
        <v>17.685372947193606</v>
      </c>
      <c r="ID175" s="110">
        <f t="shared" si="230"/>
        <v>17.685372947193606</v>
      </c>
      <c r="IE175" s="2">
        <f t="shared" si="272"/>
        <v>4.4357240103209961E-11</v>
      </c>
      <c r="IF175" s="110">
        <f>IE175*'DT-Prelim Calcs'!$C$21/HZ$2/'DT-Prelim Calcs'!$C$19/'DT-Prelim Calcs'!$C$18*3.39*'DT-Prelim Calcs'!$C$20</f>
        <v>1.6473983288604112E-9</v>
      </c>
      <c r="IG175" s="88">
        <f t="shared" si="231"/>
        <v>1</v>
      </c>
      <c r="IH175" s="110">
        <f>IF174*'DT-Prelim Calcs'!$C$11+IH174</f>
        <v>12.304227580976601</v>
      </c>
      <c r="II175" s="110">
        <f>II174+0.5*IF175*'DT-Prelim Calcs'!$C$11^2+IH175*'DT-Prelim Calcs'!$C$11</f>
        <v>79.54801816822588</v>
      </c>
      <c r="IJ175" s="110">
        <f>MIN('Drive Train'!$G$35-ID174*'DT-Prelim Calcs'!$C$21*'Drive Train'!$G$38,IJ174+ID$2)</f>
        <v>11.108316434722937</v>
      </c>
      <c r="IK175" s="110">
        <f>'Drive Train'!$G$35-ID175*'DT-Prelim Calcs'!$C$21*'Drive Train'!$G$38</f>
        <v>11.108316434752574</v>
      </c>
      <c r="IL175" s="1">
        <f>IF(II175&gt;='Drive Train'!$G$30,1,0)</f>
        <v>1</v>
      </c>
      <c r="IM175" s="110">
        <f t="shared" si="273"/>
        <v>0</v>
      </c>
      <c r="IN175" s="119">
        <f>IN174+'DT-Prelim Calcs'!$C$11</f>
        <v>6.8400000000000052</v>
      </c>
      <c r="IO175" s="2">
        <f>IY175/'Drive Train'!$G$35</f>
        <v>0.87467058541276244</v>
      </c>
      <c r="IP175" s="88">
        <f>IW175*12*60/(PI() * 'Drive Train'!$G$17)/IO$2*IO175</f>
        <v>4110.8369396182607</v>
      </c>
      <c r="IQ175" s="2">
        <f>('DT-Prelim Calcs'!$C$6*IO175-IP175)/('DT-Prelim Calcs'!$C$6*IO175)*'DT-Prelim Calcs'!$C$7*IO175</f>
        <v>0.24077181227073693</v>
      </c>
      <c r="IR175" s="110">
        <f>IQ175/'DT-Prelim Calcs'!$C$7*('DT-Prelim Calcs'!$C$8-'DT-Prelim Calcs'!$C$9)+'DT-Prelim Calcs'!$C$9</f>
        <v>17.685372947009487</v>
      </c>
      <c r="IS175" s="110">
        <f t="shared" si="232"/>
        <v>17.685372947009487</v>
      </c>
      <c r="IT175" s="2">
        <f t="shared" si="274"/>
        <v>4.0505571119453521E-11</v>
      </c>
      <c r="IU175" s="110">
        <f>IT175*'DT-Prelim Calcs'!$C$21/IO$2/'DT-Prelim Calcs'!$C$19/'DT-Prelim Calcs'!$C$18*3.39*'DT-Prelim Calcs'!$C$20</f>
        <v>1.5043499103294157E-9</v>
      </c>
      <c r="IV175" s="88">
        <f t="shared" si="233"/>
        <v>1</v>
      </c>
      <c r="IW175" s="110">
        <f>IU174*'DT-Prelim Calcs'!$C$11+IW174</f>
        <v>12.30422758101917</v>
      </c>
      <c r="IX175" s="110">
        <f>IX174+0.5*IU175*'DT-Prelim Calcs'!$C$11^2+IW175*'DT-Prelim Calcs'!$C$11</f>
        <v>79.780735949672575</v>
      </c>
      <c r="IY175" s="110">
        <f>MIN('Drive Train'!$G$35-IS174*'DT-Prelim Calcs'!$C$21*'Drive Train'!$G$38,IY174+IS$2)</f>
        <v>11.108316434742083</v>
      </c>
      <c r="IZ175" s="110">
        <f>'Drive Train'!$G$35-IS175*'DT-Prelim Calcs'!$C$21*'Drive Train'!$G$38</f>
        <v>11.108316434769145</v>
      </c>
      <c r="JA175" s="1">
        <f>IF(IX175&gt;='Drive Train'!$G$30,1,0)</f>
        <v>1</v>
      </c>
      <c r="JB175" s="110">
        <f t="shared" si="275"/>
        <v>0</v>
      </c>
      <c r="JC175" s="119">
        <f>JC174+'DT-Prelim Calcs'!$C$11</f>
        <v>6.8400000000000052</v>
      </c>
      <c r="JD175" s="2">
        <f>JN175/'Drive Train'!$G$35</f>
        <v>0.87467058541364506</v>
      </c>
      <c r="JE175" s="88">
        <f>JL175*12*60/(PI() * 'Drive Train'!$G$17)/JD$2*JD175</f>
        <v>4110.8369396307353</v>
      </c>
      <c r="JF175" s="2">
        <f>('DT-Prelim Calcs'!$C$6*JD175-JE175)/('DT-Prelim Calcs'!$C$6*JD175)*'DT-Prelim Calcs'!$C$7*JD175</f>
        <v>0.24077181226896949</v>
      </c>
      <c r="JG175" s="110">
        <f>JF175/'DT-Prelim Calcs'!$C$7*('DT-Prelim Calcs'!$C$8-'DT-Prelim Calcs'!$C$9)+'DT-Prelim Calcs'!$C$9</f>
        <v>17.685372946901687</v>
      </c>
      <c r="JH175" s="110">
        <f t="shared" si="234"/>
        <v>17.685372946901687</v>
      </c>
      <c r="JI175" s="2">
        <f t="shared" si="276"/>
        <v>3.825037508953244E-11</v>
      </c>
      <c r="JJ175" s="110">
        <f>JI175*'DT-Prelim Calcs'!$C$21/JD$2/'DT-Prelim Calcs'!$C$19/'DT-Prelim Calcs'!$C$18*3.39*'DT-Prelim Calcs'!$C$20</f>
        <v>1.4205934330936788E-9</v>
      </c>
      <c r="JK175" s="88">
        <f t="shared" si="235"/>
        <v>1</v>
      </c>
      <c r="JL175" s="110">
        <f>JJ174*'DT-Prelim Calcs'!$C$11+JL174</f>
        <v>12.304227581044096</v>
      </c>
      <c r="JM175" s="110">
        <f>JM174+0.5*JJ175*'DT-Prelim Calcs'!$C$11^2+JL175*'DT-Prelim Calcs'!$C$11</f>
        <v>79.938368693827627</v>
      </c>
      <c r="JN175" s="110">
        <f>MIN('Drive Train'!$G$35-JH174*'DT-Prelim Calcs'!$C$21*'Drive Train'!$G$38,JN174+JH$2)</f>
        <v>11.108316434753291</v>
      </c>
      <c r="JO175" s="110">
        <f>'Drive Train'!$G$35-JH175*'DT-Prelim Calcs'!$C$21*'Drive Train'!$G$38</f>
        <v>11.108316434778848</v>
      </c>
      <c r="JP175" s="1">
        <f>IF(JM175&gt;='Drive Train'!$G$30,1,0)</f>
        <v>1</v>
      </c>
      <c r="JQ175" s="110">
        <f>MIN(JG175,'DT-Prelim Calcs'!$C$10)*'DT-Prelim Calcs'!$C$11*1000/60/60*(1-JP175)</f>
        <v>0</v>
      </c>
      <c r="JR175" s="119">
        <f>JR174+'DT-Prelim Calcs'!$C$11</f>
        <v>6.8400000000000052</v>
      </c>
      <c r="JS175" s="2">
        <f>KC175/'Drive Train'!$G$35</f>
        <v>0.8746705854139698</v>
      </c>
      <c r="JT175" s="88">
        <f>KA175*12*60/(PI() * 'Drive Train'!$G$17)/JS$2*JS175</f>
        <v>4110.8369396353255</v>
      </c>
      <c r="JU175" s="2">
        <f>('DT-Prelim Calcs'!$C$6*JS175-JT175)/('DT-Prelim Calcs'!$C$6*JS175)*'DT-Prelim Calcs'!$C$7*JS175</f>
        <v>0.24077181226831926</v>
      </c>
      <c r="JV175" s="110">
        <f>JU175/'DT-Prelim Calcs'!$C$7*('DT-Prelim Calcs'!$C$8-'DT-Prelim Calcs'!$C$9)+'DT-Prelim Calcs'!$C$9</f>
        <v>17.685372946862024</v>
      </c>
      <c r="JW175" s="110">
        <f t="shared" si="236"/>
        <v>17.685372946862024</v>
      </c>
      <c r="JX175" s="2">
        <f t="shared" si="277"/>
        <v>3.7420677667654445E-11</v>
      </c>
      <c r="JY175" s="110">
        <f>JX175*'DT-Prelim Calcs'!$C$21/JS$2/'DT-Prelim Calcs'!$C$19/'DT-Prelim Calcs'!$C$18*3.39*'DT-Prelim Calcs'!$C$20</f>
        <v>1.3897790239221152E-9</v>
      </c>
      <c r="JZ175" s="88">
        <f t="shared" si="237"/>
        <v>1</v>
      </c>
      <c r="KA175" s="110">
        <f>JY174*'DT-Prelim Calcs'!$C$11+KA174</f>
        <v>12.304227581053265</v>
      </c>
      <c r="KB175" s="110">
        <f>KB174+0.5*JY175*'DT-Prelim Calcs'!$C$11^2+KA175*'DT-Prelim Calcs'!$C$11</f>
        <v>80.000458777157419</v>
      </c>
      <c r="KC175" s="110">
        <f>MIN('Drive Train'!$G$35-JW174*'DT-Prelim Calcs'!$C$21*'Drive Train'!$G$38,KC174+JW$2)</f>
        <v>11.108316434757416</v>
      </c>
      <c r="KD175" s="110">
        <f>'Drive Train'!$G$35-JW175*'DT-Prelim Calcs'!$C$21*'Drive Train'!$G$38</f>
        <v>11.108316434782417</v>
      </c>
      <c r="KE175" s="1">
        <f>IF(KB175&gt;='Drive Train'!$G$30,1,0)</f>
        <v>1</v>
      </c>
      <c r="KF175" s="110">
        <f>MIN(JV175,'DT-Prelim Calcs'!$C$10)*'DT-Prelim Calcs'!$C$11*1000/60/60*(1-KE175)</f>
        <v>0</v>
      </c>
      <c r="KG175" s="119">
        <f>KG174+'DT-Prelim Calcs'!$C$11</f>
        <v>6.8400000000000052</v>
      </c>
      <c r="KH175" s="2">
        <f>KR175/'Drive Train'!$G$35</f>
        <v>0.87467058541394571</v>
      </c>
      <c r="KI175" s="88">
        <f>KP175*12*60/(PI() * 'Drive Train'!$G$17)/KH$2*KH175</f>
        <v>4110.8369396349835</v>
      </c>
      <c r="KJ175" s="2">
        <f>('DT-Prelim Calcs'!$C$6*KH175-KI175)/('DT-Prelim Calcs'!$C$6*KH175)*'DT-Prelim Calcs'!$C$7*KH175</f>
        <v>0.24077181226836777</v>
      </c>
      <c r="KK175" s="110">
        <f>KJ175/'DT-Prelim Calcs'!$C$7*('DT-Prelim Calcs'!$C$8-'DT-Prelim Calcs'!$C$9)+'DT-Prelim Calcs'!$C$9</f>
        <v>17.685372946864987</v>
      </c>
      <c r="KL175" s="110">
        <f t="shared" si="238"/>
        <v>17.685372946864987</v>
      </c>
      <c r="KM175" s="2">
        <f t="shared" si="278"/>
        <v>3.7482572601277298E-11</v>
      </c>
      <c r="KN175" s="110">
        <f>KM175*'DT-Prelim Calcs'!$C$21/KH$2/'DT-Prelim Calcs'!$C$19/'DT-Prelim Calcs'!$C$18*3.39*'DT-Prelim Calcs'!$C$20</f>
        <v>1.3920777604976542E-9</v>
      </c>
      <c r="KO175" s="88">
        <f t="shared" si="239"/>
        <v>1</v>
      </c>
      <c r="KP175" s="110">
        <f>KN174*'DT-Prelim Calcs'!$C$11+KP174</f>
        <v>12.304227581052583</v>
      </c>
      <c r="KQ175" s="110">
        <f>KQ174+0.5*KN175*'DT-Prelim Calcs'!$C$11^2+KP175*'DT-Prelim Calcs'!$C$11</f>
        <v>79.995903341198627</v>
      </c>
      <c r="KR175" s="110">
        <f>MIN('Drive Train'!$G$35-KL174*'DT-Prelim Calcs'!$C$21*'Drive Train'!$G$38,KR174+KL$2)</f>
        <v>11.108316434757111</v>
      </c>
      <c r="KS175" s="110">
        <f>'Drive Train'!$G$35-KL175*'DT-Prelim Calcs'!$C$21*'Drive Train'!$G$38</f>
        <v>11.10831643478215</v>
      </c>
      <c r="KT175" s="1">
        <f>IF(KQ175&gt;='Drive Train'!$G$30,1,0)</f>
        <v>1</v>
      </c>
      <c r="KU175" s="110">
        <f>MIN(KK175,'DT-Prelim Calcs'!$C$10)*'DT-Prelim Calcs'!$C$11*1000/60/60*(1-KT175)</f>
        <v>0</v>
      </c>
      <c r="KV175" s="119">
        <f>KV174+'DT-Prelim Calcs'!$C$11</f>
        <v>6.8400000000000052</v>
      </c>
      <c r="KW175" s="2">
        <f>LG175/'Drive Train'!$G$35</f>
        <v>0.87467058541396847</v>
      </c>
      <c r="KX175" s="88">
        <f>LE175*12*60/(PI() * 'Drive Train'!$G$17)/KW$2*KW175</f>
        <v>4110.8369396353064</v>
      </c>
      <c r="KY175" s="2">
        <f>('DT-Prelim Calcs'!$C$6*KW175-KX175)/('DT-Prelim Calcs'!$C$6*KW175)*'DT-Prelim Calcs'!$C$7*KW175</f>
        <v>0.24077181226832189</v>
      </c>
      <c r="KZ175" s="110">
        <f>KY175/'DT-Prelim Calcs'!$C$7*('DT-Prelim Calcs'!$C$8-'DT-Prelim Calcs'!$C$9)+'DT-Prelim Calcs'!$C$9</f>
        <v>17.685372946862188</v>
      </c>
      <c r="LA175" s="110">
        <f t="shared" si="240"/>
        <v>17.685372946862188</v>
      </c>
      <c r="LB175" s="2">
        <f t="shared" si="279"/>
        <v>3.7424174870182014E-11</v>
      </c>
      <c r="LC175" s="110">
        <f>LB175*'DT-Prelim Calcs'!$C$21/KW$2/'DT-Prelim Calcs'!$C$19/'DT-Prelim Calcs'!$C$18*3.39*'DT-Prelim Calcs'!$C$20</f>
        <v>1.389908907692751E-9</v>
      </c>
      <c r="LD175" s="88">
        <f t="shared" si="241"/>
        <v>1</v>
      </c>
      <c r="LE175" s="110">
        <f>LC174*'DT-Prelim Calcs'!$C$11+LE174</f>
        <v>12.304227581053224</v>
      </c>
      <c r="LF175" s="110">
        <f>LF174+0.5*LC175*'DT-Prelim Calcs'!$C$11^2+LE175*'DT-Prelim Calcs'!$C$11</f>
        <v>80.000243692682005</v>
      </c>
      <c r="LG175" s="110">
        <f>MIN('Drive Train'!$G$35-LA174*'DT-Prelim Calcs'!$C$21*'Drive Train'!$G$38,LG174+LA$2)</f>
        <v>11.108316434757398</v>
      </c>
      <c r="LH175" s="110">
        <f>'Drive Train'!$G$35-LA175*'DT-Prelim Calcs'!$C$21*'Drive Train'!$G$38</f>
        <v>11.108316434782402</v>
      </c>
      <c r="LI175" s="1">
        <f>IF(LF175&gt;='Drive Train'!$G$30,1,0)</f>
        <v>1</v>
      </c>
      <c r="LJ175" s="110">
        <f>MIN(KZ175,'DT-Prelim Calcs'!$C$10)*'DT-Prelim Calcs'!$C$11*1000/60/60*(1-LI175)</f>
        <v>0</v>
      </c>
      <c r="LK175" s="119">
        <f>LK174+'DT-Prelim Calcs'!$C$11</f>
        <v>6.8400000000000052</v>
      </c>
      <c r="LL175" s="2">
        <f>LV175/'Drive Train'!$G$35</f>
        <v>0.87467058541395137</v>
      </c>
      <c r="LM175" s="88">
        <f>LT175*12*60/(PI() * 'Drive Train'!$G$17)/LL$2*LL175</f>
        <v>4110.8369396350636</v>
      </c>
      <c r="LN175" s="2">
        <f>('DT-Prelim Calcs'!$C$6*LL175-LM175)/('DT-Prelim Calcs'!$C$6*LL175)*'DT-Prelim Calcs'!$C$7*LL175</f>
        <v>0.24077181226835642</v>
      </c>
      <c r="LO175" s="110">
        <f>LN175/'DT-Prelim Calcs'!$C$7*('DT-Prelim Calcs'!$C$8-'DT-Prelim Calcs'!$C$9)+'DT-Prelim Calcs'!$C$9</f>
        <v>17.685372946864295</v>
      </c>
      <c r="LP175" s="110">
        <f t="shared" si="242"/>
        <v>17.685372946864295</v>
      </c>
      <c r="LQ175" s="2">
        <f t="shared" si="280"/>
        <v>3.746813970195717E-11</v>
      </c>
      <c r="LR175" s="110">
        <f>LQ175*'DT-Prelim Calcs'!$C$21/LL$2/'DT-Prelim Calcs'!$C$19/'DT-Prelim Calcs'!$C$18*3.39*'DT-Prelim Calcs'!$C$20</f>
        <v>1.3915417322378871E-9</v>
      </c>
      <c r="LS175" s="88">
        <f t="shared" si="243"/>
        <v>1</v>
      </c>
      <c r="LT175" s="110">
        <f>LR174*'DT-Prelim Calcs'!$C$11+LT174</f>
        <v>12.304227581052741</v>
      </c>
      <c r="LU175" s="110">
        <f>LU174+0.5*LR175*'DT-Prelim Calcs'!$C$11^2+LT175*'DT-Prelim Calcs'!$C$11</f>
        <v>79.997368108963741</v>
      </c>
      <c r="LV175" s="110">
        <f>MIN('Drive Train'!$G$35-LP174*'DT-Prelim Calcs'!$C$21*'Drive Train'!$G$38,LV174+LP$2)</f>
        <v>11.108316434757182</v>
      </c>
      <c r="LW175" s="110">
        <f>'Drive Train'!$G$35-LP175*'DT-Prelim Calcs'!$C$21*'Drive Train'!$G$38</f>
        <v>11.108316434782212</v>
      </c>
      <c r="LX175" s="1">
        <f>IF(LU175&gt;='Drive Train'!$G$30,1,0)</f>
        <v>1</v>
      </c>
      <c r="LY175" s="110">
        <f>MIN(LO175,'DT-Prelim Calcs'!$C$10)*'DT-Prelim Calcs'!$C$11*1000/60/60*(1-LX175)</f>
        <v>0</v>
      </c>
      <c r="LZ175" s="119">
        <f>LZ174+'DT-Prelim Calcs'!$C$11</f>
        <v>6.8400000000000052</v>
      </c>
    </row>
    <row r="176" spans="18:338" x14ac:dyDescent="0.2">
      <c r="R176" s="119">
        <f>R175+'DT-Prelim Calcs'!$C$11</f>
        <v>6.8800000000000052</v>
      </c>
      <c r="S176" s="2">
        <f>AG176/'Drive Train'!$G$35</f>
        <v>0</v>
      </c>
      <c r="T176" s="88">
        <f>AE176*12*60/(PI() * 'Drive Train'!$G$17)/S$2*ABS(S176)</f>
        <v>0</v>
      </c>
      <c r="U176" s="2">
        <f>IF(OR(AD175=1,AND($C$32=Motors!$C$28,'DT-Prelim Calcs'!AI175=1)),0,IF(AG176=0,-(V175+$C$9)/($C$8-$C$9)*$C$7,($C$6*S176-T176)/($C$6*S176)*$C$7*S176))</f>
        <v>0</v>
      </c>
      <c r="V176" s="110">
        <f>IF(AND(AD175=1,AI175=1),0,ABS(U176/$C$7*($C$8-$C$9)+$C$9) *'Drive Train'!$K$55 + V175*(1-'Drive Train'!$K$55))</f>
        <v>0</v>
      </c>
      <c r="W176" s="110">
        <f t="shared" si="196"/>
        <v>0</v>
      </c>
      <c r="X176" s="2">
        <f>MAX(MIN(IF(AND(AI175=1,AG176&lt;0),-1,1)*(W176-$C$9)/($C$8-$C$9)*$C$7-$C$29*AE176/T$2 -  AI175*$C$29/2,X$2),MAX(X$4:X175)*-1)</f>
        <v>-0.19877611615902296</v>
      </c>
      <c r="Y176" s="110">
        <f t="shared" si="197"/>
        <v>0</v>
      </c>
      <c r="Z176" s="110">
        <f t="shared" si="198"/>
        <v>0</v>
      </c>
      <c r="AA176" s="110">
        <f t="shared" si="199"/>
        <v>0</v>
      </c>
      <c r="AB176" s="110" t="e">
        <f t="shared" si="200"/>
        <v>#N/A</v>
      </c>
      <c r="AC176" s="88">
        <f t="shared" si="244"/>
        <v>0</v>
      </c>
      <c r="AD176" s="1">
        <f t="shared" si="201"/>
        <v>1</v>
      </c>
      <c r="AE176" s="110">
        <f t="shared" si="202"/>
        <v>0</v>
      </c>
      <c r="AF176" s="110" t="e">
        <f t="shared" si="203"/>
        <v>#N/A</v>
      </c>
      <c r="AG176" s="110">
        <f>IF(AI175=0,MIN('Drive Train'!$G$35-W175*$C$21*'Drive Train'!$G$38,AG175+W$2)-$C$3,IF(AE175-1&lt;=0,0,IF($C$32=Motors!$C$26,MAX(ABS('Drive Train'!$G$35-W175*$C$21*'Drive Train'!$G$38)*-1,AG175-W$2),MAX(0,ABS('Drive Train'!$G$35-W175*$C$21*'Drive Train'!$G$38)*-1,AG175-W$2))))</f>
        <v>0</v>
      </c>
      <c r="AH176" s="110">
        <f>'Drive Train'!$G$35-ABS(W176)*'DT-Prelim Calcs'!$C$21*'Drive Train'!$G$38</f>
        <v>12.7</v>
      </c>
      <c r="AI176" s="1">
        <f>IF(AJ176&gt;='Drive Train'!$G$30,1,0)</f>
        <v>1</v>
      </c>
      <c r="AJ176" s="110">
        <f>AJ175+0.5*Y176*'DT-Prelim Calcs'!$C$11^2+AE176*'DT-Prelim Calcs'!$C$11</f>
        <v>27.383415475911544</v>
      </c>
      <c r="AK176" s="110">
        <f t="shared" si="281"/>
        <v>0</v>
      </c>
      <c r="AL176" s="119">
        <f>AL175+'DT-Prelim Calcs'!$C$11</f>
        <v>6.8800000000000052</v>
      </c>
      <c r="AM176" s="2">
        <f>AW176/'Drive Train'!$G$35</f>
        <v>0.81660687983673763</v>
      </c>
      <c r="AN176" s="88">
        <f>AU176*12*60/(PI() * 'Drive Train'!$G$17)/AM$2*AM176</f>
        <v>3221.3792191266616</v>
      </c>
      <c r="AO176" s="2">
        <f>('DT-Prelim Calcs'!$C$6*AM176-AN176)/('DT-Prelim Calcs'!$C$6*AM176)*'DT-Prelim Calcs'!$C$7*AM176</f>
        <v>0.37365119732175323</v>
      </c>
      <c r="AP176" s="110">
        <f>AO176/'DT-Prelim Calcs'!$C$7*('DT-Prelim Calcs'!$C$8-'DT-Prelim Calcs'!$C$9)+'DT-Prelim Calcs'!$C$9</f>
        <v>25.790073028135303</v>
      </c>
      <c r="AQ176" s="110">
        <f t="shared" si="205"/>
        <v>25.790073028135303</v>
      </c>
      <c r="AR176" s="2">
        <f t="shared" si="245"/>
        <v>0.17155937913207425</v>
      </c>
      <c r="AS176" s="110">
        <f>AR176*'DT-Prelim Calcs'!$C$21/AM$2/'DT-Prelim Calcs'!$C$19/'DT-Prelim Calcs'!$C$18*3.39*'DT-Prelim Calcs'!$C$20</f>
        <v>1.9114802938025193</v>
      </c>
      <c r="AT176" s="88">
        <f t="shared" si="206"/>
        <v>0</v>
      </c>
      <c r="AU176" s="110">
        <f>AS175*'DT-Prelim Calcs'!$C$11+AU175</f>
        <v>34.425177657286461</v>
      </c>
      <c r="AV176" s="110">
        <f>AV175+0.5*AS176*'DT-Prelim Calcs'!$C$11^2+AU176*'DT-Prelim Calcs'!$C$11</f>
        <v>148.92756254694839</v>
      </c>
      <c r="AW176" s="110">
        <f>MIN('Drive Train'!$G$35-AQ175*'DT-Prelim Calcs'!$C$21*'Drive Train'!$G$38,AW175+AQ$2)</f>
        <v>10.370907373926567</v>
      </c>
      <c r="AX176" s="110">
        <f>'Drive Train'!$G$35-AQ176*'DT-Prelim Calcs'!$C$21*'Drive Train'!$G$38</f>
        <v>10.378893427467823</v>
      </c>
      <c r="AY176" s="1">
        <f>IF(AV176&gt;='Drive Train'!$G$30,1,0)</f>
        <v>1</v>
      </c>
      <c r="AZ176" s="110">
        <f t="shared" si="246"/>
        <v>0</v>
      </c>
      <c r="BA176" s="119">
        <f>BA175+'DT-Prelim Calcs'!$C$11</f>
        <v>6.8800000000000052</v>
      </c>
      <c r="BB176" s="2">
        <f>BL176/'Drive Train'!$G$35</f>
        <v>0.87143306870231618</v>
      </c>
      <c r="BC176" s="88">
        <f>BJ176*12*60/(PI() * 'Drive Train'!$G$17)/BB$2*BB176</f>
        <v>4061.818060572919</v>
      </c>
      <c r="BD176" s="2">
        <f>('DT-Prelim Calcs'!$C$6*BB176-BC176)/('DT-Prelim Calcs'!$C$6*BB176)*'DT-Prelim Calcs'!$C$7*BB176</f>
        <v>0.24804195128673573</v>
      </c>
      <c r="BE176" s="110">
        <f>BD176/'DT-Prelim Calcs'!$C$7*('DT-Prelim Calcs'!$C$8-'DT-Prelim Calcs'!$C$9)+'DT-Prelim Calcs'!$C$9</f>
        <v>18.128799865715798</v>
      </c>
      <c r="BF176" s="110">
        <f t="shared" si="207"/>
        <v>18.128799865715798</v>
      </c>
      <c r="BG176" s="2">
        <f t="shared" si="247"/>
        <v>9.2573355259966683E-3</v>
      </c>
      <c r="BH176" s="110">
        <f>BG176*'DT-Prelim Calcs'!$C$21/BB$2/'DT-Prelim Calcs'!$C$19/'DT-Prelim Calcs'!$C$18*3.39*'DT-Prelim Calcs'!$C$20</f>
        <v>0.16044525956107872</v>
      </c>
      <c r="BI176" s="88">
        <f t="shared" si="208"/>
        <v>1</v>
      </c>
      <c r="BJ176" s="110">
        <f>BH175*'DT-Prelim Calcs'!$C$11+BJ175</f>
        <v>26.148590009812555</v>
      </c>
      <c r="BK176" s="110">
        <f>BK175+0.5*BH176*'DT-Prelim Calcs'!$C$11^2+BJ176*'DT-Prelim Calcs'!$C$11</f>
        <v>140.74170793352354</v>
      </c>
      <c r="BL176" s="110">
        <f>MIN('Drive Train'!$G$35-BF175*'DT-Prelim Calcs'!$C$21*'Drive Train'!$G$38,BL175+BF$2)</f>
        <v>11.067199972519415</v>
      </c>
      <c r="BM176" s="110">
        <f>'Drive Train'!$G$35-BF176*'DT-Prelim Calcs'!$C$21*'Drive Train'!$G$38</f>
        <v>11.068408012085577</v>
      </c>
      <c r="BN176" s="1">
        <f>IF(BK176&gt;='Drive Train'!$G$30,1,0)</f>
        <v>1</v>
      </c>
      <c r="BO176" s="110">
        <f t="shared" si="248"/>
        <v>0</v>
      </c>
      <c r="BP176" s="119">
        <f>BP175+'DT-Prelim Calcs'!$C$11</f>
        <v>6.8800000000000052</v>
      </c>
      <c r="BQ176" s="2">
        <f>CA176/'Drive Train'!$G$35</f>
        <v>0.87463019772536355</v>
      </c>
      <c r="BR176" s="88">
        <f>BY176*12*60/(PI() * 'Drive Train'!$G$17)/BQ$2*BQ176</f>
        <v>4110.2350975775125</v>
      </c>
      <c r="BS176" s="2">
        <f>('DT-Prelim Calcs'!$C$6*BQ176-BR176)/('DT-Prelim Calcs'!$C$6*BQ176)*'DT-Prelim Calcs'!$C$7*BQ176</f>
        <v>0.24086017338449334</v>
      </c>
      <c r="BT176" s="110">
        <f>BS176/'DT-Prelim Calcs'!$C$7*('DT-Prelim Calcs'!$C$8-'DT-Prelim Calcs'!$C$9)+'DT-Prelim Calcs'!$C$9</f>
        <v>17.690762348274063</v>
      </c>
      <c r="BU176" s="110">
        <f t="shared" si="209"/>
        <v>17.690762348274063</v>
      </c>
      <c r="BV176" s="2">
        <f t="shared" si="249"/>
        <v>1.1249459453674393E-4</v>
      </c>
      <c r="BW176" s="110">
        <f>BV176*'DT-Prelim Calcs'!$C$21/BQ$2/'DT-Prelim Calcs'!$C$19/'DT-Prelim Calcs'!$C$18*3.39*'DT-Prelim Calcs'!$C$20</f>
        <v>2.6460503596666559E-3</v>
      </c>
      <c r="BX176" s="88">
        <f t="shared" si="210"/>
        <v>1</v>
      </c>
      <c r="BY176" s="110">
        <f>BW175*'DT-Prelim Calcs'!$C$11+BY175</f>
        <v>19.425780447220109</v>
      </c>
      <c r="BZ176" s="110">
        <f>BZ175+0.5*BW176*'DT-Prelim Calcs'!$C$11^2+BY176*'DT-Prelim Calcs'!$C$11</f>
        <v>117.42101606844602</v>
      </c>
      <c r="CA176" s="110">
        <f>MIN('Drive Train'!$G$35-BU175*'DT-Prelim Calcs'!$C$21*'Drive Train'!$G$38,CA175+BU$2)</f>
        <v>11.107803511112117</v>
      </c>
      <c r="CB176" s="110">
        <f>'Drive Train'!$G$35-BU176*'DT-Prelim Calcs'!$C$21*'Drive Train'!$G$38</f>
        <v>11.107831388655335</v>
      </c>
      <c r="CC176" s="1">
        <f>IF(BZ176&gt;='Drive Train'!$G$30,1,0)</f>
        <v>1</v>
      </c>
      <c r="CD176" s="110">
        <f t="shared" si="250"/>
        <v>0</v>
      </c>
      <c r="CE176" s="119">
        <f>CE175+'DT-Prelim Calcs'!$C$11</f>
        <v>6.8800000000000052</v>
      </c>
      <c r="CF176" s="2">
        <f>CP176/'Drive Train'!$G$35</f>
        <v>0.87467046970642504</v>
      </c>
      <c r="CG176" s="88">
        <f>CN176*12*60/(PI() * 'Drive Train'!$G$17)/CF$2*CF176</f>
        <v>4110.8352510008062</v>
      </c>
      <c r="CH176" s="2">
        <f>('DT-Prelim Calcs'!$C$6*CF176-CG176)/('DT-Prelim Calcs'!$C$6*CF176)*'DT-Prelim Calcs'!$C$7*CF176</f>
        <v>0.24077205682182362</v>
      </c>
      <c r="CI176" s="110">
        <f>CH176/'DT-Prelim Calcs'!$C$7*('DT-Prelim Calcs'!$C$8-'DT-Prelim Calcs'!$C$9)+'DT-Prelim Calcs'!$C$9</f>
        <v>17.685387862891371</v>
      </c>
      <c r="CJ176" s="110">
        <f t="shared" si="211"/>
        <v>17.685387862891371</v>
      </c>
      <c r="CK176" s="2">
        <f t="shared" si="251"/>
        <v>3.1164331593114269E-7</v>
      </c>
      <c r="CL176" s="110">
        <f>CK176*'DT-Prelim Calcs'!$C$21/CF$2/'DT-Prelim Calcs'!$C$19/'DT-Prelim Calcs'!$C$18*3.39*'DT-Prelim Calcs'!$C$20</f>
        <v>9.2593800095931378E-6</v>
      </c>
      <c r="CM176" s="88">
        <f t="shared" si="212"/>
        <v>1</v>
      </c>
      <c r="CN176" s="110">
        <f>CL175*'DT-Prelim Calcs'!$C$11+CN175</f>
        <v>15.38028019307081</v>
      </c>
      <c r="CO176" s="110">
        <f>CO175+0.5*CL176*'DT-Prelim Calcs'!$C$11^2+CN176*'DT-Prelim Calcs'!$C$11</f>
        <v>97.78728464498451</v>
      </c>
      <c r="CP176" s="110">
        <f>MIN('Drive Train'!$G$35-CJ175*'DT-Prelim Calcs'!$C$21*'Drive Train'!$G$38,CP175+CJ$2)</f>
        <v>11.108314965271598</v>
      </c>
      <c r="CQ176" s="110">
        <f>'Drive Train'!$G$35-CJ176*'DT-Prelim Calcs'!$C$21*'Drive Train'!$G$38</f>
        <v>11.108315092339776</v>
      </c>
      <c r="CR176" s="1">
        <f>IF(CO176&gt;='Drive Train'!$G$30,1,0)</f>
        <v>1</v>
      </c>
      <c r="CS176" s="110">
        <f t="shared" si="252"/>
        <v>0</v>
      </c>
      <c r="CT176" s="119">
        <f>CT175+'DT-Prelim Calcs'!$C$11</f>
        <v>6.8800000000000052</v>
      </c>
      <c r="CU176" s="2">
        <f>DE176/'Drive Train'!$G$35</f>
        <v>0.87467058535963171</v>
      </c>
      <c r="CV176" s="88">
        <f>DC176*12*60/(PI() * 'Drive Train'!$G$17)/CU$2*CU176</f>
        <v>4110.8369388615474</v>
      </c>
      <c r="CW176" s="2">
        <f>('DT-Prelim Calcs'!$C$6*CU176-CV176)/('DT-Prelim Calcs'!$C$6*CU176)*'DT-Prelim Calcs'!$C$7*CU176</f>
        <v>0.24077181237852222</v>
      </c>
      <c r="CX176" s="110">
        <f>CW176/'DT-Prelim Calcs'!$C$7*('DT-Prelim Calcs'!$C$8-'DT-Prelim Calcs'!$C$9)+'DT-Prelim Calcs'!$C$9</f>
        <v>17.685372953583624</v>
      </c>
      <c r="CY176" s="110">
        <f t="shared" si="213"/>
        <v>17.685372953583624</v>
      </c>
      <c r="CZ176" s="2">
        <f t="shared" si="253"/>
        <v>1.7798620910447482E-10</v>
      </c>
      <c r="DA176" s="110">
        <f>CZ176*'DT-Prelim Calcs'!$C$21/CU$2/'DT-Prelim Calcs'!$C$19/'DT-Prelim Calcs'!$C$18*3.39*'DT-Prelim Calcs'!$C$20</f>
        <v>6.3899461883736471E-9</v>
      </c>
      <c r="DB176" s="88">
        <f t="shared" si="214"/>
        <v>1</v>
      </c>
      <c r="DC176" s="110">
        <f>DA175*'DT-Prelim Calcs'!$C$11+DC175</f>
        <v>12.728511289139627</v>
      </c>
      <c r="DD176" s="110">
        <f>DD175+0.5*DA176*'DT-Prelim Calcs'!$C$11^2+DC176*'DT-Prelim Calcs'!$C$11</f>
        <v>82.962726018295612</v>
      </c>
      <c r="DE176" s="110">
        <f>MIN('Drive Train'!$G$35-CY175*'DT-Prelim Calcs'!$C$21*'Drive Train'!$G$38,DE175+CY$2)</f>
        <v>11.108316434067323</v>
      </c>
      <c r="DF176" s="110">
        <f>'Drive Train'!$G$35-CY176*'DT-Prelim Calcs'!$C$21*'Drive Train'!$G$38</f>
        <v>11.108316434177473</v>
      </c>
      <c r="DG176" s="1">
        <f>IF(DD176&gt;='Drive Train'!$G$30,1,0)</f>
        <v>1</v>
      </c>
      <c r="DH176" s="110">
        <f t="shared" si="254"/>
        <v>0</v>
      </c>
      <c r="DI176" s="119">
        <f>DI175+'DT-Prelim Calcs'!$C$11</f>
        <v>6.8800000000000052</v>
      </c>
      <c r="DJ176" s="2">
        <f>DT176/'Drive Train'!$G$35</f>
        <v>0.87467058542860754</v>
      </c>
      <c r="DK176" s="88">
        <f>DR176*12*60/(PI() * 'Drive Train'!$G$17)/DJ$2*DJ176</f>
        <v>4110.8369398422228</v>
      </c>
      <c r="DL176" s="2">
        <f>('DT-Prelim Calcs'!$C$6*DJ176-DK176)/('DT-Prelim Calcs'!$C$6*DJ176)*'DT-Prelim Calcs'!$C$7*DJ176</f>
        <v>0.24077181223900546</v>
      </c>
      <c r="DM176" s="110">
        <f>DL176/'DT-Prelim Calcs'!$C$7*('DT-Prelim Calcs'!$C$8-'DT-Prelim Calcs'!$C$9)+'DT-Prelim Calcs'!$C$9</f>
        <v>17.685372945074093</v>
      </c>
      <c r="DN176" s="110">
        <f t="shared" si="215"/>
        <v>17.685372945074093</v>
      </c>
      <c r="DO176" s="2">
        <f t="shared" si="255"/>
        <v>1.8290924330699454E-14</v>
      </c>
      <c r="DP176" s="110">
        <f>DO176*'DT-Prelim Calcs'!$C$21/DJ$2/'DT-Prelim Calcs'!$C$19/'DT-Prelim Calcs'!$C$18*3.39*'DT-Prelim Calcs'!$C$20</f>
        <v>7.6988776848320506E-13</v>
      </c>
      <c r="DQ176" s="88">
        <f t="shared" si="216"/>
        <v>1</v>
      </c>
      <c r="DR176" s="110">
        <f>DP175*'DT-Prelim Calcs'!$C$11+DR175</f>
        <v>10.856671395411725</v>
      </c>
      <c r="DS176" s="110">
        <f>DS175+0.5*DP176*'DT-Prelim Calcs'!$C$11^2+DR176*'DT-Prelim Calcs'!$C$11</f>
        <v>71.727260692017353</v>
      </c>
      <c r="DT176" s="110">
        <f>MIN('Drive Train'!$G$35-DN175*'DT-Prelim Calcs'!$C$21*'Drive Train'!$G$38,DT175+DN$2)</f>
        <v>11.108316434943315</v>
      </c>
      <c r="DU176" s="110">
        <f>'Drive Train'!$G$35-DN176*'DT-Prelim Calcs'!$C$21*'Drive Train'!$G$38</f>
        <v>11.108316434943331</v>
      </c>
      <c r="DV176" s="1">
        <f>IF(DS176&gt;='Drive Train'!$G$30,1,0)</f>
        <v>1</v>
      </c>
      <c r="DW176" s="110">
        <f t="shared" si="256"/>
        <v>0</v>
      </c>
      <c r="DX176" s="119">
        <f>DX175+'DT-Prelim Calcs'!$C$11</f>
        <v>6.8800000000000052</v>
      </c>
      <c r="DY176" s="2">
        <f>EI176/'Drive Train'!$G$35</f>
        <v>0.87467058542861498</v>
      </c>
      <c r="DZ176" s="88">
        <f>EG176*12*60/(PI() * 'Drive Train'!$G$17)/DY$2*DY176</f>
        <v>4110.8369398423247</v>
      </c>
      <c r="EA176" s="2">
        <f>('DT-Prelim Calcs'!$C$6*DY176-DZ176)/('DT-Prelim Calcs'!$C$6*DY176)*'DT-Prelim Calcs'!$C$7*DY176</f>
        <v>0.24077181223899125</v>
      </c>
      <c r="EB176" s="110">
        <f>EA176/'DT-Prelim Calcs'!$C$7*('DT-Prelim Calcs'!$C$8-'DT-Prelim Calcs'!$C$9)+'DT-Prelim Calcs'!$C$9</f>
        <v>17.685372945073226</v>
      </c>
      <c r="EC176" s="110">
        <f t="shared" si="217"/>
        <v>17.685372945073226</v>
      </c>
      <c r="ED176" s="2">
        <f t="shared" si="257"/>
        <v>1.3877787807814457E-16</v>
      </c>
      <c r="EE176" s="110">
        <f>ED176*'DT-Prelim Calcs'!$C$21/DY$2/'DT-Prelim Calcs'!$C$19/'DT-Prelim Calcs'!$C$18*3.39*'DT-Prelim Calcs'!$C$20</f>
        <v>6.7003532470867188E-15</v>
      </c>
      <c r="EF176" s="88">
        <f t="shared" si="218"/>
        <v>1</v>
      </c>
      <c r="EG176" s="110">
        <f>EE175*'DT-Prelim Calcs'!$C$11+EG175</f>
        <v>9.4647904472821693</v>
      </c>
      <c r="EH176" s="110">
        <f>EH175+0.5*EE176*'DT-Prelim Calcs'!$C$11^2+EG176*'DT-Prelim Calcs'!$C$11</f>
        <v>63.041503131442084</v>
      </c>
      <c r="EI176" s="110">
        <f>MIN('Drive Train'!$G$35-EC175*'DT-Prelim Calcs'!$C$21*'Drive Train'!$G$38,EI175+EC$2)</f>
        <v>11.10831643494341</v>
      </c>
      <c r="EJ176" s="110">
        <f>'Drive Train'!$G$35-EC176*'DT-Prelim Calcs'!$C$21*'Drive Train'!$G$38</f>
        <v>11.10831643494341</v>
      </c>
      <c r="EK176" s="1">
        <f>IF(EH176&gt;='Drive Train'!$G$30,1,0)</f>
        <v>1</v>
      </c>
      <c r="EL176" s="110">
        <f t="shared" si="258"/>
        <v>0</v>
      </c>
      <c r="EM176" s="119">
        <f>EM175+'DT-Prelim Calcs'!$C$11</f>
        <v>6.8800000000000052</v>
      </c>
      <c r="EN176" s="2">
        <f>EX176/'Drive Train'!$G$35</f>
        <v>0.87467058542861498</v>
      </c>
      <c r="EO176" s="88">
        <f>EV176*12*60/(PI() * 'Drive Train'!$G$17)/EN$2*EN176</f>
        <v>4110.8369398423256</v>
      </c>
      <c r="EP176" s="2">
        <f>('DT-Prelim Calcs'!$C$6*EN176-EO176)/('DT-Prelim Calcs'!$C$6*EN176)*'DT-Prelim Calcs'!$C$7*EN176</f>
        <v>0.24077181223899105</v>
      </c>
      <c r="EQ176" s="110">
        <f>EP176/'DT-Prelim Calcs'!$C$7*('DT-Prelim Calcs'!$C$8-'DT-Prelim Calcs'!$C$9)+'DT-Prelim Calcs'!$C$9</f>
        <v>17.685372945073215</v>
      </c>
      <c r="ER176" s="110">
        <f t="shared" si="219"/>
        <v>17.685372945073215</v>
      </c>
      <c r="ES176" s="2">
        <f t="shared" si="259"/>
        <v>-8.3266726846886741E-17</v>
      </c>
      <c r="ET176" s="110">
        <f>ES176*'DT-Prelim Calcs'!$C$21/EN$2/'DT-Prelim Calcs'!$C$19/'DT-Prelim Calcs'!$C$18*3.39*'DT-Prelim Calcs'!$C$20</f>
        <v>-4.5356237364894706E-15</v>
      </c>
      <c r="EU176" s="88">
        <f t="shared" si="220"/>
        <v>1</v>
      </c>
      <c r="EV176" s="110">
        <f>ET175*'DT-Prelim Calcs'!$C$11+EV175</f>
        <v>8.3892460782728335</v>
      </c>
      <c r="EW176" s="110">
        <f>EW175+0.5*ET176*'DT-Prelim Calcs'!$C$11^2+EV176*'DT-Prelim Calcs'!$C$11</f>
        <v>56.174569365075385</v>
      </c>
      <c r="EX176" s="110">
        <f>MIN('Drive Train'!$G$35-ER175*'DT-Prelim Calcs'!$C$21*'Drive Train'!$G$38,EX175+ER$2)</f>
        <v>11.10831643494341</v>
      </c>
      <c r="EY176" s="110">
        <f>'Drive Train'!$G$35-ER176*'DT-Prelim Calcs'!$C$21*'Drive Train'!$G$38</f>
        <v>11.10831643494341</v>
      </c>
      <c r="EZ176" s="1">
        <f>IF(EW176&gt;='Drive Train'!$G$30,1,0)</f>
        <v>1</v>
      </c>
      <c r="FA176" s="110">
        <f t="shared" si="260"/>
        <v>0</v>
      </c>
      <c r="FB176" s="119">
        <f>FB175+'DT-Prelim Calcs'!$C$11</f>
        <v>6.8800000000000052</v>
      </c>
      <c r="FC176" s="2">
        <f>FM176/'Drive Train'!$G$35</f>
        <v>0.87467058542861498</v>
      </c>
      <c r="FD176" s="88">
        <f>FK176*12*60/(PI() * 'Drive Train'!$G$17)/FC$2*FC176</f>
        <v>4110.8369398423247</v>
      </c>
      <c r="FE176" s="2">
        <f>('DT-Prelim Calcs'!$C$6*FC176-FD176)/('DT-Prelim Calcs'!$C$6*FC176)*'DT-Prelim Calcs'!$C$7*FC176</f>
        <v>0.24077181223899125</v>
      </c>
      <c r="FF176" s="110">
        <f>FE176/'DT-Prelim Calcs'!$C$7*('DT-Prelim Calcs'!$C$8-'DT-Prelim Calcs'!$C$9)+'DT-Prelim Calcs'!$C$9</f>
        <v>17.685372945073226</v>
      </c>
      <c r="FG176" s="110">
        <f t="shared" si="221"/>
        <v>17.685372945073226</v>
      </c>
      <c r="FH176" s="2">
        <f t="shared" si="261"/>
        <v>1.1102230246251565E-16</v>
      </c>
      <c r="FI176" s="110">
        <f>FH176*'DT-Prelim Calcs'!$C$21/FC$2/'DT-Prelim Calcs'!$C$19/'DT-Prelim Calcs'!$C$18*3.39*'DT-Prelim Calcs'!$C$20</f>
        <v>6.7347140329692135E-15</v>
      </c>
      <c r="FJ176" s="88">
        <f t="shared" si="222"/>
        <v>1</v>
      </c>
      <c r="FK176" s="110">
        <f>FI175*'DT-Prelim Calcs'!$C$11+FK175</f>
        <v>7.5332005600817276</v>
      </c>
      <c r="FL176" s="110">
        <f>FL175+0.5*FI176*'DT-Prelim Calcs'!$C$11^2+FK176*'DT-Prelim Calcs'!$C$11</f>
        <v>50.632498859683537</v>
      </c>
      <c r="FM176" s="110">
        <f>MIN('Drive Train'!$G$35-FG175*'DT-Prelim Calcs'!$C$21*'Drive Train'!$G$38,FM175+FG$2)</f>
        <v>11.10831643494341</v>
      </c>
      <c r="FN176" s="110">
        <f>'Drive Train'!$G$35-FG176*'DT-Prelim Calcs'!$C$21*'Drive Train'!$G$38</f>
        <v>11.10831643494341</v>
      </c>
      <c r="FO176" s="1">
        <f>IF(FL176&gt;='Drive Train'!$G$30,1,0)</f>
        <v>1</v>
      </c>
      <c r="FP176" s="110">
        <f t="shared" si="262"/>
        <v>0</v>
      </c>
      <c r="FQ176" s="119">
        <f>FQ175+'DT-Prelim Calcs'!$C$11</f>
        <v>6.8800000000000052</v>
      </c>
      <c r="FR176" s="2">
        <f>GB176/'Drive Train'!$G$35</f>
        <v>0.87467058542861498</v>
      </c>
      <c r="FS176" s="88">
        <f>FZ176*12*60/(PI() * 'Drive Train'!$G$17)/FR$2*FR176</f>
        <v>4110.8369398423247</v>
      </c>
      <c r="FT176" s="2">
        <f>('DT-Prelim Calcs'!$C$6*FR176-FS176)/('DT-Prelim Calcs'!$C$6*FR176)*'DT-Prelim Calcs'!$C$7*FR176</f>
        <v>0.24077181223899125</v>
      </c>
      <c r="FU176" s="110">
        <f>FT176/'DT-Prelim Calcs'!$C$7*('DT-Prelim Calcs'!$C$8-'DT-Prelim Calcs'!$C$9)+'DT-Prelim Calcs'!$C$9</f>
        <v>17.685372945073226</v>
      </c>
      <c r="FV176" s="110">
        <f t="shared" si="223"/>
        <v>17.685372945073226</v>
      </c>
      <c r="FW176" s="2">
        <f t="shared" si="263"/>
        <v>1.3877787807814457E-16</v>
      </c>
      <c r="FX176" s="110">
        <f>FW176*'DT-Prelim Calcs'!$C$21/FR$2/'DT-Prelim Calcs'!$C$19/'DT-Prelim Calcs'!$C$18*3.39*'DT-Prelim Calcs'!$C$20</f>
        <v>9.2774121882739154E-15</v>
      </c>
      <c r="FY176" s="88">
        <f t="shared" si="224"/>
        <v>1</v>
      </c>
      <c r="FZ176" s="110">
        <f>FX175*'DT-Prelim Calcs'!$C$11+FZ175</f>
        <v>6.8356819897037893</v>
      </c>
      <c r="GA176" s="110">
        <f>GA175+0.5*FX176*'DT-Prelim Calcs'!$C$11^2+FZ176*'DT-Prelim Calcs'!$C$11</f>
        <v>46.072944244455933</v>
      </c>
      <c r="GB176" s="110">
        <f>MIN('Drive Train'!$G$35-FV175*'DT-Prelim Calcs'!$C$21*'Drive Train'!$G$38,GB175+FV$2)</f>
        <v>11.10831643494341</v>
      </c>
      <c r="GC176" s="110">
        <f>'Drive Train'!$G$35-FV176*'DT-Prelim Calcs'!$C$21*'Drive Train'!$G$38</f>
        <v>11.10831643494341</v>
      </c>
      <c r="GD176" s="1">
        <f>IF(GA176&gt;='Drive Train'!$G$30,1,0)</f>
        <v>1</v>
      </c>
      <c r="GE176" s="110">
        <f t="shared" si="264"/>
        <v>0</v>
      </c>
      <c r="GF176" s="119">
        <f>GF175+'DT-Prelim Calcs'!$C$11</f>
        <v>6.8800000000000052</v>
      </c>
      <c r="GG176" s="2">
        <f>GQ176/'Drive Train'!$G$35</f>
        <v>0.87467058539870168</v>
      </c>
      <c r="GH176" s="88">
        <f>GO176*12*60/(PI() * 'Drive Train'!$G$17)/GG$2*GG176</f>
        <v>4110.8369394195215</v>
      </c>
      <c r="GI176" s="2">
        <f>('DT-Prelim Calcs'!$C$6*GG176-GH176)/('DT-Prelim Calcs'!$C$6*GG176)*'DT-Prelim Calcs'!$C$7*GG176</f>
        <v>0.24077181229889452</v>
      </c>
      <c r="GJ176" s="110">
        <f>GI176/'DT-Prelim Calcs'!$C$7*('DT-Prelim Calcs'!$C$8-'DT-Prelim Calcs'!$C$9)+'DT-Prelim Calcs'!$C$9</f>
        <v>17.685372948726901</v>
      </c>
      <c r="GK176" s="110">
        <f t="shared" si="265"/>
        <v>17.685372948726901</v>
      </c>
      <c r="GL176" s="2">
        <f t="shared" si="266"/>
        <v>7.6432749018806589E-11</v>
      </c>
      <c r="GM176" s="110">
        <f>GL176*'DT-Prelim Calcs'!$C$21/GG$2/'DT-Prelim Calcs'!$C$19/'DT-Prelim Calcs'!$C$18*3.39*'DT-Prelim Calcs'!$C$20</f>
        <v>2.8386613484249942E-9</v>
      </c>
      <c r="GN176" s="88">
        <f t="shared" si="225"/>
        <v>1</v>
      </c>
      <c r="GO176" s="110">
        <f>GM175*'DT-Prelim Calcs'!$C$11+GO175</f>
        <v>12.304227580622117</v>
      </c>
      <c r="GP176" s="110">
        <f>GP175+0.5*GM176*'DT-Prelim Calcs'!$C$11^2+GO176*'DT-Prelim Calcs'!$C$11</f>
        <v>78.574782111430466</v>
      </c>
      <c r="GQ176" s="110">
        <f>MIN('Drive Train'!$G$35-GK175*'DT-Prelim Calcs'!$C$21*'Drive Train'!$G$38,GQ175+GK$2)</f>
        <v>11.108316434563511</v>
      </c>
      <c r="GR176" s="110">
        <f>'Drive Train'!$G$35-GK176*'DT-Prelim Calcs'!$C$21*'Drive Train'!$G$38</f>
        <v>11.108316434614578</v>
      </c>
      <c r="GS176" s="1">
        <f>IF(GP176&gt;='Drive Train'!$G$30,1,0)</f>
        <v>1</v>
      </c>
      <c r="GT176" s="110">
        <f t="shared" si="267"/>
        <v>0</v>
      </c>
      <c r="GU176" s="119">
        <f>GU175+'DT-Prelim Calcs'!$C$11</f>
        <v>6.8800000000000052</v>
      </c>
      <c r="GV176" s="2">
        <f>HF176/'Drive Train'!$G$35</f>
        <v>0.87467058540723264</v>
      </c>
      <c r="GW176" s="88">
        <f>HD176*12*60/(PI() * 'Drive Train'!$G$17)/GV$2*GV176</f>
        <v>4110.8369395400996</v>
      </c>
      <c r="GX176" s="2">
        <f>('DT-Prelim Calcs'!$C$6*GV176-GW176)/('DT-Prelim Calcs'!$C$6*GV176)*'DT-Prelim Calcs'!$C$7*GV176</f>
        <v>0.24077181228181091</v>
      </c>
      <c r="GY176" s="110">
        <f>GX176/'DT-Prelim Calcs'!$C$7*('DT-Prelim Calcs'!$C$8-'DT-Prelim Calcs'!$C$9)+'DT-Prelim Calcs'!$C$9</f>
        <v>17.685372947684922</v>
      </c>
      <c r="GZ176" s="110">
        <f t="shared" si="226"/>
        <v>17.685372947684922</v>
      </c>
      <c r="HA176" s="2">
        <f t="shared" si="268"/>
        <v>5.4635213020404194E-11</v>
      </c>
      <c r="HB176" s="110">
        <f>HA176*'DT-Prelim Calcs'!$C$21/GV$2/'DT-Prelim Calcs'!$C$19/'DT-Prelim Calcs'!$C$18*3.39*'DT-Prelim Calcs'!$C$20</f>
        <v>2.0291153916997884E-9</v>
      </c>
      <c r="HC176" s="88">
        <f t="shared" si="227"/>
        <v>1</v>
      </c>
      <c r="HD176" s="110">
        <f>HB175*'DT-Prelim Calcs'!$C$11+HD175</f>
        <v>12.304227580863014</v>
      </c>
      <c r="HE176" s="110">
        <f>HE175+0.5*HB176*'DT-Prelim Calcs'!$C$11^2+HD176*'DT-Prelim Calcs'!$C$11</f>
        <v>79.242399135448622</v>
      </c>
      <c r="HF176" s="110">
        <f>MIN('Drive Train'!$G$35-GZ175*'DT-Prelim Calcs'!$C$21*'Drive Train'!$G$38,HF175+GZ$2)</f>
        <v>11.108316434671854</v>
      </c>
      <c r="HG176" s="110">
        <f>'Drive Train'!$G$35-GZ176*'DT-Prelim Calcs'!$C$21*'Drive Train'!$G$38</f>
        <v>11.108316434708357</v>
      </c>
      <c r="HH176" s="1">
        <f>IF(HE176&gt;='Drive Train'!$G$30,1,0)</f>
        <v>1</v>
      </c>
      <c r="HI176" s="110">
        <f t="shared" si="269"/>
        <v>0</v>
      </c>
      <c r="HJ176" s="119">
        <f>HJ175+'DT-Prelim Calcs'!$C$11</f>
        <v>6.8800000000000052</v>
      </c>
      <c r="HK176" s="2">
        <f>HU176/'Drive Train'!$G$35</f>
        <v>0.87467058541136566</v>
      </c>
      <c r="HL176" s="88">
        <f>HS176*12*60/(PI() * 'Drive Train'!$G$17)/HK$2*HK176</f>
        <v>4110.8369395985192</v>
      </c>
      <c r="HM176" s="2">
        <f>('DT-Prelim Calcs'!$C$6*HK176-HL176)/('DT-Prelim Calcs'!$C$6*HK176)*'DT-Prelim Calcs'!$C$7*HK176</f>
        <v>0.24077181227353381</v>
      </c>
      <c r="HN176" s="110">
        <f>HM176/'DT-Prelim Calcs'!$C$7*('DT-Prelim Calcs'!$C$8-'DT-Prelim Calcs'!$C$9)+'DT-Prelim Calcs'!$C$9</f>
        <v>17.685372947180078</v>
      </c>
      <c r="HO176" s="110">
        <f t="shared" si="228"/>
        <v>17.685372947180078</v>
      </c>
      <c r="HP176" s="2">
        <f t="shared" si="270"/>
        <v>4.4074133231930546E-11</v>
      </c>
      <c r="HQ176" s="110">
        <f>HP176*'DT-Prelim Calcs'!$C$21/HK$2/'DT-Prelim Calcs'!$C$19/'DT-Prelim Calcs'!$C$18*3.39*'DT-Prelim Calcs'!$C$20</f>
        <v>1.6368839283803673E-9</v>
      </c>
      <c r="HR176" s="88">
        <f t="shared" si="229"/>
        <v>1</v>
      </c>
      <c r="HS176" s="110">
        <f>HQ175*'DT-Prelim Calcs'!$C$11+HS175</f>
        <v>12.304227580979733</v>
      </c>
      <c r="HT176" s="110">
        <f>HT175+0.5*HQ176*'DT-Prelim Calcs'!$C$11^2+HS176*'DT-Prelim Calcs'!$C$11</f>
        <v>79.711121900214891</v>
      </c>
      <c r="HU176" s="110">
        <f>MIN('Drive Train'!$G$35-HO175*'DT-Prelim Calcs'!$C$21*'Drive Train'!$G$38,HU175+HO$2)</f>
        <v>11.108316434724344</v>
      </c>
      <c r="HV176" s="110">
        <f>'Drive Train'!$G$35-HO176*'DT-Prelim Calcs'!$C$21*'Drive Train'!$G$38</f>
        <v>11.108316434753792</v>
      </c>
      <c r="HW176" s="1">
        <f>IF(HT176&gt;='Drive Train'!$G$30,1,0)</f>
        <v>1</v>
      </c>
      <c r="HX176" s="110">
        <f t="shared" si="271"/>
        <v>0</v>
      </c>
      <c r="HY176" s="119">
        <f>HY175+'DT-Prelim Calcs'!$C$11</f>
        <v>6.8800000000000052</v>
      </c>
      <c r="HZ176" s="2">
        <f>IJ176/'Drive Train'!$G$35</f>
        <v>0.87467058541358855</v>
      </c>
      <c r="IA176" s="88">
        <f>IH176*12*60/(PI() * 'Drive Train'!$G$17)/HZ$2*HZ176</f>
        <v>4110.8369396299368</v>
      </c>
      <c r="IB176" s="2">
        <f>('DT-Prelim Calcs'!$C$6*HZ176-IA176)/('DT-Prelim Calcs'!$C$6*HZ176)*'DT-Prelim Calcs'!$C$7*HZ176</f>
        <v>0.24077181226908259</v>
      </c>
      <c r="IC176" s="110">
        <f>IB176/'DT-Prelim Calcs'!$C$7*('DT-Prelim Calcs'!$C$8-'DT-Prelim Calcs'!$C$9)+'DT-Prelim Calcs'!$C$9</f>
        <v>17.685372946908586</v>
      </c>
      <c r="ID176" s="110">
        <f t="shared" si="230"/>
        <v>17.685372946908586</v>
      </c>
      <c r="IE176" s="2">
        <f t="shared" si="272"/>
        <v>3.8394815105036173E-11</v>
      </c>
      <c r="IF176" s="110">
        <f>IE176*'DT-Prelim Calcs'!$C$21/HZ$2/'DT-Prelim Calcs'!$C$19/'DT-Prelim Calcs'!$C$18*3.39*'DT-Prelim Calcs'!$C$20</f>
        <v>1.4259578389856539E-9</v>
      </c>
      <c r="IG176" s="88">
        <f t="shared" si="231"/>
        <v>1</v>
      </c>
      <c r="IH176" s="110">
        <f>IF175*'DT-Prelim Calcs'!$C$11+IH175</f>
        <v>12.304227581042497</v>
      </c>
      <c r="II176" s="110">
        <f>II175+0.5*IF176*'DT-Prelim Calcs'!$C$11^2+IH176*'DT-Prelim Calcs'!$C$11</f>
        <v>80.04018727146871</v>
      </c>
      <c r="IJ176" s="110">
        <f>MIN('Drive Train'!$G$35-ID175*'DT-Prelim Calcs'!$C$21*'Drive Train'!$G$38,IJ175+ID$2)</f>
        <v>11.108316434752574</v>
      </c>
      <c r="IK176" s="110">
        <f>'Drive Train'!$G$35-ID176*'DT-Prelim Calcs'!$C$21*'Drive Train'!$G$38</f>
        <v>11.108316434778226</v>
      </c>
      <c r="IL176" s="1">
        <f>IF(II176&gt;='Drive Train'!$G$30,1,0)</f>
        <v>1</v>
      </c>
      <c r="IM176" s="110">
        <f t="shared" si="273"/>
        <v>0</v>
      </c>
      <c r="IN176" s="119">
        <f>IN175+'DT-Prelim Calcs'!$C$11</f>
        <v>6.8800000000000052</v>
      </c>
      <c r="IO176" s="2">
        <f>IY176/'Drive Train'!$G$35</f>
        <v>0.8746705854148934</v>
      </c>
      <c r="IP176" s="88">
        <f>IW176*12*60/(PI() * 'Drive Train'!$G$17)/IO$2*IO176</f>
        <v>4110.8369396483795</v>
      </c>
      <c r="IQ176" s="2">
        <f>('DT-Prelim Calcs'!$C$6*IO176-IP176)/('DT-Prelim Calcs'!$C$6*IO176)*'DT-Prelim Calcs'!$C$7*IO176</f>
        <v>0.24077181226646968</v>
      </c>
      <c r="IR176" s="110">
        <f>IQ176/'DT-Prelim Calcs'!$C$7*('DT-Prelim Calcs'!$C$8-'DT-Prelim Calcs'!$C$9)+'DT-Prelim Calcs'!$C$9</f>
        <v>17.685372946749215</v>
      </c>
      <c r="IS176" s="110">
        <f t="shared" si="232"/>
        <v>17.685372946749215</v>
      </c>
      <c r="IT176" s="2">
        <f t="shared" si="274"/>
        <v>3.5060815362086828E-11</v>
      </c>
      <c r="IU176" s="110">
        <f>IT176*'DT-Prelim Calcs'!$C$21/IO$2/'DT-Prelim Calcs'!$C$19/'DT-Prelim Calcs'!$C$18*3.39*'DT-Prelim Calcs'!$C$20</f>
        <v>1.3021353109794915E-9</v>
      </c>
      <c r="IV176" s="88">
        <f t="shared" si="233"/>
        <v>1</v>
      </c>
      <c r="IW176" s="110">
        <f>IU175*'DT-Prelim Calcs'!$C$11+IW175</f>
        <v>12.304227581079344</v>
      </c>
      <c r="IX176" s="110">
        <f>IX175+0.5*IU176*'DT-Prelim Calcs'!$C$11^2+IW176*'DT-Prelim Calcs'!$C$11</f>
        <v>80.272905052916784</v>
      </c>
      <c r="IY176" s="110">
        <f>MIN('Drive Train'!$G$35-IS175*'DT-Prelim Calcs'!$C$21*'Drive Train'!$G$38,IY175+IS$2)</f>
        <v>11.108316434769145</v>
      </c>
      <c r="IZ176" s="110">
        <f>'Drive Train'!$G$35-IS176*'DT-Prelim Calcs'!$C$21*'Drive Train'!$G$38</f>
        <v>11.10831643479257</v>
      </c>
      <c r="JA176" s="1">
        <f>IF(IX176&gt;='Drive Train'!$G$30,1,0)</f>
        <v>1</v>
      </c>
      <c r="JB176" s="110">
        <f t="shared" si="275"/>
        <v>0</v>
      </c>
      <c r="JC176" s="119">
        <f>JC175+'DT-Prelim Calcs'!$C$11</f>
        <v>6.8800000000000052</v>
      </c>
      <c r="JD176" s="2">
        <f>JN176/'Drive Train'!$G$35</f>
        <v>0.87467058541565734</v>
      </c>
      <c r="JE176" s="88">
        <f>JL176*12*60/(PI() * 'Drive Train'!$G$17)/JD$2*JD176</f>
        <v>4110.8369396591788</v>
      </c>
      <c r="JF176" s="2">
        <f>('DT-Prelim Calcs'!$C$6*JD176-JE176)/('DT-Prelim Calcs'!$C$6*JD176)*'DT-Prelim Calcs'!$C$7*JD176</f>
        <v>0.24077181226493938</v>
      </c>
      <c r="JG176" s="110">
        <f>JF176/'DT-Prelim Calcs'!$C$7*('DT-Prelim Calcs'!$C$8-'DT-Prelim Calcs'!$C$9)+'DT-Prelim Calcs'!$C$9</f>
        <v>17.685372946655878</v>
      </c>
      <c r="JH176" s="110">
        <f t="shared" si="234"/>
        <v>17.685372946655878</v>
      </c>
      <c r="JI176" s="2">
        <f t="shared" si="276"/>
        <v>3.3108321639829796E-11</v>
      </c>
      <c r="JJ176" s="110">
        <f>JI176*'DT-Prelim Calcs'!$C$21/JD$2/'DT-Prelim Calcs'!$C$19/'DT-Prelim Calcs'!$C$18*3.39*'DT-Prelim Calcs'!$C$20</f>
        <v>1.2296209956687897E-9</v>
      </c>
      <c r="JK176" s="88">
        <f t="shared" si="235"/>
        <v>1</v>
      </c>
      <c r="JL176" s="110">
        <f>JJ175*'DT-Prelim Calcs'!$C$11+JL175</f>
        <v>12.304227581100919</v>
      </c>
      <c r="JM176" s="110">
        <f>JM175+0.5*JJ176*'DT-Prelim Calcs'!$C$11^2+JL176*'DT-Prelim Calcs'!$C$11</f>
        <v>80.430537797072645</v>
      </c>
      <c r="JN176" s="110">
        <f>MIN('Drive Train'!$G$35-JH175*'DT-Prelim Calcs'!$C$21*'Drive Train'!$G$38,JN175+JH$2)</f>
        <v>11.108316434778848</v>
      </c>
      <c r="JO176" s="110">
        <f>'Drive Train'!$G$35-JH176*'DT-Prelim Calcs'!$C$21*'Drive Train'!$G$38</f>
        <v>11.108316434800971</v>
      </c>
      <c r="JP176" s="1">
        <f>IF(JM176&gt;='Drive Train'!$G$30,1,0)</f>
        <v>1</v>
      </c>
      <c r="JQ176" s="110">
        <f>MIN(JG176,'DT-Prelim Calcs'!$C$10)*'DT-Prelim Calcs'!$C$11*1000/60/60*(1-JP176)</f>
        <v>0</v>
      </c>
      <c r="JR176" s="119">
        <f>JR175+'DT-Prelim Calcs'!$C$11</f>
        <v>6.8800000000000052</v>
      </c>
      <c r="JS176" s="2">
        <f>KC176/'Drive Train'!$G$35</f>
        <v>0.87467058541593834</v>
      </c>
      <c r="JT176" s="88">
        <f>KA176*12*60/(PI() * 'Drive Train'!$G$17)/JS$2*JS176</f>
        <v>4110.8369396631515</v>
      </c>
      <c r="JU176" s="2">
        <f>('DT-Prelim Calcs'!$C$6*JS176-JT176)/('DT-Prelim Calcs'!$C$6*JS176)*'DT-Prelim Calcs'!$C$7*JS176</f>
        <v>0.24077181226437658</v>
      </c>
      <c r="JV176" s="110">
        <f>JU176/'DT-Prelim Calcs'!$C$7*('DT-Prelim Calcs'!$C$8-'DT-Prelim Calcs'!$C$9)+'DT-Prelim Calcs'!$C$9</f>
        <v>17.685372946621548</v>
      </c>
      <c r="JW176" s="110">
        <f t="shared" si="236"/>
        <v>17.685372946621548</v>
      </c>
      <c r="JX176" s="2">
        <f t="shared" si="277"/>
        <v>3.2390146120775398E-11</v>
      </c>
      <c r="JY176" s="110">
        <f>JX176*'DT-Prelim Calcs'!$C$21/JS$2/'DT-Prelim Calcs'!$C$19/'DT-Prelim Calcs'!$C$18*3.39*'DT-Prelim Calcs'!$C$20</f>
        <v>1.2029484356275021E-9</v>
      </c>
      <c r="JZ176" s="88">
        <f t="shared" si="237"/>
        <v>1</v>
      </c>
      <c r="KA176" s="110">
        <f>JY175*'DT-Prelim Calcs'!$C$11+KA175</f>
        <v>12.304227581108856</v>
      </c>
      <c r="KB176" s="110">
        <f>KB175+0.5*JY176*'DT-Prelim Calcs'!$C$11^2+KA176*'DT-Prelim Calcs'!$C$11</f>
        <v>80.492627880402736</v>
      </c>
      <c r="KC176" s="110">
        <f>MIN('Drive Train'!$G$35-JW175*'DT-Prelim Calcs'!$C$21*'Drive Train'!$G$38,KC175+JW$2)</f>
        <v>11.108316434782417</v>
      </c>
      <c r="KD176" s="110">
        <f>'Drive Train'!$G$35-JW176*'DT-Prelim Calcs'!$C$21*'Drive Train'!$G$38</f>
        <v>11.10831643480406</v>
      </c>
      <c r="KE176" s="1">
        <f>IF(KB176&gt;='Drive Train'!$G$30,1,0)</f>
        <v>1</v>
      </c>
      <c r="KF176" s="110">
        <f>MIN(JV176,'DT-Prelim Calcs'!$C$10)*'DT-Prelim Calcs'!$C$11*1000/60/60*(1-KE176)</f>
        <v>0</v>
      </c>
      <c r="KG176" s="119">
        <f>KG175+'DT-Prelim Calcs'!$C$11</f>
        <v>6.8800000000000052</v>
      </c>
      <c r="KH176" s="2">
        <f>KR176/'Drive Train'!$G$35</f>
        <v>0.87467058541591736</v>
      </c>
      <c r="KI176" s="88">
        <f>KP176*12*60/(PI() * 'Drive Train'!$G$17)/KH$2*KH176</f>
        <v>4110.8369396628559</v>
      </c>
      <c r="KJ176" s="2">
        <f>('DT-Prelim Calcs'!$C$6*KH176-KI176)/('DT-Prelim Calcs'!$C$6*KH176)*'DT-Prelim Calcs'!$C$7*KH176</f>
        <v>0.24077181226441829</v>
      </c>
      <c r="KK176" s="110">
        <f>KJ176/'DT-Prelim Calcs'!$C$7*('DT-Prelim Calcs'!$C$8-'DT-Prelim Calcs'!$C$9)+'DT-Prelim Calcs'!$C$9</f>
        <v>17.685372946624096</v>
      </c>
      <c r="KL176" s="110">
        <f t="shared" si="238"/>
        <v>17.685372946624096</v>
      </c>
      <c r="KM176" s="2">
        <f t="shared" si="278"/>
        <v>3.2443464581533021E-11</v>
      </c>
      <c r="KN176" s="110">
        <f>KM176*'DT-Prelim Calcs'!$C$21/KH$2/'DT-Prelim Calcs'!$C$19/'DT-Prelim Calcs'!$C$18*3.39*'DT-Prelim Calcs'!$C$20</f>
        <v>1.2049286477179103E-9</v>
      </c>
      <c r="KO176" s="88">
        <f t="shared" si="239"/>
        <v>1</v>
      </c>
      <c r="KP176" s="110">
        <f>KN175*'DT-Prelim Calcs'!$C$11+KP175</f>
        <v>12.304227581108266</v>
      </c>
      <c r="KQ176" s="110">
        <f>KQ175+0.5*KN176*'DT-Prelim Calcs'!$C$11^2+KP176*'DT-Prelim Calcs'!$C$11</f>
        <v>80.488072444443929</v>
      </c>
      <c r="KR176" s="110">
        <f>MIN('Drive Train'!$G$35-KL175*'DT-Prelim Calcs'!$C$21*'Drive Train'!$G$38,KR175+KL$2)</f>
        <v>11.10831643478215</v>
      </c>
      <c r="KS176" s="110">
        <f>'Drive Train'!$G$35-KL176*'DT-Prelim Calcs'!$C$21*'Drive Train'!$G$38</f>
        <v>11.108316434803831</v>
      </c>
      <c r="KT176" s="1">
        <f>IF(KQ176&gt;='Drive Train'!$G$30,1,0)</f>
        <v>1</v>
      </c>
      <c r="KU176" s="110">
        <f>MIN(KK176,'DT-Prelim Calcs'!$C$10)*'DT-Prelim Calcs'!$C$11*1000/60/60*(1-KT176)</f>
        <v>0</v>
      </c>
      <c r="KV176" s="119">
        <f>KV175+'DT-Prelim Calcs'!$C$11</f>
        <v>6.8800000000000052</v>
      </c>
      <c r="KW176" s="2">
        <f>LG176/'Drive Train'!$G$35</f>
        <v>0.87467058541593723</v>
      </c>
      <c r="KX176" s="88">
        <f>LE176*12*60/(PI() * 'Drive Train'!$G$17)/KW$2*KW176</f>
        <v>4110.8369396631333</v>
      </c>
      <c r="KY176" s="2">
        <f>('DT-Prelim Calcs'!$C$6*KW176-KX176)/('DT-Prelim Calcs'!$C$6*KW176)*'DT-Prelim Calcs'!$C$7*KW176</f>
        <v>0.24077181226437938</v>
      </c>
      <c r="KZ176" s="110">
        <f>KY176/'DT-Prelim Calcs'!$C$7*('DT-Prelim Calcs'!$C$8-'DT-Prelim Calcs'!$C$9)+'DT-Prelim Calcs'!$C$9</f>
        <v>17.685372946621722</v>
      </c>
      <c r="LA176" s="110">
        <f t="shared" si="240"/>
        <v>17.685372946621722</v>
      </c>
      <c r="LB176" s="2">
        <f t="shared" si="279"/>
        <v>3.2393698834454199E-11</v>
      </c>
      <c r="LC176" s="110">
        <f>LB176*'DT-Prelim Calcs'!$C$21/KW$2/'DT-Prelim Calcs'!$C$19/'DT-Prelim Calcs'!$C$18*3.39*'DT-Prelim Calcs'!$C$20</f>
        <v>1.203080381045291E-9</v>
      </c>
      <c r="LD176" s="88">
        <f t="shared" si="241"/>
        <v>1</v>
      </c>
      <c r="LE176" s="110">
        <f>LC175*'DT-Prelim Calcs'!$C$11+LE175</f>
        <v>12.304227581108821</v>
      </c>
      <c r="LF176" s="110">
        <f>LF175+0.5*LC176*'DT-Prelim Calcs'!$C$11^2+LE176*'DT-Prelim Calcs'!$C$11</f>
        <v>80.492412795927322</v>
      </c>
      <c r="LG176" s="110">
        <f>MIN('Drive Train'!$G$35-LA175*'DT-Prelim Calcs'!$C$21*'Drive Train'!$G$38,LG175+LA$2)</f>
        <v>11.108316434782402</v>
      </c>
      <c r="LH176" s="110">
        <f>'Drive Train'!$G$35-LA176*'DT-Prelim Calcs'!$C$21*'Drive Train'!$G$38</f>
        <v>11.108316434804044</v>
      </c>
      <c r="LI176" s="1">
        <f>IF(LF176&gt;='Drive Train'!$G$30,1,0)</f>
        <v>1</v>
      </c>
      <c r="LJ176" s="110">
        <f>MIN(KZ176,'DT-Prelim Calcs'!$C$10)*'DT-Prelim Calcs'!$C$11*1000/60/60*(1-LI176)</f>
        <v>0</v>
      </c>
      <c r="LK176" s="119">
        <f>LK175+'DT-Prelim Calcs'!$C$11</f>
        <v>6.8800000000000052</v>
      </c>
      <c r="LL176" s="2">
        <f>LV176/'Drive Train'!$G$35</f>
        <v>0.87467058541592224</v>
      </c>
      <c r="LM176" s="88">
        <f>LT176*12*60/(PI() * 'Drive Train'!$G$17)/LL$2*LL176</f>
        <v>4110.8369396629241</v>
      </c>
      <c r="LN176" s="2">
        <f>('DT-Prelim Calcs'!$C$6*LL176-LM176)/('DT-Prelim Calcs'!$C$6*LL176)*'DT-Prelim Calcs'!$C$7*LL176</f>
        <v>0.24077181226440866</v>
      </c>
      <c r="LO176" s="110">
        <f>LN176/'DT-Prelim Calcs'!$C$7*('DT-Prelim Calcs'!$C$8-'DT-Prelim Calcs'!$C$9)+'DT-Prelim Calcs'!$C$9</f>
        <v>17.685372946623509</v>
      </c>
      <c r="LP176" s="110">
        <f t="shared" si="242"/>
        <v>17.685372946623509</v>
      </c>
      <c r="LQ176" s="2">
        <f t="shared" si="280"/>
        <v>3.2431168861535298E-11</v>
      </c>
      <c r="LR176" s="110">
        <f>LQ176*'DT-Prelim Calcs'!$C$21/LL$2/'DT-Prelim Calcs'!$C$19/'DT-Prelim Calcs'!$C$18*3.39*'DT-Prelim Calcs'!$C$20</f>
        <v>1.2044719928735318E-9</v>
      </c>
      <c r="LS176" s="88">
        <f t="shared" si="243"/>
        <v>1</v>
      </c>
      <c r="LT176" s="110">
        <f>LR175*'DT-Prelim Calcs'!$C$11+LT175</f>
        <v>12.304227581108403</v>
      </c>
      <c r="LU176" s="110">
        <f>LU175+0.5*LR176*'DT-Prelim Calcs'!$C$11^2+LT176*'DT-Prelim Calcs'!$C$11</f>
        <v>80.489537212209044</v>
      </c>
      <c r="LV176" s="110">
        <f>MIN('Drive Train'!$G$35-LP175*'DT-Prelim Calcs'!$C$21*'Drive Train'!$G$38,LV175+LP$2)</f>
        <v>11.108316434782212</v>
      </c>
      <c r="LW176" s="110">
        <f>'Drive Train'!$G$35-LP176*'DT-Prelim Calcs'!$C$21*'Drive Train'!$G$38</f>
        <v>11.108316434803884</v>
      </c>
      <c r="LX176" s="1">
        <f>IF(LU176&gt;='Drive Train'!$G$30,1,0)</f>
        <v>1</v>
      </c>
      <c r="LY176" s="110">
        <f>MIN(LO176,'DT-Prelim Calcs'!$C$10)*'DT-Prelim Calcs'!$C$11*1000/60/60*(1-LX176)</f>
        <v>0</v>
      </c>
      <c r="LZ176" s="119">
        <f>LZ175+'DT-Prelim Calcs'!$C$11</f>
        <v>6.8800000000000052</v>
      </c>
    </row>
    <row r="177" spans="18:338" x14ac:dyDescent="0.2">
      <c r="R177" s="119">
        <f>R176+'DT-Prelim Calcs'!$C$11</f>
        <v>6.9200000000000053</v>
      </c>
      <c r="S177" s="2">
        <f>AG177/'Drive Train'!$G$35</f>
        <v>0</v>
      </c>
      <c r="T177" s="88">
        <f>AE177*12*60/(PI() * 'Drive Train'!$G$17)/S$2*ABS(S177)</f>
        <v>0</v>
      </c>
      <c r="U177" s="2">
        <f>IF(OR(AD176=1,AND($C$32=Motors!$C$28,'DT-Prelim Calcs'!AI176=1)),0,IF(AG177=0,-(V176+$C$9)/($C$8-$C$9)*$C$7,($C$6*S177-T177)/($C$6*S177)*$C$7*S177))</f>
        <v>0</v>
      </c>
      <c r="V177" s="110">
        <f>IF(AND(AD176=1,AI176=1),0,ABS(U177/$C$7*($C$8-$C$9)+$C$9) *'Drive Train'!$K$55 + V176*(1-'Drive Train'!$K$55))</f>
        <v>0</v>
      </c>
      <c r="W177" s="110">
        <f t="shared" si="196"/>
        <v>0</v>
      </c>
      <c r="X177" s="2">
        <f>MAX(MIN(IF(AND(AI176=1,AG177&lt;0),-1,1)*(W177-$C$9)/($C$8-$C$9)*$C$7-$C$29*AE177/T$2 -  AI176*$C$29/2,X$2),MAX(X$4:X176)*-1)</f>
        <v>-0.19877611615902296</v>
      </c>
      <c r="Y177" s="110">
        <f t="shared" si="197"/>
        <v>0</v>
      </c>
      <c r="Z177" s="110">
        <f t="shared" si="198"/>
        <v>0</v>
      </c>
      <c r="AA177" s="110">
        <f t="shared" si="199"/>
        <v>0</v>
      </c>
      <c r="AB177" s="110" t="e">
        <f t="shared" si="200"/>
        <v>#N/A</v>
      </c>
      <c r="AC177" s="88">
        <f t="shared" si="244"/>
        <v>0</v>
      </c>
      <c r="AD177" s="1">
        <f t="shared" si="201"/>
        <v>1</v>
      </c>
      <c r="AE177" s="110">
        <f t="shared" si="202"/>
        <v>0</v>
      </c>
      <c r="AF177" s="110" t="e">
        <f t="shared" si="203"/>
        <v>#N/A</v>
      </c>
      <c r="AG177" s="110">
        <f>IF(AI176=0,MIN('Drive Train'!$G$35-W176*$C$21*'Drive Train'!$G$38,AG176+W$2)-$C$3,IF(AE176-1&lt;=0,0,IF($C$32=Motors!$C$26,MAX(ABS('Drive Train'!$G$35-W176*$C$21*'Drive Train'!$G$38)*-1,AG176-W$2),MAX(0,ABS('Drive Train'!$G$35-W176*$C$21*'Drive Train'!$G$38)*-1,AG176-W$2))))</f>
        <v>0</v>
      </c>
      <c r="AH177" s="110">
        <f>'Drive Train'!$G$35-ABS(W177)*'DT-Prelim Calcs'!$C$21*'Drive Train'!$G$38</f>
        <v>12.7</v>
      </c>
      <c r="AI177" s="1">
        <f>IF(AJ177&gt;='Drive Train'!$G$30,1,0)</f>
        <v>1</v>
      </c>
      <c r="AJ177" s="110">
        <f>AJ176+0.5*Y177*'DT-Prelim Calcs'!$C$11^2+AE177*'DT-Prelim Calcs'!$C$11</f>
        <v>27.383415475911544</v>
      </c>
      <c r="AK177" s="110">
        <f t="shared" si="281"/>
        <v>0</v>
      </c>
      <c r="AL177" s="119">
        <f>AL176+'DT-Prelim Calcs'!$C$11</f>
        <v>6.9200000000000053</v>
      </c>
      <c r="AM177" s="2">
        <f>AW177/'Drive Train'!$G$35</f>
        <v>0.8172357029502223</v>
      </c>
      <c r="AN177" s="88">
        <f>AU177*12*60/(PI() * 'Drive Train'!$G$17)/AM$2*AM177</f>
        <v>3231.0200986299224</v>
      </c>
      <c r="AO177" s="2">
        <f>('DT-Prelim Calcs'!$C$6*AM177-AN177)/('DT-Prelim Calcs'!$C$6*AM177)*'DT-Prelim Calcs'!$C$7*AM177</f>
        <v>0.37221015981252054</v>
      </c>
      <c r="AP177" s="110">
        <f>AO177/'DT-Prelim Calcs'!$C$7*('DT-Prelim Calcs'!$C$8-'DT-Prelim Calcs'!$C$9)+'DT-Prelim Calcs'!$C$9</f>
        <v>25.70217996019629</v>
      </c>
      <c r="AQ177" s="110">
        <f t="shared" si="205"/>
        <v>25.70217996019629</v>
      </c>
      <c r="AR177" s="2">
        <f t="shared" si="245"/>
        <v>0.16966949045715812</v>
      </c>
      <c r="AS177" s="110">
        <f>AR177*'DT-Prelim Calcs'!$C$21/AM$2/'DT-Prelim Calcs'!$C$19/'DT-Prelim Calcs'!$C$18*3.39*'DT-Prelim Calcs'!$C$20</f>
        <v>1.8904235321270082</v>
      </c>
      <c r="AT177" s="88">
        <f t="shared" si="206"/>
        <v>0</v>
      </c>
      <c r="AU177" s="110">
        <f>AS176*'DT-Prelim Calcs'!$C$11+AU176</f>
        <v>34.501636869038563</v>
      </c>
      <c r="AV177" s="110">
        <f>AV176+0.5*AS177*'DT-Prelim Calcs'!$C$11^2+AU177*'DT-Prelim Calcs'!$C$11</f>
        <v>150.30914036053565</v>
      </c>
      <c r="AW177" s="110">
        <f>MIN('Drive Train'!$G$35-AQ176*'DT-Prelim Calcs'!$C$21*'Drive Train'!$G$38,AW176+AQ$2)</f>
        <v>10.378893427467823</v>
      </c>
      <c r="AX177" s="110">
        <f>'Drive Train'!$G$35-AQ177*'DT-Prelim Calcs'!$C$21*'Drive Train'!$G$38</f>
        <v>10.386803803582334</v>
      </c>
      <c r="AY177" s="1">
        <f>IF(AV177&gt;='Drive Train'!$G$30,1,0)</f>
        <v>1</v>
      </c>
      <c r="AZ177" s="110">
        <f t="shared" si="246"/>
        <v>0</v>
      </c>
      <c r="BA177" s="119">
        <f>BA176+'DT-Prelim Calcs'!$C$11</f>
        <v>6.9200000000000053</v>
      </c>
      <c r="BB177" s="2">
        <f>BL177/'Drive Train'!$G$35</f>
        <v>0.87152818992799819</v>
      </c>
      <c r="BC177" s="88">
        <f>BJ177*12*60/(PI() * 'Drive Train'!$G$17)/BB$2*BB177</f>
        <v>4063.2584540655098</v>
      </c>
      <c r="BD177" s="2">
        <f>('DT-Prelim Calcs'!$C$6*BB177-BC177)/('DT-Prelim Calcs'!$C$6*BB177)*'DT-Prelim Calcs'!$C$7*BB177</f>
        <v>0.24782830597786623</v>
      </c>
      <c r="BE177" s="110">
        <f>BD177/'DT-Prelim Calcs'!$C$7*('DT-Prelim Calcs'!$C$8-'DT-Prelim Calcs'!$C$9)+'DT-Prelim Calcs'!$C$9</f>
        <v>18.115769017089715</v>
      </c>
      <c r="BF177" s="110">
        <f t="shared" si="207"/>
        <v>18.115769017089715</v>
      </c>
      <c r="BG177" s="2">
        <f t="shared" si="247"/>
        <v>8.9850838301051006E-3</v>
      </c>
      <c r="BH177" s="110">
        <f>BG177*'DT-Prelim Calcs'!$C$21/BB$2/'DT-Prelim Calcs'!$C$19/'DT-Prelim Calcs'!$C$18*3.39*'DT-Prelim Calcs'!$C$20</f>
        <v>0.15572667786004835</v>
      </c>
      <c r="BI177" s="88">
        <f t="shared" si="208"/>
        <v>1</v>
      </c>
      <c r="BJ177" s="110">
        <f>BH176*'DT-Prelim Calcs'!$C$11+BJ176</f>
        <v>26.155007820194999</v>
      </c>
      <c r="BK177" s="110">
        <f>BK176+0.5*BH177*'DT-Prelim Calcs'!$C$11^2+BJ177*'DT-Prelim Calcs'!$C$11</f>
        <v>141.78803282767362</v>
      </c>
      <c r="BL177" s="110">
        <f>MIN('Drive Train'!$G$35-BF176*'DT-Prelim Calcs'!$C$21*'Drive Train'!$G$38,BL176+BF$2)</f>
        <v>11.068408012085577</v>
      </c>
      <c r="BM177" s="110">
        <f>'Drive Train'!$G$35-BF177*'DT-Prelim Calcs'!$C$21*'Drive Train'!$G$38</f>
        <v>11.069580788461925</v>
      </c>
      <c r="BN177" s="1">
        <f>IF(BK177&gt;='Drive Train'!$G$30,1,0)</f>
        <v>1</v>
      </c>
      <c r="BO177" s="110">
        <f t="shared" si="248"/>
        <v>0</v>
      </c>
      <c r="BP177" s="119">
        <f>BP176+'DT-Prelim Calcs'!$C$11</f>
        <v>6.9200000000000053</v>
      </c>
      <c r="BQ177" s="2">
        <f>CA177/'Drive Train'!$G$35</f>
        <v>0.87463239280750671</v>
      </c>
      <c r="BR177" s="88">
        <f>BY177*12*60/(PI() * 'Drive Train'!$G$17)/BQ$2*BQ177</f>
        <v>4110.2678079509642</v>
      </c>
      <c r="BS177" s="2">
        <f>('DT-Prelim Calcs'!$C$6*BQ177-BR177)/('DT-Prelim Calcs'!$C$6*BQ177)*'DT-Prelim Calcs'!$C$7*BQ177</f>
        <v>0.2408553709115194</v>
      </c>
      <c r="BT177" s="110">
        <f>BS177/'DT-Prelim Calcs'!$C$7*('DT-Prelim Calcs'!$C$8-'DT-Prelim Calcs'!$C$9)+'DT-Prelim Calcs'!$C$9</f>
        <v>17.690469431482747</v>
      </c>
      <c r="BU177" s="110">
        <f t="shared" si="209"/>
        <v>17.690469431482747</v>
      </c>
      <c r="BV177" s="2">
        <f t="shared" si="249"/>
        <v>1.0638039978411173E-4</v>
      </c>
      <c r="BW177" s="110">
        <f>BV177*'DT-Prelim Calcs'!$C$21/BQ$2/'DT-Prelim Calcs'!$C$19/'DT-Prelim Calcs'!$C$18*3.39*'DT-Prelim Calcs'!$C$20</f>
        <v>2.502234851989174E-3</v>
      </c>
      <c r="BX177" s="88">
        <f t="shared" si="210"/>
        <v>1</v>
      </c>
      <c r="BY177" s="110">
        <f>BW176*'DT-Prelim Calcs'!$C$11+BY176</f>
        <v>19.425886289234494</v>
      </c>
      <c r="BZ177" s="110">
        <f>BZ176+0.5*BW177*'DT-Prelim Calcs'!$C$11^2+BY177*'DT-Prelim Calcs'!$C$11</f>
        <v>118.19805352180327</v>
      </c>
      <c r="CA177" s="110">
        <f>MIN('Drive Train'!$G$35-BU176*'DT-Prelim Calcs'!$C$21*'Drive Train'!$G$38,CA176+BU$2)</f>
        <v>11.107831388655335</v>
      </c>
      <c r="CB177" s="110">
        <f>'Drive Train'!$G$35-BU177*'DT-Prelim Calcs'!$C$21*'Drive Train'!$G$38</f>
        <v>11.107857751166552</v>
      </c>
      <c r="CC177" s="1">
        <f>IF(BZ177&gt;='Drive Train'!$G$30,1,0)</f>
        <v>1</v>
      </c>
      <c r="CD177" s="110">
        <f t="shared" si="250"/>
        <v>0</v>
      </c>
      <c r="CE177" s="119">
        <f>CE176+'DT-Prelim Calcs'!$C$11</f>
        <v>6.9200000000000053</v>
      </c>
      <c r="CF177" s="2">
        <f>CP177/'Drive Train'!$G$35</f>
        <v>0.87467047971179346</v>
      </c>
      <c r="CG177" s="88">
        <f>CN177*12*60/(PI() * 'Drive Train'!$G$17)/CF$2*CF177</f>
        <v>4110.8353970184507</v>
      </c>
      <c r="CH177" s="2">
        <f>('DT-Prelim Calcs'!$C$6*CF177-CG177)/('DT-Prelim Calcs'!$C$6*CF177)*'DT-Prelim Calcs'!$C$7*CF177</f>
        <v>0.24077203567513286</v>
      </c>
      <c r="CI177" s="110">
        <f>CH177/'DT-Prelim Calcs'!$C$7*('DT-Prelim Calcs'!$C$8-'DT-Prelim Calcs'!$C$9)+'DT-Prelim Calcs'!$C$9</f>
        <v>17.685386573093211</v>
      </c>
      <c r="CJ177" s="110">
        <f t="shared" si="211"/>
        <v>17.685386573093211</v>
      </c>
      <c r="CK177" s="2">
        <f t="shared" si="251"/>
        <v>2.8469855889445839E-7</v>
      </c>
      <c r="CL177" s="110">
        <f>CK177*'DT-Prelim Calcs'!$C$21/CF$2/'DT-Prelim Calcs'!$C$19/'DT-Prelim Calcs'!$C$18*3.39*'DT-Prelim Calcs'!$C$20</f>
        <v>8.4588117576369709E-6</v>
      </c>
      <c r="CM177" s="88">
        <f t="shared" si="212"/>
        <v>1</v>
      </c>
      <c r="CN177" s="110">
        <f>CL176*'DT-Prelim Calcs'!$C$11+CN176</f>
        <v>15.380280563446011</v>
      </c>
      <c r="CO177" s="110">
        <f>CO176+0.5*CL177*'DT-Prelim Calcs'!$C$11^2+CN177*'DT-Prelim Calcs'!$C$11</f>
        <v>98.4024958742894</v>
      </c>
      <c r="CP177" s="110">
        <f>MIN('Drive Train'!$G$35-CJ176*'DT-Prelim Calcs'!$C$21*'Drive Train'!$G$38,CP176+CJ$2)</f>
        <v>11.108315092339776</v>
      </c>
      <c r="CQ177" s="110">
        <f>'Drive Train'!$G$35-CJ177*'DT-Prelim Calcs'!$C$21*'Drive Train'!$G$38</f>
        <v>11.10831520842161</v>
      </c>
      <c r="CR177" s="1">
        <f>IF(CO177&gt;='Drive Train'!$G$30,1,0)</f>
        <v>1</v>
      </c>
      <c r="CS177" s="110">
        <f t="shared" si="252"/>
        <v>0</v>
      </c>
      <c r="CT177" s="119">
        <f>CT176+'DT-Prelim Calcs'!$C$11</f>
        <v>6.9200000000000053</v>
      </c>
      <c r="CU177" s="2">
        <f>DE177/'Drive Train'!$G$35</f>
        <v>0.874670585368305</v>
      </c>
      <c r="CV177" s="88">
        <f>DC177*12*60/(PI() * 'Drive Train'!$G$17)/CU$2*CU177</f>
        <v>4110.8369389848576</v>
      </c>
      <c r="CW177" s="2">
        <f>('DT-Prelim Calcs'!$C$6*CU177-CV177)/('DT-Prelim Calcs'!$C$6*CU177)*'DT-Prelim Calcs'!$C$7*CU177</f>
        <v>0.24077181236097966</v>
      </c>
      <c r="CX177" s="110">
        <f>CW177/'DT-Prelim Calcs'!$C$7*('DT-Prelim Calcs'!$C$8-'DT-Prelim Calcs'!$C$9)+'DT-Prelim Calcs'!$C$9</f>
        <v>17.685372952513653</v>
      </c>
      <c r="CY177" s="110">
        <f t="shared" si="213"/>
        <v>17.685372952513653</v>
      </c>
      <c r="CZ177" s="2">
        <f t="shared" si="253"/>
        <v>1.5560877586473509E-10</v>
      </c>
      <c r="DA177" s="110">
        <f>CZ177*'DT-Prelim Calcs'!$C$21/CU$2/'DT-Prelim Calcs'!$C$19/'DT-Prelim Calcs'!$C$18*3.39*'DT-Prelim Calcs'!$C$20</f>
        <v>5.5865659997887675E-9</v>
      </c>
      <c r="DB177" s="88">
        <f t="shared" si="214"/>
        <v>1</v>
      </c>
      <c r="DC177" s="110">
        <f>DA176*'DT-Prelim Calcs'!$C$11+DC176</f>
        <v>12.728511289395225</v>
      </c>
      <c r="DD177" s="110">
        <f>DD176+0.5*DA177*'DT-Prelim Calcs'!$C$11^2+DC177*'DT-Prelim Calcs'!$C$11</f>
        <v>83.471866469875877</v>
      </c>
      <c r="DE177" s="110">
        <f>MIN('Drive Train'!$G$35-CY176*'DT-Prelim Calcs'!$C$21*'Drive Train'!$G$38,DE176+CY$2)</f>
        <v>11.108316434177473</v>
      </c>
      <c r="DF177" s="110">
        <f>'Drive Train'!$G$35-CY177*'DT-Prelim Calcs'!$C$21*'Drive Train'!$G$38</f>
        <v>11.108316434273771</v>
      </c>
      <c r="DG177" s="1">
        <f>IF(DD177&gt;='Drive Train'!$G$30,1,0)</f>
        <v>1</v>
      </c>
      <c r="DH177" s="110">
        <f t="shared" si="254"/>
        <v>0</v>
      </c>
      <c r="DI177" s="119">
        <f>DI176+'DT-Prelim Calcs'!$C$11</f>
        <v>6.9200000000000053</v>
      </c>
      <c r="DJ177" s="2">
        <f>DT177/'Drive Train'!$G$35</f>
        <v>0.87467058542860887</v>
      </c>
      <c r="DK177" s="88">
        <f>DR177*12*60/(PI() * 'Drive Train'!$G$17)/DJ$2*DJ177</f>
        <v>4110.836939842241</v>
      </c>
      <c r="DL177" s="2">
        <f>('DT-Prelim Calcs'!$C$6*DJ177-DK177)/('DT-Prelim Calcs'!$C$6*DJ177)*'DT-Prelim Calcs'!$C$7*DJ177</f>
        <v>0.24077181223900287</v>
      </c>
      <c r="DM177" s="110">
        <f>DL177/'DT-Prelim Calcs'!$C$7*('DT-Prelim Calcs'!$C$8-'DT-Prelim Calcs'!$C$9)+'DT-Prelim Calcs'!$C$9</f>
        <v>17.685372945073937</v>
      </c>
      <c r="DN177" s="110">
        <f t="shared" si="215"/>
        <v>17.685372945073937</v>
      </c>
      <c r="DO177" s="2">
        <f t="shared" si="255"/>
        <v>1.5043521983670871E-14</v>
      </c>
      <c r="DP177" s="110">
        <f>DO177*'DT-Prelim Calcs'!$C$21/DJ$2/'DT-Prelim Calcs'!$C$19/'DT-Prelim Calcs'!$C$18*3.39*'DT-Prelim Calcs'!$C$20</f>
        <v>6.3320056224263605E-13</v>
      </c>
      <c r="DQ177" s="88">
        <f t="shared" si="216"/>
        <v>1</v>
      </c>
      <c r="DR177" s="110">
        <f>DP176*'DT-Prelim Calcs'!$C$11+DR176</f>
        <v>10.856671395411755</v>
      </c>
      <c r="DS177" s="110">
        <f>DS176+0.5*DP177*'DT-Prelim Calcs'!$C$11^2+DR177*'DT-Prelim Calcs'!$C$11</f>
        <v>72.161527547833828</v>
      </c>
      <c r="DT177" s="110">
        <f>MIN('Drive Train'!$G$35-DN176*'DT-Prelim Calcs'!$C$21*'Drive Train'!$G$38,DT176+DN$2)</f>
        <v>11.108316434943331</v>
      </c>
      <c r="DU177" s="110">
        <f>'Drive Train'!$G$35-DN177*'DT-Prelim Calcs'!$C$21*'Drive Train'!$G$38</f>
        <v>11.108316434943346</v>
      </c>
      <c r="DV177" s="1">
        <f>IF(DS177&gt;='Drive Train'!$G$30,1,0)</f>
        <v>1</v>
      </c>
      <c r="DW177" s="110">
        <f t="shared" si="256"/>
        <v>0</v>
      </c>
      <c r="DX177" s="119">
        <f>DX176+'DT-Prelim Calcs'!$C$11</f>
        <v>6.9200000000000053</v>
      </c>
      <c r="DY177" s="2">
        <f>EI177/'Drive Train'!$G$35</f>
        <v>0.87467058542861498</v>
      </c>
      <c r="DZ177" s="88">
        <f>EG177*12*60/(PI() * 'Drive Train'!$G$17)/DY$2*DY177</f>
        <v>4110.8369398423247</v>
      </c>
      <c r="EA177" s="2">
        <f>('DT-Prelim Calcs'!$C$6*DY177-DZ177)/('DT-Prelim Calcs'!$C$6*DY177)*'DT-Prelim Calcs'!$C$7*DY177</f>
        <v>0.24077181223899125</v>
      </c>
      <c r="EB177" s="110">
        <f>EA177/'DT-Prelim Calcs'!$C$7*('DT-Prelim Calcs'!$C$8-'DT-Prelim Calcs'!$C$9)+'DT-Prelim Calcs'!$C$9</f>
        <v>17.685372945073226</v>
      </c>
      <c r="EC177" s="110">
        <f t="shared" si="217"/>
        <v>17.685372945073226</v>
      </c>
      <c r="ED177" s="2">
        <f t="shared" si="257"/>
        <v>1.3877787807814457E-16</v>
      </c>
      <c r="EE177" s="110">
        <f>ED177*'DT-Prelim Calcs'!$C$21/DY$2/'DT-Prelim Calcs'!$C$19/'DT-Prelim Calcs'!$C$18*3.39*'DT-Prelim Calcs'!$C$20</f>
        <v>6.7003532470867188E-15</v>
      </c>
      <c r="EF177" s="88">
        <f t="shared" si="218"/>
        <v>1</v>
      </c>
      <c r="EG177" s="110">
        <f>EE176*'DT-Prelim Calcs'!$C$11+EG176</f>
        <v>9.4647904472821693</v>
      </c>
      <c r="EH177" s="110">
        <f>EH176+0.5*EE177*'DT-Prelim Calcs'!$C$11^2+EG177*'DT-Prelim Calcs'!$C$11</f>
        <v>63.420094749333373</v>
      </c>
      <c r="EI177" s="110">
        <f>MIN('Drive Train'!$G$35-EC176*'DT-Prelim Calcs'!$C$21*'Drive Train'!$G$38,EI176+EC$2)</f>
        <v>11.10831643494341</v>
      </c>
      <c r="EJ177" s="110">
        <f>'Drive Train'!$G$35-EC177*'DT-Prelim Calcs'!$C$21*'Drive Train'!$G$38</f>
        <v>11.10831643494341</v>
      </c>
      <c r="EK177" s="1">
        <f>IF(EH177&gt;='Drive Train'!$G$30,1,0)</f>
        <v>1</v>
      </c>
      <c r="EL177" s="110">
        <f t="shared" si="258"/>
        <v>0</v>
      </c>
      <c r="EM177" s="119">
        <f>EM176+'DT-Prelim Calcs'!$C$11</f>
        <v>6.9200000000000053</v>
      </c>
      <c r="EN177" s="2">
        <f>EX177/'Drive Train'!$G$35</f>
        <v>0.87467058542861498</v>
      </c>
      <c r="EO177" s="88">
        <f>EV177*12*60/(PI() * 'Drive Train'!$G$17)/EN$2*EN177</f>
        <v>4110.8369398423256</v>
      </c>
      <c r="EP177" s="2">
        <f>('DT-Prelim Calcs'!$C$6*EN177-EO177)/('DT-Prelim Calcs'!$C$6*EN177)*'DT-Prelim Calcs'!$C$7*EN177</f>
        <v>0.24077181223899105</v>
      </c>
      <c r="EQ177" s="110">
        <f>EP177/'DT-Prelim Calcs'!$C$7*('DT-Prelim Calcs'!$C$8-'DT-Prelim Calcs'!$C$9)+'DT-Prelim Calcs'!$C$9</f>
        <v>17.685372945073215</v>
      </c>
      <c r="ER177" s="110">
        <f t="shared" si="219"/>
        <v>17.685372945073215</v>
      </c>
      <c r="ES177" s="2">
        <f t="shared" si="259"/>
        <v>-8.3266726846886741E-17</v>
      </c>
      <c r="ET177" s="110">
        <f>ES177*'DT-Prelim Calcs'!$C$21/EN$2/'DT-Prelim Calcs'!$C$19/'DT-Prelim Calcs'!$C$18*3.39*'DT-Prelim Calcs'!$C$20</f>
        <v>-4.5356237364894706E-15</v>
      </c>
      <c r="EU177" s="88">
        <f t="shared" si="220"/>
        <v>1</v>
      </c>
      <c r="EV177" s="110">
        <f>ET176*'DT-Prelim Calcs'!$C$11+EV176</f>
        <v>8.3892460782728335</v>
      </c>
      <c r="EW177" s="110">
        <f>EW176+0.5*ET177*'DT-Prelim Calcs'!$C$11^2+EV177*'DT-Prelim Calcs'!$C$11</f>
        <v>56.510139208206297</v>
      </c>
      <c r="EX177" s="110">
        <f>MIN('Drive Train'!$G$35-ER176*'DT-Prelim Calcs'!$C$21*'Drive Train'!$G$38,EX176+ER$2)</f>
        <v>11.10831643494341</v>
      </c>
      <c r="EY177" s="110">
        <f>'Drive Train'!$G$35-ER177*'DT-Prelim Calcs'!$C$21*'Drive Train'!$G$38</f>
        <v>11.10831643494341</v>
      </c>
      <c r="EZ177" s="1">
        <f>IF(EW177&gt;='Drive Train'!$G$30,1,0)</f>
        <v>1</v>
      </c>
      <c r="FA177" s="110">
        <f t="shared" si="260"/>
        <v>0</v>
      </c>
      <c r="FB177" s="119">
        <f>FB176+'DT-Prelim Calcs'!$C$11</f>
        <v>6.9200000000000053</v>
      </c>
      <c r="FC177" s="2">
        <f>FM177/'Drive Train'!$G$35</f>
        <v>0.87467058542861498</v>
      </c>
      <c r="FD177" s="88">
        <f>FK177*12*60/(PI() * 'Drive Train'!$G$17)/FC$2*FC177</f>
        <v>4110.8369398423247</v>
      </c>
      <c r="FE177" s="2">
        <f>('DT-Prelim Calcs'!$C$6*FC177-FD177)/('DT-Prelim Calcs'!$C$6*FC177)*'DT-Prelim Calcs'!$C$7*FC177</f>
        <v>0.24077181223899125</v>
      </c>
      <c r="FF177" s="110">
        <f>FE177/'DT-Prelim Calcs'!$C$7*('DT-Prelim Calcs'!$C$8-'DT-Prelim Calcs'!$C$9)+'DT-Prelim Calcs'!$C$9</f>
        <v>17.685372945073226</v>
      </c>
      <c r="FG177" s="110">
        <f t="shared" si="221"/>
        <v>17.685372945073226</v>
      </c>
      <c r="FH177" s="2">
        <f t="shared" si="261"/>
        <v>1.1102230246251565E-16</v>
      </c>
      <c r="FI177" s="110">
        <f>FH177*'DT-Prelim Calcs'!$C$21/FC$2/'DT-Prelim Calcs'!$C$19/'DT-Prelim Calcs'!$C$18*3.39*'DT-Prelim Calcs'!$C$20</f>
        <v>6.7347140329692135E-15</v>
      </c>
      <c r="FJ177" s="88">
        <f t="shared" si="222"/>
        <v>1</v>
      </c>
      <c r="FK177" s="110">
        <f>FI176*'DT-Prelim Calcs'!$C$11+FK176</f>
        <v>7.5332005600817276</v>
      </c>
      <c r="FL177" s="110">
        <f>FL176+0.5*FI177*'DT-Prelim Calcs'!$C$11^2+FK177*'DT-Prelim Calcs'!$C$11</f>
        <v>50.933826882086805</v>
      </c>
      <c r="FM177" s="110">
        <f>MIN('Drive Train'!$G$35-FG176*'DT-Prelim Calcs'!$C$21*'Drive Train'!$G$38,FM176+FG$2)</f>
        <v>11.10831643494341</v>
      </c>
      <c r="FN177" s="110">
        <f>'Drive Train'!$G$35-FG177*'DT-Prelim Calcs'!$C$21*'Drive Train'!$G$38</f>
        <v>11.10831643494341</v>
      </c>
      <c r="FO177" s="1">
        <f>IF(FL177&gt;='Drive Train'!$G$30,1,0)</f>
        <v>1</v>
      </c>
      <c r="FP177" s="110">
        <f t="shared" si="262"/>
        <v>0</v>
      </c>
      <c r="FQ177" s="119">
        <f>FQ176+'DT-Prelim Calcs'!$C$11</f>
        <v>6.9200000000000053</v>
      </c>
      <c r="FR177" s="2">
        <f>GB177/'Drive Train'!$G$35</f>
        <v>0.87467058542861498</v>
      </c>
      <c r="FS177" s="88">
        <f>FZ177*12*60/(PI() * 'Drive Train'!$G$17)/FR$2*FR177</f>
        <v>4110.8369398423247</v>
      </c>
      <c r="FT177" s="2">
        <f>('DT-Prelim Calcs'!$C$6*FR177-FS177)/('DT-Prelim Calcs'!$C$6*FR177)*'DT-Prelim Calcs'!$C$7*FR177</f>
        <v>0.24077181223899125</v>
      </c>
      <c r="FU177" s="110">
        <f>FT177/'DT-Prelim Calcs'!$C$7*('DT-Prelim Calcs'!$C$8-'DT-Prelim Calcs'!$C$9)+'DT-Prelim Calcs'!$C$9</f>
        <v>17.685372945073226</v>
      </c>
      <c r="FV177" s="110">
        <f t="shared" si="223"/>
        <v>17.685372945073226</v>
      </c>
      <c r="FW177" s="2">
        <f t="shared" si="263"/>
        <v>1.3877787807814457E-16</v>
      </c>
      <c r="FX177" s="110">
        <f>FW177*'DT-Prelim Calcs'!$C$21/FR$2/'DT-Prelim Calcs'!$C$19/'DT-Prelim Calcs'!$C$18*3.39*'DT-Prelim Calcs'!$C$20</f>
        <v>9.2774121882739154E-15</v>
      </c>
      <c r="FY177" s="88">
        <f t="shared" si="224"/>
        <v>1</v>
      </c>
      <c r="FZ177" s="110">
        <f>FX176*'DT-Prelim Calcs'!$C$11+FZ176</f>
        <v>6.8356819897037893</v>
      </c>
      <c r="GA177" s="110">
        <f>GA176+0.5*FX177*'DT-Prelim Calcs'!$C$11^2+FZ177*'DT-Prelim Calcs'!$C$11</f>
        <v>46.346371524044081</v>
      </c>
      <c r="GB177" s="110">
        <f>MIN('Drive Train'!$G$35-FV176*'DT-Prelim Calcs'!$C$21*'Drive Train'!$G$38,GB176+FV$2)</f>
        <v>11.10831643494341</v>
      </c>
      <c r="GC177" s="110">
        <f>'Drive Train'!$G$35-FV177*'DT-Prelim Calcs'!$C$21*'Drive Train'!$G$38</f>
        <v>11.10831643494341</v>
      </c>
      <c r="GD177" s="1">
        <f>IF(GA177&gt;='Drive Train'!$G$30,1,0)</f>
        <v>1</v>
      </c>
      <c r="GE177" s="110">
        <f t="shared" si="264"/>
        <v>0</v>
      </c>
      <c r="GF177" s="119">
        <f>GF176+'DT-Prelim Calcs'!$C$11</f>
        <v>6.9200000000000053</v>
      </c>
      <c r="GG177" s="2">
        <f>GQ177/'Drive Train'!$G$35</f>
        <v>0.87467058540272269</v>
      </c>
      <c r="GH177" s="88">
        <f>GO177*12*60/(PI() * 'Drive Train'!$G$17)/GG$2*GG177</f>
        <v>4110.8369394763549</v>
      </c>
      <c r="GI177" s="2">
        <f>('DT-Prelim Calcs'!$C$6*GG177-GH177)/('DT-Prelim Calcs'!$C$6*GG177)*'DT-Prelim Calcs'!$C$7*GG177</f>
        <v>0.2407718122908423</v>
      </c>
      <c r="GJ177" s="110">
        <f>GI177/'DT-Prelim Calcs'!$C$7*('DT-Prelim Calcs'!$C$8-'DT-Prelim Calcs'!$C$9)+'DT-Prelim Calcs'!$C$9</f>
        <v>17.685372948235774</v>
      </c>
      <c r="GK177" s="110">
        <f t="shared" si="265"/>
        <v>17.685372948235774</v>
      </c>
      <c r="GL177" s="2">
        <f t="shared" si="266"/>
        <v>6.615868963777416E-11</v>
      </c>
      <c r="GM177" s="110">
        <f>GL177*'DT-Prelim Calcs'!$C$21/GG$2/'DT-Prelim Calcs'!$C$19/'DT-Prelim Calcs'!$C$18*3.39*'DT-Prelim Calcs'!$C$20</f>
        <v>2.4570896317098994E-9</v>
      </c>
      <c r="GN177" s="88">
        <f t="shared" si="225"/>
        <v>1</v>
      </c>
      <c r="GO177" s="110">
        <f>GM176*'DT-Prelim Calcs'!$C$11+GO176</f>
        <v>12.304227580735663</v>
      </c>
      <c r="GP177" s="110">
        <f>GP176+0.5*GM177*'DT-Prelim Calcs'!$C$11^2+GO177*'DT-Prelim Calcs'!$C$11</f>
        <v>79.066951214661856</v>
      </c>
      <c r="GQ177" s="110">
        <f>MIN('Drive Train'!$G$35-GK176*'DT-Prelim Calcs'!$C$21*'Drive Train'!$G$38,GQ176+GK$2)</f>
        <v>11.108316434614578</v>
      </c>
      <c r="GR177" s="110">
        <f>'Drive Train'!$G$35-GK177*'DT-Prelim Calcs'!$C$21*'Drive Train'!$G$38</f>
        <v>11.10831643465878</v>
      </c>
      <c r="GS177" s="1">
        <f>IF(GP177&gt;='Drive Train'!$G$30,1,0)</f>
        <v>1</v>
      </c>
      <c r="GT177" s="110">
        <f t="shared" si="267"/>
        <v>0</v>
      </c>
      <c r="GU177" s="119">
        <f>GU176+'DT-Prelim Calcs'!$C$11</f>
        <v>6.9200000000000053</v>
      </c>
      <c r="GV177" s="2">
        <f>HF177/'Drive Train'!$G$35</f>
        <v>0.87467058541010689</v>
      </c>
      <c r="GW177" s="88">
        <f>HD177*12*60/(PI() * 'Drive Train'!$G$17)/GV$2*GV177</f>
        <v>4110.8369395807258</v>
      </c>
      <c r="GX177" s="2">
        <f>('DT-Prelim Calcs'!$C$6*GV177-GW177)/('DT-Prelim Calcs'!$C$6*GV177)*'DT-Prelim Calcs'!$C$7*GV177</f>
        <v>0.2407718122760549</v>
      </c>
      <c r="GY177" s="110">
        <f>GX177/'DT-Prelim Calcs'!$C$7*('DT-Prelim Calcs'!$C$8-'DT-Prelim Calcs'!$C$9)+'DT-Prelim Calcs'!$C$9</f>
        <v>17.685372947333846</v>
      </c>
      <c r="GZ177" s="110">
        <f t="shared" si="226"/>
        <v>17.685372947333846</v>
      </c>
      <c r="HA177" s="2">
        <f t="shared" si="268"/>
        <v>4.7290976690206321E-11</v>
      </c>
      <c r="HB177" s="110">
        <f>HA177*'DT-Prelim Calcs'!$C$21/GV$2/'DT-Prelim Calcs'!$C$19/'DT-Prelim Calcs'!$C$18*3.39*'DT-Prelim Calcs'!$C$20</f>
        <v>1.7563553500702296E-9</v>
      </c>
      <c r="HC177" s="88">
        <f t="shared" si="227"/>
        <v>1</v>
      </c>
      <c r="HD177" s="110">
        <f>HB176*'DT-Prelim Calcs'!$C$11+HD176</f>
        <v>12.304227580944179</v>
      </c>
      <c r="HE177" s="110">
        <f>HE176+0.5*HB177*'DT-Prelim Calcs'!$C$11^2+HD177*'DT-Prelim Calcs'!$C$11</f>
        <v>79.7345682386878</v>
      </c>
      <c r="HF177" s="110">
        <f>MIN('Drive Train'!$G$35-GZ176*'DT-Prelim Calcs'!$C$21*'Drive Train'!$G$38,HF176+GZ$2)</f>
        <v>11.108316434708357</v>
      </c>
      <c r="HG177" s="110">
        <f>'Drive Train'!$G$35-GZ177*'DT-Prelim Calcs'!$C$21*'Drive Train'!$G$38</f>
        <v>11.108316434739953</v>
      </c>
      <c r="HH177" s="1">
        <f>IF(HE177&gt;='Drive Train'!$G$30,1,0)</f>
        <v>1</v>
      </c>
      <c r="HI177" s="110">
        <f t="shared" si="269"/>
        <v>0</v>
      </c>
      <c r="HJ177" s="119">
        <f>HJ176+'DT-Prelim Calcs'!$C$11</f>
        <v>6.9200000000000053</v>
      </c>
      <c r="HK177" s="2">
        <f>HU177/'Drive Train'!$G$35</f>
        <v>0.87467058541368448</v>
      </c>
      <c r="HL177" s="88">
        <f>HS177*12*60/(PI() * 'Drive Train'!$G$17)/HK$2*HK177</f>
        <v>4110.8369396312928</v>
      </c>
      <c r="HM177" s="2">
        <f>('DT-Prelim Calcs'!$C$6*HK177-HL177)/('DT-Prelim Calcs'!$C$6*HK177)*'DT-Prelim Calcs'!$C$7*HK177</f>
        <v>0.24077181226889041</v>
      </c>
      <c r="HN177" s="110">
        <f>HM177/'DT-Prelim Calcs'!$C$7*('DT-Prelim Calcs'!$C$8-'DT-Prelim Calcs'!$C$9)+'DT-Prelim Calcs'!$C$9</f>
        <v>17.685372946896862</v>
      </c>
      <c r="HO177" s="110">
        <f t="shared" si="228"/>
        <v>17.685372946896862</v>
      </c>
      <c r="HP177" s="2">
        <f t="shared" si="270"/>
        <v>3.8149511327745245E-11</v>
      </c>
      <c r="HQ177" s="110">
        <f>HP177*'DT-Prelim Calcs'!$C$21/HK$2/'DT-Prelim Calcs'!$C$19/'DT-Prelim Calcs'!$C$18*3.39*'DT-Prelim Calcs'!$C$20</f>
        <v>1.4168474202167689E-9</v>
      </c>
      <c r="HR177" s="88">
        <f t="shared" si="229"/>
        <v>1</v>
      </c>
      <c r="HS177" s="110">
        <f>HQ176*'DT-Prelim Calcs'!$C$11+HS176</f>
        <v>12.304227581045208</v>
      </c>
      <c r="HT177" s="110">
        <f>HT176+0.5*HQ177*'DT-Prelim Calcs'!$C$11^2+HS177*'DT-Prelim Calcs'!$C$11</f>
        <v>80.203291003457835</v>
      </c>
      <c r="HU177" s="110">
        <f>MIN('Drive Train'!$G$35-HO176*'DT-Prelim Calcs'!$C$21*'Drive Train'!$G$38,HU176+HO$2)</f>
        <v>11.108316434753792</v>
      </c>
      <c r="HV177" s="110">
        <f>'Drive Train'!$G$35-HO177*'DT-Prelim Calcs'!$C$21*'Drive Train'!$G$38</f>
        <v>11.108316434779281</v>
      </c>
      <c r="HW177" s="1">
        <f>IF(HT177&gt;='Drive Train'!$G$30,1,0)</f>
        <v>1</v>
      </c>
      <c r="HX177" s="110">
        <f t="shared" si="271"/>
        <v>0</v>
      </c>
      <c r="HY177" s="119">
        <f>HY176+'DT-Prelim Calcs'!$C$11</f>
        <v>6.9200000000000053</v>
      </c>
      <c r="HZ177" s="2">
        <f>IJ177/'Drive Train'!$G$35</f>
        <v>0.87467058541560838</v>
      </c>
      <c r="IA177" s="88">
        <f>IH177*12*60/(PI() * 'Drive Train'!$G$17)/HZ$2*HZ177</f>
        <v>4110.8369396584858</v>
      </c>
      <c r="IB177" s="2">
        <f>('DT-Prelim Calcs'!$C$6*HZ177-IA177)/('DT-Prelim Calcs'!$C$6*HZ177)*'DT-Prelim Calcs'!$C$7*HZ177</f>
        <v>0.24077181226503777</v>
      </c>
      <c r="IC177" s="110">
        <f>IB177/'DT-Prelim Calcs'!$C$7*('DT-Prelim Calcs'!$C$8-'DT-Prelim Calcs'!$C$9)+'DT-Prelim Calcs'!$C$9</f>
        <v>17.685372946661879</v>
      </c>
      <c r="ID177" s="110">
        <f t="shared" si="230"/>
        <v>17.685372946661879</v>
      </c>
      <c r="IE177" s="2">
        <f t="shared" si="272"/>
        <v>3.3233776841612439E-11</v>
      </c>
      <c r="IF177" s="110">
        <f>IE177*'DT-Prelim Calcs'!$C$21/HZ$2/'DT-Prelim Calcs'!$C$19/'DT-Prelim Calcs'!$C$18*3.39*'DT-Prelim Calcs'!$C$20</f>
        <v>1.2342803182344562E-9</v>
      </c>
      <c r="IG177" s="88">
        <f t="shared" si="231"/>
        <v>1</v>
      </c>
      <c r="IH177" s="110">
        <f>IF176*'DT-Prelim Calcs'!$C$11+IH176</f>
        <v>12.304227581099536</v>
      </c>
      <c r="II177" s="110">
        <f>II176+0.5*IF177*'DT-Prelim Calcs'!$C$11^2+IH177*'DT-Prelim Calcs'!$C$11</f>
        <v>80.532356374713672</v>
      </c>
      <c r="IJ177" s="110">
        <f>MIN('Drive Train'!$G$35-ID176*'DT-Prelim Calcs'!$C$21*'Drive Train'!$G$38,IJ176+ID$2)</f>
        <v>11.108316434778226</v>
      </c>
      <c r="IK177" s="110">
        <f>'Drive Train'!$G$35-ID177*'DT-Prelim Calcs'!$C$21*'Drive Train'!$G$38</f>
        <v>11.108316434800431</v>
      </c>
      <c r="IL177" s="1">
        <f>IF(II177&gt;='Drive Train'!$G$30,1,0)</f>
        <v>1</v>
      </c>
      <c r="IM177" s="110">
        <f t="shared" si="273"/>
        <v>0</v>
      </c>
      <c r="IN177" s="119">
        <f>IN176+'DT-Prelim Calcs'!$C$11</f>
        <v>6.9200000000000053</v>
      </c>
      <c r="IO177" s="2">
        <f>IY177/'Drive Train'!$G$35</f>
        <v>0.87467058541673781</v>
      </c>
      <c r="IP177" s="88">
        <f>IW177*12*60/(PI() * 'Drive Train'!$G$17)/IO$2*IO177</f>
        <v>4110.8369396744492</v>
      </c>
      <c r="IQ177" s="2">
        <f>('DT-Prelim Calcs'!$C$6*IO177-IP177)/('DT-Prelim Calcs'!$C$6*IO177)*'DT-Prelim Calcs'!$C$7*IO177</f>
        <v>0.24077181226277602</v>
      </c>
      <c r="IR177" s="110">
        <f>IQ177/'DT-Prelim Calcs'!$C$7*('DT-Prelim Calcs'!$C$8-'DT-Prelim Calcs'!$C$9)+'DT-Prelim Calcs'!$C$9</f>
        <v>17.685372946523927</v>
      </c>
      <c r="IS177" s="110">
        <f t="shared" si="232"/>
        <v>17.685372946523927</v>
      </c>
      <c r="IT177" s="2">
        <f t="shared" si="274"/>
        <v>3.0347918622553038E-11</v>
      </c>
      <c r="IU177" s="110">
        <f>IT177*'DT-Prelim Calcs'!$C$21/IO$2/'DT-Prelim Calcs'!$C$19/'DT-Prelim Calcs'!$C$18*3.39*'DT-Prelim Calcs'!$C$20</f>
        <v>1.1271014676940569E-9</v>
      </c>
      <c r="IV177" s="88">
        <f t="shared" si="233"/>
        <v>1</v>
      </c>
      <c r="IW177" s="110">
        <f>IU176*'DT-Prelim Calcs'!$C$11+IW176</f>
        <v>12.304227581131428</v>
      </c>
      <c r="IX177" s="110">
        <f>IX176+0.5*IU177*'DT-Prelim Calcs'!$C$11^2+IW177*'DT-Prelim Calcs'!$C$11</f>
        <v>80.765074156162939</v>
      </c>
      <c r="IY177" s="110">
        <f>MIN('Drive Train'!$G$35-IS176*'DT-Prelim Calcs'!$C$21*'Drive Train'!$G$38,IY176+IS$2)</f>
        <v>11.10831643479257</v>
      </c>
      <c r="IZ177" s="110">
        <f>'Drive Train'!$G$35-IS177*'DT-Prelim Calcs'!$C$21*'Drive Train'!$G$38</f>
        <v>11.108316434812846</v>
      </c>
      <c r="JA177" s="1">
        <f>IF(IX177&gt;='Drive Train'!$G$30,1,0)</f>
        <v>1</v>
      </c>
      <c r="JB177" s="110">
        <f t="shared" si="275"/>
        <v>0</v>
      </c>
      <c r="JC177" s="119">
        <f>JC176+'DT-Prelim Calcs'!$C$11</f>
        <v>6.9200000000000053</v>
      </c>
      <c r="JD177" s="2">
        <f>JN177/'Drive Train'!$G$35</f>
        <v>0.87467058541739928</v>
      </c>
      <c r="JE177" s="88">
        <f>JL177*12*60/(PI() * 'Drive Train'!$G$17)/JD$2*JD177</f>
        <v>4110.8369396837988</v>
      </c>
      <c r="JF177" s="2">
        <f>('DT-Prelim Calcs'!$C$6*JD177-JE177)/('DT-Prelim Calcs'!$C$6*JD177)*'DT-Prelim Calcs'!$C$7*JD177</f>
        <v>0.24077181226145145</v>
      </c>
      <c r="JG177" s="110">
        <f>JF177/'DT-Prelim Calcs'!$C$7*('DT-Prelim Calcs'!$C$8-'DT-Prelim Calcs'!$C$9)+'DT-Prelim Calcs'!$C$9</f>
        <v>17.685372946443138</v>
      </c>
      <c r="JH177" s="110">
        <f t="shared" si="234"/>
        <v>17.685372946443138</v>
      </c>
      <c r="JI177" s="2">
        <f t="shared" si="276"/>
        <v>2.8657909378893009E-11</v>
      </c>
      <c r="JJ177" s="110">
        <f>JI177*'DT-Prelim Calcs'!$C$21/JD$2/'DT-Prelim Calcs'!$C$19/'DT-Prelim Calcs'!$C$18*3.39*'DT-Prelim Calcs'!$C$20</f>
        <v>1.064335650946078E-9</v>
      </c>
      <c r="JK177" s="88">
        <f t="shared" si="235"/>
        <v>1</v>
      </c>
      <c r="JL177" s="110">
        <f>JJ176*'DT-Prelim Calcs'!$C$11+JL176</f>
        <v>12.304227581150105</v>
      </c>
      <c r="JM177" s="110">
        <f>JM176+0.5*JJ177*'DT-Prelim Calcs'!$C$11^2+JL177*'DT-Prelim Calcs'!$C$11</f>
        <v>80.922706900319497</v>
      </c>
      <c r="JN177" s="110">
        <f>MIN('Drive Train'!$G$35-JH176*'DT-Prelim Calcs'!$C$21*'Drive Train'!$G$38,JN176+JH$2)</f>
        <v>11.108316434800971</v>
      </c>
      <c r="JO177" s="110">
        <f>'Drive Train'!$G$35-JH177*'DT-Prelim Calcs'!$C$21*'Drive Train'!$G$38</f>
        <v>11.108316434820116</v>
      </c>
      <c r="JP177" s="1">
        <f>IF(JM177&gt;='Drive Train'!$G$30,1,0)</f>
        <v>1</v>
      </c>
      <c r="JQ177" s="110">
        <f>MIN(JG177,'DT-Prelim Calcs'!$C$10)*'DT-Prelim Calcs'!$C$11*1000/60/60*(1-JP177)</f>
        <v>0</v>
      </c>
      <c r="JR177" s="119">
        <f>JR176+'DT-Prelim Calcs'!$C$11</f>
        <v>6.9200000000000053</v>
      </c>
      <c r="JS177" s="2">
        <f>KC177/'Drive Train'!$G$35</f>
        <v>0.87467058541764253</v>
      </c>
      <c r="JT177" s="88">
        <f>KA177*12*60/(PI() * 'Drive Train'!$G$17)/JS$2*JS177</f>
        <v>4110.8369396872376</v>
      </c>
      <c r="JU177" s="2">
        <f>('DT-Prelim Calcs'!$C$6*JS177-JT177)/('DT-Prelim Calcs'!$C$6*JS177)*'DT-Prelim Calcs'!$C$7*JS177</f>
        <v>0.24077181226096414</v>
      </c>
      <c r="JV177" s="110">
        <f>JU177/'DT-Prelim Calcs'!$C$7*('DT-Prelim Calcs'!$C$8-'DT-Prelim Calcs'!$C$9)+'DT-Prelim Calcs'!$C$9</f>
        <v>17.685372946413416</v>
      </c>
      <c r="JW177" s="110">
        <f t="shared" si="236"/>
        <v>17.685372946413416</v>
      </c>
      <c r="JX177" s="2">
        <f t="shared" si="277"/>
        <v>2.8036156729527306E-11</v>
      </c>
      <c r="JY177" s="110">
        <f>JX177*'DT-Prelim Calcs'!$C$21/JS$2/'DT-Prelim Calcs'!$C$19/'DT-Prelim Calcs'!$C$18*3.39*'DT-Prelim Calcs'!$C$20</f>
        <v>1.0412441720094645E-9</v>
      </c>
      <c r="JZ177" s="88">
        <f t="shared" si="237"/>
        <v>1</v>
      </c>
      <c r="KA177" s="110">
        <f>JY176*'DT-Prelim Calcs'!$C$11+KA176</f>
        <v>12.304227581156974</v>
      </c>
      <c r="KB177" s="110">
        <f>KB176+0.5*JY177*'DT-Prelim Calcs'!$C$11^2+KA177*'DT-Prelim Calcs'!$C$11</f>
        <v>80.984796983649858</v>
      </c>
      <c r="KC177" s="110">
        <f>MIN('Drive Train'!$G$35-JW176*'DT-Prelim Calcs'!$C$21*'Drive Train'!$G$38,KC176+JW$2)</f>
        <v>11.10831643480406</v>
      </c>
      <c r="KD177" s="110">
        <f>'Drive Train'!$G$35-JW177*'DT-Prelim Calcs'!$C$21*'Drive Train'!$G$38</f>
        <v>11.108316434822791</v>
      </c>
      <c r="KE177" s="1">
        <f>IF(KB177&gt;='Drive Train'!$G$30,1,0)</f>
        <v>1</v>
      </c>
      <c r="KF177" s="110">
        <f>MIN(JV177,'DT-Prelim Calcs'!$C$10)*'DT-Prelim Calcs'!$C$11*1000/60/60*(1-KE177)</f>
        <v>0</v>
      </c>
      <c r="KG177" s="119">
        <f>KG176+'DT-Prelim Calcs'!$C$11</f>
        <v>6.9200000000000053</v>
      </c>
      <c r="KH177" s="2">
        <f>KR177/'Drive Train'!$G$35</f>
        <v>0.87467058541762455</v>
      </c>
      <c r="KI177" s="88">
        <f>KP177*12*60/(PI() * 'Drive Train'!$G$17)/KH$2*KH177</f>
        <v>4110.8369396869821</v>
      </c>
      <c r="KJ177" s="2">
        <f>('DT-Prelim Calcs'!$C$6*KH177-KI177)/('DT-Prelim Calcs'!$C$6*KH177)*'DT-Prelim Calcs'!$C$7*KH177</f>
        <v>0.24077181226100042</v>
      </c>
      <c r="KK177" s="110">
        <f>KJ177/'DT-Prelim Calcs'!$C$7*('DT-Prelim Calcs'!$C$8-'DT-Prelim Calcs'!$C$9)+'DT-Prelim Calcs'!$C$9</f>
        <v>17.685372946415626</v>
      </c>
      <c r="KL177" s="110">
        <f t="shared" si="238"/>
        <v>17.685372946415626</v>
      </c>
      <c r="KM177" s="2">
        <f t="shared" si="278"/>
        <v>2.8082369762927328E-11</v>
      </c>
      <c r="KN177" s="110">
        <f>KM177*'DT-Prelim Calcs'!$C$21/KH$2/'DT-Prelim Calcs'!$C$19/'DT-Prelim Calcs'!$C$18*3.39*'DT-Prelim Calcs'!$C$20</f>
        <v>1.0429604932642948E-9</v>
      </c>
      <c r="KO177" s="88">
        <f t="shared" si="239"/>
        <v>1</v>
      </c>
      <c r="KP177" s="110">
        <f>KN176*'DT-Prelim Calcs'!$C$11+KP176</f>
        <v>12.304227581156464</v>
      </c>
      <c r="KQ177" s="110">
        <f>KQ176+0.5*KN177*'DT-Prelim Calcs'!$C$11^2+KP177*'DT-Prelim Calcs'!$C$11</f>
        <v>80.980241547691023</v>
      </c>
      <c r="KR177" s="110">
        <f>MIN('Drive Train'!$G$35-KL176*'DT-Prelim Calcs'!$C$21*'Drive Train'!$G$38,KR176+KL$2)</f>
        <v>11.108316434803831</v>
      </c>
      <c r="KS177" s="110">
        <f>'Drive Train'!$G$35-KL177*'DT-Prelim Calcs'!$C$21*'Drive Train'!$G$38</f>
        <v>11.108316434822592</v>
      </c>
      <c r="KT177" s="1">
        <f>IF(KQ177&gt;='Drive Train'!$G$30,1,0)</f>
        <v>1</v>
      </c>
      <c r="KU177" s="110">
        <f>MIN(KK177,'DT-Prelim Calcs'!$C$10)*'DT-Prelim Calcs'!$C$11*1000/60/60*(1-KT177)</f>
        <v>0</v>
      </c>
      <c r="KV177" s="119">
        <f>KV176+'DT-Prelim Calcs'!$C$11</f>
        <v>6.9200000000000053</v>
      </c>
      <c r="KW177" s="2">
        <f>LG177/'Drive Train'!$G$35</f>
        <v>0.87467058541764131</v>
      </c>
      <c r="KX177" s="88">
        <f>LE177*12*60/(PI() * 'Drive Train'!$G$17)/KW$2*KW177</f>
        <v>4110.8369396872213</v>
      </c>
      <c r="KY177" s="2">
        <f>('DT-Prelim Calcs'!$C$6*KW177-KX177)/('DT-Prelim Calcs'!$C$6*KW177)*'DT-Prelim Calcs'!$C$7*KW177</f>
        <v>0.24077181226096639</v>
      </c>
      <c r="KZ177" s="110">
        <f>KY177/'DT-Prelim Calcs'!$C$7*('DT-Prelim Calcs'!$C$8-'DT-Prelim Calcs'!$C$9)+'DT-Prelim Calcs'!$C$9</f>
        <v>17.685372946413551</v>
      </c>
      <c r="LA177" s="110">
        <f t="shared" si="240"/>
        <v>17.685372946413551</v>
      </c>
      <c r="LB177" s="2">
        <f t="shared" si="279"/>
        <v>2.80389877982401E-11</v>
      </c>
      <c r="LC177" s="110">
        <f>LB177*'DT-Prelim Calcs'!$C$21/KW$2/'DT-Prelim Calcs'!$C$19/'DT-Prelim Calcs'!$C$18*3.39*'DT-Prelim Calcs'!$C$20</f>
        <v>1.0413493160142648E-9</v>
      </c>
      <c r="LD177" s="88">
        <f t="shared" si="241"/>
        <v>1</v>
      </c>
      <c r="LE177" s="110">
        <f>LC176*'DT-Prelim Calcs'!$C$11+LE176</f>
        <v>12.304227581156944</v>
      </c>
      <c r="LF177" s="110">
        <f>LF176+0.5*LC177*'DT-Prelim Calcs'!$C$11^2+LE177*'DT-Prelim Calcs'!$C$11</f>
        <v>80.984581899174444</v>
      </c>
      <c r="LG177" s="110">
        <f>MIN('Drive Train'!$G$35-LA176*'DT-Prelim Calcs'!$C$21*'Drive Train'!$G$38,LG176+LA$2)</f>
        <v>11.108316434804044</v>
      </c>
      <c r="LH177" s="110">
        <f>'Drive Train'!$G$35-LA177*'DT-Prelim Calcs'!$C$21*'Drive Train'!$G$38</f>
        <v>11.108316434822779</v>
      </c>
      <c r="LI177" s="1">
        <f>IF(LF177&gt;='Drive Train'!$G$30,1,0)</f>
        <v>1</v>
      </c>
      <c r="LJ177" s="110">
        <f>MIN(KZ177,'DT-Prelim Calcs'!$C$10)*'DT-Prelim Calcs'!$C$11*1000/60/60*(1-LI177)</f>
        <v>0</v>
      </c>
      <c r="LK177" s="119">
        <f>LK176+'DT-Prelim Calcs'!$C$11</f>
        <v>6.9200000000000053</v>
      </c>
      <c r="LL177" s="2">
        <f>LV177/'Drive Train'!$G$35</f>
        <v>0.87467058541762865</v>
      </c>
      <c r="LM177" s="88">
        <f>LT177*12*60/(PI() * 'Drive Train'!$G$17)/LL$2*LL177</f>
        <v>4110.8369396870403</v>
      </c>
      <c r="LN177" s="2">
        <f>('DT-Prelim Calcs'!$C$6*LL177-LM177)/('DT-Prelim Calcs'!$C$6*LL177)*'DT-Prelim Calcs'!$C$7*LL177</f>
        <v>0.24077181226099229</v>
      </c>
      <c r="LO177" s="110">
        <f>LN177/'DT-Prelim Calcs'!$C$7*('DT-Prelim Calcs'!$C$8-'DT-Prelim Calcs'!$C$9)+'DT-Prelim Calcs'!$C$9</f>
        <v>17.685372946415136</v>
      </c>
      <c r="LP177" s="110">
        <f t="shared" si="242"/>
        <v>17.685372946415136</v>
      </c>
      <c r="LQ177" s="2">
        <f t="shared" si="280"/>
        <v>2.8072044688798314E-11</v>
      </c>
      <c r="LR177" s="110">
        <f>LQ177*'DT-Prelim Calcs'!$C$21/LL$2/'DT-Prelim Calcs'!$C$19/'DT-Prelim Calcs'!$C$18*3.39*'DT-Prelim Calcs'!$C$20</f>
        <v>1.0425770268938464E-9</v>
      </c>
      <c r="LS177" s="88">
        <f t="shared" si="243"/>
        <v>1</v>
      </c>
      <c r="LT177" s="110">
        <f>LR176*'DT-Prelim Calcs'!$C$11+LT176</f>
        <v>12.304227581156582</v>
      </c>
      <c r="LU177" s="110">
        <f>LU176+0.5*LR177*'DT-Prelim Calcs'!$C$11^2+LT177*'DT-Prelim Calcs'!$C$11</f>
        <v>80.981706315456151</v>
      </c>
      <c r="LV177" s="110">
        <f>MIN('Drive Train'!$G$35-LP176*'DT-Prelim Calcs'!$C$21*'Drive Train'!$G$38,LV176+LP$2)</f>
        <v>11.108316434803884</v>
      </c>
      <c r="LW177" s="110">
        <f>'Drive Train'!$G$35-LP177*'DT-Prelim Calcs'!$C$21*'Drive Train'!$G$38</f>
        <v>11.108316434822637</v>
      </c>
      <c r="LX177" s="1">
        <f>IF(LU177&gt;='Drive Train'!$G$30,1,0)</f>
        <v>1</v>
      </c>
      <c r="LY177" s="110">
        <f>MIN(LO177,'DT-Prelim Calcs'!$C$10)*'DT-Prelim Calcs'!$C$11*1000/60/60*(1-LX177)</f>
        <v>0</v>
      </c>
      <c r="LZ177" s="119">
        <f>LZ176+'DT-Prelim Calcs'!$C$11</f>
        <v>6.9200000000000053</v>
      </c>
    </row>
    <row r="178" spans="18:338" x14ac:dyDescent="0.2">
      <c r="R178" s="119">
        <f>R177+'DT-Prelim Calcs'!$C$11</f>
        <v>6.9600000000000053</v>
      </c>
      <c r="S178" s="2">
        <f>AG178/'Drive Train'!$G$35</f>
        <v>0</v>
      </c>
      <c r="T178" s="88">
        <f>AE178*12*60/(PI() * 'Drive Train'!$G$17)/S$2*ABS(S178)</f>
        <v>0</v>
      </c>
      <c r="U178" s="2">
        <f>IF(OR(AD177=1,AND($C$32=Motors!$C$28,'DT-Prelim Calcs'!AI177=1)),0,IF(AG178=0,-(V177+$C$9)/($C$8-$C$9)*$C$7,($C$6*S178-T178)/($C$6*S178)*$C$7*S178))</f>
        <v>0</v>
      </c>
      <c r="V178" s="110">
        <f>IF(AND(AD177=1,AI177=1),0,ABS(U178/$C$7*($C$8-$C$9)+$C$9) *'Drive Train'!$K$55 + V177*(1-'Drive Train'!$K$55))</f>
        <v>0</v>
      </c>
      <c r="W178" s="110">
        <f t="shared" si="196"/>
        <v>0</v>
      </c>
      <c r="X178" s="2">
        <f>MAX(MIN(IF(AND(AI177=1,AG178&lt;0),-1,1)*(W178-$C$9)/($C$8-$C$9)*$C$7-$C$29*AE178/T$2 -  AI177*$C$29/2,X$2),MAX(X$4:X177)*-1)</f>
        <v>-0.19877611615902296</v>
      </c>
      <c r="Y178" s="110">
        <f t="shared" si="197"/>
        <v>0</v>
      </c>
      <c r="Z178" s="110">
        <f t="shared" si="198"/>
        <v>0</v>
      </c>
      <c r="AA178" s="110">
        <f t="shared" si="199"/>
        <v>0</v>
      </c>
      <c r="AB178" s="110" t="e">
        <f t="shared" si="200"/>
        <v>#N/A</v>
      </c>
      <c r="AC178" s="88">
        <f t="shared" si="244"/>
        <v>0</v>
      </c>
      <c r="AD178" s="1">
        <f t="shared" si="201"/>
        <v>1</v>
      </c>
      <c r="AE178" s="110">
        <f t="shared" si="202"/>
        <v>0</v>
      </c>
      <c r="AF178" s="110" t="e">
        <f t="shared" si="203"/>
        <v>#N/A</v>
      </c>
      <c r="AG178" s="110">
        <f>IF(AI177=0,MIN('Drive Train'!$G$35-W177*$C$21*'Drive Train'!$G$38,AG177+W$2)-$C$3,IF(AE177-1&lt;=0,0,IF($C$32=Motors!$C$26,MAX(ABS('Drive Train'!$G$35-W177*$C$21*'Drive Train'!$G$38)*-1,AG177-W$2),MAX(0,ABS('Drive Train'!$G$35-W177*$C$21*'Drive Train'!$G$38)*-1,AG177-W$2))))</f>
        <v>0</v>
      </c>
      <c r="AH178" s="110">
        <f>'Drive Train'!$G$35-ABS(W178)*'DT-Prelim Calcs'!$C$21*'Drive Train'!$G$38</f>
        <v>12.7</v>
      </c>
      <c r="AI178" s="1">
        <f>IF(AJ178&gt;='Drive Train'!$G$30,1,0)</f>
        <v>1</v>
      </c>
      <c r="AJ178" s="110">
        <f>AJ177+0.5*Y178*'DT-Prelim Calcs'!$C$11^2+AE178*'DT-Prelim Calcs'!$C$11</f>
        <v>27.383415475911544</v>
      </c>
      <c r="AK178" s="110">
        <f t="shared" si="281"/>
        <v>0</v>
      </c>
      <c r="AL178" s="119">
        <f>AL177+'DT-Prelim Calcs'!$C$11</f>
        <v>6.9600000000000053</v>
      </c>
      <c r="AM178" s="2">
        <f>AW178/'Drive Train'!$G$35</f>
        <v>0.81785856721120742</v>
      </c>
      <c r="AN178" s="88">
        <f>AU178*12*60/(PI() * 'Drive Train'!$G$17)/AM$2*AM178</f>
        <v>3240.569448669441</v>
      </c>
      <c r="AO178" s="2">
        <f>('DT-Prelim Calcs'!$C$6*AM178-AN178)/('DT-Prelim Calcs'!$C$6*AM178)*'DT-Prelim Calcs'!$C$7*AM178</f>
        <v>0.37078281904452987</v>
      </c>
      <c r="AP178" s="110">
        <f>AO178/'DT-Prelim Calcs'!$C$7*('DT-Prelim Calcs'!$C$8-'DT-Prelim Calcs'!$C$9)+'DT-Prelim Calcs'!$C$9</f>
        <v>25.615122296333031</v>
      </c>
      <c r="AQ178" s="110">
        <f t="shared" si="205"/>
        <v>25.615122296333031</v>
      </c>
      <c r="AR178" s="2">
        <f t="shared" si="245"/>
        <v>0.16779824304321264</v>
      </c>
      <c r="AS178" s="110">
        <f>AR178*'DT-Prelim Calcs'!$C$21/AM$2/'DT-Prelim Calcs'!$C$19/'DT-Prelim Calcs'!$C$18*3.39*'DT-Prelim Calcs'!$C$20</f>
        <v>1.8695744676533477</v>
      </c>
      <c r="AT178" s="88">
        <f t="shared" si="206"/>
        <v>0</v>
      </c>
      <c r="AU178" s="110">
        <f>AS177*'DT-Prelim Calcs'!$C$11+AU177</f>
        <v>34.577253810323647</v>
      </c>
      <c r="AV178" s="110">
        <f>AV177+0.5*AS178*'DT-Prelim Calcs'!$C$11^2+AU178*'DT-Prelim Calcs'!$C$11</f>
        <v>151.6937261725227</v>
      </c>
      <c r="AW178" s="110">
        <f>MIN('Drive Train'!$G$35-AQ177*'DT-Prelim Calcs'!$C$21*'Drive Train'!$G$38,AW177+AQ$2)</f>
        <v>10.386803803582334</v>
      </c>
      <c r="AX178" s="110">
        <f>'Drive Train'!$G$35-AQ178*'DT-Prelim Calcs'!$C$21*'Drive Train'!$G$38</f>
        <v>10.394638993330027</v>
      </c>
      <c r="AY178" s="1">
        <f>IF(AV178&gt;='Drive Train'!$G$30,1,0)</f>
        <v>1</v>
      </c>
      <c r="AZ178" s="110">
        <f t="shared" si="246"/>
        <v>0</v>
      </c>
      <c r="BA178" s="119">
        <f>BA177+'DT-Prelim Calcs'!$C$11</f>
        <v>6.9600000000000053</v>
      </c>
      <c r="BB178" s="2">
        <f>BL178/'Drive Train'!$G$35</f>
        <v>0.87162053452456112</v>
      </c>
      <c r="BC178" s="88">
        <f>BJ178*12*60/(PI() * 'Drive Train'!$G$17)/BB$2*BB178</f>
        <v>4064.6567918190422</v>
      </c>
      <c r="BD178" s="2">
        <f>('DT-Prelim Calcs'!$C$6*BB178-BC178)/('DT-Prelim Calcs'!$C$6*BB178)*'DT-Prelim Calcs'!$C$7*BB178</f>
        <v>0.24762089949044452</v>
      </c>
      <c r="BE178" s="110">
        <f>BD178/'DT-Prelim Calcs'!$C$7*('DT-Prelim Calcs'!$C$8-'DT-Prelim Calcs'!$C$9)+'DT-Prelim Calcs'!$C$9</f>
        <v>18.103118692324983</v>
      </c>
      <c r="BF178" s="110">
        <f t="shared" si="207"/>
        <v>18.103118692324983</v>
      </c>
      <c r="BG178" s="2">
        <f t="shared" si="247"/>
        <v>8.7207945280878829E-3</v>
      </c>
      <c r="BH178" s="110">
        <f>BG178*'DT-Prelim Calcs'!$C$21/BB$2/'DT-Prelim Calcs'!$C$19/'DT-Prelim Calcs'!$C$18*3.39*'DT-Prelim Calcs'!$C$20</f>
        <v>0.15114609789270367</v>
      </c>
      <c r="BI178" s="88">
        <f t="shared" si="208"/>
        <v>1</v>
      </c>
      <c r="BJ178" s="110">
        <f>BH177*'DT-Prelim Calcs'!$C$11+BJ177</f>
        <v>26.1612368873094</v>
      </c>
      <c r="BK178" s="110">
        <f>BK177+0.5*BH178*'DT-Prelim Calcs'!$C$11^2+BJ178*'DT-Prelim Calcs'!$C$11</f>
        <v>142.8346032200443</v>
      </c>
      <c r="BL178" s="110">
        <f>MIN('Drive Train'!$G$35-BF177*'DT-Prelim Calcs'!$C$21*'Drive Train'!$G$38,BL177+BF$2)</f>
        <v>11.069580788461925</v>
      </c>
      <c r="BM178" s="110">
        <f>'Drive Train'!$G$35-BF178*'DT-Prelim Calcs'!$C$21*'Drive Train'!$G$38</f>
        <v>11.070719317690751</v>
      </c>
      <c r="BN178" s="1">
        <f>IF(BK178&gt;='Drive Train'!$G$30,1,0)</f>
        <v>1</v>
      </c>
      <c r="BO178" s="110">
        <f t="shared" si="248"/>
        <v>0</v>
      </c>
      <c r="BP178" s="119">
        <f>BP177+'DT-Prelim Calcs'!$C$11</f>
        <v>6.9600000000000053</v>
      </c>
      <c r="BQ178" s="2">
        <f>CA178/'Drive Train'!$G$35</f>
        <v>0.87463446859579153</v>
      </c>
      <c r="BR178" s="88">
        <f>BY178*12*60/(PI() * 'Drive Train'!$G$17)/BQ$2*BQ178</f>
        <v>4110.2987406380498</v>
      </c>
      <c r="BS178" s="2">
        <f>('DT-Prelim Calcs'!$C$6*BQ178-BR178)/('DT-Prelim Calcs'!$C$6*BQ178)*'DT-Prelim Calcs'!$C$7*BQ178</f>
        <v>0.24085082943587932</v>
      </c>
      <c r="BT178" s="110">
        <f>BS178/'DT-Prelim Calcs'!$C$7*('DT-Prelim Calcs'!$C$8-'DT-Prelim Calcs'!$C$9)+'DT-Prelim Calcs'!$C$9</f>
        <v>17.690192433677744</v>
      </c>
      <c r="BU178" s="110">
        <f t="shared" si="209"/>
        <v>17.690192433677744</v>
      </c>
      <c r="BV178" s="2">
        <f t="shared" si="249"/>
        <v>1.0059849576773972E-4</v>
      </c>
      <c r="BW178" s="110">
        <f>BV178*'DT-Prelim Calcs'!$C$21/BQ$2/'DT-Prelim Calcs'!$C$19/'DT-Prelim Calcs'!$C$18*3.39*'DT-Prelim Calcs'!$C$20</f>
        <v>2.3662353467233262E-3</v>
      </c>
      <c r="BX178" s="88">
        <f t="shared" si="210"/>
        <v>1</v>
      </c>
      <c r="BY178" s="110">
        <f>BW177*'DT-Prelim Calcs'!$C$11+BY177</f>
        <v>19.425986378628576</v>
      </c>
      <c r="BZ178" s="110">
        <f>BZ177+0.5*BW178*'DT-Prelim Calcs'!$C$11^2+BY178*'DT-Prelim Calcs'!$C$11</f>
        <v>118.9750948699367</v>
      </c>
      <c r="CA178" s="110">
        <f>MIN('Drive Train'!$G$35-BU177*'DT-Prelim Calcs'!$C$21*'Drive Train'!$G$38,CA177+BU$2)</f>
        <v>11.107857751166552</v>
      </c>
      <c r="CB178" s="110">
        <f>'Drive Train'!$G$35-BU178*'DT-Prelim Calcs'!$C$21*'Drive Train'!$G$38</f>
        <v>11.107882680969002</v>
      </c>
      <c r="CC178" s="1">
        <f>IF(BZ178&gt;='Drive Train'!$G$30,1,0)</f>
        <v>1</v>
      </c>
      <c r="CD178" s="110">
        <f t="shared" si="250"/>
        <v>0</v>
      </c>
      <c r="CE178" s="119">
        <f>CE177+'DT-Prelim Calcs'!$C$11</f>
        <v>6.9600000000000053</v>
      </c>
      <c r="CF178" s="2">
        <f>CP178/'Drive Train'!$G$35</f>
        <v>0.87467048885209531</v>
      </c>
      <c r="CG178" s="88">
        <f>CN178*12*60/(PI() * 'Drive Train'!$G$17)/CF$2*CF178</f>
        <v>4110.8355304113766</v>
      </c>
      <c r="CH178" s="2">
        <f>('DT-Prelim Calcs'!$C$6*CF178-CG178)/('DT-Prelim Calcs'!$C$6*CF178)*'DT-Prelim Calcs'!$C$7*CF178</f>
        <v>0.2407720163567898</v>
      </c>
      <c r="CI178" s="110">
        <f>CH178/'DT-Prelim Calcs'!$C$7*('DT-Prelim Calcs'!$C$8-'DT-Prelim Calcs'!$C$9)+'DT-Prelim Calcs'!$C$9</f>
        <v>17.685385394811295</v>
      </c>
      <c r="CJ178" s="110">
        <f t="shared" si="211"/>
        <v>17.685385394811295</v>
      </c>
      <c r="CK178" s="2">
        <f t="shared" si="251"/>
        <v>2.6008345180295045E-7</v>
      </c>
      <c r="CL178" s="110">
        <f>CK178*'DT-Prelim Calcs'!$C$21/CF$2/'DT-Prelim Calcs'!$C$19/'DT-Prelim Calcs'!$C$18*3.39*'DT-Prelim Calcs'!$C$20</f>
        <v>7.7274608224946237E-6</v>
      </c>
      <c r="CM178" s="88">
        <f t="shared" si="212"/>
        <v>1</v>
      </c>
      <c r="CN178" s="110">
        <f>CL177*'DT-Prelim Calcs'!$C$11+CN177</f>
        <v>15.38028090179848</v>
      </c>
      <c r="CO178" s="110">
        <f>CO177+0.5*CL178*'DT-Prelim Calcs'!$C$11^2+CN178*'DT-Prelim Calcs'!$C$11</f>
        <v>99.017707116543306</v>
      </c>
      <c r="CP178" s="110">
        <f>MIN('Drive Train'!$G$35-CJ177*'DT-Prelim Calcs'!$C$21*'Drive Train'!$G$38,CP177+CJ$2)</f>
        <v>11.10831520842161</v>
      </c>
      <c r="CQ178" s="110">
        <f>'Drive Train'!$G$35-CJ178*'DT-Prelim Calcs'!$C$21*'Drive Train'!$G$38</f>
        <v>11.108315314466983</v>
      </c>
      <c r="CR178" s="1">
        <f>IF(CO178&gt;='Drive Train'!$G$30,1,0)</f>
        <v>1</v>
      </c>
      <c r="CS178" s="110">
        <f t="shared" si="252"/>
        <v>0</v>
      </c>
      <c r="CT178" s="119">
        <f>CT177+'DT-Prelim Calcs'!$C$11</f>
        <v>6.9600000000000053</v>
      </c>
      <c r="CU178" s="2">
        <f>DE178/'Drive Train'!$G$35</f>
        <v>0.87467058537588749</v>
      </c>
      <c r="CV178" s="88">
        <f>DC178*12*60/(PI() * 'Drive Train'!$G$17)/CU$2*CU178</f>
        <v>4110.8369390926655</v>
      </c>
      <c r="CW178" s="2">
        <f>('DT-Prelim Calcs'!$C$6*CU178-CV178)/('DT-Prelim Calcs'!$C$6*CU178)*'DT-Prelim Calcs'!$C$7*CU178</f>
        <v>0.24077181234564196</v>
      </c>
      <c r="CX178" s="110">
        <f>CW178/'DT-Prelim Calcs'!$C$7*('DT-Prelim Calcs'!$C$8-'DT-Prelim Calcs'!$C$9)+'DT-Prelim Calcs'!$C$9</f>
        <v>17.685372951578163</v>
      </c>
      <c r="CY178" s="110">
        <f t="shared" si="213"/>
        <v>17.685372951578163</v>
      </c>
      <c r="CZ178" s="2">
        <f t="shared" si="253"/>
        <v>1.3604406490230758E-10</v>
      </c>
      <c r="DA178" s="110">
        <f>CZ178*'DT-Prelim Calcs'!$C$21/CU$2/'DT-Prelim Calcs'!$C$19/'DT-Prelim Calcs'!$C$18*3.39*'DT-Prelim Calcs'!$C$20</f>
        <v>4.8841663539397299E-9</v>
      </c>
      <c r="DB178" s="88">
        <f t="shared" si="214"/>
        <v>1</v>
      </c>
      <c r="DC178" s="110">
        <f>DA177*'DT-Prelim Calcs'!$C$11+DC177</f>
        <v>12.728511289618687</v>
      </c>
      <c r="DD178" s="110">
        <f>DD177+0.5*DA178*'DT-Prelim Calcs'!$C$11^2+DC178*'DT-Prelim Calcs'!$C$11</f>
        <v>83.981006921464527</v>
      </c>
      <c r="DE178" s="110">
        <f>MIN('Drive Train'!$G$35-CY177*'DT-Prelim Calcs'!$C$21*'Drive Train'!$G$38,DE177+CY$2)</f>
        <v>11.108316434273771</v>
      </c>
      <c r="DF178" s="110">
        <f>'Drive Train'!$G$35-CY178*'DT-Prelim Calcs'!$C$21*'Drive Train'!$G$38</f>
        <v>11.108316434357965</v>
      </c>
      <c r="DG178" s="1">
        <f>IF(DD178&gt;='Drive Train'!$G$30,1,0)</f>
        <v>1</v>
      </c>
      <c r="DH178" s="110">
        <f t="shared" si="254"/>
        <v>0</v>
      </c>
      <c r="DI178" s="119">
        <f>DI177+'DT-Prelim Calcs'!$C$11</f>
        <v>6.9600000000000053</v>
      </c>
      <c r="DJ178" s="2">
        <f>DT178/'Drive Train'!$G$35</f>
        <v>0.87467058542860998</v>
      </c>
      <c r="DK178" s="88">
        <f>DR178*12*60/(PI() * 'Drive Train'!$G$17)/DJ$2*DJ178</f>
        <v>4110.8369398422565</v>
      </c>
      <c r="DL178" s="2">
        <f>('DT-Prelim Calcs'!$C$6*DJ178-DK178)/('DT-Prelim Calcs'!$C$6*DJ178)*'DT-Prelim Calcs'!$C$7*DJ178</f>
        <v>0.24077181223900071</v>
      </c>
      <c r="DM178" s="110">
        <f>DL178/'DT-Prelim Calcs'!$C$7*('DT-Prelim Calcs'!$C$8-'DT-Prelim Calcs'!$C$9)+'DT-Prelim Calcs'!$C$9</f>
        <v>17.685372945073802</v>
      </c>
      <c r="DN178" s="110">
        <f t="shared" si="215"/>
        <v>17.685372945073802</v>
      </c>
      <c r="DO178" s="2">
        <f t="shared" si="255"/>
        <v>1.2295719997723609E-14</v>
      </c>
      <c r="DP178" s="110">
        <f>DO178*'DT-Prelim Calcs'!$C$21/DJ$2/'DT-Prelim Calcs'!$C$19/'DT-Prelim Calcs'!$C$18*3.39*'DT-Prelim Calcs'!$C$20</f>
        <v>5.1754215696215461E-13</v>
      </c>
      <c r="DQ178" s="88">
        <f t="shared" si="216"/>
        <v>1</v>
      </c>
      <c r="DR178" s="110">
        <f>DP177*'DT-Prelim Calcs'!$C$11+DR177</f>
        <v>10.85667139541178</v>
      </c>
      <c r="DS178" s="110">
        <f>DS177+0.5*DP178*'DT-Prelim Calcs'!$C$11^2+DR178*'DT-Prelim Calcs'!$C$11</f>
        <v>72.595794403650302</v>
      </c>
      <c r="DT178" s="110">
        <f>MIN('Drive Train'!$G$35-DN177*'DT-Prelim Calcs'!$C$21*'Drive Train'!$G$38,DT177+DN$2)</f>
        <v>11.108316434943346</v>
      </c>
      <c r="DU178" s="110">
        <f>'Drive Train'!$G$35-DN178*'DT-Prelim Calcs'!$C$21*'Drive Train'!$G$38</f>
        <v>11.108316434943358</v>
      </c>
      <c r="DV178" s="1">
        <f>IF(DS178&gt;='Drive Train'!$G$30,1,0)</f>
        <v>1</v>
      </c>
      <c r="DW178" s="110">
        <f t="shared" si="256"/>
        <v>0</v>
      </c>
      <c r="DX178" s="119">
        <f>DX177+'DT-Prelim Calcs'!$C$11</f>
        <v>6.9600000000000053</v>
      </c>
      <c r="DY178" s="2">
        <f>EI178/'Drive Train'!$G$35</f>
        <v>0.87467058542861498</v>
      </c>
      <c r="DZ178" s="88">
        <f>EG178*12*60/(PI() * 'Drive Train'!$G$17)/DY$2*DY178</f>
        <v>4110.8369398423247</v>
      </c>
      <c r="EA178" s="2">
        <f>('DT-Prelim Calcs'!$C$6*DY178-DZ178)/('DT-Prelim Calcs'!$C$6*DY178)*'DT-Prelim Calcs'!$C$7*DY178</f>
        <v>0.24077181223899125</v>
      </c>
      <c r="EB178" s="110">
        <f>EA178/'DT-Prelim Calcs'!$C$7*('DT-Prelim Calcs'!$C$8-'DT-Prelim Calcs'!$C$9)+'DT-Prelim Calcs'!$C$9</f>
        <v>17.685372945073226</v>
      </c>
      <c r="EC178" s="110">
        <f t="shared" si="217"/>
        <v>17.685372945073226</v>
      </c>
      <c r="ED178" s="2">
        <f t="shared" si="257"/>
        <v>1.3877787807814457E-16</v>
      </c>
      <c r="EE178" s="110">
        <f>ED178*'DT-Prelim Calcs'!$C$21/DY$2/'DT-Prelim Calcs'!$C$19/'DT-Prelim Calcs'!$C$18*3.39*'DT-Prelim Calcs'!$C$20</f>
        <v>6.7003532470867188E-15</v>
      </c>
      <c r="EF178" s="88">
        <f t="shared" si="218"/>
        <v>1</v>
      </c>
      <c r="EG178" s="110">
        <f>EE177*'DT-Prelim Calcs'!$C$11+EG177</f>
        <v>9.4647904472821693</v>
      </c>
      <c r="EH178" s="110">
        <f>EH177+0.5*EE178*'DT-Prelim Calcs'!$C$11^2+EG178*'DT-Prelim Calcs'!$C$11</f>
        <v>63.798686367224661</v>
      </c>
      <c r="EI178" s="110">
        <f>MIN('Drive Train'!$G$35-EC177*'DT-Prelim Calcs'!$C$21*'Drive Train'!$G$38,EI177+EC$2)</f>
        <v>11.10831643494341</v>
      </c>
      <c r="EJ178" s="110">
        <f>'Drive Train'!$G$35-EC178*'DT-Prelim Calcs'!$C$21*'Drive Train'!$G$38</f>
        <v>11.10831643494341</v>
      </c>
      <c r="EK178" s="1">
        <f>IF(EH178&gt;='Drive Train'!$G$30,1,0)</f>
        <v>1</v>
      </c>
      <c r="EL178" s="110">
        <f t="shared" si="258"/>
        <v>0</v>
      </c>
      <c r="EM178" s="119">
        <f>EM177+'DT-Prelim Calcs'!$C$11</f>
        <v>6.9600000000000053</v>
      </c>
      <c r="EN178" s="2">
        <f>EX178/'Drive Train'!$G$35</f>
        <v>0.87467058542861498</v>
      </c>
      <c r="EO178" s="88">
        <f>EV178*12*60/(PI() * 'Drive Train'!$G$17)/EN$2*EN178</f>
        <v>4110.8369398423256</v>
      </c>
      <c r="EP178" s="2">
        <f>('DT-Prelim Calcs'!$C$6*EN178-EO178)/('DT-Prelim Calcs'!$C$6*EN178)*'DT-Prelim Calcs'!$C$7*EN178</f>
        <v>0.24077181223899105</v>
      </c>
      <c r="EQ178" s="110">
        <f>EP178/'DT-Prelim Calcs'!$C$7*('DT-Prelim Calcs'!$C$8-'DT-Prelim Calcs'!$C$9)+'DT-Prelim Calcs'!$C$9</f>
        <v>17.685372945073215</v>
      </c>
      <c r="ER178" s="110">
        <f t="shared" si="219"/>
        <v>17.685372945073215</v>
      </c>
      <c r="ES178" s="2">
        <f t="shared" si="259"/>
        <v>-8.3266726846886741E-17</v>
      </c>
      <c r="ET178" s="110">
        <f>ES178*'DT-Prelim Calcs'!$C$21/EN$2/'DT-Prelim Calcs'!$C$19/'DT-Prelim Calcs'!$C$18*3.39*'DT-Prelim Calcs'!$C$20</f>
        <v>-4.5356237364894706E-15</v>
      </c>
      <c r="EU178" s="88">
        <f t="shared" si="220"/>
        <v>1</v>
      </c>
      <c r="EV178" s="110">
        <f>ET177*'DT-Prelim Calcs'!$C$11+EV177</f>
        <v>8.3892460782728335</v>
      </c>
      <c r="EW178" s="110">
        <f>EW177+0.5*ET178*'DT-Prelim Calcs'!$C$11^2+EV178*'DT-Prelim Calcs'!$C$11</f>
        <v>56.845709051337209</v>
      </c>
      <c r="EX178" s="110">
        <f>MIN('Drive Train'!$G$35-ER177*'DT-Prelim Calcs'!$C$21*'Drive Train'!$G$38,EX177+ER$2)</f>
        <v>11.10831643494341</v>
      </c>
      <c r="EY178" s="110">
        <f>'Drive Train'!$G$35-ER178*'DT-Prelim Calcs'!$C$21*'Drive Train'!$G$38</f>
        <v>11.10831643494341</v>
      </c>
      <c r="EZ178" s="1">
        <f>IF(EW178&gt;='Drive Train'!$G$30,1,0)</f>
        <v>1</v>
      </c>
      <c r="FA178" s="110">
        <f t="shared" si="260"/>
        <v>0</v>
      </c>
      <c r="FB178" s="119">
        <f>FB177+'DT-Prelim Calcs'!$C$11</f>
        <v>6.9600000000000053</v>
      </c>
      <c r="FC178" s="2">
        <f>FM178/'Drive Train'!$G$35</f>
        <v>0.87467058542861498</v>
      </c>
      <c r="FD178" s="88">
        <f>FK178*12*60/(PI() * 'Drive Train'!$G$17)/FC$2*FC178</f>
        <v>4110.8369398423247</v>
      </c>
      <c r="FE178" s="2">
        <f>('DT-Prelim Calcs'!$C$6*FC178-FD178)/('DT-Prelim Calcs'!$C$6*FC178)*'DT-Prelim Calcs'!$C$7*FC178</f>
        <v>0.24077181223899125</v>
      </c>
      <c r="FF178" s="110">
        <f>FE178/'DT-Prelim Calcs'!$C$7*('DT-Prelim Calcs'!$C$8-'DT-Prelim Calcs'!$C$9)+'DT-Prelim Calcs'!$C$9</f>
        <v>17.685372945073226</v>
      </c>
      <c r="FG178" s="110">
        <f t="shared" si="221"/>
        <v>17.685372945073226</v>
      </c>
      <c r="FH178" s="2">
        <f t="shared" si="261"/>
        <v>1.1102230246251565E-16</v>
      </c>
      <c r="FI178" s="110">
        <f>FH178*'DT-Prelim Calcs'!$C$21/FC$2/'DT-Prelim Calcs'!$C$19/'DT-Prelim Calcs'!$C$18*3.39*'DT-Prelim Calcs'!$C$20</f>
        <v>6.7347140329692135E-15</v>
      </c>
      <c r="FJ178" s="88">
        <f t="shared" si="222"/>
        <v>1</v>
      </c>
      <c r="FK178" s="110">
        <f>FI177*'DT-Prelim Calcs'!$C$11+FK177</f>
        <v>7.5332005600817276</v>
      </c>
      <c r="FL178" s="110">
        <f>FL177+0.5*FI178*'DT-Prelim Calcs'!$C$11^2+FK178*'DT-Prelim Calcs'!$C$11</f>
        <v>51.235154904490074</v>
      </c>
      <c r="FM178" s="110">
        <f>MIN('Drive Train'!$G$35-FG177*'DT-Prelim Calcs'!$C$21*'Drive Train'!$G$38,FM177+FG$2)</f>
        <v>11.10831643494341</v>
      </c>
      <c r="FN178" s="110">
        <f>'Drive Train'!$G$35-FG178*'DT-Prelim Calcs'!$C$21*'Drive Train'!$G$38</f>
        <v>11.10831643494341</v>
      </c>
      <c r="FO178" s="1">
        <f>IF(FL178&gt;='Drive Train'!$G$30,1,0)</f>
        <v>1</v>
      </c>
      <c r="FP178" s="110">
        <f t="shared" si="262"/>
        <v>0</v>
      </c>
      <c r="FQ178" s="119">
        <f>FQ177+'DT-Prelim Calcs'!$C$11</f>
        <v>6.9600000000000053</v>
      </c>
      <c r="FR178" s="2">
        <f>GB178/'Drive Train'!$G$35</f>
        <v>0.87467058542861498</v>
      </c>
      <c r="FS178" s="88">
        <f>FZ178*12*60/(PI() * 'Drive Train'!$G$17)/FR$2*FR178</f>
        <v>4110.8369398423247</v>
      </c>
      <c r="FT178" s="2">
        <f>('DT-Prelim Calcs'!$C$6*FR178-FS178)/('DT-Prelim Calcs'!$C$6*FR178)*'DT-Prelim Calcs'!$C$7*FR178</f>
        <v>0.24077181223899125</v>
      </c>
      <c r="FU178" s="110">
        <f>FT178/'DT-Prelim Calcs'!$C$7*('DT-Prelim Calcs'!$C$8-'DT-Prelim Calcs'!$C$9)+'DT-Prelim Calcs'!$C$9</f>
        <v>17.685372945073226</v>
      </c>
      <c r="FV178" s="110">
        <f t="shared" si="223"/>
        <v>17.685372945073226</v>
      </c>
      <c r="FW178" s="2">
        <f t="shared" si="263"/>
        <v>1.3877787807814457E-16</v>
      </c>
      <c r="FX178" s="110">
        <f>FW178*'DT-Prelim Calcs'!$C$21/FR$2/'DT-Prelim Calcs'!$C$19/'DT-Prelim Calcs'!$C$18*3.39*'DT-Prelim Calcs'!$C$20</f>
        <v>9.2774121882739154E-15</v>
      </c>
      <c r="FY178" s="88">
        <f t="shared" si="224"/>
        <v>1</v>
      </c>
      <c r="FZ178" s="110">
        <f>FX177*'DT-Prelim Calcs'!$C$11+FZ177</f>
        <v>6.8356819897037893</v>
      </c>
      <c r="GA178" s="110">
        <f>GA177+0.5*FX178*'DT-Prelim Calcs'!$C$11^2+FZ178*'DT-Prelim Calcs'!$C$11</f>
        <v>46.619798803632229</v>
      </c>
      <c r="GB178" s="110">
        <f>MIN('Drive Train'!$G$35-FV177*'DT-Prelim Calcs'!$C$21*'Drive Train'!$G$38,GB177+FV$2)</f>
        <v>11.10831643494341</v>
      </c>
      <c r="GC178" s="110">
        <f>'Drive Train'!$G$35-FV178*'DT-Prelim Calcs'!$C$21*'Drive Train'!$G$38</f>
        <v>11.10831643494341</v>
      </c>
      <c r="GD178" s="1">
        <f>IF(GA178&gt;='Drive Train'!$G$30,1,0)</f>
        <v>1</v>
      </c>
      <c r="GE178" s="110">
        <f t="shared" si="264"/>
        <v>0</v>
      </c>
      <c r="GF178" s="119">
        <f>GF177+'DT-Prelim Calcs'!$C$11</f>
        <v>6.9600000000000053</v>
      </c>
      <c r="GG178" s="2">
        <f>GQ178/'Drive Train'!$G$35</f>
        <v>0.87467058540620324</v>
      </c>
      <c r="GH178" s="88">
        <f>GO178*12*60/(PI() * 'Drive Train'!$G$17)/GG$2*GG178</f>
        <v>4110.8369395255504</v>
      </c>
      <c r="GI178" s="2">
        <f>('DT-Prelim Calcs'!$C$6*GG178-GH178)/('DT-Prelim Calcs'!$C$6*GG178)*'DT-Prelim Calcs'!$C$7*GG178</f>
        <v>0.24077181228387218</v>
      </c>
      <c r="GJ178" s="110">
        <f>GI178/'DT-Prelim Calcs'!$C$7*('DT-Prelim Calcs'!$C$8-'DT-Prelim Calcs'!$C$9)+'DT-Prelim Calcs'!$C$9</f>
        <v>17.685372947810642</v>
      </c>
      <c r="GK178" s="110">
        <f t="shared" si="265"/>
        <v>17.685372947810642</v>
      </c>
      <c r="GL178" s="2">
        <f t="shared" si="266"/>
        <v>5.7265220343438727E-11</v>
      </c>
      <c r="GM178" s="110">
        <f>GL178*'DT-Prelim Calcs'!$C$21/GG$2/'DT-Prelim Calcs'!$C$19/'DT-Prelim Calcs'!$C$18*3.39*'DT-Prelim Calcs'!$C$20</f>
        <v>2.1267921105122423E-9</v>
      </c>
      <c r="GN178" s="88">
        <f t="shared" si="225"/>
        <v>1</v>
      </c>
      <c r="GO178" s="110">
        <f>GM177*'DT-Prelim Calcs'!$C$11+GO177</f>
        <v>12.304227580833947</v>
      </c>
      <c r="GP178" s="110">
        <f>GP177+0.5*GM178*'DT-Prelim Calcs'!$C$11^2+GO178*'DT-Prelim Calcs'!$C$11</f>
        <v>79.559120317896912</v>
      </c>
      <c r="GQ178" s="110">
        <f>MIN('Drive Train'!$G$35-GK177*'DT-Prelim Calcs'!$C$21*'Drive Train'!$G$38,GQ177+GK$2)</f>
        <v>11.10831643465878</v>
      </c>
      <c r="GR178" s="110">
        <f>'Drive Train'!$G$35-GK178*'DT-Prelim Calcs'!$C$21*'Drive Train'!$G$38</f>
        <v>11.108316434697041</v>
      </c>
      <c r="GS178" s="1">
        <f>IF(GP178&gt;='Drive Train'!$G$30,1,0)</f>
        <v>1</v>
      </c>
      <c r="GT178" s="110">
        <f t="shared" si="267"/>
        <v>0</v>
      </c>
      <c r="GU178" s="119">
        <f>GU177+'DT-Prelim Calcs'!$C$11</f>
        <v>6.9600000000000053</v>
      </c>
      <c r="GV178" s="2">
        <f>HF178/'Drive Train'!$G$35</f>
        <v>0.87467058541259479</v>
      </c>
      <c r="GW178" s="88">
        <f>HD178*12*60/(PI() * 'Drive Train'!$G$17)/GV$2*GV178</f>
        <v>4110.8369396158905</v>
      </c>
      <c r="GX178" s="2">
        <f>('DT-Prelim Calcs'!$C$6*GV178-GW178)/('DT-Prelim Calcs'!$C$6*GV178)*'DT-Prelim Calcs'!$C$7*GV178</f>
        <v>0.24077181227107267</v>
      </c>
      <c r="GY178" s="110">
        <f>GX178/'DT-Prelim Calcs'!$C$7*('DT-Prelim Calcs'!$C$8-'DT-Prelim Calcs'!$C$9)+'DT-Prelim Calcs'!$C$9</f>
        <v>17.685372947029965</v>
      </c>
      <c r="GZ178" s="110">
        <f t="shared" si="226"/>
        <v>17.685372947029965</v>
      </c>
      <c r="HA178" s="2">
        <f t="shared" si="268"/>
        <v>4.0933950673505137E-11</v>
      </c>
      <c r="HB178" s="110">
        <f>HA178*'DT-Prelim Calcs'!$C$21/GV$2/'DT-Prelim Calcs'!$C$19/'DT-Prelim Calcs'!$C$18*3.39*'DT-Prelim Calcs'!$C$20</f>
        <v>1.5202596414087288E-9</v>
      </c>
      <c r="HC178" s="88">
        <f t="shared" si="227"/>
        <v>1</v>
      </c>
      <c r="HD178" s="110">
        <f>HB177*'DT-Prelim Calcs'!$C$11+HD177</f>
        <v>12.304227581014434</v>
      </c>
      <c r="HE178" s="110">
        <f>HE177+0.5*HB178*'DT-Prelim Calcs'!$C$11^2+HD178*'DT-Prelim Calcs'!$C$11</f>
        <v>80.226737341929592</v>
      </c>
      <c r="HF178" s="110">
        <f>MIN('Drive Train'!$G$35-GZ177*'DT-Prelim Calcs'!$C$21*'Drive Train'!$G$38,HF177+GZ$2)</f>
        <v>11.108316434739953</v>
      </c>
      <c r="HG178" s="110">
        <f>'Drive Train'!$G$35-GZ178*'DT-Prelim Calcs'!$C$21*'Drive Train'!$G$38</f>
        <v>11.108316434767303</v>
      </c>
      <c r="HH178" s="1">
        <f>IF(HE178&gt;='Drive Train'!$G$30,1,0)</f>
        <v>1</v>
      </c>
      <c r="HI178" s="110">
        <f t="shared" si="269"/>
        <v>0</v>
      </c>
      <c r="HJ178" s="119">
        <f>HJ177+'DT-Prelim Calcs'!$C$11</f>
        <v>6.9600000000000053</v>
      </c>
      <c r="HK178" s="2">
        <f>HU178/'Drive Train'!$G$35</f>
        <v>0.87467058541569154</v>
      </c>
      <c r="HL178" s="88">
        <f>HS178*12*60/(PI() * 'Drive Train'!$G$17)/HK$2*HK178</f>
        <v>4110.8369396596609</v>
      </c>
      <c r="HM178" s="2">
        <f>('DT-Prelim Calcs'!$C$6*HK178-HL178)/('DT-Prelim Calcs'!$C$6*HK178)*'DT-Prelim Calcs'!$C$7*HK178</f>
        <v>0.24077181226487129</v>
      </c>
      <c r="HN178" s="110">
        <f>HM178/'DT-Prelim Calcs'!$C$7*('DT-Prelim Calcs'!$C$8-'DT-Prelim Calcs'!$C$9)+'DT-Prelim Calcs'!$C$9</f>
        <v>17.685372946651725</v>
      </c>
      <c r="HO178" s="110">
        <f t="shared" si="228"/>
        <v>17.685372946651725</v>
      </c>
      <c r="HP178" s="2">
        <f t="shared" si="270"/>
        <v>3.3021363421426031E-11</v>
      </c>
      <c r="HQ178" s="110">
        <f>HP178*'DT-Prelim Calcs'!$C$21/HK$2/'DT-Prelim Calcs'!$C$19/'DT-Prelim Calcs'!$C$18*3.39*'DT-Prelim Calcs'!$C$20</f>
        <v>1.2263914254036937E-9</v>
      </c>
      <c r="HR178" s="88">
        <f t="shared" si="229"/>
        <v>1</v>
      </c>
      <c r="HS178" s="110">
        <f>HQ177*'DT-Prelim Calcs'!$C$11+HS177</f>
        <v>12.304227581101882</v>
      </c>
      <c r="HT178" s="110">
        <f>HT177+0.5*HQ178*'DT-Prelim Calcs'!$C$11^2+HS178*'DT-Prelim Calcs'!$C$11</f>
        <v>80.695460106702896</v>
      </c>
      <c r="HU178" s="110">
        <f>MIN('Drive Train'!$G$35-HO177*'DT-Prelim Calcs'!$C$21*'Drive Train'!$G$38,HU177+HO$2)</f>
        <v>11.108316434779281</v>
      </c>
      <c r="HV178" s="110">
        <f>'Drive Train'!$G$35-HO178*'DT-Prelim Calcs'!$C$21*'Drive Train'!$G$38</f>
        <v>11.108316434801344</v>
      </c>
      <c r="HW178" s="1">
        <f>IF(HT178&gt;='Drive Train'!$G$30,1,0)</f>
        <v>1</v>
      </c>
      <c r="HX178" s="110">
        <f t="shared" si="271"/>
        <v>0</v>
      </c>
      <c r="HY178" s="119">
        <f>HY177+'DT-Prelim Calcs'!$C$11</f>
        <v>6.9600000000000053</v>
      </c>
      <c r="HZ178" s="2">
        <f>IJ178/'Drive Train'!$G$35</f>
        <v>0.87467058541735676</v>
      </c>
      <c r="IA178" s="88">
        <f>IH178*12*60/(PI() * 'Drive Train'!$G$17)/HZ$2*HZ178</f>
        <v>4110.8369396831986</v>
      </c>
      <c r="IB178" s="2">
        <f>('DT-Prelim Calcs'!$C$6*HZ178-IA178)/('DT-Prelim Calcs'!$C$6*HZ178)*'DT-Prelim Calcs'!$C$7*HZ178</f>
        <v>0.24077181226153646</v>
      </c>
      <c r="IC178" s="110">
        <f>IB178/'DT-Prelim Calcs'!$C$7*('DT-Prelim Calcs'!$C$8-'DT-Prelim Calcs'!$C$9)+'DT-Prelim Calcs'!$C$9</f>
        <v>17.685372946448325</v>
      </c>
      <c r="ID178" s="110">
        <f t="shared" si="230"/>
        <v>17.685372946448325</v>
      </c>
      <c r="IE178" s="2">
        <f t="shared" si="272"/>
        <v>2.8766350412823272E-11</v>
      </c>
      <c r="IF178" s="110">
        <f>IE178*'DT-Prelim Calcs'!$C$21/HZ$2/'DT-Prelim Calcs'!$C$19/'DT-Prelim Calcs'!$C$18*3.39*'DT-Prelim Calcs'!$C$20</f>
        <v>1.0683630786593651E-9</v>
      </c>
      <c r="IG178" s="88">
        <f t="shared" si="231"/>
        <v>1</v>
      </c>
      <c r="IH178" s="110">
        <f>IF177*'DT-Prelim Calcs'!$C$11+IH177</f>
        <v>12.304227581148908</v>
      </c>
      <c r="II178" s="110">
        <f>II177+0.5*IF178*'DT-Prelim Calcs'!$C$11^2+IH178*'DT-Prelim Calcs'!$C$11</f>
        <v>81.024525477960481</v>
      </c>
      <c r="IJ178" s="110">
        <f>MIN('Drive Train'!$G$35-ID177*'DT-Prelim Calcs'!$C$21*'Drive Train'!$G$38,IJ177+ID$2)</f>
        <v>11.108316434800431</v>
      </c>
      <c r="IK178" s="110">
        <f>'Drive Train'!$G$35-ID178*'DT-Prelim Calcs'!$C$21*'Drive Train'!$G$38</f>
        <v>11.108316434819651</v>
      </c>
      <c r="IL178" s="1">
        <f>IF(II178&gt;='Drive Train'!$G$30,1,0)</f>
        <v>1</v>
      </c>
      <c r="IM178" s="110">
        <f t="shared" si="273"/>
        <v>0</v>
      </c>
      <c r="IN178" s="119">
        <f>IN177+'DT-Prelim Calcs'!$C$11</f>
        <v>6.9600000000000053</v>
      </c>
      <c r="IO178" s="2">
        <f>IY178/'Drive Train'!$G$35</f>
        <v>0.87467058541833431</v>
      </c>
      <c r="IP178" s="88">
        <f>IW178*12*60/(PI() * 'Drive Train'!$G$17)/IO$2*IO178</f>
        <v>4110.8369396970156</v>
      </c>
      <c r="IQ178" s="2">
        <f>('DT-Prelim Calcs'!$C$6*IO178-IP178)/('DT-Prelim Calcs'!$C$6*IO178)*'DT-Prelim Calcs'!$C$7*IO178</f>
        <v>0.2407718122595788</v>
      </c>
      <c r="IR178" s="110">
        <f>IQ178/'DT-Prelim Calcs'!$C$7*('DT-Prelim Calcs'!$C$8-'DT-Prelim Calcs'!$C$9)+'DT-Prelim Calcs'!$C$9</f>
        <v>17.685372946328918</v>
      </c>
      <c r="IS178" s="110">
        <f t="shared" si="232"/>
        <v>17.685372946328918</v>
      </c>
      <c r="IT178" s="2">
        <f t="shared" si="274"/>
        <v>2.6268487385294748E-11</v>
      </c>
      <c r="IU178" s="110">
        <f>IT178*'DT-Prelim Calcs'!$C$21/IO$2/'DT-Prelim Calcs'!$C$19/'DT-Prelim Calcs'!$C$18*3.39*'DT-Prelim Calcs'!$C$20</f>
        <v>9.7559411089450861E-10</v>
      </c>
      <c r="IV178" s="88">
        <f t="shared" si="233"/>
        <v>1</v>
      </c>
      <c r="IW178" s="110">
        <f>IU177*'DT-Prelim Calcs'!$C$11+IW177</f>
        <v>12.304227581176512</v>
      </c>
      <c r="IX178" s="110">
        <f>IX177+0.5*IU178*'DT-Prelim Calcs'!$C$11^2+IW178*'DT-Prelim Calcs'!$C$11</f>
        <v>81.257243259410785</v>
      </c>
      <c r="IY178" s="110">
        <f>MIN('Drive Train'!$G$35-IS177*'DT-Prelim Calcs'!$C$21*'Drive Train'!$G$38,IY177+IS$2)</f>
        <v>11.108316434812846</v>
      </c>
      <c r="IZ178" s="110">
        <f>'Drive Train'!$G$35-IS178*'DT-Prelim Calcs'!$C$21*'Drive Train'!$G$38</f>
        <v>11.108316434830396</v>
      </c>
      <c r="JA178" s="1">
        <f>IF(IX178&gt;='Drive Train'!$G$30,1,0)</f>
        <v>1</v>
      </c>
      <c r="JB178" s="110">
        <f t="shared" si="275"/>
        <v>0</v>
      </c>
      <c r="JC178" s="119">
        <f>JC177+'DT-Prelim Calcs'!$C$11</f>
        <v>6.9600000000000053</v>
      </c>
      <c r="JD178" s="2">
        <f>JN178/'Drive Train'!$G$35</f>
        <v>0.87467058541890685</v>
      </c>
      <c r="JE178" s="88">
        <f>JL178*12*60/(PI() * 'Drive Train'!$G$17)/JD$2*JD178</f>
        <v>4110.8369397051083</v>
      </c>
      <c r="JF178" s="2">
        <f>('DT-Prelim Calcs'!$C$6*JD178-JE178)/('DT-Prelim Calcs'!$C$6*JD178)*'DT-Prelim Calcs'!$C$7*JD178</f>
        <v>0.24077181225843217</v>
      </c>
      <c r="JG178" s="110">
        <f>JF178/'DT-Prelim Calcs'!$C$7*('DT-Prelim Calcs'!$C$8-'DT-Prelim Calcs'!$C$9)+'DT-Prelim Calcs'!$C$9</f>
        <v>17.685372946258987</v>
      </c>
      <c r="JH178" s="110">
        <f t="shared" si="234"/>
        <v>17.685372946258987</v>
      </c>
      <c r="JI178" s="2">
        <f t="shared" si="276"/>
        <v>2.480560201689741E-11</v>
      </c>
      <c r="JJ178" s="110">
        <f>JI178*'DT-Prelim Calcs'!$C$21/JD$2/'DT-Prelim Calcs'!$C$19/'DT-Prelim Calcs'!$C$18*3.39*'DT-Prelim Calcs'!$C$20</f>
        <v>9.2126352347282365E-10</v>
      </c>
      <c r="JK178" s="88">
        <f t="shared" si="235"/>
        <v>1</v>
      </c>
      <c r="JL178" s="110">
        <f>JJ177*'DT-Prelim Calcs'!$C$11+JL177</f>
        <v>12.304227581192679</v>
      </c>
      <c r="JM178" s="110">
        <f>JM177+0.5*JJ178*'DT-Prelim Calcs'!$C$11^2+JL178*'DT-Prelim Calcs'!$C$11</f>
        <v>81.41487600356794</v>
      </c>
      <c r="JN178" s="110">
        <f>MIN('Drive Train'!$G$35-JH177*'DT-Prelim Calcs'!$C$21*'Drive Train'!$G$38,JN177+JH$2)</f>
        <v>11.108316434820116</v>
      </c>
      <c r="JO178" s="110">
        <f>'Drive Train'!$G$35-JH178*'DT-Prelim Calcs'!$C$21*'Drive Train'!$G$38</f>
        <v>11.108316434836691</v>
      </c>
      <c r="JP178" s="1">
        <f>IF(JM178&gt;='Drive Train'!$G$30,1,0)</f>
        <v>1</v>
      </c>
      <c r="JQ178" s="110">
        <f>MIN(JG178,'DT-Prelim Calcs'!$C$10)*'DT-Prelim Calcs'!$C$11*1000/60/60*(1-JP178)</f>
        <v>0</v>
      </c>
      <c r="JR178" s="119">
        <f>JR177+'DT-Prelim Calcs'!$C$11</f>
        <v>6.9600000000000053</v>
      </c>
      <c r="JS178" s="2">
        <f>KC178/'Drive Train'!$G$35</f>
        <v>0.87467058541911746</v>
      </c>
      <c r="JT178" s="88">
        <f>KA178*12*60/(PI() * 'Drive Train'!$G$17)/JS$2*JS178</f>
        <v>4110.8369397080842</v>
      </c>
      <c r="JU178" s="2">
        <f>('DT-Prelim Calcs'!$C$6*JS178-JT178)/('DT-Prelim Calcs'!$C$6*JS178)*'DT-Prelim Calcs'!$C$7*JS178</f>
        <v>0.24077181225801056</v>
      </c>
      <c r="JV178" s="110">
        <f>JU178/'DT-Prelim Calcs'!$C$7*('DT-Prelim Calcs'!$C$8-'DT-Prelim Calcs'!$C$9)+'DT-Prelim Calcs'!$C$9</f>
        <v>17.685372946233272</v>
      </c>
      <c r="JW178" s="110">
        <f t="shared" si="236"/>
        <v>17.685372946233272</v>
      </c>
      <c r="JX178" s="2">
        <f t="shared" si="277"/>
        <v>2.4267615694739675E-11</v>
      </c>
      <c r="JY178" s="110">
        <f>JX178*'DT-Prelim Calcs'!$C$21/JS$2/'DT-Prelim Calcs'!$C$19/'DT-Prelim Calcs'!$C$18*3.39*'DT-Prelim Calcs'!$C$20</f>
        <v>9.0128307009001094E-10</v>
      </c>
      <c r="JZ178" s="88">
        <f t="shared" si="237"/>
        <v>1</v>
      </c>
      <c r="KA178" s="110">
        <f>JY177*'DT-Prelim Calcs'!$C$11+KA177</f>
        <v>12.304227581198624</v>
      </c>
      <c r="KB178" s="110">
        <f>KB177+0.5*JY178*'DT-Prelim Calcs'!$C$11^2+KA178*'DT-Prelim Calcs'!$C$11</f>
        <v>81.476966086898528</v>
      </c>
      <c r="KC178" s="110">
        <f>MIN('Drive Train'!$G$35-JW177*'DT-Prelim Calcs'!$C$21*'Drive Train'!$G$38,KC177+JW$2)</f>
        <v>11.108316434822791</v>
      </c>
      <c r="KD178" s="110">
        <f>'Drive Train'!$G$35-JW178*'DT-Prelim Calcs'!$C$21*'Drive Train'!$G$38</f>
        <v>11.108316434839004</v>
      </c>
      <c r="KE178" s="1">
        <f>IF(KB178&gt;='Drive Train'!$G$30,1,0)</f>
        <v>1</v>
      </c>
      <c r="KF178" s="110">
        <f>MIN(JV178,'DT-Prelim Calcs'!$C$10)*'DT-Prelim Calcs'!$C$11*1000/60/60*(1-KE178)</f>
        <v>0</v>
      </c>
      <c r="KG178" s="119">
        <f>KG177+'DT-Prelim Calcs'!$C$11</f>
        <v>6.9600000000000053</v>
      </c>
      <c r="KH178" s="2">
        <f>KR178/'Drive Train'!$G$35</f>
        <v>0.87467058541910181</v>
      </c>
      <c r="KI178" s="88">
        <f>KP178*12*60/(PI() * 'Drive Train'!$G$17)/KH$2*KH178</f>
        <v>4110.8369397078623</v>
      </c>
      <c r="KJ178" s="2">
        <f>('DT-Prelim Calcs'!$C$6*KH178-KI178)/('DT-Prelim Calcs'!$C$6*KH178)*'DT-Prelim Calcs'!$C$7*KH178</f>
        <v>0.24077181225804214</v>
      </c>
      <c r="KK178" s="110">
        <f>KJ178/'DT-Prelim Calcs'!$C$7*('DT-Prelim Calcs'!$C$8-'DT-Prelim Calcs'!$C$9)+'DT-Prelim Calcs'!$C$9</f>
        <v>17.685372946235198</v>
      </c>
      <c r="KL178" s="110">
        <f t="shared" si="238"/>
        <v>17.685372946235198</v>
      </c>
      <c r="KM178" s="2">
        <f t="shared" si="278"/>
        <v>2.4307861279382337E-11</v>
      </c>
      <c r="KN178" s="110">
        <f>KM178*'DT-Prelim Calcs'!$C$21/KH$2/'DT-Prelim Calcs'!$C$19/'DT-Prelim Calcs'!$C$18*3.39*'DT-Prelim Calcs'!$C$20</f>
        <v>9.0277776427589956E-10</v>
      </c>
      <c r="KO178" s="88">
        <f t="shared" si="239"/>
        <v>1</v>
      </c>
      <c r="KP178" s="110">
        <f>KN177*'DT-Prelim Calcs'!$C$11+KP177</f>
        <v>12.304227581198182</v>
      </c>
      <c r="KQ178" s="110">
        <f>KQ177+0.5*KN178*'DT-Prelim Calcs'!$C$11^2+KP178*'DT-Prelim Calcs'!$C$11</f>
        <v>81.472410650939679</v>
      </c>
      <c r="KR178" s="110">
        <f>MIN('Drive Train'!$G$35-KL177*'DT-Prelim Calcs'!$C$21*'Drive Train'!$G$38,KR177+KL$2)</f>
        <v>11.108316434822592</v>
      </c>
      <c r="KS178" s="110">
        <f>'Drive Train'!$G$35-KL178*'DT-Prelim Calcs'!$C$21*'Drive Train'!$G$38</f>
        <v>11.108316434838832</v>
      </c>
      <c r="KT178" s="1">
        <f>IF(KQ178&gt;='Drive Train'!$G$30,1,0)</f>
        <v>1</v>
      </c>
      <c r="KU178" s="110">
        <f>MIN(KK178,'DT-Prelim Calcs'!$C$10)*'DT-Prelim Calcs'!$C$11*1000/60/60*(1-KT178)</f>
        <v>0</v>
      </c>
      <c r="KV178" s="119">
        <f>KV177+'DT-Prelim Calcs'!$C$11</f>
        <v>6.9600000000000053</v>
      </c>
      <c r="KW178" s="2">
        <f>LG178/'Drive Train'!$G$35</f>
        <v>0.87467058541911646</v>
      </c>
      <c r="KX178" s="88">
        <f>LE178*12*60/(PI() * 'Drive Train'!$G$17)/KW$2*KW178</f>
        <v>4110.8369397080696</v>
      </c>
      <c r="KY178" s="2">
        <f>('DT-Prelim Calcs'!$C$6*KW178-KX178)/('DT-Prelim Calcs'!$C$6*KW178)*'DT-Prelim Calcs'!$C$7*KW178</f>
        <v>0.24077181225801275</v>
      </c>
      <c r="KZ178" s="110">
        <f>KY178/'DT-Prelim Calcs'!$C$7*('DT-Prelim Calcs'!$C$8-'DT-Prelim Calcs'!$C$9)+'DT-Prelim Calcs'!$C$9</f>
        <v>17.685372946233404</v>
      </c>
      <c r="LA178" s="110">
        <f t="shared" si="240"/>
        <v>17.685372946233404</v>
      </c>
      <c r="LB178" s="2">
        <f t="shared" si="279"/>
        <v>2.4270280229998775E-11</v>
      </c>
      <c r="LC178" s="110">
        <f>LB178*'DT-Prelim Calcs'!$C$21/KW$2/'DT-Prelim Calcs'!$C$19/'DT-Prelim Calcs'!$C$18*3.39*'DT-Prelim Calcs'!$C$20</f>
        <v>9.0138202915335261E-10</v>
      </c>
      <c r="LD178" s="88">
        <f t="shared" si="241"/>
        <v>1</v>
      </c>
      <c r="LE178" s="110">
        <f>LC177*'DT-Prelim Calcs'!$C$11+LE177</f>
        <v>12.304227581198598</v>
      </c>
      <c r="LF178" s="110">
        <f>LF177+0.5*LC178*'DT-Prelim Calcs'!$C$11^2+LE178*'DT-Prelim Calcs'!$C$11</f>
        <v>81.476751002423114</v>
      </c>
      <c r="LG178" s="110">
        <f>MIN('Drive Train'!$G$35-LA177*'DT-Prelim Calcs'!$C$21*'Drive Train'!$G$38,LG177+LA$2)</f>
        <v>11.108316434822779</v>
      </c>
      <c r="LH178" s="110">
        <f>'Drive Train'!$G$35-LA178*'DT-Prelim Calcs'!$C$21*'Drive Train'!$G$38</f>
        <v>11.108316434838994</v>
      </c>
      <c r="LI178" s="1">
        <f>IF(LF178&gt;='Drive Train'!$G$30,1,0)</f>
        <v>1</v>
      </c>
      <c r="LJ178" s="110">
        <f>MIN(KZ178,'DT-Prelim Calcs'!$C$10)*'DT-Prelim Calcs'!$C$11*1000/60/60*(1-LI178)</f>
        <v>0</v>
      </c>
      <c r="LK178" s="119">
        <f>LK177+'DT-Prelim Calcs'!$C$11</f>
        <v>6.9600000000000053</v>
      </c>
      <c r="LL178" s="2">
        <f>LV178/'Drive Train'!$G$35</f>
        <v>0.87467058541910536</v>
      </c>
      <c r="LM178" s="88">
        <f>LT178*12*60/(PI() * 'Drive Train'!$G$17)/LL$2*LL178</f>
        <v>4110.8369397079141</v>
      </c>
      <c r="LN178" s="2">
        <f>('DT-Prelim Calcs'!$C$6*LL178-LM178)/('DT-Prelim Calcs'!$C$6*LL178)*'DT-Prelim Calcs'!$C$7*LL178</f>
        <v>0.24077181225803468</v>
      </c>
      <c r="LO178" s="110">
        <f>LN178/'DT-Prelim Calcs'!$C$7*('DT-Prelim Calcs'!$C$8-'DT-Prelim Calcs'!$C$9)+'DT-Prelim Calcs'!$C$9</f>
        <v>17.68537294623474</v>
      </c>
      <c r="LP178" s="110">
        <f t="shared" si="242"/>
        <v>17.68537294623474</v>
      </c>
      <c r="LQ178" s="2">
        <f t="shared" si="280"/>
        <v>2.4298341116946176E-11</v>
      </c>
      <c r="LR178" s="110">
        <f>LQ178*'DT-Prelim Calcs'!$C$21/LL$2/'DT-Prelim Calcs'!$C$19/'DT-Prelim Calcs'!$C$18*3.39*'DT-Prelim Calcs'!$C$20</f>
        <v>9.0242419178916874E-10</v>
      </c>
      <c r="LS178" s="88">
        <f t="shared" si="243"/>
        <v>1</v>
      </c>
      <c r="LT178" s="110">
        <f>LR177*'DT-Prelim Calcs'!$C$11+LT177</f>
        <v>12.304227581198285</v>
      </c>
      <c r="LU178" s="110">
        <f>LU177+0.5*LR178*'DT-Prelim Calcs'!$C$11^2+LT178*'DT-Prelim Calcs'!$C$11</f>
        <v>81.473875418704807</v>
      </c>
      <c r="LV178" s="110">
        <f>MIN('Drive Train'!$G$35-LP177*'DT-Prelim Calcs'!$C$21*'Drive Train'!$G$38,LV177+LP$2)</f>
        <v>11.108316434822637</v>
      </c>
      <c r="LW178" s="110">
        <f>'Drive Train'!$G$35-LP178*'DT-Prelim Calcs'!$C$21*'Drive Train'!$G$38</f>
        <v>11.108316434838873</v>
      </c>
      <c r="LX178" s="1">
        <f>IF(LU178&gt;='Drive Train'!$G$30,1,0)</f>
        <v>1</v>
      </c>
      <c r="LY178" s="110">
        <f>MIN(LO178,'DT-Prelim Calcs'!$C$10)*'DT-Prelim Calcs'!$C$11*1000/60/60*(1-LX178)</f>
        <v>0</v>
      </c>
      <c r="LZ178" s="119">
        <f>LZ177+'DT-Prelim Calcs'!$C$11</f>
        <v>6.9600000000000053</v>
      </c>
    </row>
    <row r="179" spans="18:338" x14ac:dyDescent="0.2">
      <c r="R179" s="119">
        <f>R178+'DT-Prelim Calcs'!$C$11</f>
        <v>7.0000000000000053</v>
      </c>
      <c r="S179" s="2">
        <f>AG179/'Drive Train'!$G$35</f>
        <v>0</v>
      </c>
      <c r="T179" s="88">
        <f>AE179*12*60/(PI() * 'Drive Train'!$G$17)/S$2*ABS(S179)</f>
        <v>0</v>
      </c>
      <c r="U179" s="2">
        <f>IF(OR(AD178=1,AND($C$32=Motors!$C$28,'DT-Prelim Calcs'!AI178=1)),0,IF(AG179=0,-(V178+$C$9)/($C$8-$C$9)*$C$7,($C$6*S179-T179)/($C$6*S179)*$C$7*S179))</f>
        <v>0</v>
      </c>
      <c r="V179" s="110">
        <f>IF(AND(AD178=1,AI178=1),0,ABS(U179/$C$7*($C$8-$C$9)+$C$9) *'Drive Train'!$K$55 + V178*(1-'Drive Train'!$K$55))</f>
        <v>0</v>
      </c>
      <c r="W179" s="110">
        <f t="shared" si="196"/>
        <v>0</v>
      </c>
      <c r="X179" s="2">
        <f>MAX(MIN(IF(AND(AI178=1,AG179&lt;0),-1,1)*(W179-$C$9)/($C$8-$C$9)*$C$7-$C$29*AE179/T$2 -  AI178*$C$29/2,X$2),MAX(X$4:X178)*-1)</f>
        <v>-0.19877611615902296</v>
      </c>
      <c r="Y179" s="110">
        <f t="shared" si="197"/>
        <v>0</v>
      </c>
      <c r="Z179" s="110">
        <f t="shared" si="198"/>
        <v>0</v>
      </c>
      <c r="AA179" s="110">
        <f t="shared" si="199"/>
        <v>0</v>
      </c>
      <c r="AB179" s="110" t="e">
        <f t="shared" si="200"/>
        <v>#N/A</v>
      </c>
      <c r="AC179" s="88">
        <f t="shared" si="244"/>
        <v>0</v>
      </c>
      <c r="AD179" s="1">
        <f t="shared" si="201"/>
        <v>1</v>
      </c>
      <c r="AE179" s="110">
        <f t="shared" si="202"/>
        <v>0</v>
      </c>
      <c r="AF179" s="110" t="e">
        <f t="shared" si="203"/>
        <v>#N/A</v>
      </c>
      <c r="AG179" s="110">
        <f>IF(AI178=0,MIN('Drive Train'!$G$35-W178*$C$21*'Drive Train'!$G$38,AG178+W$2)-$C$3,IF(AE178-1&lt;=0,0,IF($C$32=Motors!$C$26,MAX(ABS('Drive Train'!$G$35-W178*$C$21*'Drive Train'!$G$38)*-1,AG178-W$2),MAX(0,ABS('Drive Train'!$G$35-W178*$C$21*'Drive Train'!$G$38)*-1,AG178-W$2))))</f>
        <v>0</v>
      </c>
      <c r="AH179" s="110">
        <f>'Drive Train'!$G$35-ABS(W179)*'DT-Prelim Calcs'!$C$21*'Drive Train'!$G$38</f>
        <v>12.7</v>
      </c>
      <c r="AI179" s="1">
        <f>IF(AJ179&gt;='Drive Train'!$G$30,1,0)</f>
        <v>1</v>
      </c>
      <c r="AJ179" s="110">
        <f>AJ178+0.5*Y179*'DT-Prelim Calcs'!$C$11^2+AE179*'DT-Prelim Calcs'!$C$11</f>
        <v>27.383415475911544</v>
      </c>
      <c r="AK179" s="110">
        <f t="shared" si="281"/>
        <v>0</v>
      </c>
      <c r="AL179" s="119">
        <f>AL178+'DT-Prelim Calcs'!$C$11</f>
        <v>7.0000000000000053</v>
      </c>
      <c r="AM179" s="2">
        <f>AW179/'Drive Train'!$G$35</f>
        <v>0.81847551128582896</v>
      </c>
      <c r="AN179" s="88">
        <f>AU179*12*60/(PI() * 'Drive Train'!$G$17)/AM$2*AM179</f>
        <v>3250.0278667292569</v>
      </c>
      <c r="AO179" s="2">
        <f>('DT-Prelim Calcs'!$C$6*AM179-AN179)/('DT-Prelim Calcs'!$C$6*AM179)*'DT-Prelim Calcs'!$C$7*AM179</f>
        <v>0.36936908528146878</v>
      </c>
      <c r="AP179" s="110">
        <f>AO179/'DT-Prelim Calcs'!$C$7*('DT-Prelim Calcs'!$C$8-'DT-Prelim Calcs'!$C$9)+'DT-Prelim Calcs'!$C$9</f>
        <v>25.528894563266888</v>
      </c>
      <c r="AQ179" s="110">
        <f t="shared" si="205"/>
        <v>25.528894563266888</v>
      </c>
      <c r="AR179" s="2">
        <f t="shared" si="245"/>
        <v>0.16594549838275499</v>
      </c>
      <c r="AS179" s="110">
        <f>AR179*'DT-Prelim Calcs'!$C$21/AM$2/'DT-Prelim Calcs'!$C$19/'DT-Prelim Calcs'!$C$18*3.39*'DT-Prelim Calcs'!$C$20</f>
        <v>1.848931557158864</v>
      </c>
      <c r="AT179" s="88">
        <f t="shared" si="206"/>
        <v>0</v>
      </c>
      <c r="AU179" s="110">
        <f>AS178*'DT-Prelim Calcs'!$C$11+AU178</f>
        <v>34.652036789029779</v>
      </c>
      <c r="AV179" s="110">
        <f>AV178+0.5*AS179*'DT-Prelim Calcs'!$C$11^2+AU179*'DT-Prelim Calcs'!$C$11</f>
        <v>153.08128678932962</v>
      </c>
      <c r="AW179" s="110">
        <f>MIN('Drive Train'!$G$35-AQ178*'DT-Prelim Calcs'!$C$21*'Drive Train'!$G$38,AW178+AQ$2)</f>
        <v>10.394638993330027</v>
      </c>
      <c r="AX179" s="110">
        <f>'Drive Train'!$G$35-AQ179*'DT-Prelim Calcs'!$C$21*'Drive Train'!$G$38</f>
        <v>10.40239948930598</v>
      </c>
      <c r="AY179" s="1">
        <f>IF(AV179&gt;='Drive Train'!$G$30,1,0)</f>
        <v>1</v>
      </c>
      <c r="AZ179" s="110">
        <f t="shared" si="246"/>
        <v>0</v>
      </c>
      <c r="BA179" s="119">
        <f>BA178+'DT-Prelim Calcs'!$C$11</f>
        <v>7.0000000000000053</v>
      </c>
      <c r="BB179" s="2">
        <f>BL179/'Drive Train'!$G$35</f>
        <v>0.87171018249533472</v>
      </c>
      <c r="BC179" s="88">
        <f>BJ179*12*60/(PI() * 'Drive Train'!$G$17)/BB$2*BB179</f>
        <v>4066.014286170448</v>
      </c>
      <c r="BD179" s="2">
        <f>('DT-Prelim Calcs'!$C$6*BB179-BC179)/('DT-Prelim Calcs'!$C$6*BB179)*'DT-Prelim Calcs'!$C$7*BB179</f>
        <v>0.24741955192452944</v>
      </c>
      <c r="BE179" s="110">
        <f>BD179/'DT-Prelim Calcs'!$C$7*('DT-Prelim Calcs'!$C$8-'DT-Prelim Calcs'!$C$9)+'DT-Prelim Calcs'!$C$9</f>
        <v>18.090837918801085</v>
      </c>
      <c r="BF179" s="110">
        <f t="shared" si="207"/>
        <v>18.090837918801085</v>
      </c>
      <c r="BG179" s="2">
        <f t="shared" si="247"/>
        <v>8.464237311640227E-3</v>
      </c>
      <c r="BH179" s="110">
        <f>BG179*'DT-Prelim Calcs'!$C$21/BB$2/'DT-Prelim Calcs'!$C$19/'DT-Prelim Calcs'!$C$18*3.39*'DT-Prelim Calcs'!$C$20</f>
        <v>0.14669952802715042</v>
      </c>
      <c r="BI179" s="88">
        <f t="shared" si="208"/>
        <v>1</v>
      </c>
      <c r="BJ179" s="110">
        <f>BH178*'DT-Prelim Calcs'!$C$11+BJ178</f>
        <v>26.167282731225107</v>
      </c>
      <c r="BK179" s="110">
        <f>BK178+0.5*BH179*'DT-Prelim Calcs'!$C$11^2+BJ179*'DT-Prelim Calcs'!$C$11</f>
        <v>143.88141188891572</v>
      </c>
      <c r="BL179" s="110">
        <f>MIN('Drive Train'!$G$35-BF178*'DT-Prelim Calcs'!$C$21*'Drive Train'!$G$38,BL178+BF$2)</f>
        <v>11.070719317690751</v>
      </c>
      <c r="BM179" s="110">
        <f>'Drive Train'!$G$35-BF179*'DT-Prelim Calcs'!$C$21*'Drive Train'!$G$38</f>
        <v>11.071824587307901</v>
      </c>
      <c r="BN179" s="1">
        <f>IF(BK179&gt;='Drive Train'!$G$30,1,0)</f>
        <v>1</v>
      </c>
      <c r="BO179" s="110">
        <f t="shared" si="248"/>
        <v>0</v>
      </c>
      <c r="BP179" s="119">
        <f>BP178+'DT-Prelim Calcs'!$C$11</f>
        <v>7.0000000000000053</v>
      </c>
      <c r="BQ179" s="2">
        <f>CA179/'Drive Train'!$G$35</f>
        <v>0.87463643157236237</v>
      </c>
      <c r="BR179" s="88">
        <f>BY179*12*60/(PI() * 'Drive Train'!$G$17)/BQ$2*BQ179</f>
        <v>4110.3279922350084</v>
      </c>
      <c r="BS179" s="2">
        <f>('DT-Prelim Calcs'!$C$6*BQ179-BR179)/('DT-Prelim Calcs'!$C$6*BQ179)*'DT-Prelim Calcs'!$C$7*BQ179</f>
        <v>0.24084653477535942</v>
      </c>
      <c r="BT179" s="110">
        <f>BS179/'DT-Prelim Calcs'!$C$7*('DT-Prelim Calcs'!$C$8-'DT-Prelim Calcs'!$C$9)+'DT-Prelim Calcs'!$C$9</f>
        <v>17.689930489844617</v>
      </c>
      <c r="BU179" s="110">
        <f t="shared" si="209"/>
        <v>17.689930489844617</v>
      </c>
      <c r="BV179" s="2">
        <f t="shared" si="249"/>
        <v>9.5130825661537965E-5</v>
      </c>
      <c r="BW179" s="110">
        <f>BV179*'DT-Prelim Calcs'!$C$21/BQ$2/'DT-Prelim Calcs'!$C$19/'DT-Prelim Calcs'!$C$18*3.39*'DT-Prelim Calcs'!$C$20</f>
        <v>2.2376271188290684E-3</v>
      </c>
      <c r="BX179" s="88">
        <f t="shared" si="210"/>
        <v>1</v>
      </c>
      <c r="BY179" s="110">
        <f>BW178*'DT-Prelim Calcs'!$C$11+BY178</f>
        <v>19.426081028042443</v>
      </c>
      <c r="BZ179" s="110">
        <f>BZ178+0.5*BW179*'DT-Prelim Calcs'!$C$11^2+BY179*'DT-Prelim Calcs'!$C$11</f>
        <v>119.75213990116009</v>
      </c>
      <c r="CA179" s="110">
        <f>MIN('Drive Train'!$G$35-BU178*'DT-Prelim Calcs'!$C$21*'Drive Train'!$G$38,CA178+BU$2)</f>
        <v>11.107882680969002</v>
      </c>
      <c r="CB179" s="110">
        <f>'Drive Train'!$G$35-BU179*'DT-Prelim Calcs'!$C$21*'Drive Train'!$G$38</f>
        <v>11.107906255913983</v>
      </c>
      <c r="CC179" s="1">
        <f>IF(BZ179&gt;='Drive Train'!$G$30,1,0)</f>
        <v>1</v>
      </c>
      <c r="CD179" s="110">
        <f t="shared" si="250"/>
        <v>0</v>
      </c>
      <c r="CE179" s="119">
        <f>CE178+'DT-Prelim Calcs'!$C$11</f>
        <v>7.0000000000000053</v>
      </c>
      <c r="CF179" s="2">
        <f>CP179/'Drive Train'!$G$35</f>
        <v>0.87467049720212475</v>
      </c>
      <c r="CG179" s="88">
        <f>CN179*12*60/(PI() * 'Drive Train'!$G$17)/CF$2*CF179</f>
        <v>4110.8356522711192</v>
      </c>
      <c r="CH179" s="2">
        <f>('DT-Prelim Calcs'!$C$6*CF179-CG179)/('DT-Prelim Calcs'!$C$6*CF179)*'DT-Prelim Calcs'!$C$7*CF179</f>
        <v>0.24077199870871532</v>
      </c>
      <c r="CI179" s="110">
        <f>CH179/'DT-Prelim Calcs'!$C$7*('DT-Prelim Calcs'!$C$8-'DT-Prelim Calcs'!$C$9)+'DT-Prelim Calcs'!$C$9</f>
        <v>17.685384318403912</v>
      </c>
      <c r="CJ179" s="110">
        <f t="shared" si="211"/>
        <v>17.685384318403912</v>
      </c>
      <c r="CK179" s="2">
        <f t="shared" si="251"/>
        <v>2.3759657277744317E-7</v>
      </c>
      <c r="CL179" s="110">
        <f>CK179*'DT-Prelim Calcs'!$C$21/CF$2/'DT-Prelim Calcs'!$C$19/'DT-Prelim Calcs'!$C$18*3.39*'DT-Prelim Calcs'!$C$20</f>
        <v>7.0593426647064222E-6</v>
      </c>
      <c r="CM179" s="88">
        <f t="shared" si="212"/>
        <v>1</v>
      </c>
      <c r="CN179" s="110">
        <f>CL178*'DT-Prelim Calcs'!$C$11+CN178</f>
        <v>15.380281210896912</v>
      </c>
      <c r="CO179" s="110">
        <f>CO178+0.5*CL179*'DT-Prelim Calcs'!$C$11^2+CN179*'DT-Prelim Calcs'!$C$11</f>
        <v>99.632918370626655</v>
      </c>
      <c r="CP179" s="110">
        <f>MIN('Drive Train'!$G$35-CJ178*'DT-Prelim Calcs'!$C$21*'Drive Train'!$G$38,CP178+CJ$2)</f>
        <v>11.108315314466983</v>
      </c>
      <c r="CQ179" s="110">
        <f>'Drive Train'!$G$35-CJ179*'DT-Prelim Calcs'!$C$21*'Drive Train'!$G$38</f>
        <v>11.108315411343646</v>
      </c>
      <c r="CR179" s="1">
        <f>IF(CO179&gt;='Drive Train'!$G$30,1,0)</f>
        <v>1</v>
      </c>
      <c r="CS179" s="110">
        <f t="shared" si="252"/>
        <v>0</v>
      </c>
      <c r="CT179" s="119">
        <f>CT178+'DT-Prelim Calcs'!$C$11</f>
        <v>7.0000000000000053</v>
      </c>
      <c r="CU179" s="2">
        <f>DE179/'Drive Train'!$G$35</f>
        <v>0.87467058538251696</v>
      </c>
      <c r="CV179" s="88">
        <f>DC179*12*60/(PI() * 'Drive Train'!$G$17)/CU$2*CU179</f>
        <v>4110.8369391869192</v>
      </c>
      <c r="CW179" s="2">
        <f>('DT-Prelim Calcs'!$C$6*CU179-CV179)/('DT-Prelim Calcs'!$C$6*CU179)*'DT-Prelim Calcs'!$C$7*CU179</f>
        <v>0.2407718123322331</v>
      </c>
      <c r="CX179" s="110">
        <f>CW179/'DT-Prelim Calcs'!$C$7*('DT-Prelim Calcs'!$C$8-'DT-Prelim Calcs'!$C$9)+'DT-Prelim Calcs'!$C$9</f>
        <v>17.685372950760318</v>
      </c>
      <c r="CY179" s="110">
        <f t="shared" si="213"/>
        <v>17.685372950760318</v>
      </c>
      <c r="CZ179" s="2">
        <f t="shared" si="253"/>
        <v>1.1893963591802503E-10</v>
      </c>
      <c r="DA179" s="110">
        <f>CZ179*'DT-Prelim Calcs'!$C$21/CU$2/'DT-Prelim Calcs'!$C$19/'DT-Prelim Calcs'!$C$18*3.39*'DT-Prelim Calcs'!$C$20</f>
        <v>4.2700941663115928E-9</v>
      </c>
      <c r="DB179" s="88">
        <f t="shared" si="214"/>
        <v>1</v>
      </c>
      <c r="DC179" s="110">
        <f>DA178*'DT-Prelim Calcs'!$C$11+DC178</f>
        <v>12.728511289814055</v>
      </c>
      <c r="DD179" s="110">
        <f>DD178+0.5*DA179*'DT-Prelim Calcs'!$C$11^2+DC179*'DT-Prelim Calcs'!$C$11</f>
        <v>84.490147373060495</v>
      </c>
      <c r="DE179" s="110">
        <f>MIN('Drive Train'!$G$35-CY178*'DT-Prelim Calcs'!$C$21*'Drive Train'!$G$38,DE178+CY$2)</f>
        <v>11.108316434357965</v>
      </c>
      <c r="DF179" s="110">
        <f>'Drive Train'!$G$35-CY179*'DT-Prelim Calcs'!$C$21*'Drive Train'!$G$38</f>
        <v>11.10831643443157</v>
      </c>
      <c r="DG179" s="1">
        <f>IF(DD179&gt;='Drive Train'!$G$30,1,0)</f>
        <v>1</v>
      </c>
      <c r="DH179" s="110">
        <f t="shared" si="254"/>
        <v>0</v>
      </c>
      <c r="DI179" s="119">
        <f>DI178+'DT-Prelim Calcs'!$C$11</f>
        <v>7.0000000000000053</v>
      </c>
      <c r="DJ179" s="2">
        <f>DT179/'Drive Train'!$G$35</f>
        <v>0.87467058542861087</v>
      </c>
      <c r="DK179" s="88">
        <f>DR179*12*60/(PI() * 'Drive Train'!$G$17)/DJ$2*DJ179</f>
        <v>4110.8369398422674</v>
      </c>
      <c r="DL179" s="2">
        <f>('DT-Prelim Calcs'!$C$6*DJ179-DK179)/('DT-Prelim Calcs'!$C$6*DJ179)*'DT-Prelim Calcs'!$C$7*DJ179</f>
        <v>0.24077181223899935</v>
      </c>
      <c r="DM179" s="110">
        <f>DL179/'DT-Prelim Calcs'!$C$7*('DT-Prelim Calcs'!$C$8-'DT-Prelim Calcs'!$C$9)+'DT-Prelim Calcs'!$C$9</f>
        <v>17.68537294507372</v>
      </c>
      <c r="DN179" s="110">
        <f t="shared" si="215"/>
        <v>17.68537294507372</v>
      </c>
      <c r="DO179" s="2">
        <f t="shared" si="255"/>
        <v>1.04638520070921E-14</v>
      </c>
      <c r="DP179" s="110">
        <f>DO179*'DT-Prelim Calcs'!$C$21/DJ$2/'DT-Prelim Calcs'!$C$19/'DT-Prelim Calcs'!$C$18*3.39*'DT-Prelim Calcs'!$C$20</f>
        <v>4.4043655344183362E-13</v>
      </c>
      <c r="DQ179" s="88">
        <f t="shared" si="216"/>
        <v>1</v>
      </c>
      <c r="DR179" s="110">
        <f>DP178*'DT-Prelim Calcs'!$C$11+DR178</f>
        <v>10.856671395411801</v>
      </c>
      <c r="DS179" s="110">
        <f>DS178+0.5*DP179*'DT-Prelim Calcs'!$C$11^2+DR179*'DT-Prelim Calcs'!$C$11</f>
        <v>73.030061259466777</v>
      </c>
      <c r="DT179" s="110">
        <f>MIN('Drive Train'!$G$35-DN178*'DT-Prelim Calcs'!$C$21*'Drive Train'!$G$38,DT178+DN$2)</f>
        <v>11.108316434943358</v>
      </c>
      <c r="DU179" s="110">
        <f>'Drive Train'!$G$35-DN179*'DT-Prelim Calcs'!$C$21*'Drive Train'!$G$38</f>
        <v>11.108316434943365</v>
      </c>
      <c r="DV179" s="1">
        <f>IF(DS179&gt;='Drive Train'!$G$30,1,0)</f>
        <v>1</v>
      </c>
      <c r="DW179" s="110">
        <f t="shared" si="256"/>
        <v>0</v>
      </c>
      <c r="DX179" s="119">
        <f>DX178+'DT-Prelim Calcs'!$C$11</f>
        <v>7.0000000000000053</v>
      </c>
      <c r="DY179" s="2">
        <f>EI179/'Drive Train'!$G$35</f>
        <v>0.87467058542861498</v>
      </c>
      <c r="DZ179" s="88">
        <f>EG179*12*60/(PI() * 'Drive Train'!$G$17)/DY$2*DY179</f>
        <v>4110.8369398423247</v>
      </c>
      <c r="EA179" s="2">
        <f>('DT-Prelim Calcs'!$C$6*DY179-DZ179)/('DT-Prelim Calcs'!$C$6*DY179)*'DT-Prelim Calcs'!$C$7*DY179</f>
        <v>0.24077181223899125</v>
      </c>
      <c r="EB179" s="110">
        <f>EA179/'DT-Prelim Calcs'!$C$7*('DT-Prelim Calcs'!$C$8-'DT-Prelim Calcs'!$C$9)+'DT-Prelim Calcs'!$C$9</f>
        <v>17.685372945073226</v>
      </c>
      <c r="EC179" s="110">
        <f t="shared" si="217"/>
        <v>17.685372945073226</v>
      </c>
      <c r="ED179" s="2">
        <f t="shared" si="257"/>
        <v>1.3877787807814457E-16</v>
      </c>
      <c r="EE179" s="110">
        <f>ED179*'DT-Prelim Calcs'!$C$21/DY$2/'DT-Prelim Calcs'!$C$19/'DT-Prelim Calcs'!$C$18*3.39*'DT-Prelim Calcs'!$C$20</f>
        <v>6.7003532470867188E-15</v>
      </c>
      <c r="EF179" s="88">
        <f t="shared" si="218"/>
        <v>1</v>
      </c>
      <c r="EG179" s="110">
        <f>EE178*'DT-Prelim Calcs'!$C$11+EG178</f>
        <v>9.4647904472821693</v>
      </c>
      <c r="EH179" s="110">
        <f>EH178+0.5*EE179*'DT-Prelim Calcs'!$C$11^2+EG179*'DT-Prelim Calcs'!$C$11</f>
        <v>64.17727798511595</v>
      </c>
      <c r="EI179" s="110">
        <f>MIN('Drive Train'!$G$35-EC178*'DT-Prelim Calcs'!$C$21*'Drive Train'!$G$38,EI178+EC$2)</f>
        <v>11.10831643494341</v>
      </c>
      <c r="EJ179" s="110">
        <f>'Drive Train'!$G$35-EC179*'DT-Prelim Calcs'!$C$21*'Drive Train'!$G$38</f>
        <v>11.10831643494341</v>
      </c>
      <c r="EK179" s="1">
        <f>IF(EH179&gt;='Drive Train'!$G$30,1,0)</f>
        <v>1</v>
      </c>
      <c r="EL179" s="110">
        <f t="shared" si="258"/>
        <v>0</v>
      </c>
      <c r="EM179" s="119">
        <f>EM178+'DT-Prelim Calcs'!$C$11</f>
        <v>7.0000000000000053</v>
      </c>
      <c r="EN179" s="2">
        <f>EX179/'Drive Train'!$G$35</f>
        <v>0.87467058542861498</v>
      </c>
      <c r="EO179" s="88">
        <f>EV179*12*60/(PI() * 'Drive Train'!$G$17)/EN$2*EN179</f>
        <v>4110.8369398423256</v>
      </c>
      <c r="EP179" s="2">
        <f>('DT-Prelim Calcs'!$C$6*EN179-EO179)/('DT-Prelim Calcs'!$C$6*EN179)*'DT-Prelim Calcs'!$C$7*EN179</f>
        <v>0.24077181223899105</v>
      </c>
      <c r="EQ179" s="110">
        <f>EP179/'DT-Prelim Calcs'!$C$7*('DT-Prelim Calcs'!$C$8-'DT-Prelim Calcs'!$C$9)+'DT-Prelim Calcs'!$C$9</f>
        <v>17.685372945073215</v>
      </c>
      <c r="ER179" s="110">
        <f t="shared" si="219"/>
        <v>17.685372945073215</v>
      </c>
      <c r="ES179" s="2">
        <f t="shared" si="259"/>
        <v>-8.3266726846886741E-17</v>
      </c>
      <c r="ET179" s="110">
        <f>ES179*'DT-Prelim Calcs'!$C$21/EN$2/'DT-Prelim Calcs'!$C$19/'DT-Prelim Calcs'!$C$18*3.39*'DT-Prelim Calcs'!$C$20</f>
        <v>-4.5356237364894706E-15</v>
      </c>
      <c r="EU179" s="88">
        <f t="shared" si="220"/>
        <v>1</v>
      </c>
      <c r="EV179" s="110">
        <f>ET178*'DT-Prelim Calcs'!$C$11+EV178</f>
        <v>8.3892460782728335</v>
      </c>
      <c r="EW179" s="110">
        <f>EW178+0.5*ET179*'DT-Prelim Calcs'!$C$11^2+EV179*'DT-Prelim Calcs'!$C$11</f>
        <v>57.181278894468122</v>
      </c>
      <c r="EX179" s="110">
        <f>MIN('Drive Train'!$G$35-ER178*'DT-Prelim Calcs'!$C$21*'Drive Train'!$G$38,EX178+ER$2)</f>
        <v>11.10831643494341</v>
      </c>
      <c r="EY179" s="110">
        <f>'Drive Train'!$G$35-ER179*'DT-Prelim Calcs'!$C$21*'Drive Train'!$G$38</f>
        <v>11.10831643494341</v>
      </c>
      <c r="EZ179" s="1">
        <f>IF(EW179&gt;='Drive Train'!$G$30,1,0)</f>
        <v>1</v>
      </c>
      <c r="FA179" s="110">
        <f t="shared" si="260"/>
        <v>0</v>
      </c>
      <c r="FB179" s="119">
        <f>FB178+'DT-Prelim Calcs'!$C$11</f>
        <v>7.0000000000000053</v>
      </c>
      <c r="FC179" s="2">
        <f>FM179/'Drive Train'!$G$35</f>
        <v>0.87467058542861498</v>
      </c>
      <c r="FD179" s="88">
        <f>FK179*12*60/(PI() * 'Drive Train'!$G$17)/FC$2*FC179</f>
        <v>4110.8369398423247</v>
      </c>
      <c r="FE179" s="2">
        <f>('DT-Prelim Calcs'!$C$6*FC179-FD179)/('DT-Prelim Calcs'!$C$6*FC179)*'DT-Prelim Calcs'!$C$7*FC179</f>
        <v>0.24077181223899125</v>
      </c>
      <c r="FF179" s="110">
        <f>FE179/'DT-Prelim Calcs'!$C$7*('DT-Prelim Calcs'!$C$8-'DT-Prelim Calcs'!$C$9)+'DT-Prelim Calcs'!$C$9</f>
        <v>17.685372945073226</v>
      </c>
      <c r="FG179" s="110">
        <f t="shared" si="221"/>
        <v>17.685372945073226</v>
      </c>
      <c r="FH179" s="2">
        <f t="shared" si="261"/>
        <v>1.1102230246251565E-16</v>
      </c>
      <c r="FI179" s="110">
        <f>FH179*'DT-Prelim Calcs'!$C$21/FC$2/'DT-Prelim Calcs'!$C$19/'DT-Prelim Calcs'!$C$18*3.39*'DT-Prelim Calcs'!$C$20</f>
        <v>6.7347140329692135E-15</v>
      </c>
      <c r="FJ179" s="88">
        <f t="shared" si="222"/>
        <v>1</v>
      </c>
      <c r="FK179" s="110">
        <f>FI178*'DT-Prelim Calcs'!$C$11+FK178</f>
        <v>7.5332005600817276</v>
      </c>
      <c r="FL179" s="110">
        <f>FL178+0.5*FI179*'DT-Prelim Calcs'!$C$11^2+FK179*'DT-Prelim Calcs'!$C$11</f>
        <v>51.536482926893342</v>
      </c>
      <c r="FM179" s="110">
        <f>MIN('Drive Train'!$G$35-FG178*'DT-Prelim Calcs'!$C$21*'Drive Train'!$G$38,FM178+FG$2)</f>
        <v>11.10831643494341</v>
      </c>
      <c r="FN179" s="110">
        <f>'Drive Train'!$G$35-FG179*'DT-Prelim Calcs'!$C$21*'Drive Train'!$G$38</f>
        <v>11.10831643494341</v>
      </c>
      <c r="FO179" s="1">
        <f>IF(FL179&gt;='Drive Train'!$G$30,1,0)</f>
        <v>1</v>
      </c>
      <c r="FP179" s="110">
        <f t="shared" si="262"/>
        <v>0</v>
      </c>
      <c r="FQ179" s="119">
        <f>FQ178+'DT-Prelim Calcs'!$C$11</f>
        <v>7.0000000000000053</v>
      </c>
      <c r="FR179" s="2">
        <f>GB179/'Drive Train'!$G$35</f>
        <v>0.87467058542861498</v>
      </c>
      <c r="FS179" s="88">
        <f>FZ179*12*60/(PI() * 'Drive Train'!$G$17)/FR$2*FR179</f>
        <v>4110.8369398423247</v>
      </c>
      <c r="FT179" s="2">
        <f>('DT-Prelim Calcs'!$C$6*FR179-FS179)/('DT-Prelim Calcs'!$C$6*FR179)*'DT-Prelim Calcs'!$C$7*FR179</f>
        <v>0.24077181223899125</v>
      </c>
      <c r="FU179" s="110">
        <f>FT179/'DT-Prelim Calcs'!$C$7*('DT-Prelim Calcs'!$C$8-'DT-Prelim Calcs'!$C$9)+'DT-Prelim Calcs'!$C$9</f>
        <v>17.685372945073226</v>
      </c>
      <c r="FV179" s="110">
        <f t="shared" si="223"/>
        <v>17.685372945073226</v>
      </c>
      <c r="FW179" s="2">
        <f t="shared" si="263"/>
        <v>1.3877787807814457E-16</v>
      </c>
      <c r="FX179" s="110">
        <f>FW179*'DT-Prelim Calcs'!$C$21/FR$2/'DT-Prelim Calcs'!$C$19/'DT-Prelim Calcs'!$C$18*3.39*'DT-Prelim Calcs'!$C$20</f>
        <v>9.2774121882739154E-15</v>
      </c>
      <c r="FY179" s="88">
        <f t="shared" si="224"/>
        <v>1</v>
      </c>
      <c r="FZ179" s="110">
        <f>FX178*'DT-Prelim Calcs'!$C$11+FZ178</f>
        <v>6.8356819897037893</v>
      </c>
      <c r="GA179" s="110">
        <f>GA178+0.5*FX179*'DT-Prelim Calcs'!$C$11^2+FZ179*'DT-Prelim Calcs'!$C$11</f>
        <v>46.893226083220377</v>
      </c>
      <c r="GB179" s="110">
        <f>MIN('Drive Train'!$G$35-FV178*'DT-Prelim Calcs'!$C$21*'Drive Train'!$G$38,GB178+FV$2)</f>
        <v>11.10831643494341</v>
      </c>
      <c r="GC179" s="110">
        <f>'Drive Train'!$G$35-FV179*'DT-Prelim Calcs'!$C$21*'Drive Train'!$G$38</f>
        <v>11.10831643494341</v>
      </c>
      <c r="GD179" s="1">
        <f>IF(GA179&gt;='Drive Train'!$G$30,1,0)</f>
        <v>1</v>
      </c>
      <c r="GE179" s="110">
        <f t="shared" si="264"/>
        <v>0</v>
      </c>
      <c r="GF179" s="119">
        <f>GF178+'DT-Prelim Calcs'!$C$11</f>
        <v>7.0000000000000053</v>
      </c>
      <c r="GG179" s="2">
        <f>GQ179/'Drive Train'!$G$35</f>
        <v>0.87467058540921594</v>
      </c>
      <c r="GH179" s="88">
        <f>GO179*12*60/(PI() * 'Drive Train'!$G$17)/GG$2*GG179</f>
        <v>4110.836939568132</v>
      </c>
      <c r="GI179" s="2">
        <f>('DT-Prelim Calcs'!$C$6*GG179-GH179)/('DT-Prelim Calcs'!$C$6*GG179)*'DT-Prelim Calcs'!$C$7*GG179</f>
        <v>0.24077181227783925</v>
      </c>
      <c r="GJ179" s="110">
        <f>GI179/'DT-Prelim Calcs'!$C$7*('DT-Prelim Calcs'!$C$8-'DT-Prelim Calcs'!$C$9)+'DT-Prelim Calcs'!$C$9</f>
        <v>17.68537294744268</v>
      </c>
      <c r="GK179" s="110">
        <f t="shared" si="265"/>
        <v>17.68537294744268</v>
      </c>
      <c r="GL179" s="2">
        <f t="shared" si="266"/>
        <v>4.9567683291229514E-11</v>
      </c>
      <c r="GM179" s="110">
        <f>GL179*'DT-Prelim Calcs'!$C$21/GG$2/'DT-Prelim Calcs'!$C$19/'DT-Prelim Calcs'!$C$18*3.39*'DT-Prelim Calcs'!$C$20</f>
        <v>1.8409107155777344E-9</v>
      </c>
      <c r="GN179" s="88">
        <f t="shared" si="225"/>
        <v>1</v>
      </c>
      <c r="GO179" s="110">
        <f>GM178*'DT-Prelim Calcs'!$C$11+GO178</f>
        <v>12.304227580919019</v>
      </c>
      <c r="GP179" s="110">
        <f>GP178+0.5*GM179*'DT-Prelim Calcs'!$C$11^2+GO179*'DT-Prelim Calcs'!$C$11</f>
        <v>80.051289421135152</v>
      </c>
      <c r="GQ179" s="110">
        <f>MIN('Drive Train'!$G$35-GK178*'DT-Prelim Calcs'!$C$21*'Drive Train'!$G$38,GQ178+GK$2)</f>
        <v>11.108316434697041</v>
      </c>
      <c r="GR179" s="110">
        <f>'Drive Train'!$G$35-GK179*'DT-Prelim Calcs'!$C$21*'Drive Train'!$G$38</f>
        <v>11.108316434730158</v>
      </c>
      <c r="GS179" s="1">
        <f>IF(GP179&gt;='Drive Train'!$G$30,1,0)</f>
        <v>1</v>
      </c>
      <c r="GT179" s="110">
        <f t="shared" si="267"/>
        <v>0</v>
      </c>
      <c r="GU179" s="119">
        <f>GU178+'DT-Prelim Calcs'!$C$11</f>
        <v>7.0000000000000053</v>
      </c>
      <c r="GV179" s="2">
        <f>HF179/'Drive Train'!$G$35</f>
        <v>0.87467058541474829</v>
      </c>
      <c r="GW179" s="88">
        <f>HD179*12*60/(PI() * 'Drive Train'!$G$17)/GV$2*GV179</f>
        <v>4110.8369396463277</v>
      </c>
      <c r="GX179" s="2">
        <f>('DT-Prelim Calcs'!$C$6*GV179-GW179)/('DT-Prelim Calcs'!$C$6*GV179)*'DT-Prelim Calcs'!$C$7*GV179</f>
        <v>0.24077181226676039</v>
      </c>
      <c r="GY179" s="110">
        <f>GX179/'DT-Prelim Calcs'!$C$7*('DT-Prelim Calcs'!$C$8-'DT-Prelim Calcs'!$C$9)+'DT-Prelim Calcs'!$C$9</f>
        <v>17.685372946766947</v>
      </c>
      <c r="GZ179" s="110">
        <f t="shared" si="226"/>
        <v>17.685372946766947</v>
      </c>
      <c r="HA179" s="2">
        <f t="shared" si="268"/>
        <v>3.5431740874614093E-11</v>
      </c>
      <c r="HB179" s="110">
        <f>HA179*'DT-Prelim Calcs'!$C$21/GV$2/'DT-Prelim Calcs'!$C$19/'DT-Prelim Calcs'!$C$18*3.39*'DT-Prelim Calcs'!$C$20</f>
        <v>1.3159112372555018E-9</v>
      </c>
      <c r="HC179" s="88">
        <f t="shared" si="227"/>
        <v>1</v>
      </c>
      <c r="HD179" s="110">
        <f>HB178*'DT-Prelim Calcs'!$C$11+HD178</f>
        <v>12.304227581075244</v>
      </c>
      <c r="HE179" s="110">
        <f>HE178+0.5*HB179*'DT-Prelim Calcs'!$C$11^2+HD179*'DT-Prelim Calcs'!$C$11</f>
        <v>80.718906445173658</v>
      </c>
      <c r="HF179" s="110">
        <f>MIN('Drive Train'!$G$35-GZ178*'DT-Prelim Calcs'!$C$21*'Drive Train'!$G$38,HF178+GZ$2)</f>
        <v>11.108316434767303</v>
      </c>
      <c r="HG179" s="110">
        <f>'Drive Train'!$G$35-GZ179*'DT-Prelim Calcs'!$C$21*'Drive Train'!$G$38</f>
        <v>11.108316434790975</v>
      </c>
      <c r="HH179" s="1">
        <f>IF(HE179&gt;='Drive Train'!$G$30,1,0)</f>
        <v>1</v>
      </c>
      <c r="HI179" s="110">
        <f t="shared" si="269"/>
        <v>0</v>
      </c>
      <c r="HJ179" s="119">
        <f>HJ178+'DT-Prelim Calcs'!$C$11</f>
        <v>7.0000000000000053</v>
      </c>
      <c r="HK179" s="2">
        <f>HU179/'Drive Train'!$G$35</f>
        <v>0.8746705854174287</v>
      </c>
      <c r="HL179" s="88">
        <f>HS179*12*60/(PI() * 'Drive Train'!$G$17)/HK$2*HK179</f>
        <v>4110.8369396842145</v>
      </c>
      <c r="HM179" s="2">
        <f>('DT-Prelim Calcs'!$C$6*HK179-HL179)/('DT-Prelim Calcs'!$C$6*HK179)*'DT-Prelim Calcs'!$C$7*HK179</f>
        <v>0.24077181226139258</v>
      </c>
      <c r="HN179" s="110">
        <f>HM179/'DT-Prelim Calcs'!$C$7*('DT-Prelim Calcs'!$C$8-'DT-Prelim Calcs'!$C$9)+'DT-Prelim Calcs'!$C$9</f>
        <v>17.68537294643955</v>
      </c>
      <c r="HO179" s="110">
        <f t="shared" si="228"/>
        <v>17.68537294643955</v>
      </c>
      <c r="HP179" s="2">
        <f t="shared" si="270"/>
        <v>2.8582747280125886E-11</v>
      </c>
      <c r="HQ179" s="110">
        <f>HP179*'DT-Prelim Calcs'!$C$21/HK$2/'DT-Prelim Calcs'!$C$19/'DT-Prelim Calcs'!$C$18*3.39*'DT-Prelim Calcs'!$C$20</f>
        <v>1.0615441807009841E-9</v>
      </c>
      <c r="HR179" s="88">
        <f t="shared" si="229"/>
        <v>1</v>
      </c>
      <c r="HS179" s="110">
        <f>HQ178*'DT-Prelim Calcs'!$C$11+HS178</f>
        <v>12.304227581150938</v>
      </c>
      <c r="HT179" s="110">
        <f>HT178+0.5*HQ179*'DT-Prelim Calcs'!$C$11^2+HS179*'DT-Prelim Calcs'!$C$11</f>
        <v>81.18762920994979</v>
      </c>
      <c r="HU179" s="110">
        <f>MIN('Drive Train'!$G$35-HO178*'DT-Prelim Calcs'!$C$21*'Drive Train'!$G$38,HU178+HO$2)</f>
        <v>11.108316434801344</v>
      </c>
      <c r="HV179" s="110">
        <f>'Drive Train'!$G$35-HO179*'DT-Prelim Calcs'!$C$21*'Drive Train'!$G$38</f>
        <v>11.10831643482044</v>
      </c>
      <c r="HW179" s="1">
        <f>IF(HT179&gt;='Drive Train'!$G$30,1,0)</f>
        <v>1</v>
      </c>
      <c r="HX179" s="110">
        <f t="shared" si="271"/>
        <v>0</v>
      </c>
      <c r="HY179" s="119">
        <f>HY178+'DT-Prelim Calcs'!$C$11</f>
        <v>7.0000000000000053</v>
      </c>
      <c r="HZ179" s="2">
        <f>IJ179/'Drive Train'!$G$35</f>
        <v>0.87467058541887022</v>
      </c>
      <c r="IA179" s="88">
        <f>IH179*12*60/(PI() * 'Drive Train'!$G$17)/HZ$2*HZ179</f>
        <v>4110.836939704589</v>
      </c>
      <c r="IB179" s="2">
        <f>('DT-Prelim Calcs'!$C$6*HZ179-IA179)/('DT-Prelim Calcs'!$C$6*HZ179)*'DT-Prelim Calcs'!$C$7*HZ179</f>
        <v>0.24077181225850589</v>
      </c>
      <c r="IC179" s="110">
        <f>IB179/'DT-Prelim Calcs'!$C$7*('DT-Prelim Calcs'!$C$8-'DT-Prelim Calcs'!$C$9)+'DT-Prelim Calcs'!$C$9</f>
        <v>17.685372946263477</v>
      </c>
      <c r="ID179" s="110">
        <f t="shared" si="230"/>
        <v>17.685372946263477</v>
      </c>
      <c r="IE179" s="2">
        <f t="shared" si="272"/>
        <v>2.4899499129205083E-11</v>
      </c>
      <c r="IF179" s="110">
        <f>IE179*'DT-Prelim Calcs'!$C$21/HZ$2/'DT-Prelim Calcs'!$C$19/'DT-Prelim Calcs'!$C$18*3.39*'DT-Prelim Calcs'!$C$20</f>
        <v>9.2475079963203799E-10</v>
      </c>
      <c r="IG179" s="88">
        <f t="shared" si="231"/>
        <v>1</v>
      </c>
      <c r="IH179" s="110">
        <f>IF178*'DT-Prelim Calcs'!$C$11+IH178</f>
        <v>12.304227581191642</v>
      </c>
      <c r="II179" s="110">
        <f>II178+0.5*IF179*'DT-Prelim Calcs'!$C$11^2+IH179*'DT-Prelim Calcs'!$C$11</f>
        <v>81.516694581208881</v>
      </c>
      <c r="IJ179" s="110">
        <f>MIN('Drive Train'!$G$35-ID178*'DT-Prelim Calcs'!$C$21*'Drive Train'!$G$38,IJ178+ID$2)</f>
        <v>11.108316434819651</v>
      </c>
      <c r="IK179" s="110">
        <f>'Drive Train'!$G$35-ID179*'DT-Prelim Calcs'!$C$21*'Drive Train'!$G$38</f>
        <v>11.108316434836286</v>
      </c>
      <c r="IL179" s="1">
        <f>IF(II179&gt;='Drive Train'!$G$30,1,0)</f>
        <v>1</v>
      </c>
      <c r="IM179" s="110">
        <f t="shared" si="273"/>
        <v>0</v>
      </c>
      <c r="IN179" s="119">
        <f>IN178+'DT-Prelim Calcs'!$C$11</f>
        <v>7.0000000000000053</v>
      </c>
      <c r="IO179" s="2">
        <f>IY179/'Drive Train'!$G$35</f>
        <v>0.87467058541971632</v>
      </c>
      <c r="IP179" s="88">
        <f>IW179*12*60/(PI() * 'Drive Train'!$G$17)/IO$2*IO179</f>
        <v>4110.8369397165479</v>
      </c>
      <c r="IQ179" s="2">
        <f>('DT-Prelim Calcs'!$C$6*IO179-IP179)/('DT-Prelim Calcs'!$C$6*IO179)*'DT-Prelim Calcs'!$C$7*IO179</f>
        <v>0.24077181225681157</v>
      </c>
      <c r="IR179" s="110">
        <f>IQ179/'DT-Prelim Calcs'!$C$7*('DT-Prelim Calcs'!$C$8-'DT-Prelim Calcs'!$C$9)+'DT-Prelim Calcs'!$C$9</f>
        <v>17.68537294616014</v>
      </c>
      <c r="IS179" s="110">
        <f t="shared" si="232"/>
        <v>17.68537294616014</v>
      </c>
      <c r="IT179" s="2">
        <f t="shared" si="274"/>
        <v>2.2737700611230593E-11</v>
      </c>
      <c r="IU179" s="110">
        <f>IT179*'DT-Prelim Calcs'!$C$21/IO$2/'DT-Prelim Calcs'!$C$19/'DT-Prelim Calcs'!$C$18*3.39*'DT-Prelim Calcs'!$C$20</f>
        <v>8.4446304373113918E-10</v>
      </c>
      <c r="IV179" s="88">
        <f t="shared" si="233"/>
        <v>1</v>
      </c>
      <c r="IW179" s="110">
        <f>IU178*'DT-Prelim Calcs'!$C$11+IW178</f>
        <v>12.304227581215535</v>
      </c>
      <c r="IX179" s="110">
        <f>IX178+0.5*IU179*'DT-Prelim Calcs'!$C$11^2+IW179*'DT-Prelim Calcs'!$C$11</f>
        <v>81.749412362660095</v>
      </c>
      <c r="IY179" s="110">
        <f>MIN('Drive Train'!$G$35-IS178*'DT-Prelim Calcs'!$C$21*'Drive Train'!$G$38,IY178+IS$2)</f>
        <v>11.108316434830396</v>
      </c>
      <c r="IZ179" s="110">
        <f>'Drive Train'!$G$35-IS179*'DT-Prelim Calcs'!$C$21*'Drive Train'!$G$38</f>
        <v>11.108316434845587</v>
      </c>
      <c r="JA179" s="1">
        <f>IF(IX179&gt;='Drive Train'!$G$30,1,0)</f>
        <v>1</v>
      </c>
      <c r="JB179" s="110">
        <f t="shared" si="275"/>
        <v>0</v>
      </c>
      <c r="JC179" s="119">
        <f>JC178+'DT-Prelim Calcs'!$C$11</f>
        <v>7.0000000000000053</v>
      </c>
      <c r="JD179" s="2">
        <f>JN179/'Drive Train'!$G$35</f>
        <v>0.87467058542021192</v>
      </c>
      <c r="JE179" s="88">
        <f>JL179*12*60/(PI() * 'Drive Train'!$G$17)/JD$2*JD179</f>
        <v>4110.8369397235529</v>
      </c>
      <c r="JF179" s="2">
        <f>('DT-Prelim Calcs'!$C$6*JD179-JE179)/('DT-Prelim Calcs'!$C$6*JD179)*'DT-Prelim Calcs'!$C$7*JD179</f>
        <v>0.24077181225581909</v>
      </c>
      <c r="JG179" s="110">
        <f>JF179/'DT-Prelim Calcs'!$C$7*('DT-Prelim Calcs'!$C$8-'DT-Prelim Calcs'!$C$9)+'DT-Prelim Calcs'!$C$9</f>
        <v>17.685372946099605</v>
      </c>
      <c r="JH179" s="110">
        <f t="shared" si="234"/>
        <v>17.685372946099605</v>
      </c>
      <c r="JI179" s="2">
        <f t="shared" si="276"/>
        <v>2.1471324718191909E-11</v>
      </c>
      <c r="JJ179" s="110">
        <f>JI179*'DT-Prelim Calcs'!$C$21/JD$2/'DT-Prelim Calcs'!$C$19/'DT-Prelim Calcs'!$C$18*3.39*'DT-Prelim Calcs'!$C$20</f>
        <v>7.9743068723089624E-10</v>
      </c>
      <c r="JK179" s="88">
        <f t="shared" si="235"/>
        <v>1</v>
      </c>
      <c r="JL179" s="110">
        <f>JJ178*'DT-Prelim Calcs'!$C$11+JL178</f>
        <v>12.304227581229529</v>
      </c>
      <c r="JM179" s="110">
        <f>JM178+0.5*JJ179*'DT-Prelim Calcs'!$C$11^2+JL179*'DT-Prelim Calcs'!$C$11</f>
        <v>81.907045106817762</v>
      </c>
      <c r="JN179" s="110">
        <f>MIN('Drive Train'!$G$35-JH178*'DT-Prelim Calcs'!$C$21*'Drive Train'!$G$38,JN178+JH$2)</f>
        <v>11.108316434836691</v>
      </c>
      <c r="JO179" s="110">
        <f>'Drive Train'!$G$35-JH179*'DT-Prelim Calcs'!$C$21*'Drive Train'!$G$38</f>
        <v>11.108316434851035</v>
      </c>
      <c r="JP179" s="1">
        <f>IF(JM179&gt;='Drive Train'!$G$30,1,0)</f>
        <v>1</v>
      </c>
      <c r="JQ179" s="110">
        <f>MIN(JG179,'DT-Prelim Calcs'!$C$10)*'DT-Prelim Calcs'!$C$11*1000/60/60*(1-JP179)</f>
        <v>0</v>
      </c>
      <c r="JR179" s="119">
        <f>JR178+'DT-Prelim Calcs'!$C$11</f>
        <v>7.0000000000000053</v>
      </c>
      <c r="JS179" s="2">
        <f>KC179/'Drive Train'!$G$35</f>
        <v>0.87467058542039411</v>
      </c>
      <c r="JT179" s="88">
        <f>KA179*12*60/(PI() * 'Drive Train'!$G$17)/JS$2*JS179</f>
        <v>4110.8369397261276</v>
      </c>
      <c r="JU179" s="2">
        <f>('DT-Prelim Calcs'!$C$6*JS179-JT179)/('DT-Prelim Calcs'!$C$6*JS179)*'DT-Prelim Calcs'!$C$7*JS179</f>
        <v>0.24077181225545433</v>
      </c>
      <c r="JV179" s="110">
        <f>JU179/'DT-Prelim Calcs'!$C$7*('DT-Prelim Calcs'!$C$8-'DT-Prelim Calcs'!$C$9)+'DT-Prelim Calcs'!$C$9</f>
        <v>17.685372946077358</v>
      </c>
      <c r="JW179" s="110">
        <f t="shared" si="236"/>
        <v>17.685372946077358</v>
      </c>
      <c r="JX179" s="2">
        <f t="shared" si="277"/>
        <v>2.1005891470693427E-11</v>
      </c>
      <c r="JY179" s="110">
        <f>JX179*'DT-Prelim Calcs'!$C$21/JS$2/'DT-Prelim Calcs'!$C$19/'DT-Prelim Calcs'!$C$18*3.39*'DT-Prelim Calcs'!$C$20</f>
        <v>7.8014480667698902E-10</v>
      </c>
      <c r="JZ179" s="88">
        <f t="shared" si="237"/>
        <v>1</v>
      </c>
      <c r="KA179" s="110">
        <f>JY178*'DT-Prelim Calcs'!$C$11+KA178</f>
        <v>12.304227581234676</v>
      </c>
      <c r="KB179" s="110">
        <f>KB178+0.5*JY179*'DT-Prelim Calcs'!$C$11^2+KA179*'DT-Prelim Calcs'!$C$11</f>
        <v>81.969135190148535</v>
      </c>
      <c r="KC179" s="110">
        <f>MIN('Drive Train'!$G$35-JW178*'DT-Prelim Calcs'!$C$21*'Drive Train'!$G$38,KC178+JW$2)</f>
        <v>11.108316434839004</v>
      </c>
      <c r="KD179" s="110">
        <f>'Drive Train'!$G$35-JW179*'DT-Prelim Calcs'!$C$21*'Drive Train'!$G$38</f>
        <v>11.108316434853037</v>
      </c>
      <c r="KE179" s="1">
        <f>IF(KB179&gt;='Drive Train'!$G$30,1,0)</f>
        <v>1</v>
      </c>
      <c r="KF179" s="110">
        <f>MIN(JV179,'DT-Prelim Calcs'!$C$10)*'DT-Prelim Calcs'!$C$11*1000/60/60*(1-KE179)</f>
        <v>0</v>
      </c>
      <c r="KG179" s="119">
        <f>KG178+'DT-Prelim Calcs'!$C$11</f>
        <v>7.0000000000000053</v>
      </c>
      <c r="KH179" s="2">
        <f>KR179/'Drive Train'!$G$35</f>
        <v>0.87467058542038056</v>
      </c>
      <c r="KI179" s="88">
        <f>KP179*12*60/(PI() * 'Drive Train'!$G$17)/KH$2*KH179</f>
        <v>4110.8369397259366</v>
      </c>
      <c r="KJ179" s="2">
        <f>('DT-Prelim Calcs'!$C$6*KH179-KI179)/('DT-Prelim Calcs'!$C$6*KH179)*'DT-Prelim Calcs'!$C$7*KH179</f>
        <v>0.24077181225548133</v>
      </c>
      <c r="KK179" s="110">
        <f>KJ179/'DT-Prelim Calcs'!$C$7*('DT-Prelim Calcs'!$C$8-'DT-Prelim Calcs'!$C$9)+'DT-Prelim Calcs'!$C$9</f>
        <v>17.685372946079006</v>
      </c>
      <c r="KL179" s="110">
        <f t="shared" si="238"/>
        <v>17.685372946079006</v>
      </c>
      <c r="KM179" s="2">
        <f t="shared" si="278"/>
        <v>2.1040391651183654E-11</v>
      </c>
      <c r="KN179" s="110">
        <f>KM179*'DT-Prelim Calcs'!$C$21/KH$2/'DT-Prelim Calcs'!$C$19/'DT-Prelim Calcs'!$C$18*3.39*'DT-Prelim Calcs'!$C$20</f>
        <v>7.8142612038254719E-10</v>
      </c>
      <c r="KO179" s="88">
        <f t="shared" si="239"/>
        <v>1</v>
      </c>
      <c r="KP179" s="110">
        <f>KN178*'DT-Prelim Calcs'!$C$11+KP178</f>
        <v>12.304227581234294</v>
      </c>
      <c r="KQ179" s="110">
        <f>KQ178+0.5*KN179*'DT-Prelim Calcs'!$C$11^2+KP179*'DT-Prelim Calcs'!$C$11</f>
        <v>81.964579754189671</v>
      </c>
      <c r="KR179" s="110">
        <f>MIN('Drive Train'!$G$35-KL178*'DT-Prelim Calcs'!$C$21*'Drive Train'!$G$38,KR178+KL$2)</f>
        <v>11.108316434838832</v>
      </c>
      <c r="KS179" s="110">
        <f>'Drive Train'!$G$35-KL179*'DT-Prelim Calcs'!$C$21*'Drive Train'!$G$38</f>
        <v>11.108316434852888</v>
      </c>
      <c r="KT179" s="1">
        <f>IF(KQ179&gt;='Drive Train'!$G$30,1,0)</f>
        <v>1</v>
      </c>
      <c r="KU179" s="110">
        <f>MIN(KK179,'DT-Prelim Calcs'!$C$10)*'DT-Prelim Calcs'!$C$11*1000/60/60*(1-KT179)</f>
        <v>0</v>
      </c>
      <c r="KV179" s="119">
        <f>KV178+'DT-Prelim Calcs'!$C$11</f>
        <v>7.0000000000000053</v>
      </c>
      <c r="KW179" s="2">
        <f>LG179/'Drive Train'!$G$35</f>
        <v>0.87467058542039322</v>
      </c>
      <c r="KX179" s="88">
        <f>LE179*12*60/(PI() * 'Drive Train'!$G$17)/KW$2*KW179</f>
        <v>4110.8369397261158</v>
      </c>
      <c r="KY179" s="2">
        <f>('DT-Prelim Calcs'!$C$6*KW179-KX179)/('DT-Prelim Calcs'!$C$6*KW179)*'DT-Prelim Calcs'!$C$7*KW179</f>
        <v>0.24077181225545588</v>
      </c>
      <c r="KZ179" s="110">
        <f>KY179/'DT-Prelim Calcs'!$C$7*('DT-Prelim Calcs'!$C$8-'DT-Prelim Calcs'!$C$9)+'DT-Prelim Calcs'!$C$9</f>
        <v>17.68537294607745</v>
      </c>
      <c r="LA179" s="110">
        <f t="shared" si="240"/>
        <v>17.68537294607745</v>
      </c>
      <c r="LB179" s="2">
        <f t="shared" si="279"/>
        <v>2.1007889872137753E-11</v>
      </c>
      <c r="LC179" s="110">
        <f>LB179*'DT-Prelim Calcs'!$C$21/KW$2/'DT-Prelim Calcs'!$C$19/'DT-Prelim Calcs'!$C$18*3.39*'DT-Prelim Calcs'!$C$20</f>
        <v>7.8021902597449509E-10</v>
      </c>
      <c r="LD179" s="88">
        <f t="shared" si="241"/>
        <v>1</v>
      </c>
      <c r="LE179" s="110">
        <f>LC178*'DT-Prelim Calcs'!$C$11+LE178</f>
        <v>12.304227581234652</v>
      </c>
      <c r="LF179" s="110">
        <f>LF178+0.5*LC179*'DT-Prelim Calcs'!$C$11^2+LE179*'DT-Prelim Calcs'!$C$11</f>
        <v>81.968920105673121</v>
      </c>
      <c r="LG179" s="110">
        <f>MIN('Drive Train'!$G$35-LA178*'DT-Prelim Calcs'!$C$21*'Drive Train'!$G$38,LG178+LA$2)</f>
        <v>11.108316434838994</v>
      </c>
      <c r="LH179" s="110">
        <f>'Drive Train'!$G$35-LA179*'DT-Prelim Calcs'!$C$21*'Drive Train'!$G$38</f>
        <v>11.108316434853029</v>
      </c>
      <c r="LI179" s="1">
        <f>IF(LF179&gt;='Drive Train'!$G$30,1,0)</f>
        <v>1</v>
      </c>
      <c r="LJ179" s="110">
        <f>MIN(KZ179,'DT-Prelim Calcs'!$C$10)*'DT-Prelim Calcs'!$C$11*1000/60/60*(1-LI179)</f>
        <v>0</v>
      </c>
      <c r="LK179" s="119">
        <f>LK178+'DT-Prelim Calcs'!$C$11</f>
        <v>7.0000000000000053</v>
      </c>
      <c r="LL179" s="2">
        <f>LV179/'Drive Train'!$G$35</f>
        <v>0.87467058542038378</v>
      </c>
      <c r="LM179" s="88">
        <f>LT179*12*60/(PI() * 'Drive Train'!$G$17)/LL$2*LL179</f>
        <v>4110.8369397259821</v>
      </c>
      <c r="LN179" s="2">
        <f>('DT-Prelim Calcs'!$C$6*LL179-LM179)/('DT-Prelim Calcs'!$C$6*LL179)*'DT-Prelim Calcs'!$C$7*LL179</f>
        <v>0.24077181225547495</v>
      </c>
      <c r="LO179" s="110">
        <f>LN179/'DT-Prelim Calcs'!$C$7*('DT-Prelim Calcs'!$C$8-'DT-Prelim Calcs'!$C$9)+'DT-Prelim Calcs'!$C$9</f>
        <v>17.685372946078616</v>
      </c>
      <c r="LP179" s="110">
        <f t="shared" si="242"/>
        <v>17.685372946078616</v>
      </c>
      <c r="LQ179" s="2">
        <f t="shared" si="280"/>
        <v>2.1032259267528275E-11</v>
      </c>
      <c r="LR179" s="110">
        <f>LQ179*'DT-Prelim Calcs'!$C$21/LL$2/'DT-Prelim Calcs'!$C$19/'DT-Prelim Calcs'!$C$18*3.39*'DT-Prelim Calcs'!$C$20</f>
        <v>7.8112408907464019E-10</v>
      </c>
      <c r="LS179" s="88">
        <f t="shared" si="243"/>
        <v>1</v>
      </c>
      <c r="LT179" s="110">
        <f>LR178*'DT-Prelim Calcs'!$C$11+LT178</f>
        <v>12.304227581234382</v>
      </c>
      <c r="LU179" s="110">
        <f>LU178+0.5*LR179*'DT-Prelim Calcs'!$C$11^2+LT179*'DT-Prelim Calcs'!$C$11</f>
        <v>81.966044521954814</v>
      </c>
      <c r="LV179" s="110">
        <f>MIN('Drive Train'!$G$35-LP178*'DT-Prelim Calcs'!$C$21*'Drive Train'!$G$38,LV178+LP$2)</f>
        <v>11.108316434838873</v>
      </c>
      <c r="LW179" s="110">
        <f>'Drive Train'!$G$35-LP179*'DT-Prelim Calcs'!$C$21*'Drive Train'!$G$38</f>
        <v>11.108316434852924</v>
      </c>
      <c r="LX179" s="1">
        <f>IF(LU179&gt;='Drive Train'!$G$30,1,0)</f>
        <v>1</v>
      </c>
      <c r="LY179" s="110">
        <f>MIN(LO179,'DT-Prelim Calcs'!$C$10)*'DT-Prelim Calcs'!$C$11*1000/60/60*(1-LX179)</f>
        <v>0</v>
      </c>
      <c r="LZ179" s="119">
        <f>LZ178+'DT-Prelim Calcs'!$C$11</f>
        <v>7.0000000000000053</v>
      </c>
    </row>
    <row r="180" spans="18:338" x14ac:dyDescent="0.2">
      <c r="R180" s="119">
        <f>R179+'DT-Prelim Calcs'!$C$11</f>
        <v>7.0400000000000054</v>
      </c>
      <c r="S180" s="2">
        <f>AG180/'Drive Train'!$G$35</f>
        <v>0</v>
      </c>
      <c r="T180" s="88">
        <f>AE180*12*60/(PI() * 'Drive Train'!$G$17)/S$2*ABS(S180)</f>
        <v>0</v>
      </c>
      <c r="U180" s="2">
        <f>IF(OR(AD179=1,AND($C$32=Motors!$C$28,'DT-Prelim Calcs'!AI179=1)),0,IF(AG180=0,-(V179+$C$9)/($C$8-$C$9)*$C$7,($C$6*S180-T180)/($C$6*S180)*$C$7*S180))</f>
        <v>0</v>
      </c>
      <c r="V180" s="110">
        <f>IF(AND(AD179=1,AI179=1),0,ABS(U180/$C$7*($C$8-$C$9)+$C$9) *'Drive Train'!$K$55 + V179*(1-'Drive Train'!$K$55))</f>
        <v>0</v>
      </c>
      <c r="W180" s="110">
        <f t="shared" si="196"/>
        <v>0</v>
      </c>
      <c r="X180" s="2">
        <f>MAX(MIN(IF(AND(AI179=1,AG180&lt;0),-1,1)*(W180-$C$9)/($C$8-$C$9)*$C$7-$C$29*AE180/T$2 -  AI179*$C$29/2,X$2),MAX(X$4:X179)*-1)</f>
        <v>-0.19877611615902296</v>
      </c>
      <c r="Y180" s="110">
        <f t="shared" si="197"/>
        <v>0</v>
      </c>
      <c r="Z180" s="110">
        <f t="shared" si="198"/>
        <v>0</v>
      </c>
      <c r="AA180" s="110">
        <f t="shared" si="199"/>
        <v>0</v>
      </c>
      <c r="AB180" s="110" t="e">
        <f t="shared" si="200"/>
        <v>#N/A</v>
      </c>
      <c r="AC180" s="88">
        <f t="shared" si="244"/>
        <v>0</v>
      </c>
      <c r="AD180" s="1">
        <f t="shared" si="201"/>
        <v>1</v>
      </c>
      <c r="AE180" s="110">
        <f t="shared" si="202"/>
        <v>0</v>
      </c>
      <c r="AF180" s="110" t="e">
        <f t="shared" si="203"/>
        <v>#N/A</v>
      </c>
      <c r="AG180" s="110">
        <f>IF(AI179=0,MIN('Drive Train'!$G$35-W179*$C$21*'Drive Train'!$G$38,AG179+W$2)-$C$3,IF(AE179-1&lt;=0,0,IF($C$32=Motors!$C$26,MAX(ABS('Drive Train'!$G$35-W179*$C$21*'Drive Train'!$G$38)*-1,AG179-W$2),MAX(0,ABS('Drive Train'!$G$35-W179*$C$21*'Drive Train'!$G$38)*-1,AG179-W$2))))</f>
        <v>0</v>
      </c>
      <c r="AH180" s="110">
        <f>'Drive Train'!$G$35-ABS(W180)*'DT-Prelim Calcs'!$C$21*'Drive Train'!$G$38</f>
        <v>12.7</v>
      </c>
      <c r="AI180" s="1">
        <f>IF(AJ180&gt;='Drive Train'!$G$30,1,0)</f>
        <v>1</v>
      </c>
      <c r="AJ180" s="110">
        <f>AJ179+0.5*Y180*'DT-Prelim Calcs'!$C$11^2+AE180*'DT-Prelim Calcs'!$C$11</f>
        <v>27.383415475911544</v>
      </c>
      <c r="AK180" s="110">
        <f t="shared" si="281"/>
        <v>0</v>
      </c>
      <c r="AL180" s="119">
        <f>AL179+'DT-Prelim Calcs'!$C$11</f>
        <v>7.0400000000000054</v>
      </c>
      <c r="AM180" s="2">
        <f>AW180/'Drive Train'!$G$35</f>
        <v>0.81908657396110085</v>
      </c>
      <c r="AN180" s="88">
        <f>AU180*12*60/(PI() * 'Drive Train'!$G$17)/AM$2*AM180</f>
        <v>3259.3959520685912</v>
      </c>
      <c r="AO180" s="2">
        <f>('DT-Prelim Calcs'!$C$6*AM180-AN180)/('DT-Prelim Calcs'!$C$6*AM180)*'DT-Prelim Calcs'!$C$7*AM180</f>
        <v>0.36796886852886551</v>
      </c>
      <c r="AP180" s="110">
        <f>AO180/'DT-Prelim Calcs'!$C$7*('DT-Prelim Calcs'!$C$8-'DT-Prelim Calcs'!$C$9)+'DT-Prelim Calcs'!$C$9</f>
        <v>25.443491271973361</v>
      </c>
      <c r="AQ180" s="110">
        <f t="shared" si="205"/>
        <v>25.443491271973361</v>
      </c>
      <c r="AR180" s="2">
        <f t="shared" si="245"/>
        <v>0.1641111180725203</v>
      </c>
      <c r="AS180" s="110">
        <f>AR180*'DT-Prelim Calcs'!$C$21/AM$2/'DT-Prelim Calcs'!$C$19/'DT-Prelim Calcs'!$C$18*3.39*'DT-Prelim Calcs'!$C$20</f>
        <v>1.8284932585820568</v>
      </c>
      <c r="AT180" s="88">
        <f t="shared" si="206"/>
        <v>0</v>
      </c>
      <c r="AU180" s="110">
        <f>AS179*'DT-Prelim Calcs'!$C$11+AU179</f>
        <v>34.725994051316135</v>
      </c>
      <c r="AV180" s="110">
        <f>AV179+0.5*AS180*'DT-Prelim Calcs'!$C$11^2+AU180*'DT-Prelim Calcs'!$C$11</f>
        <v>154.47178934598912</v>
      </c>
      <c r="AW180" s="110">
        <f>MIN('Drive Train'!$G$35-AQ179*'DT-Prelim Calcs'!$C$21*'Drive Train'!$G$38,AW179+AQ$2)</f>
        <v>10.40239948930598</v>
      </c>
      <c r="AX180" s="110">
        <f>'Drive Train'!$G$35-AQ180*'DT-Prelim Calcs'!$C$21*'Drive Train'!$G$38</f>
        <v>10.410085785522398</v>
      </c>
      <c r="AY180" s="1">
        <f>IF(AV180&gt;='Drive Train'!$G$30,1,0)</f>
        <v>1</v>
      </c>
      <c r="AZ180" s="110">
        <f t="shared" si="246"/>
        <v>0</v>
      </c>
      <c r="BA180" s="119">
        <f>BA179+'DT-Prelim Calcs'!$C$11</f>
        <v>7.0400000000000054</v>
      </c>
      <c r="BB180" s="2">
        <f>BL180/'Drive Train'!$G$35</f>
        <v>0.87179721159904744</v>
      </c>
      <c r="BC180" s="88">
        <f>BJ180*12*60/(PI() * 'Drive Train'!$G$17)/BB$2*BB180</f>
        <v>4067.3321154092778</v>
      </c>
      <c r="BD180" s="2">
        <f>('DT-Prelim Calcs'!$C$6*BB180-BC180)/('DT-Prelim Calcs'!$C$6*BB180)*'DT-Prelim Calcs'!$C$7*BB180</f>
        <v>0.24722408843563606</v>
      </c>
      <c r="BE180" s="110">
        <f>BD180/'DT-Prelim Calcs'!$C$7*('DT-Prelim Calcs'!$C$8-'DT-Prelim Calcs'!$C$9)+'DT-Prelim Calcs'!$C$9</f>
        <v>18.078916032244472</v>
      </c>
      <c r="BF180" s="110">
        <f t="shared" si="207"/>
        <v>18.078916032244472</v>
      </c>
      <c r="BG180" s="2">
        <f t="shared" si="247"/>
        <v>8.2151883859503672E-3</v>
      </c>
      <c r="BH180" s="110">
        <f>BG180*'DT-Prelim Calcs'!$C$21/BB$2/'DT-Prelim Calcs'!$C$19/'DT-Prelim Calcs'!$C$18*3.39*'DT-Prelim Calcs'!$C$20</f>
        <v>0.14238308952132939</v>
      </c>
      <c r="BI180" s="88">
        <f t="shared" si="208"/>
        <v>1</v>
      </c>
      <c r="BJ180" s="110">
        <f>BH179*'DT-Prelim Calcs'!$C$11+BJ179</f>
        <v>26.173150712346192</v>
      </c>
      <c r="BK180" s="110">
        <f>BK179+0.5*BH180*'DT-Prelim Calcs'!$C$11^2+BJ180*'DT-Prelim Calcs'!$C$11</f>
        <v>144.9284518238812</v>
      </c>
      <c r="BL180" s="110">
        <f>MIN('Drive Train'!$G$35-BF179*'DT-Prelim Calcs'!$C$21*'Drive Train'!$G$38,BL179+BF$2)</f>
        <v>11.071824587307901</v>
      </c>
      <c r="BM180" s="110">
        <f>'Drive Train'!$G$35-BF180*'DT-Prelim Calcs'!$C$21*'Drive Train'!$G$38</f>
        <v>11.072897557097997</v>
      </c>
      <c r="BN180" s="1">
        <f>IF(BK180&gt;='Drive Train'!$G$30,1,0)</f>
        <v>1</v>
      </c>
      <c r="BO180" s="110">
        <f t="shared" si="248"/>
        <v>0</v>
      </c>
      <c r="BP180" s="119">
        <f>BP179+'DT-Prelim Calcs'!$C$11</f>
        <v>7.0400000000000054</v>
      </c>
      <c r="BQ180" s="2">
        <f>CA180/'Drive Train'!$G$35</f>
        <v>0.87463828786724285</v>
      </c>
      <c r="BR180" s="88">
        <f>BY180*12*60/(PI() * 'Drive Train'!$G$17)/BQ$2*BQ180</f>
        <v>4110.3556540907302</v>
      </c>
      <c r="BS180" s="2">
        <f>('DT-Prelim Calcs'!$C$6*BQ180-BR180)/('DT-Prelim Calcs'!$C$6*BQ180)*'DT-Prelim Calcs'!$C$7*BQ180</f>
        <v>0.24084247351816693</v>
      </c>
      <c r="BT180" s="110">
        <f>BS180/'DT-Prelim Calcs'!$C$7*('DT-Prelim Calcs'!$C$8-'DT-Prelim Calcs'!$C$9)+'DT-Prelim Calcs'!$C$9</f>
        <v>17.689682781959117</v>
      </c>
      <c r="BU180" s="110">
        <f t="shared" si="209"/>
        <v>17.689682781959117</v>
      </c>
      <c r="BV180" s="2">
        <f t="shared" si="249"/>
        <v>8.996031360780643E-5</v>
      </c>
      <c r="BW180" s="110">
        <f>BV180*'DT-Prelim Calcs'!$C$21/BQ$2/'DT-Prelim Calcs'!$C$19/'DT-Prelim Calcs'!$C$18*3.39*'DT-Prelim Calcs'!$C$20</f>
        <v>2.1160085171906722E-3</v>
      </c>
      <c r="BX180" s="88">
        <f t="shared" si="210"/>
        <v>1</v>
      </c>
      <c r="BY180" s="110">
        <f>BW179*'DT-Prelim Calcs'!$C$11+BY179</f>
        <v>19.426170533127195</v>
      </c>
      <c r="BZ180" s="110">
        <f>BZ179+0.5*BW180*'DT-Prelim Calcs'!$C$11^2+BY180*'DT-Prelim Calcs'!$C$11</f>
        <v>120.529188415292</v>
      </c>
      <c r="CA180" s="110">
        <f>MIN('Drive Train'!$G$35-BU179*'DT-Prelim Calcs'!$C$21*'Drive Train'!$G$38,CA179+BU$2)</f>
        <v>11.107906255913983</v>
      </c>
      <c r="CB180" s="110">
        <f>'Drive Train'!$G$35-BU180*'DT-Prelim Calcs'!$C$21*'Drive Train'!$G$38</f>
        <v>11.107928549623679</v>
      </c>
      <c r="CC180" s="1">
        <f>IF(BZ180&gt;='Drive Train'!$G$30,1,0)</f>
        <v>1</v>
      </c>
      <c r="CD180" s="110">
        <f t="shared" si="250"/>
        <v>0</v>
      </c>
      <c r="CE180" s="119">
        <f>CE179+'DT-Prelim Calcs'!$C$11</f>
        <v>7.0400000000000054</v>
      </c>
      <c r="CF180" s="2">
        <f>CP180/'Drive Train'!$G$35</f>
        <v>0.87467050483020847</v>
      </c>
      <c r="CG180" s="88">
        <f>CN180*12*60/(PI() * 'Drive Train'!$G$17)/CF$2*CF180</f>
        <v>4110.8357635948405</v>
      </c>
      <c r="CH180" s="2">
        <f>('DT-Prelim Calcs'!$C$6*CF180-CG180)/('DT-Prelim Calcs'!$C$6*CF180)*'DT-Prelim Calcs'!$C$7*CF180</f>
        <v>0.24077198258649715</v>
      </c>
      <c r="CI180" s="110">
        <f>CH180/'DT-Prelim Calcs'!$C$7*('DT-Prelim Calcs'!$C$8-'DT-Prelim Calcs'!$C$9)+'DT-Prelim Calcs'!$C$9</f>
        <v>17.685383335062948</v>
      </c>
      <c r="CJ180" s="110">
        <f t="shared" si="211"/>
        <v>17.685383335062948</v>
      </c>
      <c r="CK180" s="2">
        <f t="shared" si="251"/>
        <v>2.1705391439752475E-7</v>
      </c>
      <c r="CL180" s="110">
        <f>CK180*'DT-Prelim Calcs'!$C$21/CF$2/'DT-Prelim Calcs'!$C$19/'DT-Prelim Calcs'!$C$18*3.39*'DT-Prelim Calcs'!$C$20</f>
        <v>6.4489901539246904E-6</v>
      </c>
      <c r="CM180" s="88">
        <f t="shared" si="212"/>
        <v>1</v>
      </c>
      <c r="CN180" s="110">
        <f>CL179*'DT-Prelim Calcs'!$C$11+CN179</f>
        <v>15.380281493270619</v>
      </c>
      <c r="CO180" s="110">
        <f>CO179+0.5*CL180*'DT-Prelim Calcs'!$C$11^2+CN180*'DT-Prelim Calcs'!$C$11</f>
        <v>100.24812963551668</v>
      </c>
      <c r="CP180" s="110">
        <f>MIN('Drive Train'!$G$35-CJ179*'DT-Prelim Calcs'!$C$21*'Drive Train'!$G$38,CP179+CJ$2)</f>
        <v>11.108315411343646</v>
      </c>
      <c r="CQ180" s="110">
        <f>'Drive Train'!$G$35-CJ180*'DT-Prelim Calcs'!$C$21*'Drive Train'!$G$38</f>
        <v>11.108315499844334</v>
      </c>
      <c r="CR180" s="1">
        <f>IF(CO180&gt;='Drive Train'!$G$30,1,0)</f>
        <v>1</v>
      </c>
      <c r="CS180" s="110">
        <f t="shared" si="252"/>
        <v>0</v>
      </c>
      <c r="CT180" s="119">
        <f>CT179+'DT-Prelim Calcs'!$C$11</f>
        <v>7.0400000000000054</v>
      </c>
      <c r="CU180" s="2">
        <f>DE180/'Drive Train'!$G$35</f>
        <v>0.87467058538831266</v>
      </c>
      <c r="CV180" s="88">
        <f>DC180*12*60/(PI() * 'Drive Train'!$G$17)/CU$2*CU180</f>
        <v>4110.8369392693212</v>
      </c>
      <c r="CW180" s="2">
        <f>('DT-Prelim Calcs'!$C$6*CU180-CV180)/('DT-Prelim Calcs'!$C$6*CU180)*'DT-Prelim Calcs'!$C$7*CU180</f>
        <v>0.24077181232051004</v>
      </c>
      <c r="CX180" s="110">
        <f>CW180/'DT-Prelim Calcs'!$C$7*('DT-Prelim Calcs'!$C$8-'DT-Prelim Calcs'!$C$9)+'DT-Prelim Calcs'!$C$9</f>
        <v>17.685372950045291</v>
      </c>
      <c r="CY180" s="110">
        <f t="shared" si="213"/>
        <v>17.685372950045291</v>
      </c>
      <c r="CZ180" s="2">
        <f t="shared" si="253"/>
        <v>1.0398562566571457E-10</v>
      </c>
      <c r="DA180" s="110">
        <f>CZ180*'DT-Prelim Calcs'!$C$21/CU$2/'DT-Prelim Calcs'!$C$19/'DT-Prelim Calcs'!$C$18*3.39*'DT-Prelim Calcs'!$C$20</f>
        <v>3.7332249263101817E-9</v>
      </c>
      <c r="DB180" s="88">
        <f t="shared" si="214"/>
        <v>1</v>
      </c>
      <c r="DC180" s="110">
        <f>DA179*'DT-Prelim Calcs'!$C$11+DC179</f>
        <v>12.728511289984858</v>
      </c>
      <c r="DD180" s="110">
        <f>DD179+0.5*DA180*'DT-Prelim Calcs'!$C$11^2+DC180*'DT-Prelim Calcs'!$C$11</f>
        <v>84.999287824662872</v>
      </c>
      <c r="DE180" s="110">
        <f>MIN('Drive Train'!$G$35-CY179*'DT-Prelim Calcs'!$C$21*'Drive Train'!$G$38,DE179+CY$2)</f>
        <v>11.10831643443157</v>
      </c>
      <c r="DF180" s="110">
        <f>'Drive Train'!$G$35-CY180*'DT-Prelim Calcs'!$C$21*'Drive Train'!$G$38</f>
        <v>11.108316434495922</v>
      </c>
      <c r="DG180" s="1">
        <f>IF(DD180&gt;='Drive Train'!$G$30,1,0)</f>
        <v>1</v>
      </c>
      <c r="DH180" s="110">
        <f t="shared" si="254"/>
        <v>0</v>
      </c>
      <c r="DI180" s="119">
        <f>DI179+'DT-Prelim Calcs'!$C$11</f>
        <v>7.0400000000000054</v>
      </c>
      <c r="DJ180" s="2">
        <f>DT180/'Drive Train'!$G$35</f>
        <v>0.87467058542861154</v>
      </c>
      <c r="DK180" s="88">
        <f>DR180*12*60/(PI() * 'Drive Train'!$G$17)/DJ$2*DJ180</f>
        <v>4110.8369398422774</v>
      </c>
      <c r="DL180" s="2">
        <f>('DT-Prelim Calcs'!$C$6*DJ180-DK180)/('DT-Prelim Calcs'!$C$6*DJ180)*'DT-Prelim Calcs'!$C$7*DJ180</f>
        <v>0.24077181223899782</v>
      </c>
      <c r="DM180" s="110">
        <f>DL180/'DT-Prelim Calcs'!$C$7*('DT-Prelim Calcs'!$C$8-'DT-Prelim Calcs'!$C$9)+'DT-Prelim Calcs'!$C$9</f>
        <v>17.685372945073627</v>
      </c>
      <c r="DN180" s="110">
        <f t="shared" si="215"/>
        <v>17.685372945073627</v>
      </c>
      <c r="DO180" s="2">
        <f t="shared" si="255"/>
        <v>8.5487172896137054E-15</v>
      </c>
      <c r="DP180" s="110">
        <f>DO180*'DT-Prelim Calcs'!$C$21/DJ$2/'DT-Prelim Calcs'!$C$19/'DT-Prelim Calcs'!$C$18*3.39*'DT-Prelim Calcs'!$C$20</f>
        <v>3.5982614976149793E-13</v>
      </c>
      <c r="DQ180" s="88">
        <f t="shared" si="216"/>
        <v>1</v>
      </c>
      <c r="DR180" s="110">
        <f>DP179*'DT-Prelim Calcs'!$C$11+DR179</f>
        <v>10.856671395411819</v>
      </c>
      <c r="DS180" s="110">
        <f>DS179+0.5*DP180*'DT-Prelim Calcs'!$C$11^2+DR180*'DT-Prelim Calcs'!$C$11</f>
        <v>73.464328115283251</v>
      </c>
      <c r="DT180" s="110">
        <f>MIN('Drive Train'!$G$35-DN179*'DT-Prelim Calcs'!$C$21*'Drive Train'!$G$38,DT179+DN$2)</f>
        <v>11.108316434943365</v>
      </c>
      <c r="DU180" s="110">
        <f>'Drive Train'!$G$35-DN180*'DT-Prelim Calcs'!$C$21*'Drive Train'!$G$38</f>
        <v>11.108316434943372</v>
      </c>
      <c r="DV180" s="1">
        <f>IF(DS180&gt;='Drive Train'!$G$30,1,0)</f>
        <v>1</v>
      </c>
      <c r="DW180" s="110">
        <f t="shared" si="256"/>
        <v>0</v>
      </c>
      <c r="DX180" s="119">
        <f>DX179+'DT-Prelim Calcs'!$C$11</f>
        <v>7.0400000000000054</v>
      </c>
      <c r="DY180" s="2">
        <f>EI180/'Drive Train'!$G$35</f>
        <v>0.87467058542861498</v>
      </c>
      <c r="DZ180" s="88">
        <f>EG180*12*60/(PI() * 'Drive Train'!$G$17)/DY$2*DY180</f>
        <v>4110.8369398423247</v>
      </c>
      <c r="EA180" s="2">
        <f>('DT-Prelim Calcs'!$C$6*DY180-DZ180)/('DT-Prelim Calcs'!$C$6*DY180)*'DT-Prelim Calcs'!$C$7*DY180</f>
        <v>0.24077181223899125</v>
      </c>
      <c r="EB180" s="110">
        <f>EA180/'DT-Prelim Calcs'!$C$7*('DT-Prelim Calcs'!$C$8-'DT-Prelim Calcs'!$C$9)+'DT-Prelim Calcs'!$C$9</f>
        <v>17.685372945073226</v>
      </c>
      <c r="EC180" s="110">
        <f t="shared" si="217"/>
        <v>17.685372945073226</v>
      </c>
      <c r="ED180" s="2">
        <f t="shared" si="257"/>
        <v>1.3877787807814457E-16</v>
      </c>
      <c r="EE180" s="110">
        <f>ED180*'DT-Prelim Calcs'!$C$21/DY$2/'DT-Prelim Calcs'!$C$19/'DT-Prelim Calcs'!$C$18*3.39*'DT-Prelim Calcs'!$C$20</f>
        <v>6.7003532470867188E-15</v>
      </c>
      <c r="EF180" s="88">
        <f t="shared" si="218"/>
        <v>1</v>
      </c>
      <c r="EG180" s="110">
        <f>EE179*'DT-Prelim Calcs'!$C$11+EG179</f>
        <v>9.4647904472821693</v>
      </c>
      <c r="EH180" s="110">
        <f>EH179+0.5*EE180*'DT-Prelim Calcs'!$C$11^2+EG180*'DT-Prelim Calcs'!$C$11</f>
        <v>64.555869603007238</v>
      </c>
      <c r="EI180" s="110">
        <f>MIN('Drive Train'!$G$35-EC179*'DT-Prelim Calcs'!$C$21*'Drive Train'!$G$38,EI179+EC$2)</f>
        <v>11.10831643494341</v>
      </c>
      <c r="EJ180" s="110">
        <f>'Drive Train'!$G$35-EC180*'DT-Prelim Calcs'!$C$21*'Drive Train'!$G$38</f>
        <v>11.10831643494341</v>
      </c>
      <c r="EK180" s="1">
        <f>IF(EH180&gt;='Drive Train'!$G$30,1,0)</f>
        <v>1</v>
      </c>
      <c r="EL180" s="110">
        <f t="shared" si="258"/>
        <v>0</v>
      </c>
      <c r="EM180" s="119">
        <f>EM179+'DT-Prelim Calcs'!$C$11</f>
        <v>7.0400000000000054</v>
      </c>
      <c r="EN180" s="2">
        <f>EX180/'Drive Train'!$G$35</f>
        <v>0.87467058542861498</v>
      </c>
      <c r="EO180" s="88">
        <f>EV180*12*60/(PI() * 'Drive Train'!$G$17)/EN$2*EN180</f>
        <v>4110.8369398423256</v>
      </c>
      <c r="EP180" s="2">
        <f>('DT-Prelim Calcs'!$C$6*EN180-EO180)/('DT-Prelim Calcs'!$C$6*EN180)*'DT-Prelim Calcs'!$C$7*EN180</f>
        <v>0.24077181223899105</v>
      </c>
      <c r="EQ180" s="110">
        <f>EP180/'DT-Prelim Calcs'!$C$7*('DT-Prelim Calcs'!$C$8-'DT-Prelim Calcs'!$C$9)+'DT-Prelim Calcs'!$C$9</f>
        <v>17.685372945073215</v>
      </c>
      <c r="ER180" s="110">
        <f t="shared" si="219"/>
        <v>17.685372945073215</v>
      </c>
      <c r="ES180" s="2">
        <f t="shared" si="259"/>
        <v>-8.3266726846886741E-17</v>
      </c>
      <c r="ET180" s="110">
        <f>ES180*'DT-Prelim Calcs'!$C$21/EN$2/'DT-Prelim Calcs'!$C$19/'DT-Prelim Calcs'!$C$18*3.39*'DT-Prelim Calcs'!$C$20</f>
        <v>-4.5356237364894706E-15</v>
      </c>
      <c r="EU180" s="88">
        <f t="shared" si="220"/>
        <v>1</v>
      </c>
      <c r="EV180" s="110">
        <f>ET179*'DT-Prelim Calcs'!$C$11+EV179</f>
        <v>8.3892460782728335</v>
      </c>
      <c r="EW180" s="110">
        <f>EW179+0.5*ET180*'DT-Prelim Calcs'!$C$11^2+EV180*'DT-Prelim Calcs'!$C$11</f>
        <v>57.516848737599034</v>
      </c>
      <c r="EX180" s="110">
        <f>MIN('Drive Train'!$G$35-ER179*'DT-Prelim Calcs'!$C$21*'Drive Train'!$G$38,EX179+ER$2)</f>
        <v>11.10831643494341</v>
      </c>
      <c r="EY180" s="110">
        <f>'Drive Train'!$G$35-ER180*'DT-Prelim Calcs'!$C$21*'Drive Train'!$G$38</f>
        <v>11.10831643494341</v>
      </c>
      <c r="EZ180" s="1">
        <f>IF(EW180&gt;='Drive Train'!$G$30,1,0)</f>
        <v>1</v>
      </c>
      <c r="FA180" s="110">
        <f t="shared" si="260"/>
        <v>0</v>
      </c>
      <c r="FB180" s="119">
        <f>FB179+'DT-Prelim Calcs'!$C$11</f>
        <v>7.0400000000000054</v>
      </c>
      <c r="FC180" s="2">
        <f>FM180/'Drive Train'!$G$35</f>
        <v>0.87467058542861498</v>
      </c>
      <c r="FD180" s="88">
        <f>FK180*12*60/(PI() * 'Drive Train'!$G$17)/FC$2*FC180</f>
        <v>4110.8369398423247</v>
      </c>
      <c r="FE180" s="2">
        <f>('DT-Prelim Calcs'!$C$6*FC180-FD180)/('DT-Prelim Calcs'!$C$6*FC180)*'DT-Prelim Calcs'!$C$7*FC180</f>
        <v>0.24077181223899125</v>
      </c>
      <c r="FF180" s="110">
        <f>FE180/'DT-Prelim Calcs'!$C$7*('DT-Prelim Calcs'!$C$8-'DT-Prelim Calcs'!$C$9)+'DT-Prelim Calcs'!$C$9</f>
        <v>17.685372945073226</v>
      </c>
      <c r="FG180" s="110">
        <f t="shared" si="221"/>
        <v>17.685372945073226</v>
      </c>
      <c r="FH180" s="2">
        <f t="shared" si="261"/>
        <v>1.1102230246251565E-16</v>
      </c>
      <c r="FI180" s="110">
        <f>FH180*'DT-Prelim Calcs'!$C$21/FC$2/'DT-Prelim Calcs'!$C$19/'DT-Prelim Calcs'!$C$18*3.39*'DT-Prelim Calcs'!$C$20</f>
        <v>6.7347140329692135E-15</v>
      </c>
      <c r="FJ180" s="88">
        <f t="shared" si="222"/>
        <v>1</v>
      </c>
      <c r="FK180" s="110">
        <f>FI179*'DT-Prelim Calcs'!$C$11+FK179</f>
        <v>7.5332005600817276</v>
      </c>
      <c r="FL180" s="110">
        <f>FL179+0.5*FI180*'DT-Prelim Calcs'!$C$11^2+FK180*'DT-Prelim Calcs'!$C$11</f>
        <v>51.83781094929661</v>
      </c>
      <c r="FM180" s="110">
        <f>MIN('Drive Train'!$G$35-FG179*'DT-Prelim Calcs'!$C$21*'Drive Train'!$G$38,FM179+FG$2)</f>
        <v>11.10831643494341</v>
      </c>
      <c r="FN180" s="110">
        <f>'Drive Train'!$G$35-FG180*'DT-Prelim Calcs'!$C$21*'Drive Train'!$G$38</f>
        <v>11.10831643494341</v>
      </c>
      <c r="FO180" s="1">
        <f>IF(FL180&gt;='Drive Train'!$G$30,1,0)</f>
        <v>1</v>
      </c>
      <c r="FP180" s="110">
        <f t="shared" si="262"/>
        <v>0</v>
      </c>
      <c r="FQ180" s="119">
        <f>FQ179+'DT-Prelim Calcs'!$C$11</f>
        <v>7.0400000000000054</v>
      </c>
      <c r="FR180" s="2">
        <f>GB180/'Drive Train'!$G$35</f>
        <v>0.87467058542861498</v>
      </c>
      <c r="FS180" s="88">
        <f>FZ180*12*60/(PI() * 'Drive Train'!$G$17)/FR$2*FR180</f>
        <v>4110.8369398423247</v>
      </c>
      <c r="FT180" s="2">
        <f>('DT-Prelim Calcs'!$C$6*FR180-FS180)/('DT-Prelim Calcs'!$C$6*FR180)*'DT-Prelim Calcs'!$C$7*FR180</f>
        <v>0.24077181223899125</v>
      </c>
      <c r="FU180" s="110">
        <f>FT180/'DT-Prelim Calcs'!$C$7*('DT-Prelim Calcs'!$C$8-'DT-Prelim Calcs'!$C$9)+'DT-Prelim Calcs'!$C$9</f>
        <v>17.685372945073226</v>
      </c>
      <c r="FV180" s="110">
        <f t="shared" si="223"/>
        <v>17.685372945073226</v>
      </c>
      <c r="FW180" s="2">
        <f t="shared" si="263"/>
        <v>1.3877787807814457E-16</v>
      </c>
      <c r="FX180" s="110">
        <f>FW180*'DT-Prelim Calcs'!$C$21/FR$2/'DT-Prelim Calcs'!$C$19/'DT-Prelim Calcs'!$C$18*3.39*'DT-Prelim Calcs'!$C$20</f>
        <v>9.2774121882739154E-15</v>
      </c>
      <c r="FY180" s="88">
        <f t="shared" si="224"/>
        <v>1</v>
      </c>
      <c r="FZ180" s="110">
        <f>FX179*'DT-Prelim Calcs'!$C$11+FZ179</f>
        <v>6.8356819897037893</v>
      </c>
      <c r="GA180" s="110">
        <f>GA179+0.5*FX180*'DT-Prelim Calcs'!$C$11^2+FZ180*'DT-Prelim Calcs'!$C$11</f>
        <v>47.166653362808525</v>
      </c>
      <c r="GB180" s="110">
        <f>MIN('Drive Train'!$G$35-FV179*'DT-Prelim Calcs'!$C$21*'Drive Train'!$G$38,GB179+FV$2)</f>
        <v>11.10831643494341</v>
      </c>
      <c r="GC180" s="110">
        <f>'Drive Train'!$G$35-FV180*'DT-Prelim Calcs'!$C$21*'Drive Train'!$G$38</f>
        <v>11.10831643494341</v>
      </c>
      <c r="GD180" s="1">
        <f>IF(GA180&gt;='Drive Train'!$G$30,1,0)</f>
        <v>1</v>
      </c>
      <c r="GE180" s="110">
        <f t="shared" si="264"/>
        <v>0</v>
      </c>
      <c r="GF180" s="119">
        <f>GF179+'DT-Prelim Calcs'!$C$11</f>
        <v>7.0400000000000054</v>
      </c>
      <c r="GG180" s="2">
        <f>GQ180/'Drive Train'!$G$35</f>
        <v>0.87467058541182352</v>
      </c>
      <c r="GH180" s="88">
        <f>GO180*12*60/(PI() * 'Drive Train'!$G$17)/GG$2*GG180</f>
        <v>4110.8369396049893</v>
      </c>
      <c r="GI180" s="2">
        <f>('DT-Prelim Calcs'!$C$6*GG180-GH180)/('DT-Prelim Calcs'!$C$6*GG180)*'DT-Prelim Calcs'!$C$7*GG180</f>
        <v>0.24077181227261724</v>
      </c>
      <c r="GJ180" s="110">
        <f>GI180/'DT-Prelim Calcs'!$C$7*('DT-Prelim Calcs'!$C$8-'DT-Prelim Calcs'!$C$9)+'DT-Prelim Calcs'!$C$9</f>
        <v>17.685372947124172</v>
      </c>
      <c r="GK180" s="110">
        <f t="shared" si="265"/>
        <v>17.685372947124172</v>
      </c>
      <c r="GL180" s="2">
        <f t="shared" si="266"/>
        <v>4.2904652053366021E-11</v>
      </c>
      <c r="GM180" s="110">
        <f>GL180*'DT-Prelim Calcs'!$C$21/GG$2/'DT-Prelim Calcs'!$C$19/'DT-Prelim Calcs'!$C$18*3.39*'DT-Prelim Calcs'!$C$20</f>
        <v>1.5934501769855984E-9</v>
      </c>
      <c r="GN180" s="88">
        <f t="shared" si="225"/>
        <v>1</v>
      </c>
      <c r="GO180" s="110">
        <f>GM179*'DT-Prelim Calcs'!$C$11+GO179</f>
        <v>12.304227580992656</v>
      </c>
      <c r="GP180" s="110">
        <f>GP179+0.5*GM180*'DT-Prelim Calcs'!$C$11^2+GO180*'DT-Prelim Calcs'!$C$11</f>
        <v>80.543458524376135</v>
      </c>
      <c r="GQ180" s="110">
        <f>MIN('Drive Train'!$G$35-GK179*'DT-Prelim Calcs'!$C$21*'Drive Train'!$G$38,GQ179+GK$2)</f>
        <v>11.108316434730158</v>
      </c>
      <c r="GR180" s="110">
        <f>'Drive Train'!$G$35-GK180*'DT-Prelim Calcs'!$C$21*'Drive Train'!$G$38</f>
        <v>11.108316434758823</v>
      </c>
      <c r="GS180" s="1">
        <f>IF(GP180&gt;='Drive Train'!$G$30,1,0)</f>
        <v>1</v>
      </c>
      <c r="GT180" s="110">
        <f t="shared" si="267"/>
        <v>0</v>
      </c>
      <c r="GU180" s="119">
        <f>GU179+'DT-Prelim Calcs'!$C$11</f>
        <v>7.0400000000000054</v>
      </c>
      <c r="GV180" s="2">
        <f>HF180/'Drive Train'!$G$35</f>
        <v>0.87467058541661225</v>
      </c>
      <c r="GW180" s="88">
        <f>HD180*12*60/(PI() * 'Drive Train'!$G$17)/GV$2*GV180</f>
        <v>4110.8369396726739</v>
      </c>
      <c r="GX180" s="2">
        <f>('DT-Prelim Calcs'!$C$6*GV180-GW180)/('DT-Prelim Calcs'!$C$6*GV180)*'DT-Prelim Calcs'!$C$7*GV180</f>
        <v>0.24077181226302766</v>
      </c>
      <c r="GY180" s="110">
        <f>GX180/'DT-Prelim Calcs'!$C$7*('DT-Prelim Calcs'!$C$8-'DT-Prelim Calcs'!$C$9)+'DT-Prelim Calcs'!$C$9</f>
        <v>17.685372946539275</v>
      </c>
      <c r="GZ180" s="110">
        <f t="shared" si="226"/>
        <v>17.685372946539275</v>
      </c>
      <c r="HA180" s="2">
        <f t="shared" si="268"/>
        <v>3.0668939610123402E-11</v>
      </c>
      <c r="HB180" s="110">
        <f>HA180*'DT-Prelim Calcs'!$C$21/GV$2/'DT-Prelim Calcs'!$C$19/'DT-Prelim Calcs'!$C$18*3.39*'DT-Prelim Calcs'!$C$20</f>
        <v>1.1390239731795654E-9</v>
      </c>
      <c r="HC180" s="88">
        <f t="shared" si="227"/>
        <v>1</v>
      </c>
      <c r="HD180" s="110">
        <f>HB179*'DT-Prelim Calcs'!$C$11+HD179</f>
        <v>12.304227581127881</v>
      </c>
      <c r="HE180" s="110">
        <f>HE179+0.5*HB180*'DT-Prelim Calcs'!$C$11^2+HD180*'DT-Prelim Calcs'!$C$11</f>
        <v>81.211075548419686</v>
      </c>
      <c r="HF180" s="110">
        <f>MIN('Drive Train'!$G$35-GZ179*'DT-Prelim Calcs'!$C$21*'Drive Train'!$G$38,HF179+GZ$2)</f>
        <v>11.108316434790975</v>
      </c>
      <c r="HG180" s="110">
        <f>'Drive Train'!$G$35-GZ180*'DT-Prelim Calcs'!$C$21*'Drive Train'!$G$38</f>
        <v>11.108316434811465</v>
      </c>
      <c r="HH180" s="1">
        <f>IF(HE180&gt;='Drive Train'!$G$30,1,0)</f>
        <v>1</v>
      </c>
      <c r="HI180" s="110">
        <f t="shared" si="269"/>
        <v>0</v>
      </c>
      <c r="HJ180" s="119">
        <f>HJ179+'DT-Prelim Calcs'!$C$11</f>
        <v>7.0400000000000054</v>
      </c>
      <c r="HK180" s="2">
        <f>HU180/'Drive Train'!$G$35</f>
        <v>0.87467058541893228</v>
      </c>
      <c r="HL180" s="88">
        <f>HS180*12*60/(PI() * 'Drive Train'!$G$17)/HK$2*HK180</f>
        <v>4110.8369397054685</v>
      </c>
      <c r="HM180" s="2">
        <f>('DT-Prelim Calcs'!$C$6*HK180-HL180)/('DT-Prelim Calcs'!$C$6*HK180)*'DT-Prelim Calcs'!$C$7*HK180</f>
        <v>0.24077181225838098</v>
      </c>
      <c r="HN180" s="110">
        <f>HM180/'DT-Prelim Calcs'!$C$7*('DT-Prelim Calcs'!$C$8-'DT-Prelim Calcs'!$C$9)+'DT-Prelim Calcs'!$C$9</f>
        <v>17.68537294625586</v>
      </c>
      <c r="HO180" s="110">
        <f t="shared" si="228"/>
        <v>17.68537294625586</v>
      </c>
      <c r="HP180" s="2">
        <f t="shared" si="270"/>
        <v>2.4740209880746988E-11</v>
      </c>
      <c r="HQ180" s="110">
        <f>HP180*'DT-Prelim Calcs'!$C$21/HK$2/'DT-Prelim Calcs'!$C$19/'DT-Prelim Calcs'!$C$18*3.39*'DT-Prelim Calcs'!$C$20</f>
        <v>9.1883490312664866E-10</v>
      </c>
      <c r="HR180" s="88">
        <f t="shared" si="229"/>
        <v>1</v>
      </c>
      <c r="HS180" s="110">
        <f>HQ179*'DT-Prelim Calcs'!$C$11+HS179</f>
        <v>12.3042275811934</v>
      </c>
      <c r="HT180" s="110">
        <f>HT179+0.5*HQ180*'DT-Prelim Calcs'!$C$11^2+HS180*'DT-Prelim Calcs'!$C$11</f>
        <v>81.679798313198262</v>
      </c>
      <c r="HU180" s="110">
        <f>MIN('Drive Train'!$G$35-HO179*'DT-Prelim Calcs'!$C$21*'Drive Train'!$G$38,HU179+HO$2)</f>
        <v>11.10831643482044</v>
      </c>
      <c r="HV180" s="110">
        <f>'Drive Train'!$G$35-HO180*'DT-Prelim Calcs'!$C$21*'Drive Train'!$G$38</f>
        <v>11.108316434836972</v>
      </c>
      <c r="HW180" s="1">
        <f>IF(HT180&gt;='Drive Train'!$G$30,1,0)</f>
        <v>1</v>
      </c>
      <c r="HX180" s="110">
        <f t="shared" si="271"/>
        <v>0</v>
      </c>
      <c r="HY180" s="119">
        <f>HY179+'DT-Prelim Calcs'!$C$11</f>
        <v>7.0400000000000054</v>
      </c>
      <c r="HZ180" s="2">
        <f>IJ180/'Drive Train'!$G$35</f>
        <v>0.87467058542018006</v>
      </c>
      <c r="IA180" s="88">
        <f>IH180*12*60/(PI() * 'Drive Train'!$G$17)/HZ$2*HZ180</f>
        <v>4110.8369397231045</v>
      </c>
      <c r="IB180" s="2">
        <f>('DT-Prelim Calcs'!$C$6*HZ180-IA180)/('DT-Prelim Calcs'!$C$6*HZ180)*'DT-Prelim Calcs'!$C$7*HZ180</f>
        <v>0.24077181225588246</v>
      </c>
      <c r="IC180" s="110">
        <f>IB180/'DT-Prelim Calcs'!$C$7*('DT-Prelim Calcs'!$C$8-'DT-Prelim Calcs'!$C$9)+'DT-Prelim Calcs'!$C$9</f>
        <v>17.68537294610347</v>
      </c>
      <c r="ID180" s="110">
        <f t="shared" si="230"/>
        <v>17.68537294610347</v>
      </c>
      <c r="IE180" s="2">
        <f t="shared" si="272"/>
        <v>2.1552287732262698E-11</v>
      </c>
      <c r="IF180" s="110">
        <f>IE180*'DT-Prelim Calcs'!$C$21/HZ$2/'DT-Prelim Calcs'!$C$19/'DT-Prelim Calcs'!$C$18*3.39*'DT-Prelim Calcs'!$C$20</f>
        <v>8.0043759960347333E-10</v>
      </c>
      <c r="IG180" s="88">
        <f t="shared" si="231"/>
        <v>1</v>
      </c>
      <c r="IH180" s="110">
        <f>IF179*'DT-Prelim Calcs'!$C$11+IH179</f>
        <v>12.304227581228632</v>
      </c>
      <c r="II180" s="110">
        <f>II179+0.5*IF180*'DT-Prelim Calcs'!$C$11^2+IH180*'DT-Prelim Calcs'!$C$11</f>
        <v>82.00886368445866</v>
      </c>
      <c r="IJ180" s="110">
        <f>MIN('Drive Train'!$G$35-ID179*'DT-Prelim Calcs'!$C$21*'Drive Train'!$G$38,IJ179+ID$2)</f>
        <v>11.108316434836286</v>
      </c>
      <c r="IK180" s="110">
        <f>'Drive Train'!$G$35-ID180*'DT-Prelim Calcs'!$C$21*'Drive Train'!$G$38</f>
        <v>11.108316434850687</v>
      </c>
      <c r="IL180" s="1">
        <f>IF(II180&gt;='Drive Train'!$G$30,1,0)</f>
        <v>1</v>
      </c>
      <c r="IM180" s="110">
        <f t="shared" si="273"/>
        <v>0</v>
      </c>
      <c r="IN180" s="119">
        <f>IN179+'DT-Prelim Calcs'!$C$11</f>
        <v>7.0400000000000054</v>
      </c>
      <c r="IO180" s="2">
        <f>IY180/'Drive Train'!$G$35</f>
        <v>0.87467058542091247</v>
      </c>
      <c r="IP180" s="88">
        <f>IW180*12*60/(PI() * 'Drive Train'!$G$17)/IO$2*IO180</f>
        <v>4110.8369397334554</v>
      </c>
      <c r="IQ180" s="2">
        <f>('DT-Prelim Calcs'!$C$6*IO180-IP180)/('DT-Prelim Calcs'!$C$6*IO180)*'DT-Prelim Calcs'!$C$7*IO180</f>
        <v>0.24077181225441591</v>
      </c>
      <c r="IR180" s="110">
        <f>IQ180/'DT-Prelim Calcs'!$C$7*('DT-Prelim Calcs'!$C$8-'DT-Prelim Calcs'!$C$9)+'DT-Prelim Calcs'!$C$9</f>
        <v>17.68537294601402</v>
      </c>
      <c r="IS180" s="110">
        <f t="shared" si="232"/>
        <v>17.68537294601402</v>
      </c>
      <c r="IT180" s="2">
        <f t="shared" si="274"/>
        <v>1.9681006824256997E-11</v>
      </c>
      <c r="IU180" s="110">
        <f>IT180*'DT-Prelim Calcs'!$C$21/IO$2/'DT-Prelim Calcs'!$C$19/'DT-Prelim Calcs'!$C$18*3.39*'DT-Prelim Calcs'!$C$20</f>
        <v>7.3093947407753707E-10</v>
      </c>
      <c r="IV180" s="88">
        <f t="shared" si="233"/>
        <v>1</v>
      </c>
      <c r="IW180" s="110">
        <f>IU179*'DT-Prelim Calcs'!$C$11+IW179</f>
        <v>12.304227581249314</v>
      </c>
      <c r="IX180" s="110">
        <f>IX179+0.5*IU180*'DT-Prelim Calcs'!$C$11^2+IW180*'DT-Prelim Calcs'!$C$11</f>
        <v>82.241581465910656</v>
      </c>
      <c r="IY180" s="110">
        <f>MIN('Drive Train'!$G$35-IS179*'DT-Prelim Calcs'!$C$21*'Drive Train'!$G$38,IY179+IS$2)</f>
        <v>11.108316434845587</v>
      </c>
      <c r="IZ180" s="110">
        <f>'Drive Train'!$G$35-IS180*'DT-Prelim Calcs'!$C$21*'Drive Train'!$G$38</f>
        <v>11.108316434858738</v>
      </c>
      <c r="JA180" s="1">
        <f>IF(IX180&gt;='Drive Train'!$G$30,1,0)</f>
        <v>1</v>
      </c>
      <c r="JB180" s="110">
        <f t="shared" si="275"/>
        <v>0</v>
      </c>
      <c r="JC180" s="119">
        <f>JC179+'DT-Prelim Calcs'!$C$11</f>
        <v>7.0400000000000054</v>
      </c>
      <c r="JD180" s="2">
        <f>JN180/'Drive Train'!$G$35</f>
        <v>0.87467058542134146</v>
      </c>
      <c r="JE180" s="88">
        <f>JL180*12*60/(PI() * 'Drive Train'!$G$17)/JD$2*JD180</f>
        <v>4110.8369397395181</v>
      </c>
      <c r="JF180" s="2">
        <f>('DT-Prelim Calcs'!$C$6*JD180-JE180)/('DT-Prelim Calcs'!$C$6*JD180)*'DT-Prelim Calcs'!$C$7*JD180</f>
        <v>0.24077181225355709</v>
      </c>
      <c r="JG180" s="110">
        <f>JF180/'DT-Prelim Calcs'!$C$7*('DT-Prelim Calcs'!$C$8-'DT-Prelim Calcs'!$C$9)+'DT-Prelim Calcs'!$C$9</f>
        <v>17.685372945961639</v>
      </c>
      <c r="JH180" s="110">
        <f t="shared" si="234"/>
        <v>17.685372945961639</v>
      </c>
      <c r="JI180" s="2">
        <f t="shared" si="276"/>
        <v>1.8585161187800736E-11</v>
      </c>
      <c r="JJ180" s="110">
        <f>JI180*'DT-Prelim Calcs'!$C$21/JD$2/'DT-Prelim Calcs'!$C$19/'DT-Prelim Calcs'!$C$18*3.39*'DT-Prelim Calcs'!$C$20</f>
        <v>6.9024049763115577E-10</v>
      </c>
      <c r="JK180" s="88">
        <f t="shared" si="235"/>
        <v>1</v>
      </c>
      <c r="JL180" s="110">
        <f>JJ179*'DT-Prelim Calcs'!$C$11+JL179</f>
        <v>12.304227581261427</v>
      </c>
      <c r="JM180" s="110">
        <f>JM179+0.5*JJ180*'DT-Prelim Calcs'!$C$11^2+JL180*'DT-Prelim Calcs'!$C$11</f>
        <v>82.399214210068777</v>
      </c>
      <c r="JN180" s="110">
        <f>MIN('Drive Train'!$G$35-JH179*'DT-Prelim Calcs'!$C$21*'Drive Train'!$G$38,JN179+JH$2)</f>
        <v>11.108316434851035</v>
      </c>
      <c r="JO180" s="110">
        <f>'Drive Train'!$G$35-JH180*'DT-Prelim Calcs'!$C$21*'Drive Train'!$G$38</f>
        <v>11.108316434863452</v>
      </c>
      <c r="JP180" s="1">
        <f>IF(JM180&gt;='Drive Train'!$G$30,1,0)</f>
        <v>1</v>
      </c>
      <c r="JQ180" s="110">
        <f>MIN(JG180,'DT-Prelim Calcs'!$C$10)*'DT-Prelim Calcs'!$C$11*1000/60/60*(1-JP180)</f>
        <v>0</v>
      </c>
      <c r="JR180" s="119">
        <f>JR179+'DT-Prelim Calcs'!$C$11</f>
        <v>7.0400000000000054</v>
      </c>
      <c r="JS180" s="2">
        <f>KC180/'Drive Train'!$G$35</f>
        <v>0.87467058542149911</v>
      </c>
      <c r="JT180" s="88">
        <f>KA180*12*60/(PI() * 'Drive Train'!$G$17)/JS$2*JS180</f>
        <v>4110.8369397417482</v>
      </c>
      <c r="JU180" s="2">
        <f>('DT-Prelim Calcs'!$C$6*JS180-JT180)/('DT-Prelim Calcs'!$C$6*JS180)*'DT-Prelim Calcs'!$C$7*JS180</f>
        <v>0.2407718122532409</v>
      </c>
      <c r="JV180" s="110">
        <f>JU180/'DT-Prelim Calcs'!$C$7*('DT-Prelim Calcs'!$C$8-'DT-Prelim Calcs'!$C$9)+'DT-Prelim Calcs'!$C$9</f>
        <v>17.685372945942355</v>
      </c>
      <c r="JW180" s="110">
        <f t="shared" si="236"/>
        <v>17.685372945942355</v>
      </c>
      <c r="JX180" s="2">
        <f t="shared" si="277"/>
        <v>1.8181817162954417E-11</v>
      </c>
      <c r="JY180" s="110">
        <f>JX180*'DT-Prelim Calcs'!$C$21/JS$2/'DT-Prelim Calcs'!$C$19/'DT-Prelim Calcs'!$C$18*3.39*'DT-Prelim Calcs'!$C$20</f>
        <v>6.752605694178229E-10</v>
      </c>
      <c r="JZ180" s="88">
        <f t="shared" si="237"/>
        <v>1</v>
      </c>
      <c r="KA180" s="110">
        <f>JY179*'DT-Prelim Calcs'!$C$11+KA179</f>
        <v>12.304227581265881</v>
      </c>
      <c r="KB180" s="110">
        <f>KB179+0.5*JY180*'DT-Prelim Calcs'!$C$11^2+KA180*'DT-Prelim Calcs'!$C$11</f>
        <v>82.461304293399706</v>
      </c>
      <c r="KC180" s="110">
        <f>MIN('Drive Train'!$G$35-JW179*'DT-Prelim Calcs'!$C$21*'Drive Train'!$G$38,KC179+JW$2)</f>
        <v>11.108316434853037</v>
      </c>
      <c r="KD180" s="110">
        <f>'Drive Train'!$G$35-JW180*'DT-Prelim Calcs'!$C$21*'Drive Train'!$G$38</f>
        <v>11.108316434865188</v>
      </c>
      <c r="KE180" s="1">
        <f>IF(KB180&gt;='Drive Train'!$G$30,1,0)</f>
        <v>1</v>
      </c>
      <c r="KF180" s="110">
        <f>MIN(JV180,'DT-Prelim Calcs'!$C$10)*'DT-Prelim Calcs'!$C$11*1000/60/60*(1-KE180)</f>
        <v>0</v>
      </c>
      <c r="KG180" s="119">
        <f>KG179+'DT-Prelim Calcs'!$C$11</f>
        <v>7.0400000000000054</v>
      </c>
      <c r="KH180" s="2">
        <f>KR180/'Drive Train'!$G$35</f>
        <v>0.87467058542148735</v>
      </c>
      <c r="KI180" s="88">
        <f>KP180*12*60/(PI() * 'Drive Train'!$G$17)/KH$2*KH180</f>
        <v>4110.8369397415827</v>
      </c>
      <c r="KJ180" s="2">
        <f>('DT-Prelim Calcs'!$C$6*KH180-KI180)/('DT-Prelim Calcs'!$C$6*KH180)*'DT-Prelim Calcs'!$C$7*KH180</f>
        <v>0.24077181225326441</v>
      </c>
      <c r="KK180" s="110">
        <f>KJ180/'DT-Prelim Calcs'!$C$7*('DT-Prelim Calcs'!$C$8-'DT-Prelim Calcs'!$C$9)+'DT-Prelim Calcs'!$C$9</f>
        <v>17.685372945943787</v>
      </c>
      <c r="KL180" s="110">
        <f t="shared" si="238"/>
        <v>17.685372945943787</v>
      </c>
      <c r="KM180" s="2">
        <f t="shared" si="278"/>
        <v>1.8211793184619296E-11</v>
      </c>
      <c r="KN180" s="110">
        <f>KM180*'DT-Prelim Calcs'!$C$21/KH$2/'DT-Prelim Calcs'!$C$19/'DT-Prelim Calcs'!$C$18*3.39*'DT-Prelim Calcs'!$C$20</f>
        <v>6.7637385888041584E-10</v>
      </c>
      <c r="KO180" s="88">
        <f t="shared" si="239"/>
        <v>1</v>
      </c>
      <c r="KP180" s="110">
        <f>KN179*'DT-Prelim Calcs'!$C$11+KP179</f>
        <v>12.30422758126555</v>
      </c>
      <c r="KQ180" s="110">
        <f>KQ179+0.5*KN180*'DT-Prelim Calcs'!$C$11^2+KP180*'DT-Prelim Calcs'!$C$11</f>
        <v>82.456748857440829</v>
      </c>
      <c r="KR180" s="110">
        <f>MIN('Drive Train'!$G$35-KL179*'DT-Prelim Calcs'!$C$21*'Drive Train'!$G$38,KR179+KL$2)</f>
        <v>11.108316434852888</v>
      </c>
      <c r="KS180" s="110">
        <f>'Drive Train'!$G$35-KL180*'DT-Prelim Calcs'!$C$21*'Drive Train'!$G$38</f>
        <v>11.108316434865058</v>
      </c>
      <c r="KT180" s="1">
        <f>IF(KQ180&gt;='Drive Train'!$G$30,1,0)</f>
        <v>1</v>
      </c>
      <c r="KU180" s="110">
        <f>MIN(KK180,'DT-Prelim Calcs'!$C$10)*'DT-Prelim Calcs'!$C$11*1000/60/60*(1-KT180)</f>
        <v>0</v>
      </c>
      <c r="KV180" s="119">
        <f>KV179+'DT-Prelim Calcs'!$C$11</f>
        <v>7.0400000000000054</v>
      </c>
      <c r="KW180" s="2">
        <f>LG180/'Drive Train'!$G$35</f>
        <v>0.87467058542149834</v>
      </c>
      <c r="KX180" s="88">
        <f>LE180*12*60/(PI() * 'Drive Train'!$G$17)/KW$2*KW180</f>
        <v>4110.8369397417373</v>
      </c>
      <c r="KY180" s="2">
        <f>('DT-Prelim Calcs'!$C$6*KW180-KX180)/('DT-Prelim Calcs'!$C$6*KW180)*'DT-Prelim Calcs'!$C$7*KW180</f>
        <v>0.24077181225324248</v>
      </c>
      <c r="KZ180" s="110">
        <f>KY180/'DT-Prelim Calcs'!$C$7*('DT-Prelim Calcs'!$C$8-'DT-Prelim Calcs'!$C$9)+'DT-Prelim Calcs'!$C$9</f>
        <v>17.685372945942451</v>
      </c>
      <c r="LA180" s="110">
        <f t="shared" si="240"/>
        <v>17.685372945942451</v>
      </c>
      <c r="LB180" s="2">
        <f t="shared" si="279"/>
        <v>1.8183787808823126E-11</v>
      </c>
      <c r="LC180" s="110">
        <f>LB180*'DT-Prelim Calcs'!$C$21/KW$2/'DT-Prelim Calcs'!$C$19/'DT-Prelim Calcs'!$C$18*3.39*'DT-Prelim Calcs'!$C$20</f>
        <v>6.7533375789175266E-10</v>
      </c>
      <c r="LD180" s="88">
        <f t="shared" si="241"/>
        <v>1</v>
      </c>
      <c r="LE180" s="110">
        <f>LC179*'DT-Prelim Calcs'!$C$11+LE179</f>
        <v>12.304227581265861</v>
      </c>
      <c r="LF180" s="110">
        <f>LF179+0.5*LC180*'DT-Prelim Calcs'!$C$11^2+LE180*'DT-Prelim Calcs'!$C$11</f>
        <v>82.461089208924292</v>
      </c>
      <c r="LG180" s="110">
        <f>MIN('Drive Train'!$G$35-LA179*'DT-Prelim Calcs'!$C$21*'Drive Train'!$G$38,LG179+LA$2)</f>
        <v>11.108316434853029</v>
      </c>
      <c r="LH180" s="110">
        <f>'Drive Train'!$G$35-LA180*'DT-Prelim Calcs'!$C$21*'Drive Train'!$G$38</f>
        <v>11.108316434865179</v>
      </c>
      <c r="LI180" s="1">
        <f>IF(LF180&gt;='Drive Train'!$G$30,1,0)</f>
        <v>1</v>
      </c>
      <c r="LJ180" s="110">
        <f>MIN(KZ180,'DT-Prelim Calcs'!$C$10)*'DT-Prelim Calcs'!$C$11*1000/60/60*(1-LI180)</f>
        <v>0</v>
      </c>
      <c r="LK180" s="119">
        <f>LK179+'DT-Prelim Calcs'!$C$11</f>
        <v>7.0400000000000054</v>
      </c>
      <c r="LL180" s="2">
        <f>LV180/'Drive Train'!$G$35</f>
        <v>0.87467058542149012</v>
      </c>
      <c r="LM180" s="88">
        <f>LT180*12*60/(PI() * 'Drive Train'!$G$17)/LL$2*LL180</f>
        <v>4110.83693974162</v>
      </c>
      <c r="LN180" s="2">
        <f>('DT-Prelim Calcs'!$C$6*LL180-LM180)/('DT-Prelim Calcs'!$C$6*LL180)*'DT-Prelim Calcs'!$C$7*LL180</f>
        <v>0.24077181225325933</v>
      </c>
      <c r="LO180" s="110">
        <f>LN180/'DT-Prelim Calcs'!$C$7*('DT-Prelim Calcs'!$C$8-'DT-Prelim Calcs'!$C$9)+'DT-Prelim Calcs'!$C$9</f>
        <v>17.685372945943477</v>
      </c>
      <c r="LP180" s="110">
        <f t="shared" si="242"/>
        <v>17.685372945943477</v>
      </c>
      <c r="LQ180" s="2">
        <f t="shared" si="280"/>
        <v>1.8205187357622776E-11</v>
      </c>
      <c r="LR180" s="110">
        <f>LQ180*'DT-Prelim Calcs'!$C$21/LL$2/'DT-Prelim Calcs'!$C$19/'DT-Prelim Calcs'!$C$18*3.39*'DT-Prelim Calcs'!$C$20</f>
        <v>6.7612852286921476E-10</v>
      </c>
      <c r="LS180" s="88">
        <f t="shared" si="243"/>
        <v>1</v>
      </c>
      <c r="LT180" s="110">
        <f>LR179*'DT-Prelim Calcs'!$C$11+LT179</f>
        <v>12.304227581265627</v>
      </c>
      <c r="LU180" s="110">
        <f>LU179+0.5*LR180*'DT-Prelim Calcs'!$C$11^2+LT180*'DT-Prelim Calcs'!$C$11</f>
        <v>82.458213625205985</v>
      </c>
      <c r="LV180" s="110">
        <f>MIN('Drive Train'!$G$35-LP179*'DT-Prelim Calcs'!$C$21*'Drive Train'!$G$38,LV179+LP$2)</f>
        <v>11.108316434852924</v>
      </c>
      <c r="LW180" s="110">
        <f>'Drive Train'!$G$35-LP180*'DT-Prelim Calcs'!$C$21*'Drive Train'!$G$38</f>
        <v>11.108316434865086</v>
      </c>
      <c r="LX180" s="1">
        <f>IF(LU180&gt;='Drive Train'!$G$30,1,0)</f>
        <v>1</v>
      </c>
      <c r="LY180" s="110">
        <f>MIN(LO180,'DT-Prelim Calcs'!$C$10)*'DT-Prelim Calcs'!$C$11*1000/60/60*(1-LX180)</f>
        <v>0</v>
      </c>
      <c r="LZ180" s="119">
        <f>LZ179+'DT-Prelim Calcs'!$C$11</f>
        <v>7.0400000000000054</v>
      </c>
    </row>
    <row r="181" spans="18:338" x14ac:dyDescent="0.2">
      <c r="R181" s="119">
        <f>R180+'DT-Prelim Calcs'!$C$11</f>
        <v>7.0800000000000054</v>
      </c>
      <c r="S181" s="2">
        <f>AG181/'Drive Train'!$G$35</f>
        <v>0</v>
      </c>
      <c r="T181" s="88">
        <f>AE181*12*60/(PI() * 'Drive Train'!$G$17)/S$2*ABS(S181)</f>
        <v>0</v>
      </c>
      <c r="U181" s="2">
        <f>IF(OR(AD180=1,AND($C$32=Motors!$C$28,'DT-Prelim Calcs'!AI180=1)),0,IF(AG181=0,-(V180+$C$9)/($C$8-$C$9)*$C$7,($C$6*S181-T181)/($C$6*S181)*$C$7*S181))</f>
        <v>0</v>
      </c>
      <c r="V181" s="110">
        <f>IF(AND(AD180=1,AI180=1),0,ABS(U181/$C$7*($C$8-$C$9)+$C$9) *'Drive Train'!$K$55 + V180*(1-'Drive Train'!$K$55))</f>
        <v>0</v>
      </c>
      <c r="W181" s="110">
        <f t="shared" si="196"/>
        <v>0</v>
      </c>
      <c r="X181" s="2">
        <f>MAX(MIN(IF(AND(AI180=1,AG181&lt;0),-1,1)*(W181-$C$9)/($C$8-$C$9)*$C$7-$C$29*AE181/T$2 -  AI180*$C$29/2,X$2),MAX(X$4:X180)*-1)</f>
        <v>-0.19877611615902296</v>
      </c>
      <c r="Y181" s="110">
        <f t="shared" si="197"/>
        <v>0</v>
      </c>
      <c r="Z181" s="110">
        <f t="shared" si="198"/>
        <v>0</v>
      </c>
      <c r="AA181" s="110">
        <f t="shared" si="199"/>
        <v>0</v>
      </c>
      <c r="AB181" s="110" t="e">
        <f t="shared" si="200"/>
        <v>#N/A</v>
      </c>
      <c r="AC181" s="88">
        <f t="shared" si="244"/>
        <v>0</v>
      </c>
      <c r="AD181" s="1">
        <f t="shared" si="201"/>
        <v>1</v>
      </c>
      <c r="AE181" s="110">
        <f t="shared" si="202"/>
        <v>0</v>
      </c>
      <c r="AF181" s="110" t="e">
        <f t="shared" si="203"/>
        <v>#N/A</v>
      </c>
      <c r="AG181" s="110">
        <f>IF(AI180=0,MIN('Drive Train'!$G$35-W180*$C$21*'Drive Train'!$G$38,AG180+W$2)-$C$3,IF(AE180-1&lt;=0,0,IF($C$32=Motors!$C$26,MAX(ABS('Drive Train'!$G$35-W180*$C$21*'Drive Train'!$G$38)*-1,AG180-W$2),MAX(0,ABS('Drive Train'!$G$35-W180*$C$21*'Drive Train'!$G$38)*-1,AG180-W$2))))</f>
        <v>0</v>
      </c>
      <c r="AH181" s="110">
        <f>'Drive Train'!$G$35-ABS(W181)*'DT-Prelim Calcs'!$C$21*'Drive Train'!$G$38</f>
        <v>12.7</v>
      </c>
      <c r="AI181" s="1">
        <f>IF(AJ181&gt;='Drive Train'!$G$30,1,0)</f>
        <v>1</v>
      </c>
      <c r="AJ181" s="110">
        <f>AJ180+0.5*Y181*'DT-Prelim Calcs'!$C$11^2+AE181*'DT-Prelim Calcs'!$C$11</f>
        <v>27.383415475911544</v>
      </c>
      <c r="AK181" s="110">
        <f t="shared" si="281"/>
        <v>0</v>
      </c>
      <c r="AL181" s="119">
        <f>AL180+'DT-Prelim Calcs'!$C$11</f>
        <v>7.0800000000000054</v>
      </c>
      <c r="AM181" s="2">
        <f>AW181/'Drive Train'!$G$35</f>
        <v>0.81969179413562188</v>
      </c>
      <c r="AN181" s="88">
        <f>AU181*12*60/(PI() * 'Drive Train'!$G$17)/AM$2*AM181</f>
        <v>3268.6743055798634</v>
      </c>
      <c r="AO181" s="2">
        <f>('DT-Prelim Calcs'!$C$6*AM181-AN181)/('DT-Prelim Calcs'!$C$6*AM181)*'DT-Prelim Calcs'!$C$7*AM181</f>
        <v>0.3665820785552667</v>
      </c>
      <c r="AP181" s="110">
        <f>AO181/'DT-Prelim Calcs'!$C$7*('DT-Prelim Calcs'!$C$8-'DT-Prelim Calcs'!$C$9)+'DT-Prelim Calcs'!$C$9</f>
        <v>25.358906918973716</v>
      </c>
      <c r="AQ181" s="110">
        <f t="shared" si="205"/>
        <v>25.358906918973716</v>
      </c>
      <c r="AR181" s="2">
        <f t="shared" si="245"/>
        <v>0.16229496383436709</v>
      </c>
      <c r="AS181" s="110">
        <f>AR181*'DT-Prelim Calcs'!$C$21/AM$2/'DT-Prelim Calcs'!$C$19/'DT-Prelim Calcs'!$C$18*3.39*'DT-Prelim Calcs'!$C$20</f>
        <v>1.8082580312555274</v>
      </c>
      <c r="AT181" s="88">
        <f t="shared" si="206"/>
        <v>0</v>
      </c>
      <c r="AU181" s="110">
        <f>AS180*'DT-Prelim Calcs'!$C$11+AU180</f>
        <v>34.799133781659421</v>
      </c>
      <c r="AV181" s="110">
        <f>AV180+0.5*AS181*'DT-Prelim Calcs'!$C$11^2+AU181*'DT-Prelim Calcs'!$C$11</f>
        <v>155.86520130368049</v>
      </c>
      <c r="AW181" s="110">
        <f>MIN('Drive Train'!$G$35-AQ180*'DT-Prelim Calcs'!$C$21*'Drive Train'!$G$38,AW180+AQ$2)</f>
        <v>10.410085785522398</v>
      </c>
      <c r="AX181" s="110">
        <f>'Drive Train'!$G$35-AQ181*'DT-Prelim Calcs'!$C$21*'Drive Train'!$G$38</f>
        <v>10.417698377292364</v>
      </c>
      <c r="AY181" s="1">
        <f>IF(AV181&gt;='Drive Train'!$G$30,1,0)</f>
        <v>1</v>
      </c>
      <c r="AZ181" s="110">
        <f t="shared" si="246"/>
        <v>0</v>
      </c>
      <c r="BA181" s="119">
        <f>BA180+'DT-Prelim Calcs'!$C$11</f>
        <v>7.0800000000000054</v>
      </c>
      <c r="BB181" s="2">
        <f>BL181/'Drive Train'!$G$35</f>
        <v>0.87188169740929122</v>
      </c>
      <c r="BC181" s="88">
        <f>BJ181*12*60/(PI() * 'Drive Train'!$G$17)/BB$2*BB181</f>
        <v>4068.611424681696</v>
      </c>
      <c r="BD181" s="2">
        <f>('DT-Prelim Calcs'!$C$6*BB181-BC181)/('DT-Prelim Calcs'!$C$6*BB181)*'DT-Prelim Calcs'!$C$7*BB181</f>
        <v>0.24703433910032119</v>
      </c>
      <c r="BE181" s="110">
        <f>BD181/'DT-Prelim Calcs'!$C$7*('DT-Prelim Calcs'!$C$8-'DT-Prelim Calcs'!$C$9)+'DT-Prelim Calcs'!$C$9</f>
        <v>18.06734266853023</v>
      </c>
      <c r="BF181" s="110">
        <f t="shared" si="207"/>
        <v>18.06734266853023</v>
      </c>
      <c r="BG181" s="2">
        <f t="shared" si="247"/>
        <v>7.9734302940495105E-3</v>
      </c>
      <c r="BH181" s="110">
        <f>BG181*'DT-Prelim Calcs'!$C$21/BB$2/'DT-Prelim Calcs'!$C$19/'DT-Prelim Calcs'!$C$18*3.39*'DT-Prelim Calcs'!$C$20</f>
        <v>0.13819301347870389</v>
      </c>
      <c r="BI181" s="88">
        <f t="shared" si="208"/>
        <v>1</v>
      </c>
      <c r="BJ181" s="110">
        <f>BH180*'DT-Prelim Calcs'!$C$11+BJ180</f>
        <v>26.178846035927045</v>
      </c>
      <c r="BK181" s="110">
        <f>BK180+0.5*BH181*'DT-Prelim Calcs'!$C$11^2+BJ181*'DT-Prelim Calcs'!$C$11</f>
        <v>145.97571621972907</v>
      </c>
      <c r="BL181" s="110">
        <f>MIN('Drive Train'!$G$35-BF180*'DT-Prelim Calcs'!$C$21*'Drive Train'!$G$38,BL180+BF$2)</f>
        <v>11.072897557097997</v>
      </c>
      <c r="BM181" s="110">
        <f>'Drive Train'!$G$35-BF181*'DT-Prelim Calcs'!$C$21*'Drive Train'!$G$38</f>
        <v>11.073939159832278</v>
      </c>
      <c r="BN181" s="1">
        <f>IF(BK181&gt;='Drive Train'!$G$30,1,0)</f>
        <v>1</v>
      </c>
      <c r="BO181" s="110">
        <f t="shared" si="248"/>
        <v>0</v>
      </c>
      <c r="BP181" s="119">
        <f>BP180+'DT-Prelim Calcs'!$C$11</f>
        <v>7.0800000000000054</v>
      </c>
      <c r="BQ181" s="2">
        <f>CA181/'Drive Train'!$G$35</f>
        <v>0.87464004327745515</v>
      </c>
      <c r="BR181" s="88">
        <f>BY181*12*60/(PI() * 'Drive Train'!$G$17)/BQ$2*BQ181</f>
        <v>4110.3818125916532</v>
      </c>
      <c r="BS181" s="2">
        <f>('DT-Prelim Calcs'!$C$6*BQ181-BR181)/('DT-Prelim Calcs'!$C$6*BQ181)*'DT-Prelim Calcs'!$C$7*BQ181</f>
        <v>0.24083863298110364</v>
      </c>
      <c r="BT181" s="110">
        <f>BS181/'DT-Prelim Calcs'!$C$7*('DT-Prelim Calcs'!$C$8-'DT-Prelim Calcs'!$C$9)+'DT-Prelim Calcs'!$C$9</f>
        <v>17.68944853643611</v>
      </c>
      <c r="BU181" s="110">
        <f t="shared" si="209"/>
        <v>17.68944853643611</v>
      </c>
      <c r="BV181" s="2">
        <f t="shared" si="249"/>
        <v>8.5070811453646922E-5</v>
      </c>
      <c r="BW181" s="110">
        <f>BV181*'DT-Prelim Calcs'!$C$21/BQ$2/'DT-Prelim Calcs'!$C$19/'DT-Prelim Calcs'!$C$18*3.39*'DT-Prelim Calcs'!$C$20</f>
        <v>2.0009997117731034E-3</v>
      </c>
      <c r="BX181" s="88">
        <f t="shared" si="210"/>
        <v>1</v>
      </c>
      <c r="BY181" s="110">
        <f>BW180*'DT-Prelim Calcs'!$C$11+BY180</f>
        <v>19.426255173467883</v>
      </c>
      <c r="BZ181" s="110">
        <f>BZ180+0.5*BW181*'DT-Prelim Calcs'!$C$11^2+BY181*'DT-Prelim Calcs'!$C$11</f>
        <v>121.30624022303047</v>
      </c>
      <c r="CA181" s="110">
        <f>MIN('Drive Train'!$G$35-BU180*'DT-Prelim Calcs'!$C$21*'Drive Train'!$G$38,CA180+BU$2)</f>
        <v>11.107928549623679</v>
      </c>
      <c r="CB181" s="110">
        <f>'Drive Train'!$G$35-BU181*'DT-Prelim Calcs'!$C$21*'Drive Train'!$G$38</f>
        <v>11.10794963172075</v>
      </c>
      <c r="CC181" s="1">
        <f>IF(BZ181&gt;='Drive Train'!$G$30,1,0)</f>
        <v>1</v>
      </c>
      <c r="CD181" s="110">
        <f t="shared" si="250"/>
        <v>0</v>
      </c>
      <c r="CE181" s="119">
        <f>CE180+'DT-Prelim Calcs'!$C$11</f>
        <v>7.0800000000000054</v>
      </c>
      <c r="CF181" s="2">
        <f>CP181/'Drive Train'!$G$35</f>
        <v>0.87467051179876654</v>
      </c>
      <c r="CG181" s="88">
        <f>CN181*12*60/(PI() * 'Drive Train'!$G$17)/CF$2*CF181</f>
        <v>4110.8358652934867</v>
      </c>
      <c r="CH181" s="2">
        <f>('DT-Prelim Calcs'!$C$6*CF181-CG181)/('DT-Prelim Calcs'!$C$6*CF181)*'DT-Prelim Calcs'!$C$7*CF181</f>
        <v>0.24077196785821006</v>
      </c>
      <c r="CI181" s="110">
        <f>CH181/'DT-Prelim Calcs'!$C$7*('DT-Prelim Calcs'!$C$8-'DT-Prelim Calcs'!$C$9)+'DT-Prelim Calcs'!$C$9</f>
        <v>17.685382436741889</v>
      </c>
      <c r="CJ181" s="110">
        <f t="shared" si="211"/>
        <v>17.685382436741889</v>
      </c>
      <c r="CK181" s="2">
        <f t="shared" si="251"/>
        <v>1.9828737934934892E-7</v>
      </c>
      <c r="CL181" s="110">
        <f>CK181*'DT-Prelim Calcs'!$C$21/CF$2/'DT-Prelim Calcs'!$C$19/'DT-Prelim Calcs'!$C$18*3.39*'DT-Prelim Calcs'!$C$20</f>
        <v>5.8914088724034715E-6</v>
      </c>
      <c r="CM181" s="88">
        <f t="shared" si="212"/>
        <v>1</v>
      </c>
      <c r="CN181" s="110">
        <f>CL180*'DT-Prelim Calcs'!$C$11+CN180</f>
        <v>15.380281751230225</v>
      </c>
      <c r="CO181" s="110">
        <f>CO180+0.5*CL181*'DT-Prelim Calcs'!$C$11^2+CN181*'DT-Prelim Calcs'!$C$11</f>
        <v>100.86334091027902</v>
      </c>
      <c r="CP181" s="110">
        <f>MIN('Drive Train'!$G$35-CJ180*'DT-Prelim Calcs'!$C$21*'Drive Train'!$G$38,CP180+CJ$2)</f>
        <v>11.108315499844334</v>
      </c>
      <c r="CQ181" s="110">
        <f>'Drive Train'!$G$35-CJ181*'DT-Prelim Calcs'!$C$21*'Drive Train'!$G$38</f>
        <v>11.10831558069323</v>
      </c>
      <c r="CR181" s="1">
        <f>IF(CO181&gt;='Drive Train'!$G$30,1,0)</f>
        <v>1</v>
      </c>
      <c r="CS181" s="110">
        <f t="shared" si="252"/>
        <v>0</v>
      </c>
      <c r="CT181" s="119">
        <f>CT180+'DT-Prelim Calcs'!$C$11</f>
        <v>7.0800000000000054</v>
      </c>
      <c r="CU181" s="2">
        <f>DE181/'Drive Train'!$G$35</f>
        <v>0.87467058539337972</v>
      </c>
      <c r="CV181" s="88">
        <f>DC181*12*60/(PI() * 'Drive Train'!$G$17)/CU$2*CU181</f>
        <v>4110.836939341365</v>
      </c>
      <c r="CW181" s="2">
        <f>('DT-Prelim Calcs'!$C$6*CU181-CV181)/('DT-Prelim Calcs'!$C$6*CU181)*'DT-Prelim Calcs'!$C$7*CU181</f>
        <v>0.24077181231026054</v>
      </c>
      <c r="CX181" s="110">
        <f>CW181/'DT-Prelim Calcs'!$C$7*('DT-Prelim Calcs'!$C$8-'DT-Prelim Calcs'!$C$9)+'DT-Prelim Calcs'!$C$9</f>
        <v>17.685372949420149</v>
      </c>
      <c r="CY181" s="110">
        <f t="shared" si="213"/>
        <v>17.685372949420149</v>
      </c>
      <c r="CZ181" s="2">
        <f t="shared" si="253"/>
        <v>9.0911445038699412E-11</v>
      </c>
      <c r="DA181" s="110">
        <f>CZ181*'DT-Prelim Calcs'!$C$21/CU$2/'DT-Prelim Calcs'!$C$19/'DT-Prelim Calcs'!$C$18*3.39*'DT-Prelim Calcs'!$C$20</f>
        <v>3.2638441181900113E-9</v>
      </c>
      <c r="DB181" s="88">
        <f t="shared" si="214"/>
        <v>1</v>
      </c>
      <c r="DC181" s="110">
        <f>DA180*'DT-Prelim Calcs'!$C$11+DC180</f>
        <v>12.728511290134188</v>
      </c>
      <c r="DD181" s="110">
        <f>DD180+0.5*DA181*'DT-Prelim Calcs'!$C$11^2+DC181*'DT-Prelim Calcs'!$C$11</f>
        <v>85.508428276270848</v>
      </c>
      <c r="DE181" s="110">
        <f>MIN('Drive Train'!$G$35-CY180*'DT-Prelim Calcs'!$C$21*'Drive Train'!$G$38,DE180+CY$2)</f>
        <v>11.108316434495922</v>
      </c>
      <c r="DF181" s="110">
        <f>'Drive Train'!$G$35-CY181*'DT-Prelim Calcs'!$C$21*'Drive Train'!$G$38</f>
        <v>11.108316434552187</v>
      </c>
      <c r="DG181" s="1">
        <f>IF(DD181&gt;='Drive Train'!$G$30,1,0)</f>
        <v>1</v>
      </c>
      <c r="DH181" s="110">
        <f t="shared" si="254"/>
        <v>0</v>
      </c>
      <c r="DI181" s="119">
        <f>DI180+'DT-Prelim Calcs'!$C$11</f>
        <v>7.0800000000000054</v>
      </c>
      <c r="DJ181" s="2">
        <f>DT181/'Drive Train'!$G$35</f>
        <v>0.87467058542861209</v>
      </c>
      <c r="DK181" s="88">
        <f>DR181*12*60/(PI() * 'Drive Train'!$G$17)/DJ$2*DJ181</f>
        <v>4110.8369398422856</v>
      </c>
      <c r="DL181" s="2">
        <f>('DT-Prelim Calcs'!$C$6*DJ181-DK181)/('DT-Prelim Calcs'!$C$6*DJ181)*'DT-Prelim Calcs'!$C$7*DJ181</f>
        <v>0.24077181223899671</v>
      </c>
      <c r="DM181" s="110">
        <f>DL181/'DT-Prelim Calcs'!$C$7*('DT-Prelim Calcs'!$C$8-'DT-Prelim Calcs'!$C$9)+'DT-Prelim Calcs'!$C$9</f>
        <v>17.68537294507356</v>
      </c>
      <c r="DN181" s="110">
        <f t="shared" si="215"/>
        <v>17.68537294507356</v>
      </c>
      <c r="DO181" s="2">
        <f t="shared" si="255"/>
        <v>7.1609385088322597E-15</v>
      </c>
      <c r="DP181" s="110">
        <f>DO181*'DT-Prelim Calcs'!$C$21/DJ$2/'DT-Prelim Calcs'!$C$19/'DT-Prelim Calcs'!$C$18*3.39*'DT-Prelim Calcs'!$C$20</f>
        <v>3.0141281376125483E-13</v>
      </c>
      <c r="DQ181" s="88">
        <f t="shared" si="216"/>
        <v>1</v>
      </c>
      <c r="DR181" s="110">
        <f>DP180*'DT-Prelim Calcs'!$C$11+DR180</f>
        <v>10.856671395411833</v>
      </c>
      <c r="DS181" s="110">
        <f>DS180+0.5*DP181*'DT-Prelim Calcs'!$C$11^2+DR181*'DT-Prelim Calcs'!$C$11</f>
        <v>73.898594971099726</v>
      </c>
      <c r="DT181" s="110">
        <f>MIN('Drive Train'!$G$35-DN180*'DT-Prelim Calcs'!$C$21*'Drive Train'!$G$38,DT180+DN$2)</f>
        <v>11.108316434943372</v>
      </c>
      <c r="DU181" s="110">
        <f>'Drive Train'!$G$35-DN181*'DT-Prelim Calcs'!$C$21*'Drive Train'!$G$38</f>
        <v>11.108316434943379</v>
      </c>
      <c r="DV181" s="1">
        <f>IF(DS181&gt;='Drive Train'!$G$30,1,0)</f>
        <v>1</v>
      </c>
      <c r="DW181" s="110">
        <f t="shared" si="256"/>
        <v>0</v>
      </c>
      <c r="DX181" s="119">
        <f>DX180+'DT-Prelim Calcs'!$C$11</f>
        <v>7.0800000000000054</v>
      </c>
      <c r="DY181" s="2">
        <f>EI181/'Drive Train'!$G$35</f>
        <v>0.87467058542861498</v>
      </c>
      <c r="DZ181" s="88">
        <f>EG181*12*60/(PI() * 'Drive Train'!$G$17)/DY$2*DY181</f>
        <v>4110.8369398423247</v>
      </c>
      <c r="EA181" s="2">
        <f>('DT-Prelim Calcs'!$C$6*DY181-DZ181)/('DT-Prelim Calcs'!$C$6*DY181)*'DT-Prelim Calcs'!$C$7*DY181</f>
        <v>0.24077181223899125</v>
      </c>
      <c r="EB181" s="110">
        <f>EA181/'DT-Prelim Calcs'!$C$7*('DT-Prelim Calcs'!$C$8-'DT-Prelim Calcs'!$C$9)+'DT-Prelim Calcs'!$C$9</f>
        <v>17.685372945073226</v>
      </c>
      <c r="EC181" s="110">
        <f t="shared" si="217"/>
        <v>17.685372945073226</v>
      </c>
      <c r="ED181" s="2">
        <f t="shared" si="257"/>
        <v>1.3877787807814457E-16</v>
      </c>
      <c r="EE181" s="110">
        <f>ED181*'DT-Prelim Calcs'!$C$21/DY$2/'DT-Prelim Calcs'!$C$19/'DT-Prelim Calcs'!$C$18*3.39*'DT-Prelim Calcs'!$C$20</f>
        <v>6.7003532470867188E-15</v>
      </c>
      <c r="EF181" s="88">
        <f t="shared" si="218"/>
        <v>1</v>
      </c>
      <c r="EG181" s="110">
        <f>EE180*'DT-Prelim Calcs'!$C$11+EG180</f>
        <v>9.4647904472821693</v>
      </c>
      <c r="EH181" s="110">
        <f>EH180+0.5*EE181*'DT-Prelim Calcs'!$C$11^2+EG181*'DT-Prelim Calcs'!$C$11</f>
        <v>64.934461220898527</v>
      </c>
      <c r="EI181" s="110">
        <f>MIN('Drive Train'!$G$35-EC180*'DT-Prelim Calcs'!$C$21*'Drive Train'!$G$38,EI180+EC$2)</f>
        <v>11.10831643494341</v>
      </c>
      <c r="EJ181" s="110">
        <f>'Drive Train'!$G$35-EC181*'DT-Prelim Calcs'!$C$21*'Drive Train'!$G$38</f>
        <v>11.10831643494341</v>
      </c>
      <c r="EK181" s="1">
        <f>IF(EH181&gt;='Drive Train'!$G$30,1,0)</f>
        <v>1</v>
      </c>
      <c r="EL181" s="110">
        <f t="shared" si="258"/>
        <v>0</v>
      </c>
      <c r="EM181" s="119">
        <f>EM180+'DT-Prelim Calcs'!$C$11</f>
        <v>7.0800000000000054</v>
      </c>
      <c r="EN181" s="2">
        <f>EX181/'Drive Train'!$G$35</f>
        <v>0.87467058542861498</v>
      </c>
      <c r="EO181" s="88">
        <f>EV181*12*60/(PI() * 'Drive Train'!$G$17)/EN$2*EN181</f>
        <v>4110.8369398423256</v>
      </c>
      <c r="EP181" s="2">
        <f>('DT-Prelim Calcs'!$C$6*EN181-EO181)/('DT-Prelim Calcs'!$C$6*EN181)*'DT-Prelim Calcs'!$C$7*EN181</f>
        <v>0.24077181223899105</v>
      </c>
      <c r="EQ181" s="110">
        <f>EP181/'DT-Prelim Calcs'!$C$7*('DT-Prelim Calcs'!$C$8-'DT-Prelim Calcs'!$C$9)+'DT-Prelim Calcs'!$C$9</f>
        <v>17.685372945073215</v>
      </c>
      <c r="ER181" s="110">
        <f t="shared" si="219"/>
        <v>17.685372945073215</v>
      </c>
      <c r="ES181" s="2">
        <f t="shared" si="259"/>
        <v>-8.3266726846886741E-17</v>
      </c>
      <c r="ET181" s="110">
        <f>ES181*'DT-Prelim Calcs'!$C$21/EN$2/'DT-Prelim Calcs'!$C$19/'DT-Prelim Calcs'!$C$18*3.39*'DT-Prelim Calcs'!$C$20</f>
        <v>-4.5356237364894706E-15</v>
      </c>
      <c r="EU181" s="88">
        <f t="shared" si="220"/>
        <v>1</v>
      </c>
      <c r="EV181" s="110">
        <f>ET180*'DT-Prelim Calcs'!$C$11+EV180</f>
        <v>8.3892460782728335</v>
      </c>
      <c r="EW181" s="110">
        <f>EW180+0.5*ET181*'DT-Prelim Calcs'!$C$11^2+EV181*'DT-Prelim Calcs'!$C$11</f>
        <v>57.852418580729946</v>
      </c>
      <c r="EX181" s="110">
        <f>MIN('Drive Train'!$G$35-ER180*'DT-Prelim Calcs'!$C$21*'Drive Train'!$G$38,EX180+ER$2)</f>
        <v>11.10831643494341</v>
      </c>
      <c r="EY181" s="110">
        <f>'Drive Train'!$G$35-ER181*'DT-Prelim Calcs'!$C$21*'Drive Train'!$G$38</f>
        <v>11.10831643494341</v>
      </c>
      <c r="EZ181" s="1">
        <f>IF(EW181&gt;='Drive Train'!$G$30,1,0)</f>
        <v>1</v>
      </c>
      <c r="FA181" s="110">
        <f t="shared" si="260"/>
        <v>0</v>
      </c>
      <c r="FB181" s="119">
        <f>FB180+'DT-Prelim Calcs'!$C$11</f>
        <v>7.0800000000000054</v>
      </c>
      <c r="FC181" s="2">
        <f>FM181/'Drive Train'!$G$35</f>
        <v>0.87467058542861498</v>
      </c>
      <c r="FD181" s="88">
        <f>FK181*12*60/(PI() * 'Drive Train'!$G$17)/FC$2*FC181</f>
        <v>4110.8369398423247</v>
      </c>
      <c r="FE181" s="2">
        <f>('DT-Prelim Calcs'!$C$6*FC181-FD181)/('DT-Prelim Calcs'!$C$6*FC181)*'DT-Prelim Calcs'!$C$7*FC181</f>
        <v>0.24077181223899125</v>
      </c>
      <c r="FF181" s="110">
        <f>FE181/'DT-Prelim Calcs'!$C$7*('DT-Prelim Calcs'!$C$8-'DT-Prelim Calcs'!$C$9)+'DT-Prelim Calcs'!$C$9</f>
        <v>17.685372945073226</v>
      </c>
      <c r="FG181" s="110">
        <f t="shared" si="221"/>
        <v>17.685372945073226</v>
      </c>
      <c r="FH181" s="2">
        <f t="shared" si="261"/>
        <v>1.1102230246251565E-16</v>
      </c>
      <c r="FI181" s="110">
        <f>FH181*'DT-Prelim Calcs'!$C$21/FC$2/'DT-Prelim Calcs'!$C$19/'DT-Prelim Calcs'!$C$18*3.39*'DT-Prelim Calcs'!$C$20</f>
        <v>6.7347140329692135E-15</v>
      </c>
      <c r="FJ181" s="88">
        <f t="shared" si="222"/>
        <v>1</v>
      </c>
      <c r="FK181" s="110">
        <f>FI180*'DT-Prelim Calcs'!$C$11+FK180</f>
        <v>7.5332005600817276</v>
      </c>
      <c r="FL181" s="110">
        <f>FL180+0.5*FI181*'DT-Prelim Calcs'!$C$11^2+FK181*'DT-Prelim Calcs'!$C$11</f>
        <v>52.139138971699879</v>
      </c>
      <c r="FM181" s="110">
        <f>MIN('Drive Train'!$G$35-FG180*'DT-Prelim Calcs'!$C$21*'Drive Train'!$G$38,FM180+FG$2)</f>
        <v>11.10831643494341</v>
      </c>
      <c r="FN181" s="110">
        <f>'Drive Train'!$G$35-FG181*'DT-Prelim Calcs'!$C$21*'Drive Train'!$G$38</f>
        <v>11.10831643494341</v>
      </c>
      <c r="FO181" s="1">
        <f>IF(FL181&gt;='Drive Train'!$G$30,1,0)</f>
        <v>1</v>
      </c>
      <c r="FP181" s="110">
        <f t="shared" si="262"/>
        <v>0</v>
      </c>
      <c r="FQ181" s="119">
        <f>FQ180+'DT-Prelim Calcs'!$C$11</f>
        <v>7.0800000000000054</v>
      </c>
      <c r="FR181" s="2">
        <f>GB181/'Drive Train'!$G$35</f>
        <v>0.87467058542861498</v>
      </c>
      <c r="FS181" s="88">
        <f>FZ181*12*60/(PI() * 'Drive Train'!$G$17)/FR$2*FR181</f>
        <v>4110.8369398423247</v>
      </c>
      <c r="FT181" s="2">
        <f>('DT-Prelim Calcs'!$C$6*FR181-FS181)/('DT-Prelim Calcs'!$C$6*FR181)*'DT-Prelim Calcs'!$C$7*FR181</f>
        <v>0.24077181223899125</v>
      </c>
      <c r="FU181" s="110">
        <f>FT181/'DT-Prelim Calcs'!$C$7*('DT-Prelim Calcs'!$C$8-'DT-Prelim Calcs'!$C$9)+'DT-Prelim Calcs'!$C$9</f>
        <v>17.685372945073226</v>
      </c>
      <c r="FV181" s="110">
        <f t="shared" si="223"/>
        <v>17.685372945073226</v>
      </c>
      <c r="FW181" s="2">
        <f t="shared" si="263"/>
        <v>1.3877787807814457E-16</v>
      </c>
      <c r="FX181" s="110">
        <f>FW181*'DT-Prelim Calcs'!$C$21/FR$2/'DT-Prelim Calcs'!$C$19/'DT-Prelim Calcs'!$C$18*3.39*'DT-Prelim Calcs'!$C$20</f>
        <v>9.2774121882739154E-15</v>
      </c>
      <c r="FY181" s="88">
        <f t="shared" si="224"/>
        <v>1</v>
      </c>
      <c r="FZ181" s="110">
        <f>FX180*'DT-Prelim Calcs'!$C$11+FZ180</f>
        <v>6.8356819897037893</v>
      </c>
      <c r="GA181" s="110">
        <f>GA180+0.5*FX181*'DT-Prelim Calcs'!$C$11^2+FZ181*'DT-Prelim Calcs'!$C$11</f>
        <v>47.440080642396673</v>
      </c>
      <c r="GB181" s="110">
        <f>MIN('Drive Train'!$G$35-FV180*'DT-Prelim Calcs'!$C$21*'Drive Train'!$G$38,GB180+FV$2)</f>
        <v>11.10831643494341</v>
      </c>
      <c r="GC181" s="110">
        <f>'Drive Train'!$G$35-FV181*'DT-Prelim Calcs'!$C$21*'Drive Train'!$G$38</f>
        <v>11.10831643494341</v>
      </c>
      <c r="GD181" s="1">
        <f>IF(GA181&gt;='Drive Train'!$G$30,1,0)</f>
        <v>1</v>
      </c>
      <c r="GE181" s="110">
        <f t="shared" si="264"/>
        <v>0</v>
      </c>
      <c r="GF181" s="119">
        <f>GF180+'DT-Prelim Calcs'!$C$11</f>
        <v>7.0800000000000054</v>
      </c>
      <c r="GG181" s="2">
        <f>GQ181/'Drive Train'!$G$35</f>
        <v>0.8746705854140806</v>
      </c>
      <c r="GH181" s="88">
        <f>GO181*12*60/(PI() * 'Drive Train'!$G$17)/GG$2*GG181</f>
        <v>4110.8369396368917</v>
      </c>
      <c r="GI181" s="2">
        <f>('DT-Prelim Calcs'!$C$6*GG181-GH181)/('DT-Prelim Calcs'!$C$6*GG181)*'DT-Prelim Calcs'!$C$7*GG181</f>
        <v>0.24077181226809721</v>
      </c>
      <c r="GJ181" s="110">
        <f>GI181/'DT-Prelim Calcs'!$C$7*('DT-Prelim Calcs'!$C$8-'DT-Prelim Calcs'!$C$9)+'DT-Prelim Calcs'!$C$9</f>
        <v>17.685372946848481</v>
      </c>
      <c r="GK181" s="110">
        <f t="shared" si="265"/>
        <v>17.685372946848481</v>
      </c>
      <c r="GL181" s="2">
        <f t="shared" si="266"/>
        <v>3.7137404262921336E-11</v>
      </c>
      <c r="GM181" s="110">
        <f>GL181*'DT-Prelim Calcs'!$C$21/GG$2/'DT-Prelim Calcs'!$C$19/'DT-Prelim Calcs'!$C$18*3.39*'DT-Prelim Calcs'!$C$20</f>
        <v>1.3792584385006124E-9</v>
      </c>
      <c r="GN181" s="88">
        <f t="shared" si="225"/>
        <v>1</v>
      </c>
      <c r="GO181" s="110">
        <f>GM180*'DT-Prelim Calcs'!$C$11+GO180</f>
        <v>12.304227581056393</v>
      </c>
      <c r="GP181" s="110">
        <f>GP180+0.5*GM181*'DT-Prelim Calcs'!$C$11^2+GO181*'DT-Prelim Calcs'!$C$11</f>
        <v>81.035627627619505</v>
      </c>
      <c r="GQ181" s="110">
        <f>MIN('Drive Train'!$G$35-GK180*'DT-Prelim Calcs'!$C$21*'Drive Train'!$G$38,GQ180+GK$2)</f>
        <v>11.108316434758823</v>
      </c>
      <c r="GR181" s="110">
        <f>'Drive Train'!$G$35-GK181*'DT-Prelim Calcs'!$C$21*'Drive Train'!$G$38</f>
        <v>11.108316434783635</v>
      </c>
      <c r="GS181" s="1">
        <f>IF(GP181&gt;='Drive Train'!$G$30,1,0)</f>
        <v>1</v>
      </c>
      <c r="GT181" s="110">
        <f t="shared" si="267"/>
        <v>0</v>
      </c>
      <c r="GU181" s="119">
        <f>GU180+'DT-Prelim Calcs'!$C$11</f>
        <v>7.0800000000000054</v>
      </c>
      <c r="GV181" s="2">
        <f>HF181/'Drive Train'!$G$35</f>
        <v>0.87467058541822562</v>
      </c>
      <c r="GW181" s="88">
        <f>HD181*12*60/(PI() * 'Drive Train'!$G$17)/GV$2*GV181</f>
        <v>4110.8369396954786</v>
      </c>
      <c r="GX181" s="2">
        <f>('DT-Prelim Calcs'!$C$6*GV181-GW181)/('DT-Prelim Calcs'!$C$6*GV181)*'DT-Prelim Calcs'!$C$7*GV181</f>
        <v>0.24077181225979666</v>
      </c>
      <c r="GY181" s="110">
        <f>GX181/'DT-Prelim Calcs'!$C$7*('DT-Prelim Calcs'!$C$8-'DT-Prelim Calcs'!$C$9)+'DT-Prelim Calcs'!$C$9</f>
        <v>17.685372946342209</v>
      </c>
      <c r="GZ181" s="110">
        <f t="shared" si="226"/>
        <v>17.685372946342209</v>
      </c>
      <c r="HA181" s="2">
        <f t="shared" si="268"/>
        <v>2.6546459475085271E-11</v>
      </c>
      <c r="HB181" s="110">
        <f>HA181*'DT-Prelim Calcs'!$C$21/GV$2/'DT-Prelim Calcs'!$C$19/'DT-Prelim Calcs'!$C$18*3.39*'DT-Prelim Calcs'!$C$20</f>
        <v>9.8591780901290429E-10</v>
      </c>
      <c r="HC181" s="88">
        <f t="shared" si="227"/>
        <v>1</v>
      </c>
      <c r="HD181" s="110">
        <f>HB180*'DT-Prelim Calcs'!$C$11+HD180</f>
        <v>12.304227581173443</v>
      </c>
      <c r="HE181" s="110">
        <f>HE180+0.5*HB181*'DT-Prelim Calcs'!$C$11^2+HD181*'DT-Prelim Calcs'!$C$11</f>
        <v>81.703244651667418</v>
      </c>
      <c r="HF181" s="110">
        <f>MIN('Drive Train'!$G$35-GZ180*'DT-Prelim Calcs'!$C$21*'Drive Train'!$G$38,HF180+GZ$2)</f>
        <v>11.108316434811465</v>
      </c>
      <c r="HG181" s="110">
        <f>'Drive Train'!$G$35-GZ181*'DT-Prelim Calcs'!$C$21*'Drive Train'!$G$38</f>
        <v>11.108316434829201</v>
      </c>
      <c r="HH181" s="1">
        <f>IF(HE181&gt;='Drive Train'!$G$30,1,0)</f>
        <v>1</v>
      </c>
      <c r="HI181" s="110">
        <f t="shared" si="269"/>
        <v>0</v>
      </c>
      <c r="HJ181" s="119">
        <f>HJ180+'DT-Prelim Calcs'!$C$11</f>
        <v>7.0800000000000054</v>
      </c>
      <c r="HK181" s="2">
        <f>HU181/'Drive Train'!$G$35</f>
        <v>0.87467058542023401</v>
      </c>
      <c r="HL181" s="88">
        <f>HS181*12*60/(PI() * 'Drive Train'!$G$17)/HK$2*HK181</f>
        <v>4110.8369397238657</v>
      </c>
      <c r="HM181" s="2">
        <f>('DT-Prelim Calcs'!$C$6*HK181-HL181)/('DT-Prelim Calcs'!$C$6*HK181)*'DT-Prelim Calcs'!$C$7*HK181</f>
        <v>0.24077181225577465</v>
      </c>
      <c r="HN181" s="110">
        <f>HM181/'DT-Prelim Calcs'!$C$7*('DT-Prelim Calcs'!$C$8-'DT-Prelim Calcs'!$C$9)+'DT-Prelim Calcs'!$C$9</f>
        <v>17.685372946096894</v>
      </c>
      <c r="HO181" s="110">
        <f t="shared" si="228"/>
        <v>17.685372946096894</v>
      </c>
      <c r="HP181" s="2">
        <f t="shared" si="270"/>
        <v>2.1414731099511641E-11</v>
      </c>
      <c r="HQ181" s="110">
        <f>HP181*'DT-Prelim Calcs'!$C$21/HK$2/'DT-Prelim Calcs'!$C$19/'DT-Prelim Calcs'!$C$18*3.39*'DT-Prelim Calcs'!$C$20</f>
        <v>7.9532883795846395E-10</v>
      </c>
      <c r="HR181" s="88">
        <f t="shared" si="229"/>
        <v>1</v>
      </c>
      <c r="HS181" s="110">
        <f>HQ180*'DT-Prelim Calcs'!$C$11+HS180</f>
        <v>12.304227581230153</v>
      </c>
      <c r="HT181" s="110">
        <f>HT180+0.5*HQ181*'DT-Prelim Calcs'!$C$11^2+HS181*'DT-Prelim Calcs'!$C$11</f>
        <v>82.171967416448112</v>
      </c>
      <c r="HU181" s="110">
        <f>MIN('Drive Train'!$G$35-HO180*'DT-Prelim Calcs'!$C$21*'Drive Train'!$G$38,HU180+HO$2)</f>
        <v>11.108316434836972</v>
      </c>
      <c r="HV181" s="110">
        <f>'Drive Train'!$G$35-HO181*'DT-Prelim Calcs'!$C$21*'Drive Train'!$G$38</f>
        <v>11.108316434851279</v>
      </c>
      <c r="HW181" s="1">
        <f>IF(HT181&gt;='Drive Train'!$G$30,1,0)</f>
        <v>1</v>
      </c>
      <c r="HX181" s="110">
        <f t="shared" si="271"/>
        <v>0</v>
      </c>
      <c r="HY181" s="119">
        <f>HY180+'DT-Prelim Calcs'!$C$11</f>
        <v>7.0800000000000054</v>
      </c>
      <c r="HZ181" s="2">
        <f>IJ181/'Drive Train'!$G$35</f>
        <v>0.87467058542131404</v>
      </c>
      <c r="IA181" s="88">
        <f>IH181*12*60/(PI() * 'Drive Train'!$G$17)/HZ$2*HZ181</f>
        <v>4110.8369397391298</v>
      </c>
      <c r="IB181" s="2">
        <f>('DT-Prelim Calcs'!$C$6*HZ181-IA181)/('DT-Prelim Calcs'!$C$6*HZ181)*'DT-Prelim Calcs'!$C$7*HZ181</f>
        <v>0.24077181225361222</v>
      </c>
      <c r="IC181" s="110">
        <f>IB181/'DT-Prelim Calcs'!$C$7*('DT-Prelim Calcs'!$C$8-'DT-Prelim Calcs'!$C$9)+'DT-Prelim Calcs'!$C$9</f>
        <v>17.685372945965</v>
      </c>
      <c r="ID181" s="110">
        <f t="shared" si="230"/>
        <v>17.685372945965</v>
      </c>
      <c r="IE181" s="2">
        <f t="shared" si="272"/>
        <v>1.865549381641074E-11</v>
      </c>
      <c r="IF181" s="110">
        <f>IE181*'DT-Prelim Calcs'!$C$21/HZ$2/'DT-Prelim Calcs'!$C$19/'DT-Prelim Calcs'!$C$18*3.39*'DT-Prelim Calcs'!$C$20</f>
        <v>6.9285260457394322E-10</v>
      </c>
      <c r="IG181" s="88">
        <f t="shared" si="231"/>
        <v>1</v>
      </c>
      <c r="IH181" s="110">
        <f>IF180*'DT-Prelim Calcs'!$C$11+IH180</f>
        <v>12.304227581260649</v>
      </c>
      <c r="II181" s="110">
        <f>II180+0.5*IF181*'DT-Prelim Calcs'!$C$11^2+IH181*'DT-Prelim Calcs'!$C$11</f>
        <v>82.501032787709647</v>
      </c>
      <c r="IJ181" s="110">
        <f>MIN('Drive Train'!$G$35-ID180*'DT-Prelim Calcs'!$C$21*'Drive Train'!$G$38,IJ180+ID$2)</f>
        <v>11.108316434850687</v>
      </c>
      <c r="IK181" s="110">
        <f>'Drive Train'!$G$35-ID181*'DT-Prelim Calcs'!$C$21*'Drive Train'!$G$38</f>
        <v>11.108316434863148</v>
      </c>
      <c r="IL181" s="1">
        <f>IF(II181&gt;='Drive Train'!$G$30,1,0)</f>
        <v>1</v>
      </c>
      <c r="IM181" s="110">
        <f t="shared" si="273"/>
        <v>0</v>
      </c>
      <c r="IN181" s="119">
        <f>IN180+'DT-Prelim Calcs'!$C$11</f>
        <v>7.0800000000000054</v>
      </c>
      <c r="IO181" s="2">
        <f>IY181/'Drive Train'!$G$35</f>
        <v>0.87467058542194787</v>
      </c>
      <c r="IP181" s="88">
        <f>IW181*12*60/(PI() * 'Drive Train'!$G$17)/IO$2*IO181</f>
        <v>4110.8369397480901</v>
      </c>
      <c r="IQ181" s="2">
        <f>('DT-Prelim Calcs'!$C$6*IO181-IP181)/('DT-Prelim Calcs'!$C$6*IO181)*'DT-Prelim Calcs'!$C$7*IO181</f>
        <v>0.24077181225234254</v>
      </c>
      <c r="IR181" s="110">
        <f>IQ181/'DT-Prelim Calcs'!$C$7*('DT-Prelim Calcs'!$C$8-'DT-Prelim Calcs'!$C$9)+'DT-Prelim Calcs'!$C$9</f>
        <v>17.685372945887558</v>
      </c>
      <c r="IS181" s="110">
        <f t="shared" si="232"/>
        <v>17.685372945887558</v>
      </c>
      <c r="IT181" s="2">
        <f t="shared" si="274"/>
        <v>1.7035484134453327E-11</v>
      </c>
      <c r="IU181" s="110">
        <f>IT181*'DT-Prelim Calcs'!$C$21/IO$2/'DT-Prelim Calcs'!$C$19/'DT-Prelim Calcs'!$C$18*3.39*'DT-Prelim Calcs'!$C$20</f>
        <v>6.3268652488583392E-10</v>
      </c>
      <c r="IV181" s="88">
        <f t="shared" si="233"/>
        <v>1</v>
      </c>
      <c r="IW181" s="110">
        <f>IU180*'DT-Prelim Calcs'!$C$11+IW180</f>
        <v>12.304227581278552</v>
      </c>
      <c r="IX181" s="110">
        <f>IX180+0.5*IU181*'DT-Prelim Calcs'!$C$11^2+IW181*'DT-Prelim Calcs'!$C$11</f>
        <v>82.733750569162311</v>
      </c>
      <c r="IY181" s="110">
        <f>MIN('Drive Train'!$G$35-IS180*'DT-Prelim Calcs'!$C$21*'Drive Train'!$G$38,IY180+IS$2)</f>
        <v>11.108316434858738</v>
      </c>
      <c r="IZ181" s="110">
        <f>'Drive Train'!$G$35-IS181*'DT-Prelim Calcs'!$C$21*'Drive Train'!$G$38</f>
        <v>11.108316434870119</v>
      </c>
      <c r="JA181" s="1">
        <f>IF(IX181&gt;='Drive Train'!$G$30,1,0)</f>
        <v>1</v>
      </c>
      <c r="JB181" s="110">
        <f t="shared" si="275"/>
        <v>0</v>
      </c>
      <c r="JC181" s="119">
        <f>JC180+'DT-Prelim Calcs'!$C$11</f>
        <v>7.0800000000000054</v>
      </c>
      <c r="JD181" s="2">
        <f>JN181/'Drive Train'!$G$35</f>
        <v>0.87467058542231912</v>
      </c>
      <c r="JE181" s="88">
        <f>JL181*12*60/(PI() * 'Drive Train'!$G$17)/JD$2*JD181</f>
        <v>4110.8369397533379</v>
      </c>
      <c r="JF181" s="2">
        <f>('DT-Prelim Calcs'!$C$6*JD181-JE181)/('DT-Prelim Calcs'!$C$6*JD181)*'DT-Prelim Calcs'!$C$7*JD181</f>
        <v>0.24077181225159905</v>
      </c>
      <c r="JG181" s="110">
        <f>JF181/'DT-Prelim Calcs'!$C$7*('DT-Prelim Calcs'!$C$8-'DT-Prelim Calcs'!$C$9)+'DT-Prelim Calcs'!$C$9</f>
        <v>17.685372945842211</v>
      </c>
      <c r="JH181" s="110">
        <f t="shared" si="234"/>
        <v>17.685372945842211</v>
      </c>
      <c r="JI181" s="2">
        <f t="shared" si="276"/>
        <v>1.6086826315486746E-11</v>
      </c>
      <c r="JJ181" s="110">
        <f>JI181*'DT-Prelim Calcs'!$C$21/JD$2/'DT-Prelim Calcs'!$C$19/'DT-Prelim Calcs'!$C$18*3.39*'DT-Prelim Calcs'!$C$20</f>
        <v>5.9745400586549902E-10</v>
      </c>
      <c r="JK181" s="88">
        <f t="shared" si="235"/>
        <v>1</v>
      </c>
      <c r="JL181" s="110">
        <f>JJ180*'DT-Prelim Calcs'!$C$11+JL180</f>
        <v>12.304227581289037</v>
      </c>
      <c r="JM181" s="110">
        <f>JM180+0.5*JJ181*'DT-Prelim Calcs'!$C$11^2+JL181*'DT-Prelim Calcs'!$C$11</f>
        <v>82.891383313320816</v>
      </c>
      <c r="JN181" s="110">
        <f>MIN('Drive Train'!$G$35-JH180*'DT-Prelim Calcs'!$C$21*'Drive Train'!$G$38,JN180+JH$2)</f>
        <v>11.108316434863452</v>
      </c>
      <c r="JO181" s="110">
        <f>'Drive Train'!$G$35-JH181*'DT-Prelim Calcs'!$C$21*'Drive Train'!$G$38</f>
        <v>11.108316434874201</v>
      </c>
      <c r="JP181" s="1">
        <f>IF(JM181&gt;='Drive Train'!$G$30,1,0)</f>
        <v>1</v>
      </c>
      <c r="JQ181" s="110">
        <f>MIN(JG181,'DT-Prelim Calcs'!$C$10)*'DT-Prelim Calcs'!$C$11*1000/60/60*(1-JP181)</f>
        <v>0</v>
      </c>
      <c r="JR181" s="119">
        <f>JR180+'DT-Prelim Calcs'!$C$11</f>
        <v>7.0800000000000054</v>
      </c>
      <c r="JS181" s="2">
        <f>KC181/'Drive Train'!$G$35</f>
        <v>0.87467058542245579</v>
      </c>
      <c r="JT181" s="88">
        <f>KA181*12*60/(PI() * 'Drive Train'!$G$17)/JS$2*JS181</f>
        <v>4110.8369397552678</v>
      </c>
      <c r="JU181" s="2">
        <f>('DT-Prelim Calcs'!$C$6*JS181-JT181)/('DT-Prelim Calcs'!$C$6*JS181)*'DT-Prelim Calcs'!$C$7*JS181</f>
        <v>0.24077181225132566</v>
      </c>
      <c r="JV181" s="110">
        <f>JU181/'DT-Prelim Calcs'!$C$7*('DT-Prelim Calcs'!$C$8-'DT-Prelim Calcs'!$C$9)+'DT-Prelim Calcs'!$C$9</f>
        <v>17.685372945825538</v>
      </c>
      <c r="JW181" s="110">
        <f t="shared" si="236"/>
        <v>17.685372945825538</v>
      </c>
      <c r="JX181" s="2">
        <f t="shared" si="277"/>
        <v>1.5738021996725138E-11</v>
      </c>
      <c r="JY181" s="110">
        <f>JX181*'DT-Prelim Calcs'!$C$21/JS$2/'DT-Prelim Calcs'!$C$19/'DT-Prelim Calcs'!$C$18*3.39*'DT-Prelim Calcs'!$C$20</f>
        <v>5.8449964597993913E-10</v>
      </c>
      <c r="JZ181" s="88">
        <f t="shared" si="237"/>
        <v>1</v>
      </c>
      <c r="KA181" s="110">
        <f>JY180*'DT-Prelim Calcs'!$C$11+KA180</f>
        <v>12.304227581292892</v>
      </c>
      <c r="KB181" s="110">
        <f>KB180+0.5*JY181*'DT-Prelim Calcs'!$C$11^2+KA181*'DT-Prelim Calcs'!$C$11</f>
        <v>82.953473396651887</v>
      </c>
      <c r="KC181" s="110">
        <f>MIN('Drive Train'!$G$35-JW180*'DT-Prelim Calcs'!$C$21*'Drive Train'!$G$38,KC180+JW$2)</f>
        <v>11.108316434865188</v>
      </c>
      <c r="KD181" s="110">
        <f>'Drive Train'!$G$35-JW181*'DT-Prelim Calcs'!$C$21*'Drive Train'!$G$38</f>
        <v>11.1083164348757</v>
      </c>
      <c r="KE181" s="1">
        <f>IF(KB181&gt;='Drive Train'!$G$30,1,0)</f>
        <v>1</v>
      </c>
      <c r="KF181" s="110">
        <f>MIN(JV181,'DT-Prelim Calcs'!$C$10)*'DT-Prelim Calcs'!$C$11*1000/60/60*(1-KE181)</f>
        <v>0</v>
      </c>
      <c r="KG181" s="119">
        <f>KG180+'DT-Prelim Calcs'!$C$11</f>
        <v>7.0800000000000054</v>
      </c>
      <c r="KH181" s="2">
        <f>KR181/'Drive Train'!$G$35</f>
        <v>0.87467058542244558</v>
      </c>
      <c r="KI181" s="88">
        <f>KP181*12*60/(PI() * 'Drive Train'!$G$17)/KH$2*KH181</f>
        <v>4110.8369397551251</v>
      </c>
      <c r="KJ181" s="2">
        <f>('DT-Prelim Calcs'!$C$6*KH181-KI181)/('DT-Prelim Calcs'!$C$6*KH181)*'DT-Prelim Calcs'!$C$7*KH181</f>
        <v>0.24077181225134583</v>
      </c>
      <c r="KK181" s="110">
        <f>KJ181/'DT-Prelim Calcs'!$C$7*('DT-Prelim Calcs'!$C$8-'DT-Prelim Calcs'!$C$9)+'DT-Prelim Calcs'!$C$9</f>
        <v>17.685372945826767</v>
      </c>
      <c r="KL181" s="110">
        <f t="shared" si="238"/>
        <v>17.685372945826767</v>
      </c>
      <c r="KM181" s="2">
        <f t="shared" si="278"/>
        <v>1.5763806926472057E-11</v>
      </c>
      <c r="KN181" s="110">
        <f>KM181*'DT-Prelim Calcs'!$C$21/KH$2/'DT-Prelim Calcs'!$C$19/'DT-Prelim Calcs'!$C$18*3.39*'DT-Prelim Calcs'!$C$20</f>
        <v>5.8545728108248437E-10</v>
      </c>
      <c r="KO181" s="88">
        <f t="shared" si="239"/>
        <v>1</v>
      </c>
      <c r="KP181" s="110">
        <f>KN180*'DT-Prelim Calcs'!$C$11+KP180</f>
        <v>12.304227581292606</v>
      </c>
      <c r="KQ181" s="110">
        <f>KQ180+0.5*KN181*'DT-Prelim Calcs'!$C$11^2+KP181*'DT-Prelim Calcs'!$C$11</f>
        <v>82.948917960692995</v>
      </c>
      <c r="KR181" s="110">
        <f>MIN('Drive Train'!$G$35-KL180*'DT-Prelim Calcs'!$C$21*'Drive Train'!$G$38,KR180+KL$2)</f>
        <v>11.108316434865058</v>
      </c>
      <c r="KS181" s="110">
        <f>'Drive Train'!$G$35-KL181*'DT-Prelim Calcs'!$C$21*'Drive Train'!$G$38</f>
        <v>11.10831643487559</v>
      </c>
      <c r="KT181" s="1">
        <f>IF(KQ181&gt;='Drive Train'!$G$30,1,0)</f>
        <v>1</v>
      </c>
      <c r="KU181" s="110">
        <f>MIN(KK181,'DT-Prelim Calcs'!$C$10)*'DT-Prelim Calcs'!$C$11*1000/60/60*(1-KT181)</f>
        <v>0</v>
      </c>
      <c r="KV181" s="119">
        <f>KV180+'DT-Prelim Calcs'!$C$11</f>
        <v>7.0800000000000054</v>
      </c>
      <c r="KW181" s="2">
        <f>LG181/'Drive Train'!$G$35</f>
        <v>0.87467058542245513</v>
      </c>
      <c r="KX181" s="88">
        <f>LE181*12*60/(PI() * 'Drive Train'!$G$17)/KW$2*KW181</f>
        <v>4110.8369397552597</v>
      </c>
      <c r="KY181" s="2">
        <f>('DT-Prelim Calcs'!$C$6*KW181-KX181)/('DT-Prelim Calcs'!$C$6*KW181)*'DT-Prelim Calcs'!$C$7*KW181</f>
        <v>0.24077181225132674</v>
      </c>
      <c r="KZ181" s="110">
        <f>KY181/'DT-Prelim Calcs'!$C$7*('DT-Prelim Calcs'!$C$8-'DT-Prelim Calcs'!$C$9)+'DT-Prelim Calcs'!$C$9</f>
        <v>17.685372945825602</v>
      </c>
      <c r="LA181" s="110">
        <f t="shared" si="240"/>
        <v>17.685372945825602</v>
      </c>
      <c r="LB181" s="2">
        <f t="shared" si="279"/>
        <v>1.5739437531081535E-11</v>
      </c>
      <c r="LC181" s="110">
        <f>LB181*'DT-Prelim Calcs'!$C$21/KW$2/'DT-Prelim Calcs'!$C$19/'DT-Prelim Calcs'!$C$18*3.39*'DT-Prelim Calcs'!$C$20</f>
        <v>5.8455221798233937E-10</v>
      </c>
      <c r="LD181" s="88">
        <f t="shared" si="241"/>
        <v>1</v>
      </c>
      <c r="LE181" s="110">
        <f>LC180*'DT-Prelim Calcs'!$C$11+LE180</f>
        <v>12.304227581292874</v>
      </c>
      <c r="LF181" s="110">
        <f>LF180+0.5*LC181*'DT-Prelim Calcs'!$C$11^2+LE181*'DT-Prelim Calcs'!$C$11</f>
        <v>82.953258312176473</v>
      </c>
      <c r="LG181" s="110">
        <f>MIN('Drive Train'!$G$35-LA180*'DT-Prelim Calcs'!$C$21*'Drive Train'!$G$38,LG180+LA$2)</f>
        <v>11.108316434865179</v>
      </c>
      <c r="LH181" s="110">
        <f>'Drive Train'!$G$35-LA181*'DT-Prelim Calcs'!$C$21*'Drive Train'!$G$38</f>
        <v>11.108316434875695</v>
      </c>
      <c r="LI181" s="1">
        <f>IF(LF181&gt;='Drive Train'!$G$30,1,0)</f>
        <v>1</v>
      </c>
      <c r="LJ181" s="110">
        <f>MIN(KZ181,'DT-Prelim Calcs'!$C$10)*'DT-Prelim Calcs'!$C$11*1000/60/60*(1-LI181)</f>
        <v>0</v>
      </c>
      <c r="LK181" s="119">
        <f>LK180+'DT-Prelim Calcs'!$C$11</f>
        <v>7.0800000000000054</v>
      </c>
      <c r="LL181" s="2">
        <f>LV181/'Drive Train'!$G$35</f>
        <v>0.8746705854224478</v>
      </c>
      <c r="LM181" s="88">
        <f>LT181*12*60/(PI() * 'Drive Train'!$G$17)/LL$2*LL181</f>
        <v>4110.8369397551578</v>
      </c>
      <c r="LN181" s="2">
        <f>('DT-Prelim Calcs'!$C$6*LL181-LM181)/('DT-Prelim Calcs'!$C$6*LL181)*'DT-Prelim Calcs'!$C$7*LL181</f>
        <v>0.24077181225134103</v>
      </c>
      <c r="LO181" s="110">
        <f>LN181/'DT-Prelim Calcs'!$C$7*('DT-Prelim Calcs'!$C$8-'DT-Prelim Calcs'!$C$9)+'DT-Prelim Calcs'!$C$9</f>
        <v>17.685372945826476</v>
      </c>
      <c r="LP181" s="110">
        <f t="shared" si="242"/>
        <v>17.685372945826476</v>
      </c>
      <c r="LQ181" s="2">
        <f t="shared" si="280"/>
        <v>1.5757728455412234E-11</v>
      </c>
      <c r="LR181" s="110">
        <f>LQ181*'DT-Prelim Calcs'!$C$21/LL$2/'DT-Prelim Calcs'!$C$19/'DT-Prelim Calcs'!$C$18*3.39*'DT-Prelim Calcs'!$C$20</f>
        <v>5.8523153071923638E-10</v>
      </c>
      <c r="LS181" s="88">
        <f t="shared" si="243"/>
        <v>1</v>
      </c>
      <c r="LT181" s="110">
        <f>LR180*'DT-Prelim Calcs'!$C$11+LT180</f>
        <v>12.304227581292672</v>
      </c>
      <c r="LU181" s="110">
        <f>LU180+0.5*LR181*'DT-Prelim Calcs'!$C$11^2+LT181*'DT-Prelim Calcs'!$C$11</f>
        <v>82.950382728458166</v>
      </c>
      <c r="LV181" s="110">
        <f>MIN('Drive Train'!$G$35-LP180*'DT-Prelim Calcs'!$C$21*'Drive Train'!$G$38,LV180+LP$2)</f>
        <v>11.108316434865086</v>
      </c>
      <c r="LW181" s="110">
        <f>'Drive Train'!$G$35-LP181*'DT-Prelim Calcs'!$C$21*'Drive Train'!$G$38</f>
        <v>11.108316434875617</v>
      </c>
      <c r="LX181" s="1">
        <f>IF(LU181&gt;='Drive Train'!$G$30,1,0)</f>
        <v>1</v>
      </c>
      <c r="LY181" s="110">
        <f>MIN(LO181,'DT-Prelim Calcs'!$C$10)*'DT-Prelim Calcs'!$C$11*1000/60/60*(1-LX181)</f>
        <v>0</v>
      </c>
      <c r="LZ181" s="119">
        <f>LZ180+'DT-Prelim Calcs'!$C$11</f>
        <v>7.0800000000000054</v>
      </c>
    </row>
    <row r="182" spans="18:338" x14ac:dyDescent="0.2">
      <c r="R182" s="119">
        <f>R181+'DT-Prelim Calcs'!$C$11</f>
        <v>7.1200000000000054</v>
      </c>
      <c r="S182" s="2">
        <f>AG182/'Drive Train'!$G$35</f>
        <v>0</v>
      </c>
      <c r="T182" s="88">
        <f>AE182*12*60/(PI() * 'Drive Train'!$G$17)/S$2*ABS(S182)</f>
        <v>0</v>
      </c>
      <c r="U182" s="2">
        <f>IF(OR(AD181=1,AND($C$32=Motors!$C$28,'DT-Prelim Calcs'!AI181=1)),0,IF(AG182=0,-(V181+$C$9)/($C$8-$C$9)*$C$7,($C$6*S182-T182)/($C$6*S182)*$C$7*S182))</f>
        <v>0</v>
      </c>
      <c r="V182" s="110">
        <f>IF(AND(AD181=1,AI181=1),0,ABS(U182/$C$7*($C$8-$C$9)+$C$9) *'Drive Train'!$K$55 + V181*(1-'Drive Train'!$K$55))</f>
        <v>0</v>
      </c>
      <c r="W182" s="110">
        <f t="shared" si="196"/>
        <v>0</v>
      </c>
      <c r="X182" s="2">
        <f>MAX(MIN(IF(AND(AI181=1,AG182&lt;0),-1,1)*(W182-$C$9)/($C$8-$C$9)*$C$7-$C$29*AE182/T$2 -  AI181*$C$29/2,X$2),MAX(X$4:X181)*-1)</f>
        <v>-0.19877611615902296</v>
      </c>
      <c r="Y182" s="110">
        <f t="shared" si="197"/>
        <v>0</v>
      </c>
      <c r="Z182" s="110">
        <f t="shared" si="198"/>
        <v>0</v>
      </c>
      <c r="AA182" s="110">
        <f t="shared" si="199"/>
        <v>0</v>
      </c>
      <c r="AB182" s="110" t="e">
        <f t="shared" si="200"/>
        <v>#N/A</v>
      </c>
      <c r="AC182" s="88">
        <f t="shared" si="244"/>
        <v>0</v>
      </c>
      <c r="AD182" s="1">
        <f t="shared" si="201"/>
        <v>1</v>
      </c>
      <c r="AE182" s="110">
        <f t="shared" si="202"/>
        <v>0</v>
      </c>
      <c r="AF182" s="110" t="e">
        <f t="shared" si="203"/>
        <v>#N/A</v>
      </c>
      <c r="AG182" s="110">
        <f>IF(AI181=0,MIN('Drive Train'!$G$35-W181*$C$21*'Drive Train'!$G$38,AG181+W$2)-$C$3,IF(AE181-1&lt;=0,0,IF($C$32=Motors!$C$26,MAX(ABS('Drive Train'!$G$35-W181*$C$21*'Drive Train'!$G$38)*-1,AG181-W$2),MAX(0,ABS('Drive Train'!$G$35-W181*$C$21*'Drive Train'!$G$38)*-1,AG181-W$2))))</f>
        <v>0</v>
      </c>
      <c r="AH182" s="110">
        <f>'Drive Train'!$G$35-ABS(W182)*'DT-Prelim Calcs'!$C$21*'Drive Train'!$G$38</f>
        <v>12.7</v>
      </c>
      <c r="AI182" s="1">
        <f>IF(AJ182&gt;='Drive Train'!$G$30,1,0)</f>
        <v>1</v>
      </c>
      <c r="AJ182" s="110">
        <f>AJ181+0.5*Y182*'DT-Prelim Calcs'!$C$11^2+AE182*'DT-Prelim Calcs'!$C$11</f>
        <v>27.383415475911544</v>
      </c>
      <c r="AK182" s="110">
        <f t="shared" si="281"/>
        <v>0</v>
      </c>
      <c r="AL182" s="119">
        <f>AL181+'DT-Prelim Calcs'!$C$11</f>
        <v>7.1200000000000054</v>
      </c>
      <c r="AM182" s="2">
        <f>AW182/'Drive Train'!$G$35</f>
        <v>0.82029121081042244</v>
      </c>
      <c r="AN182" s="88">
        <f>AU182*12*60/(PI() * 'Drive Train'!$G$17)/AM$2*AM182</f>
        <v>3277.8635296488883</v>
      </c>
      <c r="AO182" s="2">
        <f>('DT-Prelim Calcs'!$C$6*AM182-AN182)/('DT-Prelim Calcs'!$C$6*AM182)*'DT-Prelim Calcs'!$C$7*AM182</f>
        <v>0.36520862491308387</v>
      </c>
      <c r="AP182" s="110">
        <f>AO182/'DT-Prelim Calcs'!$C$7*('DT-Prelim Calcs'!$C$8-'DT-Prelim Calcs'!$C$9)+'DT-Prelim Calcs'!$C$9</f>
        <v>25.275135987606536</v>
      </c>
      <c r="AQ182" s="110">
        <f t="shared" si="205"/>
        <v>25.275135987606536</v>
      </c>
      <c r="AR182" s="2">
        <f t="shared" si="245"/>
        <v>0.16049689753579588</v>
      </c>
      <c r="AS182" s="110">
        <f>AR182*'DT-Prelim Calcs'!$C$21/AM$2/'DT-Prelim Calcs'!$C$19/'DT-Prelim Calcs'!$C$18*3.39*'DT-Prelim Calcs'!$C$20</f>
        <v>1.7882243361345898</v>
      </c>
      <c r="AT182" s="88">
        <f t="shared" si="206"/>
        <v>0</v>
      </c>
      <c r="AU182" s="110">
        <f>AS181*'DT-Prelim Calcs'!$C$11+AU181</f>
        <v>34.871464102909641</v>
      </c>
      <c r="AV182" s="110">
        <f>AV181+0.5*AS182*'DT-Prelim Calcs'!$C$11^2+AU182*'DT-Prelim Calcs'!$C$11</f>
        <v>157.2614904472658</v>
      </c>
      <c r="AW182" s="110">
        <f>MIN('Drive Train'!$G$35-AQ181*'DT-Prelim Calcs'!$C$21*'Drive Train'!$G$38,AW181+AQ$2)</f>
        <v>10.417698377292364</v>
      </c>
      <c r="AX182" s="110">
        <f>'Drive Train'!$G$35-AQ182*'DT-Prelim Calcs'!$C$21*'Drive Train'!$G$38</f>
        <v>10.425237761115412</v>
      </c>
      <c r="AY182" s="1">
        <f>IF(AV182&gt;='Drive Train'!$G$30,1,0)</f>
        <v>1</v>
      </c>
      <c r="AZ182" s="110">
        <f t="shared" si="246"/>
        <v>0</v>
      </c>
      <c r="BA182" s="119">
        <f>BA181+'DT-Prelim Calcs'!$C$11</f>
        <v>7.1200000000000054</v>
      </c>
      <c r="BB182" s="2">
        <f>BL182/'Drive Train'!$G$35</f>
        <v>0.87196371337262035</v>
      </c>
      <c r="BC182" s="88">
        <f>BJ182*12*60/(PI() * 'Drive Train'!$G$17)/BB$2*BB182</f>
        <v>4069.8533268735482</v>
      </c>
      <c r="BD182" s="2">
        <f>('DT-Prelim Calcs'!$C$6*BB182-BC182)/('DT-Prelim Calcs'!$C$6*BB182)*'DT-Prelim Calcs'!$C$7*BB182</f>
        <v>0.24685013878489753</v>
      </c>
      <c r="BE182" s="110">
        <f>BD182/'DT-Prelim Calcs'!$C$7*('DT-Prelim Calcs'!$C$8-'DT-Prelim Calcs'!$C$9)+'DT-Prelim Calcs'!$C$9</f>
        <v>18.056107755674603</v>
      </c>
      <c r="BF182" s="110">
        <f t="shared" si="207"/>
        <v>18.056107755674603</v>
      </c>
      <c r="BG182" s="2">
        <f t="shared" si="247"/>
        <v>7.7387517454026167E-3</v>
      </c>
      <c r="BH182" s="110">
        <f>BG182*'DT-Prelim Calcs'!$C$21/BB$2/'DT-Prelim Calcs'!$C$19/'DT-Prelim Calcs'!$C$18*3.39*'DT-Prelim Calcs'!$C$20</f>
        <v>0.13412563787744908</v>
      </c>
      <c r="BI182" s="88">
        <f t="shared" si="208"/>
        <v>1</v>
      </c>
      <c r="BJ182" s="110">
        <f>BH181*'DT-Prelim Calcs'!$C$11+BJ181</f>
        <v>26.184373756466194</v>
      </c>
      <c r="BK182" s="110">
        <f>BK181+0.5*BH182*'DT-Prelim Calcs'!$C$11^2+BJ182*'DT-Prelim Calcs'!$C$11</f>
        <v>147.02319847049802</v>
      </c>
      <c r="BL182" s="110">
        <f>MIN('Drive Train'!$G$35-BF181*'DT-Prelim Calcs'!$C$21*'Drive Train'!$G$38,BL181+BF$2)</f>
        <v>11.073939159832278</v>
      </c>
      <c r="BM182" s="110">
        <f>'Drive Train'!$G$35-BF182*'DT-Prelim Calcs'!$C$21*'Drive Train'!$G$38</f>
        <v>11.074950301989285</v>
      </c>
      <c r="BN182" s="1">
        <f>IF(BK182&gt;='Drive Train'!$G$30,1,0)</f>
        <v>1</v>
      </c>
      <c r="BO182" s="110">
        <f t="shared" si="248"/>
        <v>0</v>
      </c>
      <c r="BP182" s="119">
        <f>BP181+'DT-Prelim Calcs'!$C$11</f>
        <v>7.1200000000000054</v>
      </c>
      <c r="BQ182" s="2">
        <f>CA182/'Drive Train'!$G$35</f>
        <v>0.87464170328509849</v>
      </c>
      <c r="BR182" s="88">
        <f>BY182*12*60/(PI() * 'Drive Train'!$G$17)/BQ$2*BQ182</f>
        <v>4110.4065494311953</v>
      </c>
      <c r="BS182" s="2">
        <f>('DT-Prelim Calcs'!$C$6*BQ182-BR182)/('DT-Prelim Calcs'!$C$6*BQ182)*'DT-Prelim Calcs'!$C$7*BQ182</f>
        <v>0.24083500117000514</v>
      </c>
      <c r="BT182" s="110">
        <f>BS182/'DT-Prelim Calcs'!$C$7*('DT-Prelim Calcs'!$C$8-'DT-Prelim Calcs'!$C$9)+'DT-Prelim Calcs'!$C$9</f>
        <v>17.689227021716626</v>
      </c>
      <c r="BU182" s="110">
        <f t="shared" si="209"/>
        <v>17.689227021716626</v>
      </c>
      <c r="BV182" s="2">
        <f t="shared" si="249"/>
        <v>8.0447048372150887E-5</v>
      </c>
      <c r="BW182" s="110">
        <f>BV182*'DT-Prelim Calcs'!$C$21/BQ$2/'DT-Prelim Calcs'!$C$19/'DT-Prelim Calcs'!$C$18*3.39*'DT-Prelim Calcs'!$C$20</f>
        <v>1.892241508632865E-3</v>
      </c>
      <c r="BX182" s="88">
        <f t="shared" si="210"/>
        <v>1</v>
      </c>
      <c r="BY182" s="110">
        <f>BW181*'DT-Prelim Calcs'!$C$11+BY181</f>
        <v>19.426335213456355</v>
      </c>
      <c r="BZ182" s="110">
        <f>BZ181+0.5*BW182*'DT-Prelim Calcs'!$C$11^2+BY182*'DT-Prelim Calcs'!$C$11</f>
        <v>122.08329514536193</v>
      </c>
      <c r="CA182" s="110">
        <f>MIN('Drive Train'!$G$35-BU181*'DT-Prelim Calcs'!$C$21*'Drive Train'!$G$38,CA181+BU$2)</f>
        <v>11.10794963172075</v>
      </c>
      <c r="CB182" s="110">
        <f>'Drive Train'!$G$35-BU182*'DT-Prelim Calcs'!$C$21*'Drive Train'!$G$38</f>
        <v>11.107969568045503</v>
      </c>
      <c r="CC182" s="1">
        <f>IF(BZ182&gt;='Drive Train'!$G$30,1,0)</f>
        <v>1</v>
      </c>
      <c r="CD182" s="110">
        <f t="shared" si="250"/>
        <v>0</v>
      </c>
      <c r="CE182" s="119">
        <f>CE181+'DT-Prelim Calcs'!$C$11</f>
        <v>7.1200000000000054</v>
      </c>
      <c r="CF182" s="2">
        <f>CP182/'Drive Train'!$G$35</f>
        <v>0.87467051816482133</v>
      </c>
      <c r="CG182" s="88">
        <f>CN182*12*60/(PI() * 'Drive Train'!$G$17)/CF$2*CF182</f>
        <v>4110.8359581992454</v>
      </c>
      <c r="CH182" s="2">
        <f>('DT-Prelim Calcs'!$C$6*CF182-CG182)/('DT-Prelim Calcs'!$C$6*CF182)*'DT-Prelim Calcs'!$C$7*CF182</f>
        <v>0.24077195440333374</v>
      </c>
      <c r="CI182" s="110">
        <f>CH182/'DT-Prelim Calcs'!$C$7*('DT-Prelim Calcs'!$C$8-'DT-Prelim Calcs'!$C$9)+'DT-Prelim Calcs'!$C$9</f>
        <v>17.68538161608986</v>
      </c>
      <c r="CJ182" s="110">
        <f t="shared" si="211"/>
        <v>17.68538161608986</v>
      </c>
      <c r="CK182" s="2">
        <f t="shared" si="251"/>
        <v>1.8114340308295063E-7</v>
      </c>
      <c r="CL182" s="110">
        <f>CK182*'DT-Prelim Calcs'!$C$21/CF$2/'DT-Prelim Calcs'!$C$19/'DT-Prelim Calcs'!$C$18*3.39*'DT-Prelim Calcs'!$C$20</f>
        <v>5.3820361921272128E-6</v>
      </c>
      <c r="CM182" s="88">
        <f t="shared" si="212"/>
        <v>1</v>
      </c>
      <c r="CN182" s="110">
        <f>CL181*'DT-Prelim Calcs'!$C$11+CN181</f>
        <v>15.38028198688658</v>
      </c>
      <c r="CO182" s="110">
        <f>CO181+0.5*CL182*'DT-Prelim Calcs'!$C$11^2+CN182*'DT-Prelim Calcs'!$C$11</f>
        <v>101.47855219406011</v>
      </c>
      <c r="CP182" s="110">
        <f>MIN('Drive Train'!$G$35-CJ181*'DT-Prelim Calcs'!$C$21*'Drive Train'!$G$38,CP181+CJ$2)</f>
        <v>11.10831558069323</v>
      </c>
      <c r="CQ182" s="110">
        <f>'Drive Train'!$G$35-CJ182*'DT-Prelim Calcs'!$C$21*'Drive Train'!$G$38</f>
        <v>11.108315654551912</v>
      </c>
      <c r="CR182" s="1">
        <f>IF(CO182&gt;='Drive Train'!$G$30,1,0)</f>
        <v>1</v>
      </c>
      <c r="CS182" s="110">
        <f t="shared" si="252"/>
        <v>0</v>
      </c>
      <c r="CT182" s="119">
        <f>CT181+'DT-Prelim Calcs'!$C$11</f>
        <v>7.1200000000000054</v>
      </c>
      <c r="CU182" s="2">
        <f>DE182/'Drive Train'!$G$35</f>
        <v>0.87467058539781006</v>
      </c>
      <c r="CV182" s="88">
        <f>DC182*12*60/(PI() * 'Drive Train'!$G$17)/CU$2*CU182</f>
        <v>4110.8369394043502</v>
      </c>
      <c r="CW182" s="2">
        <f>('DT-Prelim Calcs'!$C$6*CU182-CV182)/('DT-Prelim Calcs'!$C$6*CU182)*'DT-Prelim Calcs'!$C$7*CU182</f>
        <v>0.24077181230130013</v>
      </c>
      <c r="CX182" s="110">
        <f>CW182/'DT-Prelim Calcs'!$C$7*('DT-Prelim Calcs'!$C$8-'DT-Prelim Calcs'!$C$9)+'DT-Prelim Calcs'!$C$9</f>
        <v>17.685372948873624</v>
      </c>
      <c r="CY182" s="110">
        <f t="shared" si="213"/>
        <v>17.685372948873624</v>
      </c>
      <c r="CZ182" s="2">
        <f t="shared" si="253"/>
        <v>7.9481532466729732E-11</v>
      </c>
      <c r="DA182" s="110">
        <f>CZ182*'DT-Prelim Calcs'!$C$21/CU$2/'DT-Prelim Calcs'!$C$19/'DT-Prelim Calcs'!$C$18*3.39*'DT-Prelim Calcs'!$C$20</f>
        <v>2.8534947622473239E-9</v>
      </c>
      <c r="DB182" s="88">
        <f t="shared" si="214"/>
        <v>1</v>
      </c>
      <c r="DC182" s="110">
        <f>DA181*'DT-Prelim Calcs'!$C$11+DC181</f>
        <v>12.728511290264741</v>
      </c>
      <c r="DD182" s="110">
        <f>DD181+0.5*DA182*'DT-Prelim Calcs'!$C$11^2+DC182*'DT-Prelim Calcs'!$C$11</f>
        <v>86.017568727883727</v>
      </c>
      <c r="DE182" s="110">
        <f>MIN('Drive Train'!$G$35-CY181*'DT-Prelim Calcs'!$C$21*'Drive Train'!$G$38,DE181+CY$2)</f>
        <v>11.108316434552187</v>
      </c>
      <c r="DF182" s="110">
        <f>'Drive Train'!$G$35-CY182*'DT-Prelim Calcs'!$C$21*'Drive Train'!$G$38</f>
        <v>11.108316434601374</v>
      </c>
      <c r="DG182" s="1">
        <f>IF(DD182&gt;='Drive Train'!$G$30,1,0)</f>
        <v>1</v>
      </c>
      <c r="DH182" s="110">
        <f t="shared" si="254"/>
        <v>0</v>
      </c>
      <c r="DI182" s="119">
        <f>DI181+'DT-Prelim Calcs'!$C$11</f>
        <v>7.1200000000000054</v>
      </c>
      <c r="DJ182" s="2">
        <f>DT182/'Drive Train'!$G$35</f>
        <v>0.87467058542861265</v>
      </c>
      <c r="DK182" s="88">
        <f>DR182*12*60/(PI() * 'Drive Train'!$G$17)/DJ$2*DJ182</f>
        <v>4110.8369398422938</v>
      </c>
      <c r="DL182" s="2">
        <f>('DT-Prelim Calcs'!$C$6*DJ182-DK182)/('DT-Prelim Calcs'!$C$6*DJ182)*'DT-Prelim Calcs'!$C$7*DJ182</f>
        <v>0.24077181223899541</v>
      </c>
      <c r="DM182" s="110">
        <f>DL182/'DT-Prelim Calcs'!$C$7*('DT-Prelim Calcs'!$C$8-'DT-Prelim Calcs'!$C$9)+'DT-Prelim Calcs'!$C$9</f>
        <v>17.685372945073482</v>
      </c>
      <c r="DN182" s="110">
        <f t="shared" si="215"/>
        <v>17.685372945073482</v>
      </c>
      <c r="DO182" s="2">
        <f t="shared" si="255"/>
        <v>5.5511151231257827E-15</v>
      </c>
      <c r="DP182" s="110">
        <f>DO182*'DT-Prelim Calcs'!$C$21/DJ$2/'DT-Prelim Calcs'!$C$19/'DT-Prelim Calcs'!$C$18*3.39*'DT-Prelim Calcs'!$C$20</f>
        <v>2.3365334400097271E-13</v>
      </c>
      <c r="DQ182" s="88">
        <f t="shared" si="216"/>
        <v>1</v>
      </c>
      <c r="DR182" s="110">
        <f>DP181*'DT-Prelim Calcs'!$C$11+DR181</f>
        <v>10.856671395411846</v>
      </c>
      <c r="DS182" s="110">
        <f>DS181+0.5*DP182*'DT-Prelim Calcs'!$C$11^2+DR182*'DT-Prelim Calcs'!$C$11</f>
        <v>74.332861826916201</v>
      </c>
      <c r="DT182" s="110">
        <f>MIN('Drive Train'!$G$35-DN181*'DT-Prelim Calcs'!$C$21*'Drive Train'!$G$38,DT181+DN$2)</f>
        <v>11.108316434943379</v>
      </c>
      <c r="DU182" s="110">
        <f>'Drive Train'!$G$35-DN182*'DT-Prelim Calcs'!$C$21*'Drive Train'!$G$38</f>
        <v>11.108316434943386</v>
      </c>
      <c r="DV182" s="1">
        <f>IF(DS182&gt;='Drive Train'!$G$30,1,0)</f>
        <v>1</v>
      </c>
      <c r="DW182" s="110">
        <f t="shared" si="256"/>
        <v>0</v>
      </c>
      <c r="DX182" s="119">
        <f>DX181+'DT-Prelim Calcs'!$C$11</f>
        <v>7.1200000000000054</v>
      </c>
      <c r="DY182" s="2">
        <f>EI182/'Drive Train'!$G$35</f>
        <v>0.87467058542861498</v>
      </c>
      <c r="DZ182" s="88">
        <f>EG182*12*60/(PI() * 'Drive Train'!$G$17)/DY$2*DY182</f>
        <v>4110.8369398423247</v>
      </c>
      <c r="EA182" s="2">
        <f>('DT-Prelim Calcs'!$C$6*DY182-DZ182)/('DT-Prelim Calcs'!$C$6*DY182)*'DT-Prelim Calcs'!$C$7*DY182</f>
        <v>0.24077181223899125</v>
      </c>
      <c r="EB182" s="110">
        <f>EA182/'DT-Prelim Calcs'!$C$7*('DT-Prelim Calcs'!$C$8-'DT-Prelim Calcs'!$C$9)+'DT-Prelim Calcs'!$C$9</f>
        <v>17.685372945073226</v>
      </c>
      <c r="EC182" s="110">
        <f t="shared" si="217"/>
        <v>17.685372945073226</v>
      </c>
      <c r="ED182" s="2">
        <f t="shared" si="257"/>
        <v>1.3877787807814457E-16</v>
      </c>
      <c r="EE182" s="110">
        <f>ED182*'DT-Prelim Calcs'!$C$21/DY$2/'DT-Prelim Calcs'!$C$19/'DT-Prelim Calcs'!$C$18*3.39*'DT-Prelim Calcs'!$C$20</f>
        <v>6.7003532470867188E-15</v>
      </c>
      <c r="EF182" s="88">
        <f t="shared" si="218"/>
        <v>1</v>
      </c>
      <c r="EG182" s="110">
        <f>EE181*'DT-Prelim Calcs'!$C$11+EG181</f>
        <v>9.4647904472821693</v>
      </c>
      <c r="EH182" s="110">
        <f>EH181+0.5*EE182*'DT-Prelim Calcs'!$C$11^2+EG182*'DT-Prelim Calcs'!$C$11</f>
        <v>65.313052838789815</v>
      </c>
      <c r="EI182" s="110">
        <f>MIN('Drive Train'!$G$35-EC181*'DT-Prelim Calcs'!$C$21*'Drive Train'!$G$38,EI181+EC$2)</f>
        <v>11.10831643494341</v>
      </c>
      <c r="EJ182" s="110">
        <f>'Drive Train'!$G$35-EC182*'DT-Prelim Calcs'!$C$21*'Drive Train'!$G$38</f>
        <v>11.10831643494341</v>
      </c>
      <c r="EK182" s="1">
        <f>IF(EH182&gt;='Drive Train'!$G$30,1,0)</f>
        <v>1</v>
      </c>
      <c r="EL182" s="110">
        <f t="shared" si="258"/>
        <v>0</v>
      </c>
      <c r="EM182" s="119">
        <f>EM181+'DT-Prelim Calcs'!$C$11</f>
        <v>7.1200000000000054</v>
      </c>
      <c r="EN182" s="2">
        <f>EX182/'Drive Train'!$G$35</f>
        <v>0.87467058542861498</v>
      </c>
      <c r="EO182" s="88">
        <f>EV182*12*60/(PI() * 'Drive Train'!$G$17)/EN$2*EN182</f>
        <v>4110.8369398423256</v>
      </c>
      <c r="EP182" s="2">
        <f>('DT-Prelim Calcs'!$C$6*EN182-EO182)/('DT-Prelim Calcs'!$C$6*EN182)*'DT-Prelim Calcs'!$C$7*EN182</f>
        <v>0.24077181223899105</v>
      </c>
      <c r="EQ182" s="110">
        <f>EP182/'DT-Prelim Calcs'!$C$7*('DT-Prelim Calcs'!$C$8-'DT-Prelim Calcs'!$C$9)+'DT-Prelim Calcs'!$C$9</f>
        <v>17.685372945073215</v>
      </c>
      <c r="ER182" s="110">
        <f t="shared" si="219"/>
        <v>17.685372945073215</v>
      </c>
      <c r="ES182" s="2">
        <f t="shared" si="259"/>
        <v>-8.3266726846886741E-17</v>
      </c>
      <c r="ET182" s="110">
        <f>ES182*'DT-Prelim Calcs'!$C$21/EN$2/'DT-Prelim Calcs'!$C$19/'DT-Prelim Calcs'!$C$18*3.39*'DT-Prelim Calcs'!$C$20</f>
        <v>-4.5356237364894706E-15</v>
      </c>
      <c r="EU182" s="88">
        <f t="shared" si="220"/>
        <v>1</v>
      </c>
      <c r="EV182" s="110">
        <f>ET181*'DT-Prelim Calcs'!$C$11+EV181</f>
        <v>8.3892460782728335</v>
      </c>
      <c r="EW182" s="110">
        <f>EW181+0.5*ET182*'DT-Prelim Calcs'!$C$11^2+EV182*'DT-Prelim Calcs'!$C$11</f>
        <v>58.187988423860858</v>
      </c>
      <c r="EX182" s="110">
        <f>MIN('Drive Train'!$G$35-ER181*'DT-Prelim Calcs'!$C$21*'Drive Train'!$G$38,EX181+ER$2)</f>
        <v>11.10831643494341</v>
      </c>
      <c r="EY182" s="110">
        <f>'Drive Train'!$G$35-ER182*'DT-Prelim Calcs'!$C$21*'Drive Train'!$G$38</f>
        <v>11.10831643494341</v>
      </c>
      <c r="EZ182" s="1">
        <f>IF(EW182&gt;='Drive Train'!$G$30,1,0)</f>
        <v>1</v>
      </c>
      <c r="FA182" s="110">
        <f t="shared" si="260"/>
        <v>0</v>
      </c>
      <c r="FB182" s="119">
        <f>FB181+'DT-Prelim Calcs'!$C$11</f>
        <v>7.1200000000000054</v>
      </c>
      <c r="FC182" s="2">
        <f>FM182/'Drive Train'!$G$35</f>
        <v>0.87467058542861498</v>
      </c>
      <c r="FD182" s="88">
        <f>FK182*12*60/(PI() * 'Drive Train'!$G$17)/FC$2*FC182</f>
        <v>4110.8369398423247</v>
      </c>
      <c r="FE182" s="2">
        <f>('DT-Prelim Calcs'!$C$6*FC182-FD182)/('DT-Prelim Calcs'!$C$6*FC182)*'DT-Prelim Calcs'!$C$7*FC182</f>
        <v>0.24077181223899125</v>
      </c>
      <c r="FF182" s="110">
        <f>FE182/'DT-Prelim Calcs'!$C$7*('DT-Prelim Calcs'!$C$8-'DT-Prelim Calcs'!$C$9)+'DT-Prelim Calcs'!$C$9</f>
        <v>17.685372945073226</v>
      </c>
      <c r="FG182" s="110">
        <f t="shared" si="221"/>
        <v>17.685372945073226</v>
      </c>
      <c r="FH182" s="2">
        <f t="shared" si="261"/>
        <v>1.1102230246251565E-16</v>
      </c>
      <c r="FI182" s="110">
        <f>FH182*'DT-Prelim Calcs'!$C$21/FC$2/'DT-Prelim Calcs'!$C$19/'DT-Prelim Calcs'!$C$18*3.39*'DT-Prelim Calcs'!$C$20</f>
        <v>6.7347140329692135E-15</v>
      </c>
      <c r="FJ182" s="88">
        <f t="shared" si="222"/>
        <v>1</v>
      </c>
      <c r="FK182" s="110">
        <f>FI181*'DT-Prelim Calcs'!$C$11+FK181</f>
        <v>7.5332005600817276</v>
      </c>
      <c r="FL182" s="110">
        <f>FL181+0.5*FI182*'DT-Prelim Calcs'!$C$11^2+FK182*'DT-Prelim Calcs'!$C$11</f>
        <v>52.440466994103147</v>
      </c>
      <c r="FM182" s="110">
        <f>MIN('Drive Train'!$G$35-FG181*'DT-Prelim Calcs'!$C$21*'Drive Train'!$G$38,FM181+FG$2)</f>
        <v>11.10831643494341</v>
      </c>
      <c r="FN182" s="110">
        <f>'Drive Train'!$G$35-FG182*'DT-Prelim Calcs'!$C$21*'Drive Train'!$G$38</f>
        <v>11.10831643494341</v>
      </c>
      <c r="FO182" s="1">
        <f>IF(FL182&gt;='Drive Train'!$G$30,1,0)</f>
        <v>1</v>
      </c>
      <c r="FP182" s="110">
        <f t="shared" si="262"/>
        <v>0</v>
      </c>
      <c r="FQ182" s="119">
        <f>FQ181+'DT-Prelim Calcs'!$C$11</f>
        <v>7.1200000000000054</v>
      </c>
      <c r="FR182" s="2">
        <f>GB182/'Drive Train'!$G$35</f>
        <v>0.87467058542861498</v>
      </c>
      <c r="FS182" s="88">
        <f>FZ182*12*60/(PI() * 'Drive Train'!$G$17)/FR$2*FR182</f>
        <v>4110.8369398423247</v>
      </c>
      <c r="FT182" s="2">
        <f>('DT-Prelim Calcs'!$C$6*FR182-FS182)/('DT-Prelim Calcs'!$C$6*FR182)*'DT-Prelim Calcs'!$C$7*FR182</f>
        <v>0.24077181223899125</v>
      </c>
      <c r="FU182" s="110">
        <f>FT182/'DT-Prelim Calcs'!$C$7*('DT-Prelim Calcs'!$C$8-'DT-Prelim Calcs'!$C$9)+'DT-Prelim Calcs'!$C$9</f>
        <v>17.685372945073226</v>
      </c>
      <c r="FV182" s="110">
        <f t="shared" si="223"/>
        <v>17.685372945073226</v>
      </c>
      <c r="FW182" s="2">
        <f t="shared" si="263"/>
        <v>1.3877787807814457E-16</v>
      </c>
      <c r="FX182" s="110">
        <f>FW182*'DT-Prelim Calcs'!$C$21/FR$2/'DT-Prelim Calcs'!$C$19/'DT-Prelim Calcs'!$C$18*3.39*'DT-Prelim Calcs'!$C$20</f>
        <v>9.2774121882739154E-15</v>
      </c>
      <c r="FY182" s="88">
        <f t="shared" si="224"/>
        <v>1</v>
      </c>
      <c r="FZ182" s="110">
        <f>FX181*'DT-Prelim Calcs'!$C$11+FZ181</f>
        <v>6.8356819897037893</v>
      </c>
      <c r="GA182" s="110">
        <f>GA181+0.5*FX182*'DT-Prelim Calcs'!$C$11^2+FZ182*'DT-Prelim Calcs'!$C$11</f>
        <v>47.713507921984821</v>
      </c>
      <c r="GB182" s="110">
        <f>MIN('Drive Train'!$G$35-FV181*'DT-Prelim Calcs'!$C$21*'Drive Train'!$G$38,GB181+FV$2)</f>
        <v>11.10831643494341</v>
      </c>
      <c r="GC182" s="110">
        <f>'Drive Train'!$G$35-FV182*'DT-Prelim Calcs'!$C$21*'Drive Train'!$G$38</f>
        <v>11.10831643494341</v>
      </c>
      <c r="GD182" s="1">
        <f>IF(GA182&gt;='Drive Train'!$G$30,1,0)</f>
        <v>1</v>
      </c>
      <c r="GE182" s="110">
        <f t="shared" si="264"/>
        <v>0</v>
      </c>
      <c r="GF182" s="119">
        <f>GF181+'DT-Prelim Calcs'!$C$11</f>
        <v>7.1200000000000054</v>
      </c>
      <c r="GG182" s="2">
        <f>GQ182/'Drive Train'!$G$35</f>
        <v>0.87467058541603426</v>
      </c>
      <c r="GH182" s="88">
        <f>GO182*12*60/(PI() * 'Drive Train'!$G$17)/GG$2*GG182</f>
        <v>4110.8369396645066</v>
      </c>
      <c r="GI182" s="2">
        <f>('DT-Prelim Calcs'!$C$6*GG182-GH182)/('DT-Prelim Calcs'!$C$6*GG182)*'DT-Prelim Calcs'!$C$7*GG182</f>
        <v>0.24077181226418465</v>
      </c>
      <c r="GJ182" s="110">
        <f>GI182/'DT-Prelim Calcs'!$C$7*('DT-Prelim Calcs'!$C$8-'DT-Prelim Calcs'!$C$9)+'DT-Prelim Calcs'!$C$9</f>
        <v>17.685372946609846</v>
      </c>
      <c r="GK182" s="110">
        <f t="shared" si="265"/>
        <v>17.685372946609846</v>
      </c>
      <c r="GL182" s="2">
        <f t="shared" si="266"/>
        <v>3.214528643269432E-11</v>
      </c>
      <c r="GM182" s="110">
        <f>GL182*'DT-Prelim Calcs'!$C$21/GG$2/'DT-Prelim Calcs'!$C$19/'DT-Prelim Calcs'!$C$18*3.39*'DT-Prelim Calcs'!$C$20</f>
        <v>1.1938545100358407E-9</v>
      </c>
      <c r="GN182" s="88">
        <f t="shared" si="225"/>
        <v>1</v>
      </c>
      <c r="GO182" s="110">
        <f>GM181*'DT-Prelim Calcs'!$C$11+GO181</f>
        <v>12.304227581111563</v>
      </c>
      <c r="GP182" s="110">
        <f>GP181+0.5*GM182*'DT-Prelim Calcs'!$C$11^2+GO182*'DT-Prelim Calcs'!$C$11</f>
        <v>81.527796730864921</v>
      </c>
      <c r="GQ182" s="110">
        <f>MIN('Drive Train'!$G$35-GK181*'DT-Prelim Calcs'!$C$21*'Drive Train'!$G$38,GQ181+GK$2)</f>
        <v>11.108316434783635</v>
      </c>
      <c r="GR182" s="110">
        <f>'Drive Train'!$G$35-GK182*'DT-Prelim Calcs'!$C$21*'Drive Train'!$G$38</f>
        <v>11.108316434805113</v>
      </c>
      <c r="GS182" s="1">
        <f>IF(GP182&gt;='Drive Train'!$G$30,1,0)</f>
        <v>1</v>
      </c>
      <c r="GT182" s="110">
        <f t="shared" si="267"/>
        <v>0</v>
      </c>
      <c r="GU182" s="119">
        <f>GU181+'DT-Prelim Calcs'!$C$11</f>
        <v>7.1200000000000054</v>
      </c>
      <c r="GV182" s="2">
        <f>HF182/'Drive Train'!$G$35</f>
        <v>0.87467058541962217</v>
      </c>
      <c r="GW182" s="88">
        <f>HD182*12*60/(PI() * 'Drive Train'!$G$17)/GV$2*GV182</f>
        <v>4110.8369397152183</v>
      </c>
      <c r="GX182" s="2">
        <f>('DT-Prelim Calcs'!$C$6*GV182-GW182)/('DT-Prelim Calcs'!$C$6*GV182)*'DT-Prelim Calcs'!$C$7*GV182</f>
        <v>0.24077181225699978</v>
      </c>
      <c r="GY182" s="110">
        <f>GX182/'DT-Prelim Calcs'!$C$7*('DT-Prelim Calcs'!$C$8-'DT-Prelim Calcs'!$C$9)+'DT-Prelim Calcs'!$C$9</f>
        <v>17.685372946171618</v>
      </c>
      <c r="GZ182" s="110">
        <f t="shared" si="226"/>
        <v>17.685372946171618</v>
      </c>
      <c r="HA182" s="2">
        <f t="shared" si="268"/>
        <v>2.297786960703263E-11</v>
      </c>
      <c r="HB182" s="110">
        <f>HA182*'DT-Prelim Calcs'!$C$21/GV$2/'DT-Prelim Calcs'!$C$19/'DT-Prelim Calcs'!$C$18*3.39*'DT-Prelim Calcs'!$C$20</f>
        <v>8.5338276013837625E-10</v>
      </c>
      <c r="HC182" s="88">
        <f t="shared" si="227"/>
        <v>1</v>
      </c>
      <c r="HD182" s="110">
        <f>HB181*'DT-Prelim Calcs'!$C$11+HD181</f>
        <v>12.30422758121288</v>
      </c>
      <c r="HE182" s="110">
        <f>HE181+0.5*HB182*'DT-Prelim Calcs'!$C$11^2+HD182*'DT-Prelim Calcs'!$C$11</f>
        <v>82.195413754916615</v>
      </c>
      <c r="HF182" s="110">
        <f>MIN('Drive Train'!$G$35-GZ181*'DT-Prelim Calcs'!$C$21*'Drive Train'!$G$38,HF181+GZ$2)</f>
        <v>11.108316434829201</v>
      </c>
      <c r="HG182" s="110">
        <f>'Drive Train'!$G$35-GZ182*'DT-Prelim Calcs'!$C$21*'Drive Train'!$G$38</f>
        <v>11.108316434844554</v>
      </c>
      <c r="HH182" s="1">
        <f>IF(HE182&gt;='Drive Train'!$G$30,1,0)</f>
        <v>1</v>
      </c>
      <c r="HI182" s="110">
        <f t="shared" si="269"/>
        <v>0</v>
      </c>
      <c r="HJ182" s="119">
        <f>HJ181+'DT-Prelim Calcs'!$C$11</f>
        <v>7.1200000000000054</v>
      </c>
      <c r="HK182" s="2">
        <f>HU182/'Drive Train'!$G$35</f>
        <v>0.87467058542136056</v>
      </c>
      <c r="HL182" s="88">
        <f>HS182*12*60/(PI() * 'Drive Train'!$G$17)/HK$2*HK182</f>
        <v>4110.8369397397882</v>
      </c>
      <c r="HM182" s="2">
        <f>('DT-Prelim Calcs'!$C$6*HK182-HL182)/('DT-Prelim Calcs'!$C$6*HK182)*'DT-Prelim Calcs'!$C$7*HK182</f>
        <v>0.24077181225351887</v>
      </c>
      <c r="HN182" s="110">
        <f>HM182/'DT-Prelim Calcs'!$C$7*('DT-Prelim Calcs'!$C$8-'DT-Prelim Calcs'!$C$9)+'DT-Prelim Calcs'!$C$9</f>
        <v>17.685372945959308</v>
      </c>
      <c r="HO182" s="110">
        <f t="shared" si="228"/>
        <v>17.685372945959308</v>
      </c>
      <c r="HP182" s="2">
        <f t="shared" si="270"/>
        <v>1.8536450152595307E-11</v>
      </c>
      <c r="HQ182" s="110">
        <f>HP182*'DT-Prelim Calcs'!$C$21/HK$2/'DT-Prelim Calcs'!$C$19/'DT-Prelim Calcs'!$C$18*3.39*'DT-Prelim Calcs'!$C$20</f>
        <v>6.884314022544425E-10</v>
      </c>
      <c r="HR182" s="88">
        <f t="shared" si="229"/>
        <v>1</v>
      </c>
      <c r="HS182" s="110">
        <f>HQ181*'DT-Prelim Calcs'!$C$11+HS181</f>
        <v>12.304227581261966</v>
      </c>
      <c r="HT182" s="110">
        <f>HT181+0.5*HQ182*'DT-Prelim Calcs'!$C$11^2+HS182*'DT-Prelim Calcs'!$C$11</f>
        <v>82.664136519699142</v>
      </c>
      <c r="HU182" s="110">
        <f>MIN('Drive Train'!$G$35-HO181*'DT-Prelim Calcs'!$C$21*'Drive Train'!$G$38,HU181+HO$2)</f>
        <v>11.108316434851279</v>
      </c>
      <c r="HV182" s="110">
        <f>'Drive Train'!$G$35-HO182*'DT-Prelim Calcs'!$C$21*'Drive Train'!$G$38</f>
        <v>11.108316434863662</v>
      </c>
      <c r="HW182" s="1">
        <f>IF(HT182&gt;='Drive Train'!$G$30,1,0)</f>
        <v>1</v>
      </c>
      <c r="HX182" s="110">
        <f t="shared" si="271"/>
        <v>0</v>
      </c>
      <c r="HY182" s="119">
        <f>HY181+'DT-Prelim Calcs'!$C$11</f>
        <v>7.1200000000000054</v>
      </c>
      <c r="HZ182" s="2">
        <f>IJ182/'Drive Train'!$G$35</f>
        <v>0.87467058542229525</v>
      </c>
      <c r="IA182" s="88">
        <f>IH182*12*60/(PI() * 'Drive Train'!$G$17)/HZ$2*HZ182</f>
        <v>4110.8369397530005</v>
      </c>
      <c r="IB182" s="2">
        <f>('DT-Prelim Calcs'!$C$6*HZ182-IA182)/('DT-Prelim Calcs'!$C$6*HZ182)*'DT-Prelim Calcs'!$C$7*HZ182</f>
        <v>0.2407718122516469</v>
      </c>
      <c r="IC182" s="110">
        <f>IB182/'DT-Prelim Calcs'!$C$7*('DT-Prelim Calcs'!$C$8-'DT-Prelim Calcs'!$C$9)+'DT-Prelim Calcs'!$C$9</f>
        <v>17.685372945845131</v>
      </c>
      <c r="ID182" s="110">
        <f t="shared" si="230"/>
        <v>17.685372945845131</v>
      </c>
      <c r="IE182" s="2">
        <f t="shared" si="272"/>
        <v>1.6147860826265514E-11</v>
      </c>
      <c r="IF182" s="110">
        <f>IE182*'DT-Prelim Calcs'!$C$21/HZ$2/'DT-Prelim Calcs'!$C$19/'DT-Prelim Calcs'!$C$18*3.39*'DT-Prelim Calcs'!$C$20</f>
        <v>5.997207869101673E-10</v>
      </c>
      <c r="IG182" s="88">
        <f t="shared" si="231"/>
        <v>1</v>
      </c>
      <c r="IH182" s="110">
        <f>IF181*'DT-Prelim Calcs'!$C$11+IH181</f>
        <v>12.304227581288364</v>
      </c>
      <c r="II182" s="110">
        <f>II181+0.5*IF182*'DT-Prelim Calcs'!$C$11^2+IH182*'DT-Prelim Calcs'!$C$11</f>
        <v>82.993201890961672</v>
      </c>
      <c r="IJ182" s="110">
        <f>MIN('Drive Train'!$G$35-ID181*'DT-Prelim Calcs'!$C$21*'Drive Train'!$G$38,IJ181+ID$2)</f>
        <v>11.108316434863148</v>
      </c>
      <c r="IK182" s="110">
        <f>'Drive Train'!$G$35-ID182*'DT-Prelim Calcs'!$C$21*'Drive Train'!$G$38</f>
        <v>11.108316434873938</v>
      </c>
      <c r="IL182" s="1">
        <f>IF(II182&gt;='Drive Train'!$G$30,1,0)</f>
        <v>1</v>
      </c>
      <c r="IM182" s="110">
        <f t="shared" si="273"/>
        <v>0</v>
      </c>
      <c r="IN182" s="119">
        <f>IN181+'DT-Prelim Calcs'!$C$11</f>
        <v>7.1200000000000054</v>
      </c>
      <c r="IO182" s="2">
        <f>IY182/'Drive Train'!$G$35</f>
        <v>0.87467058542284404</v>
      </c>
      <c r="IP182" s="88">
        <f>IW182*12*60/(PI() * 'Drive Train'!$G$17)/IO$2*IO182</f>
        <v>4110.8369397607566</v>
      </c>
      <c r="IQ182" s="2">
        <f>('DT-Prelim Calcs'!$C$6*IO182-IP182)/('DT-Prelim Calcs'!$C$6*IO182)*'DT-Prelim Calcs'!$C$7*IO182</f>
        <v>0.24077181225054789</v>
      </c>
      <c r="IR182" s="110">
        <f>IQ182/'DT-Prelim Calcs'!$C$7*('DT-Prelim Calcs'!$C$8-'DT-Prelim Calcs'!$C$9)+'DT-Prelim Calcs'!$C$9</f>
        <v>17.685372945778099</v>
      </c>
      <c r="IS182" s="110">
        <f t="shared" si="232"/>
        <v>17.685372945778099</v>
      </c>
      <c r="IT182" s="2">
        <f t="shared" si="274"/>
        <v>1.4745649146163942E-11</v>
      </c>
      <c r="IU182" s="110">
        <f>IT182*'DT-Prelim Calcs'!$C$21/IO$2/'DT-Prelim Calcs'!$C$19/'DT-Prelim Calcs'!$C$18*3.39*'DT-Prelim Calcs'!$C$20</f>
        <v>5.4764357982665624E-10</v>
      </c>
      <c r="IV182" s="88">
        <f t="shared" si="233"/>
        <v>1</v>
      </c>
      <c r="IW182" s="110">
        <f>IU181*'DT-Prelim Calcs'!$C$11+IW181</f>
        <v>12.304227581303859</v>
      </c>
      <c r="IX182" s="110">
        <f>IX181+0.5*IU182*'DT-Prelim Calcs'!$C$11^2+IW182*'DT-Prelim Calcs'!$C$11</f>
        <v>83.225919672414904</v>
      </c>
      <c r="IY182" s="110">
        <f>MIN('Drive Train'!$G$35-IS181*'DT-Prelim Calcs'!$C$21*'Drive Train'!$G$38,IY181+IS$2)</f>
        <v>11.108316434870119</v>
      </c>
      <c r="IZ182" s="110">
        <f>'Drive Train'!$G$35-IS182*'DT-Prelim Calcs'!$C$21*'Drive Train'!$G$38</f>
        <v>11.108316434879971</v>
      </c>
      <c r="JA182" s="1">
        <f>IF(IX182&gt;='Drive Train'!$G$30,1,0)</f>
        <v>1</v>
      </c>
      <c r="JB182" s="110">
        <f t="shared" si="275"/>
        <v>0</v>
      </c>
      <c r="JC182" s="119">
        <f>JC181+'DT-Prelim Calcs'!$C$11</f>
        <v>7.1200000000000054</v>
      </c>
      <c r="JD182" s="2">
        <f>JN182/'Drive Train'!$G$35</f>
        <v>0.87467058542316545</v>
      </c>
      <c r="JE182" s="88">
        <f>JL182*12*60/(PI() * 'Drive Train'!$G$17)/JD$2*JD182</f>
        <v>4110.8369397653005</v>
      </c>
      <c r="JF182" s="2">
        <f>('DT-Prelim Calcs'!$C$6*JD182-JE182)/('DT-Prelim Calcs'!$C$6*JD182)*'DT-Prelim Calcs'!$C$7*JD182</f>
        <v>0.24077181224990407</v>
      </c>
      <c r="JG182" s="110">
        <f>JF182/'DT-Prelim Calcs'!$C$7*('DT-Prelim Calcs'!$C$8-'DT-Prelim Calcs'!$C$9)+'DT-Prelim Calcs'!$C$9</f>
        <v>17.68537294573883</v>
      </c>
      <c r="JH182" s="110">
        <f t="shared" si="234"/>
        <v>17.68537294573883</v>
      </c>
      <c r="JI182" s="2">
        <f t="shared" si="276"/>
        <v>1.3924222885819404E-11</v>
      </c>
      <c r="JJ182" s="110">
        <f>JI182*'DT-Prelim Calcs'!$C$21/JD$2/'DT-Prelim Calcs'!$C$19/'DT-Prelim Calcs'!$C$18*3.39*'DT-Prelim Calcs'!$C$20</f>
        <v>5.1713635608088232E-10</v>
      </c>
      <c r="JK182" s="88">
        <f t="shared" si="235"/>
        <v>1</v>
      </c>
      <c r="JL182" s="110">
        <f>JJ181*'DT-Prelim Calcs'!$C$11+JL181</f>
        <v>12.304227581312935</v>
      </c>
      <c r="JM182" s="110">
        <f>JM181+0.5*JJ182*'DT-Prelim Calcs'!$C$11^2+JL182*'DT-Prelim Calcs'!$C$11</f>
        <v>83.38355241657375</v>
      </c>
      <c r="JN182" s="110">
        <f>MIN('Drive Train'!$G$35-JH181*'DT-Prelim Calcs'!$C$21*'Drive Train'!$G$38,JN181+JH$2)</f>
        <v>11.108316434874201</v>
      </c>
      <c r="JO182" s="110">
        <f>'Drive Train'!$G$35-JH182*'DT-Prelim Calcs'!$C$21*'Drive Train'!$G$38</f>
        <v>11.108316434883506</v>
      </c>
      <c r="JP182" s="1">
        <f>IF(JM182&gt;='Drive Train'!$G$30,1,0)</f>
        <v>1</v>
      </c>
      <c r="JQ182" s="110">
        <f>MIN(JG182,'DT-Prelim Calcs'!$C$10)*'DT-Prelim Calcs'!$C$11*1000/60/60*(1-JP182)</f>
        <v>0</v>
      </c>
      <c r="JR182" s="119">
        <f>JR181+'DT-Prelim Calcs'!$C$11</f>
        <v>7.1200000000000054</v>
      </c>
      <c r="JS182" s="2">
        <f>KC182/'Drive Train'!$G$35</f>
        <v>0.87467058542328358</v>
      </c>
      <c r="JT182" s="88">
        <f>KA182*12*60/(PI() * 'Drive Train'!$G$17)/JS$2*JS182</f>
        <v>4110.8369397669703</v>
      </c>
      <c r="JU182" s="2">
        <f>('DT-Prelim Calcs'!$C$6*JS182-JT182)/('DT-Prelim Calcs'!$C$6*JS182)*'DT-Prelim Calcs'!$C$7*JS182</f>
        <v>0.24077181224966754</v>
      </c>
      <c r="JV182" s="110">
        <f>JU182/'DT-Prelim Calcs'!$C$7*('DT-Prelim Calcs'!$C$8-'DT-Prelim Calcs'!$C$9)+'DT-Prelim Calcs'!$C$9</f>
        <v>17.685372945724403</v>
      </c>
      <c r="JW182" s="110">
        <f t="shared" si="236"/>
        <v>17.685372945724403</v>
      </c>
      <c r="JX182" s="2">
        <f t="shared" si="277"/>
        <v>1.3622408756575055E-11</v>
      </c>
      <c r="JY182" s="110">
        <f>JX182*'DT-Prelim Calcs'!$C$21/JS$2/'DT-Prelim Calcs'!$C$19/'DT-Prelim Calcs'!$C$18*3.39*'DT-Prelim Calcs'!$C$20</f>
        <v>5.0592718051029442E-10</v>
      </c>
      <c r="JZ182" s="88">
        <f t="shared" si="237"/>
        <v>1</v>
      </c>
      <c r="KA182" s="110">
        <f>JY181*'DT-Prelim Calcs'!$C$11+KA181</f>
        <v>12.304227581316272</v>
      </c>
      <c r="KB182" s="110">
        <f>KB181+0.5*JY182*'DT-Prelim Calcs'!$C$11^2+KA182*'DT-Prelim Calcs'!$C$11</f>
        <v>83.445642499904935</v>
      </c>
      <c r="KC182" s="110">
        <f>MIN('Drive Train'!$G$35-JW181*'DT-Prelim Calcs'!$C$21*'Drive Train'!$G$38,KC181+JW$2)</f>
        <v>11.1083164348757</v>
      </c>
      <c r="KD182" s="110">
        <f>'Drive Train'!$G$35-JW182*'DT-Prelim Calcs'!$C$21*'Drive Train'!$G$38</f>
        <v>11.108316434884802</v>
      </c>
      <c r="KE182" s="1">
        <f>IF(KB182&gt;='Drive Train'!$G$30,1,0)</f>
        <v>1</v>
      </c>
      <c r="KF182" s="110">
        <f>MIN(JV182,'DT-Prelim Calcs'!$C$10)*'DT-Prelim Calcs'!$C$11*1000/60/60*(1-KE182)</f>
        <v>0</v>
      </c>
      <c r="KG182" s="119">
        <f>KG181+'DT-Prelim Calcs'!$C$11</f>
        <v>7.1200000000000054</v>
      </c>
      <c r="KH182" s="2">
        <f>KR182/'Drive Train'!$G$35</f>
        <v>0.8746705854232748</v>
      </c>
      <c r="KI182" s="88">
        <f>KP182*12*60/(PI() * 'Drive Train'!$G$17)/KH$2*KH182</f>
        <v>4110.8369397668457</v>
      </c>
      <c r="KJ182" s="2">
        <f>('DT-Prelim Calcs'!$C$6*KH182-KI182)/('DT-Prelim Calcs'!$C$6*KH182)*'DT-Prelim Calcs'!$C$7*KH182</f>
        <v>0.24077181224968514</v>
      </c>
      <c r="KK182" s="110">
        <f>KJ182/'DT-Prelim Calcs'!$C$7*('DT-Prelim Calcs'!$C$8-'DT-Prelim Calcs'!$C$9)+'DT-Prelim Calcs'!$C$9</f>
        <v>17.685372945725476</v>
      </c>
      <c r="KL182" s="110">
        <f t="shared" si="238"/>
        <v>17.685372945725476</v>
      </c>
      <c r="KM182" s="2">
        <f t="shared" si="278"/>
        <v>1.3644835261672483E-11</v>
      </c>
      <c r="KN182" s="110">
        <f>KM182*'DT-Prelim Calcs'!$C$21/KH$2/'DT-Prelim Calcs'!$C$19/'DT-Prelim Calcs'!$C$18*3.39*'DT-Prelim Calcs'!$C$20</f>
        <v>5.0676008596008608E-10</v>
      </c>
      <c r="KO182" s="88">
        <f t="shared" si="239"/>
        <v>1</v>
      </c>
      <c r="KP182" s="110">
        <f>KN181*'DT-Prelim Calcs'!$C$11+KP181</f>
        <v>12.304227581316024</v>
      </c>
      <c r="KQ182" s="110">
        <f>KQ181+0.5*KN182*'DT-Prelim Calcs'!$C$11^2+KP182*'DT-Prelim Calcs'!$C$11</f>
        <v>83.441087063946043</v>
      </c>
      <c r="KR182" s="110">
        <f>MIN('Drive Train'!$G$35-KL181*'DT-Prelim Calcs'!$C$21*'Drive Train'!$G$38,KR181+KL$2)</f>
        <v>11.10831643487559</v>
      </c>
      <c r="KS182" s="110">
        <f>'Drive Train'!$G$35-KL182*'DT-Prelim Calcs'!$C$21*'Drive Train'!$G$38</f>
        <v>11.108316434884706</v>
      </c>
      <c r="KT182" s="1">
        <f>IF(KQ182&gt;='Drive Train'!$G$30,1,0)</f>
        <v>1</v>
      </c>
      <c r="KU182" s="110">
        <f>MIN(KK182,'DT-Prelim Calcs'!$C$10)*'DT-Prelim Calcs'!$C$11*1000/60/60*(1-KT182)</f>
        <v>0</v>
      </c>
      <c r="KV182" s="119">
        <f>KV181+'DT-Prelim Calcs'!$C$11</f>
        <v>7.1200000000000054</v>
      </c>
      <c r="KW182" s="2">
        <f>LG182/'Drive Train'!$G$35</f>
        <v>0.87467058542328313</v>
      </c>
      <c r="KX182" s="88">
        <f>LE182*12*60/(PI() * 'Drive Train'!$G$17)/KW$2*KW182</f>
        <v>4110.836939766963</v>
      </c>
      <c r="KY182" s="2">
        <f>('DT-Prelim Calcs'!$C$6*KW182-KX182)/('DT-Prelim Calcs'!$C$6*KW182)*'DT-Prelim Calcs'!$C$7*KW182</f>
        <v>0.24077181224966865</v>
      </c>
      <c r="KZ182" s="110">
        <f>KY182/'DT-Prelim Calcs'!$C$7*('DT-Prelim Calcs'!$C$8-'DT-Prelim Calcs'!$C$9)+'DT-Prelim Calcs'!$C$9</f>
        <v>17.68537294572447</v>
      </c>
      <c r="LA182" s="110">
        <f t="shared" si="240"/>
        <v>17.68537294572447</v>
      </c>
      <c r="LB182" s="2">
        <f t="shared" si="279"/>
        <v>1.3623796535355837E-11</v>
      </c>
      <c r="LC182" s="110">
        <f>LB182*'DT-Prelim Calcs'!$C$21/KW$2/'DT-Prelim Calcs'!$C$19/'DT-Prelim Calcs'!$C$18*3.39*'DT-Prelim Calcs'!$C$20</f>
        <v>5.0597872168911814E-10</v>
      </c>
      <c r="LD182" s="88">
        <f t="shared" si="241"/>
        <v>1</v>
      </c>
      <c r="LE182" s="110">
        <f>LC181*'DT-Prelim Calcs'!$C$11+LE181</f>
        <v>12.304227581316256</v>
      </c>
      <c r="LF182" s="110">
        <f>LF181+0.5*LC182*'DT-Prelim Calcs'!$C$11^2+LE182*'DT-Prelim Calcs'!$C$11</f>
        <v>83.445427415429521</v>
      </c>
      <c r="LG182" s="110">
        <f>MIN('Drive Train'!$G$35-LA181*'DT-Prelim Calcs'!$C$21*'Drive Train'!$G$38,LG181+LA$2)</f>
        <v>11.108316434875695</v>
      </c>
      <c r="LH182" s="110">
        <f>'Drive Train'!$G$35-LA182*'DT-Prelim Calcs'!$C$21*'Drive Train'!$G$38</f>
        <v>11.108316434884797</v>
      </c>
      <c r="LI182" s="1">
        <f>IF(LF182&gt;='Drive Train'!$G$30,1,0)</f>
        <v>1</v>
      </c>
      <c r="LJ182" s="110">
        <f>MIN(KZ182,'DT-Prelim Calcs'!$C$10)*'DT-Prelim Calcs'!$C$11*1000/60/60*(1-LI182)</f>
        <v>0</v>
      </c>
      <c r="LK182" s="119">
        <f>LK181+'DT-Prelim Calcs'!$C$11</f>
        <v>7.1200000000000054</v>
      </c>
      <c r="LL182" s="2">
        <f>LV182/'Drive Train'!$G$35</f>
        <v>0.87467058542327691</v>
      </c>
      <c r="LM182" s="88">
        <f>LT182*12*60/(PI() * 'Drive Train'!$G$17)/LL$2*LL182</f>
        <v>4110.8369397668739</v>
      </c>
      <c r="LN182" s="2">
        <f>('DT-Prelim Calcs'!$C$6*LL182-LM182)/('DT-Prelim Calcs'!$C$6*LL182)*'DT-Prelim Calcs'!$C$7*LL182</f>
        <v>0.24077181224968136</v>
      </c>
      <c r="LO182" s="110">
        <f>LN182/'DT-Prelim Calcs'!$C$7*('DT-Prelim Calcs'!$C$8-'DT-Prelim Calcs'!$C$9)+'DT-Prelim Calcs'!$C$9</f>
        <v>17.685372945725248</v>
      </c>
      <c r="LP182" s="110">
        <f t="shared" si="242"/>
        <v>17.685372945725248</v>
      </c>
      <c r="LQ182" s="2">
        <f t="shared" si="280"/>
        <v>1.3640005791515364E-11</v>
      </c>
      <c r="LR182" s="110">
        <f>LQ182*'DT-Prelim Calcs'!$C$21/LL$2/'DT-Prelim Calcs'!$C$19/'DT-Prelim Calcs'!$C$18*3.39*'DT-Prelim Calcs'!$C$20</f>
        <v>5.0658072265777952E-10</v>
      </c>
      <c r="LS182" s="88">
        <f t="shared" si="243"/>
        <v>1</v>
      </c>
      <c r="LT182" s="110">
        <f>LR181*'DT-Prelim Calcs'!$C$11+LT181</f>
        <v>12.304227581316081</v>
      </c>
      <c r="LU182" s="110">
        <f>LU181+0.5*LR182*'DT-Prelim Calcs'!$C$11^2+LT182*'DT-Prelim Calcs'!$C$11</f>
        <v>83.442551831711228</v>
      </c>
      <c r="LV182" s="110">
        <f>MIN('Drive Train'!$G$35-LP181*'DT-Prelim Calcs'!$C$21*'Drive Train'!$G$38,LV181+LP$2)</f>
        <v>11.108316434875617</v>
      </c>
      <c r="LW182" s="110">
        <f>'Drive Train'!$G$35-LP182*'DT-Prelim Calcs'!$C$21*'Drive Train'!$G$38</f>
        <v>11.108316434884728</v>
      </c>
      <c r="LX182" s="1">
        <f>IF(LU182&gt;='Drive Train'!$G$30,1,0)</f>
        <v>1</v>
      </c>
      <c r="LY182" s="110">
        <f>MIN(LO182,'DT-Prelim Calcs'!$C$10)*'DT-Prelim Calcs'!$C$11*1000/60/60*(1-LX182)</f>
        <v>0</v>
      </c>
      <c r="LZ182" s="119">
        <f>LZ181+'DT-Prelim Calcs'!$C$11</f>
        <v>7.1200000000000054</v>
      </c>
    </row>
    <row r="183" spans="18:338" x14ac:dyDescent="0.2">
      <c r="R183" s="119">
        <f>R182+'DT-Prelim Calcs'!$C$11</f>
        <v>7.1600000000000055</v>
      </c>
      <c r="S183" s="2">
        <f>AG183/'Drive Train'!$G$35</f>
        <v>0</v>
      </c>
      <c r="T183" s="88">
        <f>AE183*12*60/(PI() * 'Drive Train'!$G$17)/S$2*ABS(S183)</f>
        <v>0</v>
      </c>
      <c r="U183" s="2">
        <f>IF(OR(AD182=1,AND($C$32=Motors!$C$28,'DT-Prelim Calcs'!AI182=1)),0,IF(AG183=0,-(V182+$C$9)/($C$8-$C$9)*$C$7,($C$6*S183-T183)/($C$6*S183)*$C$7*S183))</f>
        <v>0</v>
      </c>
      <c r="V183" s="110">
        <f>IF(AND(AD182=1,AI182=1),0,ABS(U183/$C$7*($C$8-$C$9)+$C$9) *'Drive Train'!$K$55 + V182*(1-'Drive Train'!$K$55))</f>
        <v>0</v>
      </c>
      <c r="W183" s="110">
        <f t="shared" si="196"/>
        <v>0</v>
      </c>
      <c r="X183" s="2">
        <f>MAX(MIN(IF(AND(AI182=1,AG183&lt;0),-1,1)*(W183-$C$9)/($C$8-$C$9)*$C$7-$C$29*AE183/T$2 -  AI182*$C$29/2,X$2),MAX(X$4:X182)*-1)</f>
        <v>-0.19877611615902296</v>
      </c>
      <c r="Y183" s="110">
        <f t="shared" si="197"/>
        <v>0</v>
      </c>
      <c r="Z183" s="110">
        <f t="shared" si="198"/>
        <v>0</v>
      </c>
      <c r="AA183" s="110">
        <f t="shared" si="199"/>
        <v>0</v>
      </c>
      <c r="AB183" s="110" t="e">
        <f t="shared" si="200"/>
        <v>#N/A</v>
      </c>
      <c r="AC183" s="88">
        <f t="shared" si="244"/>
        <v>0</v>
      </c>
      <c r="AD183" s="1">
        <f t="shared" si="201"/>
        <v>1</v>
      </c>
      <c r="AE183" s="110">
        <f t="shared" si="202"/>
        <v>0</v>
      </c>
      <c r="AF183" s="110" t="e">
        <f t="shared" si="203"/>
        <v>#N/A</v>
      </c>
      <c r="AG183" s="110">
        <f>IF(AI182=0,MIN('Drive Train'!$G$35-W182*$C$21*'Drive Train'!$G$38,AG182+W$2)-$C$3,IF(AE182-1&lt;=0,0,IF($C$32=Motors!$C$26,MAX(ABS('Drive Train'!$G$35-W182*$C$21*'Drive Train'!$G$38)*-1,AG182-W$2),MAX(0,ABS('Drive Train'!$G$35-W182*$C$21*'Drive Train'!$G$38)*-1,AG182-W$2))))</f>
        <v>0</v>
      </c>
      <c r="AH183" s="110">
        <f>'Drive Train'!$G$35-ABS(W183)*'DT-Prelim Calcs'!$C$21*'Drive Train'!$G$38</f>
        <v>12.7</v>
      </c>
      <c r="AI183" s="1">
        <f>IF(AJ183&gt;='Drive Train'!$G$30,1,0)</f>
        <v>1</v>
      </c>
      <c r="AJ183" s="110">
        <f>AJ182+0.5*Y183*'DT-Prelim Calcs'!$C$11^2+AE183*'DT-Prelim Calcs'!$C$11</f>
        <v>27.383415475911544</v>
      </c>
      <c r="AK183" s="110">
        <f t="shared" si="281"/>
        <v>0</v>
      </c>
      <c r="AL183" s="119">
        <f>AL182+'DT-Prelim Calcs'!$C$11</f>
        <v>7.1600000000000055</v>
      </c>
      <c r="AM183" s="2">
        <f>AW183/'Drive Train'!$G$35</f>
        <v>0.82088486307995367</v>
      </c>
      <c r="AN183" s="88">
        <f>AU183*12*60/(PI() * 'Drive Train'!$G$17)/AM$2*AM183</f>
        <v>3286.9642280172652</v>
      </c>
      <c r="AO183" s="2">
        <f>('DT-Prelim Calcs'!$C$6*AM183-AN183)/('DT-Prelim Calcs'!$C$6*AM183)*'DT-Prelim Calcs'!$C$7*AM183</f>
        <v>0.36384841695911418</v>
      </c>
      <c r="AP183" s="110">
        <f>AO183/'DT-Prelim Calcs'!$C$7*('DT-Prelim Calcs'!$C$8-'DT-Prelim Calcs'!$C$9)+'DT-Prelim Calcs'!$C$9</f>
        <v>25.192172949279307</v>
      </c>
      <c r="AQ183" s="110">
        <f t="shared" si="205"/>
        <v>25.192172949279307</v>
      </c>
      <c r="AR183" s="2">
        <f t="shared" si="245"/>
        <v>0.15871678121008945</v>
      </c>
      <c r="AS183" s="110">
        <f>AR183*'DT-Prelim Calcs'!$C$21/AM$2/'DT-Prelim Calcs'!$C$19/'DT-Prelim Calcs'!$C$18*3.39*'DT-Prelim Calcs'!$C$20</f>
        <v>1.7683906360216712</v>
      </c>
      <c r="AT183" s="88">
        <f t="shared" si="206"/>
        <v>0</v>
      </c>
      <c r="AU183" s="110">
        <f>AS182*'DT-Prelim Calcs'!$C$11+AU182</f>
        <v>34.942993076355023</v>
      </c>
      <c r="AV183" s="110">
        <f>AV182+0.5*AS183*'DT-Prelim Calcs'!$C$11^2+AU183*'DT-Prelim Calcs'!$C$11</f>
        <v>158.66062488282881</v>
      </c>
      <c r="AW183" s="110">
        <f>MIN('Drive Train'!$G$35-AQ182*'DT-Prelim Calcs'!$C$21*'Drive Train'!$G$38,AW182+AQ$2)</f>
        <v>10.425237761115412</v>
      </c>
      <c r="AX183" s="110">
        <f>'Drive Train'!$G$35-AQ183*'DT-Prelim Calcs'!$C$21*'Drive Train'!$G$38</f>
        <v>10.432704434564862</v>
      </c>
      <c r="AY183" s="1">
        <f>IF(AV183&gt;='Drive Train'!$G$30,1,0)</f>
        <v>1</v>
      </c>
      <c r="AZ183" s="110">
        <f t="shared" si="246"/>
        <v>0</v>
      </c>
      <c r="BA183" s="119">
        <f>BA182+'DT-Prelim Calcs'!$C$11</f>
        <v>7.1600000000000055</v>
      </c>
      <c r="BB183" s="2">
        <f>BL183/'Drive Train'!$G$35</f>
        <v>0.87204333086529806</v>
      </c>
      <c r="BC183" s="88">
        <f>BJ183*12*60/(PI() * 'Drive Train'!$G$17)/BB$2*BB183</f>
        <v>4071.0589034727727</v>
      </c>
      <c r="BD183" s="2">
        <f>('DT-Prelim Calcs'!$C$6*BB183-BC183)/('DT-Prelim Calcs'!$C$6*BB183)*'DT-Prelim Calcs'!$C$7*BB183</f>
        <v>0.24667132701722605</v>
      </c>
      <c r="BE183" s="110">
        <f>BD183/'DT-Prelim Calcs'!$C$7*('DT-Prelim Calcs'!$C$8-'DT-Prelim Calcs'!$C$9)+'DT-Prelim Calcs'!$C$9</f>
        <v>18.045201506015207</v>
      </c>
      <c r="BF183" s="110">
        <f t="shared" si="207"/>
        <v>18.045201506015207</v>
      </c>
      <c r="BG183" s="2">
        <f t="shared" si="247"/>
        <v>7.5109474486621253E-3</v>
      </c>
      <c r="BH183" s="110">
        <f>BG183*'DT-Prelim Calcs'!$C$21/BB$2/'DT-Prelim Calcs'!$C$19/'DT-Prelim Calcs'!$C$18*3.39*'DT-Prelim Calcs'!$C$20</f>
        <v>0.13017740467179112</v>
      </c>
      <c r="BI183" s="88">
        <f t="shared" si="208"/>
        <v>1</v>
      </c>
      <c r="BJ183" s="110">
        <f>BH182*'DT-Prelim Calcs'!$C$11+BJ182</f>
        <v>26.189738781981291</v>
      </c>
      <c r="BK183" s="110">
        <f>BK182+0.5*BH183*'DT-Prelim Calcs'!$C$11^2+BJ183*'DT-Prelim Calcs'!$C$11</f>
        <v>148.07089216370102</v>
      </c>
      <c r="BL183" s="110">
        <f>MIN('Drive Train'!$G$35-BF182*'DT-Prelim Calcs'!$C$21*'Drive Train'!$G$38,BL182+BF$2)</f>
        <v>11.074950301989285</v>
      </c>
      <c r="BM183" s="110">
        <f>'Drive Train'!$G$35-BF183*'DT-Prelim Calcs'!$C$21*'Drive Train'!$G$38</f>
        <v>11.075931864458632</v>
      </c>
      <c r="BN183" s="1">
        <f>IF(BK183&gt;='Drive Train'!$G$30,1,0)</f>
        <v>1</v>
      </c>
      <c r="BO183" s="110">
        <f t="shared" si="248"/>
        <v>0</v>
      </c>
      <c r="BP183" s="119">
        <f>BP182+'DT-Prelim Calcs'!$C$11</f>
        <v>7.1600000000000055</v>
      </c>
      <c r="BQ183" s="2">
        <f>CA183/'Drive Train'!$G$35</f>
        <v>0.87464327307444911</v>
      </c>
      <c r="BR183" s="88">
        <f>BY183*12*60/(PI() * 'Drive Train'!$G$17)/BQ$2*BQ183</f>
        <v>4110.4299418645778</v>
      </c>
      <c r="BS183" s="2">
        <f>('DT-Prelim Calcs'!$C$6*BQ183-BR183)/('DT-Prelim Calcs'!$C$6*BQ183)*'DT-Prelim Calcs'!$C$7*BQ183</f>
        <v>0.24083156674232695</v>
      </c>
      <c r="BT183" s="110">
        <f>BS183/'DT-Prelim Calcs'!$C$7*('DT-Prelim Calcs'!$C$8-'DT-Prelim Calcs'!$C$9)+'DT-Prelim Calcs'!$C$9</f>
        <v>17.689017545985902</v>
      </c>
      <c r="BU183" s="110">
        <f t="shared" si="209"/>
        <v>17.689017545985902</v>
      </c>
      <c r="BV183" s="2">
        <f t="shared" si="249"/>
        <v>7.6074583219204461E-5</v>
      </c>
      <c r="BW183" s="110">
        <f>BV183*'DT-Prelim Calcs'!$C$21/BQ$2/'DT-Prelim Calcs'!$C$19/'DT-Prelim Calcs'!$C$18*3.39*'DT-Prelim Calcs'!$C$20</f>
        <v>1.7893942292748794E-3</v>
      </c>
      <c r="BX183" s="88">
        <f t="shared" si="210"/>
        <v>1</v>
      </c>
      <c r="BY183" s="110">
        <f>BW182*'DT-Prelim Calcs'!$C$11+BY182</f>
        <v>19.4264109031167</v>
      </c>
      <c r="BZ183" s="110">
        <f>BZ182+0.5*BW183*'DT-Prelim Calcs'!$C$11^2+BY183*'DT-Prelim Calcs'!$C$11</f>
        <v>122.86035301300198</v>
      </c>
      <c r="CA183" s="110">
        <f>MIN('Drive Train'!$G$35-BU182*'DT-Prelim Calcs'!$C$21*'Drive Train'!$G$38,CA182+BU$2)</f>
        <v>11.107969568045503</v>
      </c>
      <c r="CB183" s="110">
        <f>'Drive Train'!$G$35-BU183*'DT-Prelim Calcs'!$C$21*'Drive Train'!$G$38</f>
        <v>11.107988420861268</v>
      </c>
      <c r="CC183" s="1">
        <f>IF(BZ183&gt;='Drive Train'!$G$30,1,0)</f>
        <v>1</v>
      </c>
      <c r="CD183" s="110">
        <f t="shared" si="250"/>
        <v>0</v>
      </c>
      <c r="CE183" s="119">
        <f>CE182+'DT-Prelim Calcs'!$C$11</f>
        <v>7.1600000000000055</v>
      </c>
      <c r="CF183" s="2">
        <f>CP183/'Drive Train'!$G$35</f>
        <v>0.87467052398046563</v>
      </c>
      <c r="CG183" s="88">
        <f>CN183*12*60/(PI() * 'Drive Train'!$G$17)/CF$2*CF183</f>
        <v>4110.8360430723505</v>
      </c>
      <c r="CH183" s="2">
        <f>('DT-Prelim Calcs'!$C$6*CF183-CG183)/('DT-Prelim Calcs'!$C$6*CF183)*'DT-Prelim Calcs'!$C$7*CF183</f>
        <v>0.24077194211176917</v>
      </c>
      <c r="CI183" s="110">
        <f>CH183/'DT-Prelim Calcs'!$C$7*('DT-Prelim Calcs'!$C$8-'DT-Prelim Calcs'!$C$9)+'DT-Prelim Calcs'!$C$9</f>
        <v>17.685380866391597</v>
      </c>
      <c r="CJ183" s="110">
        <f t="shared" si="211"/>
        <v>17.685380866391597</v>
      </c>
      <c r="CK183" s="2">
        <f t="shared" si="251"/>
        <v>1.654816989826724E-7</v>
      </c>
      <c r="CL183" s="110">
        <f>CK183*'DT-Prelim Calcs'!$C$21/CF$2/'DT-Prelim Calcs'!$C$19/'DT-Prelim Calcs'!$C$18*3.39*'DT-Prelim Calcs'!$C$20</f>
        <v>4.9167039919836336E-6</v>
      </c>
      <c r="CM183" s="88">
        <f t="shared" si="212"/>
        <v>1</v>
      </c>
      <c r="CN183" s="110">
        <f>CL182*'DT-Prelim Calcs'!$C$11+CN182</f>
        <v>15.380282202168027</v>
      </c>
      <c r="CO183" s="110">
        <f>CO182+0.5*CL183*'DT-Prelim Calcs'!$C$11^2+CN183*'DT-Prelim Calcs'!$C$11</f>
        <v>102.09376348608021</v>
      </c>
      <c r="CP183" s="110">
        <f>MIN('Drive Train'!$G$35-CJ182*'DT-Prelim Calcs'!$C$21*'Drive Train'!$G$38,CP182+CJ$2)</f>
        <v>11.108315654551912</v>
      </c>
      <c r="CQ183" s="110">
        <f>'Drive Train'!$G$35-CJ183*'DT-Prelim Calcs'!$C$21*'Drive Train'!$G$38</f>
        <v>11.108315722024756</v>
      </c>
      <c r="CR183" s="1">
        <f>IF(CO183&gt;='Drive Train'!$G$30,1,0)</f>
        <v>1</v>
      </c>
      <c r="CS183" s="110">
        <f t="shared" si="252"/>
        <v>0</v>
      </c>
      <c r="CT183" s="119">
        <f>CT182+'DT-Prelim Calcs'!$C$11</f>
        <v>7.1600000000000055</v>
      </c>
      <c r="CU183" s="2">
        <f>DE183/'Drive Train'!$G$35</f>
        <v>0.87467058540168308</v>
      </c>
      <c r="CV183" s="88">
        <f>DC183*12*60/(PI() * 'Drive Train'!$G$17)/CU$2*CU183</f>
        <v>4110.8369394594156</v>
      </c>
      <c r="CW183" s="2">
        <f>('DT-Prelim Calcs'!$C$6*CU183-CV183)/('DT-Prelim Calcs'!$C$6*CU183)*'DT-Prelim Calcs'!$C$7*CU183</f>
        <v>0.24077181229346631</v>
      </c>
      <c r="CX183" s="110">
        <f>CW183/'DT-Prelim Calcs'!$C$7*('DT-Prelim Calcs'!$C$8-'DT-Prelim Calcs'!$C$9)+'DT-Prelim Calcs'!$C$9</f>
        <v>17.685372948395816</v>
      </c>
      <c r="CY183" s="110">
        <f t="shared" si="213"/>
        <v>17.685372948395816</v>
      </c>
      <c r="CZ183" s="2">
        <f t="shared" si="253"/>
        <v>6.9488609311108007E-11</v>
      </c>
      <c r="DA183" s="110">
        <f>CZ183*'DT-Prelim Calcs'!$C$21/CU$2/'DT-Prelim Calcs'!$C$19/'DT-Prelim Calcs'!$C$18*3.39*'DT-Prelim Calcs'!$C$20</f>
        <v>2.4947352743619759E-9</v>
      </c>
      <c r="DB183" s="88">
        <f t="shared" si="214"/>
        <v>1</v>
      </c>
      <c r="DC183" s="110">
        <f>DA182*'DT-Prelim Calcs'!$C$11+DC182</f>
        <v>12.728511290378881</v>
      </c>
      <c r="DD183" s="110">
        <f>DD182+0.5*DA183*'DT-Prelim Calcs'!$C$11^2+DC183*'DT-Prelim Calcs'!$C$11</f>
        <v>86.52670917950087</v>
      </c>
      <c r="DE183" s="110">
        <f>MIN('Drive Train'!$G$35-CY182*'DT-Prelim Calcs'!$C$21*'Drive Train'!$G$38,DE182+CY$2)</f>
        <v>11.108316434601374</v>
      </c>
      <c r="DF183" s="110">
        <f>'Drive Train'!$G$35-CY183*'DT-Prelim Calcs'!$C$21*'Drive Train'!$G$38</f>
        <v>11.108316434644376</v>
      </c>
      <c r="DG183" s="1">
        <f>IF(DD183&gt;='Drive Train'!$G$30,1,0)</f>
        <v>1</v>
      </c>
      <c r="DH183" s="110">
        <f t="shared" si="254"/>
        <v>0</v>
      </c>
      <c r="DI183" s="119">
        <f>DI182+'DT-Prelim Calcs'!$C$11</f>
        <v>7.1600000000000055</v>
      </c>
      <c r="DJ183" s="2">
        <f>DT183/'Drive Train'!$G$35</f>
        <v>0.8746705854286132</v>
      </c>
      <c r="DK183" s="88">
        <f>DR183*12*60/(PI() * 'Drive Train'!$G$17)/DJ$2*DJ183</f>
        <v>4110.8369398423001</v>
      </c>
      <c r="DL183" s="2">
        <f>('DT-Prelim Calcs'!$C$6*DJ183-DK183)/('DT-Prelim Calcs'!$C$6*DJ183)*'DT-Prelim Calcs'!$C$7*DJ183</f>
        <v>0.24077181223899474</v>
      </c>
      <c r="DM183" s="110">
        <f>DL183/'DT-Prelim Calcs'!$C$7*('DT-Prelim Calcs'!$C$8-'DT-Prelim Calcs'!$C$9)+'DT-Prelim Calcs'!$C$9</f>
        <v>17.685372945073439</v>
      </c>
      <c r="DN183" s="110">
        <f t="shared" si="215"/>
        <v>17.685372945073439</v>
      </c>
      <c r="DO183" s="2">
        <f t="shared" si="255"/>
        <v>4.6629367034256575E-15</v>
      </c>
      <c r="DP183" s="110">
        <f>DO183*'DT-Prelim Calcs'!$C$21/DJ$2/'DT-Prelim Calcs'!$C$19/'DT-Prelim Calcs'!$C$18*3.39*'DT-Prelim Calcs'!$C$20</f>
        <v>1.9626880896081705E-13</v>
      </c>
      <c r="DQ183" s="88">
        <f t="shared" si="216"/>
        <v>1</v>
      </c>
      <c r="DR183" s="110">
        <f>DP182*'DT-Prelim Calcs'!$C$11+DR182</f>
        <v>10.856671395411855</v>
      </c>
      <c r="DS183" s="110">
        <f>DS182+0.5*DP183*'DT-Prelim Calcs'!$C$11^2+DR183*'DT-Prelim Calcs'!$C$11</f>
        <v>74.767128682732675</v>
      </c>
      <c r="DT183" s="110">
        <f>MIN('Drive Train'!$G$35-DN182*'DT-Prelim Calcs'!$C$21*'Drive Train'!$G$38,DT182+DN$2)</f>
        <v>11.108316434943386</v>
      </c>
      <c r="DU183" s="110">
        <f>'Drive Train'!$G$35-DN183*'DT-Prelim Calcs'!$C$21*'Drive Train'!$G$38</f>
        <v>11.10831643494339</v>
      </c>
      <c r="DV183" s="1">
        <f>IF(DS183&gt;='Drive Train'!$G$30,1,0)</f>
        <v>1</v>
      </c>
      <c r="DW183" s="110">
        <f t="shared" si="256"/>
        <v>0</v>
      </c>
      <c r="DX183" s="119">
        <f>DX182+'DT-Prelim Calcs'!$C$11</f>
        <v>7.1600000000000055</v>
      </c>
      <c r="DY183" s="2">
        <f>EI183/'Drive Train'!$G$35</f>
        <v>0.87467058542861498</v>
      </c>
      <c r="DZ183" s="88">
        <f>EG183*12*60/(PI() * 'Drive Train'!$G$17)/DY$2*DY183</f>
        <v>4110.8369398423247</v>
      </c>
      <c r="EA183" s="2">
        <f>('DT-Prelim Calcs'!$C$6*DY183-DZ183)/('DT-Prelim Calcs'!$C$6*DY183)*'DT-Prelim Calcs'!$C$7*DY183</f>
        <v>0.24077181223899125</v>
      </c>
      <c r="EB183" s="110">
        <f>EA183/'DT-Prelim Calcs'!$C$7*('DT-Prelim Calcs'!$C$8-'DT-Prelim Calcs'!$C$9)+'DT-Prelim Calcs'!$C$9</f>
        <v>17.685372945073226</v>
      </c>
      <c r="EC183" s="110">
        <f t="shared" si="217"/>
        <v>17.685372945073226</v>
      </c>
      <c r="ED183" s="2">
        <f t="shared" si="257"/>
        <v>1.3877787807814457E-16</v>
      </c>
      <c r="EE183" s="110">
        <f>ED183*'DT-Prelim Calcs'!$C$21/DY$2/'DT-Prelim Calcs'!$C$19/'DT-Prelim Calcs'!$C$18*3.39*'DT-Prelim Calcs'!$C$20</f>
        <v>6.7003532470867188E-15</v>
      </c>
      <c r="EF183" s="88">
        <f t="shared" si="218"/>
        <v>1</v>
      </c>
      <c r="EG183" s="110">
        <f>EE182*'DT-Prelim Calcs'!$C$11+EG182</f>
        <v>9.4647904472821693</v>
      </c>
      <c r="EH183" s="110">
        <f>EH182+0.5*EE183*'DT-Prelim Calcs'!$C$11^2+EG183*'DT-Prelim Calcs'!$C$11</f>
        <v>65.691644456681104</v>
      </c>
      <c r="EI183" s="110">
        <f>MIN('Drive Train'!$G$35-EC182*'DT-Prelim Calcs'!$C$21*'Drive Train'!$G$38,EI182+EC$2)</f>
        <v>11.10831643494341</v>
      </c>
      <c r="EJ183" s="110">
        <f>'Drive Train'!$G$35-EC183*'DT-Prelim Calcs'!$C$21*'Drive Train'!$G$38</f>
        <v>11.10831643494341</v>
      </c>
      <c r="EK183" s="1">
        <f>IF(EH183&gt;='Drive Train'!$G$30,1,0)</f>
        <v>1</v>
      </c>
      <c r="EL183" s="110">
        <f t="shared" si="258"/>
        <v>0</v>
      </c>
      <c r="EM183" s="119">
        <f>EM182+'DT-Prelim Calcs'!$C$11</f>
        <v>7.1600000000000055</v>
      </c>
      <c r="EN183" s="2">
        <f>EX183/'Drive Train'!$G$35</f>
        <v>0.87467058542861498</v>
      </c>
      <c r="EO183" s="88">
        <f>EV183*12*60/(PI() * 'Drive Train'!$G$17)/EN$2*EN183</f>
        <v>4110.8369398423256</v>
      </c>
      <c r="EP183" s="2">
        <f>('DT-Prelim Calcs'!$C$6*EN183-EO183)/('DT-Prelim Calcs'!$C$6*EN183)*'DT-Prelim Calcs'!$C$7*EN183</f>
        <v>0.24077181223899105</v>
      </c>
      <c r="EQ183" s="110">
        <f>EP183/'DT-Prelim Calcs'!$C$7*('DT-Prelim Calcs'!$C$8-'DT-Prelim Calcs'!$C$9)+'DT-Prelim Calcs'!$C$9</f>
        <v>17.685372945073215</v>
      </c>
      <c r="ER183" s="110">
        <f t="shared" si="219"/>
        <v>17.685372945073215</v>
      </c>
      <c r="ES183" s="2">
        <f t="shared" si="259"/>
        <v>-8.3266726846886741E-17</v>
      </c>
      <c r="ET183" s="110">
        <f>ES183*'DT-Prelim Calcs'!$C$21/EN$2/'DT-Prelim Calcs'!$C$19/'DT-Prelim Calcs'!$C$18*3.39*'DT-Prelim Calcs'!$C$20</f>
        <v>-4.5356237364894706E-15</v>
      </c>
      <c r="EU183" s="88">
        <f t="shared" si="220"/>
        <v>1</v>
      </c>
      <c r="EV183" s="110">
        <f>ET182*'DT-Prelim Calcs'!$C$11+EV182</f>
        <v>8.3892460782728335</v>
      </c>
      <c r="EW183" s="110">
        <f>EW182+0.5*ET183*'DT-Prelim Calcs'!$C$11^2+EV183*'DT-Prelim Calcs'!$C$11</f>
        <v>58.52355826699177</v>
      </c>
      <c r="EX183" s="110">
        <f>MIN('Drive Train'!$G$35-ER182*'DT-Prelim Calcs'!$C$21*'Drive Train'!$G$38,EX182+ER$2)</f>
        <v>11.10831643494341</v>
      </c>
      <c r="EY183" s="110">
        <f>'Drive Train'!$G$35-ER183*'DT-Prelim Calcs'!$C$21*'Drive Train'!$G$38</f>
        <v>11.10831643494341</v>
      </c>
      <c r="EZ183" s="1">
        <f>IF(EW183&gt;='Drive Train'!$G$30,1,0)</f>
        <v>1</v>
      </c>
      <c r="FA183" s="110">
        <f t="shared" si="260"/>
        <v>0</v>
      </c>
      <c r="FB183" s="119">
        <f>FB182+'DT-Prelim Calcs'!$C$11</f>
        <v>7.1600000000000055</v>
      </c>
      <c r="FC183" s="2">
        <f>FM183/'Drive Train'!$G$35</f>
        <v>0.87467058542861498</v>
      </c>
      <c r="FD183" s="88">
        <f>FK183*12*60/(PI() * 'Drive Train'!$G$17)/FC$2*FC183</f>
        <v>4110.8369398423247</v>
      </c>
      <c r="FE183" s="2">
        <f>('DT-Prelim Calcs'!$C$6*FC183-FD183)/('DT-Prelim Calcs'!$C$6*FC183)*'DT-Prelim Calcs'!$C$7*FC183</f>
        <v>0.24077181223899125</v>
      </c>
      <c r="FF183" s="110">
        <f>FE183/'DT-Prelim Calcs'!$C$7*('DT-Prelim Calcs'!$C$8-'DT-Prelim Calcs'!$C$9)+'DT-Prelim Calcs'!$C$9</f>
        <v>17.685372945073226</v>
      </c>
      <c r="FG183" s="110">
        <f t="shared" si="221"/>
        <v>17.685372945073226</v>
      </c>
      <c r="FH183" s="2">
        <f t="shared" si="261"/>
        <v>1.1102230246251565E-16</v>
      </c>
      <c r="FI183" s="110">
        <f>FH183*'DT-Prelim Calcs'!$C$21/FC$2/'DT-Prelim Calcs'!$C$19/'DT-Prelim Calcs'!$C$18*3.39*'DT-Prelim Calcs'!$C$20</f>
        <v>6.7347140329692135E-15</v>
      </c>
      <c r="FJ183" s="88">
        <f t="shared" si="222"/>
        <v>1</v>
      </c>
      <c r="FK183" s="110">
        <f>FI182*'DT-Prelim Calcs'!$C$11+FK182</f>
        <v>7.5332005600817276</v>
      </c>
      <c r="FL183" s="110">
        <f>FL182+0.5*FI183*'DT-Prelim Calcs'!$C$11^2+FK183*'DT-Prelim Calcs'!$C$11</f>
        <v>52.741795016506416</v>
      </c>
      <c r="FM183" s="110">
        <f>MIN('Drive Train'!$G$35-FG182*'DT-Prelim Calcs'!$C$21*'Drive Train'!$G$38,FM182+FG$2)</f>
        <v>11.10831643494341</v>
      </c>
      <c r="FN183" s="110">
        <f>'Drive Train'!$G$35-FG183*'DT-Prelim Calcs'!$C$21*'Drive Train'!$G$38</f>
        <v>11.10831643494341</v>
      </c>
      <c r="FO183" s="1">
        <f>IF(FL183&gt;='Drive Train'!$G$30,1,0)</f>
        <v>1</v>
      </c>
      <c r="FP183" s="110">
        <f t="shared" si="262"/>
        <v>0</v>
      </c>
      <c r="FQ183" s="119">
        <f>FQ182+'DT-Prelim Calcs'!$C$11</f>
        <v>7.1600000000000055</v>
      </c>
      <c r="FR183" s="2">
        <f>GB183/'Drive Train'!$G$35</f>
        <v>0.87467058542861498</v>
      </c>
      <c r="FS183" s="88">
        <f>FZ183*12*60/(PI() * 'Drive Train'!$G$17)/FR$2*FR183</f>
        <v>4110.8369398423247</v>
      </c>
      <c r="FT183" s="2">
        <f>('DT-Prelim Calcs'!$C$6*FR183-FS183)/('DT-Prelim Calcs'!$C$6*FR183)*'DT-Prelim Calcs'!$C$7*FR183</f>
        <v>0.24077181223899125</v>
      </c>
      <c r="FU183" s="110">
        <f>FT183/'DT-Prelim Calcs'!$C$7*('DT-Prelim Calcs'!$C$8-'DT-Prelim Calcs'!$C$9)+'DT-Prelim Calcs'!$C$9</f>
        <v>17.685372945073226</v>
      </c>
      <c r="FV183" s="110">
        <f t="shared" si="223"/>
        <v>17.685372945073226</v>
      </c>
      <c r="FW183" s="2">
        <f t="shared" si="263"/>
        <v>1.3877787807814457E-16</v>
      </c>
      <c r="FX183" s="110">
        <f>FW183*'DT-Prelim Calcs'!$C$21/FR$2/'DT-Prelim Calcs'!$C$19/'DT-Prelim Calcs'!$C$18*3.39*'DT-Prelim Calcs'!$C$20</f>
        <v>9.2774121882739154E-15</v>
      </c>
      <c r="FY183" s="88">
        <f t="shared" si="224"/>
        <v>1</v>
      </c>
      <c r="FZ183" s="110">
        <f>FX182*'DT-Prelim Calcs'!$C$11+FZ182</f>
        <v>6.8356819897037893</v>
      </c>
      <c r="GA183" s="110">
        <f>GA182+0.5*FX183*'DT-Prelim Calcs'!$C$11^2+FZ183*'DT-Prelim Calcs'!$C$11</f>
        <v>47.986935201572969</v>
      </c>
      <c r="GB183" s="110">
        <f>MIN('Drive Train'!$G$35-FV182*'DT-Prelim Calcs'!$C$21*'Drive Train'!$G$38,GB182+FV$2)</f>
        <v>11.10831643494341</v>
      </c>
      <c r="GC183" s="110">
        <f>'Drive Train'!$G$35-FV183*'DT-Prelim Calcs'!$C$21*'Drive Train'!$G$38</f>
        <v>11.10831643494341</v>
      </c>
      <c r="GD183" s="1">
        <f>IF(GA183&gt;='Drive Train'!$G$30,1,0)</f>
        <v>1</v>
      </c>
      <c r="GE183" s="110">
        <f t="shared" si="264"/>
        <v>0</v>
      </c>
      <c r="GF183" s="119">
        <f>GF182+'DT-Prelim Calcs'!$C$11</f>
        <v>7.1600000000000055</v>
      </c>
      <c r="GG183" s="2">
        <f>GQ183/'Drive Train'!$G$35</f>
        <v>0.87467058541772547</v>
      </c>
      <c r="GH183" s="88">
        <f>GO183*12*60/(PI() * 'Drive Train'!$G$17)/GG$2*GG183</f>
        <v>4110.8369396884091</v>
      </c>
      <c r="GI183" s="2">
        <f>('DT-Prelim Calcs'!$C$6*GG183-GH183)/('DT-Prelim Calcs'!$C$6*GG183)*'DT-Prelim Calcs'!$C$7*GG183</f>
        <v>0.24077181226079819</v>
      </c>
      <c r="GJ183" s="110">
        <f>GI183/'DT-Prelim Calcs'!$C$7*('DT-Prelim Calcs'!$C$8-'DT-Prelim Calcs'!$C$9)+'DT-Prelim Calcs'!$C$9</f>
        <v>17.685372946403294</v>
      </c>
      <c r="GK183" s="110">
        <f t="shared" si="265"/>
        <v>17.685372946403294</v>
      </c>
      <c r="GL183" s="2">
        <f t="shared" si="266"/>
        <v>2.7824409443155673E-11</v>
      </c>
      <c r="GM183" s="110">
        <f>GL183*'DT-Prelim Calcs'!$C$21/GG$2/'DT-Prelim Calcs'!$C$19/'DT-Prelim Calcs'!$C$18*3.39*'DT-Prelim Calcs'!$C$20</f>
        <v>1.0333800189445373E-9</v>
      </c>
      <c r="GN183" s="88">
        <f t="shared" si="225"/>
        <v>1</v>
      </c>
      <c r="GO183" s="110">
        <f>GM182*'DT-Prelim Calcs'!$C$11+GO182</f>
        <v>12.304227581159317</v>
      </c>
      <c r="GP183" s="110">
        <f>GP182+0.5*GM183*'DT-Prelim Calcs'!$C$11^2+GO183*'DT-Prelim Calcs'!$C$11</f>
        <v>82.019965834112114</v>
      </c>
      <c r="GQ183" s="110">
        <f>MIN('Drive Train'!$G$35-GK182*'DT-Prelim Calcs'!$C$21*'Drive Train'!$G$38,GQ182+GK$2)</f>
        <v>11.108316434805113</v>
      </c>
      <c r="GR183" s="110">
        <f>'Drive Train'!$G$35-GK183*'DT-Prelim Calcs'!$C$21*'Drive Train'!$G$38</f>
        <v>11.108316434823703</v>
      </c>
      <c r="GS183" s="1">
        <f>IF(GP183&gt;='Drive Train'!$G$30,1,0)</f>
        <v>1</v>
      </c>
      <c r="GT183" s="110">
        <f t="shared" si="267"/>
        <v>0</v>
      </c>
      <c r="GU183" s="119">
        <f>GU182+'DT-Prelim Calcs'!$C$11</f>
        <v>7.1600000000000055</v>
      </c>
      <c r="GV183" s="2">
        <f>HF183/'Drive Train'!$G$35</f>
        <v>0.87467058542083109</v>
      </c>
      <c r="GW183" s="88">
        <f>HD183*12*60/(PI() * 'Drive Train'!$G$17)/GV$2*GV183</f>
        <v>4110.8369397323049</v>
      </c>
      <c r="GX183" s="2">
        <f>('DT-Prelim Calcs'!$C$6*GV183-GW183)/('DT-Prelim Calcs'!$C$6*GV183)*'DT-Prelim Calcs'!$C$7*GV183</f>
        <v>0.24077181225457903</v>
      </c>
      <c r="GY183" s="110">
        <f>GX183/'DT-Prelim Calcs'!$C$7*('DT-Prelim Calcs'!$C$8-'DT-Prelim Calcs'!$C$9)+'DT-Prelim Calcs'!$C$9</f>
        <v>17.685372946023968</v>
      </c>
      <c r="GZ183" s="110">
        <f t="shared" si="226"/>
        <v>17.685372946023968</v>
      </c>
      <c r="HA183" s="2">
        <f t="shared" si="268"/>
        <v>1.9889118130222982E-11</v>
      </c>
      <c r="HB183" s="110">
        <f>HA183*'DT-Prelim Calcs'!$C$21/GV$2/'DT-Prelim Calcs'!$C$19/'DT-Prelim Calcs'!$C$18*3.39*'DT-Prelim Calcs'!$C$20</f>
        <v>7.3866858925394577E-10</v>
      </c>
      <c r="HC183" s="88">
        <f t="shared" si="227"/>
        <v>1</v>
      </c>
      <c r="HD183" s="110">
        <f>HB182*'DT-Prelim Calcs'!$C$11+HD182</f>
        <v>12.304227581247014</v>
      </c>
      <c r="HE183" s="110">
        <f>HE182+0.5*HB183*'DT-Prelim Calcs'!$C$11^2+HD183*'DT-Prelim Calcs'!$C$11</f>
        <v>82.68758285816709</v>
      </c>
      <c r="HF183" s="110">
        <f>MIN('Drive Train'!$G$35-GZ182*'DT-Prelim Calcs'!$C$21*'Drive Train'!$G$38,HF182+GZ$2)</f>
        <v>11.108316434844554</v>
      </c>
      <c r="HG183" s="110">
        <f>'Drive Train'!$G$35-GZ183*'DT-Prelim Calcs'!$C$21*'Drive Train'!$G$38</f>
        <v>11.108316434857842</v>
      </c>
      <c r="HH183" s="1">
        <f>IF(HE183&gt;='Drive Train'!$G$30,1,0)</f>
        <v>1</v>
      </c>
      <c r="HI183" s="110">
        <f t="shared" si="269"/>
        <v>0</v>
      </c>
      <c r="HJ183" s="119">
        <f>HJ182+'DT-Prelim Calcs'!$C$11</f>
        <v>7.1600000000000055</v>
      </c>
      <c r="HK183" s="2">
        <f>HU183/'Drive Train'!$G$35</f>
        <v>0.87467058542233567</v>
      </c>
      <c r="HL183" s="88">
        <f>HS183*12*60/(PI() * 'Drive Train'!$G$17)/HK$2*HK183</f>
        <v>4110.8369397535726</v>
      </c>
      <c r="HM183" s="2">
        <f>('DT-Prelim Calcs'!$C$6*HK183-HL183)/('DT-Prelim Calcs'!$C$6*HK183)*'DT-Prelim Calcs'!$C$7*HK183</f>
        <v>0.24077181225156566</v>
      </c>
      <c r="HN183" s="110">
        <f>HM183/'DT-Prelim Calcs'!$C$7*('DT-Prelim Calcs'!$C$8-'DT-Prelim Calcs'!$C$9)+'DT-Prelim Calcs'!$C$9</f>
        <v>17.685372945840175</v>
      </c>
      <c r="HO183" s="110">
        <f t="shared" si="228"/>
        <v>17.685372945840175</v>
      </c>
      <c r="HP183" s="2">
        <f t="shared" si="270"/>
        <v>1.6044332529219218E-11</v>
      </c>
      <c r="HQ183" s="110">
        <f>HP183*'DT-Prelim Calcs'!$C$21/HK$2/'DT-Prelim Calcs'!$C$19/'DT-Prelim Calcs'!$C$18*3.39*'DT-Prelim Calcs'!$C$20</f>
        <v>5.9587581496991594E-10</v>
      </c>
      <c r="HR183" s="88">
        <f t="shared" si="229"/>
        <v>1</v>
      </c>
      <c r="HS183" s="110">
        <f>HQ182*'DT-Prelim Calcs'!$C$11+HS182</f>
        <v>12.304227581289503</v>
      </c>
      <c r="HT183" s="110">
        <f>HT182+0.5*HQ183*'DT-Prelim Calcs'!$C$11^2+HS183*'DT-Prelim Calcs'!$C$11</f>
        <v>83.156305622951209</v>
      </c>
      <c r="HU183" s="110">
        <f>MIN('Drive Train'!$G$35-HO182*'DT-Prelim Calcs'!$C$21*'Drive Train'!$G$38,HU182+HO$2)</f>
        <v>11.108316434863662</v>
      </c>
      <c r="HV183" s="110">
        <f>'Drive Train'!$G$35-HO183*'DT-Prelim Calcs'!$C$21*'Drive Train'!$G$38</f>
        <v>11.108316434874384</v>
      </c>
      <c r="HW183" s="1">
        <f>IF(HT183&gt;='Drive Train'!$G$30,1,0)</f>
        <v>1</v>
      </c>
      <c r="HX183" s="110">
        <f t="shared" si="271"/>
        <v>0</v>
      </c>
      <c r="HY183" s="119">
        <f>HY182+'DT-Prelim Calcs'!$C$11</f>
        <v>7.1600000000000055</v>
      </c>
      <c r="HZ183" s="2">
        <f>IJ183/'Drive Train'!$G$35</f>
        <v>0.8746705854231448</v>
      </c>
      <c r="IA183" s="88">
        <f>IH183*12*60/(PI() * 'Drive Train'!$G$17)/HZ$2*HZ183</f>
        <v>4110.8369397650085</v>
      </c>
      <c r="IB183" s="2">
        <f>('DT-Prelim Calcs'!$C$6*HZ183-IA183)/('DT-Prelim Calcs'!$C$6*HZ183)*'DT-Prelim Calcs'!$C$7*HZ183</f>
        <v>0.24077181224994554</v>
      </c>
      <c r="IC183" s="110">
        <f>IB183/'DT-Prelim Calcs'!$C$7*('DT-Prelim Calcs'!$C$8-'DT-Prelim Calcs'!$C$9)+'DT-Prelim Calcs'!$C$9</f>
        <v>17.685372945741356</v>
      </c>
      <c r="ID183" s="110">
        <f t="shared" si="230"/>
        <v>17.685372945741356</v>
      </c>
      <c r="IE183" s="2">
        <f t="shared" si="272"/>
        <v>1.3977041746215946E-11</v>
      </c>
      <c r="IF183" s="110">
        <f>IE183*'DT-Prelim Calcs'!$C$21/HZ$2/'DT-Prelim Calcs'!$C$19/'DT-Prelim Calcs'!$C$18*3.39*'DT-Prelim Calcs'!$C$20</f>
        <v>5.1909801334691402E-10</v>
      </c>
      <c r="IG183" s="88">
        <f t="shared" si="231"/>
        <v>1</v>
      </c>
      <c r="IH183" s="110">
        <f>IF182*'DT-Prelim Calcs'!$C$11+IH182</f>
        <v>12.304227581312354</v>
      </c>
      <c r="II183" s="110">
        <f>II182+0.5*IF183*'DT-Prelim Calcs'!$C$11^2+IH183*'DT-Prelim Calcs'!$C$11</f>
        <v>83.485370994214577</v>
      </c>
      <c r="IJ183" s="110">
        <f>MIN('Drive Train'!$G$35-ID182*'DT-Prelim Calcs'!$C$21*'Drive Train'!$G$38,IJ182+ID$2)</f>
        <v>11.108316434873938</v>
      </c>
      <c r="IK183" s="110">
        <f>'Drive Train'!$G$35-ID183*'DT-Prelim Calcs'!$C$21*'Drive Train'!$G$38</f>
        <v>11.108316434883278</v>
      </c>
      <c r="IL183" s="1">
        <f>IF(II183&gt;='Drive Train'!$G$30,1,0)</f>
        <v>1</v>
      </c>
      <c r="IM183" s="110">
        <f t="shared" si="273"/>
        <v>0</v>
      </c>
      <c r="IN183" s="119">
        <f>IN182+'DT-Prelim Calcs'!$C$11</f>
        <v>7.1600000000000055</v>
      </c>
      <c r="IO183" s="2">
        <f>IY183/'Drive Train'!$G$35</f>
        <v>0.87467058542361975</v>
      </c>
      <c r="IP183" s="88">
        <f>IW183*12*60/(PI() * 'Drive Train'!$G$17)/IO$2*IO183</f>
        <v>4110.8369397717233</v>
      </c>
      <c r="IQ183" s="2">
        <f>('DT-Prelim Calcs'!$C$6*IO183-IP183)/('DT-Prelim Calcs'!$C$6*IO183)*'DT-Prelim Calcs'!$C$7*IO183</f>
        <v>0.24077181224899386</v>
      </c>
      <c r="IR183" s="110">
        <f>IQ183/'DT-Prelim Calcs'!$C$7*('DT-Prelim Calcs'!$C$8-'DT-Prelim Calcs'!$C$9)+'DT-Prelim Calcs'!$C$9</f>
        <v>17.685372945683312</v>
      </c>
      <c r="IS183" s="110">
        <f t="shared" si="232"/>
        <v>17.685372945683312</v>
      </c>
      <c r="IT183" s="2">
        <f t="shared" si="274"/>
        <v>1.2762901846485875E-11</v>
      </c>
      <c r="IU183" s="110">
        <f>IT183*'DT-Prelim Calcs'!$C$21/IO$2/'DT-Prelim Calcs'!$C$19/'DT-Prelim Calcs'!$C$18*3.39*'DT-Prelim Calcs'!$C$20</f>
        <v>4.7400566681759686E-10</v>
      </c>
      <c r="IV183" s="88">
        <f t="shared" si="233"/>
        <v>1</v>
      </c>
      <c r="IW183" s="110">
        <f>IU182*'DT-Prelim Calcs'!$C$11+IW182</f>
        <v>12.304227581325765</v>
      </c>
      <c r="IX183" s="110">
        <f>IX182+0.5*IU183*'DT-Prelim Calcs'!$C$11^2+IW183*'DT-Prelim Calcs'!$C$11</f>
        <v>83.718088775668321</v>
      </c>
      <c r="IY183" s="110">
        <f>MIN('Drive Train'!$G$35-IS182*'DT-Prelim Calcs'!$C$21*'Drive Train'!$G$38,IY182+IS$2)</f>
        <v>11.108316434879971</v>
      </c>
      <c r="IZ183" s="110">
        <f>'Drive Train'!$G$35-IS183*'DT-Prelim Calcs'!$C$21*'Drive Train'!$G$38</f>
        <v>11.108316434888501</v>
      </c>
      <c r="JA183" s="1">
        <f>IF(IX183&gt;='Drive Train'!$G$30,1,0)</f>
        <v>1</v>
      </c>
      <c r="JB183" s="110">
        <f t="shared" si="275"/>
        <v>0</v>
      </c>
      <c r="JC183" s="119">
        <f>JC182+'DT-Prelim Calcs'!$C$11</f>
        <v>7.1600000000000055</v>
      </c>
      <c r="JD183" s="2">
        <f>JN183/'Drive Train'!$G$35</f>
        <v>0.87467058542389808</v>
      </c>
      <c r="JE183" s="88">
        <f>JL183*12*60/(PI() * 'Drive Train'!$G$17)/JD$2*JD183</f>
        <v>4110.8369397756542</v>
      </c>
      <c r="JF183" s="2">
        <f>('DT-Prelim Calcs'!$C$6*JD183-JE183)/('DT-Prelim Calcs'!$C$6*JD183)*'DT-Prelim Calcs'!$C$7*JD183</f>
        <v>0.24077181224843744</v>
      </c>
      <c r="JG183" s="110">
        <f>JF183/'DT-Prelim Calcs'!$C$7*('DT-Prelim Calcs'!$C$8-'DT-Prelim Calcs'!$C$9)+'DT-Prelim Calcs'!$C$9</f>
        <v>17.685372945649377</v>
      </c>
      <c r="JH183" s="110">
        <f t="shared" si="234"/>
        <v>17.685372945649377</v>
      </c>
      <c r="JI183" s="2">
        <f t="shared" si="276"/>
        <v>1.205283095551124E-11</v>
      </c>
      <c r="JJ183" s="110">
        <f>JI183*'DT-Prelim Calcs'!$C$21/JD$2/'DT-Prelim Calcs'!$C$19/'DT-Prelim Calcs'!$C$18*3.39*'DT-Prelim Calcs'!$C$20</f>
        <v>4.4763410726064002E-10</v>
      </c>
      <c r="JK183" s="88">
        <f t="shared" si="235"/>
        <v>1</v>
      </c>
      <c r="JL183" s="110">
        <f>JJ182*'DT-Prelim Calcs'!$C$11+JL182</f>
        <v>12.30422758133362</v>
      </c>
      <c r="JM183" s="110">
        <f>JM182+0.5*JJ183*'DT-Prelim Calcs'!$C$11^2+JL183*'DT-Prelim Calcs'!$C$11</f>
        <v>83.875721519827451</v>
      </c>
      <c r="JN183" s="110">
        <f>MIN('Drive Train'!$G$35-JH182*'DT-Prelim Calcs'!$C$21*'Drive Train'!$G$38,JN182+JH$2)</f>
        <v>11.108316434883506</v>
      </c>
      <c r="JO183" s="110">
        <f>'Drive Train'!$G$35-JH183*'DT-Prelim Calcs'!$C$21*'Drive Train'!$G$38</f>
        <v>11.108316434891556</v>
      </c>
      <c r="JP183" s="1">
        <f>IF(JM183&gt;='Drive Train'!$G$30,1,0)</f>
        <v>1</v>
      </c>
      <c r="JQ183" s="110">
        <f>MIN(JG183,'DT-Prelim Calcs'!$C$10)*'DT-Prelim Calcs'!$C$11*1000/60/60*(1-JP183)</f>
        <v>0</v>
      </c>
      <c r="JR183" s="119">
        <f>JR182+'DT-Prelim Calcs'!$C$11</f>
        <v>7.1600000000000055</v>
      </c>
      <c r="JS183" s="2">
        <f>KC183/'Drive Train'!$G$35</f>
        <v>0.87467058542400022</v>
      </c>
      <c r="JT183" s="88">
        <f>KA183*12*60/(PI() * 'Drive Train'!$G$17)/JS$2*JS183</f>
        <v>4110.8369397770994</v>
      </c>
      <c r="JU183" s="2">
        <f>('DT-Prelim Calcs'!$C$6*JS183-JT183)/('DT-Prelim Calcs'!$C$6*JS183)*'DT-Prelim Calcs'!$C$7*JS183</f>
        <v>0.24077181224823235</v>
      </c>
      <c r="JV183" s="110">
        <f>JU183/'DT-Prelim Calcs'!$C$7*('DT-Prelim Calcs'!$C$8-'DT-Prelim Calcs'!$C$9)+'DT-Prelim Calcs'!$C$9</f>
        <v>17.685372945636871</v>
      </c>
      <c r="JW183" s="110">
        <f t="shared" si="236"/>
        <v>17.685372945636871</v>
      </c>
      <c r="JX183" s="2">
        <f t="shared" si="277"/>
        <v>1.1791290166485169E-11</v>
      </c>
      <c r="JY183" s="110">
        <f>JX183*'DT-Prelim Calcs'!$C$21/JS$2/'DT-Prelim Calcs'!$C$19/'DT-Prelim Calcs'!$C$18*3.39*'DT-Prelim Calcs'!$C$20</f>
        <v>4.3792065669951722E-10</v>
      </c>
      <c r="JZ183" s="88">
        <f t="shared" si="237"/>
        <v>1</v>
      </c>
      <c r="KA183" s="110">
        <f>JY182*'DT-Prelim Calcs'!$C$11+KA182</f>
        <v>12.304227581336509</v>
      </c>
      <c r="KB183" s="110">
        <f>KB182+0.5*JY183*'DT-Prelim Calcs'!$C$11^2+KA183*'DT-Prelim Calcs'!$C$11</f>
        <v>83.93781160315875</v>
      </c>
      <c r="KC183" s="110">
        <f>MIN('Drive Train'!$G$35-JW182*'DT-Prelim Calcs'!$C$21*'Drive Train'!$G$38,KC182+JW$2)</f>
        <v>11.108316434884802</v>
      </c>
      <c r="KD183" s="110">
        <f>'Drive Train'!$G$35-JW183*'DT-Prelim Calcs'!$C$21*'Drive Train'!$G$38</f>
        <v>11.10831643489268</v>
      </c>
      <c r="KE183" s="1">
        <f>IF(KB183&gt;='Drive Train'!$G$30,1,0)</f>
        <v>1</v>
      </c>
      <c r="KF183" s="110">
        <f>MIN(JV183,'DT-Prelim Calcs'!$C$10)*'DT-Prelim Calcs'!$C$11*1000/60/60*(1-KE183)</f>
        <v>0</v>
      </c>
      <c r="KG183" s="119">
        <f>KG182+'DT-Prelim Calcs'!$C$11</f>
        <v>7.1600000000000055</v>
      </c>
      <c r="KH183" s="2">
        <f>KR183/'Drive Train'!$G$35</f>
        <v>0.87467058542399267</v>
      </c>
      <c r="KI183" s="88">
        <f>KP183*12*60/(PI() * 'Drive Train'!$G$17)/KH$2*KH183</f>
        <v>4110.836939776992</v>
      </c>
      <c r="KJ183" s="2">
        <f>('DT-Prelim Calcs'!$C$6*KH183-KI183)/('DT-Prelim Calcs'!$C$6*KH183)*'DT-Prelim Calcs'!$C$7*KH183</f>
        <v>0.2407718122482477</v>
      </c>
      <c r="KK183" s="110">
        <f>KJ183/'DT-Prelim Calcs'!$C$7*('DT-Prelim Calcs'!$C$8-'DT-Prelim Calcs'!$C$9)+'DT-Prelim Calcs'!$C$9</f>
        <v>17.685372945637802</v>
      </c>
      <c r="KL183" s="110">
        <f t="shared" si="238"/>
        <v>17.685372945637802</v>
      </c>
      <c r="KM183" s="2">
        <f t="shared" si="278"/>
        <v>1.1810746824991725E-11</v>
      </c>
      <c r="KN183" s="110">
        <f>KM183*'DT-Prelim Calcs'!$C$21/KH$2/'DT-Prelim Calcs'!$C$19/'DT-Prelim Calcs'!$C$18*3.39*'DT-Prelim Calcs'!$C$20</f>
        <v>4.3864326402662614E-10</v>
      </c>
      <c r="KO183" s="88">
        <f t="shared" si="239"/>
        <v>1</v>
      </c>
      <c r="KP183" s="110">
        <f>KN182*'DT-Prelim Calcs'!$C$11+KP182</f>
        <v>12.304227581336294</v>
      </c>
      <c r="KQ183" s="110">
        <f>KQ182+0.5*KN183*'DT-Prelim Calcs'!$C$11^2+KP183*'DT-Prelim Calcs'!$C$11</f>
        <v>83.933256167199843</v>
      </c>
      <c r="KR183" s="110">
        <f>MIN('Drive Train'!$G$35-KL182*'DT-Prelim Calcs'!$C$21*'Drive Train'!$G$38,KR182+KL$2)</f>
        <v>11.108316434884706</v>
      </c>
      <c r="KS183" s="110">
        <f>'Drive Train'!$G$35-KL183*'DT-Prelim Calcs'!$C$21*'Drive Train'!$G$38</f>
        <v>11.108316434892597</v>
      </c>
      <c r="KT183" s="1">
        <f>IF(KQ183&gt;='Drive Train'!$G$30,1,0)</f>
        <v>1</v>
      </c>
      <c r="KU183" s="110">
        <f>MIN(KK183,'DT-Prelim Calcs'!$C$10)*'DT-Prelim Calcs'!$C$11*1000/60/60*(1-KT183)</f>
        <v>0</v>
      </c>
      <c r="KV183" s="119">
        <f>KV182+'DT-Prelim Calcs'!$C$11</f>
        <v>7.1600000000000055</v>
      </c>
      <c r="KW183" s="2">
        <f>LG183/'Drive Train'!$G$35</f>
        <v>0.87467058542399978</v>
      </c>
      <c r="KX183" s="88">
        <f>LE183*12*60/(PI() * 'Drive Train'!$G$17)/KW$2*KW183</f>
        <v>4110.836939777093</v>
      </c>
      <c r="KY183" s="2">
        <f>('DT-Prelim Calcs'!$C$6*KW183-KX183)/('DT-Prelim Calcs'!$C$6*KW183)*'DT-Prelim Calcs'!$C$7*KW183</f>
        <v>0.24077181224823338</v>
      </c>
      <c r="KZ183" s="110">
        <f>KY183/'DT-Prelim Calcs'!$C$7*('DT-Prelim Calcs'!$C$8-'DT-Prelim Calcs'!$C$9)+'DT-Prelim Calcs'!$C$9</f>
        <v>17.685372945636932</v>
      </c>
      <c r="LA183" s="110">
        <f t="shared" si="240"/>
        <v>17.685372945636932</v>
      </c>
      <c r="LB183" s="2">
        <f t="shared" si="279"/>
        <v>1.1792483656236641E-11</v>
      </c>
      <c r="LC183" s="110">
        <f>LB183*'DT-Prelim Calcs'!$C$21/KW$2/'DT-Prelim Calcs'!$C$19/'DT-Prelim Calcs'!$C$18*3.39*'DT-Prelim Calcs'!$C$20</f>
        <v>4.3796498211330565E-10</v>
      </c>
      <c r="LD183" s="88">
        <f t="shared" si="241"/>
        <v>1</v>
      </c>
      <c r="LE183" s="110">
        <f>LC182*'DT-Prelim Calcs'!$C$11+LE182</f>
        <v>12.304227581336496</v>
      </c>
      <c r="LF183" s="110">
        <f>LF182+0.5*LC183*'DT-Prelim Calcs'!$C$11^2+LE183*'DT-Prelim Calcs'!$C$11</f>
        <v>83.937596518683335</v>
      </c>
      <c r="LG183" s="110">
        <f>MIN('Drive Train'!$G$35-LA182*'DT-Prelim Calcs'!$C$21*'Drive Train'!$G$38,LG182+LA$2)</f>
        <v>11.108316434884797</v>
      </c>
      <c r="LH183" s="110">
        <f>'Drive Train'!$G$35-LA183*'DT-Prelim Calcs'!$C$21*'Drive Train'!$G$38</f>
        <v>11.108316434892675</v>
      </c>
      <c r="LI183" s="1">
        <f>IF(LF183&gt;='Drive Train'!$G$30,1,0)</f>
        <v>1</v>
      </c>
      <c r="LJ183" s="110">
        <f>MIN(KZ183,'DT-Prelim Calcs'!$C$10)*'DT-Prelim Calcs'!$C$11*1000/60/60*(1-LI183)</f>
        <v>0</v>
      </c>
      <c r="LK183" s="119">
        <f>LK182+'DT-Prelim Calcs'!$C$11</f>
        <v>7.1600000000000055</v>
      </c>
      <c r="LL183" s="2">
        <f>LV183/'Drive Train'!$G$35</f>
        <v>0.87467058542399434</v>
      </c>
      <c r="LM183" s="88">
        <f>LT183*12*60/(PI() * 'Drive Train'!$G$17)/LL$2*LL183</f>
        <v>4110.8369397770157</v>
      </c>
      <c r="LN183" s="2">
        <f>('DT-Prelim Calcs'!$C$6*LL183-LM183)/('DT-Prelim Calcs'!$C$6*LL183)*'DT-Prelim Calcs'!$C$7*LL183</f>
        <v>0.24077181224824437</v>
      </c>
      <c r="LO183" s="110">
        <f>LN183/'DT-Prelim Calcs'!$C$7*('DT-Prelim Calcs'!$C$8-'DT-Prelim Calcs'!$C$9)+'DT-Prelim Calcs'!$C$9</f>
        <v>17.685372945637603</v>
      </c>
      <c r="LP183" s="110">
        <f t="shared" si="242"/>
        <v>17.685372945637603</v>
      </c>
      <c r="LQ183" s="2">
        <f t="shared" si="280"/>
        <v>1.1806527977498149E-11</v>
      </c>
      <c r="LR183" s="110">
        <f>LQ183*'DT-Prelim Calcs'!$C$21/LL$2/'DT-Prelim Calcs'!$C$19/'DT-Prelim Calcs'!$C$18*3.39*'DT-Prelim Calcs'!$C$20</f>
        <v>4.3848657884300187E-10</v>
      </c>
      <c r="LS183" s="88">
        <f t="shared" si="243"/>
        <v>1</v>
      </c>
      <c r="LT183" s="110">
        <f>LR182*'DT-Prelim Calcs'!$C$11+LT182</f>
        <v>12.304227581336344</v>
      </c>
      <c r="LU183" s="110">
        <f>LU182+0.5*LR183*'DT-Prelim Calcs'!$C$11^2+LT183*'DT-Prelim Calcs'!$C$11</f>
        <v>83.934720934965043</v>
      </c>
      <c r="LV183" s="110">
        <f>MIN('Drive Train'!$G$35-LP182*'DT-Prelim Calcs'!$C$21*'Drive Train'!$G$38,LV182+LP$2)</f>
        <v>11.108316434884728</v>
      </c>
      <c r="LW183" s="110">
        <f>'Drive Train'!$G$35-LP183*'DT-Prelim Calcs'!$C$21*'Drive Train'!$G$38</f>
        <v>11.108316434892615</v>
      </c>
      <c r="LX183" s="1">
        <f>IF(LU183&gt;='Drive Train'!$G$30,1,0)</f>
        <v>1</v>
      </c>
      <c r="LY183" s="110">
        <f>MIN(LO183,'DT-Prelim Calcs'!$C$10)*'DT-Prelim Calcs'!$C$11*1000/60/60*(1-LX183)</f>
        <v>0</v>
      </c>
      <c r="LZ183" s="119">
        <f>LZ182+'DT-Prelim Calcs'!$C$11</f>
        <v>7.1600000000000055</v>
      </c>
    </row>
    <row r="184" spans="18:338" x14ac:dyDescent="0.2">
      <c r="R184" s="119">
        <f>R183+'DT-Prelim Calcs'!$C$11</f>
        <v>7.2000000000000055</v>
      </c>
      <c r="S184" s="2">
        <f>AG184/'Drive Train'!$G$35</f>
        <v>0</v>
      </c>
      <c r="T184" s="88">
        <f>AE184*12*60/(PI() * 'Drive Train'!$G$17)/S$2*ABS(S184)</f>
        <v>0</v>
      </c>
      <c r="U184" s="2">
        <f>IF(OR(AD183=1,AND($C$32=Motors!$C$28,'DT-Prelim Calcs'!AI183=1)),0,IF(AG184=0,-(V183+$C$9)/($C$8-$C$9)*$C$7,($C$6*S184-T184)/($C$6*S184)*$C$7*S184))</f>
        <v>0</v>
      </c>
      <c r="V184" s="110">
        <f>IF(AND(AD183=1,AI183=1),0,ABS(U184/$C$7*($C$8-$C$9)+$C$9) *'Drive Train'!$K$55 + V183*(1-'Drive Train'!$K$55))</f>
        <v>0</v>
      </c>
      <c r="W184" s="110">
        <f t="shared" si="196"/>
        <v>0</v>
      </c>
      <c r="X184" s="2">
        <f>MAX(MIN(IF(AND(AI183=1,AG184&lt;0),-1,1)*(W184-$C$9)/($C$8-$C$9)*$C$7-$C$29*AE184/T$2 -  AI183*$C$29/2,X$2),MAX(X$4:X183)*-1)</f>
        <v>-0.19877611615902296</v>
      </c>
      <c r="Y184" s="110">
        <f t="shared" si="197"/>
        <v>0</v>
      </c>
      <c r="Z184" s="110">
        <f t="shared" si="198"/>
        <v>0</v>
      </c>
      <c r="AA184" s="110">
        <f t="shared" si="199"/>
        <v>0</v>
      </c>
      <c r="AB184" s="110" t="e">
        <f t="shared" si="200"/>
        <v>#N/A</v>
      </c>
      <c r="AC184" s="88">
        <f t="shared" si="244"/>
        <v>0</v>
      </c>
      <c r="AD184" s="1">
        <f t="shared" si="201"/>
        <v>1</v>
      </c>
      <c r="AE184" s="110">
        <f t="shared" si="202"/>
        <v>0</v>
      </c>
      <c r="AF184" s="110" t="e">
        <f t="shared" si="203"/>
        <v>#N/A</v>
      </c>
      <c r="AG184" s="110">
        <f>IF(AI183=0,MIN('Drive Train'!$G$35-W183*$C$21*'Drive Train'!$G$38,AG183+W$2)-$C$3,IF(AE183-1&lt;=0,0,IF($C$32=Motors!$C$26,MAX(ABS('Drive Train'!$G$35-W183*$C$21*'Drive Train'!$G$38)*-1,AG183-W$2),MAX(0,ABS('Drive Train'!$G$35-W183*$C$21*'Drive Train'!$G$38)*-1,AG183-W$2))))</f>
        <v>0</v>
      </c>
      <c r="AH184" s="110">
        <f>'Drive Train'!$G$35-ABS(W184)*'DT-Prelim Calcs'!$C$21*'Drive Train'!$G$38</f>
        <v>12.7</v>
      </c>
      <c r="AI184" s="1">
        <f>IF(AJ184&gt;='Drive Train'!$G$30,1,0)</f>
        <v>1</v>
      </c>
      <c r="AJ184" s="110">
        <f>AJ183+0.5*Y184*'DT-Prelim Calcs'!$C$11^2+AE184*'DT-Prelim Calcs'!$C$11</f>
        <v>27.383415475911544</v>
      </c>
      <c r="AK184" s="110">
        <f t="shared" si="281"/>
        <v>0</v>
      </c>
      <c r="AL184" s="119">
        <f>AL183+'DT-Prelim Calcs'!$C$11</f>
        <v>7.2000000000000055</v>
      </c>
      <c r="AM184" s="2">
        <f>AW184/'Drive Train'!$G$35</f>
        <v>0.8214727901232175</v>
      </c>
      <c r="AN184" s="88">
        <f>AU184*12*60/(PI() * 'Drive Train'!$G$17)/AM$2*AM184</f>
        <v>3295.9770056469674</v>
      </c>
      <c r="AO184" s="2">
        <f>('DT-Prelim Calcs'!$C$6*AM184-AN184)/('DT-Prelim Calcs'!$C$6*AM184)*'DT-Prelim Calcs'!$C$7*AM184</f>
        <v>0.36250136387472565</v>
      </c>
      <c r="AP184" s="110">
        <f>AO184/'DT-Prelim Calcs'!$C$7*('DT-Prelim Calcs'!$C$8-'DT-Prelim Calcs'!$C$9)+'DT-Prelim Calcs'!$C$9</f>
        <v>25.110012264699581</v>
      </c>
      <c r="AQ184" s="110">
        <f t="shared" si="205"/>
        <v>25.110012264699581</v>
      </c>
      <c r="AR184" s="2">
        <f t="shared" si="245"/>
        <v>0.15695447707606389</v>
      </c>
      <c r="AS184" s="110">
        <f>AR184*'DT-Prelim Calcs'!$C$21/AM$2/'DT-Prelim Calcs'!$C$19/'DT-Prelim Calcs'!$C$18*3.39*'DT-Prelim Calcs'!$C$20</f>
        <v>1.7487553957863751</v>
      </c>
      <c r="AT184" s="88">
        <f t="shared" si="206"/>
        <v>0</v>
      </c>
      <c r="AU184" s="110">
        <f>AS183*'DT-Prelim Calcs'!$C$11+AU183</f>
        <v>35.013728701795891</v>
      </c>
      <c r="AV184" s="110">
        <f>AV183+0.5*AS184*'DT-Prelim Calcs'!$C$11^2+AU184*'DT-Prelim Calcs'!$C$11</f>
        <v>160.06257303521727</v>
      </c>
      <c r="AW184" s="110">
        <f>MIN('Drive Train'!$G$35-AQ183*'DT-Prelim Calcs'!$C$21*'Drive Train'!$G$38,AW183+AQ$2)</f>
        <v>10.432704434564862</v>
      </c>
      <c r="AX184" s="110">
        <f>'Drive Train'!$G$35-AQ184*'DT-Prelim Calcs'!$C$21*'Drive Train'!$G$38</f>
        <v>10.440098896177037</v>
      </c>
      <c r="AY184" s="1">
        <f>IF(AV184&gt;='Drive Train'!$G$30,1,0)</f>
        <v>1</v>
      </c>
      <c r="AZ184" s="110">
        <f t="shared" si="246"/>
        <v>0</v>
      </c>
      <c r="BA184" s="119">
        <f>BA183+'DT-Prelim Calcs'!$C$11</f>
        <v>7.2000000000000055</v>
      </c>
      <c r="BB184" s="2">
        <f>BL184/'Drive Train'!$G$35</f>
        <v>0.8721206192487112</v>
      </c>
      <c r="BC184" s="88">
        <f>BJ184*12*60/(PI() * 'Drive Train'!$G$17)/BB$2*BB184</f>
        <v>4072.2292054114828</v>
      </c>
      <c r="BD184" s="2">
        <f>('DT-Prelim Calcs'!$C$6*BB184-BC184)/('DT-Prelim Calcs'!$C$6*BB184)*'DT-Prelim Calcs'!$C$7*BB184</f>
        <v>0.24649774786154049</v>
      </c>
      <c r="BE184" s="110">
        <f>BD184/'DT-Prelim Calcs'!$C$7*('DT-Prelim Calcs'!$C$8-'DT-Prelim Calcs'!$C$9)+'DT-Prelim Calcs'!$C$9</f>
        <v>18.034614408576232</v>
      </c>
      <c r="BF184" s="110">
        <f t="shared" si="207"/>
        <v>18.034614408576232</v>
      </c>
      <c r="BG184" s="2">
        <f t="shared" si="247"/>
        <v>7.2898179485127446E-3</v>
      </c>
      <c r="BH184" s="110">
        <f>BG184*'DT-Prelim Calcs'!$C$21/BB$2/'DT-Prelim Calcs'!$C$19/'DT-Prelim Calcs'!$C$18*3.39*'DT-Prelim Calcs'!$C$20</f>
        <v>0.12634485696425202</v>
      </c>
      <c r="BI184" s="88">
        <f t="shared" si="208"/>
        <v>1</v>
      </c>
      <c r="BJ184" s="110">
        <f>BH183*'DT-Prelim Calcs'!$C$11+BJ183</f>
        <v>26.194945878168163</v>
      </c>
      <c r="BK184" s="110">
        <f>BK183+0.5*BH184*'DT-Prelim Calcs'!$C$11^2+BJ184*'DT-Prelim Calcs'!$C$11</f>
        <v>149.1187910747133</v>
      </c>
      <c r="BL184" s="110">
        <f>MIN('Drive Train'!$G$35-BF183*'DT-Prelim Calcs'!$C$21*'Drive Train'!$G$38,BL183+BF$2)</f>
        <v>11.075931864458632</v>
      </c>
      <c r="BM184" s="110">
        <f>'Drive Train'!$G$35-BF184*'DT-Prelim Calcs'!$C$21*'Drive Train'!$G$38</f>
        <v>11.076884703228139</v>
      </c>
      <c r="BN184" s="1">
        <f>IF(BK184&gt;='Drive Train'!$G$30,1,0)</f>
        <v>1</v>
      </c>
      <c r="BO184" s="110">
        <f t="shared" si="248"/>
        <v>0</v>
      </c>
      <c r="BP184" s="119">
        <f>BP183+'DT-Prelim Calcs'!$C$11</f>
        <v>7.2000000000000055</v>
      </c>
      <c r="BQ184" s="2">
        <f>CA184/'Drive Train'!$G$35</f>
        <v>0.87464475754813142</v>
      </c>
      <c r="BR184" s="88">
        <f>BY184*12*60/(PI() * 'Drive Train'!$G$17)/BQ$2*BQ184</f>
        <v>4110.4520629498302</v>
      </c>
      <c r="BS184" s="2">
        <f>('DT-Prelim Calcs'!$C$6*BQ184-BR184)/('DT-Prelim Calcs'!$C$6*BQ184)*'DT-Prelim Calcs'!$C$7*BQ184</f>
        <v>0.24082831897175913</v>
      </c>
      <c r="BT184" s="110">
        <f>BS184/'DT-Prelim Calcs'!$C$7*('DT-Prelim Calcs'!$C$8-'DT-Prelim Calcs'!$C$9)+'DT-Prelim Calcs'!$C$9</f>
        <v>17.688819455015096</v>
      </c>
      <c r="BU184" s="110">
        <f t="shared" si="209"/>
        <v>17.688819455015096</v>
      </c>
      <c r="BV184" s="2">
        <f t="shared" si="249"/>
        <v>7.1939759473171883E-5</v>
      </c>
      <c r="BW184" s="110">
        <f>BV184*'DT-Prelim Calcs'!$C$21/BQ$2/'DT-Prelim Calcs'!$C$19/'DT-Prelim Calcs'!$C$18*3.39*'DT-Prelim Calcs'!$C$20</f>
        <v>1.6921366507627481E-3</v>
      </c>
      <c r="BX184" s="88">
        <f t="shared" si="210"/>
        <v>1</v>
      </c>
      <c r="BY184" s="110">
        <f>BW183*'DT-Prelim Calcs'!$C$11+BY183</f>
        <v>19.42648247888587</v>
      </c>
      <c r="BZ184" s="110">
        <f>BZ183+0.5*BW184*'DT-Prelim Calcs'!$C$11^2+BY184*'DT-Prelim Calcs'!$C$11</f>
        <v>123.63741366586675</v>
      </c>
      <c r="CA184" s="110">
        <f>MIN('Drive Train'!$G$35-BU183*'DT-Prelim Calcs'!$C$21*'Drive Train'!$G$38,CA183+BU$2)</f>
        <v>11.107988420861268</v>
      </c>
      <c r="CB184" s="110">
        <f>'Drive Train'!$G$35-BU184*'DT-Prelim Calcs'!$C$21*'Drive Train'!$G$38</f>
        <v>11.108006249048641</v>
      </c>
      <c r="CC184" s="1">
        <f>IF(BZ184&gt;='Drive Train'!$G$30,1,0)</f>
        <v>1</v>
      </c>
      <c r="CD184" s="110">
        <f t="shared" si="250"/>
        <v>0</v>
      </c>
      <c r="CE184" s="119">
        <f>CE183+'DT-Prelim Calcs'!$C$11</f>
        <v>7.2000000000000055</v>
      </c>
      <c r="CF184" s="2">
        <f>CP184/'Drive Train'!$G$35</f>
        <v>0.87467052929328792</v>
      </c>
      <c r="CG184" s="88">
        <f>CN184*12*60/(PI() * 'Drive Train'!$G$17)/CF$2*CF184</f>
        <v>4110.8361206073059</v>
      </c>
      <c r="CH184" s="2">
        <f>('DT-Prelim Calcs'!$C$6*CF184-CG184)/('DT-Prelim Calcs'!$C$6*CF184)*'DT-Prelim Calcs'!$C$7*CF184</f>
        <v>0.24077193088293647</v>
      </c>
      <c r="CI184" s="110">
        <f>CH184/'DT-Prelim Calcs'!$C$7*('DT-Prelim Calcs'!$C$8-'DT-Prelim Calcs'!$C$9)+'DT-Prelim Calcs'!$C$9</f>
        <v>17.685380181512439</v>
      </c>
      <c r="CJ184" s="110">
        <f t="shared" si="211"/>
        <v>17.685380181512439</v>
      </c>
      <c r="CK184" s="2">
        <f t="shared" si="251"/>
        <v>1.5117410989695657E-7</v>
      </c>
      <c r="CL184" s="110">
        <f>CK184*'DT-Prelim Calcs'!$C$21/CF$2/'DT-Prelim Calcs'!$C$19/'DT-Prelim Calcs'!$C$18*3.39*'DT-Prelim Calcs'!$C$20</f>
        <v>4.4916045350293848E-6</v>
      </c>
      <c r="CM184" s="88">
        <f t="shared" si="212"/>
        <v>1</v>
      </c>
      <c r="CN184" s="110">
        <f>CL183*'DT-Prelim Calcs'!$C$11+CN183</f>
        <v>15.380282398836187</v>
      </c>
      <c r="CO184" s="110">
        <f>CO183+0.5*CL184*'DT-Prelim Calcs'!$C$11^2+CN184*'DT-Prelim Calcs'!$C$11</f>
        <v>102.70897478562694</v>
      </c>
      <c r="CP184" s="110">
        <f>MIN('Drive Train'!$G$35-CJ183*'DT-Prelim Calcs'!$C$21*'Drive Train'!$G$38,CP183+CJ$2)</f>
        <v>11.108315722024756</v>
      </c>
      <c r="CQ184" s="110">
        <f>'Drive Train'!$G$35-CJ184*'DT-Prelim Calcs'!$C$21*'Drive Train'!$G$38</f>
        <v>11.10831578366388</v>
      </c>
      <c r="CR184" s="1">
        <f>IF(CO184&gt;='Drive Train'!$G$30,1,0)</f>
        <v>1</v>
      </c>
      <c r="CS184" s="110">
        <f t="shared" si="252"/>
        <v>0</v>
      </c>
      <c r="CT184" s="119">
        <f>CT183+'DT-Prelim Calcs'!$C$11</f>
        <v>7.2000000000000055</v>
      </c>
      <c r="CU184" s="2">
        <f>DE184/'Drive Train'!$G$35</f>
        <v>0.87467058540506903</v>
      </c>
      <c r="CV184" s="88">
        <f>DC184*12*60/(PI() * 'Drive Train'!$G$17)/CU$2*CU184</f>
        <v>4110.8369395075561</v>
      </c>
      <c r="CW184" s="2">
        <f>('DT-Prelim Calcs'!$C$6*CU184-CV184)/('DT-Prelim Calcs'!$C$6*CU184)*'DT-Prelim Calcs'!$C$7*CU184</f>
        <v>0.24077181228661745</v>
      </c>
      <c r="CX184" s="110">
        <f>CW184/'DT-Prelim Calcs'!$C$7*('DT-Prelim Calcs'!$C$8-'DT-Prelim Calcs'!$C$9)+'DT-Prelim Calcs'!$C$9</f>
        <v>17.685372947978088</v>
      </c>
      <c r="CY184" s="110">
        <f t="shared" si="213"/>
        <v>17.685372947978088</v>
      </c>
      <c r="CZ184" s="2">
        <f t="shared" si="253"/>
        <v>6.0752181063605804E-11</v>
      </c>
      <c r="DA184" s="110">
        <f>CZ184*'DT-Prelim Calcs'!$C$21/CU$2/'DT-Prelim Calcs'!$C$19/'DT-Prelim Calcs'!$C$18*3.39*'DT-Prelim Calcs'!$C$20</f>
        <v>2.1810856570067457E-9</v>
      </c>
      <c r="DB184" s="88">
        <f t="shared" si="214"/>
        <v>1</v>
      </c>
      <c r="DC184" s="110">
        <f>DA183*'DT-Prelim Calcs'!$C$11+DC183</f>
        <v>12.72851129047867</v>
      </c>
      <c r="DD184" s="110">
        <f>DD183+0.5*DA184*'DT-Prelim Calcs'!$C$11^2+DC184*'DT-Prelim Calcs'!$C$11</f>
        <v>87.035849631121764</v>
      </c>
      <c r="DE184" s="110">
        <f>MIN('Drive Train'!$G$35-CY183*'DT-Prelim Calcs'!$C$21*'Drive Train'!$G$38,DE183+CY$2)</f>
        <v>11.108316434644376</v>
      </c>
      <c r="DF184" s="110">
        <f>'Drive Train'!$G$35-CY184*'DT-Prelim Calcs'!$C$21*'Drive Train'!$G$38</f>
        <v>11.108316434681971</v>
      </c>
      <c r="DG184" s="1">
        <f>IF(DD184&gt;='Drive Train'!$G$30,1,0)</f>
        <v>1</v>
      </c>
      <c r="DH184" s="110">
        <f t="shared" si="254"/>
        <v>0</v>
      </c>
      <c r="DI184" s="119">
        <f>DI183+'DT-Prelim Calcs'!$C$11</f>
        <v>7.2000000000000055</v>
      </c>
      <c r="DJ184" s="2">
        <f>DT184/'Drive Train'!$G$35</f>
        <v>0.87467058542861342</v>
      </c>
      <c r="DK184" s="88">
        <f>DR184*12*60/(PI() * 'Drive Train'!$G$17)/DJ$2*DJ184</f>
        <v>4110.8369398423029</v>
      </c>
      <c r="DL184" s="2">
        <f>('DT-Prelim Calcs'!$C$6*DJ184-DK184)/('DT-Prelim Calcs'!$C$6*DJ184)*'DT-Prelim Calcs'!$C$7*DJ184</f>
        <v>0.24077181223899433</v>
      </c>
      <c r="DM184" s="110">
        <f>DL184/'DT-Prelim Calcs'!$C$7*('DT-Prelim Calcs'!$C$8-'DT-Prelim Calcs'!$C$9)+'DT-Prelim Calcs'!$C$9</f>
        <v>17.685372945073411</v>
      </c>
      <c r="DN184" s="110">
        <f t="shared" si="215"/>
        <v>17.685372945073411</v>
      </c>
      <c r="DO184" s="2">
        <f t="shared" si="255"/>
        <v>4.0800696154974503E-15</v>
      </c>
      <c r="DP184" s="110">
        <f>DO184*'DT-Prelim Calcs'!$C$21/DJ$2/'DT-Prelim Calcs'!$C$19/'DT-Prelim Calcs'!$C$18*3.39*'DT-Prelim Calcs'!$C$20</f>
        <v>1.7173520784071494E-13</v>
      </c>
      <c r="DQ184" s="88">
        <f t="shared" si="216"/>
        <v>1</v>
      </c>
      <c r="DR184" s="110">
        <f>DP183*'DT-Prelim Calcs'!$C$11+DR183</f>
        <v>10.856671395411862</v>
      </c>
      <c r="DS184" s="110">
        <f>DS183+0.5*DP184*'DT-Prelim Calcs'!$C$11^2+DR184*'DT-Prelim Calcs'!$C$11</f>
        <v>75.20139553854915</v>
      </c>
      <c r="DT184" s="110">
        <f>MIN('Drive Train'!$G$35-DN183*'DT-Prelim Calcs'!$C$21*'Drive Train'!$G$38,DT183+DN$2)</f>
        <v>11.10831643494339</v>
      </c>
      <c r="DU184" s="110">
        <f>'Drive Train'!$G$35-DN184*'DT-Prelim Calcs'!$C$21*'Drive Train'!$G$38</f>
        <v>11.108316434943392</v>
      </c>
      <c r="DV184" s="1">
        <f>IF(DS184&gt;='Drive Train'!$G$30,1,0)</f>
        <v>1</v>
      </c>
      <c r="DW184" s="110">
        <f t="shared" si="256"/>
        <v>0</v>
      </c>
      <c r="DX184" s="119">
        <f>DX183+'DT-Prelim Calcs'!$C$11</f>
        <v>7.2000000000000055</v>
      </c>
      <c r="DY184" s="2">
        <f>EI184/'Drive Train'!$G$35</f>
        <v>0.87467058542861498</v>
      </c>
      <c r="DZ184" s="88">
        <f>EG184*12*60/(PI() * 'Drive Train'!$G$17)/DY$2*DY184</f>
        <v>4110.8369398423247</v>
      </c>
      <c r="EA184" s="2">
        <f>('DT-Prelim Calcs'!$C$6*DY184-DZ184)/('DT-Prelim Calcs'!$C$6*DY184)*'DT-Prelim Calcs'!$C$7*DY184</f>
        <v>0.24077181223899125</v>
      </c>
      <c r="EB184" s="110">
        <f>EA184/'DT-Prelim Calcs'!$C$7*('DT-Prelim Calcs'!$C$8-'DT-Prelim Calcs'!$C$9)+'DT-Prelim Calcs'!$C$9</f>
        <v>17.685372945073226</v>
      </c>
      <c r="EC184" s="110">
        <f t="shared" si="217"/>
        <v>17.685372945073226</v>
      </c>
      <c r="ED184" s="2">
        <f t="shared" si="257"/>
        <v>1.3877787807814457E-16</v>
      </c>
      <c r="EE184" s="110">
        <f>ED184*'DT-Prelim Calcs'!$C$21/DY$2/'DT-Prelim Calcs'!$C$19/'DT-Prelim Calcs'!$C$18*3.39*'DT-Prelim Calcs'!$C$20</f>
        <v>6.7003532470867188E-15</v>
      </c>
      <c r="EF184" s="88">
        <f t="shared" si="218"/>
        <v>1</v>
      </c>
      <c r="EG184" s="110">
        <f>EE183*'DT-Prelim Calcs'!$C$11+EG183</f>
        <v>9.4647904472821693</v>
      </c>
      <c r="EH184" s="110">
        <f>EH183+0.5*EE184*'DT-Prelim Calcs'!$C$11^2+EG184*'DT-Prelim Calcs'!$C$11</f>
        <v>66.070236074572392</v>
      </c>
      <c r="EI184" s="110">
        <f>MIN('Drive Train'!$G$35-EC183*'DT-Prelim Calcs'!$C$21*'Drive Train'!$G$38,EI183+EC$2)</f>
        <v>11.10831643494341</v>
      </c>
      <c r="EJ184" s="110">
        <f>'Drive Train'!$G$35-EC184*'DT-Prelim Calcs'!$C$21*'Drive Train'!$G$38</f>
        <v>11.10831643494341</v>
      </c>
      <c r="EK184" s="1">
        <f>IF(EH184&gt;='Drive Train'!$G$30,1,0)</f>
        <v>1</v>
      </c>
      <c r="EL184" s="110">
        <f t="shared" si="258"/>
        <v>0</v>
      </c>
      <c r="EM184" s="119">
        <f>EM183+'DT-Prelim Calcs'!$C$11</f>
        <v>7.2000000000000055</v>
      </c>
      <c r="EN184" s="2">
        <f>EX184/'Drive Train'!$G$35</f>
        <v>0.87467058542861498</v>
      </c>
      <c r="EO184" s="88">
        <f>EV184*12*60/(PI() * 'Drive Train'!$G$17)/EN$2*EN184</f>
        <v>4110.8369398423256</v>
      </c>
      <c r="EP184" s="2">
        <f>('DT-Prelim Calcs'!$C$6*EN184-EO184)/('DT-Prelim Calcs'!$C$6*EN184)*'DT-Prelim Calcs'!$C$7*EN184</f>
        <v>0.24077181223899105</v>
      </c>
      <c r="EQ184" s="110">
        <f>EP184/'DT-Prelim Calcs'!$C$7*('DT-Prelim Calcs'!$C$8-'DT-Prelim Calcs'!$C$9)+'DT-Prelim Calcs'!$C$9</f>
        <v>17.685372945073215</v>
      </c>
      <c r="ER184" s="110">
        <f t="shared" si="219"/>
        <v>17.685372945073215</v>
      </c>
      <c r="ES184" s="2">
        <f t="shared" si="259"/>
        <v>-8.3266726846886741E-17</v>
      </c>
      <c r="ET184" s="110">
        <f>ES184*'DT-Prelim Calcs'!$C$21/EN$2/'DT-Prelim Calcs'!$C$19/'DT-Prelim Calcs'!$C$18*3.39*'DT-Prelim Calcs'!$C$20</f>
        <v>-4.5356237364894706E-15</v>
      </c>
      <c r="EU184" s="88">
        <f t="shared" si="220"/>
        <v>1</v>
      </c>
      <c r="EV184" s="110">
        <f>ET183*'DT-Prelim Calcs'!$C$11+EV183</f>
        <v>8.3892460782728335</v>
      </c>
      <c r="EW184" s="110">
        <f>EW183+0.5*ET184*'DT-Prelim Calcs'!$C$11^2+EV184*'DT-Prelim Calcs'!$C$11</f>
        <v>58.859128110122683</v>
      </c>
      <c r="EX184" s="110">
        <f>MIN('Drive Train'!$G$35-ER183*'DT-Prelim Calcs'!$C$21*'Drive Train'!$G$38,EX183+ER$2)</f>
        <v>11.10831643494341</v>
      </c>
      <c r="EY184" s="110">
        <f>'Drive Train'!$G$35-ER184*'DT-Prelim Calcs'!$C$21*'Drive Train'!$G$38</f>
        <v>11.10831643494341</v>
      </c>
      <c r="EZ184" s="1">
        <f>IF(EW184&gt;='Drive Train'!$G$30,1,0)</f>
        <v>1</v>
      </c>
      <c r="FA184" s="110">
        <f t="shared" si="260"/>
        <v>0</v>
      </c>
      <c r="FB184" s="119">
        <f>FB183+'DT-Prelim Calcs'!$C$11</f>
        <v>7.2000000000000055</v>
      </c>
      <c r="FC184" s="2">
        <f>FM184/'Drive Train'!$G$35</f>
        <v>0.87467058542861498</v>
      </c>
      <c r="FD184" s="88">
        <f>FK184*12*60/(PI() * 'Drive Train'!$G$17)/FC$2*FC184</f>
        <v>4110.8369398423247</v>
      </c>
      <c r="FE184" s="2">
        <f>('DT-Prelim Calcs'!$C$6*FC184-FD184)/('DT-Prelim Calcs'!$C$6*FC184)*'DT-Prelim Calcs'!$C$7*FC184</f>
        <v>0.24077181223899125</v>
      </c>
      <c r="FF184" s="110">
        <f>FE184/'DT-Prelim Calcs'!$C$7*('DT-Prelim Calcs'!$C$8-'DT-Prelim Calcs'!$C$9)+'DT-Prelim Calcs'!$C$9</f>
        <v>17.685372945073226</v>
      </c>
      <c r="FG184" s="110">
        <f t="shared" si="221"/>
        <v>17.685372945073226</v>
      </c>
      <c r="FH184" s="2">
        <f t="shared" si="261"/>
        <v>1.1102230246251565E-16</v>
      </c>
      <c r="FI184" s="110">
        <f>FH184*'DT-Prelim Calcs'!$C$21/FC$2/'DT-Prelim Calcs'!$C$19/'DT-Prelim Calcs'!$C$18*3.39*'DT-Prelim Calcs'!$C$20</f>
        <v>6.7347140329692135E-15</v>
      </c>
      <c r="FJ184" s="88">
        <f t="shared" si="222"/>
        <v>1</v>
      </c>
      <c r="FK184" s="110">
        <f>FI183*'DT-Prelim Calcs'!$C$11+FK183</f>
        <v>7.5332005600817276</v>
      </c>
      <c r="FL184" s="110">
        <f>FL183+0.5*FI184*'DT-Prelim Calcs'!$C$11^2+FK184*'DT-Prelim Calcs'!$C$11</f>
        <v>53.043123038909684</v>
      </c>
      <c r="FM184" s="110">
        <f>MIN('Drive Train'!$G$35-FG183*'DT-Prelim Calcs'!$C$21*'Drive Train'!$G$38,FM183+FG$2)</f>
        <v>11.10831643494341</v>
      </c>
      <c r="FN184" s="110">
        <f>'Drive Train'!$G$35-FG184*'DT-Prelim Calcs'!$C$21*'Drive Train'!$G$38</f>
        <v>11.10831643494341</v>
      </c>
      <c r="FO184" s="1">
        <f>IF(FL184&gt;='Drive Train'!$G$30,1,0)</f>
        <v>1</v>
      </c>
      <c r="FP184" s="110">
        <f t="shared" si="262"/>
        <v>0</v>
      </c>
      <c r="FQ184" s="119">
        <f>FQ183+'DT-Prelim Calcs'!$C$11</f>
        <v>7.2000000000000055</v>
      </c>
      <c r="FR184" s="2">
        <f>GB184/'Drive Train'!$G$35</f>
        <v>0.87467058542861498</v>
      </c>
      <c r="FS184" s="88">
        <f>FZ184*12*60/(PI() * 'Drive Train'!$G$17)/FR$2*FR184</f>
        <v>4110.8369398423247</v>
      </c>
      <c r="FT184" s="2">
        <f>('DT-Prelim Calcs'!$C$6*FR184-FS184)/('DT-Prelim Calcs'!$C$6*FR184)*'DT-Prelim Calcs'!$C$7*FR184</f>
        <v>0.24077181223899125</v>
      </c>
      <c r="FU184" s="110">
        <f>FT184/'DT-Prelim Calcs'!$C$7*('DT-Prelim Calcs'!$C$8-'DT-Prelim Calcs'!$C$9)+'DT-Prelim Calcs'!$C$9</f>
        <v>17.685372945073226</v>
      </c>
      <c r="FV184" s="110">
        <f t="shared" si="223"/>
        <v>17.685372945073226</v>
      </c>
      <c r="FW184" s="2">
        <f t="shared" si="263"/>
        <v>1.3877787807814457E-16</v>
      </c>
      <c r="FX184" s="110">
        <f>FW184*'DT-Prelim Calcs'!$C$21/FR$2/'DT-Prelim Calcs'!$C$19/'DT-Prelim Calcs'!$C$18*3.39*'DT-Prelim Calcs'!$C$20</f>
        <v>9.2774121882739154E-15</v>
      </c>
      <c r="FY184" s="88">
        <f t="shared" si="224"/>
        <v>1</v>
      </c>
      <c r="FZ184" s="110">
        <f>FX183*'DT-Prelim Calcs'!$C$11+FZ183</f>
        <v>6.8356819897037893</v>
      </c>
      <c r="GA184" s="110">
        <f>GA183+0.5*FX184*'DT-Prelim Calcs'!$C$11^2+FZ184*'DT-Prelim Calcs'!$C$11</f>
        <v>48.260362481161117</v>
      </c>
      <c r="GB184" s="110">
        <f>MIN('Drive Train'!$G$35-FV183*'DT-Prelim Calcs'!$C$21*'Drive Train'!$G$38,GB183+FV$2)</f>
        <v>11.10831643494341</v>
      </c>
      <c r="GC184" s="110">
        <f>'Drive Train'!$G$35-FV184*'DT-Prelim Calcs'!$C$21*'Drive Train'!$G$38</f>
        <v>11.10831643494341</v>
      </c>
      <c r="GD184" s="1">
        <f>IF(GA184&gt;='Drive Train'!$G$30,1,0)</f>
        <v>1</v>
      </c>
      <c r="GE184" s="110">
        <f t="shared" si="264"/>
        <v>0</v>
      </c>
      <c r="GF184" s="119">
        <f>GF183+'DT-Prelim Calcs'!$C$11</f>
        <v>7.2000000000000055</v>
      </c>
      <c r="GG184" s="2">
        <f>GQ184/'Drive Train'!$G$35</f>
        <v>0.87467058541918918</v>
      </c>
      <c r="GH184" s="88">
        <f>GO184*12*60/(PI() * 'Drive Train'!$G$17)/GG$2*GG184</f>
        <v>4110.8369397090992</v>
      </c>
      <c r="GI184" s="2">
        <f>('DT-Prelim Calcs'!$C$6*GG184-GH184)/('DT-Prelim Calcs'!$C$6*GG184)*'DT-Prelim Calcs'!$C$7*GG184</f>
        <v>0.24077181225786673</v>
      </c>
      <c r="GJ184" s="110">
        <f>GI184/'DT-Prelim Calcs'!$C$7*('DT-Prelim Calcs'!$C$8-'DT-Prelim Calcs'!$C$9)+'DT-Prelim Calcs'!$C$9</f>
        <v>17.685372946224497</v>
      </c>
      <c r="GK184" s="110">
        <f t="shared" si="265"/>
        <v>17.685372946224497</v>
      </c>
      <c r="GL184" s="2">
        <f t="shared" si="266"/>
        <v>2.4084095828769136E-11</v>
      </c>
      <c r="GM184" s="110">
        <f>GL184*'DT-Prelim Calcs'!$C$21/GG$2/'DT-Prelim Calcs'!$C$19/'DT-Prelim Calcs'!$C$18*3.39*'DT-Prelim Calcs'!$C$20</f>
        <v>8.9446726460235911E-10</v>
      </c>
      <c r="GN184" s="88">
        <f t="shared" si="225"/>
        <v>1</v>
      </c>
      <c r="GO184" s="110">
        <f>GM183*'DT-Prelim Calcs'!$C$11+GO183</f>
        <v>12.304227581200653</v>
      </c>
      <c r="GP184" s="110">
        <f>GP183+0.5*GM184*'DT-Prelim Calcs'!$C$11^2+GO184*'DT-Prelim Calcs'!$C$11</f>
        <v>82.512134937360855</v>
      </c>
      <c r="GQ184" s="110">
        <f>MIN('Drive Train'!$G$35-GK183*'DT-Prelim Calcs'!$C$21*'Drive Train'!$G$38,GQ183+GK$2)</f>
        <v>11.108316434823703</v>
      </c>
      <c r="GR184" s="110">
        <f>'Drive Train'!$G$35-GK184*'DT-Prelim Calcs'!$C$21*'Drive Train'!$G$38</f>
        <v>11.108316434839795</v>
      </c>
      <c r="GS184" s="1">
        <f>IF(GP184&gt;='Drive Train'!$G$30,1,0)</f>
        <v>1</v>
      </c>
      <c r="GT184" s="110">
        <f t="shared" si="267"/>
        <v>0</v>
      </c>
      <c r="GU184" s="119">
        <f>GU183+'DT-Prelim Calcs'!$C$11</f>
        <v>7.2000000000000055</v>
      </c>
      <c r="GV184" s="2">
        <f>HF184/'Drive Train'!$G$35</f>
        <v>0.87467058542187737</v>
      </c>
      <c r="GW184" s="88">
        <f>HD184*12*60/(PI() * 'Drive Train'!$G$17)/GV$2*GV184</f>
        <v>4110.8369397470933</v>
      </c>
      <c r="GX184" s="2">
        <f>('DT-Prelim Calcs'!$C$6*GV184-GW184)/('DT-Prelim Calcs'!$C$6*GV184)*'DT-Prelim Calcs'!$C$7*GV184</f>
        <v>0.24077181225248376</v>
      </c>
      <c r="GY184" s="110">
        <f>GX184/'DT-Prelim Calcs'!$C$7*('DT-Prelim Calcs'!$C$8-'DT-Prelim Calcs'!$C$9)+'DT-Prelim Calcs'!$C$9</f>
        <v>17.685372945896173</v>
      </c>
      <c r="GZ184" s="110">
        <f t="shared" si="226"/>
        <v>17.685372945896173</v>
      </c>
      <c r="HA184" s="2">
        <f t="shared" si="268"/>
        <v>1.7215728842501221E-11</v>
      </c>
      <c r="HB184" s="110">
        <f>HA184*'DT-Prelim Calcs'!$C$21/GV$2/'DT-Prelim Calcs'!$C$19/'DT-Prelim Calcs'!$C$18*3.39*'DT-Prelim Calcs'!$C$20</f>
        <v>6.3938069319146173E-10</v>
      </c>
      <c r="HC184" s="88">
        <f t="shared" si="227"/>
        <v>1</v>
      </c>
      <c r="HD184" s="110">
        <f>HB183*'DT-Prelim Calcs'!$C$11+HD183</f>
        <v>12.30422758127656</v>
      </c>
      <c r="HE184" s="110">
        <f>HE183+0.5*HB184*'DT-Prelim Calcs'!$C$11^2+HD184*'DT-Prelim Calcs'!$C$11</f>
        <v>83.17975196141866</v>
      </c>
      <c r="HF184" s="110">
        <f>MIN('Drive Train'!$G$35-GZ183*'DT-Prelim Calcs'!$C$21*'Drive Train'!$G$38,HF183+GZ$2)</f>
        <v>11.108316434857842</v>
      </c>
      <c r="HG184" s="110">
        <f>'Drive Train'!$G$35-GZ184*'DT-Prelim Calcs'!$C$21*'Drive Train'!$G$38</f>
        <v>11.108316434869344</v>
      </c>
      <c r="HH184" s="1">
        <f>IF(HE184&gt;='Drive Train'!$G$30,1,0)</f>
        <v>1</v>
      </c>
      <c r="HI184" s="110">
        <f t="shared" si="269"/>
        <v>0</v>
      </c>
      <c r="HJ184" s="119">
        <f>HJ183+'DT-Prelim Calcs'!$C$11</f>
        <v>7.2000000000000055</v>
      </c>
      <c r="HK184" s="2">
        <f>HU184/'Drive Train'!$G$35</f>
        <v>0.87467058542317988</v>
      </c>
      <c r="HL184" s="88">
        <f>HS184*12*60/(PI() * 'Drive Train'!$G$17)/HK$2*HK184</f>
        <v>4110.8369397655024</v>
      </c>
      <c r="HM184" s="2">
        <f>('DT-Prelim Calcs'!$C$6*HK184-HL184)/('DT-Prelim Calcs'!$C$6*HK184)*'DT-Prelim Calcs'!$C$7*HK184</f>
        <v>0.24077181224987571</v>
      </c>
      <c r="HN184" s="110">
        <f>HM184/'DT-Prelim Calcs'!$C$7*('DT-Prelim Calcs'!$C$8-'DT-Prelim Calcs'!$C$9)+'DT-Prelim Calcs'!$C$9</f>
        <v>17.6853729457371</v>
      </c>
      <c r="HO184" s="110">
        <f t="shared" si="228"/>
        <v>17.6853729457371</v>
      </c>
      <c r="HP184" s="2">
        <f t="shared" si="270"/>
        <v>1.3888001859641008E-11</v>
      </c>
      <c r="HQ184" s="110">
        <f>HP184*'DT-Prelim Calcs'!$C$21/HK$2/'DT-Prelim Calcs'!$C$19/'DT-Prelim Calcs'!$C$18*3.39*'DT-Prelim Calcs'!$C$20</f>
        <v>5.1579113131358256E-10</v>
      </c>
      <c r="HR184" s="88">
        <f t="shared" si="229"/>
        <v>1</v>
      </c>
      <c r="HS184" s="110">
        <f>HQ183*'DT-Prelim Calcs'!$C$11+HS183</f>
        <v>12.304227581313338</v>
      </c>
      <c r="HT184" s="110">
        <f>HT183+0.5*HQ184*'DT-Prelim Calcs'!$C$11^2+HS184*'DT-Prelim Calcs'!$C$11</f>
        <v>83.648474726204157</v>
      </c>
      <c r="HU184" s="110">
        <f>MIN('Drive Train'!$G$35-HO183*'DT-Prelim Calcs'!$C$21*'Drive Train'!$G$38,HU183+HO$2)</f>
        <v>11.108316434874384</v>
      </c>
      <c r="HV184" s="110">
        <f>'Drive Train'!$G$35-HO184*'DT-Prelim Calcs'!$C$21*'Drive Train'!$G$38</f>
        <v>11.10831643488366</v>
      </c>
      <c r="HW184" s="1">
        <f>IF(HT184&gt;='Drive Train'!$G$30,1,0)</f>
        <v>1</v>
      </c>
      <c r="HX184" s="110">
        <f t="shared" si="271"/>
        <v>0</v>
      </c>
      <c r="HY184" s="119">
        <f>HY183+'DT-Prelim Calcs'!$C$11</f>
        <v>7.2000000000000055</v>
      </c>
      <c r="HZ184" s="2">
        <f>IJ184/'Drive Train'!$G$35</f>
        <v>0.87467058542388021</v>
      </c>
      <c r="IA184" s="88">
        <f>IH184*12*60/(PI() * 'Drive Train'!$G$17)/HZ$2*HZ184</f>
        <v>4110.8369397754032</v>
      </c>
      <c r="IB184" s="2">
        <f>('DT-Prelim Calcs'!$C$6*HZ184-IA184)/('DT-Prelim Calcs'!$C$6*HZ184)*'DT-Prelim Calcs'!$C$7*HZ184</f>
        <v>0.24077181224847277</v>
      </c>
      <c r="IC184" s="110">
        <f>IB184/'DT-Prelim Calcs'!$C$7*('DT-Prelim Calcs'!$C$8-'DT-Prelim Calcs'!$C$9)+'DT-Prelim Calcs'!$C$9</f>
        <v>17.68537294565153</v>
      </c>
      <c r="ID184" s="110">
        <f t="shared" si="230"/>
        <v>17.68537294565153</v>
      </c>
      <c r="IE184" s="2">
        <f t="shared" si="272"/>
        <v>1.2097961521462253E-11</v>
      </c>
      <c r="IF184" s="110">
        <f>IE184*'DT-Prelim Calcs'!$C$21/HZ$2/'DT-Prelim Calcs'!$C$19/'DT-Prelim Calcs'!$C$18*3.39*'DT-Prelim Calcs'!$C$20</f>
        <v>4.493102263959882E-10</v>
      </c>
      <c r="IG184" s="88">
        <f t="shared" si="231"/>
        <v>1</v>
      </c>
      <c r="IH184" s="110">
        <f>IF183*'DT-Prelim Calcs'!$C$11+IH183</f>
        <v>12.304227581333118</v>
      </c>
      <c r="II184" s="110">
        <f>II183+0.5*IF184*'DT-Prelim Calcs'!$C$11^2+IH184*'DT-Prelim Calcs'!$C$11</f>
        <v>83.977540097468264</v>
      </c>
      <c r="IJ184" s="110">
        <f>MIN('Drive Train'!$G$35-ID183*'DT-Prelim Calcs'!$C$21*'Drive Train'!$G$38,IJ183+ID$2)</f>
        <v>11.108316434883278</v>
      </c>
      <c r="IK184" s="110">
        <f>'Drive Train'!$G$35-ID184*'DT-Prelim Calcs'!$C$21*'Drive Train'!$G$38</f>
        <v>11.108316434891362</v>
      </c>
      <c r="IL184" s="1">
        <f>IF(II184&gt;='Drive Train'!$G$30,1,0)</f>
        <v>1</v>
      </c>
      <c r="IM184" s="110">
        <f t="shared" si="273"/>
        <v>0</v>
      </c>
      <c r="IN184" s="119">
        <f>IN183+'DT-Prelim Calcs'!$C$11</f>
        <v>7.2000000000000055</v>
      </c>
      <c r="IO184" s="2">
        <f>IY184/'Drive Train'!$G$35</f>
        <v>0.87467058542429144</v>
      </c>
      <c r="IP184" s="88">
        <f>IW184*12*60/(PI() * 'Drive Train'!$G$17)/IO$2*IO184</f>
        <v>4110.836939781213</v>
      </c>
      <c r="IQ184" s="2">
        <f>('DT-Prelim Calcs'!$C$6*IO184-IP184)/('DT-Prelim Calcs'!$C$6*IO184)*'DT-Prelim Calcs'!$C$7*IO184</f>
        <v>0.24077181224764979</v>
      </c>
      <c r="IR184" s="110">
        <f>IQ184/'DT-Prelim Calcs'!$C$7*('DT-Prelim Calcs'!$C$8-'DT-Prelim Calcs'!$C$9)+'DT-Prelim Calcs'!$C$9</f>
        <v>17.685372945601337</v>
      </c>
      <c r="IS184" s="110">
        <f t="shared" si="232"/>
        <v>17.685372945601337</v>
      </c>
      <c r="IT184" s="2">
        <f t="shared" si="274"/>
        <v>1.1047884829196164E-11</v>
      </c>
      <c r="IU184" s="110">
        <f>IT184*'DT-Prelim Calcs'!$C$21/IO$2/'DT-Prelim Calcs'!$C$19/'DT-Prelim Calcs'!$C$18*3.39*'DT-Prelim Calcs'!$C$20</f>
        <v>4.10311078027214E-10</v>
      </c>
      <c r="IV184" s="88">
        <f t="shared" si="233"/>
        <v>1</v>
      </c>
      <c r="IW184" s="110">
        <f>IU183*'DT-Prelim Calcs'!$C$11+IW183</f>
        <v>12.304227581344726</v>
      </c>
      <c r="IX184" s="110">
        <f>IX183+0.5*IU184*'DT-Prelim Calcs'!$C$11^2+IW184*'DT-Prelim Calcs'!$C$11</f>
        <v>84.210257878922434</v>
      </c>
      <c r="IY184" s="110">
        <f>MIN('Drive Train'!$G$35-IS183*'DT-Prelim Calcs'!$C$21*'Drive Train'!$G$38,IY183+IS$2)</f>
        <v>11.108316434888501</v>
      </c>
      <c r="IZ184" s="110">
        <f>'Drive Train'!$G$35-IS184*'DT-Prelim Calcs'!$C$21*'Drive Train'!$G$38</f>
        <v>11.10831643489588</v>
      </c>
      <c r="JA184" s="1">
        <f>IF(IX184&gt;='Drive Train'!$G$30,1,0)</f>
        <v>1</v>
      </c>
      <c r="JB184" s="110">
        <f t="shared" si="275"/>
        <v>0</v>
      </c>
      <c r="JC184" s="119">
        <f>JC183+'DT-Prelim Calcs'!$C$11</f>
        <v>7.2000000000000055</v>
      </c>
      <c r="JD184" s="2">
        <f>JN184/'Drive Train'!$G$35</f>
        <v>0.87467058542453202</v>
      </c>
      <c r="JE184" s="88">
        <f>JL184*12*60/(PI() * 'Drive Train'!$G$17)/JD$2*JD184</f>
        <v>4110.8369397846163</v>
      </c>
      <c r="JF184" s="2">
        <f>('DT-Prelim Calcs'!$C$6*JD184-JE184)/('DT-Prelim Calcs'!$C$6*JD184)*'DT-Prelim Calcs'!$C$7*JD184</f>
        <v>0.24077181224716734</v>
      </c>
      <c r="JG184" s="110">
        <f>JF184/'DT-Prelim Calcs'!$C$7*('DT-Prelim Calcs'!$C$8-'DT-Prelim Calcs'!$C$9)+'DT-Prelim Calcs'!$C$9</f>
        <v>17.68537294557191</v>
      </c>
      <c r="JH184" s="110">
        <f t="shared" si="234"/>
        <v>17.68537294557191</v>
      </c>
      <c r="JI184" s="2">
        <f t="shared" si="276"/>
        <v>1.0432377184343977E-11</v>
      </c>
      <c r="JJ184" s="110">
        <f>JI184*'DT-Prelim Calcs'!$C$21/JD$2/'DT-Prelim Calcs'!$C$19/'DT-Prelim Calcs'!$C$18*3.39*'DT-Prelim Calcs'!$C$20</f>
        <v>3.8745153439530709E-10</v>
      </c>
      <c r="JK184" s="88">
        <f t="shared" si="235"/>
        <v>1</v>
      </c>
      <c r="JL184" s="110">
        <f>JJ183*'DT-Prelim Calcs'!$C$11+JL183</f>
        <v>12.304227581351526</v>
      </c>
      <c r="JM184" s="110">
        <f>JM183+0.5*JJ184*'DT-Prelim Calcs'!$C$11^2+JL184*'DT-Prelim Calcs'!$C$11</f>
        <v>84.36789062308182</v>
      </c>
      <c r="JN184" s="110">
        <f>MIN('Drive Train'!$G$35-JH183*'DT-Prelim Calcs'!$C$21*'Drive Train'!$G$38,JN183+JH$2)</f>
        <v>11.108316434891556</v>
      </c>
      <c r="JO184" s="110">
        <f>'Drive Train'!$G$35-JH184*'DT-Prelim Calcs'!$C$21*'Drive Train'!$G$38</f>
        <v>11.108316434898528</v>
      </c>
      <c r="JP184" s="1">
        <f>IF(JM184&gt;='Drive Train'!$G$30,1,0)</f>
        <v>1</v>
      </c>
      <c r="JQ184" s="110">
        <f>MIN(JG184,'DT-Prelim Calcs'!$C$10)*'DT-Prelim Calcs'!$C$11*1000/60/60*(1-JP184)</f>
        <v>0</v>
      </c>
      <c r="JR184" s="119">
        <f>JR183+'DT-Prelim Calcs'!$C$11</f>
        <v>7.2000000000000055</v>
      </c>
      <c r="JS184" s="2">
        <f>KC184/'Drive Train'!$G$35</f>
        <v>0.87467058542462051</v>
      </c>
      <c r="JT184" s="88">
        <f>KA184*12*60/(PI() * 'Drive Train'!$G$17)/JS$2*JS184</f>
        <v>4110.8369397858669</v>
      </c>
      <c r="JU184" s="2">
        <f>('DT-Prelim Calcs'!$C$6*JS184-JT184)/('DT-Prelim Calcs'!$C$6*JS184)*'DT-Prelim Calcs'!$C$7*JS184</f>
        <v>0.24077181224699012</v>
      </c>
      <c r="JV184" s="110">
        <f>JU184/'DT-Prelim Calcs'!$C$7*('DT-Prelim Calcs'!$C$8-'DT-Prelim Calcs'!$C$9)+'DT-Prelim Calcs'!$C$9</f>
        <v>17.685372945561099</v>
      </c>
      <c r="JW184" s="110">
        <f t="shared" si="236"/>
        <v>17.685372945561099</v>
      </c>
      <c r="JX184" s="2">
        <f t="shared" si="277"/>
        <v>1.0206196998652217E-11</v>
      </c>
      <c r="JY184" s="110">
        <f>JX184*'DT-Prelim Calcs'!$C$21/JS$2/'DT-Prelim Calcs'!$C$19/'DT-Prelim Calcs'!$C$18*3.39*'DT-Prelim Calcs'!$C$20</f>
        <v>3.7905135307061336E-10</v>
      </c>
      <c r="JZ184" s="88">
        <f t="shared" si="237"/>
        <v>1</v>
      </c>
      <c r="KA184" s="110">
        <f>JY183*'DT-Prelim Calcs'!$C$11+KA183</f>
        <v>12.304227581354025</v>
      </c>
      <c r="KB184" s="110">
        <f>KB183+0.5*JY184*'DT-Prelim Calcs'!$C$11^2+KA184*'DT-Prelim Calcs'!$C$11</f>
        <v>84.429980706413204</v>
      </c>
      <c r="KC184" s="110">
        <f>MIN('Drive Train'!$G$35-JW183*'DT-Prelim Calcs'!$C$21*'Drive Train'!$G$38,KC183+JW$2)</f>
        <v>11.10831643489268</v>
      </c>
      <c r="KD184" s="110">
        <f>'Drive Train'!$G$35-JW184*'DT-Prelim Calcs'!$C$21*'Drive Train'!$G$38</f>
        <v>11.1083164348995</v>
      </c>
      <c r="KE184" s="1">
        <f>IF(KB184&gt;='Drive Train'!$G$30,1,0)</f>
        <v>1</v>
      </c>
      <c r="KF184" s="110">
        <f>MIN(JV184,'DT-Prelim Calcs'!$C$10)*'DT-Prelim Calcs'!$C$11*1000/60/60*(1-KE184)</f>
        <v>0</v>
      </c>
      <c r="KG184" s="119">
        <f>KG183+'DT-Prelim Calcs'!$C$11</f>
        <v>7.2000000000000055</v>
      </c>
      <c r="KH184" s="2">
        <f>KR184/'Drive Train'!$G$35</f>
        <v>0.87467058542461396</v>
      </c>
      <c r="KI184" s="88">
        <f>KP184*12*60/(PI() * 'Drive Train'!$G$17)/KH$2*KH184</f>
        <v>4110.8369397857741</v>
      </c>
      <c r="KJ184" s="2">
        <f>('DT-Prelim Calcs'!$C$6*KH184-KI184)/('DT-Prelim Calcs'!$C$6*KH184)*'DT-Prelim Calcs'!$C$7*KH184</f>
        <v>0.24077181224700331</v>
      </c>
      <c r="KK184" s="110">
        <f>KJ184/'DT-Prelim Calcs'!$C$7*('DT-Prelim Calcs'!$C$8-'DT-Prelim Calcs'!$C$9)+'DT-Prelim Calcs'!$C$9</f>
        <v>17.685372945561905</v>
      </c>
      <c r="KL184" s="110">
        <f t="shared" si="238"/>
        <v>17.685372945561905</v>
      </c>
      <c r="KM184" s="2">
        <f t="shared" si="278"/>
        <v>1.022307238862652E-11</v>
      </c>
      <c r="KN184" s="110">
        <f>KM184*'DT-Prelim Calcs'!$C$21/KH$2/'DT-Prelim Calcs'!$C$19/'DT-Prelim Calcs'!$C$18*3.39*'DT-Prelim Calcs'!$C$20</f>
        <v>3.7967809380511002E-10</v>
      </c>
      <c r="KO184" s="88">
        <f t="shared" si="239"/>
        <v>1</v>
      </c>
      <c r="KP184" s="110">
        <f>KN183*'DT-Prelim Calcs'!$C$11+KP183</f>
        <v>12.304227581353839</v>
      </c>
      <c r="KQ184" s="110">
        <f>KQ183+0.5*KN184*'DT-Prelim Calcs'!$C$11^2+KP184*'DT-Prelim Calcs'!$C$11</f>
        <v>84.425425270454298</v>
      </c>
      <c r="KR184" s="110">
        <f>MIN('Drive Train'!$G$35-KL183*'DT-Prelim Calcs'!$C$21*'Drive Train'!$G$38,KR183+KL$2)</f>
        <v>11.108316434892597</v>
      </c>
      <c r="KS184" s="110">
        <f>'Drive Train'!$G$35-KL184*'DT-Prelim Calcs'!$C$21*'Drive Train'!$G$38</f>
        <v>11.108316434899429</v>
      </c>
      <c r="KT184" s="1">
        <f>IF(KQ184&gt;='Drive Train'!$G$30,1,0)</f>
        <v>1</v>
      </c>
      <c r="KU184" s="110">
        <f>MIN(KK184,'DT-Prelim Calcs'!$C$10)*'DT-Prelim Calcs'!$C$11*1000/60/60*(1-KT184)</f>
        <v>0</v>
      </c>
      <c r="KV184" s="119">
        <f>KV183+'DT-Prelim Calcs'!$C$11</f>
        <v>7.2000000000000055</v>
      </c>
      <c r="KW184" s="2">
        <f>LG184/'Drive Train'!$G$35</f>
        <v>0.87467058542462017</v>
      </c>
      <c r="KX184" s="88">
        <f>LE184*12*60/(PI() * 'Drive Train'!$G$17)/KW$2*KW184</f>
        <v>4110.8369397858623</v>
      </c>
      <c r="KY184" s="2">
        <f>('DT-Prelim Calcs'!$C$6*KW184-KX184)/('DT-Prelim Calcs'!$C$6*KW184)*'DT-Prelim Calcs'!$C$7*KW184</f>
        <v>0.24077181224699079</v>
      </c>
      <c r="KZ184" s="110">
        <f>KY184/'DT-Prelim Calcs'!$C$7*('DT-Prelim Calcs'!$C$8-'DT-Prelim Calcs'!$C$9)+'DT-Prelim Calcs'!$C$9</f>
        <v>17.685372945561141</v>
      </c>
      <c r="LA184" s="110">
        <f t="shared" si="240"/>
        <v>17.685372945561141</v>
      </c>
      <c r="LB184" s="2">
        <f t="shared" si="279"/>
        <v>1.0207112932647533E-11</v>
      </c>
      <c r="LC184" s="110">
        <f>LB184*'DT-Prelim Calcs'!$C$21/KW$2/'DT-Prelim Calcs'!$C$19/'DT-Prelim Calcs'!$C$18*3.39*'DT-Prelim Calcs'!$C$20</f>
        <v>3.7908537024863693E-10</v>
      </c>
      <c r="LD184" s="88">
        <f t="shared" si="241"/>
        <v>1</v>
      </c>
      <c r="LE184" s="110">
        <f>LC183*'DT-Prelim Calcs'!$C$11+LE183</f>
        <v>12.304227581354015</v>
      </c>
      <c r="LF184" s="110">
        <f>LF183+0.5*LC184*'DT-Prelim Calcs'!$C$11^2+LE184*'DT-Prelim Calcs'!$C$11</f>
        <v>84.42976562193779</v>
      </c>
      <c r="LG184" s="110">
        <f>MIN('Drive Train'!$G$35-LA183*'DT-Prelim Calcs'!$C$21*'Drive Train'!$G$38,LG183+LA$2)</f>
        <v>11.108316434892675</v>
      </c>
      <c r="LH184" s="110">
        <f>'Drive Train'!$G$35-LA184*'DT-Prelim Calcs'!$C$21*'Drive Train'!$G$38</f>
        <v>11.108316434899496</v>
      </c>
      <c r="LI184" s="1">
        <f>IF(LF184&gt;='Drive Train'!$G$30,1,0)</f>
        <v>1</v>
      </c>
      <c r="LJ184" s="110">
        <f>MIN(KZ184,'DT-Prelim Calcs'!$C$10)*'DT-Prelim Calcs'!$C$11*1000/60/60*(1-LI184)</f>
        <v>0</v>
      </c>
      <c r="LK184" s="119">
        <f>LK183+'DT-Prelim Calcs'!$C$11</f>
        <v>7.2000000000000055</v>
      </c>
      <c r="LL184" s="2">
        <f>LV184/'Drive Train'!$G$35</f>
        <v>0.8746705854246154</v>
      </c>
      <c r="LM184" s="88">
        <f>LT184*12*60/(PI() * 'Drive Train'!$G$17)/LL$2*LL184</f>
        <v>4110.8369397857959</v>
      </c>
      <c r="LN184" s="2">
        <f>('DT-Prelim Calcs'!$C$6*LL184-LM184)/('DT-Prelim Calcs'!$C$6*LL184)*'DT-Prelim Calcs'!$C$7*LL184</f>
        <v>0.24077181224700017</v>
      </c>
      <c r="LO184" s="110">
        <f>LN184/'DT-Prelim Calcs'!$C$7*('DT-Prelim Calcs'!$C$8-'DT-Prelim Calcs'!$C$9)+'DT-Prelim Calcs'!$C$9</f>
        <v>17.68537294556171</v>
      </c>
      <c r="LP184" s="110">
        <f t="shared" si="242"/>
        <v>17.68537294556171</v>
      </c>
      <c r="LQ184" s="2">
        <f t="shared" si="280"/>
        <v>1.0219020074586638E-11</v>
      </c>
      <c r="LR184" s="110">
        <f>LQ184*'DT-Prelim Calcs'!$C$21/LL$2/'DT-Prelim Calcs'!$C$19/'DT-Prelim Calcs'!$C$18*3.39*'DT-Prelim Calcs'!$C$20</f>
        <v>3.7952759356294462E-10</v>
      </c>
      <c r="LS184" s="88">
        <f t="shared" si="243"/>
        <v>1</v>
      </c>
      <c r="LT184" s="110">
        <f>LR183*'DT-Prelim Calcs'!$C$11+LT183</f>
        <v>12.304227581353883</v>
      </c>
      <c r="LU184" s="110">
        <f>LU183+0.5*LR184*'DT-Prelim Calcs'!$C$11^2+LT184*'DT-Prelim Calcs'!$C$11</f>
        <v>84.426890038219497</v>
      </c>
      <c r="LV184" s="110">
        <f>MIN('Drive Train'!$G$35-LP183*'DT-Prelim Calcs'!$C$21*'Drive Train'!$G$38,LV183+LP$2)</f>
        <v>11.108316434892615</v>
      </c>
      <c r="LW184" s="110">
        <f>'Drive Train'!$G$35-LP184*'DT-Prelim Calcs'!$C$21*'Drive Train'!$G$38</f>
        <v>11.108316434899445</v>
      </c>
      <c r="LX184" s="1">
        <f>IF(LU184&gt;='Drive Train'!$G$30,1,0)</f>
        <v>1</v>
      </c>
      <c r="LY184" s="110">
        <f>MIN(LO184,'DT-Prelim Calcs'!$C$10)*'DT-Prelim Calcs'!$C$11*1000/60/60*(1-LX184)</f>
        <v>0</v>
      </c>
      <c r="LZ184" s="119">
        <f>LZ183+'DT-Prelim Calcs'!$C$11</f>
        <v>7.2000000000000055</v>
      </c>
    </row>
    <row r="185" spans="18:338" x14ac:dyDescent="0.2">
      <c r="R185" s="119">
        <f>R184+'DT-Prelim Calcs'!$C$11</f>
        <v>7.2400000000000055</v>
      </c>
      <c r="S185" s="2">
        <f>AG185/'Drive Train'!$G$35</f>
        <v>0</v>
      </c>
      <c r="T185" s="88">
        <f>AE185*12*60/(PI() * 'Drive Train'!$G$17)/S$2*ABS(S185)</f>
        <v>0</v>
      </c>
      <c r="U185" s="2">
        <f>IF(OR(AD184=1,AND($C$32=Motors!$C$28,'DT-Prelim Calcs'!AI184=1)),0,IF(AG185=0,-(V184+$C$9)/($C$8-$C$9)*$C$7,($C$6*S185-T185)/($C$6*S185)*$C$7*S185))</f>
        <v>0</v>
      </c>
      <c r="V185" s="110">
        <f>IF(AND(AD184=1,AI184=1),0,ABS(U185/$C$7*($C$8-$C$9)+$C$9) *'Drive Train'!$K$55 + V184*(1-'Drive Train'!$K$55))</f>
        <v>0</v>
      </c>
      <c r="W185" s="110">
        <f t="shared" si="196"/>
        <v>0</v>
      </c>
      <c r="X185" s="2">
        <f>MAX(MIN(IF(AND(AI184=1,AG185&lt;0),-1,1)*(W185-$C$9)/($C$8-$C$9)*$C$7-$C$29*AE185/T$2 -  AI184*$C$29/2,X$2),MAX(X$4:X184)*-1)</f>
        <v>-0.19877611615902296</v>
      </c>
      <c r="Y185" s="110">
        <f t="shared" si="197"/>
        <v>0</v>
      </c>
      <c r="Z185" s="110">
        <f t="shared" si="198"/>
        <v>0</v>
      </c>
      <c r="AA185" s="110">
        <f t="shared" si="199"/>
        <v>0</v>
      </c>
      <c r="AB185" s="110" t="e">
        <f t="shared" si="200"/>
        <v>#N/A</v>
      </c>
      <c r="AC185" s="88">
        <f t="shared" si="244"/>
        <v>0</v>
      </c>
      <c r="AD185" s="1">
        <f t="shared" si="201"/>
        <v>1</v>
      </c>
      <c r="AE185" s="110">
        <f t="shared" si="202"/>
        <v>0</v>
      </c>
      <c r="AF185" s="110" t="e">
        <f t="shared" si="203"/>
        <v>#N/A</v>
      </c>
      <c r="AG185" s="110">
        <f>IF(AI184=0,MIN('Drive Train'!$G$35-W184*$C$21*'Drive Train'!$G$38,AG184+W$2)-$C$3,IF(AE184-1&lt;=0,0,IF($C$32=Motors!$C$26,MAX(ABS('Drive Train'!$G$35-W184*$C$21*'Drive Train'!$G$38)*-1,AG184-W$2),MAX(0,ABS('Drive Train'!$G$35-W184*$C$21*'Drive Train'!$G$38)*-1,AG184-W$2))))</f>
        <v>0</v>
      </c>
      <c r="AH185" s="110">
        <f>'Drive Train'!$G$35-ABS(W185)*'DT-Prelim Calcs'!$C$21*'Drive Train'!$G$38</f>
        <v>12.7</v>
      </c>
      <c r="AI185" s="1">
        <f>IF(AJ185&gt;='Drive Train'!$G$30,1,0)</f>
        <v>1</v>
      </c>
      <c r="AJ185" s="110">
        <f>AJ184+0.5*Y185*'DT-Prelim Calcs'!$C$11^2+AE185*'DT-Prelim Calcs'!$C$11</f>
        <v>27.383415475911544</v>
      </c>
      <c r="AK185" s="110">
        <f t="shared" si="281"/>
        <v>0</v>
      </c>
      <c r="AL185" s="119">
        <f>AL184+'DT-Prelim Calcs'!$C$11</f>
        <v>7.2400000000000055</v>
      </c>
      <c r="AM185" s="2">
        <f>AW185/'Drive Train'!$G$35</f>
        <v>0.82205503119504231</v>
      </c>
      <c r="AN185" s="88">
        <f>AU185*12*60/(PI() * 'Drive Train'!$G$17)/AM$2*AM185</f>
        <v>3304.9024685871359</v>
      </c>
      <c r="AO185" s="2">
        <f>('DT-Prelim Calcs'!$C$6*AM185-AN185)/('DT-Prelim Calcs'!$C$6*AM185)*'DT-Prelim Calcs'!$C$7*AM185</f>
        <v>0.3611673746857183</v>
      </c>
      <c r="AP185" s="110">
        <f>AO185/'DT-Prelim Calcs'!$C$7*('DT-Prelim Calcs'!$C$8-'DT-Prelim Calcs'!$C$9)+'DT-Prelim Calcs'!$C$9</f>
        <v>25.028648385086363</v>
      </c>
      <c r="AQ185" s="110">
        <f t="shared" si="205"/>
        <v>25.028648385086363</v>
      </c>
      <c r="AR185" s="2">
        <f t="shared" si="245"/>
        <v>0.15520984755744457</v>
      </c>
      <c r="AS185" s="110">
        <f>AR185*'DT-Prelim Calcs'!$C$21/AM$2/'DT-Prelim Calcs'!$C$19/'DT-Prelim Calcs'!$C$18*3.39*'DT-Prelim Calcs'!$C$20</f>
        <v>1.7293170825813611</v>
      </c>
      <c r="AT185" s="88">
        <f t="shared" si="206"/>
        <v>0</v>
      </c>
      <c r="AU185" s="110">
        <f>AS184*'DT-Prelim Calcs'!$C$11+AU184</f>
        <v>35.083678917627346</v>
      </c>
      <c r="AV185" s="110">
        <f>AV184+0.5*AS185*'DT-Prelim Calcs'!$C$11^2+AU185*'DT-Prelim Calcs'!$C$11</f>
        <v>161.4673036455884</v>
      </c>
      <c r="AW185" s="110">
        <f>MIN('Drive Train'!$G$35-AQ184*'DT-Prelim Calcs'!$C$21*'Drive Train'!$G$38,AW184+AQ$2)</f>
        <v>10.440098896177037</v>
      </c>
      <c r="AX185" s="110">
        <f>'Drive Train'!$G$35-AQ185*'DT-Prelim Calcs'!$C$21*'Drive Train'!$G$38</f>
        <v>10.447421645342228</v>
      </c>
      <c r="AY185" s="1">
        <f>IF(AV185&gt;='Drive Train'!$G$30,1,0)</f>
        <v>1</v>
      </c>
      <c r="AZ185" s="110">
        <f t="shared" si="246"/>
        <v>0</v>
      </c>
      <c r="BA185" s="119">
        <f>BA184+'DT-Prelim Calcs'!$C$11</f>
        <v>7.2400000000000055</v>
      </c>
      <c r="BB185" s="2">
        <f>BL185/'Drive Train'!$G$35</f>
        <v>0.87219564592347554</v>
      </c>
      <c r="BC185" s="88">
        <f>BJ185*12*60/(PI() * 'Drive Train'!$G$17)/BB$2*BB185</f>
        <v>4073.3652538880224</v>
      </c>
      <c r="BD185" s="2">
        <f>('DT-Prelim Calcs'!$C$6*BB185-BC185)/('DT-Prelim Calcs'!$C$6*BB185)*'DT-Prelim Calcs'!$C$7*BB185</f>
        <v>0.24632924979625939</v>
      </c>
      <c r="BE185" s="110">
        <f>BD185/'DT-Prelim Calcs'!$C$7*('DT-Prelim Calcs'!$C$8-'DT-Prelim Calcs'!$C$9)+'DT-Prelim Calcs'!$C$9</f>
        <v>18.024337221615824</v>
      </c>
      <c r="BF185" s="110">
        <f t="shared" si="207"/>
        <v>18.024337221615824</v>
      </c>
      <c r="BG185" s="2">
        <f t="shared" si="247"/>
        <v>7.0751694665365239E-3</v>
      </c>
      <c r="BH185" s="110">
        <f>BG185*'DT-Prelim Calcs'!$C$21/BB$2/'DT-Prelim Calcs'!$C$19/'DT-Prelim Calcs'!$C$18*3.39*'DT-Prelim Calcs'!$C$20</f>
        <v>0.12262463624757247</v>
      </c>
      <c r="BI185" s="88">
        <f t="shared" si="208"/>
        <v>1</v>
      </c>
      <c r="BJ185" s="110">
        <f>BH184*'DT-Prelim Calcs'!$C$11+BJ184</f>
        <v>26.199999672446733</v>
      </c>
      <c r="BK185" s="110">
        <f>BK184+0.5*BH185*'DT-Prelim Calcs'!$C$11^2+BJ185*'DT-Prelim Calcs'!$C$11</f>
        <v>150.16688916132017</v>
      </c>
      <c r="BL185" s="110">
        <f>MIN('Drive Train'!$G$35-BF184*'DT-Prelim Calcs'!$C$21*'Drive Train'!$G$38,BL184+BF$2)</f>
        <v>11.076884703228139</v>
      </c>
      <c r="BM185" s="110">
        <f>'Drive Train'!$G$35-BF185*'DT-Prelim Calcs'!$C$21*'Drive Train'!$G$38</f>
        <v>11.077809650054576</v>
      </c>
      <c r="BN185" s="1">
        <f>IF(BK185&gt;='Drive Train'!$G$30,1,0)</f>
        <v>1</v>
      </c>
      <c r="BO185" s="110">
        <f t="shared" si="248"/>
        <v>0</v>
      </c>
      <c r="BP185" s="119">
        <f>BP184+'DT-Prelim Calcs'!$C$11</f>
        <v>7.2400000000000055</v>
      </c>
      <c r="BQ185" s="2">
        <f>CA185/'Drive Train'!$G$35</f>
        <v>0.87464616134241269</v>
      </c>
      <c r="BR185" s="88">
        <f>BY185*12*60/(PI() * 'Drive Train'!$G$17)/BQ$2*BQ185</f>
        <v>4110.4729817757143</v>
      </c>
      <c r="BS185" s="2">
        <f>('DT-Prelim Calcs'!$C$6*BQ185-BR185)/('DT-Prelim Calcs'!$C$6*BQ185)*'DT-Prelim Calcs'!$C$7*BQ185</f>
        <v>0.24082524771476119</v>
      </c>
      <c r="BT185" s="110">
        <f>BS185/'DT-Prelim Calcs'!$C$7*('DT-Prelim Calcs'!$C$8-'DT-Prelim Calcs'!$C$9)+'DT-Prelim Calcs'!$C$9</f>
        <v>17.688632130120187</v>
      </c>
      <c r="BU185" s="110">
        <f t="shared" si="209"/>
        <v>17.688632130120187</v>
      </c>
      <c r="BV185" s="2">
        <f t="shared" si="249"/>
        <v>6.8029662621149622E-5</v>
      </c>
      <c r="BW185" s="110">
        <f>BV185*'DT-Prelim Calcs'!$C$21/BQ$2/'DT-Prelim Calcs'!$C$19/'DT-Prelim Calcs'!$C$18*3.39*'DT-Prelim Calcs'!$C$20</f>
        <v>1.6001650033762101E-3</v>
      </c>
      <c r="BX185" s="88">
        <f t="shared" si="210"/>
        <v>1</v>
      </c>
      <c r="BY185" s="110">
        <f>BW184*'DT-Prelim Calcs'!$C$11+BY184</f>
        <v>19.426550164351902</v>
      </c>
      <c r="BZ185" s="110">
        <f>BZ184+0.5*BW185*'DT-Prelim Calcs'!$C$11^2+BY185*'DT-Prelim Calcs'!$C$11</f>
        <v>124.41447695257281</v>
      </c>
      <c r="CA185" s="110">
        <f>MIN('Drive Train'!$G$35-BU184*'DT-Prelim Calcs'!$C$21*'Drive Train'!$G$38,CA184+BU$2)</f>
        <v>11.108006249048641</v>
      </c>
      <c r="CB185" s="110">
        <f>'Drive Train'!$G$35-BU185*'DT-Prelim Calcs'!$C$21*'Drive Train'!$G$38</f>
        <v>11.108023108289183</v>
      </c>
      <c r="CC185" s="1">
        <f>IF(BZ185&gt;='Drive Train'!$G$30,1,0)</f>
        <v>1</v>
      </c>
      <c r="CD185" s="110">
        <f t="shared" si="250"/>
        <v>0</v>
      </c>
      <c r="CE185" s="119">
        <f>CE184+'DT-Prelim Calcs'!$C$11</f>
        <v>7.2400000000000055</v>
      </c>
      <c r="CF185" s="2">
        <f>CP185/'Drive Train'!$G$35</f>
        <v>0.87467053414676221</v>
      </c>
      <c r="CG185" s="88">
        <f>CN185*12*60/(PI() * 'Drive Train'!$G$17)/CF$2*CF185</f>
        <v>4110.8361914385705</v>
      </c>
      <c r="CH185" s="2">
        <f>('DT-Prelim Calcs'!$C$6*CF185-CG185)/('DT-Prelim Calcs'!$C$6*CF185)*'DT-Prelim Calcs'!$C$7*CF185</f>
        <v>0.24077192062495112</v>
      </c>
      <c r="CI185" s="110">
        <f>CH185/'DT-Prelim Calcs'!$C$7*('DT-Prelim Calcs'!$C$8-'DT-Prelim Calcs'!$C$9)+'DT-Prelim Calcs'!$C$9</f>
        <v>17.685379555848087</v>
      </c>
      <c r="CJ185" s="110">
        <f t="shared" si="211"/>
        <v>17.685379555848087</v>
      </c>
      <c r="CK185" s="2">
        <f t="shared" si="251"/>
        <v>1.3810355822818643E-7</v>
      </c>
      <c r="CL185" s="110">
        <f>CK185*'DT-Prelim Calcs'!$C$21/CF$2/'DT-Prelim Calcs'!$C$19/'DT-Prelim Calcs'!$C$18*3.39*'DT-Prelim Calcs'!$C$20</f>
        <v>4.1032592741192983E-6</v>
      </c>
      <c r="CM185" s="88">
        <f t="shared" si="212"/>
        <v>1</v>
      </c>
      <c r="CN185" s="110">
        <f>CL184*'DT-Prelim Calcs'!$C$11+CN184</f>
        <v>15.380282578500369</v>
      </c>
      <c r="CO185" s="110">
        <f>CO184+0.5*CL185*'DT-Prelim Calcs'!$C$11^2+CN185*'DT-Prelim Calcs'!$C$11</f>
        <v>103.32418609204956</v>
      </c>
      <c r="CP185" s="110">
        <f>MIN('Drive Train'!$G$35-CJ184*'DT-Prelim Calcs'!$C$21*'Drive Train'!$G$38,CP184+CJ$2)</f>
        <v>11.10831578366388</v>
      </c>
      <c r="CQ185" s="110">
        <f>'Drive Train'!$G$35-CJ185*'DT-Prelim Calcs'!$C$21*'Drive Train'!$G$38</f>
        <v>11.108315839973672</v>
      </c>
      <c r="CR185" s="1">
        <f>IF(CO185&gt;='Drive Train'!$G$30,1,0)</f>
        <v>1</v>
      </c>
      <c r="CS185" s="110">
        <f t="shared" si="252"/>
        <v>0</v>
      </c>
      <c r="CT185" s="119">
        <f>CT184+'DT-Prelim Calcs'!$C$11</f>
        <v>7.2400000000000055</v>
      </c>
      <c r="CU185" s="2">
        <f>DE185/'Drive Train'!$G$35</f>
        <v>0.87467058540802922</v>
      </c>
      <c r="CV185" s="88">
        <f>DC185*12*60/(PI() * 'Drive Train'!$G$17)/CU$2*CU185</f>
        <v>4110.8369395496456</v>
      </c>
      <c r="CW185" s="2">
        <f>('DT-Prelim Calcs'!$C$6*CU185-CV185)/('DT-Prelim Calcs'!$C$6*CU185)*'DT-Prelim Calcs'!$C$7*CU185</f>
        <v>0.2407718122806293</v>
      </c>
      <c r="CX185" s="110">
        <f>CW185/'DT-Prelim Calcs'!$C$7*('DT-Prelim Calcs'!$C$8-'DT-Prelim Calcs'!$C$9)+'DT-Prelim Calcs'!$C$9</f>
        <v>17.685372947612851</v>
      </c>
      <c r="CY185" s="110">
        <f t="shared" si="213"/>
        <v>17.685372947612851</v>
      </c>
      <c r="CZ185" s="2">
        <f t="shared" si="253"/>
        <v>5.3113735631882264E-11</v>
      </c>
      <c r="DA185" s="110">
        <f>CZ185*'DT-Prelim Calcs'!$C$21/CU$2/'DT-Prelim Calcs'!$C$19/'DT-Prelim Calcs'!$C$18*3.39*'DT-Prelim Calcs'!$C$20</f>
        <v>1.9068551111845596E-9</v>
      </c>
      <c r="DB185" s="88">
        <f t="shared" si="214"/>
        <v>1</v>
      </c>
      <c r="DC185" s="110">
        <f>DA184*'DT-Prelim Calcs'!$C$11+DC184</f>
        <v>12.728511290565914</v>
      </c>
      <c r="DD185" s="110">
        <f>DD184+0.5*DA185*'DT-Prelim Calcs'!$C$11^2+DC185*'DT-Prelim Calcs'!$C$11</f>
        <v>87.544990082745926</v>
      </c>
      <c r="DE185" s="110">
        <f>MIN('Drive Train'!$G$35-CY184*'DT-Prelim Calcs'!$C$21*'Drive Train'!$G$38,DE184+CY$2)</f>
        <v>11.108316434681971</v>
      </c>
      <c r="DF185" s="110">
        <f>'Drive Train'!$G$35-CY185*'DT-Prelim Calcs'!$C$21*'Drive Train'!$G$38</f>
        <v>11.108316434714842</v>
      </c>
      <c r="DG185" s="1">
        <f>IF(DD185&gt;='Drive Train'!$G$30,1,0)</f>
        <v>1</v>
      </c>
      <c r="DH185" s="110">
        <f t="shared" si="254"/>
        <v>0</v>
      </c>
      <c r="DI185" s="119">
        <f>DI184+'DT-Prelim Calcs'!$C$11</f>
        <v>7.2400000000000055</v>
      </c>
      <c r="DJ185" s="2">
        <f>DT185/'Drive Train'!$G$35</f>
        <v>0.87467058542861353</v>
      </c>
      <c r="DK185" s="88">
        <f>DR185*12*60/(PI() * 'Drive Train'!$G$17)/DJ$2*DJ185</f>
        <v>4110.8369398423065</v>
      </c>
      <c r="DL185" s="2">
        <f>('DT-Prelim Calcs'!$C$6*DJ185-DK185)/('DT-Prelim Calcs'!$C$6*DJ185)*'DT-Prelim Calcs'!$C$7*DJ185</f>
        <v>0.24077181223899366</v>
      </c>
      <c r="DM185" s="110">
        <f>DL185/'DT-Prelim Calcs'!$C$7*('DT-Prelim Calcs'!$C$8-'DT-Prelim Calcs'!$C$9)+'DT-Prelim Calcs'!$C$9</f>
        <v>17.685372945073372</v>
      </c>
      <c r="DN185" s="110">
        <f t="shared" si="215"/>
        <v>17.685372945073372</v>
      </c>
      <c r="DO185" s="2">
        <f t="shared" si="255"/>
        <v>3.2751579226442118E-15</v>
      </c>
      <c r="DP185" s="110">
        <f>DO185*'DT-Prelim Calcs'!$C$21/DJ$2/'DT-Prelim Calcs'!$C$19/'DT-Prelim Calcs'!$C$18*3.39*'DT-Prelim Calcs'!$C$20</f>
        <v>1.3785547296057387E-13</v>
      </c>
      <c r="DQ185" s="88">
        <f t="shared" si="216"/>
        <v>1</v>
      </c>
      <c r="DR185" s="110">
        <f>DP184*'DT-Prelim Calcs'!$C$11+DR184</f>
        <v>10.856671395411869</v>
      </c>
      <c r="DS185" s="110">
        <f>DS184+0.5*DP185*'DT-Prelim Calcs'!$C$11^2+DR185*'DT-Prelim Calcs'!$C$11</f>
        <v>75.635662394365625</v>
      </c>
      <c r="DT185" s="110">
        <f>MIN('Drive Train'!$G$35-DN184*'DT-Prelim Calcs'!$C$21*'Drive Train'!$G$38,DT184+DN$2)</f>
        <v>11.108316434943392</v>
      </c>
      <c r="DU185" s="110">
        <f>'Drive Train'!$G$35-DN185*'DT-Prelim Calcs'!$C$21*'Drive Train'!$G$38</f>
        <v>11.108316434943395</v>
      </c>
      <c r="DV185" s="1">
        <f>IF(DS185&gt;='Drive Train'!$G$30,1,0)</f>
        <v>1</v>
      </c>
      <c r="DW185" s="110">
        <f t="shared" si="256"/>
        <v>0</v>
      </c>
      <c r="DX185" s="119">
        <f>DX184+'DT-Prelim Calcs'!$C$11</f>
        <v>7.2400000000000055</v>
      </c>
      <c r="DY185" s="2">
        <f>EI185/'Drive Train'!$G$35</f>
        <v>0.87467058542861498</v>
      </c>
      <c r="DZ185" s="88">
        <f>EG185*12*60/(PI() * 'Drive Train'!$G$17)/DY$2*DY185</f>
        <v>4110.8369398423247</v>
      </c>
      <c r="EA185" s="2">
        <f>('DT-Prelim Calcs'!$C$6*DY185-DZ185)/('DT-Prelim Calcs'!$C$6*DY185)*'DT-Prelim Calcs'!$C$7*DY185</f>
        <v>0.24077181223899125</v>
      </c>
      <c r="EB185" s="110">
        <f>EA185/'DT-Prelim Calcs'!$C$7*('DT-Prelim Calcs'!$C$8-'DT-Prelim Calcs'!$C$9)+'DT-Prelim Calcs'!$C$9</f>
        <v>17.685372945073226</v>
      </c>
      <c r="EC185" s="110">
        <f t="shared" si="217"/>
        <v>17.685372945073226</v>
      </c>
      <c r="ED185" s="2">
        <f t="shared" si="257"/>
        <v>1.3877787807814457E-16</v>
      </c>
      <c r="EE185" s="110">
        <f>ED185*'DT-Prelim Calcs'!$C$21/DY$2/'DT-Prelim Calcs'!$C$19/'DT-Prelim Calcs'!$C$18*3.39*'DT-Prelim Calcs'!$C$20</f>
        <v>6.7003532470867188E-15</v>
      </c>
      <c r="EF185" s="88">
        <f t="shared" si="218"/>
        <v>1</v>
      </c>
      <c r="EG185" s="110">
        <f>EE184*'DT-Prelim Calcs'!$C$11+EG184</f>
        <v>9.4647904472821693</v>
      </c>
      <c r="EH185" s="110">
        <f>EH184+0.5*EE185*'DT-Prelim Calcs'!$C$11^2+EG185*'DT-Prelim Calcs'!$C$11</f>
        <v>66.448827692463681</v>
      </c>
      <c r="EI185" s="110">
        <f>MIN('Drive Train'!$G$35-EC184*'DT-Prelim Calcs'!$C$21*'Drive Train'!$G$38,EI184+EC$2)</f>
        <v>11.10831643494341</v>
      </c>
      <c r="EJ185" s="110">
        <f>'Drive Train'!$G$35-EC185*'DT-Prelim Calcs'!$C$21*'Drive Train'!$G$38</f>
        <v>11.10831643494341</v>
      </c>
      <c r="EK185" s="1">
        <f>IF(EH185&gt;='Drive Train'!$G$30,1,0)</f>
        <v>1</v>
      </c>
      <c r="EL185" s="110">
        <f t="shared" si="258"/>
        <v>0</v>
      </c>
      <c r="EM185" s="119">
        <f>EM184+'DT-Prelim Calcs'!$C$11</f>
        <v>7.2400000000000055</v>
      </c>
      <c r="EN185" s="2">
        <f>EX185/'Drive Train'!$G$35</f>
        <v>0.87467058542861498</v>
      </c>
      <c r="EO185" s="88">
        <f>EV185*12*60/(PI() * 'Drive Train'!$G$17)/EN$2*EN185</f>
        <v>4110.8369398423256</v>
      </c>
      <c r="EP185" s="2">
        <f>('DT-Prelim Calcs'!$C$6*EN185-EO185)/('DT-Prelim Calcs'!$C$6*EN185)*'DT-Prelim Calcs'!$C$7*EN185</f>
        <v>0.24077181223899105</v>
      </c>
      <c r="EQ185" s="110">
        <f>EP185/'DT-Prelim Calcs'!$C$7*('DT-Prelim Calcs'!$C$8-'DT-Prelim Calcs'!$C$9)+'DT-Prelim Calcs'!$C$9</f>
        <v>17.685372945073215</v>
      </c>
      <c r="ER185" s="110">
        <f t="shared" si="219"/>
        <v>17.685372945073215</v>
      </c>
      <c r="ES185" s="2">
        <f t="shared" si="259"/>
        <v>-8.3266726846886741E-17</v>
      </c>
      <c r="ET185" s="110">
        <f>ES185*'DT-Prelim Calcs'!$C$21/EN$2/'DT-Prelim Calcs'!$C$19/'DT-Prelim Calcs'!$C$18*3.39*'DT-Prelim Calcs'!$C$20</f>
        <v>-4.5356237364894706E-15</v>
      </c>
      <c r="EU185" s="88">
        <f t="shared" si="220"/>
        <v>1</v>
      </c>
      <c r="EV185" s="110">
        <f>ET184*'DT-Prelim Calcs'!$C$11+EV184</f>
        <v>8.3892460782728335</v>
      </c>
      <c r="EW185" s="110">
        <f>EW184+0.5*ET185*'DT-Prelim Calcs'!$C$11^2+EV185*'DT-Prelim Calcs'!$C$11</f>
        <v>59.194697953253595</v>
      </c>
      <c r="EX185" s="110">
        <f>MIN('Drive Train'!$G$35-ER184*'DT-Prelim Calcs'!$C$21*'Drive Train'!$G$38,EX184+ER$2)</f>
        <v>11.10831643494341</v>
      </c>
      <c r="EY185" s="110">
        <f>'Drive Train'!$G$35-ER185*'DT-Prelim Calcs'!$C$21*'Drive Train'!$G$38</f>
        <v>11.10831643494341</v>
      </c>
      <c r="EZ185" s="1">
        <f>IF(EW185&gt;='Drive Train'!$G$30,1,0)</f>
        <v>1</v>
      </c>
      <c r="FA185" s="110">
        <f t="shared" si="260"/>
        <v>0</v>
      </c>
      <c r="FB185" s="119">
        <f>FB184+'DT-Prelim Calcs'!$C$11</f>
        <v>7.2400000000000055</v>
      </c>
      <c r="FC185" s="2">
        <f>FM185/'Drive Train'!$G$35</f>
        <v>0.87467058542861498</v>
      </c>
      <c r="FD185" s="88">
        <f>FK185*12*60/(PI() * 'Drive Train'!$G$17)/FC$2*FC185</f>
        <v>4110.8369398423247</v>
      </c>
      <c r="FE185" s="2">
        <f>('DT-Prelim Calcs'!$C$6*FC185-FD185)/('DT-Prelim Calcs'!$C$6*FC185)*'DT-Prelim Calcs'!$C$7*FC185</f>
        <v>0.24077181223899125</v>
      </c>
      <c r="FF185" s="110">
        <f>FE185/'DT-Prelim Calcs'!$C$7*('DT-Prelim Calcs'!$C$8-'DT-Prelim Calcs'!$C$9)+'DT-Prelim Calcs'!$C$9</f>
        <v>17.685372945073226</v>
      </c>
      <c r="FG185" s="110">
        <f t="shared" si="221"/>
        <v>17.685372945073226</v>
      </c>
      <c r="FH185" s="2">
        <f t="shared" si="261"/>
        <v>1.1102230246251565E-16</v>
      </c>
      <c r="FI185" s="110">
        <f>FH185*'DT-Prelim Calcs'!$C$21/FC$2/'DT-Prelim Calcs'!$C$19/'DT-Prelim Calcs'!$C$18*3.39*'DT-Prelim Calcs'!$C$20</f>
        <v>6.7347140329692135E-15</v>
      </c>
      <c r="FJ185" s="88">
        <f t="shared" si="222"/>
        <v>1</v>
      </c>
      <c r="FK185" s="110">
        <f>FI184*'DT-Prelim Calcs'!$C$11+FK184</f>
        <v>7.5332005600817276</v>
      </c>
      <c r="FL185" s="110">
        <f>FL184+0.5*FI185*'DT-Prelim Calcs'!$C$11^2+FK185*'DT-Prelim Calcs'!$C$11</f>
        <v>53.344451061312952</v>
      </c>
      <c r="FM185" s="110">
        <f>MIN('Drive Train'!$G$35-FG184*'DT-Prelim Calcs'!$C$21*'Drive Train'!$G$38,FM184+FG$2)</f>
        <v>11.10831643494341</v>
      </c>
      <c r="FN185" s="110">
        <f>'Drive Train'!$G$35-FG185*'DT-Prelim Calcs'!$C$21*'Drive Train'!$G$38</f>
        <v>11.10831643494341</v>
      </c>
      <c r="FO185" s="1">
        <f>IF(FL185&gt;='Drive Train'!$G$30,1,0)</f>
        <v>1</v>
      </c>
      <c r="FP185" s="110">
        <f t="shared" si="262"/>
        <v>0</v>
      </c>
      <c r="FQ185" s="119">
        <f>FQ184+'DT-Prelim Calcs'!$C$11</f>
        <v>7.2400000000000055</v>
      </c>
      <c r="FR185" s="2">
        <f>GB185/'Drive Train'!$G$35</f>
        <v>0.87467058542861498</v>
      </c>
      <c r="FS185" s="88">
        <f>FZ185*12*60/(PI() * 'Drive Train'!$G$17)/FR$2*FR185</f>
        <v>4110.8369398423247</v>
      </c>
      <c r="FT185" s="2">
        <f>('DT-Prelim Calcs'!$C$6*FR185-FS185)/('DT-Prelim Calcs'!$C$6*FR185)*'DT-Prelim Calcs'!$C$7*FR185</f>
        <v>0.24077181223899125</v>
      </c>
      <c r="FU185" s="110">
        <f>FT185/'DT-Prelim Calcs'!$C$7*('DT-Prelim Calcs'!$C$8-'DT-Prelim Calcs'!$C$9)+'DT-Prelim Calcs'!$C$9</f>
        <v>17.685372945073226</v>
      </c>
      <c r="FV185" s="110">
        <f t="shared" si="223"/>
        <v>17.685372945073226</v>
      </c>
      <c r="FW185" s="2">
        <f t="shared" si="263"/>
        <v>1.3877787807814457E-16</v>
      </c>
      <c r="FX185" s="110">
        <f>FW185*'DT-Prelim Calcs'!$C$21/FR$2/'DT-Prelim Calcs'!$C$19/'DT-Prelim Calcs'!$C$18*3.39*'DT-Prelim Calcs'!$C$20</f>
        <v>9.2774121882739154E-15</v>
      </c>
      <c r="FY185" s="88">
        <f t="shared" si="224"/>
        <v>1</v>
      </c>
      <c r="FZ185" s="110">
        <f>FX184*'DT-Prelim Calcs'!$C$11+FZ184</f>
        <v>6.8356819897037893</v>
      </c>
      <c r="GA185" s="110">
        <f>GA184+0.5*FX185*'DT-Prelim Calcs'!$C$11^2+FZ185*'DT-Prelim Calcs'!$C$11</f>
        <v>48.533789760749265</v>
      </c>
      <c r="GB185" s="110">
        <f>MIN('Drive Train'!$G$35-FV184*'DT-Prelim Calcs'!$C$21*'Drive Train'!$G$38,GB184+FV$2)</f>
        <v>11.10831643494341</v>
      </c>
      <c r="GC185" s="110">
        <f>'Drive Train'!$G$35-FV185*'DT-Prelim Calcs'!$C$21*'Drive Train'!$G$38</f>
        <v>11.10831643494341</v>
      </c>
      <c r="GD185" s="1">
        <f>IF(GA185&gt;='Drive Train'!$G$30,1,0)</f>
        <v>1</v>
      </c>
      <c r="GE185" s="110">
        <f t="shared" si="264"/>
        <v>0</v>
      </c>
      <c r="GF185" s="119">
        <f>GF184+'DT-Prelim Calcs'!$C$11</f>
        <v>7.2400000000000055</v>
      </c>
      <c r="GG185" s="2">
        <f>GQ185/'Drive Train'!$G$35</f>
        <v>0.87467058542045628</v>
      </c>
      <c r="GH185" s="88">
        <f>GO185*12*60/(PI() * 'Drive Train'!$G$17)/GG$2*GG185</f>
        <v>4110.836939727008</v>
      </c>
      <c r="GI185" s="2">
        <f>('DT-Prelim Calcs'!$C$6*GG185-GH185)/('DT-Prelim Calcs'!$C$6*GG185)*'DT-Prelim Calcs'!$C$7*GG185</f>
        <v>0.24077181225532937</v>
      </c>
      <c r="GJ185" s="110">
        <f>GI185/'DT-Prelim Calcs'!$C$7*('DT-Prelim Calcs'!$C$8-'DT-Prelim Calcs'!$C$9)+'DT-Prelim Calcs'!$C$9</f>
        <v>17.685372946069734</v>
      </c>
      <c r="GK185" s="110">
        <f t="shared" si="265"/>
        <v>17.685372946069734</v>
      </c>
      <c r="GL185" s="2">
        <f t="shared" si="266"/>
        <v>2.0846518955508486E-11</v>
      </c>
      <c r="GM185" s="110">
        <f>GL185*'DT-Prelim Calcs'!$C$21/GG$2/'DT-Prelim Calcs'!$C$19/'DT-Prelim Calcs'!$C$18*3.39*'DT-Prelim Calcs'!$C$20</f>
        <v>7.7422581770087022E-10</v>
      </c>
      <c r="GN185" s="88">
        <f t="shared" si="225"/>
        <v>1</v>
      </c>
      <c r="GO185" s="110">
        <f>GM184*'DT-Prelim Calcs'!$C$11+GO184</f>
        <v>12.304227581236432</v>
      </c>
      <c r="GP185" s="110">
        <f>GP184+0.5*GM185*'DT-Prelim Calcs'!$C$11^2+GO185*'DT-Prelim Calcs'!$C$11</f>
        <v>83.004304040610933</v>
      </c>
      <c r="GQ185" s="110">
        <f>MIN('Drive Train'!$G$35-GK184*'DT-Prelim Calcs'!$C$21*'Drive Train'!$G$38,GQ184+GK$2)</f>
        <v>11.108316434839795</v>
      </c>
      <c r="GR185" s="110">
        <f>'Drive Train'!$G$35-GK185*'DT-Prelim Calcs'!$C$21*'Drive Train'!$G$38</f>
        <v>11.108316434853723</v>
      </c>
      <c r="GS185" s="1">
        <f>IF(GP185&gt;='Drive Train'!$G$30,1,0)</f>
        <v>1</v>
      </c>
      <c r="GT185" s="110">
        <f t="shared" si="267"/>
        <v>0</v>
      </c>
      <c r="GU185" s="119">
        <f>GU184+'DT-Prelim Calcs'!$C$11</f>
        <v>7.2400000000000055</v>
      </c>
      <c r="GV185" s="2">
        <f>HF185/'Drive Train'!$G$35</f>
        <v>0.87467058542278309</v>
      </c>
      <c r="GW185" s="88">
        <f>HD185*12*60/(PI() * 'Drive Train'!$G$17)/GV$2*GV185</f>
        <v>4110.8369397598954</v>
      </c>
      <c r="GX185" s="2">
        <f>('DT-Prelim Calcs'!$C$6*GV185-GW185)/('DT-Prelim Calcs'!$C$6*GV185)*'DT-Prelim Calcs'!$C$7*GV185</f>
        <v>0.24077181225066993</v>
      </c>
      <c r="GY185" s="110">
        <f>GX185/'DT-Prelim Calcs'!$C$7*('DT-Prelim Calcs'!$C$8-'DT-Prelim Calcs'!$C$9)+'DT-Prelim Calcs'!$C$9</f>
        <v>17.685372945785542</v>
      </c>
      <c r="GZ185" s="110">
        <f t="shared" si="226"/>
        <v>17.685372945785542</v>
      </c>
      <c r="HA185" s="2">
        <f t="shared" si="268"/>
        <v>1.4901385680943235E-11</v>
      </c>
      <c r="HB185" s="110">
        <f>HA185*'DT-Prelim Calcs'!$C$21/GV$2/'DT-Prelim Calcs'!$C$19/'DT-Prelim Calcs'!$C$18*3.39*'DT-Prelim Calcs'!$C$20</f>
        <v>5.5342753091425696E-10</v>
      </c>
      <c r="HC185" s="88">
        <f t="shared" si="227"/>
        <v>1</v>
      </c>
      <c r="HD185" s="110">
        <f>HB184*'DT-Prelim Calcs'!$C$11+HD184</f>
        <v>12.304227581302136</v>
      </c>
      <c r="HE185" s="110">
        <f>HE184+0.5*HB185*'DT-Prelim Calcs'!$C$11^2+HD185*'DT-Prelim Calcs'!$C$11</f>
        <v>83.671921064671182</v>
      </c>
      <c r="HF185" s="110">
        <f>MIN('Drive Train'!$G$35-GZ184*'DT-Prelim Calcs'!$C$21*'Drive Train'!$G$38,HF184+GZ$2)</f>
        <v>11.108316434869344</v>
      </c>
      <c r="HG185" s="110">
        <f>'Drive Train'!$G$35-GZ185*'DT-Prelim Calcs'!$C$21*'Drive Train'!$G$38</f>
        <v>11.108316434879301</v>
      </c>
      <c r="HH185" s="1">
        <f>IF(HE185&gt;='Drive Train'!$G$30,1,0)</f>
        <v>1</v>
      </c>
      <c r="HI185" s="110">
        <f t="shared" si="269"/>
        <v>0</v>
      </c>
      <c r="HJ185" s="119">
        <f>HJ184+'DT-Prelim Calcs'!$C$11</f>
        <v>7.2400000000000055</v>
      </c>
      <c r="HK185" s="2">
        <f>HU185/'Drive Train'!$G$35</f>
        <v>0.8746705854239103</v>
      </c>
      <c r="HL185" s="88">
        <f>HS185*12*60/(PI() * 'Drive Train'!$G$17)/HK$2*HK185</f>
        <v>4110.8369397758288</v>
      </c>
      <c r="HM185" s="2">
        <f>('DT-Prelim Calcs'!$C$6*HK185-HL185)/('DT-Prelim Calcs'!$C$6*HK185)*'DT-Prelim Calcs'!$C$7*HK185</f>
        <v>0.24077181224841238</v>
      </c>
      <c r="HN185" s="110">
        <f>HM185/'DT-Prelim Calcs'!$C$7*('DT-Prelim Calcs'!$C$8-'DT-Prelim Calcs'!$C$9)+'DT-Prelim Calcs'!$C$9</f>
        <v>17.685372945647849</v>
      </c>
      <c r="HO185" s="110">
        <f t="shared" si="228"/>
        <v>17.685372945647849</v>
      </c>
      <c r="HP185" s="2">
        <f t="shared" si="270"/>
        <v>1.2020939799128882E-11</v>
      </c>
      <c r="HQ185" s="110">
        <f>HP185*'DT-Prelim Calcs'!$C$21/HK$2/'DT-Prelim Calcs'!$C$19/'DT-Prelim Calcs'!$C$18*3.39*'DT-Prelim Calcs'!$C$20</f>
        <v>4.4644969097127042E-10</v>
      </c>
      <c r="HR185" s="88">
        <f t="shared" si="229"/>
        <v>1</v>
      </c>
      <c r="HS185" s="110">
        <f>HQ184*'DT-Prelim Calcs'!$C$11+HS184</f>
        <v>12.30422758133397</v>
      </c>
      <c r="HT185" s="110">
        <f>HT184+0.5*HQ185*'DT-Prelim Calcs'!$C$11^2+HS185*'DT-Prelim Calcs'!$C$11</f>
        <v>84.140643829457872</v>
      </c>
      <c r="HU185" s="110">
        <f>MIN('Drive Train'!$G$35-HO184*'DT-Prelim Calcs'!$C$21*'Drive Train'!$G$38,HU184+HO$2)</f>
        <v>11.10831643488366</v>
      </c>
      <c r="HV185" s="110">
        <f>'Drive Train'!$G$35-HO185*'DT-Prelim Calcs'!$C$21*'Drive Train'!$G$38</f>
        <v>11.108316434891693</v>
      </c>
      <c r="HW185" s="1">
        <f>IF(HT185&gt;='Drive Train'!$G$30,1,0)</f>
        <v>1</v>
      </c>
      <c r="HX185" s="110">
        <f t="shared" si="271"/>
        <v>0</v>
      </c>
      <c r="HY185" s="119">
        <f>HY184+'DT-Prelim Calcs'!$C$11</f>
        <v>7.2400000000000055</v>
      </c>
      <c r="HZ185" s="2">
        <f>IJ185/'Drive Train'!$G$35</f>
        <v>0.87467058542451681</v>
      </c>
      <c r="IA185" s="88">
        <f>IH185*12*60/(PI() * 'Drive Train'!$G$17)/HZ$2*HZ185</f>
        <v>4110.8369397843981</v>
      </c>
      <c r="IB185" s="2">
        <f>('DT-Prelim Calcs'!$C$6*HZ185-IA185)/('DT-Prelim Calcs'!$C$6*HZ185)*'DT-Prelim Calcs'!$C$7*HZ185</f>
        <v>0.24077181224719851</v>
      </c>
      <c r="IC185" s="110">
        <f>IB185/'DT-Prelim Calcs'!$C$7*('DT-Prelim Calcs'!$C$8-'DT-Prelim Calcs'!$C$9)+'DT-Prelim Calcs'!$C$9</f>
        <v>17.68537294557381</v>
      </c>
      <c r="ID185" s="110">
        <f t="shared" si="230"/>
        <v>17.68537294557381</v>
      </c>
      <c r="IE185" s="2">
        <f t="shared" si="272"/>
        <v>1.0472012146323095E-11</v>
      </c>
      <c r="IF185" s="110">
        <f>IE185*'DT-Prelim Calcs'!$C$21/HZ$2/'DT-Prelim Calcs'!$C$19/'DT-Prelim Calcs'!$C$18*3.39*'DT-Prelim Calcs'!$C$20</f>
        <v>3.8892355046251321E-10</v>
      </c>
      <c r="IG185" s="88">
        <f t="shared" si="231"/>
        <v>1</v>
      </c>
      <c r="IH185" s="110">
        <f>IF184*'DT-Prelim Calcs'!$C$11+IH184</f>
        <v>12.304227581351091</v>
      </c>
      <c r="II185" s="110">
        <f>II184+0.5*IF185*'DT-Prelim Calcs'!$C$11^2+IH185*'DT-Prelim Calcs'!$C$11</f>
        <v>84.469709200722619</v>
      </c>
      <c r="IJ185" s="110">
        <f>MIN('Drive Train'!$G$35-ID184*'DT-Prelim Calcs'!$C$21*'Drive Train'!$G$38,IJ184+ID$2)</f>
        <v>11.108316434891362</v>
      </c>
      <c r="IK185" s="110">
        <f>'Drive Train'!$G$35-ID185*'DT-Prelim Calcs'!$C$21*'Drive Train'!$G$38</f>
        <v>11.108316434898356</v>
      </c>
      <c r="IL185" s="1">
        <f>IF(II185&gt;='Drive Train'!$G$30,1,0)</f>
        <v>1</v>
      </c>
      <c r="IM185" s="110">
        <f t="shared" si="273"/>
        <v>0</v>
      </c>
      <c r="IN185" s="119">
        <f>IN184+'DT-Prelim Calcs'!$C$11</f>
        <v>7.2400000000000055</v>
      </c>
      <c r="IO185" s="2">
        <f>IY185/'Drive Train'!$G$35</f>
        <v>0.87467058542487242</v>
      </c>
      <c r="IP185" s="88">
        <f>IW185*12*60/(PI() * 'Drive Train'!$G$17)/IO$2*IO185</f>
        <v>4110.8369397894267</v>
      </c>
      <c r="IQ185" s="2">
        <f>('DT-Prelim Calcs'!$C$6*IO185-IP185)/('DT-Prelim Calcs'!$C$6*IO185)*'DT-Prelim Calcs'!$C$7*IO185</f>
        <v>0.24077181224648594</v>
      </c>
      <c r="IR185" s="110">
        <f>IQ185/'DT-Prelim Calcs'!$C$7*('DT-Prelim Calcs'!$C$8-'DT-Prelim Calcs'!$C$9)+'DT-Prelim Calcs'!$C$9</f>
        <v>17.68537294553035</v>
      </c>
      <c r="IS185" s="110">
        <f t="shared" si="232"/>
        <v>17.68537294553035</v>
      </c>
      <c r="IT185" s="2">
        <f t="shared" si="274"/>
        <v>9.5628505114575546E-12</v>
      </c>
      <c r="IU185" s="110">
        <f>IT185*'DT-Prelim Calcs'!$C$21/IO$2/'DT-Prelim Calcs'!$C$19/'DT-Prelim Calcs'!$C$18*3.39*'DT-Prelim Calcs'!$C$20</f>
        <v>3.5515789339150203E-10</v>
      </c>
      <c r="IV185" s="88">
        <f t="shared" si="233"/>
        <v>1</v>
      </c>
      <c r="IW185" s="110">
        <f>IU184*'DT-Prelim Calcs'!$C$11+IW184</f>
        <v>12.304227581361138</v>
      </c>
      <c r="IX185" s="110">
        <f>IX184+0.5*IU185*'DT-Prelim Calcs'!$C$11^2+IW185*'DT-Prelim Calcs'!$C$11</f>
        <v>84.702426982177158</v>
      </c>
      <c r="IY185" s="110">
        <f>MIN('Drive Train'!$G$35-IS184*'DT-Prelim Calcs'!$C$21*'Drive Train'!$G$38,IY184+IS$2)</f>
        <v>11.10831643489588</v>
      </c>
      <c r="IZ185" s="110">
        <f>'Drive Train'!$G$35-IS185*'DT-Prelim Calcs'!$C$21*'Drive Train'!$G$38</f>
        <v>11.108316434902267</v>
      </c>
      <c r="JA185" s="1">
        <f>IF(IX185&gt;='Drive Train'!$G$30,1,0)</f>
        <v>1</v>
      </c>
      <c r="JB185" s="110">
        <f t="shared" si="275"/>
        <v>0</v>
      </c>
      <c r="JC185" s="119">
        <f>JC184+'DT-Prelim Calcs'!$C$11</f>
        <v>7.2400000000000055</v>
      </c>
      <c r="JD185" s="2">
        <f>JN185/'Drive Train'!$G$35</f>
        <v>0.87467058542508103</v>
      </c>
      <c r="JE185" s="88">
        <f>JL185*12*60/(PI() * 'Drive Train'!$G$17)/JD$2*JD185</f>
        <v>4110.8369397923743</v>
      </c>
      <c r="JF185" s="2">
        <f>('DT-Prelim Calcs'!$C$6*JD185-JE185)/('DT-Prelim Calcs'!$C$6*JD185)*'DT-Prelim Calcs'!$C$7*JD185</f>
        <v>0.24077181224606831</v>
      </c>
      <c r="JG185" s="110">
        <f>JF185/'DT-Prelim Calcs'!$C$7*('DT-Prelim Calcs'!$C$8-'DT-Prelim Calcs'!$C$9)+'DT-Prelim Calcs'!$C$9</f>
        <v>17.685372945504874</v>
      </c>
      <c r="JH185" s="110">
        <f t="shared" si="234"/>
        <v>17.685372945504874</v>
      </c>
      <c r="JI185" s="2">
        <f t="shared" si="276"/>
        <v>9.0299712152130951E-12</v>
      </c>
      <c r="JJ185" s="110">
        <f>JI185*'DT-Prelim Calcs'!$C$21/JD$2/'DT-Prelim Calcs'!$C$19/'DT-Prelim Calcs'!$C$18*3.39*'DT-Prelim Calcs'!$C$20</f>
        <v>3.3536711154676085E-10</v>
      </c>
      <c r="JK185" s="88">
        <f t="shared" si="235"/>
        <v>1</v>
      </c>
      <c r="JL185" s="110">
        <f>JJ184*'DT-Prelim Calcs'!$C$11+JL184</f>
        <v>12.304227581367025</v>
      </c>
      <c r="JM185" s="110">
        <f>JM184+0.5*JJ185*'DT-Prelim Calcs'!$C$11^2+JL185*'DT-Prelim Calcs'!$C$11</f>
        <v>84.860059726336772</v>
      </c>
      <c r="JN185" s="110">
        <f>MIN('Drive Train'!$G$35-JH184*'DT-Prelim Calcs'!$C$21*'Drive Train'!$G$38,JN184+JH$2)</f>
        <v>11.108316434898528</v>
      </c>
      <c r="JO185" s="110">
        <f>'Drive Train'!$G$35-JH185*'DT-Prelim Calcs'!$C$21*'Drive Train'!$G$38</f>
        <v>11.108316434904561</v>
      </c>
      <c r="JP185" s="1">
        <f>IF(JM185&gt;='Drive Train'!$G$30,1,0)</f>
        <v>1</v>
      </c>
      <c r="JQ185" s="110">
        <f>MIN(JG185,'DT-Prelim Calcs'!$C$10)*'DT-Prelim Calcs'!$C$11*1000/60/60*(1-JP185)</f>
        <v>0</v>
      </c>
      <c r="JR185" s="119">
        <f>JR184+'DT-Prelim Calcs'!$C$11</f>
        <v>7.2400000000000055</v>
      </c>
      <c r="JS185" s="2">
        <f>KC185/'Drive Train'!$G$35</f>
        <v>0.87467058542515752</v>
      </c>
      <c r="JT185" s="88">
        <f>KA185*12*60/(PI() * 'Drive Train'!$G$17)/JS$2*JS185</f>
        <v>4110.8369397934566</v>
      </c>
      <c r="JU185" s="2">
        <f>('DT-Prelim Calcs'!$C$6*JS185-JT185)/('DT-Prelim Calcs'!$C$6*JS185)*'DT-Prelim Calcs'!$C$7*JS185</f>
        <v>0.24077181224591501</v>
      </c>
      <c r="JV185" s="110">
        <f>JU185/'DT-Prelim Calcs'!$C$7*('DT-Prelim Calcs'!$C$8-'DT-Prelim Calcs'!$C$9)+'DT-Prelim Calcs'!$C$9</f>
        <v>17.685372945495526</v>
      </c>
      <c r="JW185" s="110">
        <f t="shared" si="236"/>
        <v>17.685372945495526</v>
      </c>
      <c r="JX185" s="2">
        <f t="shared" si="277"/>
        <v>8.8344331850009894E-12</v>
      </c>
      <c r="JY185" s="110">
        <f>JX185*'DT-Prelim Calcs'!$C$21/JS$2/'DT-Prelim Calcs'!$C$19/'DT-Prelim Calcs'!$C$18*3.39*'DT-Prelim Calcs'!$C$20</f>
        <v>3.2810495945049534E-10</v>
      </c>
      <c r="JZ185" s="88">
        <f t="shared" si="237"/>
        <v>1</v>
      </c>
      <c r="KA185" s="110">
        <f>JY184*'DT-Prelim Calcs'!$C$11+KA184</f>
        <v>12.304227581369187</v>
      </c>
      <c r="KB185" s="110">
        <f>KB184+0.5*JY185*'DT-Prelim Calcs'!$C$11^2+KA185*'DT-Prelim Calcs'!$C$11</f>
        <v>84.922149809668227</v>
      </c>
      <c r="KC185" s="110">
        <f>MIN('Drive Train'!$G$35-JW184*'DT-Prelim Calcs'!$C$21*'Drive Train'!$G$38,KC184+JW$2)</f>
        <v>11.1083164348995</v>
      </c>
      <c r="KD185" s="110">
        <f>'Drive Train'!$G$35-JW185*'DT-Prelim Calcs'!$C$21*'Drive Train'!$G$38</f>
        <v>11.108316434905403</v>
      </c>
      <c r="KE185" s="1">
        <f>IF(KB185&gt;='Drive Train'!$G$30,1,0)</f>
        <v>1</v>
      </c>
      <c r="KF185" s="110">
        <f>MIN(JV185,'DT-Prelim Calcs'!$C$10)*'DT-Prelim Calcs'!$C$11*1000/60/60*(1-KE185)</f>
        <v>0</v>
      </c>
      <c r="KG185" s="119">
        <f>KG184+'DT-Prelim Calcs'!$C$11</f>
        <v>7.2400000000000055</v>
      </c>
      <c r="KH185" s="2">
        <f>KR185/'Drive Train'!$G$35</f>
        <v>0.87467058542515197</v>
      </c>
      <c r="KI185" s="88">
        <f>KP185*12*60/(PI() * 'Drive Train'!$G$17)/KH$2*KH185</f>
        <v>4110.8369397933766</v>
      </c>
      <c r="KJ185" s="2">
        <f>('DT-Prelim Calcs'!$C$6*KH185-KI185)/('DT-Prelim Calcs'!$C$6*KH185)*'DT-Prelim Calcs'!$C$7*KH185</f>
        <v>0.24077181224592645</v>
      </c>
      <c r="KK185" s="110">
        <f>KJ185/'DT-Prelim Calcs'!$C$7*('DT-Prelim Calcs'!$C$8-'DT-Prelim Calcs'!$C$9)+'DT-Prelim Calcs'!$C$9</f>
        <v>17.685372945496223</v>
      </c>
      <c r="KL185" s="110">
        <f t="shared" si="238"/>
        <v>17.685372945496223</v>
      </c>
      <c r="KM185" s="2">
        <f t="shared" si="278"/>
        <v>8.8489771066235789E-12</v>
      </c>
      <c r="KN185" s="110">
        <f>KM185*'DT-Prelim Calcs'!$C$21/KH$2/'DT-Prelim Calcs'!$C$19/'DT-Prelim Calcs'!$C$18*3.39*'DT-Prelim Calcs'!$C$20</f>
        <v>3.2864511100456818E-10</v>
      </c>
      <c r="KO185" s="88">
        <f t="shared" si="239"/>
        <v>1</v>
      </c>
      <c r="KP185" s="110">
        <f>KN184*'DT-Prelim Calcs'!$C$11+KP184</f>
        <v>12.304227581369027</v>
      </c>
      <c r="KQ185" s="110">
        <f>KQ184+0.5*KN185*'DT-Prelim Calcs'!$C$11^2+KP185*'DT-Prelim Calcs'!$C$11</f>
        <v>84.917594373709335</v>
      </c>
      <c r="KR185" s="110">
        <f>MIN('Drive Train'!$G$35-KL184*'DT-Prelim Calcs'!$C$21*'Drive Train'!$G$38,KR184+KL$2)</f>
        <v>11.108316434899429</v>
      </c>
      <c r="KS185" s="110">
        <f>'Drive Train'!$G$35-KL185*'DT-Prelim Calcs'!$C$21*'Drive Train'!$G$38</f>
        <v>11.108316434905339</v>
      </c>
      <c r="KT185" s="1">
        <f>IF(KQ185&gt;='Drive Train'!$G$30,1,0)</f>
        <v>1</v>
      </c>
      <c r="KU185" s="110">
        <f>MIN(KK185,'DT-Prelim Calcs'!$C$10)*'DT-Prelim Calcs'!$C$11*1000/60/60*(1-KT185)</f>
        <v>0</v>
      </c>
      <c r="KV185" s="119">
        <f>KV184+'DT-Prelim Calcs'!$C$11</f>
        <v>7.2400000000000055</v>
      </c>
      <c r="KW185" s="2">
        <f>LG185/'Drive Train'!$G$35</f>
        <v>0.87467058542515719</v>
      </c>
      <c r="KX185" s="88">
        <f>LE185*12*60/(PI() * 'Drive Train'!$G$17)/KW$2*KW185</f>
        <v>4110.8369397934521</v>
      </c>
      <c r="KY185" s="2">
        <f>('DT-Prelim Calcs'!$C$6*KW185-KX185)/('DT-Prelim Calcs'!$C$6*KW185)*'DT-Prelim Calcs'!$C$7*KW185</f>
        <v>0.24077181224591551</v>
      </c>
      <c r="KZ185" s="110">
        <f>KY185/'DT-Prelim Calcs'!$C$7*('DT-Prelim Calcs'!$C$8-'DT-Prelim Calcs'!$C$9)+'DT-Prelim Calcs'!$C$9</f>
        <v>17.685372945495558</v>
      </c>
      <c r="LA185" s="110">
        <f t="shared" si="240"/>
        <v>17.685372945495558</v>
      </c>
      <c r="LB185" s="2">
        <f t="shared" si="279"/>
        <v>8.8351825855426114E-12</v>
      </c>
      <c r="LC185" s="110">
        <f>LB185*'DT-Prelim Calcs'!$C$21/KW$2/'DT-Prelim Calcs'!$C$19/'DT-Prelim Calcs'!$C$18*3.39*'DT-Prelim Calcs'!$C$20</f>
        <v>3.2813279168706014E-10</v>
      </c>
      <c r="LD185" s="88">
        <f t="shared" si="241"/>
        <v>1</v>
      </c>
      <c r="LE185" s="110">
        <f>LC184*'DT-Prelim Calcs'!$C$11+LE184</f>
        <v>12.304227581369178</v>
      </c>
      <c r="LF185" s="110">
        <f>LF184+0.5*LC185*'DT-Prelim Calcs'!$C$11^2+LE185*'DT-Prelim Calcs'!$C$11</f>
        <v>84.921934725192813</v>
      </c>
      <c r="LG185" s="110">
        <f>MIN('Drive Train'!$G$35-LA184*'DT-Prelim Calcs'!$C$21*'Drive Train'!$G$38,LG184+LA$2)</f>
        <v>11.108316434899496</v>
      </c>
      <c r="LH185" s="110">
        <f>'Drive Train'!$G$35-LA185*'DT-Prelim Calcs'!$C$21*'Drive Train'!$G$38</f>
        <v>11.108316434905399</v>
      </c>
      <c r="LI185" s="1">
        <f>IF(LF185&gt;='Drive Train'!$G$30,1,0)</f>
        <v>1</v>
      </c>
      <c r="LJ185" s="110">
        <f>MIN(KZ185,'DT-Prelim Calcs'!$C$10)*'DT-Prelim Calcs'!$C$11*1000/60/60*(1-LI185)</f>
        <v>0</v>
      </c>
      <c r="LK185" s="119">
        <f>LK184+'DT-Prelim Calcs'!$C$11</f>
        <v>7.2400000000000055</v>
      </c>
      <c r="LL185" s="2">
        <f>LV185/'Drive Train'!$G$35</f>
        <v>0.87467058542515319</v>
      </c>
      <c r="LM185" s="88">
        <f>LT185*12*60/(PI() * 'Drive Train'!$G$17)/LL$2*LL185</f>
        <v>4110.8369397933948</v>
      </c>
      <c r="LN185" s="2">
        <f>('DT-Prelim Calcs'!$C$6*LL185-LM185)/('DT-Prelim Calcs'!$C$6*LL185)*'DT-Prelim Calcs'!$C$7*LL185</f>
        <v>0.24077181224592378</v>
      </c>
      <c r="LO185" s="110">
        <f>LN185/'DT-Prelim Calcs'!$C$7*('DT-Prelim Calcs'!$C$8-'DT-Prelim Calcs'!$C$9)+'DT-Prelim Calcs'!$C$9</f>
        <v>17.685372945496063</v>
      </c>
      <c r="LP185" s="110">
        <f t="shared" si="242"/>
        <v>17.685372945496063</v>
      </c>
      <c r="LQ185" s="2">
        <f t="shared" si="280"/>
        <v>8.8456186819740878E-12</v>
      </c>
      <c r="LR185" s="110">
        <f>LQ185*'DT-Prelim Calcs'!$C$21/LL$2/'DT-Prelim Calcs'!$C$19/'DT-Prelim Calcs'!$C$18*3.39*'DT-Prelim Calcs'!$C$20</f>
        <v>3.285203813518147E-10</v>
      </c>
      <c r="LS185" s="88">
        <f t="shared" si="243"/>
        <v>1</v>
      </c>
      <c r="LT185" s="110">
        <f>LR184*'DT-Prelim Calcs'!$C$11+LT184</f>
        <v>12.304227581369064</v>
      </c>
      <c r="LU185" s="110">
        <f>LU184+0.5*LR185*'DT-Prelim Calcs'!$C$11^2+LT185*'DT-Prelim Calcs'!$C$11</f>
        <v>84.91905914147452</v>
      </c>
      <c r="LV185" s="110">
        <f>MIN('Drive Train'!$G$35-LP184*'DT-Prelim Calcs'!$C$21*'Drive Train'!$G$38,LV184+LP$2)</f>
        <v>11.108316434899445</v>
      </c>
      <c r="LW185" s="110">
        <f>'Drive Train'!$G$35-LP185*'DT-Prelim Calcs'!$C$21*'Drive Train'!$G$38</f>
        <v>11.108316434905353</v>
      </c>
      <c r="LX185" s="1">
        <f>IF(LU185&gt;='Drive Train'!$G$30,1,0)</f>
        <v>1</v>
      </c>
      <c r="LY185" s="110">
        <f>MIN(LO185,'DT-Prelim Calcs'!$C$10)*'DT-Prelim Calcs'!$C$11*1000/60/60*(1-LX185)</f>
        <v>0</v>
      </c>
      <c r="LZ185" s="119">
        <f>LZ184+'DT-Prelim Calcs'!$C$11</f>
        <v>7.2400000000000055</v>
      </c>
    </row>
    <row r="186" spans="18:338" x14ac:dyDescent="0.2">
      <c r="R186" s="119">
        <f>R185+'DT-Prelim Calcs'!$C$11</f>
        <v>7.2800000000000056</v>
      </c>
      <c r="S186" s="2">
        <f>AG186/'Drive Train'!$G$35</f>
        <v>0</v>
      </c>
      <c r="T186" s="88">
        <f>AE186*12*60/(PI() * 'Drive Train'!$G$17)/S$2*ABS(S186)</f>
        <v>0</v>
      </c>
      <c r="U186" s="2">
        <f>IF(OR(AD185=1,AND($C$32=Motors!$C$28,'DT-Prelim Calcs'!AI185=1)),0,IF(AG186=0,-(V185+$C$9)/($C$8-$C$9)*$C$7,($C$6*S186-T186)/($C$6*S186)*$C$7*S186))</f>
        <v>0</v>
      </c>
      <c r="V186" s="110">
        <f>IF(AND(AD185=1,AI185=1),0,ABS(U186/$C$7*($C$8-$C$9)+$C$9) *'Drive Train'!$K$55 + V185*(1-'Drive Train'!$K$55))</f>
        <v>0</v>
      </c>
      <c r="W186" s="110">
        <f t="shared" si="196"/>
        <v>0</v>
      </c>
      <c r="X186" s="2">
        <f>MAX(MIN(IF(AND(AI185=1,AG186&lt;0),-1,1)*(W186-$C$9)/($C$8-$C$9)*$C$7-$C$29*AE186/T$2 -  AI185*$C$29/2,X$2),MAX(X$4:X185)*-1)</f>
        <v>-0.19877611615902296</v>
      </c>
      <c r="Y186" s="110">
        <f t="shared" si="197"/>
        <v>0</v>
      </c>
      <c r="Z186" s="110">
        <f t="shared" si="198"/>
        <v>0</v>
      </c>
      <c r="AA186" s="110">
        <f t="shared" si="199"/>
        <v>0</v>
      </c>
      <c r="AB186" s="110" t="e">
        <f t="shared" si="200"/>
        <v>#N/A</v>
      </c>
      <c r="AC186" s="88">
        <f t="shared" si="244"/>
        <v>0</v>
      </c>
      <c r="AD186" s="1">
        <f t="shared" si="201"/>
        <v>1</v>
      </c>
      <c r="AE186" s="110">
        <f t="shared" si="202"/>
        <v>0</v>
      </c>
      <c r="AF186" s="110" t="e">
        <f t="shared" si="203"/>
        <v>#N/A</v>
      </c>
      <c r="AG186" s="110">
        <f>IF(AI185=0,MIN('Drive Train'!$G$35-W185*$C$21*'Drive Train'!$G$38,AG185+W$2)-$C$3,IF(AE185-1&lt;=0,0,IF($C$32=Motors!$C$26,MAX(ABS('Drive Train'!$G$35-W185*$C$21*'Drive Train'!$G$38)*-1,AG185-W$2),MAX(0,ABS('Drive Train'!$G$35-W185*$C$21*'Drive Train'!$G$38)*-1,AG185-W$2))))</f>
        <v>0</v>
      </c>
      <c r="AH186" s="110">
        <f>'Drive Train'!$G$35-ABS(W186)*'DT-Prelim Calcs'!$C$21*'Drive Train'!$G$38</f>
        <v>12.7</v>
      </c>
      <c r="AI186" s="1">
        <f>IF(AJ186&gt;='Drive Train'!$G$30,1,0)</f>
        <v>1</v>
      </c>
      <c r="AJ186" s="110">
        <f>AJ185+0.5*Y186*'DT-Prelim Calcs'!$C$11^2+AE186*'DT-Prelim Calcs'!$C$11</f>
        <v>27.383415475911544</v>
      </c>
      <c r="AK186" s="110">
        <f t="shared" si="281"/>
        <v>0</v>
      </c>
      <c r="AL186" s="119">
        <f>AL185+'DT-Prelim Calcs'!$C$11</f>
        <v>7.2800000000000056</v>
      </c>
      <c r="AM186" s="2">
        <f>AW186/'Drive Train'!$G$35</f>
        <v>0.82263162561749836</v>
      </c>
      <c r="AN186" s="88">
        <f>AU186*12*60/(PI() * 'Drive Train'!$G$17)/AM$2*AM186</f>
        <v>3313.7412238430961</v>
      </c>
      <c r="AO186" s="2">
        <f>('DT-Prelim Calcs'!$C$6*AM186-AN186)/('DT-Prelim Calcs'!$C$6*AM186)*'DT-Prelim Calcs'!$C$7*AM186</f>
        <v>0.35984635828184303</v>
      </c>
      <c r="AP186" s="110">
        <f>AO186/'DT-Prelim Calcs'!$C$7*('DT-Prelim Calcs'!$C$8-'DT-Prelim Calcs'!$C$9)+'DT-Prelim Calcs'!$C$9</f>
        <v>24.948075753360641</v>
      </c>
      <c r="AQ186" s="110">
        <f t="shared" si="205"/>
        <v>24.948075753360641</v>
      </c>
      <c r="AR186" s="2">
        <f t="shared" si="245"/>
        <v>0.15348275530184874</v>
      </c>
      <c r="AS186" s="110">
        <f>AR186*'DT-Prelim Calcs'!$C$21/AM$2/'DT-Prelim Calcs'!$C$19/'DT-Prelim Calcs'!$C$18*3.39*'DT-Prelim Calcs'!$C$20</f>
        <v>1.7100741660538485</v>
      </c>
      <c r="AT186" s="88">
        <f t="shared" si="206"/>
        <v>0</v>
      </c>
      <c r="AU186" s="110">
        <f>AS185*'DT-Prelim Calcs'!$C$11+AU185</f>
        <v>35.152851600930603</v>
      </c>
      <c r="AV186" s="110">
        <f>AV185+0.5*AS186*'DT-Prelim Calcs'!$C$11^2+AU186*'DT-Prelim Calcs'!$C$11</f>
        <v>162.87478576895845</v>
      </c>
      <c r="AW186" s="110">
        <f>MIN('Drive Train'!$G$35-AQ185*'DT-Prelim Calcs'!$C$21*'Drive Train'!$G$38,AW185+AQ$2)</f>
        <v>10.447421645342228</v>
      </c>
      <c r="AX186" s="110">
        <f>'Drive Train'!$G$35-AQ186*'DT-Prelim Calcs'!$C$21*'Drive Train'!$G$38</f>
        <v>10.454673182197542</v>
      </c>
      <c r="AY186" s="1">
        <f>IF(AV186&gt;='Drive Train'!$G$30,1,0)</f>
        <v>1</v>
      </c>
      <c r="AZ186" s="110">
        <f t="shared" si="246"/>
        <v>0</v>
      </c>
      <c r="BA186" s="119">
        <f>BA185+'DT-Prelim Calcs'!$C$11</f>
        <v>7.2800000000000056</v>
      </c>
      <c r="BB186" s="2">
        <f>BL186/'Drive Train'!$G$35</f>
        <v>0.87226847638225014</v>
      </c>
      <c r="BC186" s="88">
        <f>BJ186*12*60/(PI() * 'Drive Train'!$G$17)/BB$2*BB186</f>
        <v>4074.4680411693275</v>
      </c>
      <c r="BD186" s="2">
        <f>('DT-Prelim Calcs'!$C$6*BB186-BC186)/('DT-Prelim Calcs'!$C$6*BB186)*'DT-Prelim Calcs'!$C$7*BB186</f>
        <v>0.24616568559473431</v>
      </c>
      <c r="BE186" s="110">
        <f>BD186/'DT-Prelim Calcs'!$C$7*('DT-Prelim Calcs'!$C$8-'DT-Prelim Calcs'!$C$9)+'DT-Prelim Calcs'!$C$9</f>
        <v>18.014360965352591</v>
      </c>
      <c r="BF186" s="110">
        <f t="shared" si="207"/>
        <v>18.014360965352591</v>
      </c>
      <c r="BG186" s="2">
        <f t="shared" si="247"/>
        <v>6.8668137460221323E-3</v>
      </c>
      <c r="BH186" s="110">
        <f>BG186*'DT-Prelim Calcs'!$C$21/BB$2/'DT-Prelim Calcs'!$C$19/'DT-Prelim Calcs'!$C$18*3.39*'DT-Prelim Calcs'!$C$20</f>
        <v>0.11901347971499472</v>
      </c>
      <c r="BI186" s="88">
        <f t="shared" si="208"/>
        <v>1</v>
      </c>
      <c r="BJ186" s="110">
        <f>BH185*'DT-Prelim Calcs'!$C$11+BJ185</f>
        <v>26.204904657896638</v>
      </c>
      <c r="BK186" s="110">
        <f>BK185+0.5*BH186*'DT-Prelim Calcs'!$C$11^2+BJ186*'DT-Prelim Calcs'!$C$11</f>
        <v>151.2151805584198</v>
      </c>
      <c r="BL186" s="110">
        <f>MIN('Drive Train'!$G$35-BF185*'DT-Prelim Calcs'!$C$21*'Drive Train'!$G$38,BL185+BF$2)</f>
        <v>11.077809650054576</v>
      </c>
      <c r="BM186" s="110">
        <f>'Drive Train'!$G$35-BF186*'DT-Prelim Calcs'!$C$21*'Drive Train'!$G$38</f>
        <v>11.078707513118266</v>
      </c>
      <c r="BN186" s="1">
        <f>IF(BK186&gt;='Drive Train'!$G$30,1,0)</f>
        <v>1</v>
      </c>
      <c r="BO186" s="110">
        <f t="shared" si="248"/>
        <v>0</v>
      </c>
      <c r="BP186" s="119">
        <f>BP185+'DT-Prelim Calcs'!$C$11</f>
        <v>7.2800000000000056</v>
      </c>
      <c r="BQ186" s="2">
        <f>CA186/'Drive Train'!$G$35</f>
        <v>0.87464748884166799</v>
      </c>
      <c r="BR186" s="88">
        <f>BY186*12*60/(PI() * 'Drive Train'!$G$17)/BQ$2*BQ186</f>
        <v>4110.4927636772845</v>
      </c>
      <c r="BS186" s="2">
        <f>('DT-Prelim Calcs'!$C$6*BQ186-BR186)/('DT-Prelim Calcs'!$C$6*BQ186)*'DT-Prelim Calcs'!$C$7*BQ186</f>
        <v>0.24082234337891431</v>
      </c>
      <c r="BT186" s="110">
        <f>BS186/'DT-Prelim Calcs'!$C$7*('DT-Prelim Calcs'!$C$8-'DT-Prelim Calcs'!$C$9)+'DT-Prelim Calcs'!$C$9</f>
        <v>17.688454986231655</v>
      </c>
      <c r="BU186" s="110">
        <f t="shared" si="209"/>
        <v>17.688454986231655</v>
      </c>
      <c r="BV186" s="2">
        <f t="shared" si="249"/>
        <v>6.4332079859397151E-5</v>
      </c>
      <c r="BW186" s="110">
        <f>BV186*'DT-Prelim Calcs'!$C$21/BQ$2/'DT-Prelim Calcs'!$C$19/'DT-Prelim Calcs'!$C$18*3.39*'DT-Prelim Calcs'!$C$20</f>
        <v>1.5131920227016886E-3</v>
      </c>
      <c r="BX186" s="88">
        <f t="shared" si="210"/>
        <v>1</v>
      </c>
      <c r="BY186" s="110">
        <f>BW185*'DT-Prelim Calcs'!$C$11+BY185</f>
        <v>19.426614170952035</v>
      </c>
      <c r="BZ186" s="110">
        <f>BZ185+0.5*BW186*'DT-Prelim Calcs'!$C$11^2+BY186*'DT-Prelim Calcs'!$C$11</f>
        <v>125.19154272996451</v>
      </c>
      <c r="CA186" s="110">
        <f>MIN('Drive Train'!$G$35-BU185*'DT-Prelim Calcs'!$C$21*'Drive Train'!$G$38,CA185+BU$2)</f>
        <v>11.108023108289183</v>
      </c>
      <c r="CB186" s="110">
        <f>'Drive Train'!$G$35-BU186*'DT-Prelim Calcs'!$C$21*'Drive Train'!$G$38</f>
        <v>11.10803905123915</v>
      </c>
      <c r="CC186" s="1">
        <f>IF(BZ186&gt;='Drive Train'!$G$30,1,0)</f>
        <v>1</v>
      </c>
      <c r="CD186" s="110">
        <f t="shared" si="250"/>
        <v>0</v>
      </c>
      <c r="CE186" s="119">
        <f>CE185+'DT-Prelim Calcs'!$C$11</f>
        <v>7.2800000000000056</v>
      </c>
      <c r="CF186" s="2">
        <f>CP186/'Drive Train'!$G$35</f>
        <v>0.87467053858060417</v>
      </c>
      <c r="CG186" s="88">
        <f>CN186*12*60/(PI() * 'Drive Train'!$G$17)/CF$2*CF186</f>
        <v>4110.8362561457479</v>
      </c>
      <c r="CH186" s="2">
        <f>('DT-Prelim Calcs'!$C$6*CF186-CG186)/('DT-Prelim Calcs'!$C$6*CF186)*'DT-Prelim Calcs'!$C$7*CF186</f>
        <v>0.2407719112538737</v>
      </c>
      <c r="CI186" s="110">
        <f>CH186/'DT-Prelim Calcs'!$C$7*('DT-Prelim Calcs'!$C$8-'DT-Prelim Calcs'!$C$9)+'DT-Prelim Calcs'!$C$9</f>
        <v>17.68537898427882</v>
      </c>
      <c r="CJ186" s="110">
        <f t="shared" si="211"/>
        <v>17.68537898427882</v>
      </c>
      <c r="CK186" s="2">
        <f t="shared" si="251"/>
        <v>1.2616308955881728E-7</v>
      </c>
      <c r="CL186" s="110">
        <f>CK186*'DT-Prelim Calcs'!$C$21/CF$2/'DT-Prelim Calcs'!$C$19/'DT-Prelim Calcs'!$C$18*3.39*'DT-Prelim Calcs'!$C$20</f>
        <v>3.7484904366360047E-6</v>
      </c>
      <c r="CM186" s="88">
        <f t="shared" si="212"/>
        <v>1</v>
      </c>
      <c r="CN186" s="110">
        <f>CL185*'DT-Prelim Calcs'!$C$11+CN185</f>
        <v>15.38028274263074</v>
      </c>
      <c r="CO186" s="110">
        <f>CO185+0.5*CL186*'DT-Prelim Calcs'!$C$11^2+CN186*'DT-Prelim Calcs'!$C$11</f>
        <v>103.93939740475358</v>
      </c>
      <c r="CP186" s="110">
        <f>MIN('Drive Train'!$G$35-CJ185*'DT-Prelim Calcs'!$C$21*'Drive Train'!$G$38,CP185+CJ$2)</f>
        <v>11.108315839973672</v>
      </c>
      <c r="CQ186" s="110">
        <f>'Drive Train'!$G$35-CJ186*'DT-Prelim Calcs'!$C$21*'Drive Train'!$G$38</f>
        <v>11.108315891414906</v>
      </c>
      <c r="CR186" s="1">
        <f>IF(CO186&gt;='Drive Train'!$G$30,1,0)</f>
        <v>1</v>
      </c>
      <c r="CS186" s="110">
        <f t="shared" si="252"/>
        <v>0</v>
      </c>
      <c r="CT186" s="119">
        <f>CT185+'DT-Prelim Calcs'!$C$11</f>
        <v>7.2800000000000056</v>
      </c>
      <c r="CU186" s="2">
        <f>DE186/'Drive Train'!$G$35</f>
        <v>0.8746705854106176</v>
      </c>
      <c r="CV186" s="88">
        <f>DC186*12*60/(PI() * 'Drive Train'!$G$17)/CU$2*CU186</f>
        <v>4110.8369395864465</v>
      </c>
      <c r="CW186" s="2">
        <f>('DT-Prelim Calcs'!$C$6*CU186-CV186)/('DT-Prelim Calcs'!$C$6*CU186)*'DT-Prelim Calcs'!$C$7*CU186</f>
        <v>0.2407718122753939</v>
      </c>
      <c r="CX186" s="110">
        <f>CW186/'DT-Prelim Calcs'!$C$7*('DT-Prelim Calcs'!$C$8-'DT-Prelim Calcs'!$C$9)+'DT-Prelim Calcs'!$C$9</f>
        <v>17.68537294729353</v>
      </c>
      <c r="CY186" s="110">
        <f t="shared" si="213"/>
        <v>17.68537294729353</v>
      </c>
      <c r="CZ186" s="2">
        <f t="shared" si="253"/>
        <v>4.6435522094157022E-11</v>
      </c>
      <c r="DA186" s="110">
        <f>CZ186*'DT-Prelim Calcs'!$C$21/CU$2/'DT-Prelim Calcs'!$C$19/'DT-Prelim Calcs'!$C$18*3.39*'DT-Prelim Calcs'!$C$20</f>
        <v>1.6670981920657071E-9</v>
      </c>
      <c r="DB186" s="88">
        <f t="shared" si="214"/>
        <v>1</v>
      </c>
      <c r="DC186" s="110">
        <f>DA185*'DT-Prelim Calcs'!$C$11+DC185</f>
        <v>12.728511290642189</v>
      </c>
      <c r="DD186" s="110">
        <f>DD185+0.5*DA186*'DT-Prelim Calcs'!$C$11^2+DC186*'DT-Prelim Calcs'!$C$11</f>
        <v>88.054130534372945</v>
      </c>
      <c r="DE186" s="110">
        <f>MIN('Drive Train'!$G$35-CY185*'DT-Prelim Calcs'!$C$21*'Drive Train'!$G$38,DE185+CY$2)</f>
        <v>11.108316434714842</v>
      </c>
      <c r="DF186" s="110">
        <f>'Drive Train'!$G$35-CY186*'DT-Prelim Calcs'!$C$21*'Drive Train'!$G$38</f>
        <v>11.108316434743582</v>
      </c>
      <c r="DG186" s="1">
        <f>IF(DD186&gt;='Drive Train'!$G$30,1,0)</f>
        <v>1</v>
      </c>
      <c r="DH186" s="110">
        <f t="shared" si="254"/>
        <v>0</v>
      </c>
      <c r="DI186" s="119">
        <f>DI185+'DT-Prelim Calcs'!$C$11</f>
        <v>7.2800000000000056</v>
      </c>
      <c r="DJ186" s="2">
        <f>DT186/'Drive Train'!$G$35</f>
        <v>0.87467058542861387</v>
      </c>
      <c r="DK186" s="88">
        <f>DR186*12*60/(PI() * 'Drive Train'!$G$17)/DJ$2*DJ186</f>
        <v>4110.8369398423092</v>
      </c>
      <c r="DL186" s="2">
        <f>('DT-Prelim Calcs'!$C$6*DJ186-DK186)/('DT-Prelim Calcs'!$C$6*DJ186)*'DT-Prelim Calcs'!$C$7*DJ186</f>
        <v>0.24077181223899341</v>
      </c>
      <c r="DM186" s="110">
        <f>DL186/'DT-Prelim Calcs'!$C$7*('DT-Prelim Calcs'!$C$8-'DT-Prelim Calcs'!$C$9)+'DT-Prelim Calcs'!$C$9</f>
        <v>17.685372945073357</v>
      </c>
      <c r="DN186" s="110">
        <f t="shared" si="215"/>
        <v>17.685372945073357</v>
      </c>
      <c r="DO186" s="2">
        <f t="shared" si="255"/>
        <v>2.9143354396410359E-15</v>
      </c>
      <c r="DP186" s="110">
        <f>DO186*'DT-Prelim Calcs'!$C$21/DJ$2/'DT-Prelim Calcs'!$C$19/'DT-Prelim Calcs'!$C$18*3.39*'DT-Prelim Calcs'!$C$20</f>
        <v>1.2266800560051068E-13</v>
      </c>
      <c r="DQ186" s="88">
        <f t="shared" si="216"/>
        <v>1</v>
      </c>
      <c r="DR186" s="110">
        <f>DP185*'DT-Prelim Calcs'!$C$11+DR185</f>
        <v>10.856671395411874</v>
      </c>
      <c r="DS186" s="110">
        <f>DS185+0.5*DP186*'DT-Prelim Calcs'!$C$11^2+DR186*'DT-Prelim Calcs'!$C$11</f>
        <v>76.069929250182099</v>
      </c>
      <c r="DT186" s="110">
        <f>MIN('Drive Train'!$G$35-DN185*'DT-Prelim Calcs'!$C$21*'Drive Train'!$G$38,DT185+DN$2)</f>
        <v>11.108316434943395</v>
      </c>
      <c r="DU186" s="110">
        <f>'Drive Train'!$G$35-DN186*'DT-Prelim Calcs'!$C$21*'Drive Train'!$G$38</f>
        <v>11.108316434943397</v>
      </c>
      <c r="DV186" s="1">
        <f>IF(DS186&gt;='Drive Train'!$G$30,1,0)</f>
        <v>1</v>
      </c>
      <c r="DW186" s="110">
        <f t="shared" si="256"/>
        <v>0</v>
      </c>
      <c r="DX186" s="119">
        <f>DX185+'DT-Prelim Calcs'!$C$11</f>
        <v>7.2800000000000056</v>
      </c>
      <c r="DY186" s="2">
        <f>EI186/'Drive Train'!$G$35</f>
        <v>0.87467058542861498</v>
      </c>
      <c r="DZ186" s="88">
        <f>EG186*12*60/(PI() * 'Drive Train'!$G$17)/DY$2*DY186</f>
        <v>4110.8369398423247</v>
      </c>
      <c r="EA186" s="2">
        <f>('DT-Prelim Calcs'!$C$6*DY186-DZ186)/('DT-Prelim Calcs'!$C$6*DY186)*'DT-Prelim Calcs'!$C$7*DY186</f>
        <v>0.24077181223899125</v>
      </c>
      <c r="EB186" s="110">
        <f>EA186/'DT-Prelim Calcs'!$C$7*('DT-Prelim Calcs'!$C$8-'DT-Prelim Calcs'!$C$9)+'DT-Prelim Calcs'!$C$9</f>
        <v>17.685372945073226</v>
      </c>
      <c r="EC186" s="110">
        <f t="shared" si="217"/>
        <v>17.685372945073226</v>
      </c>
      <c r="ED186" s="2">
        <f t="shared" si="257"/>
        <v>1.3877787807814457E-16</v>
      </c>
      <c r="EE186" s="110">
        <f>ED186*'DT-Prelim Calcs'!$C$21/DY$2/'DT-Prelim Calcs'!$C$19/'DT-Prelim Calcs'!$C$18*3.39*'DT-Prelim Calcs'!$C$20</f>
        <v>6.7003532470867188E-15</v>
      </c>
      <c r="EF186" s="88">
        <f t="shared" si="218"/>
        <v>1</v>
      </c>
      <c r="EG186" s="110">
        <f>EE185*'DT-Prelim Calcs'!$C$11+EG185</f>
        <v>9.4647904472821693</v>
      </c>
      <c r="EH186" s="110">
        <f>EH185+0.5*EE186*'DT-Prelim Calcs'!$C$11^2+EG186*'DT-Prelim Calcs'!$C$11</f>
        <v>66.827419310354969</v>
      </c>
      <c r="EI186" s="110">
        <f>MIN('Drive Train'!$G$35-EC185*'DT-Prelim Calcs'!$C$21*'Drive Train'!$G$38,EI185+EC$2)</f>
        <v>11.10831643494341</v>
      </c>
      <c r="EJ186" s="110">
        <f>'Drive Train'!$G$35-EC186*'DT-Prelim Calcs'!$C$21*'Drive Train'!$G$38</f>
        <v>11.10831643494341</v>
      </c>
      <c r="EK186" s="1">
        <f>IF(EH186&gt;='Drive Train'!$G$30,1,0)</f>
        <v>1</v>
      </c>
      <c r="EL186" s="110">
        <f t="shared" si="258"/>
        <v>0</v>
      </c>
      <c r="EM186" s="119">
        <f>EM185+'DT-Prelim Calcs'!$C$11</f>
        <v>7.2800000000000056</v>
      </c>
      <c r="EN186" s="2">
        <f>EX186/'Drive Train'!$G$35</f>
        <v>0.87467058542861498</v>
      </c>
      <c r="EO186" s="88">
        <f>EV186*12*60/(PI() * 'Drive Train'!$G$17)/EN$2*EN186</f>
        <v>4110.8369398423256</v>
      </c>
      <c r="EP186" s="2">
        <f>('DT-Prelim Calcs'!$C$6*EN186-EO186)/('DT-Prelim Calcs'!$C$6*EN186)*'DT-Prelim Calcs'!$C$7*EN186</f>
        <v>0.24077181223899105</v>
      </c>
      <c r="EQ186" s="110">
        <f>EP186/'DT-Prelim Calcs'!$C$7*('DT-Prelim Calcs'!$C$8-'DT-Prelim Calcs'!$C$9)+'DT-Prelim Calcs'!$C$9</f>
        <v>17.685372945073215</v>
      </c>
      <c r="ER186" s="110">
        <f t="shared" si="219"/>
        <v>17.685372945073215</v>
      </c>
      <c r="ES186" s="2">
        <f t="shared" si="259"/>
        <v>-8.3266726846886741E-17</v>
      </c>
      <c r="ET186" s="110">
        <f>ES186*'DT-Prelim Calcs'!$C$21/EN$2/'DT-Prelim Calcs'!$C$19/'DT-Prelim Calcs'!$C$18*3.39*'DT-Prelim Calcs'!$C$20</f>
        <v>-4.5356237364894706E-15</v>
      </c>
      <c r="EU186" s="88">
        <f t="shared" si="220"/>
        <v>1</v>
      </c>
      <c r="EV186" s="110">
        <f>ET185*'DT-Prelim Calcs'!$C$11+EV185</f>
        <v>8.3892460782728335</v>
      </c>
      <c r="EW186" s="110">
        <f>EW185+0.5*ET186*'DT-Prelim Calcs'!$C$11^2+EV186*'DT-Prelim Calcs'!$C$11</f>
        <v>59.530267796384507</v>
      </c>
      <c r="EX186" s="110">
        <f>MIN('Drive Train'!$G$35-ER185*'DT-Prelim Calcs'!$C$21*'Drive Train'!$G$38,EX185+ER$2)</f>
        <v>11.10831643494341</v>
      </c>
      <c r="EY186" s="110">
        <f>'Drive Train'!$G$35-ER186*'DT-Prelim Calcs'!$C$21*'Drive Train'!$G$38</f>
        <v>11.10831643494341</v>
      </c>
      <c r="EZ186" s="1">
        <f>IF(EW186&gt;='Drive Train'!$G$30,1,0)</f>
        <v>1</v>
      </c>
      <c r="FA186" s="110">
        <f t="shared" si="260"/>
        <v>0</v>
      </c>
      <c r="FB186" s="119">
        <f>FB185+'DT-Prelim Calcs'!$C$11</f>
        <v>7.2800000000000056</v>
      </c>
      <c r="FC186" s="2">
        <f>FM186/'Drive Train'!$G$35</f>
        <v>0.87467058542861498</v>
      </c>
      <c r="FD186" s="88">
        <f>FK186*12*60/(PI() * 'Drive Train'!$G$17)/FC$2*FC186</f>
        <v>4110.8369398423247</v>
      </c>
      <c r="FE186" s="2">
        <f>('DT-Prelim Calcs'!$C$6*FC186-FD186)/('DT-Prelim Calcs'!$C$6*FC186)*'DT-Prelim Calcs'!$C$7*FC186</f>
        <v>0.24077181223899125</v>
      </c>
      <c r="FF186" s="110">
        <f>FE186/'DT-Prelim Calcs'!$C$7*('DT-Prelim Calcs'!$C$8-'DT-Prelim Calcs'!$C$9)+'DT-Prelim Calcs'!$C$9</f>
        <v>17.685372945073226</v>
      </c>
      <c r="FG186" s="110">
        <f t="shared" si="221"/>
        <v>17.685372945073226</v>
      </c>
      <c r="FH186" s="2">
        <f t="shared" si="261"/>
        <v>1.1102230246251565E-16</v>
      </c>
      <c r="FI186" s="110">
        <f>FH186*'DT-Prelim Calcs'!$C$21/FC$2/'DT-Prelim Calcs'!$C$19/'DT-Prelim Calcs'!$C$18*3.39*'DT-Prelim Calcs'!$C$20</f>
        <v>6.7347140329692135E-15</v>
      </c>
      <c r="FJ186" s="88">
        <f t="shared" si="222"/>
        <v>1</v>
      </c>
      <c r="FK186" s="110">
        <f>FI185*'DT-Prelim Calcs'!$C$11+FK185</f>
        <v>7.5332005600817276</v>
      </c>
      <c r="FL186" s="110">
        <f>FL185+0.5*FI186*'DT-Prelim Calcs'!$C$11^2+FK186*'DT-Prelim Calcs'!$C$11</f>
        <v>53.645779083716221</v>
      </c>
      <c r="FM186" s="110">
        <f>MIN('Drive Train'!$G$35-FG185*'DT-Prelim Calcs'!$C$21*'Drive Train'!$G$38,FM185+FG$2)</f>
        <v>11.10831643494341</v>
      </c>
      <c r="FN186" s="110">
        <f>'Drive Train'!$G$35-FG186*'DT-Prelim Calcs'!$C$21*'Drive Train'!$G$38</f>
        <v>11.10831643494341</v>
      </c>
      <c r="FO186" s="1">
        <f>IF(FL186&gt;='Drive Train'!$G$30,1,0)</f>
        <v>1</v>
      </c>
      <c r="FP186" s="110">
        <f t="shared" si="262"/>
        <v>0</v>
      </c>
      <c r="FQ186" s="119">
        <f>FQ185+'DT-Prelim Calcs'!$C$11</f>
        <v>7.2800000000000056</v>
      </c>
      <c r="FR186" s="2">
        <f>GB186/'Drive Train'!$G$35</f>
        <v>0.87467058542861498</v>
      </c>
      <c r="FS186" s="88">
        <f>FZ186*12*60/(PI() * 'Drive Train'!$G$17)/FR$2*FR186</f>
        <v>4110.8369398423247</v>
      </c>
      <c r="FT186" s="2">
        <f>('DT-Prelim Calcs'!$C$6*FR186-FS186)/('DT-Prelim Calcs'!$C$6*FR186)*'DT-Prelim Calcs'!$C$7*FR186</f>
        <v>0.24077181223899125</v>
      </c>
      <c r="FU186" s="110">
        <f>FT186/'DT-Prelim Calcs'!$C$7*('DT-Prelim Calcs'!$C$8-'DT-Prelim Calcs'!$C$9)+'DT-Prelim Calcs'!$C$9</f>
        <v>17.685372945073226</v>
      </c>
      <c r="FV186" s="110">
        <f t="shared" si="223"/>
        <v>17.685372945073226</v>
      </c>
      <c r="FW186" s="2">
        <f t="shared" si="263"/>
        <v>1.3877787807814457E-16</v>
      </c>
      <c r="FX186" s="110">
        <f>FW186*'DT-Prelim Calcs'!$C$21/FR$2/'DT-Prelim Calcs'!$C$19/'DT-Prelim Calcs'!$C$18*3.39*'DT-Prelim Calcs'!$C$20</f>
        <v>9.2774121882739154E-15</v>
      </c>
      <c r="FY186" s="88">
        <f t="shared" si="224"/>
        <v>1</v>
      </c>
      <c r="FZ186" s="110">
        <f>FX185*'DT-Prelim Calcs'!$C$11+FZ185</f>
        <v>6.8356819897037893</v>
      </c>
      <c r="GA186" s="110">
        <f>GA185+0.5*FX186*'DT-Prelim Calcs'!$C$11^2+FZ186*'DT-Prelim Calcs'!$C$11</f>
        <v>48.807217040337413</v>
      </c>
      <c r="GB186" s="110">
        <f>MIN('Drive Train'!$G$35-FV185*'DT-Prelim Calcs'!$C$21*'Drive Train'!$G$38,GB185+FV$2)</f>
        <v>11.10831643494341</v>
      </c>
      <c r="GC186" s="110">
        <f>'Drive Train'!$G$35-FV186*'DT-Prelim Calcs'!$C$21*'Drive Train'!$G$38</f>
        <v>11.10831643494341</v>
      </c>
      <c r="GD186" s="1">
        <f>IF(GA186&gt;='Drive Train'!$G$30,1,0)</f>
        <v>1</v>
      </c>
      <c r="GE186" s="110">
        <f t="shared" si="264"/>
        <v>0</v>
      </c>
      <c r="GF186" s="119">
        <f>GF185+'DT-Prelim Calcs'!$C$11</f>
        <v>7.2800000000000056</v>
      </c>
      <c r="GG186" s="2">
        <f>GQ186/'Drive Train'!$G$35</f>
        <v>0.87467058542155307</v>
      </c>
      <c r="GH186" s="88">
        <f>GO186*12*60/(PI() * 'Drive Train'!$G$17)/GG$2*GG186</f>
        <v>4110.8369397425095</v>
      </c>
      <c r="GI186" s="2">
        <f>('DT-Prelim Calcs'!$C$6*GG186-GH186)/('DT-Prelim Calcs'!$C$6*GG186)*'DT-Prelim Calcs'!$C$7*GG186</f>
        <v>0.24077181225313324</v>
      </c>
      <c r="GJ186" s="110">
        <f>GI186/'DT-Prelim Calcs'!$C$7*('DT-Prelim Calcs'!$C$8-'DT-Prelim Calcs'!$C$9)+'DT-Prelim Calcs'!$C$9</f>
        <v>17.685372945935789</v>
      </c>
      <c r="GK186" s="110">
        <f t="shared" si="265"/>
        <v>17.685372945935789</v>
      </c>
      <c r="GL186" s="2">
        <f t="shared" si="266"/>
        <v>1.8044482574808285E-11</v>
      </c>
      <c r="GM186" s="110">
        <f>GL186*'DT-Prelim Calcs'!$C$21/GG$2/'DT-Prelim Calcs'!$C$19/'DT-Prelim Calcs'!$C$18*3.39*'DT-Prelim Calcs'!$C$20</f>
        <v>6.7016005436142528E-10</v>
      </c>
      <c r="GN186" s="88">
        <f t="shared" si="225"/>
        <v>1</v>
      </c>
      <c r="GO186" s="110">
        <f>GM185*'DT-Prelim Calcs'!$C$11+GO185</f>
        <v>12.304227581267401</v>
      </c>
      <c r="GP186" s="110">
        <f>GP185+0.5*GM186*'DT-Prelim Calcs'!$C$11^2+GO186*'DT-Prelim Calcs'!$C$11</f>
        <v>83.496473143862175</v>
      </c>
      <c r="GQ186" s="110">
        <f>MIN('Drive Train'!$G$35-GK185*'DT-Prelim Calcs'!$C$21*'Drive Train'!$G$38,GQ185+GK$2)</f>
        <v>11.108316434853723</v>
      </c>
      <c r="GR186" s="110">
        <f>'Drive Train'!$G$35-GK186*'DT-Prelim Calcs'!$C$21*'Drive Train'!$G$38</f>
        <v>11.108316434865777</v>
      </c>
      <c r="GS186" s="1">
        <f>IF(GP186&gt;='Drive Train'!$G$30,1,0)</f>
        <v>1</v>
      </c>
      <c r="GT186" s="110">
        <f t="shared" si="267"/>
        <v>0</v>
      </c>
      <c r="GU186" s="119">
        <f>GU185+'DT-Prelim Calcs'!$C$11</f>
        <v>7.2800000000000056</v>
      </c>
      <c r="GV186" s="2">
        <f>HF186/'Drive Train'!$G$35</f>
        <v>0.87467058542356702</v>
      </c>
      <c r="GW186" s="88">
        <f>HD186*12*60/(PI() * 'Drive Train'!$G$17)/GV$2*GV186</f>
        <v>4110.8369397709757</v>
      </c>
      <c r="GX186" s="2">
        <f>('DT-Prelim Calcs'!$C$6*GV186-GW186)/('DT-Prelim Calcs'!$C$6*GV186)*'DT-Prelim Calcs'!$C$7*GV186</f>
        <v>0.24077181224910016</v>
      </c>
      <c r="GY186" s="110">
        <f>GX186/'DT-Prelim Calcs'!$C$7*('DT-Prelim Calcs'!$C$8-'DT-Prelim Calcs'!$C$9)+'DT-Prelim Calcs'!$C$9</f>
        <v>17.685372945689799</v>
      </c>
      <c r="GZ186" s="110">
        <f t="shared" si="226"/>
        <v>17.685372945689799</v>
      </c>
      <c r="HA186" s="2">
        <f t="shared" si="268"/>
        <v>1.2898487833368222E-11</v>
      </c>
      <c r="HB186" s="110">
        <f>HA186*'DT-Prelim Calcs'!$C$21/GV$2/'DT-Prelim Calcs'!$C$19/'DT-Prelim Calcs'!$C$18*3.39*'DT-Prelim Calcs'!$C$20</f>
        <v>4.7904123998867659E-10</v>
      </c>
      <c r="HC186" s="88">
        <f t="shared" si="227"/>
        <v>1</v>
      </c>
      <c r="HD186" s="110">
        <f>HB185*'DT-Prelim Calcs'!$C$11+HD185</f>
        <v>12.304227581324273</v>
      </c>
      <c r="HE186" s="110">
        <f>HE185+0.5*HB186*'DT-Prelim Calcs'!$C$11^2+HD186*'DT-Prelim Calcs'!$C$11</f>
        <v>84.164090167924542</v>
      </c>
      <c r="HF186" s="110">
        <f>MIN('Drive Train'!$G$35-GZ185*'DT-Prelim Calcs'!$C$21*'Drive Train'!$G$38,HF185+GZ$2)</f>
        <v>11.108316434879301</v>
      </c>
      <c r="HG186" s="110">
        <f>'Drive Train'!$G$35-GZ186*'DT-Prelim Calcs'!$C$21*'Drive Train'!$G$38</f>
        <v>11.108316434887918</v>
      </c>
      <c r="HH186" s="1">
        <f>IF(HE186&gt;='Drive Train'!$G$30,1,0)</f>
        <v>1</v>
      </c>
      <c r="HI186" s="110">
        <f t="shared" si="269"/>
        <v>0</v>
      </c>
      <c r="HJ186" s="119">
        <f>HJ185+'DT-Prelim Calcs'!$C$11</f>
        <v>7.2800000000000056</v>
      </c>
      <c r="HK186" s="2">
        <f>HU186/'Drive Train'!$G$35</f>
        <v>0.87467058542454279</v>
      </c>
      <c r="HL186" s="88">
        <f>HS186*12*60/(PI() * 'Drive Train'!$G$17)/HK$2*HK186</f>
        <v>4110.8369397847682</v>
      </c>
      <c r="HM186" s="2">
        <f>('DT-Prelim Calcs'!$C$6*HK186-HL186)/('DT-Prelim Calcs'!$C$6*HK186)*'DT-Prelim Calcs'!$C$7*HK186</f>
        <v>0.24077181224714581</v>
      </c>
      <c r="HN186" s="110">
        <f>HM186/'DT-Prelim Calcs'!$C$7*('DT-Prelim Calcs'!$C$8-'DT-Prelim Calcs'!$C$9)+'DT-Prelim Calcs'!$C$9</f>
        <v>17.685372945570599</v>
      </c>
      <c r="HO186" s="110">
        <f t="shared" si="228"/>
        <v>17.685372945570599</v>
      </c>
      <c r="HP186" s="2">
        <f t="shared" si="270"/>
        <v>1.0404954675635736E-11</v>
      </c>
      <c r="HQ186" s="110">
        <f>HP186*'DT-Prelim Calcs'!$C$21/HK$2/'DT-Prelim Calcs'!$C$19/'DT-Prelim Calcs'!$C$18*3.39*'DT-Prelim Calcs'!$C$20</f>
        <v>3.8643308070174994E-10</v>
      </c>
      <c r="HR186" s="88">
        <f t="shared" si="229"/>
        <v>1</v>
      </c>
      <c r="HS186" s="110">
        <f>HQ185*'DT-Prelim Calcs'!$C$11+HS185</f>
        <v>12.304227581351828</v>
      </c>
      <c r="HT186" s="110">
        <f>HT185+0.5*HQ186*'DT-Prelim Calcs'!$C$11^2+HS186*'DT-Prelim Calcs'!$C$11</f>
        <v>84.632812932712255</v>
      </c>
      <c r="HU186" s="110">
        <f>MIN('Drive Train'!$G$35-HO185*'DT-Prelim Calcs'!$C$21*'Drive Train'!$G$38,HU185+HO$2)</f>
        <v>11.108316434891693</v>
      </c>
      <c r="HV186" s="110">
        <f>'Drive Train'!$G$35-HO186*'DT-Prelim Calcs'!$C$21*'Drive Train'!$G$38</f>
        <v>11.108316434898645</v>
      </c>
      <c r="HW186" s="1">
        <f>IF(HT186&gt;='Drive Train'!$G$30,1,0)</f>
        <v>1</v>
      </c>
      <c r="HX186" s="110">
        <f t="shared" si="271"/>
        <v>0</v>
      </c>
      <c r="HY186" s="119">
        <f>HY185+'DT-Prelim Calcs'!$C$11</f>
        <v>7.2800000000000056</v>
      </c>
      <c r="HZ186" s="2">
        <f>IJ186/'Drive Train'!$G$35</f>
        <v>0.87467058542506748</v>
      </c>
      <c r="IA186" s="88">
        <f>IH186*12*60/(PI() * 'Drive Train'!$G$17)/HZ$2*HZ186</f>
        <v>4110.8369397921851</v>
      </c>
      <c r="IB186" s="2">
        <f>('DT-Prelim Calcs'!$C$6*HZ186-IA186)/('DT-Prelim Calcs'!$C$6*HZ186)*'DT-Prelim Calcs'!$C$7*HZ186</f>
        <v>0.2407718122460949</v>
      </c>
      <c r="IC186" s="110">
        <f>IB186/'DT-Prelim Calcs'!$C$7*('DT-Prelim Calcs'!$C$8-'DT-Prelim Calcs'!$C$9)+'DT-Prelim Calcs'!$C$9</f>
        <v>17.685372945506501</v>
      </c>
      <c r="ID186" s="110">
        <f t="shared" si="230"/>
        <v>17.685372945506501</v>
      </c>
      <c r="IE186" s="2">
        <f t="shared" si="272"/>
        <v>9.0640550620690874E-12</v>
      </c>
      <c r="IF186" s="110">
        <f>IE186*'DT-Prelim Calcs'!$C$21/HZ$2/'DT-Prelim Calcs'!$C$19/'DT-Prelim Calcs'!$C$18*3.39*'DT-Prelim Calcs'!$C$20</f>
        <v>3.3663296289867202E-10</v>
      </c>
      <c r="IG186" s="88">
        <f t="shared" si="231"/>
        <v>1</v>
      </c>
      <c r="IH186" s="110">
        <f>IF185*'DT-Prelim Calcs'!$C$11+IH185</f>
        <v>12.304227581366648</v>
      </c>
      <c r="II186" s="110">
        <f>II185+0.5*IF186*'DT-Prelim Calcs'!$C$11^2+IH186*'DT-Prelim Calcs'!$C$11</f>
        <v>84.961878303977556</v>
      </c>
      <c r="IJ186" s="110">
        <f>MIN('Drive Train'!$G$35-ID185*'DT-Prelim Calcs'!$C$21*'Drive Train'!$G$38,IJ185+ID$2)</f>
        <v>11.108316434898356</v>
      </c>
      <c r="IK186" s="110">
        <f>'Drive Train'!$G$35-ID186*'DT-Prelim Calcs'!$C$21*'Drive Train'!$G$38</f>
        <v>11.108316434904415</v>
      </c>
      <c r="IL186" s="1">
        <f>IF(II186&gt;='Drive Train'!$G$30,1,0)</f>
        <v>1</v>
      </c>
      <c r="IM186" s="110">
        <f t="shared" si="273"/>
        <v>0</v>
      </c>
      <c r="IN186" s="119">
        <f>IN185+'DT-Prelim Calcs'!$C$11</f>
        <v>7.2800000000000056</v>
      </c>
      <c r="IO186" s="2">
        <f>IY186/'Drive Train'!$G$35</f>
        <v>0.87467058542537546</v>
      </c>
      <c r="IP186" s="88">
        <f>IW186*12*60/(PI() * 'Drive Train'!$G$17)/IO$2*IO186</f>
        <v>4110.8369397965371</v>
      </c>
      <c r="IQ186" s="2">
        <f>('DT-Prelim Calcs'!$C$6*IO186-IP186)/('DT-Prelim Calcs'!$C$6*IO186)*'DT-Prelim Calcs'!$C$7*IO186</f>
        <v>0.2407718122454785</v>
      </c>
      <c r="IR186" s="110">
        <f>IQ186/'DT-Prelim Calcs'!$C$7*('DT-Prelim Calcs'!$C$8-'DT-Prelim Calcs'!$C$9)+'DT-Prelim Calcs'!$C$9</f>
        <v>17.685372945468902</v>
      </c>
      <c r="IS186" s="110">
        <f t="shared" si="232"/>
        <v>17.685372945468902</v>
      </c>
      <c r="IT186" s="2">
        <f t="shared" si="274"/>
        <v>8.2774342935465484E-12</v>
      </c>
      <c r="IU186" s="110">
        <f>IT186*'DT-Prelim Calcs'!$C$21/IO$2/'DT-Prelim Calcs'!$C$19/'DT-Prelim Calcs'!$C$18*3.39*'DT-Prelim Calcs'!$C$20</f>
        <v>3.0741839191779744E-10</v>
      </c>
      <c r="IV186" s="88">
        <f t="shared" si="233"/>
        <v>1</v>
      </c>
      <c r="IW186" s="110">
        <f>IU185*'DT-Prelim Calcs'!$C$11+IW185</f>
        <v>12.304227581375343</v>
      </c>
      <c r="IX186" s="110">
        <f>IX185+0.5*IU186*'DT-Prelim Calcs'!$C$11^2+IW186*'DT-Prelim Calcs'!$C$11</f>
        <v>85.194596085432408</v>
      </c>
      <c r="IY186" s="110">
        <f>MIN('Drive Train'!$G$35-IS185*'DT-Prelim Calcs'!$C$21*'Drive Train'!$G$38,IY185+IS$2)</f>
        <v>11.108316434902267</v>
      </c>
      <c r="IZ186" s="110">
        <f>'Drive Train'!$G$35-IS186*'DT-Prelim Calcs'!$C$21*'Drive Train'!$G$38</f>
        <v>11.108316434907799</v>
      </c>
      <c r="JA186" s="1">
        <f>IF(IX186&gt;='Drive Train'!$G$30,1,0)</f>
        <v>1</v>
      </c>
      <c r="JB186" s="110">
        <f t="shared" si="275"/>
        <v>0</v>
      </c>
      <c r="JC186" s="119">
        <f>JC185+'DT-Prelim Calcs'!$C$11</f>
        <v>7.2800000000000056</v>
      </c>
      <c r="JD186" s="2">
        <f>JN186/'Drive Train'!$G$35</f>
        <v>0.87467058542555598</v>
      </c>
      <c r="JE186" s="88">
        <f>JL186*12*60/(PI() * 'Drive Train'!$G$17)/JD$2*JD186</f>
        <v>4110.8369397990891</v>
      </c>
      <c r="JF186" s="2">
        <f>('DT-Prelim Calcs'!$C$6*JD186-JE186)/('DT-Prelim Calcs'!$C$6*JD186)*'DT-Prelim Calcs'!$C$7*JD186</f>
        <v>0.24077181224511685</v>
      </c>
      <c r="JG186" s="110">
        <f>JF186/'DT-Prelim Calcs'!$C$7*('DT-Prelim Calcs'!$C$8-'DT-Prelim Calcs'!$C$9)+'DT-Prelim Calcs'!$C$9</f>
        <v>17.685372945446844</v>
      </c>
      <c r="JH186" s="110">
        <f t="shared" si="234"/>
        <v>17.685372945446844</v>
      </c>
      <c r="JI186" s="2">
        <f t="shared" si="276"/>
        <v>7.8160811156635646E-12</v>
      </c>
      <c r="JJ186" s="110">
        <f>JI186*'DT-Prelim Calcs'!$C$21/JD$2/'DT-Prelim Calcs'!$C$19/'DT-Prelim Calcs'!$C$18*3.39*'DT-Prelim Calcs'!$C$20</f>
        <v>2.9028404242963197E-10</v>
      </c>
      <c r="JK186" s="88">
        <f t="shared" si="235"/>
        <v>1</v>
      </c>
      <c r="JL186" s="110">
        <f>JJ185*'DT-Prelim Calcs'!$C$11+JL185</f>
        <v>12.30422758138044</v>
      </c>
      <c r="JM186" s="110">
        <f>JM185+0.5*JJ186*'DT-Prelim Calcs'!$C$11^2+JL186*'DT-Prelim Calcs'!$C$11</f>
        <v>85.352228829592221</v>
      </c>
      <c r="JN186" s="110">
        <f>MIN('Drive Train'!$G$35-JH185*'DT-Prelim Calcs'!$C$21*'Drive Train'!$G$38,JN185+JH$2)</f>
        <v>11.108316434904561</v>
      </c>
      <c r="JO186" s="110">
        <f>'Drive Train'!$G$35-JH186*'DT-Prelim Calcs'!$C$21*'Drive Train'!$G$38</f>
        <v>11.108316434909783</v>
      </c>
      <c r="JP186" s="1">
        <f>IF(JM186&gt;='Drive Train'!$G$30,1,0)</f>
        <v>1</v>
      </c>
      <c r="JQ186" s="110">
        <f>MIN(JG186,'DT-Prelim Calcs'!$C$10)*'DT-Prelim Calcs'!$C$11*1000/60/60*(1-JP186)</f>
        <v>0</v>
      </c>
      <c r="JR186" s="119">
        <f>JR185+'DT-Prelim Calcs'!$C$11</f>
        <v>7.2800000000000056</v>
      </c>
      <c r="JS186" s="2">
        <f>KC186/'Drive Train'!$G$35</f>
        <v>0.87467058542562226</v>
      </c>
      <c r="JT186" s="88">
        <f>KA186*12*60/(PI() * 'Drive Train'!$G$17)/JS$2*JS186</f>
        <v>4110.8369398000259</v>
      </c>
      <c r="JU186" s="2">
        <f>('DT-Prelim Calcs'!$C$6*JS186-JT186)/('DT-Prelim Calcs'!$C$6*JS186)*'DT-Prelim Calcs'!$C$7*JS186</f>
        <v>0.24077181224498417</v>
      </c>
      <c r="JV186" s="110">
        <f>JU186/'DT-Prelim Calcs'!$C$7*('DT-Prelim Calcs'!$C$8-'DT-Prelim Calcs'!$C$9)+'DT-Prelim Calcs'!$C$9</f>
        <v>17.68537294543875</v>
      </c>
      <c r="JW186" s="110">
        <f t="shared" si="236"/>
        <v>17.68537294543875</v>
      </c>
      <c r="JX186" s="2">
        <f t="shared" si="277"/>
        <v>7.6467443488326126E-12</v>
      </c>
      <c r="JY186" s="110">
        <f>JX186*'DT-Prelim Calcs'!$C$21/JS$2/'DT-Prelim Calcs'!$C$19/'DT-Prelim Calcs'!$C$18*3.39*'DT-Prelim Calcs'!$C$20</f>
        <v>2.8399498778955877E-10</v>
      </c>
      <c r="JZ186" s="88">
        <f t="shared" si="237"/>
        <v>1</v>
      </c>
      <c r="KA186" s="110">
        <f>JY185*'DT-Prelim Calcs'!$C$11+KA185</f>
        <v>12.30422758138231</v>
      </c>
      <c r="KB186" s="110">
        <f>KB185+0.5*JY186*'DT-Prelim Calcs'!$C$11^2+KA186*'DT-Prelim Calcs'!$C$11</f>
        <v>85.414318912923747</v>
      </c>
      <c r="KC186" s="110">
        <f>MIN('Drive Train'!$G$35-JW185*'DT-Prelim Calcs'!$C$21*'Drive Train'!$G$38,KC185+JW$2)</f>
        <v>11.108316434905403</v>
      </c>
      <c r="KD186" s="110">
        <f>'Drive Train'!$G$35-JW186*'DT-Prelim Calcs'!$C$21*'Drive Train'!$G$38</f>
        <v>11.108316434910511</v>
      </c>
      <c r="KE186" s="1">
        <f>IF(KB186&gt;='Drive Train'!$G$30,1,0)</f>
        <v>1</v>
      </c>
      <c r="KF186" s="110">
        <f>MIN(JV186,'DT-Prelim Calcs'!$C$10)*'DT-Prelim Calcs'!$C$11*1000/60/60*(1-KE186)</f>
        <v>0</v>
      </c>
      <c r="KG186" s="119">
        <f>KG185+'DT-Prelim Calcs'!$C$11</f>
        <v>7.2800000000000056</v>
      </c>
      <c r="KH186" s="2">
        <f>KR186/'Drive Train'!$G$35</f>
        <v>0.87467058542561726</v>
      </c>
      <c r="KI186" s="88">
        <f>KP186*12*60/(PI() * 'Drive Train'!$G$17)/KH$2*KH186</f>
        <v>4110.836939799955</v>
      </c>
      <c r="KJ186" s="2">
        <f>('DT-Prelim Calcs'!$C$6*KH186-KI186)/('DT-Prelim Calcs'!$C$6*KH186)*'DT-Prelim Calcs'!$C$7*KH186</f>
        <v>0.24077181224499425</v>
      </c>
      <c r="KK186" s="110">
        <f>KJ186/'DT-Prelim Calcs'!$C$7*('DT-Prelim Calcs'!$C$8-'DT-Prelim Calcs'!$C$9)+'DT-Prelim Calcs'!$C$9</f>
        <v>17.685372945439365</v>
      </c>
      <c r="KL186" s="110">
        <f t="shared" si="238"/>
        <v>17.685372945439365</v>
      </c>
      <c r="KM186" s="2">
        <f t="shared" si="278"/>
        <v>7.6595674247670331E-12</v>
      </c>
      <c r="KN186" s="110">
        <f>KM186*'DT-Prelim Calcs'!$C$21/KH$2/'DT-Prelim Calcs'!$C$19/'DT-Prelim Calcs'!$C$18*3.39*'DT-Prelim Calcs'!$C$20</f>
        <v>2.8447122828189014E-10</v>
      </c>
      <c r="KO186" s="88">
        <f t="shared" si="239"/>
        <v>1</v>
      </c>
      <c r="KP186" s="110">
        <f>KN185*'DT-Prelim Calcs'!$C$11+KP185</f>
        <v>12.304227581382172</v>
      </c>
      <c r="KQ186" s="110">
        <f>KQ185+0.5*KN186*'DT-Prelim Calcs'!$C$11^2+KP186*'DT-Prelim Calcs'!$C$11</f>
        <v>85.409763476964855</v>
      </c>
      <c r="KR186" s="110">
        <f>MIN('Drive Train'!$G$35-KL185*'DT-Prelim Calcs'!$C$21*'Drive Train'!$G$38,KR185+KL$2)</f>
        <v>11.108316434905339</v>
      </c>
      <c r="KS186" s="110">
        <f>'Drive Train'!$G$35-KL186*'DT-Prelim Calcs'!$C$21*'Drive Train'!$G$38</f>
        <v>11.108316434910456</v>
      </c>
      <c r="KT186" s="1">
        <f>IF(KQ186&gt;='Drive Train'!$G$30,1,0)</f>
        <v>1</v>
      </c>
      <c r="KU186" s="110">
        <f>MIN(KK186,'DT-Prelim Calcs'!$C$10)*'DT-Prelim Calcs'!$C$11*1000/60/60*(1-KT186)</f>
        <v>0</v>
      </c>
      <c r="KV186" s="119">
        <f>KV185+'DT-Prelim Calcs'!$C$11</f>
        <v>7.2800000000000056</v>
      </c>
      <c r="KW186" s="2">
        <f>LG186/'Drive Train'!$G$35</f>
        <v>0.87467058542562204</v>
      </c>
      <c r="KX186" s="88">
        <f>LE186*12*60/(PI() * 'Drive Train'!$G$17)/KW$2*KW186</f>
        <v>4110.8369398000214</v>
      </c>
      <c r="KY186" s="2">
        <f>('DT-Prelim Calcs'!$C$6*KW186-KX186)/('DT-Prelim Calcs'!$C$6*KW186)*'DT-Prelim Calcs'!$C$7*KW186</f>
        <v>0.24077181224498484</v>
      </c>
      <c r="KZ186" s="110">
        <f>KY186/'DT-Prelim Calcs'!$C$7*('DT-Prelim Calcs'!$C$8-'DT-Prelim Calcs'!$C$9)+'DT-Prelim Calcs'!$C$9</f>
        <v>17.685372945438793</v>
      </c>
      <c r="LA186" s="110">
        <f t="shared" si="240"/>
        <v>17.685372945438793</v>
      </c>
      <c r="LB186" s="2">
        <f t="shared" si="279"/>
        <v>7.6475770161010814E-12</v>
      </c>
      <c r="LC186" s="110">
        <f>LB186*'DT-Prelim Calcs'!$C$21/KW$2/'DT-Prelim Calcs'!$C$19/'DT-Prelim Calcs'!$C$18*3.39*'DT-Prelim Calcs'!$C$20</f>
        <v>2.8402591249685303E-10</v>
      </c>
      <c r="LD186" s="88">
        <f t="shared" si="241"/>
        <v>1</v>
      </c>
      <c r="LE186" s="110">
        <f>LC185*'DT-Prelim Calcs'!$C$11+LE185</f>
        <v>12.304227581382303</v>
      </c>
      <c r="LF186" s="110">
        <f>LF185+0.5*LC186*'DT-Prelim Calcs'!$C$11^2+LE186*'DT-Prelim Calcs'!$C$11</f>
        <v>85.414103828448333</v>
      </c>
      <c r="LG186" s="110">
        <f>MIN('Drive Train'!$G$35-LA185*'DT-Prelim Calcs'!$C$21*'Drive Train'!$G$38,LG185+LA$2)</f>
        <v>11.108316434905399</v>
      </c>
      <c r="LH186" s="110">
        <f>'Drive Train'!$G$35-LA186*'DT-Prelim Calcs'!$C$21*'Drive Train'!$G$38</f>
        <v>11.108316434910508</v>
      </c>
      <c r="LI186" s="1">
        <f>IF(LF186&gt;='Drive Train'!$G$30,1,0)</f>
        <v>1</v>
      </c>
      <c r="LJ186" s="110">
        <f>MIN(KZ186,'DT-Prelim Calcs'!$C$10)*'DT-Prelim Calcs'!$C$11*1000/60/60*(1-LI186)</f>
        <v>0</v>
      </c>
      <c r="LK186" s="119">
        <f>LK185+'DT-Prelim Calcs'!$C$11</f>
        <v>7.2800000000000056</v>
      </c>
      <c r="LL186" s="2">
        <f>LV186/'Drive Train'!$G$35</f>
        <v>0.87467058542561837</v>
      </c>
      <c r="LM186" s="88">
        <f>LT186*12*60/(PI() * 'Drive Train'!$G$17)/LL$2*LL186</f>
        <v>4110.8369397999713</v>
      </c>
      <c r="LN186" s="2">
        <f>('DT-Prelim Calcs'!$C$6*LL186-LM186)/('DT-Prelim Calcs'!$C$6*LL186)*'DT-Prelim Calcs'!$C$7*LL186</f>
        <v>0.24077181224499183</v>
      </c>
      <c r="LO186" s="110">
        <f>LN186/'DT-Prelim Calcs'!$C$7*('DT-Prelim Calcs'!$C$8-'DT-Prelim Calcs'!$C$9)+'DT-Prelim Calcs'!$C$9</f>
        <v>17.685372945439219</v>
      </c>
      <c r="LP186" s="110">
        <f t="shared" si="242"/>
        <v>17.685372945439219</v>
      </c>
      <c r="LQ186" s="2">
        <f t="shared" si="280"/>
        <v>7.6564865558736983E-12</v>
      </c>
      <c r="LR186" s="110">
        <f>LQ186*'DT-Prelim Calcs'!$C$21/LL$2/'DT-Prelim Calcs'!$C$19/'DT-Prelim Calcs'!$C$18*3.39*'DT-Prelim Calcs'!$C$20</f>
        <v>2.8435680686490146E-10</v>
      </c>
      <c r="LS186" s="88">
        <f t="shared" si="243"/>
        <v>1</v>
      </c>
      <c r="LT186" s="110">
        <f>LR185*'DT-Prelim Calcs'!$C$11+LT185</f>
        <v>12.304227581382206</v>
      </c>
      <c r="LU186" s="110">
        <f>LU185+0.5*LR186*'DT-Prelim Calcs'!$C$11^2+LT186*'DT-Prelim Calcs'!$C$11</f>
        <v>85.41122824473004</v>
      </c>
      <c r="LV186" s="110">
        <f>MIN('Drive Train'!$G$35-LP185*'DT-Prelim Calcs'!$C$21*'Drive Train'!$G$38,LV185+LP$2)</f>
        <v>11.108316434905353</v>
      </c>
      <c r="LW186" s="110">
        <f>'Drive Train'!$G$35-LP186*'DT-Prelim Calcs'!$C$21*'Drive Train'!$G$38</f>
        <v>11.108316434910469</v>
      </c>
      <c r="LX186" s="1">
        <f>IF(LU186&gt;='Drive Train'!$G$30,1,0)</f>
        <v>1</v>
      </c>
      <c r="LY186" s="110">
        <f>MIN(LO186,'DT-Prelim Calcs'!$C$10)*'DT-Prelim Calcs'!$C$11*1000/60/60*(1-LX186)</f>
        <v>0</v>
      </c>
      <c r="LZ186" s="119">
        <f>LZ185+'DT-Prelim Calcs'!$C$11</f>
        <v>7.2800000000000056</v>
      </c>
    </row>
    <row r="187" spans="18:338" x14ac:dyDescent="0.2">
      <c r="R187" s="119">
        <f>R186+'DT-Prelim Calcs'!$C$11</f>
        <v>7.3200000000000056</v>
      </c>
      <c r="S187" s="2">
        <f>AG187/'Drive Train'!$G$35</f>
        <v>0</v>
      </c>
      <c r="T187" s="88">
        <f>AE187*12*60/(PI() * 'Drive Train'!$G$17)/S$2*ABS(S187)</f>
        <v>0</v>
      </c>
      <c r="U187" s="2">
        <f>IF(OR(AD186=1,AND($C$32=Motors!$C$28,'DT-Prelim Calcs'!AI186=1)),0,IF(AG187=0,-(V186+$C$9)/($C$8-$C$9)*$C$7,($C$6*S187-T187)/($C$6*S187)*$C$7*S187))</f>
        <v>0</v>
      </c>
      <c r="V187" s="110">
        <f>IF(AND(AD186=1,AI186=1),0,ABS(U187/$C$7*($C$8-$C$9)+$C$9) *'Drive Train'!$K$55 + V186*(1-'Drive Train'!$K$55))</f>
        <v>0</v>
      </c>
      <c r="W187" s="110">
        <f t="shared" si="196"/>
        <v>0</v>
      </c>
      <c r="X187" s="2">
        <f>MAX(MIN(IF(AND(AI186=1,AG187&lt;0),-1,1)*(W187-$C$9)/($C$8-$C$9)*$C$7-$C$29*AE187/T$2 -  AI186*$C$29/2,X$2),MAX(X$4:X186)*-1)</f>
        <v>-0.19877611615902296</v>
      </c>
      <c r="Y187" s="110">
        <f t="shared" si="197"/>
        <v>0</v>
      </c>
      <c r="Z187" s="110">
        <f t="shared" si="198"/>
        <v>0</v>
      </c>
      <c r="AA187" s="110">
        <f t="shared" si="199"/>
        <v>0</v>
      </c>
      <c r="AB187" s="110" t="e">
        <f t="shared" si="200"/>
        <v>#N/A</v>
      </c>
      <c r="AC187" s="88">
        <f t="shared" si="244"/>
        <v>0</v>
      </c>
      <c r="AD187" s="1">
        <f t="shared" si="201"/>
        <v>1</v>
      </c>
      <c r="AE187" s="110">
        <f t="shared" si="202"/>
        <v>0</v>
      </c>
      <c r="AF187" s="110" t="e">
        <f t="shared" si="203"/>
        <v>#N/A</v>
      </c>
      <c r="AG187" s="110">
        <f>IF(AI186=0,MIN('Drive Train'!$G$35-W186*$C$21*'Drive Train'!$G$38,AG186+W$2)-$C$3,IF(AE186-1&lt;=0,0,IF($C$32=Motors!$C$26,MAX(ABS('Drive Train'!$G$35-W186*$C$21*'Drive Train'!$G$38)*-1,AG186-W$2),MAX(0,ABS('Drive Train'!$G$35-W186*$C$21*'Drive Train'!$G$38)*-1,AG186-W$2))))</f>
        <v>0</v>
      </c>
      <c r="AH187" s="110">
        <f>'Drive Train'!$G$35-ABS(W187)*'DT-Prelim Calcs'!$C$21*'Drive Train'!$G$38</f>
        <v>12.7</v>
      </c>
      <c r="AI187" s="1">
        <f>IF(AJ187&gt;='Drive Train'!$G$30,1,0)</f>
        <v>1</v>
      </c>
      <c r="AJ187" s="110">
        <f>AJ186+0.5*Y187*'DT-Prelim Calcs'!$C$11^2+AE187*'DT-Prelim Calcs'!$C$11</f>
        <v>27.383415475911544</v>
      </c>
      <c r="AK187" s="110">
        <f t="shared" si="281"/>
        <v>0</v>
      </c>
      <c r="AL187" s="119">
        <f>AL186+'DT-Prelim Calcs'!$C$11</f>
        <v>7.3200000000000056</v>
      </c>
      <c r="AM187" s="2">
        <f>AW187/'Drive Train'!$G$35</f>
        <v>0.82320261277146001</v>
      </c>
      <c r="AN187" s="88">
        <f>AU187*12*60/(PI() * 'Drive Train'!$G$17)/AM$2*AM187</f>
        <v>3322.4938792475832</v>
      </c>
      <c r="AO187" s="2">
        <f>('DT-Prelim Calcs'!$C$6*AM187-AN187)/('DT-Prelim Calcs'!$C$6*AM187)*'DT-Prelim Calcs'!$C$7*AM187</f>
        <v>0.35853822343599628</v>
      </c>
      <c r="AP187" s="110">
        <f>AO187/'DT-Prelim Calcs'!$C$7*('DT-Prelim Calcs'!$C$8-'DT-Prelim Calcs'!$C$9)+'DT-Prelim Calcs'!$C$9</f>
        <v>24.868288805316084</v>
      </c>
      <c r="AQ187" s="110">
        <f t="shared" si="205"/>
        <v>24.868288805316084</v>
      </c>
      <c r="AR187" s="2">
        <f t="shared" si="245"/>
        <v>0.15177306319939463</v>
      </c>
      <c r="AS187" s="110">
        <f>AR187*'DT-Prelim Calcs'!$C$21/AM$2/'DT-Prelim Calcs'!$C$19/'DT-Prelim Calcs'!$C$18*3.39*'DT-Prelim Calcs'!$C$20</f>
        <v>1.6910251185529541</v>
      </c>
      <c r="AT187" s="88">
        <f t="shared" si="206"/>
        <v>0</v>
      </c>
      <c r="AU187" s="110">
        <f>AS186*'DT-Prelim Calcs'!$C$11+AU186</f>
        <v>35.221254567572757</v>
      </c>
      <c r="AV187" s="110">
        <f>AV186+0.5*AS187*'DT-Prelim Calcs'!$C$11^2+AU187*'DT-Prelim Calcs'!$C$11</f>
        <v>164.28498877175619</v>
      </c>
      <c r="AW187" s="110">
        <f>MIN('Drive Train'!$G$35-AQ186*'DT-Prelim Calcs'!$C$21*'Drive Train'!$G$38,AW186+AQ$2)</f>
        <v>10.454673182197542</v>
      </c>
      <c r="AX187" s="110">
        <f>'Drive Train'!$G$35-AQ187*'DT-Prelim Calcs'!$C$21*'Drive Train'!$G$38</f>
        <v>10.461854007521552</v>
      </c>
      <c r="AY187" s="1">
        <f>IF(AV187&gt;='Drive Train'!$G$30,1,0)</f>
        <v>1</v>
      </c>
      <c r="AZ187" s="110">
        <f t="shared" si="246"/>
        <v>0</v>
      </c>
      <c r="BA187" s="119">
        <f>BA186+'DT-Prelim Calcs'!$C$11</f>
        <v>7.3200000000000056</v>
      </c>
      <c r="BB187" s="2">
        <f>BL187/'Drive Train'!$G$35</f>
        <v>0.87233917426128083</v>
      </c>
      <c r="BC187" s="88">
        <f>BJ187*12*60/(PI() * 'Drive Train'!$G$17)/BB$2*BB187</f>
        <v>4075.5385313739016</v>
      </c>
      <c r="BD187" s="2">
        <f>('DT-Prelim Calcs'!$C$6*BB187-BC187)/('DT-Prelim Calcs'!$C$6*BB187)*'DT-Prelim Calcs'!$C$7*BB187</f>
        <v>0.24600691220888521</v>
      </c>
      <c r="BE187" s="110">
        <f>BD187/'DT-Prelim Calcs'!$C$7*('DT-Prelim Calcs'!$C$8-'DT-Prelim Calcs'!$C$9)+'DT-Prelim Calcs'!$C$9</f>
        <v>18.004676914868178</v>
      </c>
      <c r="BF187" s="110">
        <f t="shared" si="207"/>
        <v>18.004676914868178</v>
      </c>
      <c r="BG187" s="2">
        <f t="shared" si="247"/>
        <v>6.6645679006432368E-3</v>
      </c>
      <c r="BH187" s="110">
        <f>BG187*'DT-Prelim Calcs'!$C$21/BB$2/'DT-Prelim Calcs'!$C$19/'DT-Prelim Calcs'!$C$18*3.39*'DT-Prelim Calcs'!$C$20</f>
        <v>0.11550821763760305</v>
      </c>
      <c r="BI187" s="88">
        <f t="shared" si="208"/>
        <v>1</v>
      </c>
      <c r="BJ187" s="110">
        <f>BH186*'DT-Prelim Calcs'!$C$11+BJ186</f>
        <v>26.209665197085236</v>
      </c>
      <c r="BK187" s="110">
        <f>BK186+0.5*BH187*'DT-Prelim Calcs'!$C$11^2+BJ187*'DT-Prelim Calcs'!$C$11</f>
        <v>152.26365957287732</v>
      </c>
      <c r="BL187" s="110">
        <f>MIN('Drive Train'!$G$35-BF186*'DT-Prelim Calcs'!$C$21*'Drive Train'!$G$38,BL186+BF$2)</f>
        <v>11.078707513118266</v>
      </c>
      <c r="BM187" s="110">
        <f>'Drive Train'!$G$35-BF187*'DT-Prelim Calcs'!$C$21*'Drive Train'!$G$38</f>
        <v>11.079579077661863</v>
      </c>
      <c r="BN187" s="1">
        <f>IF(BK187&gt;='Drive Train'!$G$30,1,0)</f>
        <v>1</v>
      </c>
      <c r="BO187" s="110">
        <f t="shared" si="248"/>
        <v>0</v>
      </c>
      <c r="BP187" s="119">
        <f>BP186+'DT-Prelim Calcs'!$C$11</f>
        <v>7.3200000000000056</v>
      </c>
      <c r="BQ187" s="2">
        <f>CA187/'Drive Train'!$G$35</f>
        <v>0.87464874419205907</v>
      </c>
      <c r="BR187" s="88">
        <f>BY187*12*60/(PI() * 'Drive Train'!$G$17)/BQ$2*BQ187</f>
        <v>4110.5114704397465</v>
      </c>
      <c r="BS187" s="2">
        <f>('DT-Prelim Calcs'!$C$6*BQ187-BR187)/('DT-Prelim Calcs'!$C$6*BQ187)*'DT-Prelim Calcs'!$C$7*BQ187</f>
        <v>0.24081959689298771</v>
      </c>
      <c r="BT187" s="110">
        <f>BS187/'DT-Prelim Calcs'!$C$7*('DT-Prelim Calcs'!$C$8-'DT-Prelim Calcs'!$C$9)+'DT-Prelim Calcs'!$C$9</f>
        <v>17.688287470068754</v>
      </c>
      <c r="BU187" s="110">
        <f t="shared" si="209"/>
        <v>17.688287470068754</v>
      </c>
      <c r="BV187" s="2">
        <f t="shared" si="249"/>
        <v>6.0835461976910254E-5</v>
      </c>
      <c r="BW187" s="110">
        <f>BV187*'DT-Prelim Calcs'!$C$21/BQ$2/'DT-Prelim Calcs'!$C$19/'DT-Prelim Calcs'!$C$18*3.39*'DT-Prelim Calcs'!$C$20</f>
        <v>1.4309460530737945E-3</v>
      </c>
      <c r="BX187" s="88">
        <f t="shared" si="210"/>
        <v>1</v>
      </c>
      <c r="BY187" s="110">
        <f>BW186*'DT-Prelim Calcs'!$C$11+BY186</f>
        <v>19.426674698632944</v>
      </c>
      <c r="BZ187" s="110">
        <f>BZ186+0.5*BW187*'DT-Prelim Calcs'!$C$11^2+BY187*'DT-Prelim Calcs'!$C$11</f>
        <v>125.96861086266667</v>
      </c>
      <c r="CA187" s="110">
        <f>MIN('Drive Train'!$G$35-BU186*'DT-Prelim Calcs'!$C$21*'Drive Train'!$G$38,CA186+BU$2)</f>
        <v>11.10803905123915</v>
      </c>
      <c r="CB187" s="110">
        <f>'Drive Train'!$G$35-BU187*'DT-Prelim Calcs'!$C$21*'Drive Train'!$G$38</f>
        <v>11.108054127693812</v>
      </c>
      <c r="CC187" s="1">
        <f>IF(BZ187&gt;='Drive Train'!$G$30,1,0)</f>
        <v>1</v>
      </c>
      <c r="CD187" s="110">
        <f t="shared" si="250"/>
        <v>0</v>
      </c>
      <c r="CE187" s="119">
        <f>CE186+'DT-Prelim Calcs'!$C$11</f>
        <v>7.3200000000000056</v>
      </c>
      <c r="CF187" s="2">
        <f>CP187/'Drive Train'!$G$35</f>
        <v>0.874670542631095</v>
      </c>
      <c r="CG187" s="88">
        <f>CN187*12*60/(PI() * 'Drive Train'!$G$17)/CF$2*CF187</f>
        <v>4110.8363152583261</v>
      </c>
      <c r="CH187" s="2">
        <f>('DT-Prelim Calcs'!$C$6*CF187-CG187)/('DT-Prelim Calcs'!$C$6*CF187)*'DT-Prelim Calcs'!$C$7*CF187</f>
        <v>0.24077190269302212</v>
      </c>
      <c r="CI187" s="110">
        <f>CH187/'DT-Prelim Calcs'!$C$7*('DT-Prelim Calcs'!$C$8-'DT-Prelim Calcs'!$C$9)+'DT-Prelim Calcs'!$C$9</f>
        <v>17.685378462127591</v>
      </c>
      <c r="CJ187" s="110">
        <f t="shared" si="211"/>
        <v>17.685378462127591</v>
      </c>
      <c r="CK187" s="2">
        <f t="shared" si="251"/>
        <v>1.1525499710174358E-7</v>
      </c>
      <c r="CL187" s="110">
        <f>CK187*'DT-Prelim Calcs'!$C$21/CF$2/'DT-Prelim Calcs'!$C$19/'DT-Prelim Calcs'!$C$18*3.39*'DT-Prelim Calcs'!$C$20</f>
        <v>3.4243950106261684E-6</v>
      </c>
      <c r="CM187" s="88">
        <f t="shared" si="212"/>
        <v>1</v>
      </c>
      <c r="CN187" s="110">
        <f>CL186*'DT-Prelim Calcs'!$C$11+CN186</f>
        <v>15.380282892570358</v>
      </c>
      <c r="CO187" s="110">
        <f>CO186+0.5*CL187*'DT-Prelim Calcs'!$C$11^2+CN187*'DT-Prelim Calcs'!$C$11</f>
        <v>104.5546087231959</v>
      </c>
      <c r="CP187" s="110">
        <f>MIN('Drive Train'!$G$35-CJ186*'DT-Prelim Calcs'!$C$21*'Drive Train'!$G$38,CP186+CJ$2)</f>
        <v>11.108315891414906</v>
      </c>
      <c r="CQ187" s="110">
        <f>'Drive Train'!$G$35-CJ187*'DT-Prelim Calcs'!$C$21*'Drive Train'!$G$38</f>
        <v>11.108315938408516</v>
      </c>
      <c r="CR187" s="1">
        <f>IF(CO187&gt;='Drive Train'!$G$30,1,0)</f>
        <v>1</v>
      </c>
      <c r="CS187" s="110">
        <f t="shared" si="252"/>
        <v>0</v>
      </c>
      <c r="CT187" s="119">
        <f>CT186+'DT-Prelim Calcs'!$C$11</f>
        <v>7.3200000000000056</v>
      </c>
      <c r="CU187" s="2">
        <f>DE187/'Drive Train'!$G$35</f>
        <v>0.87467058541288056</v>
      </c>
      <c r="CV187" s="88">
        <f>DC187*12*60/(PI() * 'Drive Train'!$G$17)/CU$2*CU187</f>
        <v>4110.8369396186181</v>
      </c>
      <c r="CW187" s="2">
        <f>('DT-Prelim Calcs'!$C$6*CU187-CV187)/('DT-Prelim Calcs'!$C$6*CU187)*'DT-Prelim Calcs'!$C$7*CU187</f>
        <v>0.24077181227081709</v>
      </c>
      <c r="CX187" s="110">
        <f>CW187/'DT-Prelim Calcs'!$C$7*('DT-Prelim Calcs'!$C$8-'DT-Prelim Calcs'!$C$9)+'DT-Prelim Calcs'!$C$9</f>
        <v>17.685372947014375</v>
      </c>
      <c r="CY187" s="110">
        <f t="shared" si="213"/>
        <v>17.685372947014375</v>
      </c>
      <c r="CZ187" s="2">
        <f t="shared" si="253"/>
        <v>4.0597275541287559E-11</v>
      </c>
      <c r="DA187" s="110">
        <f>CZ187*'DT-Prelim Calcs'!$C$21/CU$2/'DT-Prelim Calcs'!$C$19/'DT-Prelim Calcs'!$C$18*3.39*'DT-Prelim Calcs'!$C$20</f>
        <v>1.4574972263785525E-9</v>
      </c>
      <c r="DB187" s="88">
        <f t="shared" si="214"/>
        <v>1</v>
      </c>
      <c r="DC187" s="110">
        <f>DA186*'DT-Prelim Calcs'!$C$11+DC186</f>
        <v>12.728511290708873</v>
      </c>
      <c r="DD187" s="110">
        <f>DD186+0.5*DA187*'DT-Prelim Calcs'!$C$11^2+DC187*'DT-Prelim Calcs'!$C$11</f>
        <v>88.563270986002465</v>
      </c>
      <c r="DE187" s="110">
        <f>MIN('Drive Train'!$G$35-CY186*'DT-Prelim Calcs'!$C$21*'Drive Train'!$G$38,DE186+CY$2)</f>
        <v>11.108316434743582</v>
      </c>
      <c r="DF187" s="110">
        <f>'Drive Train'!$G$35-CY187*'DT-Prelim Calcs'!$C$21*'Drive Train'!$G$38</f>
        <v>11.108316434768705</v>
      </c>
      <c r="DG187" s="1">
        <f>IF(DD187&gt;='Drive Train'!$G$30,1,0)</f>
        <v>1</v>
      </c>
      <c r="DH187" s="110">
        <f t="shared" si="254"/>
        <v>0</v>
      </c>
      <c r="DI187" s="119">
        <f>DI186+'DT-Prelim Calcs'!$C$11</f>
        <v>7.3200000000000056</v>
      </c>
      <c r="DJ187" s="2">
        <f>DT187/'Drive Train'!$G$35</f>
        <v>0.87467058542861398</v>
      </c>
      <c r="DK187" s="88">
        <f>DR187*12*60/(PI() * 'Drive Train'!$G$17)/DJ$2*DJ187</f>
        <v>4110.8369398423119</v>
      </c>
      <c r="DL187" s="2">
        <f>('DT-Prelim Calcs'!$C$6*DJ187-DK187)/('DT-Prelim Calcs'!$C$6*DJ187)*'DT-Prelim Calcs'!$C$7*DJ187</f>
        <v>0.24077181223899297</v>
      </c>
      <c r="DM187" s="110">
        <f>DL187/'DT-Prelim Calcs'!$C$7*('DT-Prelim Calcs'!$C$8-'DT-Prelim Calcs'!$C$9)+'DT-Prelim Calcs'!$C$9</f>
        <v>17.685372945073333</v>
      </c>
      <c r="DN187" s="110">
        <f t="shared" si="215"/>
        <v>17.685372945073333</v>
      </c>
      <c r="DO187" s="2">
        <f t="shared" si="255"/>
        <v>2.3592239273284576E-15</v>
      </c>
      <c r="DP187" s="110">
        <f>DO187*'DT-Prelim Calcs'!$C$21/DJ$2/'DT-Prelim Calcs'!$C$19/'DT-Prelim Calcs'!$C$18*3.39*'DT-Prelim Calcs'!$C$20</f>
        <v>9.9302671200413403E-14</v>
      </c>
      <c r="DQ187" s="88">
        <f t="shared" si="216"/>
        <v>1</v>
      </c>
      <c r="DR187" s="110">
        <f>DP186*'DT-Prelim Calcs'!$C$11+DR186</f>
        <v>10.85667139541188</v>
      </c>
      <c r="DS187" s="110">
        <f>DS186+0.5*DP187*'DT-Prelim Calcs'!$C$11^2+DR187*'DT-Prelim Calcs'!$C$11</f>
        <v>76.504196105998574</v>
      </c>
      <c r="DT187" s="110">
        <f>MIN('Drive Train'!$G$35-DN186*'DT-Prelim Calcs'!$C$21*'Drive Train'!$G$38,DT186+DN$2)</f>
        <v>11.108316434943397</v>
      </c>
      <c r="DU187" s="110">
        <f>'Drive Train'!$G$35-DN187*'DT-Prelim Calcs'!$C$21*'Drive Train'!$G$38</f>
        <v>11.108316434943399</v>
      </c>
      <c r="DV187" s="1">
        <f>IF(DS187&gt;='Drive Train'!$G$30,1,0)</f>
        <v>1</v>
      </c>
      <c r="DW187" s="110">
        <f t="shared" si="256"/>
        <v>0</v>
      </c>
      <c r="DX187" s="119">
        <f>DX186+'DT-Prelim Calcs'!$C$11</f>
        <v>7.3200000000000056</v>
      </c>
      <c r="DY187" s="2">
        <f>EI187/'Drive Train'!$G$35</f>
        <v>0.87467058542861498</v>
      </c>
      <c r="DZ187" s="88">
        <f>EG187*12*60/(PI() * 'Drive Train'!$G$17)/DY$2*DY187</f>
        <v>4110.8369398423247</v>
      </c>
      <c r="EA187" s="2">
        <f>('DT-Prelim Calcs'!$C$6*DY187-DZ187)/('DT-Prelim Calcs'!$C$6*DY187)*'DT-Prelim Calcs'!$C$7*DY187</f>
        <v>0.24077181223899125</v>
      </c>
      <c r="EB187" s="110">
        <f>EA187/'DT-Prelim Calcs'!$C$7*('DT-Prelim Calcs'!$C$8-'DT-Prelim Calcs'!$C$9)+'DT-Prelim Calcs'!$C$9</f>
        <v>17.685372945073226</v>
      </c>
      <c r="EC187" s="110">
        <f t="shared" si="217"/>
        <v>17.685372945073226</v>
      </c>
      <c r="ED187" s="2">
        <f t="shared" si="257"/>
        <v>1.3877787807814457E-16</v>
      </c>
      <c r="EE187" s="110">
        <f>ED187*'DT-Prelim Calcs'!$C$21/DY$2/'DT-Prelim Calcs'!$C$19/'DT-Prelim Calcs'!$C$18*3.39*'DT-Prelim Calcs'!$C$20</f>
        <v>6.7003532470867188E-15</v>
      </c>
      <c r="EF187" s="88">
        <f t="shared" si="218"/>
        <v>1</v>
      </c>
      <c r="EG187" s="110">
        <f>EE186*'DT-Prelim Calcs'!$C$11+EG186</f>
        <v>9.4647904472821693</v>
      </c>
      <c r="EH187" s="110">
        <f>EH186+0.5*EE187*'DT-Prelim Calcs'!$C$11^2+EG187*'DT-Prelim Calcs'!$C$11</f>
        <v>67.206010928246258</v>
      </c>
      <c r="EI187" s="110">
        <f>MIN('Drive Train'!$G$35-EC186*'DT-Prelim Calcs'!$C$21*'Drive Train'!$G$38,EI186+EC$2)</f>
        <v>11.10831643494341</v>
      </c>
      <c r="EJ187" s="110">
        <f>'Drive Train'!$G$35-EC187*'DT-Prelim Calcs'!$C$21*'Drive Train'!$G$38</f>
        <v>11.10831643494341</v>
      </c>
      <c r="EK187" s="1">
        <f>IF(EH187&gt;='Drive Train'!$G$30,1,0)</f>
        <v>1</v>
      </c>
      <c r="EL187" s="110">
        <f t="shared" si="258"/>
        <v>0</v>
      </c>
      <c r="EM187" s="119">
        <f>EM186+'DT-Prelim Calcs'!$C$11</f>
        <v>7.3200000000000056</v>
      </c>
      <c r="EN187" s="2">
        <f>EX187/'Drive Train'!$G$35</f>
        <v>0.87467058542861498</v>
      </c>
      <c r="EO187" s="88">
        <f>EV187*12*60/(PI() * 'Drive Train'!$G$17)/EN$2*EN187</f>
        <v>4110.8369398423256</v>
      </c>
      <c r="EP187" s="2">
        <f>('DT-Prelim Calcs'!$C$6*EN187-EO187)/('DT-Prelim Calcs'!$C$6*EN187)*'DT-Prelim Calcs'!$C$7*EN187</f>
        <v>0.24077181223899105</v>
      </c>
      <c r="EQ187" s="110">
        <f>EP187/'DT-Prelim Calcs'!$C$7*('DT-Prelim Calcs'!$C$8-'DT-Prelim Calcs'!$C$9)+'DT-Prelim Calcs'!$C$9</f>
        <v>17.685372945073215</v>
      </c>
      <c r="ER187" s="110">
        <f t="shared" si="219"/>
        <v>17.685372945073215</v>
      </c>
      <c r="ES187" s="2">
        <f t="shared" si="259"/>
        <v>-8.3266726846886741E-17</v>
      </c>
      <c r="ET187" s="110">
        <f>ES187*'DT-Prelim Calcs'!$C$21/EN$2/'DT-Prelim Calcs'!$C$19/'DT-Prelim Calcs'!$C$18*3.39*'DT-Prelim Calcs'!$C$20</f>
        <v>-4.5356237364894706E-15</v>
      </c>
      <c r="EU187" s="88">
        <f t="shared" si="220"/>
        <v>1</v>
      </c>
      <c r="EV187" s="110">
        <f>ET186*'DT-Prelim Calcs'!$C$11+EV186</f>
        <v>8.3892460782728335</v>
      </c>
      <c r="EW187" s="110">
        <f>EW186+0.5*ET187*'DT-Prelim Calcs'!$C$11^2+EV187*'DT-Prelim Calcs'!$C$11</f>
        <v>59.865837639515419</v>
      </c>
      <c r="EX187" s="110">
        <f>MIN('Drive Train'!$G$35-ER186*'DT-Prelim Calcs'!$C$21*'Drive Train'!$G$38,EX186+ER$2)</f>
        <v>11.10831643494341</v>
      </c>
      <c r="EY187" s="110">
        <f>'Drive Train'!$G$35-ER187*'DT-Prelim Calcs'!$C$21*'Drive Train'!$G$38</f>
        <v>11.10831643494341</v>
      </c>
      <c r="EZ187" s="1">
        <f>IF(EW187&gt;='Drive Train'!$G$30,1,0)</f>
        <v>1</v>
      </c>
      <c r="FA187" s="110">
        <f t="shared" si="260"/>
        <v>0</v>
      </c>
      <c r="FB187" s="119">
        <f>FB186+'DT-Prelim Calcs'!$C$11</f>
        <v>7.3200000000000056</v>
      </c>
      <c r="FC187" s="2">
        <f>FM187/'Drive Train'!$G$35</f>
        <v>0.87467058542861498</v>
      </c>
      <c r="FD187" s="88">
        <f>FK187*12*60/(PI() * 'Drive Train'!$G$17)/FC$2*FC187</f>
        <v>4110.8369398423247</v>
      </c>
      <c r="FE187" s="2">
        <f>('DT-Prelim Calcs'!$C$6*FC187-FD187)/('DT-Prelim Calcs'!$C$6*FC187)*'DT-Prelim Calcs'!$C$7*FC187</f>
        <v>0.24077181223899125</v>
      </c>
      <c r="FF187" s="110">
        <f>FE187/'DT-Prelim Calcs'!$C$7*('DT-Prelim Calcs'!$C$8-'DT-Prelim Calcs'!$C$9)+'DT-Prelim Calcs'!$C$9</f>
        <v>17.685372945073226</v>
      </c>
      <c r="FG187" s="110">
        <f t="shared" si="221"/>
        <v>17.685372945073226</v>
      </c>
      <c r="FH187" s="2">
        <f t="shared" si="261"/>
        <v>1.1102230246251565E-16</v>
      </c>
      <c r="FI187" s="110">
        <f>FH187*'DT-Prelim Calcs'!$C$21/FC$2/'DT-Prelim Calcs'!$C$19/'DT-Prelim Calcs'!$C$18*3.39*'DT-Prelim Calcs'!$C$20</f>
        <v>6.7347140329692135E-15</v>
      </c>
      <c r="FJ187" s="88">
        <f t="shared" si="222"/>
        <v>1</v>
      </c>
      <c r="FK187" s="110">
        <f>FI186*'DT-Prelim Calcs'!$C$11+FK186</f>
        <v>7.5332005600817276</v>
      </c>
      <c r="FL187" s="110">
        <f>FL186+0.5*FI187*'DT-Prelim Calcs'!$C$11^2+FK187*'DT-Prelim Calcs'!$C$11</f>
        <v>53.947107106119489</v>
      </c>
      <c r="FM187" s="110">
        <f>MIN('Drive Train'!$G$35-FG186*'DT-Prelim Calcs'!$C$21*'Drive Train'!$G$38,FM186+FG$2)</f>
        <v>11.10831643494341</v>
      </c>
      <c r="FN187" s="110">
        <f>'Drive Train'!$G$35-FG187*'DT-Prelim Calcs'!$C$21*'Drive Train'!$G$38</f>
        <v>11.10831643494341</v>
      </c>
      <c r="FO187" s="1">
        <f>IF(FL187&gt;='Drive Train'!$G$30,1,0)</f>
        <v>1</v>
      </c>
      <c r="FP187" s="110">
        <f t="shared" si="262"/>
        <v>0</v>
      </c>
      <c r="FQ187" s="119">
        <f>FQ186+'DT-Prelim Calcs'!$C$11</f>
        <v>7.3200000000000056</v>
      </c>
      <c r="FR187" s="2">
        <f>GB187/'Drive Train'!$G$35</f>
        <v>0.87467058542861498</v>
      </c>
      <c r="FS187" s="88">
        <f>FZ187*12*60/(PI() * 'Drive Train'!$G$17)/FR$2*FR187</f>
        <v>4110.8369398423247</v>
      </c>
      <c r="FT187" s="2">
        <f>('DT-Prelim Calcs'!$C$6*FR187-FS187)/('DT-Prelim Calcs'!$C$6*FR187)*'DT-Prelim Calcs'!$C$7*FR187</f>
        <v>0.24077181223899125</v>
      </c>
      <c r="FU187" s="110">
        <f>FT187/'DT-Prelim Calcs'!$C$7*('DT-Prelim Calcs'!$C$8-'DT-Prelim Calcs'!$C$9)+'DT-Prelim Calcs'!$C$9</f>
        <v>17.685372945073226</v>
      </c>
      <c r="FV187" s="110">
        <f t="shared" si="223"/>
        <v>17.685372945073226</v>
      </c>
      <c r="FW187" s="2">
        <f t="shared" si="263"/>
        <v>1.3877787807814457E-16</v>
      </c>
      <c r="FX187" s="110">
        <f>FW187*'DT-Prelim Calcs'!$C$21/FR$2/'DT-Prelim Calcs'!$C$19/'DT-Prelim Calcs'!$C$18*3.39*'DT-Prelim Calcs'!$C$20</f>
        <v>9.2774121882739154E-15</v>
      </c>
      <c r="FY187" s="88">
        <f t="shared" si="224"/>
        <v>1</v>
      </c>
      <c r="FZ187" s="110">
        <f>FX186*'DT-Prelim Calcs'!$C$11+FZ186</f>
        <v>6.8356819897037893</v>
      </c>
      <c r="GA187" s="110">
        <f>GA186+0.5*FX187*'DT-Prelim Calcs'!$C$11^2+FZ187*'DT-Prelim Calcs'!$C$11</f>
        <v>49.080644319925561</v>
      </c>
      <c r="GB187" s="110">
        <f>MIN('Drive Train'!$G$35-FV186*'DT-Prelim Calcs'!$C$21*'Drive Train'!$G$38,GB186+FV$2)</f>
        <v>11.10831643494341</v>
      </c>
      <c r="GC187" s="110">
        <f>'Drive Train'!$G$35-FV187*'DT-Prelim Calcs'!$C$21*'Drive Train'!$G$38</f>
        <v>11.10831643494341</v>
      </c>
      <c r="GD187" s="1">
        <f>IF(GA187&gt;='Drive Train'!$G$30,1,0)</f>
        <v>1</v>
      </c>
      <c r="GE187" s="110">
        <f t="shared" si="264"/>
        <v>0</v>
      </c>
      <c r="GF187" s="119">
        <f>GF186+'DT-Prelim Calcs'!$C$11</f>
        <v>7.3200000000000056</v>
      </c>
      <c r="GG187" s="2">
        <f>GQ187/'Drive Train'!$G$35</f>
        <v>0.8746705854225022</v>
      </c>
      <c r="GH187" s="88">
        <f>GO187*12*60/(PI() * 'Drive Train'!$G$17)/GG$2*GG187</f>
        <v>4110.8369397559263</v>
      </c>
      <c r="GI187" s="2">
        <f>('DT-Prelim Calcs'!$C$6*GG187-GH187)/('DT-Prelim Calcs'!$C$6*GG187)*'DT-Prelim Calcs'!$C$7*GG187</f>
        <v>0.24077181225123212</v>
      </c>
      <c r="GJ187" s="110">
        <f>GI187/'DT-Prelim Calcs'!$C$7*('DT-Prelim Calcs'!$C$8-'DT-Prelim Calcs'!$C$9)+'DT-Prelim Calcs'!$C$9</f>
        <v>17.685372945819832</v>
      </c>
      <c r="GK187" s="110">
        <f t="shared" si="265"/>
        <v>17.685372945819832</v>
      </c>
      <c r="GL187" s="2">
        <f t="shared" si="266"/>
        <v>1.5618728532729165E-11</v>
      </c>
      <c r="GM187" s="110">
        <f>GL187*'DT-Prelim Calcs'!$C$21/GG$2/'DT-Prelim Calcs'!$C$19/'DT-Prelim Calcs'!$C$18*3.39*'DT-Prelim Calcs'!$C$20</f>
        <v>5.8006916624825023E-10</v>
      </c>
      <c r="GN187" s="88">
        <f t="shared" si="225"/>
        <v>1</v>
      </c>
      <c r="GO187" s="110">
        <f>GM186*'DT-Prelim Calcs'!$C$11+GO186</f>
        <v>12.304227581294208</v>
      </c>
      <c r="GP187" s="110">
        <f>GP186+0.5*GM187*'DT-Prelim Calcs'!$C$11^2+GO187*'DT-Prelim Calcs'!$C$11</f>
        <v>83.988642247114413</v>
      </c>
      <c r="GQ187" s="110">
        <f>MIN('Drive Train'!$G$35-GK186*'DT-Prelim Calcs'!$C$21*'Drive Train'!$G$38,GQ186+GK$2)</f>
        <v>11.108316434865777</v>
      </c>
      <c r="GR187" s="110">
        <f>'Drive Train'!$G$35-GK187*'DT-Prelim Calcs'!$C$21*'Drive Train'!$G$38</f>
        <v>11.108316434876215</v>
      </c>
      <c r="GS187" s="1">
        <f>IF(GP187&gt;='Drive Train'!$G$30,1,0)</f>
        <v>1</v>
      </c>
      <c r="GT187" s="110">
        <f t="shared" si="267"/>
        <v>0</v>
      </c>
      <c r="GU187" s="119">
        <f>GU186+'DT-Prelim Calcs'!$C$11</f>
        <v>7.3200000000000056</v>
      </c>
      <c r="GV187" s="2">
        <f>HF187/'Drive Train'!$G$35</f>
        <v>0.87467058542424558</v>
      </c>
      <c r="GW187" s="88">
        <f>HD187*12*60/(PI() * 'Drive Train'!$G$17)/GV$2*GV187</f>
        <v>4110.8369397805664</v>
      </c>
      <c r="GX187" s="2">
        <f>('DT-Prelim Calcs'!$C$6*GV187-GW187)/('DT-Prelim Calcs'!$C$6*GV187)*'DT-Prelim Calcs'!$C$7*GV187</f>
        <v>0.24077181224774133</v>
      </c>
      <c r="GY187" s="110">
        <f>GX187/'DT-Prelim Calcs'!$C$7*('DT-Prelim Calcs'!$C$8-'DT-Prelim Calcs'!$C$9)+'DT-Prelim Calcs'!$C$9</f>
        <v>17.685372945606922</v>
      </c>
      <c r="GZ187" s="110">
        <f t="shared" si="226"/>
        <v>17.685372945606922</v>
      </c>
      <c r="HA187" s="2">
        <f t="shared" si="268"/>
        <v>1.1164735802537962E-11</v>
      </c>
      <c r="HB187" s="110">
        <f>HA187*'DT-Prelim Calcs'!$C$21/GV$2/'DT-Prelim Calcs'!$C$19/'DT-Prelim Calcs'!$C$18*3.39*'DT-Prelim Calcs'!$C$20</f>
        <v>4.1465084528417325E-10</v>
      </c>
      <c r="HC187" s="88">
        <f t="shared" si="227"/>
        <v>1</v>
      </c>
      <c r="HD187" s="110">
        <f>HB186*'DT-Prelim Calcs'!$C$11+HD186</f>
        <v>12.304227581343435</v>
      </c>
      <c r="HE187" s="110">
        <f>HE186+0.5*HB187*'DT-Prelim Calcs'!$C$11^2+HD187*'DT-Prelim Calcs'!$C$11</f>
        <v>84.656259271178612</v>
      </c>
      <c r="HF187" s="110">
        <f>MIN('Drive Train'!$G$35-GZ186*'DT-Prelim Calcs'!$C$21*'Drive Train'!$G$38,HF186+GZ$2)</f>
        <v>11.108316434887918</v>
      </c>
      <c r="HG187" s="110">
        <f>'Drive Train'!$G$35-GZ187*'DT-Prelim Calcs'!$C$21*'Drive Train'!$G$38</f>
        <v>11.108316434895377</v>
      </c>
      <c r="HH187" s="1">
        <f>IF(HE187&gt;='Drive Train'!$G$30,1,0)</f>
        <v>1</v>
      </c>
      <c r="HI187" s="110">
        <f t="shared" si="269"/>
        <v>0</v>
      </c>
      <c r="HJ187" s="119">
        <f>HJ186+'DT-Prelim Calcs'!$C$11</f>
        <v>7.3200000000000056</v>
      </c>
      <c r="HK187" s="2">
        <f>HU187/'Drive Train'!$G$35</f>
        <v>0.87467058542509024</v>
      </c>
      <c r="HL187" s="88">
        <f>HS187*12*60/(PI() * 'Drive Train'!$G$17)/HK$2*HK187</f>
        <v>4110.8369397925044</v>
      </c>
      <c r="HM187" s="2">
        <f>('DT-Prelim Calcs'!$C$6*HK187-HL187)/('DT-Prelim Calcs'!$C$6*HK187)*'DT-Prelim Calcs'!$C$7*HK187</f>
        <v>0.24077181224605007</v>
      </c>
      <c r="HN187" s="110">
        <f>HM187/'DT-Prelim Calcs'!$C$7*('DT-Prelim Calcs'!$C$8-'DT-Prelim Calcs'!$C$9)+'DT-Prelim Calcs'!$C$9</f>
        <v>17.685372945503765</v>
      </c>
      <c r="HO187" s="110">
        <f t="shared" si="228"/>
        <v>17.685372945503765</v>
      </c>
      <c r="HP187" s="2">
        <f t="shared" si="270"/>
        <v>9.0067120428471981E-12</v>
      </c>
      <c r="HQ187" s="110">
        <f>HP187*'DT-Prelim Calcs'!$C$21/HK$2/'DT-Prelim Calcs'!$C$19/'DT-Prelim Calcs'!$C$18*3.39*'DT-Prelim Calcs'!$C$20</f>
        <v>3.3450328138967487E-10</v>
      </c>
      <c r="HR187" s="88">
        <f t="shared" si="229"/>
        <v>1</v>
      </c>
      <c r="HS187" s="110">
        <f>HQ186*'DT-Prelim Calcs'!$C$11+HS186</f>
        <v>12.304227581367286</v>
      </c>
      <c r="HT187" s="110">
        <f>HT186+0.5*HQ187*'DT-Prelim Calcs'!$C$11^2+HS187*'DT-Prelim Calcs'!$C$11</f>
        <v>85.124982035967221</v>
      </c>
      <c r="HU187" s="110">
        <f>MIN('Drive Train'!$G$35-HO186*'DT-Prelim Calcs'!$C$21*'Drive Train'!$G$38,HU186+HO$2)</f>
        <v>11.108316434898645</v>
      </c>
      <c r="HV187" s="110">
        <f>'Drive Train'!$G$35-HO187*'DT-Prelim Calcs'!$C$21*'Drive Train'!$G$38</f>
        <v>11.10831643490466</v>
      </c>
      <c r="HW187" s="1">
        <f>IF(HT187&gt;='Drive Train'!$G$30,1,0)</f>
        <v>1</v>
      </c>
      <c r="HX187" s="110">
        <f t="shared" si="271"/>
        <v>0</v>
      </c>
      <c r="HY187" s="119">
        <f>HY186+'DT-Prelim Calcs'!$C$11</f>
        <v>7.3200000000000056</v>
      </c>
      <c r="HZ187" s="2">
        <f>IJ187/'Drive Train'!$G$35</f>
        <v>0.87467058542554454</v>
      </c>
      <c r="IA187" s="88">
        <f>IH187*12*60/(PI() * 'Drive Train'!$G$17)/HZ$2*HZ187</f>
        <v>4110.8369397989263</v>
      </c>
      <c r="IB187" s="2">
        <f>('DT-Prelim Calcs'!$C$6*HZ187-IA187)/('DT-Prelim Calcs'!$C$6*HZ187)*'DT-Prelim Calcs'!$C$7*HZ187</f>
        <v>0.2407718122451401</v>
      </c>
      <c r="IC187" s="110">
        <f>IB187/'DT-Prelim Calcs'!$C$7*('DT-Prelim Calcs'!$C$8-'DT-Prelim Calcs'!$C$9)+'DT-Prelim Calcs'!$C$9</f>
        <v>17.685372945448261</v>
      </c>
      <c r="ID187" s="110">
        <f t="shared" si="230"/>
        <v>17.685372945448261</v>
      </c>
      <c r="IE187" s="2">
        <f t="shared" si="272"/>
        <v>7.8456963148454406E-12</v>
      </c>
      <c r="IF187" s="110">
        <f>IE187*'DT-Prelim Calcs'!$C$21/HZ$2/'DT-Prelim Calcs'!$C$19/'DT-Prelim Calcs'!$C$18*3.39*'DT-Prelim Calcs'!$C$20</f>
        <v>2.913839311857307E-10</v>
      </c>
      <c r="IG187" s="88">
        <f t="shared" si="231"/>
        <v>1</v>
      </c>
      <c r="IH187" s="110">
        <f>IF186*'DT-Prelim Calcs'!$C$11+IH186</f>
        <v>12.304227581380113</v>
      </c>
      <c r="II187" s="110">
        <f>II186+0.5*IF187*'DT-Prelim Calcs'!$C$11^2+IH187*'DT-Prelim Calcs'!$C$11</f>
        <v>85.454047407232991</v>
      </c>
      <c r="IJ187" s="110">
        <f>MIN('Drive Train'!$G$35-ID186*'DT-Prelim Calcs'!$C$21*'Drive Train'!$G$38,IJ186+ID$2)</f>
        <v>11.108316434904415</v>
      </c>
      <c r="IK187" s="110">
        <f>'Drive Train'!$G$35-ID187*'DT-Prelim Calcs'!$C$21*'Drive Train'!$G$38</f>
        <v>11.108316434909655</v>
      </c>
      <c r="IL187" s="1">
        <f>IF(II187&gt;='Drive Train'!$G$30,1,0)</f>
        <v>1</v>
      </c>
      <c r="IM187" s="110">
        <f t="shared" si="273"/>
        <v>0</v>
      </c>
      <c r="IN187" s="119">
        <f>IN186+'DT-Prelim Calcs'!$C$11</f>
        <v>7.3200000000000056</v>
      </c>
      <c r="IO187" s="2">
        <f>IY187/'Drive Train'!$G$35</f>
        <v>0.874670585425811</v>
      </c>
      <c r="IP187" s="88">
        <f>IW187*12*60/(PI() * 'Drive Train'!$G$17)/IO$2*IO187</f>
        <v>4110.8369398026925</v>
      </c>
      <c r="IQ187" s="2">
        <f>('DT-Prelim Calcs'!$C$6*IO187-IP187)/('DT-Prelim Calcs'!$C$6*IO187)*'DT-Prelim Calcs'!$C$7*IO187</f>
        <v>0.24077181224460648</v>
      </c>
      <c r="IR187" s="110">
        <f>IQ187/'DT-Prelim Calcs'!$C$7*('DT-Prelim Calcs'!$C$8-'DT-Prelim Calcs'!$C$9)+'DT-Prelim Calcs'!$C$9</f>
        <v>17.685372945415715</v>
      </c>
      <c r="IS187" s="110">
        <f t="shared" si="232"/>
        <v>17.685372945415715</v>
      </c>
      <c r="IT187" s="2">
        <f t="shared" si="274"/>
        <v>7.1647965338428321E-12</v>
      </c>
      <c r="IU187" s="110">
        <f>IT187*'DT-Prelim Calcs'!$C$21/IO$2/'DT-Prelim Calcs'!$C$19/'DT-Prelim Calcs'!$C$18*3.39*'DT-Prelim Calcs'!$C$20</f>
        <v>2.6609576720764889E-10</v>
      </c>
      <c r="IV187" s="88">
        <f t="shared" si="233"/>
        <v>1</v>
      </c>
      <c r="IW187" s="110">
        <f>IU186*'DT-Prelim Calcs'!$C$11+IW186</f>
        <v>12.304227581387639</v>
      </c>
      <c r="IX187" s="110">
        <f>IX186+0.5*IU187*'DT-Prelim Calcs'!$C$11^2+IW187*'DT-Prelim Calcs'!$C$11</f>
        <v>85.686765188688128</v>
      </c>
      <c r="IY187" s="110">
        <f>MIN('Drive Train'!$G$35-IS186*'DT-Prelim Calcs'!$C$21*'Drive Train'!$G$38,IY186+IS$2)</f>
        <v>11.108316434907799</v>
      </c>
      <c r="IZ187" s="110">
        <f>'Drive Train'!$G$35-IS187*'DT-Prelim Calcs'!$C$21*'Drive Train'!$G$38</f>
        <v>11.108316434912584</v>
      </c>
      <c r="JA187" s="1">
        <f>IF(IX187&gt;='Drive Train'!$G$30,1,0)</f>
        <v>1</v>
      </c>
      <c r="JB187" s="110">
        <f t="shared" si="275"/>
        <v>0</v>
      </c>
      <c r="JC187" s="119">
        <f>JC186+'DT-Prelim Calcs'!$C$11</f>
        <v>7.3200000000000056</v>
      </c>
      <c r="JD187" s="2">
        <f>JN187/'Drive Train'!$G$35</f>
        <v>0.87467058542596721</v>
      </c>
      <c r="JE187" s="88">
        <f>JL187*12*60/(PI() * 'Drive Train'!$G$17)/JD$2*JD187</f>
        <v>4110.8369398048999</v>
      </c>
      <c r="JF187" s="2">
        <f>('DT-Prelim Calcs'!$C$6*JD187-JE187)/('DT-Prelim Calcs'!$C$6*JD187)*'DT-Prelim Calcs'!$C$7*JD187</f>
        <v>0.24077181224429381</v>
      </c>
      <c r="JG187" s="110">
        <f>JF187/'DT-Prelim Calcs'!$C$7*('DT-Prelim Calcs'!$C$8-'DT-Prelim Calcs'!$C$9)+'DT-Prelim Calcs'!$C$9</f>
        <v>17.685372945396644</v>
      </c>
      <c r="JH187" s="110">
        <f t="shared" si="234"/>
        <v>17.685372945396644</v>
      </c>
      <c r="JI187" s="2">
        <f t="shared" si="276"/>
        <v>6.7657823787925508E-12</v>
      </c>
      <c r="JJ187" s="110">
        <f>JI187*'DT-Prelim Calcs'!$C$21/JD$2/'DT-Prelim Calcs'!$C$19/'DT-Prelim Calcs'!$C$18*3.39*'DT-Prelim Calcs'!$C$20</f>
        <v>2.5127664747224612E-10</v>
      </c>
      <c r="JK187" s="88">
        <f t="shared" si="235"/>
        <v>1</v>
      </c>
      <c r="JL187" s="110">
        <f>JJ186*'DT-Prelim Calcs'!$C$11+JL186</f>
        <v>12.304227581392052</v>
      </c>
      <c r="JM187" s="110">
        <f>JM186+0.5*JJ187*'DT-Prelim Calcs'!$C$11^2+JL187*'DT-Prelim Calcs'!$C$11</f>
        <v>85.844397932848096</v>
      </c>
      <c r="JN187" s="110">
        <f>MIN('Drive Train'!$G$35-JH186*'DT-Prelim Calcs'!$C$21*'Drive Train'!$G$38,JN186+JH$2)</f>
        <v>11.108316434909783</v>
      </c>
      <c r="JO187" s="110">
        <f>'Drive Train'!$G$35-JH187*'DT-Prelim Calcs'!$C$21*'Drive Train'!$G$38</f>
        <v>11.1083164349143</v>
      </c>
      <c r="JP187" s="1">
        <f>IF(JM187&gt;='Drive Train'!$G$30,1,0)</f>
        <v>1</v>
      </c>
      <c r="JQ187" s="110">
        <f>MIN(JG187,'DT-Prelim Calcs'!$C$10)*'DT-Prelim Calcs'!$C$11*1000/60/60*(1-JP187)</f>
        <v>0</v>
      </c>
      <c r="JR187" s="119">
        <f>JR186+'DT-Prelim Calcs'!$C$11</f>
        <v>7.3200000000000056</v>
      </c>
      <c r="JS187" s="2">
        <f>KC187/'Drive Train'!$G$35</f>
        <v>0.8746705854260246</v>
      </c>
      <c r="JT187" s="88">
        <f>KA187*12*60/(PI() * 'Drive Train'!$G$17)/JS$2*JS187</f>
        <v>4110.8369398057121</v>
      </c>
      <c r="JU187" s="2">
        <f>('DT-Prelim Calcs'!$C$6*JS187-JT187)/('DT-Prelim Calcs'!$C$6*JS187)*'DT-Prelim Calcs'!$C$7*JS187</f>
        <v>0.24077181224417851</v>
      </c>
      <c r="JV187" s="110">
        <f>JU187/'DT-Prelim Calcs'!$C$7*('DT-Prelim Calcs'!$C$8-'DT-Prelim Calcs'!$C$9)+'DT-Prelim Calcs'!$C$9</f>
        <v>17.685372945389609</v>
      </c>
      <c r="JW187" s="110">
        <f t="shared" si="236"/>
        <v>17.685372945389609</v>
      </c>
      <c r="JX187" s="2">
        <f t="shared" si="277"/>
        <v>6.6187610947565645E-12</v>
      </c>
      <c r="JY187" s="110">
        <f>JX187*'DT-Prelim Calcs'!$C$21/JS$2/'DT-Prelim Calcs'!$C$19/'DT-Prelim Calcs'!$C$18*3.39*'DT-Prelim Calcs'!$C$20</f>
        <v>2.4581637498765864E-10</v>
      </c>
      <c r="JZ187" s="88">
        <f t="shared" si="237"/>
        <v>1</v>
      </c>
      <c r="KA187" s="110">
        <f>JY186*'DT-Prelim Calcs'!$C$11+KA186</f>
        <v>12.30422758139367</v>
      </c>
      <c r="KB187" s="110">
        <f>KB186+0.5*JY187*'DT-Prelim Calcs'!$C$11^2+KA187*'DT-Prelim Calcs'!$C$11</f>
        <v>85.906488016179694</v>
      </c>
      <c r="KC187" s="110">
        <f>MIN('Drive Train'!$G$35-JW186*'DT-Prelim Calcs'!$C$21*'Drive Train'!$G$38,KC186+JW$2)</f>
        <v>11.108316434910511</v>
      </c>
      <c r="KD187" s="110">
        <f>'Drive Train'!$G$35-JW187*'DT-Prelim Calcs'!$C$21*'Drive Train'!$G$38</f>
        <v>11.108316434914935</v>
      </c>
      <c r="KE187" s="1">
        <f>IF(KB187&gt;='Drive Train'!$G$30,1,0)</f>
        <v>1</v>
      </c>
      <c r="KF187" s="110">
        <f>MIN(JV187,'DT-Prelim Calcs'!$C$10)*'DT-Prelim Calcs'!$C$11*1000/60/60*(1-KE187)</f>
        <v>0</v>
      </c>
      <c r="KG187" s="119">
        <f>KG186+'DT-Prelim Calcs'!$C$11</f>
        <v>7.3200000000000056</v>
      </c>
      <c r="KH187" s="2">
        <f>KR187/'Drive Train'!$G$35</f>
        <v>0.87467058542602028</v>
      </c>
      <c r="KI187" s="88">
        <f>KP187*12*60/(PI() * 'Drive Train'!$G$17)/KH$2*KH187</f>
        <v>4110.836939805652</v>
      </c>
      <c r="KJ187" s="2">
        <f>('DT-Prelim Calcs'!$C$6*KH187-KI187)/('DT-Prelim Calcs'!$C$6*KH187)*'DT-Prelim Calcs'!$C$7*KH187</f>
        <v>0.24077181224418689</v>
      </c>
      <c r="KK187" s="110">
        <f>KJ187/'DT-Prelim Calcs'!$C$7*('DT-Prelim Calcs'!$C$8-'DT-Prelim Calcs'!$C$9)+'DT-Prelim Calcs'!$C$9</f>
        <v>17.685372945390124</v>
      </c>
      <c r="KL187" s="110">
        <f t="shared" si="238"/>
        <v>17.685372945390124</v>
      </c>
      <c r="KM187" s="2">
        <f t="shared" si="278"/>
        <v>6.6295580136710441E-12</v>
      </c>
      <c r="KN187" s="110">
        <f>KM187*'DT-Prelim Calcs'!$C$21/KH$2/'DT-Prelim Calcs'!$C$19/'DT-Prelim Calcs'!$C$18*3.39*'DT-Prelim Calcs'!$C$20</f>
        <v>2.4621736535890736E-10</v>
      </c>
      <c r="KO187" s="88">
        <f t="shared" si="239"/>
        <v>1</v>
      </c>
      <c r="KP187" s="110">
        <f>KN186*'DT-Prelim Calcs'!$C$11+KP186</f>
        <v>12.304227581393551</v>
      </c>
      <c r="KQ187" s="110">
        <f>KQ186+0.5*KN187*'DT-Prelim Calcs'!$C$11^2+KP187*'DT-Prelim Calcs'!$C$11</f>
        <v>85.901932580220802</v>
      </c>
      <c r="KR187" s="110">
        <f>MIN('Drive Train'!$G$35-KL186*'DT-Prelim Calcs'!$C$21*'Drive Train'!$G$38,KR186+KL$2)</f>
        <v>11.108316434910456</v>
      </c>
      <c r="KS187" s="110">
        <f>'Drive Train'!$G$35-KL187*'DT-Prelim Calcs'!$C$21*'Drive Train'!$G$38</f>
        <v>11.108316434914888</v>
      </c>
      <c r="KT187" s="1">
        <f>IF(KQ187&gt;='Drive Train'!$G$30,1,0)</f>
        <v>1</v>
      </c>
      <c r="KU187" s="110">
        <f>MIN(KK187,'DT-Prelim Calcs'!$C$10)*'DT-Prelim Calcs'!$C$11*1000/60/60*(1-KT187)</f>
        <v>0</v>
      </c>
      <c r="KV187" s="119">
        <f>KV186+'DT-Prelim Calcs'!$C$11</f>
        <v>7.3200000000000056</v>
      </c>
      <c r="KW187" s="2">
        <f>LG187/'Drive Train'!$G$35</f>
        <v>0.87467058542602427</v>
      </c>
      <c r="KX187" s="88">
        <f>LE187*12*60/(PI() * 'Drive Train'!$G$17)/KW$2*KW187</f>
        <v>4110.8369398057075</v>
      </c>
      <c r="KY187" s="2">
        <f>('DT-Prelim Calcs'!$C$6*KW187-KX187)/('DT-Prelim Calcs'!$C$6*KW187)*'DT-Prelim Calcs'!$C$7*KW187</f>
        <v>0.24077181224417921</v>
      </c>
      <c r="KZ187" s="110">
        <f>KY187/'DT-Prelim Calcs'!$C$7*('DT-Prelim Calcs'!$C$8-'DT-Prelim Calcs'!$C$9)+'DT-Prelim Calcs'!$C$9</f>
        <v>17.685372945389652</v>
      </c>
      <c r="LA187" s="110">
        <f t="shared" si="240"/>
        <v>17.685372945389652</v>
      </c>
      <c r="LB187" s="2">
        <f t="shared" si="279"/>
        <v>6.6195660064494177E-12</v>
      </c>
      <c r="LC187" s="110">
        <f>LB187*'DT-Prelim Calcs'!$C$21/KW$2/'DT-Prelim Calcs'!$C$19/'DT-Prelim Calcs'!$C$18*3.39*'DT-Prelim Calcs'!$C$20</f>
        <v>2.4584626887137643E-10</v>
      </c>
      <c r="LD187" s="88">
        <f t="shared" si="241"/>
        <v>1</v>
      </c>
      <c r="LE187" s="110">
        <f>LC186*'DT-Prelim Calcs'!$C$11+LE186</f>
        <v>12.304227581393665</v>
      </c>
      <c r="LF187" s="110">
        <f>LF186+0.5*LC187*'DT-Prelim Calcs'!$C$11^2+LE187*'DT-Prelim Calcs'!$C$11</f>
        <v>85.906272931704279</v>
      </c>
      <c r="LG187" s="110">
        <f>MIN('Drive Train'!$G$35-LA186*'DT-Prelim Calcs'!$C$21*'Drive Train'!$G$38,LG186+LA$2)</f>
        <v>11.108316434910508</v>
      </c>
      <c r="LH187" s="110">
        <f>'Drive Train'!$G$35-LA187*'DT-Prelim Calcs'!$C$21*'Drive Train'!$G$38</f>
        <v>11.108316434914931</v>
      </c>
      <c r="LI187" s="1">
        <f>IF(LF187&gt;='Drive Train'!$G$30,1,0)</f>
        <v>1</v>
      </c>
      <c r="LJ187" s="110">
        <f>MIN(KZ187,'DT-Prelim Calcs'!$C$10)*'DT-Prelim Calcs'!$C$11*1000/60/60*(1-LI187)</f>
        <v>0</v>
      </c>
      <c r="LK187" s="119">
        <f>LK186+'DT-Prelim Calcs'!$C$11</f>
        <v>7.3200000000000056</v>
      </c>
      <c r="LL187" s="2">
        <f>LV187/'Drive Train'!$G$35</f>
        <v>0.87467058542602116</v>
      </c>
      <c r="LM187" s="88">
        <f>LT187*12*60/(PI() * 'Drive Train'!$G$17)/LL$2*LL187</f>
        <v>4110.8369398056657</v>
      </c>
      <c r="LN187" s="2">
        <f>('DT-Prelim Calcs'!$C$6*LL187-LM187)/('DT-Prelim Calcs'!$C$6*LL187)*'DT-Prelim Calcs'!$C$7*LL187</f>
        <v>0.2407718122441849</v>
      </c>
      <c r="LO187" s="110">
        <f>LN187/'DT-Prelim Calcs'!$C$7*('DT-Prelim Calcs'!$C$8-'DT-Prelim Calcs'!$C$9)+'DT-Prelim Calcs'!$C$9</f>
        <v>17.68537294539</v>
      </c>
      <c r="LP187" s="110">
        <f t="shared" si="242"/>
        <v>17.68537294539</v>
      </c>
      <c r="LQ187" s="2">
        <f t="shared" si="280"/>
        <v>6.626948989563175E-12</v>
      </c>
      <c r="LR187" s="110">
        <f>LQ187*'DT-Prelim Calcs'!$C$21/LL$2/'DT-Prelim Calcs'!$C$19/'DT-Prelim Calcs'!$C$18*3.39*'DT-Prelim Calcs'!$C$20</f>
        <v>2.4612046794271879E-10</v>
      </c>
      <c r="LS187" s="88">
        <f t="shared" si="243"/>
        <v>1</v>
      </c>
      <c r="LT187" s="110">
        <f>LR186*'DT-Prelim Calcs'!$C$11+LT186</f>
        <v>12.30422758139358</v>
      </c>
      <c r="LU187" s="110">
        <f>LU186+0.5*LR187*'DT-Prelim Calcs'!$C$11^2+LT187*'DT-Prelim Calcs'!$C$11</f>
        <v>85.903397347985987</v>
      </c>
      <c r="LV187" s="110">
        <f>MIN('Drive Train'!$G$35-LP186*'DT-Prelim Calcs'!$C$21*'Drive Train'!$G$38,LV186+LP$2)</f>
        <v>11.108316434910469</v>
      </c>
      <c r="LW187" s="110">
        <f>'Drive Train'!$G$35-LP187*'DT-Prelim Calcs'!$C$21*'Drive Train'!$G$38</f>
        <v>11.108316434914899</v>
      </c>
      <c r="LX187" s="1">
        <f>IF(LU187&gt;='Drive Train'!$G$30,1,0)</f>
        <v>1</v>
      </c>
      <c r="LY187" s="110">
        <f>MIN(LO187,'DT-Prelim Calcs'!$C$10)*'DT-Prelim Calcs'!$C$11*1000/60/60*(1-LX187)</f>
        <v>0</v>
      </c>
      <c r="LZ187" s="119">
        <f>LZ186+'DT-Prelim Calcs'!$C$11</f>
        <v>7.3200000000000056</v>
      </c>
    </row>
    <row r="188" spans="18:338" x14ac:dyDescent="0.2">
      <c r="R188" s="119">
        <f>R187+'DT-Prelim Calcs'!$C$11</f>
        <v>7.3600000000000056</v>
      </c>
      <c r="S188" s="2">
        <f>AG188/'Drive Train'!$G$35</f>
        <v>0</v>
      </c>
      <c r="T188" s="88">
        <f>AE188*12*60/(PI() * 'Drive Train'!$G$17)/S$2*ABS(S188)</f>
        <v>0</v>
      </c>
      <c r="U188" s="2">
        <f>IF(OR(AD187=1,AND($C$32=Motors!$C$28,'DT-Prelim Calcs'!AI187=1)),0,IF(AG188=0,-(V187+$C$9)/($C$8-$C$9)*$C$7,($C$6*S188-T188)/($C$6*S188)*$C$7*S188))</f>
        <v>0</v>
      </c>
      <c r="V188" s="110">
        <f>IF(AND(AD187=1,AI187=1),0,ABS(U188/$C$7*($C$8-$C$9)+$C$9) *'Drive Train'!$K$55 + V187*(1-'Drive Train'!$K$55))</f>
        <v>0</v>
      </c>
      <c r="W188" s="110">
        <f t="shared" si="196"/>
        <v>0</v>
      </c>
      <c r="X188" s="2">
        <f>MAX(MIN(IF(AND(AI187=1,AG188&lt;0),-1,1)*(W188-$C$9)/($C$8-$C$9)*$C$7-$C$29*AE188/T$2 -  AI187*$C$29/2,X$2),MAX(X$4:X187)*-1)</f>
        <v>-0.19877611615902296</v>
      </c>
      <c r="Y188" s="110">
        <f t="shared" si="197"/>
        <v>0</v>
      </c>
      <c r="Z188" s="110">
        <f t="shared" si="198"/>
        <v>0</v>
      </c>
      <c r="AA188" s="110">
        <f t="shared" si="199"/>
        <v>0</v>
      </c>
      <c r="AB188" s="110" t="e">
        <f t="shared" si="200"/>
        <v>#N/A</v>
      </c>
      <c r="AC188" s="88">
        <f t="shared" si="244"/>
        <v>0</v>
      </c>
      <c r="AD188" s="1">
        <f t="shared" si="201"/>
        <v>1</v>
      </c>
      <c r="AE188" s="110">
        <f t="shared" si="202"/>
        <v>0</v>
      </c>
      <c r="AF188" s="110" t="e">
        <f t="shared" si="203"/>
        <v>#N/A</v>
      </c>
      <c r="AG188" s="110">
        <f>IF(AI187=0,MIN('Drive Train'!$G$35-W187*$C$21*'Drive Train'!$G$38,AG187+W$2)-$C$3,IF(AE187-1&lt;=0,0,IF($C$32=Motors!$C$26,MAX(ABS('Drive Train'!$G$35-W187*$C$21*'Drive Train'!$G$38)*-1,AG187-W$2),MAX(0,ABS('Drive Train'!$G$35-W187*$C$21*'Drive Train'!$G$38)*-1,AG187-W$2))))</f>
        <v>0</v>
      </c>
      <c r="AH188" s="110">
        <f>'Drive Train'!$G$35-ABS(W188)*'DT-Prelim Calcs'!$C$21*'Drive Train'!$G$38</f>
        <v>12.7</v>
      </c>
      <c r="AI188" s="1">
        <f>IF(AJ188&gt;='Drive Train'!$G$30,1,0)</f>
        <v>1</v>
      </c>
      <c r="AJ188" s="110">
        <f>AJ187+0.5*Y188*'DT-Prelim Calcs'!$C$11^2+AE188*'DT-Prelim Calcs'!$C$11</f>
        <v>27.383415475911544</v>
      </c>
      <c r="AK188" s="110">
        <f t="shared" si="281"/>
        <v>0</v>
      </c>
      <c r="AL188" s="119">
        <f>AL187+'DT-Prelim Calcs'!$C$11</f>
        <v>7.3600000000000056</v>
      </c>
      <c r="AM188" s="2">
        <f>AW188/'Drive Train'!$G$35</f>
        <v>0.82376803208831118</v>
      </c>
      <c r="AN188" s="88">
        <f>AU188*12*60/(PI() * 'Drive Train'!$G$17)/AM$2*AM188</f>
        <v>3331.1610433342112</v>
      </c>
      <c r="AO188" s="2">
        <f>('DT-Prelim Calcs'!$C$6*AM188-AN188)/('DT-Prelim Calcs'!$C$6*AM188)*'DT-Prelim Calcs'!$C$7*AM188</f>
        <v>0.35724287882307387</v>
      </c>
      <c r="AP188" s="110">
        <f>AO188/'DT-Prelim Calcs'!$C$7*('DT-Prelim Calcs'!$C$8-'DT-Prelim Calcs'!$C$9)+'DT-Prelim Calcs'!$C$9</f>
        <v>24.789281970769043</v>
      </c>
      <c r="AQ188" s="110">
        <f t="shared" si="205"/>
        <v>24.789281970769043</v>
      </c>
      <c r="AR188" s="2">
        <f t="shared" si="245"/>
        <v>0.15008063440092068</v>
      </c>
      <c r="AS188" s="110">
        <f>AR188*'DT-Prelim Calcs'!$C$21/AM$2/'DT-Prelim Calcs'!$C$19/'DT-Prelim Calcs'!$C$18*3.39*'DT-Prelim Calcs'!$C$20</f>
        <v>1.672168415332687</v>
      </c>
      <c r="AT188" s="88">
        <f t="shared" si="206"/>
        <v>0</v>
      </c>
      <c r="AU188" s="110">
        <f>AS187*'DT-Prelim Calcs'!$C$11+AU187</f>
        <v>35.288895572314878</v>
      </c>
      <c r="AV188" s="110">
        <f>AV187+0.5*AS188*'DT-Prelim Calcs'!$C$11^2+AU188*'DT-Prelim Calcs'!$C$11</f>
        <v>165.69788232938106</v>
      </c>
      <c r="AW188" s="110">
        <f>MIN('Drive Train'!$G$35-AQ187*'DT-Prelim Calcs'!$C$21*'Drive Train'!$G$38,AW187+AQ$2)</f>
        <v>10.461854007521552</v>
      </c>
      <c r="AX188" s="110">
        <f>'Drive Train'!$G$35-AQ188*'DT-Prelim Calcs'!$C$21*'Drive Train'!$G$38</f>
        <v>10.468964622630786</v>
      </c>
      <c r="AY188" s="1">
        <f>IF(AV188&gt;='Drive Train'!$G$30,1,0)</f>
        <v>1</v>
      </c>
      <c r="AZ188" s="110">
        <f t="shared" si="246"/>
        <v>0</v>
      </c>
      <c r="BA188" s="119">
        <f>BA187+'DT-Prelim Calcs'!$C$11</f>
        <v>7.3600000000000056</v>
      </c>
      <c r="BB188" s="2">
        <f>BL188/'Drive Train'!$G$35</f>
        <v>0.87240780139069796</v>
      </c>
      <c r="BC188" s="88">
        <f>BJ188*12*60/(PI() * 'Drive Train'!$G$17)/BB$2*BB188</f>
        <v>4076.5776612357631</v>
      </c>
      <c r="BD188" s="2">
        <f>('DT-Prelim Calcs'!$C$6*BB188-BC188)/('DT-Prelim Calcs'!$C$6*BB188)*'DT-Prelim Calcs'!$C$7*BB188</f>
        <v>0.24585279065567417</v>
      </c>
      <c r="BE188" s="110">
        <f>BD188/'DT-Prelim Calcs'!$C$7*('DT-Prelim Calcs'!$C$8-'DT-Prelim Calcs'!$C$9)+'DT-Prelim Calcs'!$C$9</f>
        <v>17.995276593182965</v>
      </c>
      <c r="BF188" s="110">
        <f t="shared" si="207"/>
        <v>17.995276593182965</v>
      </c>
      <c r="BG188" s="2">
        <f t="shared" si="247"/>
        <v>6.4682542669330656E-3</v>
      </c>
      <c r="BH188" s="110">
        <f>BG188*'DT-Prelim Calcs'!$C$21/BB$2/'DT-Prelim Calcs'!$C$19/'DT-Prelim Calcs'!$C$18*3.39*'DT-Prelim Calcs'!$C$20</f>
        <v>0.11210577080745904</v>
      </c>
      <c r="BI188" s="88">
        <f t="shared" si="208"/>
        <v>1</v>
      </c>
      <c r="BJ188" s="110">
        <f>BH187*'DT-Prelim Calcs'!$C$11+BJ187</f>
        <v>26.214285525790739</v>
      </c>
      <c r="BK188" s="110">
        <f>BK187+0.5*BH188*'DT-Prelim Calcs'!$C$11^2+BJ188*'DT-Prelim Calcs'!$C$11</f>
        <v>153.31232067852559</v>
      </c>
      <c r="BL188" s="110">
        <f>MIN('Drive Train'!$G$35-BF187*'DT-Prelim Calcs'!$C$21*'Drive Train'!$G$38,BL187+BF$2)</f>
        <v>11.079579077661863</v>
      </c>
      <c r="BM188" s="110">
        <f>'Drive Train'!$G$35-BF188*'DT-Prelim Calcs'!$C$21*'Drive Train'!$G$38</f>
        <v>11.080425106613532</v>
      </c>
      <c r="BN188" s="1">
        <f>IF(BK188&gt;='Drive Train'!$G$30,1,0)</f>
        <v>1</v>
      </c>
      <c r="BO188" s="110">
        <f t="shared" si="248"/>
        <v>0</v>
      </c>
      <c r="BP188" s="119">
        <f>BP187+'DT-Prelim Calcs'!$C$11</f>
        <v>7.3600000000000056</v>
      </c>
      <c r="BQ188" s="2">
        <f>CA188/'Drive Train'!$G$35</f>
        <v>0.87464993131447344</v>
      </c>
      <c r="BR188" s="88">
        <f>BY188*12*60/(PI() * 'Drive Train'!$G$17)/BQ$2*BQ188</f>
        <v>4110.5291604912663</v>
      </c>
      <c r="BS188" s="2">
        <f>('DT-Prelim Calcs'!$C$6*BQ188-BR188)/('DT-Prelim Calcs'!$C$6*BQ188)*'DT-Prelim Calcs'!$C$7*BQ188</f>
        <v>0.24081699967863265</v>
      </c>
      <c r="BT188" s="110">
        <f>BS188/'DT-Prelim Calcs'!$C$7*('DT-Prelim Calcs'!$C$8-'DT-Prelim Calcs'!$C$9)+'DT-Prelim Calcs'!$C$9</f>
        <v>17.688129058413054</v>
      </c>
      <c r="BU188" s="110">
        <f t="shared" si="209"/>
        <v>17.688129058413054</v>
      </c>
      <c r="BV188" s="2">
        <f t="shared" si="249"/>
        <v>5.7528887312280341E-5</v>
      </c>
      <c r="BW188" s="110">
        <f>BV188*'DT-Prelim Calcs'!$C$21/BQ$2/'DT-Prelim Calcs'!$C$19/'DT-Prelim Calcs'!$C$18*3.39*'DT-Prelim Calcs'!$C$20</f>
        <v>1.3531701997837873E-3</v>
      </c>
      <c r="BX188" s="88">
        <f t="shared" si="210"/>
        <v>1</v>
      </c>
      <c r="BY188" s="110">
        <f>BW187*'DT-Prelim Calcs'!$C$11+BY187</f>
        <v>19.426731936475068</v>
      </c>
      <c r="BZ188" s="110">
        <f>BZ187+0.5*BW188*'DT-Prelim Calcs'!$C$11^2+BY188*'DT-Prelim Calcs'!$C$11</f>
        <v>126.74568122266183</v>
      </c>
      <c r="CA188" s="110">
        <f>MIN('Drive Train'!$G$35-BU187*'DT-Prelim Calcs'!$C$21*'Drive Train'!$G$38,CA187+BU$2)</f>
        <v>11.108054127693812</v>
      </c>
      <c r="CB188" s="110">
        <f>'Drive Train'!$G$35-BU188*'DT-Prelim Calcs'!$C$21*'Drive Train'!$G$38</f>
        <v>11.108068384742825</v>
      </c>
      <c r="CC188" s="1">
        <f>IF(BZ188&gt;='Drive Train'!$G$30,1,0)</f>
        <v>1</v>
      </c>
      <c r="CD188" s="110">
        <f t="shared" si="250"/>
        <v>0</v>
      </c>
      <c r="CE188" s="119">
        <f>CE187+'DT-Prelim Calcs'!$C$11</f>
        <v>7.3600000000000056</v>
      </c>
      <c r="CF188" s="2">
        <f>CP188/'Drive Train'!$G$35</f>
        <v>0.87467054633137931</v>
      </c>
      <c r="CG188" s="88">
        <f>CN188*12*60/(PI() * 'Drive Train'!$G$17)/CF$2*CF188</f>
        <v>4110.8363692600169</v>
      </c>
      <c r="CH188" s="2">
        <f>('DT-Prelim Calcs'!$C$6*CF188-CG188)/('DT-Prelim Calcs'!$C$6*CF188)*'DT-Prelim Calcs'!$C$7*CF188</f>
        <v>0.24077189487234341</v>
      </c>
      <c r="CI188" s="110">
        <f>CH188/'DT-Prelim Calcs'!$C$7*('DT-Prelim Calcs'!$C$8-'DT-Prelim Calcs'!$C$9)+'DT-Prelim Calcs'!$C$9</f>
        <v>17.685377985121654</v>
      </c>
      <c r="CJ188" s="110">
        <f t="shared" si="211"/>
        <v>17.685377985121654</v>
      </c>
      <c r="CK188" s="2">
        <f t="shared" si="251"/>
        <v>1.0529002042458657E-7</v>
      </c>
      <c r="CL188" s="110">
        <f>CK188*'DT-Prelim Calcs'!$C$21/CF$2/'DT-Prelim Calcs'!$C$19/'DT-Prelim Calcs'!$C$18*3.39*'DT-Prelim Calcs'!$C$20</f>
        <v>3.128320937723811E-6</v>
      </c>
      <c r="CM188" s="88">
        <f t="shared" si="212"/>
        <v>1</v>
      </c>
      <c r="CN188" s="110">
        <f>CL187*'DT-Prelim Calcs'!$C$11+CN187</f>
        <v>15.380283029546158</v>
      </c>
      <c r="CO188" s="110">
        <f>CO187+0.5*CL188*'DT-Prelim Calcs'!$C$11^2+CN188*'DT-Prelim Calcs'!$C$11</f>
        <v>105.1698200468804</v>
      </c>
      <c r="CP188" s="110">
        <f>MIN('Drive Train'!$G$35-CJ187*'DT-Prelim Calcs'!$C$21*'Drive Train'!$G$38,CP187+CJ$2)</f>
        <v>11.108315938408516</v>
      </c>
      <c r="CQ188" s="110">
        <f>'Drive Train'!$G$35-CJ188*'DT-Prelim Calcs'!$C$21*'Drive Train'!$G$38</f>
        <v>11.10831598133905</v>
      </c>
      <c r="CR188" s="1">
        <f>IF(CO188&gt;='Drive Train'!$G$30,1,0)</f>
        <v>1</v>
      </c>
      <c r="CS188" s="110">
        <f t="shared" si="252"/>
        <v>0</v>
      </c>
      <c r="CT188" s="119">
        <f>CT187+'DT-Prelim Calcs'!$C$11</f>
        <v>7.3600000000000056</v>
      </c>
      <c r="CU188" s="2">
        <f>DE188/'Drive Train'!$G$35</f>
        <v>0.87467058541485865</v>
      </c>
      <c r="CV188" s="88">
        <f>DC188*12*60/(PI() * 'Drive Train'!$G$17)/CU$2*CU188</f>
        <v>4110.8369396467424</v>
      </c>
      <c r="CW188" s="2">
        <f>('DT-Prelim Calcs'!$C$6*CU188-CV188)/('DT-Prelim Calcs'!$C$6*CU188)*'DT-Prelim Calcs'!$C$7*CU188</f>
        <v>0.24077181226681593</v>
      </c>
      <c r="CX188" s="110">
        <f>CW188/'DT-Prelim Calcs'!$C$7*('DT-Prelim Calcs'!$C$8-'DT-Prelim Calcs'!$C$9)+'DT-Prelim Calcs'!$C$9</f>
        <v>17.685372946770332</v>
      </c>
      <c r="CY188" s="110">
        <f t="shared" si="213"/>
        <v>17.685372946770332</v>
      </c>
      <c r="CZ188" s="2">
        <f t="shared" si="253"/>
        <v>3.5493302741329558E-11</v>
      </c>
      <c r="DA188" s="110">
        <f>CZ188*'DT-Prelim Calcs'!$C$21/CU$2/'DT-Prelim Calcs'!$C$19/'DT-Prelim Calcs'!$C$18*3.39*'DT-Prelim Calcs'!$C$20</f>
        <v>1.2742576838165188E-9</v>
      </c>
      <c r="DB188" s="88">
        <f t="shared" si="214"/>
        <v>1</v>
      </c>
      <c r="DC188" s="110">
        <f>DA187*'DT-Prelim Calcs'!$C$11+DC187</f>
        <v>12.728511290767173</v>
      </c>
      <c r="DD188" s="110">
        <f>DD187+0.5*DA188*'DT-Prelim Calcs'!$C$11^2+DC188*'DT-Prelim Calcs'!$C$11</f>
        <v>89.072411437634173</v>
      </c>
      <c r="DE188" s="110">
        <f>MIN('Drive Train'!$G$35-CY187*'DT-Prelim Calcs'!$C$21*'Drive Train'!$G$38,DE187+CY$2)</f>
        <v>11.108316434768705</v>
      </c>
      <c r="DF188" s="110">
        <f>'Drive Train'!$G$35-CY188*'DT-Prelim Calcs'!$C$21*'Drive Train'!$G$38</f>
        <v>11.10831643479067</v>
      </c>
      <c r="DG188" s="1">
        <f>IF(DD188&gt;='Drive Train'!$G$30,1,0)</f>
        <v>1</v>
      </c>
      <c r="DH188" s="110">
        <f t="shared" si="254"/>
        <v>0</v>
      </c>
      <c r="DI188" s="119">
        <f>DI187+'DT-Prelim Calcs'!$C$11</f>
        <v>7.3600000000000056</v>
      </c>
      <c r="DJ188" s="2">
        <f>DT188/'Drive Train'!$G$35</f>
        <v>0.87467058542861409</v>
      </c>
      <c r="DK188" s="88">
        <f>DR188*12*60/(PI() * 'Drive Train'!$G$17)/DJ$2*DJ188</f>
        <v>4110.8369398423147</v>
      </c>
      <c r="DL188" s="2">
        <f>('DT-Prelim Calcs'!$C$6*DJ188-DK188)/('DT-Prelim Calcs'!$C$6*DJ188)*'DT-Prelim Calcs'!$C$7*DJ188</f>
        <v>0.24077181223899255</v>
      </c>
      <c r="DM188" s="110">
        <f>DL188/'DT-Prelim Calcs'!$C$7*('DT-Prelim Calcs'!$C$8-'DT-Prelim Calcs'!$C$9)+'DT-Prelim Calcs'!$C$9</f>
        <v>17.685372945073304</v>
      </c>
      <c r="DN188" s="110">
        <f t="shared" si="215"/>
        <v>17.685372945073304</v>
      </c>
      <c r="DO188" s="2">
        <f t="shared" si="255"/>
        <v>1.8596235662471372E-15</v>
      </c>
      <c r="DP188" s="110">
        <f>DO188*'DT-Prelim Calcs'!$C$21/DJ$2/'DT-Prelim Calcs'!$C$19/'DT-Prelim Calcs'!$C$18*3.39*'DT-Prelim Calcs'!$C$20</f>
        <v>7.8273870240325857E-14</v>
      </c>
      <c r="DQ188" s="88">
        <f t="shared" si="216"/>
        <v>1</v>
      </c>
      <c r="DR188" s="110">
        <f>DP187*'DT-Prelim Calcs'!$C$11+DR187</f>
        <v>10.856671395411883</v>
      </c>
      <c r="DS188" s="110">
        <f>DS187+0.5*DP188*'DT-Prelim Calcs'!$C$11^2+DR188*'DT-Prelim Calcs'!$C$11</f>
        <v>76.938462961815048</v>
      </c>
      <c r="DT188" s="110">
        <f>MIN('Drive Train'!$G$35-DN187*'DT-Prelim Calcs'!$C$21*'Drive Train'!$G$38,DT187+DN$2)</f>
        <v>11.108316434943399</v>
      </c>
      <c r="DU188" s="110">
        <f>'Drive Train'!$G$35-DN188*'DT-Prelim Calcs'!$C$21*'Drive Train'!$G$38</f>
        <v>11.108316434943402</v>
      </c>
      <c r="DV188" s="1">
        <f>IF(DS188&gt;='Drive Train'!$G$30,1,0)</f>
        <v>1</v>
      </c>
      <c r="DW188" s="110">
        <f t="shared" si="256"/>
        <v>0</v>
      </c>
      <c r="DX188" s="119">
        <f>DX187+'DT-Prelim Calcs'!$C$11</f>
        <v>7.3600000000000056</v>
      </c>
      <c r="DY188" s="2">
        <f>EI188/'Drive Train'!$G$35</f>
        <v>0.87467058542861498</v>
      </c>
      <c r="DZ188" s="88">
        <f>EG188*12*60/(PI() * 'Drive Train'!$G$17)/DY$2*DY188</f>
        <v>4110.8369398423247</v>
      </c>
      <c r="EA188" s="2">
        <f>('DT-Prelim Calcs'!$C$6*DY188-DZ188)/('DT-Prelim Calcs'!$C$6*DY188)*'DT-Prelim Calcs'!$C$7*DY188</f>
        <v>0.24077181223899125</v>
      </c>
      <c r="EB188" s="110">
        <f>EA188/'DT-Prelim Calcs'!$C$7*('DT-Prelim Calcs'!$C$8-'DT-Prelim Calcs'!$C$9)+'DT-Prelim Calcs'!$C$9</f>
        <v>17.685372945073226</v>
      </c>
      <c r="EC188" s="110">
        <f t="shared" si="217"/>
        <v>17.685372945073226</v>
      </c>
      <c r="ED188" s="2">
        <f t="shared" si="257"/>
        <v>1.3877787807814457E-16</v>
      </c>
      <c r="EE188" s="110">
        <f>ED188*'DT-Prelim Calcs'!$C$21/DY$2/'DT-Prelim Calcs'!$C$19/'DT-Prelim Calcs'!$C$18*3.39*'DT-Prelim Calcs'!$C$20</f>
        <v>6.7003532470867188E-15</v>
      </c>
      <c r="EF188" s="88">
        <f t="shared" si="218"/>
        <v>1</v>
      </c>
      <c r="EG188" s="110">
        <f>EE187*'DT-Prelim Calcs'!$C$11+EG187</f>
        <v>9.4647904472821693</v>
      </c>
      <c r="EH188" s="110">
        <f>EH187+0.5*EE188*'DT-Prelim Calcs'!$C$11^2+EG188*'DT-Prelim Calcs'!$C$11</f>
        <v>67.584602546137546</v>
      </c>
      <c r="EI188" s="110">
        <f>MIN('Drive Train'!$G$35-EC187*'DT-Prelim Calcs'!$C$21*'Drive Train'!$G$38,EI187+EC$2)</f>
        <v>11.10831643494341</v>
      </c>
      <c r="EJ188" s="110">
        <f>'Drive Train'!$G$35-EC188*'DT-Prelim Calcs'!$C$21*'Drive Train'!$G$38</f>
        <v>11.10831643494341</v>
      </c>
      <c r="EK188" s="1">
        <f>IF(EH188&gt;='Drive Train'!$G$30,1,0)</f>
        <v>1</v>
      </c>
      <c r="EL188" s="110">
        <f t="shared" si="258"/>
        <v>0</v>
      </c>
      <c r="EM188" s="119">
        <f>EM187+'DT-Prelim Calcs'!$C$11</f>
        <v>7.3600000000000056</v>
      </c>
      <c r="EN188" s="2">
        <f>EX188/'Drive Train'!$G$35</f>
        <v>0.87467058542861498</v>
      </c>
      <c r="EO188" s="88">
        <f>EV188*12*60/(PI() * 'Drive Train'!$G$17)/EN$2*EN188</f>
        <v>4110.8369398423256</v>
      </c>
      <c r="EP188" s="2">
        <f>('DT-Prelim Calcs'!$C$6*EN188-EO188)/('DT-Prelim Calcs'!$C$6*EN188)*'DT-Prelim Calcs'!$C$7*EN188</f>
        <v>0.24077181223899105</v>
      </c>
      <c r="EQ188" s="110">
        <f>EP188/'DT-Prelim Calcs'!$C$7*('DT-Prelim Calcs'!$C$8-'DT-Prelim Calcs'!$C$9)+'DT-Prelim Calcs'!$C$9</f>
        <v>17.685372945073215</v>
      </c>
      <c r="ER188" s="110">
        <f t="shared" si="219"/>
        <v>17.685372945073215</v>
      </c>
      <c r="ES188" s="2">
        <f t="shared" si="259"/>
        <v>-8.3266726846886741E-17</v>
      </c>
      <c r="ET188" s="110">
        <f>ES188*'DT-Prelim Calcs'!$C$21/EN$2/'DT-Prelim Calcs'!$C$19/'DT-Prelim Calcs'!$C$18*3.39*'DT-Prelim Calcs'!$C$20</f>
        <v>-4.5356237364894706E-15</v>
      </c>
      <c r="EU188" s="88">
        <f t="shared" si="220"/>
        <v>1</v>
      </c>
      <c r="EV188" s="110">
        <f>ET187*'DT-Prelim Calcs'!$C$11+EV187</f>
        <v>8.3892460782728335</v>
      </c>
      <c r="EW188" s="110">
        <f>EW187+0.5*ET188*'DT-Prelim Calcs'!$C$11^2+EV188*'DT-Prelim Calcs'!$C$11</f>
        <v>60.201407482646331</v>
      </c>
      <c r="EX188" s="110">
        <f>MIN('Drive Train'!$G$35-ER187*'DT-Prelim Calcs'!$C$21*'Drive Train'!$G$38,EX187+ER$2)</f>
        <v>11.10831643494341</v>
      </c>
      <c r="EY188" s="110">
        <f>'Drive Train'!$G$35-ER188*'DT-Prelim Calcs'!$C$21*'Drive Train'!$G$38</f>
        <v>11.10831643494341</v>
      </c>
      <c r="EZ188" s="1">
        <f>IF(EW188&gt;='Drive Train'!$G$30,1,0)</f>
        <v>1</v>
      </c>
      <c r="FA188" s="110">
        <f t="shared" si="260"/>
        <v>0</v>
      </c>
      <c r="FB188" s="119">
        <f>FB187+'DT-Prelim Calcs'!$C$11</f>
        <v>7.3600000000000056</v>
      </c>
      <c r="FC188" s="2">
        <f>FM188/'Drive Train'!$G$35</f>
        <v>0.87467058542861498</v>
      </c>
      <c r="FD188" s="88">
        <f>FK188*12*60/(PI() * 'Drive Train'!$G$17)/FC$2*FC188</f>
        <v>4110.8369398423247</v>
      </c>
      <c r="FE188" s="2">
        <f>('DT-Prelim Calcs'!$C$6*FC188-FD188)/('DT-Prelim Calcs'!$C$6*FC188)*'DT-Prelim Calcs'!$C$7*FC188</f>
        <v>0.24077181223899125</v>
      </c>
      <c r="FF188" s="110">
        <f>FE188/'DT-Prelim Calcs'!$C$7*('DT-Prelim Calcs'!$C$8-'DT-Prelim Calcs'!$C$9)+'DT-Prelim Calcs'!$C$9</f>
        <v>17.685372945073226</v>
      </c>
      <c r="FG188" s="110">
        <f t="shared" si="221"/>
        <v>17.685372945073226</v>
      </c>
      <c r="FH188" s="2">
        <f t="shared" si="261"/>
        <v>1.1102230246251565E-16</v>
      </c>
      <c r="FI188" s="110">
        <f>FH188*'DT-Prelim Calcs'!$C$21/FC$2/'DT-Prelim Calcs'!$C$19/'DT-Prelim Calcs'!$C$18*3.39*'DT-Prelim Calcs'!$C$20</f>
        <v>6.7347140329692135E-15</v>
      </c>
      <c r="FJ188" s="88">
        <f t="shared" si="222"/>
        <v>1</v>
      </c>
      <c r="FK188" s="110">
        <f>FI187*'DT-Prelim Calcs'!$C$11+FK187</f>
        <v>7.5332005600817276</v>
      </c>
      <c r="FL188" s="110">
        <f>FL187+0.5*FI188*'DT-Prelim Calcs'!$C$11^2+FK188*'DT-Prelim Calcs'!$C$11</f>
        <v>54.248435128522758</v>
      </c>
      <c r="FM188" s="110">
        <f>MIN('Drive Train'!$G$35-FG187*'DT-Prelim Calcs'!$C$21*'Drive Train'!$G$38,FM187+FG$2)</f>
        <v>11.10831643494341</v>
      </c>
      <c r="FN188" s="110">
        <f>'Drive Train'!$G$35-FG188*'DT-Prelim Calcs'!$C$21*'Drive Train'!$G$38</f>
        <v>11.10831643494341</v>
      </c>
      <c r="FO188" s="1">
        <f>IF(FL188&gt;='Drive Train'!$G$30,1,0)</f>
        <v>1</v>
      </c>
      <c r="FP188" s="110">
        <f t="shared" si="262"/>
        <v>0</v>
      </c>
      <c r="FQ188" s="119">
        <f>FQ187+'DT-Prelim Calcs'!$C$11</f>
        <v>7.3600000000000056</v>
      </c>
      <c r="FR188" s="2">
        <f>GB188/'Drive Train'!$G$35</f>
        <v>0.87467058542861498</v>
      </c>
      <c r="FS188" s="88">
        <f>FZ188*12*60/(PI() * 'Drive Train'!$G$17)/FR$2*FR188</f>
        <v>4110.8369398423247</v>
      </c>
      <c r="FT188" s="2">
        <f>('DT-Prelim Calcs'!$C$6*FR188-FS188)/('DT-Prelim Calcs'!$C$6*FR188)*'DT-Prelim Calcs'!$C$7*FR188</f>
        <v>0.24077181223899125</v>
      </c>
      <c r="FU188" s="110">
        <f>FT188/'DT-Prelim Calcs'!$C$7*('DT-Prelim Calcs'!$C$8-'DT-Prelim Calcs'!$C$9)+'DT-Prelim Calcs'!$C$9</f>
        <v>17.685372945073226</v>
      </c>
      <c r="FV188" s="110">
        <f t="shared" si="223"/>
        <v>17.685372945073226</v>
      </c>
      <c r="FW188" s="2">
        <f t="shared" si="263"/>
        <v>1.3877787807814457E-16</v>
      </c>
      <c r="FX188" s="110">
        <f>FW188*'DT-Prelim Calcs'!$C$21/FR$2/'DT-Prelim Calcs'!$C$19/'DT-Prelim Calcs'!$C$18*3.39*'DT-Prelim Calcs'!$C$20</f>
        <v>9.2774121882739154E-15</v>
      </c>
      <c r="FY188" s="88">
        <f t="shared" si="224"/>
        <v>1</v>
      </c>
      <c r="FZ188" s="110">
        <f>FX187*'DT-Prelim Calcs'!$C$11+FZ187</f>
        <v>6.8356819897037893</v>
      </c>
      <c r="GA188" s="110">
        <f>GA187+0.5*FX188*'DT-Prelim Calcs'!$C$11^2+FZ188*'DT-Prelim Calcs'!$C$11</f>
        <v>49.354071599513709</v>
      </c>
      <c r="GB188" s="110">
        <f>MIN('Drive Train'!$G$35-FV187*'DT-Prelim Calcs'!$C$21*'Drive Train'!$G$38,GB187+FV$2)</f>
        <v>11.10831643494341</v>
      </c>
      <c r="GC188" s="110">
        <f>'Drive Train'!$G$35-FV188*'DT-Prelim Calcs'!$C$21*'Drive Train'!$G$38</f>
        <v>11.10831643494341</v>
      </c>
      <c r="GD188" s="1">
        <f>IF(GA188&gt;='Drive Train'!$G$30,1,0)</f>
        <v>1</v>
      </c>
      <c r="GE188" s="110">
        <f t="shared" si="264"/>
        <v>0</v>
      </c>
      <c r="GF188" s="119">
        <f>GF187+'DT-Prelim Calcs'!$C$11</f>
        <v>7.3600000000000056</v>
      </c>
      <c r="GG188" s="2">
        <f>GQ188/'Drive Train'!$G$35</f>
        <v>0.8746705854233241</v>
      </c>
      <c r="GH188" s="88">
        <f>GO188*12*60/(PI() * 'Drive Train'!$G$17)/GG$2*GG188</f>
        <v>4110.8369397675415</v>
      </c>
      <c r="GI188" s="2">
        <f>('DT-Prelim Calcs'!$C$6*GG188-GH188)/('DT-Prelim Calcs'!$C$6*GG188)*'DT-Prelim Calcs'!$C$7*GG188</f>
        <v>0.24077181224958674</v>
      </c>
      <c r="GJ188" s="110">
        <f>GI188/'DT-Prelim Calcs'!$C$7*('DT-Prelim Calcs'!$C$8-'DT-Prelim Calcs'!$C$9)+'DT-Prelim Calcs'!$C$9</f>
        <v>17.685372945719475</v>
      </c>
      <c r="GK188" s="110">
        <f t="shared" si="265"/>
        <v>17.685372945719475</v>
      </c>
      <c r="GL188" s="2">
        <f t="shared" si="266"/>
        <v>1.3519296793162994E-11</v>
      </c>
      <c r="GM188" s="110">
        <f>GL188*'DT-Prelim Calcs'!$C$21/GG$2/'DT-Prelim Calcs'!$C$19/'DT-Prelim Calcs'!$C$18*3.39*'DT-Prelim Calcs'!$C$20</f>
        <v>5.0209767092369027E-10</v>
      </c>
      <c r="GN188" s="88">
        <f t="shared" si="225"/>
        <v>1</v>
      </c>
      <c r="GO188" s="110">
        <f>GM187*'DT-Prelim Calcs'!$C$11+GO187</f>
        <v>12.304227581317411</v>
      </c>
      <c r="GP188" s="110">
        <f>GP187+0.5*GM188*'DT-Prelim Calcs'!$C$11^2+GO188*'DT-Prelim Calcs'!$C$11</f>
        <v>84.480811350367503</v>
      </c>
      <c r="GQ188" s="110">
        <f>MIN('Drive Train'!$G$35-GK187*'DT-Prelim Calcs'!$C$21*'Drive Train'!$G$38,GQ187+GK$2)</f>
        <v>11.108316434876215</v>
      </c>
      <c r="GR188" s="110">
        <f>'Drive Train'!$G$35-GK188*'DT-Prelim Calcs'!$C$21*'Drive Train'!$G$38</f>
        <v>11.108316434885246</v>
      </c>
      <c r="GS188" s="1">
        <f>IF(GP188&gt;='Drive Train'!$G$30,1,0)</f>
        <v>1</v>
      </c>
      <c r="GT188" s="110">
        <f t="shared" si="267"/>
        <v>0</v>
      </c>
      <c r="GU188" s="119">
        <f>GU187+'DT-Prelim Calcs'!$C$11</f>
        <v>7.3600000000000056</v>
      </c>
      <c r="GV188" s="2">
        <f>HF188/'Drive Train'!$G$35</f>
        <v>0.87467058542483289</v>
      </c>
      <c r="GW188" s="88">
        <f>HD188*12*60/(PI() * 'Drive Train'!$G$17)/GV$2*GV188</f>
        <v>4110.8369397888682</v>
      </c>
      <c r="GX188" s="2">
        <f>('DT-Prelim Calcs'!$C$6*GV188-GW188)/('DT-Prelim Calcs'!$C$6*GV188)*'DT-Prelim Calcs'!$C$7*GV188</f>
        <v>0.24077181224656502</v>
      </c>
      <c r="GY188" s="110">
        <f>GX188/'DT-Prelim Calcs'!$C$7*('DT-Prelim Calcs'!$C$8-'DT-Prelim Calcs'!$C$9)+'DT-Prelim Calcs'!$C$9</f>
        <v>17.685372945535171</v>
      </c>
      <c r="GZ188" s="110">
        <f t="shared" si="226"/>
        <v>17.685372945535171</v>
      </c>
      <c r="HA188" s="2">
        <f t="shared" si="268"/>
        <v>9.663797539971597E-12</v>
      </c>
      <c r="HB188" s="110">
        <f>HA188*'DT-Prelim Calcs'!$C$21/GV$2/'DT-Prelim Calcs'!$C$19/'DT-Prelim Calcs'!$C$18*3.39*'DT-Prelim Calcs'!$C$20</f>
        <v>3.5890699873914124E-10</v>
      </c>
      <c r="HC188" s="88">
        <f t="shared" si="227"/>
        <v>1</v>
      </c>
      <c r="HD188" s="110">
        <f>HB187*'DT-Prelim Calcs'!$C$11+HD187</f>
        <v>12.304227581360021</v>
      </c>
      <c r="HE188" s="110">
        <f>HE187+0.5*HB188*'DT-Prelim Calcs'!$C$11^2+HD188*'DT-Prelim Calcs'!$C$11</f>
        <v>85.148428374433294</v>
      </c>
      <c r="HF188" s="110">
        <f>MIN('Drive Train'!$G$35-GZ187*'DT-Prelim Calcs'!$C$21*'Drive Train'!$G$38,HF187+GZ$2)</f>
        <v>11.108316434895377</v>
      </c>
      <c r="HG188" s="110">
        <f>'Drive Train'!$G$35-GZ188*'DT-Prelim Calcs'!$C$21*'Drive Train'!$G$38</f>
        <v>11.108316434901834</v>
      </c>
      <c r="HH188" s="1">
        <f>IF(HE188&gt;='Drive Train'!$G$30,1,0)</f>
        <v>1</v>
      </c>
      <c r="HI188" s="110">
        <f t="shared" si="269"/>
        <v>0</v>
      </c>
      <c r="HJ188" s="119">
        <f>HJ187+'DT-Prelim Calcs'!$C$11</f>
        <v>7.3600000000000056</v>
      </c>
      <c r="HK188" s="2">
        <f>HU188/'Drive Train'!$G$35</f>
        <v>0.87467058542556386</v>
      </c>
      <c r="HL188" s="88">
        <f>HS188*12*60/(PI() * 'Drive Train'!$G$17)/HK$2*HK188</f>
        <v>4110.8369397992001</v>
      </c>
      <c r="HM188" s="2">
        <f>('DT-Prelim Calcs'!$C$6*HK188-HL188)/('DT-Prelim Calcs'!$C$6*HK188)*'DT-Prelim Calcs'!$C$7*HK188</f>
        <v>0.24077181224510125</v>
      </c>
      <c r="HN188" s="110">
        <f>HM188/'DT-Prelim Calcs'!$C$7*('DT-Prelim Calcs'!$C$8-'DT-Prelim Calcs'!$C$9)+'DT-Prelim Calcs'!$C$9</f>
        <v>17.685372945445891</v>
      </c>
      <c r="HO188" s="110">
        <f t="shared" si="228"/>
        <v>17.685372945445891</v>
      </c>
      <c r="HP188" s="2">
        <f t="shared" si="270"/>
        <v>7.7960415900690805E-12</v>
      </c>
      <c r="HQ188" s="110">
        <f>HP188*'DT-Prelim Calcs'!$C$21/HK$2/'DT-Prelim Calcs'!$C$19/'DT-Prelim Calcs'!$C$18*3.39*'DT-Prelim Calcs'!$C$20</f>
        <v>2.8953978780741712E-10</v>
      </c>
      <c r="HR188" s="88">
        <f t="shared" si="229"/>
        <v>1</v>
      </c>
      <c r="HS188" s="110">
        <f>HQ187*'DT-Prelim Calcs'!$C$11+HS187</f>
        <v>12.304227581380665</v>
      </c>
      <c r="HT188" s="110">
        <f>HT187+0.5*HQ188*'DT-Prelim Calcs'!$C$11^2+HS188*'DT-Prelim Calcs'!$C$11</f>
        <v>85.617151139222671</v>
      </c>
      <c r="HU188" s="110">
        <f>MIN('Drive Train'!$G$35-HO187*'DT-Prelim Calcs'!$C$21*'Drive Train'!$G$38,HU187+HO$2)</f>
        <v>11.10831643490466</v>
      </c>
      <c r="HV188" s="110">
        <f>'Drive Train'!$G$35-HO188*'DT-Prelim Calcs'!$C$21*'Drive Train'!$G$38</f>
        <v>11.108316434909868</v>
      </c>
      <c r="HW188" s="1">
        <f>IF(HT188&gt;='Drive Train'!$G$30,1,0)</f>
        <v>1</v>
      </c>
      <c r="HX188" s="110">
        <f t="shared" si="271"/>
        <v>0</v>
      </c>
      <c r="HY188" s="119">
        <f>HY187+'DT-Prelim Calcs'!$C$11</f>
        <v>7.3600000000000056</v>
      </c>
      <c r="HZ188" s="2">
        <f>IJ188/'Drive Train'!$G$35</f>
        <v>0.8746705854259571</v>
      </c>
      <c r="IA188" s="88">
        <f>IH188*12*60/(PI() * 'Drive Train'!$G$17)/HZ$2*HZ188</f>
        <v>4110.836939804758</v>
      </c>
      <c r="IB188" s="2">
        <f>('DT-Prelim Calcs'!$C$6*HZ188-IA188)/('DT-Prelim Calcs'!$C$6*HZ188)*'DT-Prelim Calcs'!$C$7*HZ188</f>
        <v>0.24077181224431382</v>
      </c>
      <c r="IC188" s="110">
        <f>IB188/'DT-Prelim Calcs'!$C$7*('DT-Prelim Calcs'!$C$8-'DT-Prelim Calcs'!$C$9)+'DT-Prelim Calcs'!$C$9</f>
        <v>17.685372945397866</v>
      </c>
      <c r="ID188" s="110">
        <f t="shared" si="230"/>
        <v>17.685372945397866</v>
      </c>
      <c r="IE188" s="2">
        <f t="shared" si="272"/>
        <v>6.7913730195101607E-12</v>
      </c>
      <c r="IF188" s="110">
        <f>IE188*'DT-Prelim Calcs'!$C$21/HZ$2/'DT-Prelim Calcs'!$C$19/'DT-Prelim Calcs'!$C$18*3.39*'DT-Prelim Calcs'!$C$20</f>
        <v>2.5222706680975591E-10</v>
      </c>
      <c r="IG188" s="88">
        <f t="shared" si="231"/>
        <v>1</v>
      </c>
      <c r="IH188" s="110">
        <f>IF187*'DT-Prelim Calcs'!$C$11+IH187</f>
        <v>12.304227581391768</v>
      </c>
      <c r="II188" s="110">
        <f>II187+0.5*IF188*'DT-Prelim Calcs'!$C$11^2+IH188*'DT-Prelim Calcs'!$C$11</f>
        <v>85.946216510488867</v>
      </c>
      <c r="IJ188" s="110">
        <f>MIN('Drive Train'!$G$35-ID187*'DT-Prelim Calcs'!$C$21*'Drive Train'!$G$38,IJ187+ID$2)</f>
        <v>11.108316434909655</v>
      </c>
      <c r="IK188" s="110">
        <f>'Drive Train'!$G$35-ID188*'DT-Prelim Calcs'!$C$21*'Drive Train'!$G$38</f>
        <v>11.108316434914192</v>
      </c>
      <c r="IL188" s="1">
        <f>IF(II188&gt;='Drive Train'!$G$30,1,0)</f>
        <v>1</v>
      </c>
      <c r="IM188" s="110">
        <f t="shared" si="273"/>
        <v>0</v>
      </c>
      <c r="IN188" s="119">
        <f>IN187+'DT-Prelim Calcs'!$C$11</f>
        <v>7.3600000000000056</v>
      </c>
      <c r="IO188" s="2">
        <f>IY188/'Drive Train'!$G$35</f>
        <v>0.87467058542618781</v>
      </c>
      <c r="IP188" s="88">
        <f>IW188*12*60/(PI() * 'Drive Train'!$G$17)/IO$2*IO188</f>
        <v>4110.8369398080195</v>
      </c>
      <c r="IQ188" s="2">
        <f>('DT-Prelim Calcs'!$C$6*IO188-IP188)/('DT-Prelim Calcs'!$C$6*IO188)*'DT-Prelim Calcs'!$C$7*IO188</f>
        <v>0.24077181224385158</v>
      </c>
      <c r="IR188" s="110">
        <f>IQ188/'DT-Prelim Calcs'!$C$7*('DT-Prelim Calcs'!$C$8-'DT-Prelim Calcs'!$C$9)+'DT-Prelim Calcs'!$C$9</f>
        <v>17.685372945369672</v>
      </c>
      <c r="IS188" s="110">
        <f t="shared" si="232"/>
        <v>17.685372945369672</v>
      </c>
      <c r="IT188" s="2">
        <f t="shared" si="274"/>
        <v>6.2016503044048932E-12</v>
      </c>
      <c r="IU188" s="110">
        <f>IT188*'DT-Prelim Calcs'!$C$21/IO$2/'DT-Prelim Calcs'!$C$19/'DT-Prelim Calcs'!$C$18*3.39*'DT-Prelim Calcs'!$C$20</f>
        <v>2.3032515828039417E-10</v>
      </c>
      <c r="IV188" s="88">
        <f t="shared" si="233"/>
        <v>1</v>
      </c>
      <c r="IW188" s="110">
        <f>IU187*'DT-Prelim Calcs'!$C$11+IW187</f>
        <v>12.304227581398283</v>
      </c>
      <c r="IX188" s="110">
        <f>IX187+0.5*IU188*'DT-Prelim Calcs'!$C$11^2+IW188*'DT-Prelim Calcs'!$C$11</f>
        <v>86.178934291944245</v>
      </c>
      <c r="IY188" s="110">
        <f>MIN('Drive Train'!$G$35-IS187*'DT-Prelim Calcs'!$C$21*'Drive Train'!$G$38,IY187+IS$2)</f>
        <v>11.108316434912584</v>
      </c>
      <c r="IZ188" s="110">
        <f>'Drive Train'!$G$35-IS188*'DT-Prelim Calcs'!$C$21*'Drive Train'!$G$38</f>
        <v>11.108316434916729</v>
      </c>
      <c r="JA188" s="1">
        <f>IF(IX188&gt;='Drive Train'!$G$30,1,0)</f>
        <v>1</v>
      </c>
      <c r="JB188" s="110">
        <f t="shared" si="275"/>
        <v>0</v>
      </c>
      <c r="JC188" s="119">
        <f>JC187+'DT-Prelim Calcs'!$C$11</f>
        <v>7.3600000000000056</v>
      </c>
      <c r="JD188" s="2">
        <f>JN188/'Drive Train'!$G$35</f>
        <v>0.87467058542632292</v>
      </c>
      <c r="JE188" s="88">
        <f>JL188*12*60/(PI() * 'Drive Train'!$G$17)/JD$2*JD188</f>
        <v>4110.8369398099312</v>
      </c>
      <c r="JF188" s="2">
        <f>('DT-Prelim Calcs'!$C$6*JD188-JE188)/('DT-Prelim Calcs'!$C$6*JD188)*'DT-Prelim Calcs'!$C$7*JD188</f>
        <v>0.2407718122435806</v>
      </c>
      <c r="JG188" s="110">
        <f>JF188/'DT-Prelim Calcs'!$C$7*('DT-Prelim Calcs'!$C$8-'DT-Prelim Calcs'!$C$9)+'DT-Prelim Calcs'!$C$9</f>
        <v>17.685372945353144</v>
      </c>
      <c r="JH188" s="110">
        <f t="shared" si="234"/>
        <v>17.685372945353144</v>
      </c>
      <c r="JI188" s="2">
        <f t="shared" si="276"/>
        <v>5.8559546101122351E-12</v>
      </c>
      <c r="JJ188" s="110">
        <f>JI188*'DT-Prelim Calcs'!$C$21/JD$2/'DT-Prelim Calcs'!$C$19/'DT-Prelim Calcs'!$C$18*3.39*'DT-Prelim Calcs'!$C$20</f>
        <v>2.1748625063539955E-10</v>
      </c>
      <c r="JK188" s="88">
        <f t="shared" si="235"/>
        <v>1</v>
      </c>
      <c r="JL188" s="110">
        <f>JJ187*'DT-Prelim Calcs'!$C$11+JL187</f>
        <v>12.304227581402102</v>
      </c>
      <c r="JM188" s="110">
        <f>JM187+0.5*JJ188*'DT-Prelim Calcs'!$C$11^2+JL188*'DT-Prelim Calcs'!$C$11</f>
        <v>86.336567036104356</v>
      </c>
      <c r="JN188" s="110">
        <f>MIN('Drive Train'!$G$35-JH187*'DT-Prelim Calcs'!$C$21*'Drive Train'!$G$38,JN187+JH$2)</f>
        <v>11.1083164349143</v>
      </c>
      <c r="JO188" s="110">
        <f>'Drive Train'!$G$35-JH188*'DT-Prelim Calcs'!$C$21*'Drive Train'!$G$38</f>
        <v>11.108316434918216</v>
      </c>
      <c r="JP188" s="1">
        <f>IF(JM188&gt;='Drive Train'!$G$30,1,0)</f>
        <v>1</v>
      </c>
      <c r="JQ188" s="110">
        <f>MIN(JG188,'DT-Prelim Calcs'!$C$10)*'DT-Prelim Calcs'!$C$11*1000/60/60*(1-JP188)</f>
        <v>0</v>
      </c>
      <c r="JR188" s="119">
        <f>JR187+'DT-Prelim Calcs'!$C$11</f>
        <v>7.3600000000000056</v>
      </c>
      <c r="JS188" s="2">
        <f>KC188/'Drive Train'!$G$35</f>
        <v>0.87467058542637288</v>
      </c>
      <c r="JT188" s="88">
        <f>KA188*12*60/(PI() * 'Drive Train'!$G$17)/JS$2*JS188</f>
        <v>4110.8369398106324</v>
      </c>
      <c r="JU188" s="2">
        <f>('DT-Prelim Calcs'!$C$6*JS188-JT188)/('DT-Prelim Calcs'!$C$6*JS188)*'DT-Prelim Calcs'!$C$7*JS188</f>
        <v>0.24077181224348174</v>
      </c>
      <c r="JV188" s="110">
        <f>JU188/'DT-Prelim Calcs'!$C$7*('DT-Prelim Calcs'!$C$8-'DT-Prelim Calcs'!$C$9)+'DT-Prelim Calcs'!$C$9</f>
        <v>17.685372945347112</v>
      </c>
      <c r="JW188" s="110">
        <f t="shared" si="236"/>
        <v>17.685372945347112</v>
      </c>
      <c r="JX188" s="2">
        <f t="shared" si="277"/>
        <v>5.7296112299098922E-12</v>
      </c>
      <c r="JY188" s="110">
        <f>JX188*'DT-Prelim Calcs'!$C$21/JS$2/'DT-Prelim Calcs'!$C$19/'DT-Prelim Calcs'!$C$18*3.39*'DT-Prelim Calcs'!$C$20</f>
        <v>2.1279394171528589E-10</v>
      </c>
      <c r="JZ188" s="88">
        <f t="shared" si="237"/>
        <v>1</v>
      </c>
      <c r="KA188" s="110">
        <f>JY187*'DT-Prelim Calcs'!$C$11+KA187</f>
        <v>12.304227581403502</v>
      </c>
      <c r="KB188" s="110">
        <f>KB187+0.5*JY188*'DT-Prelim Calcs'!$C$11^2+KA188*'DT-Prelim Calcs'!$C$11</f>
        <v>86.39865711943601</v>
      </c>
      <c r="KC188" s="110">
        <f>MIN('Drive Train'!$G$35-JW187*'DT-Prelim Calcs'!$C$21*'Drive Train'!$G$38,KC187+JW$2)</f>
        <v>11.108316434914935</v>
      </c>
      <c r="KD188" s="110">
        <f>'Drive Train'!$G$35-JW188*'DT-Prelim Calcs'!$C$21*'Drive Train'!$G$38</f>
        <v>11.108316434918759</v>
      </c>
      <c r="KE188" s="1">
        <f>IF(KB188&gt;='Drive Train'!$G$30,1,0)</f>
        <v>1</v>
      </c>
      <c r="KF188" s="110">
        <f>MIN(JV188,'DT-Prelim Calcs'!$C$10)*'DT-Prelim Calcs'!$C$11*1000/60/60*(1-KE188)</f>
        <v>0</v>
      </c>
      <c r="KG188" s="119">
        <f>KG187+'DT-Prelim Calcs'!$C$11</f>
        <v>7.3600000000000056</v>
      </c>
      <c r="KH188" s="2">
        <f>KR188/'Drive Train'!$G$35</f>
        <v>0.87467058542636922</v>
      </c>
      <c r="KI188" s="88">
        <f>KP188*12*60/(PI() * 'Drive Train'!$G$17)/KH$2*KH188</f>
        <v>4110.8369398105815</v>
      </c>
      <c r="KJ188" s="2">
        <f>('DT-Prelim Calcs'!$C$6*KH188-KI188)/('DT-Prelim Calcs'!$C$6*KH188)*'DT-Prelim Calcs'!$C$7*KH188</f>
        <v>0.24077181224348881</v>
      </c>
      <c r="KK188" s="110">
        <f>KJ188/'DT-Prelim Calcs'!$C$7*('DT-Prelim Calcs'!$C$8-'DT-Prelim Calcs'!$C$9)+'DT-Prelim Calcs'!$C$9</f>
        <v>17.685372945347545</v>
      </c>
      <c r="KL188" s="110">
        <f t="shared" si="238"/>
        <v>17.685372945347545</v>
      </c>
      <c r="KM188" s="2">
        <f t="shared" si="278"/>
        <v>5.7387705698630498E-12</v>
      </c>
      <c r="KN188" s="110">
        <f>KM188*'DT-Prelim Calcs'!$C$21/KH$2/'DT-Prelim Calcs'!$C$19/'DT-Prelim Calcs'!$C$18*3.39*'DT-Prelim Calcs'!$C$20</f>
        <v>2.1313411349552255E-10</v>
      </c>
      <c r="KO188" s="88">
        <f t="shared" si="239"/>
        <v>1</v>
      </c>
      <c r="KP188" s="110">
        <f>KN187*'DT-Prelim Calcs'!$C$11+KP187</f>
        <v>12.304227581403399</v>
      </c>
      <c r="KQ188" s="110">
        <f>KQ187+0.5*KN188*'DT-Prelim Calcs'!$C$11^2+KP188*'DT-Prelim Calcs'!$C$11</f>
        <v>86.394101683477103</v>
      </c>
      <c r="KR188" s="110">
        <f>MIN('Drive Train'!$G$35-KL187*'DT-Prelim Calcs'!$C$21*'Drive Train'!$G$38,KR187+KL$2)</f>
        <v>11.108316434914888</v>
      </c>
      <c r="KS188" s="110">
        <f>'Drive Train'!$G$35-KL188*'DT-Prelim Calcs'!$C$21*'Drive Train'!$G$38</f>
        <v>11.10831643491872</v>
      </c>
      <c r="KT188" s="1">
        <f>IF(KQ188&gt;='Drive Train'!$G$30,1,0)</f>
        <v>1</v>
      </c>
      <c r="KU188" s="110">
        <f>MIN(KK188,'DT-Prelim Calcs'!$C$10)*'DT-Prelim Calcs'!$C$11*1000/60/60*(1-KT188)</f>
        <v>0</v>
      </c>
      <c r="KV188" s="119">
        <f>KV187+'DT-Prelim Calcs'!$C$11</f>
        <v>7.3600000000000056</v>
      </c>
      <c r="KW188" s="2">
        <f>LG188/'Drive Train'!$G$35</f>
        <v>0.87467058542637255</v>
      </c>
      <c r="KX188" s="88">
        <f>LE188*12*60/(PI() * 'Drive Train'!$G$17)/KW$2*KW188</f>
        <v>4110.8369398106306</v>
      </c>
      <c r="KY188" s="2">
        <f>('DT-Prelim Calcs'!$C$6*KW188-KX188)/('DT-Prelim Calcs'!$C$6*KW188)*'DT-Prelim Calcs'!$C$7*KW188</f>
        <v>0.24077181224348157</v>
      </c>
      <c r="KZ188" s="110">
        <f>KY188/'DT-Prelim Calcs'!$C$7*('DT-Prelim Calcs'!$C$8-'DT-Prelim Calcs'!$C$9)+'DT-Prelim Calcs'!$C$9</f>
        <v>17.685372945347105</v>
      </c>
      <c r="LA188" s="110">
        <f t="shared" si="240"/>
        <v>17.685372945347105</v>
      </c>
      <c r="LB188" s="2">
        <f t="shared" si="279"/>
        <v>5.729555718758661E-12</v>
      </c>
      <c r="LC188" s="110">
        <f>LB188*'DT-Prelim Calcs'!$C$21/KW$2/'DT-Prelim Calcs'!$C$19/'DT-Prelim Calcs'!$C$18*3.39*'DT-Prelim Calcs'!$C$20</f>
        <v>2.1279188006813287E-10</v>
      </c>
      <c r="LD188" s="88">
        <f t="shared" si="241"/>
        <v>1</v>
      </c>
      <c r="LE188" s="110">
        <f>LC187*'DT-Prelim Calcs'!$C$11+LE187</f>
        <v>12.304227581403499</v>
      </c>
      <c r="LF188" s="110">
        <f>LF187+0.5*LC188*'DT-Prelim Calcs'!$C$11^2+LE188*'DT-Prelim Calcs'!$C$11</f>
        <v>86.398442034960595</v>
      </c>
      <c r="LG188" s="110">
        <f>MIN('Drive Train'!$G$35-LA187*'DT-Prelim Calcs'!$C$21*'Drive Train'!$G$38,LG187+LA$2)</f>
        <v>11.108316434914931</v>
      </c>
      <c r="LH188" s="110">
        <f>'Drive Train'!$G$35-LA188*'DT-Prelim Calcs'!$C$21*'Drive Train'!$G$38</f>
        <v>11.108316434918759</v>
      </c>
      <c r="LI188" s="1">
        <f>IF(LF188&gt;='Drive Train'!$G$30,1,0)</f>
        <v>1</v>
      </c>
      <c r="LJ188" s="110">
        <f>MIN(KZ188,'DT-Prelim Calcs'!$C$10)*'DT-Prelim Calcs'!$C$11*1000/60/60*(1-LI188)</f>
        <v>0</v>
      </c>
      <c r="LK188" s="119">
        <f>LK187+'DT-Prelim Calcs'!$C$11</f>
        <v>7.3600000000000056</v>
      </c>
      <c r="LL188" s="2">
        <f>LV188/'Drive Train'!$G$35</f>
        <v>0.87467058542637011</v>
      </c>
      <c r="LM188" s="88">
        <f>LT188*12*60/(PI() * 'Drive Train'!$G$17)/LL$2*LL188</f>
        <v>4110.8369398105942</v>
      </c>
      <c r="LN188" s="2">
        <f>('DT-Prelim Calcs'!$C$6*LL188-LM188)/('DT-Prelim Calcs'!$C$6*LL188)*'DT-Prelim Calcs'!$C$7*LL188</f>
        <v>0.24077181224348701</v>
      </c>
      <c r="LO188" s="110">
        <f>LN188/'DT-Prelim Calcs'!$C$7*('DT-Prelim Calcs'!$C$8-'DT-Prelim Calcs'!$C$9)+'DT-Prelim Calcs'!$C$9</f>
        <v>17.685372945347435</v>
      </c>
      <c r="LP188" s="110">
        <f t="shared" si="242"/>
        <v>17.685372945347435</v>
      </c>
      <c r="LQ188" s="2">
        <f t="shared" si="280"/>
        <v>5.7364668570869526E-12</v>
      </c>
      <c r="LR188" s="110">
        <f>LQ188*'DT-Prelim Calcs'!$C$21/LL$2/'DT-Prelim Calcs'!$C$19/'DT-Prelim Calcs'!$C$18*3.39*'DT-Prelim Calcs'!$C$20</f>
        <v>2.1304855513867515E-10</v>
      </c>
      <c r="LS188" s="88">
        <f t="shared" si="243"/>
        <v>1</v>
      </c>
      <c r="LT188" s="110">
        <f>LR187*'DT-Prelim Calcs'!$C$11+LT187</f>
        <v>12.304227581403424</v>
      </c>
      <c r="LU188" s="110">
        <f>LU187+0.5*LR188*'DT-Prelim Calcs'!$C$11^2+LT188*'DT-Prelim Calcs'!$C$11</f>
        <v>86.395566451242289</v>
      </c>
      <c r="LV188" s="110">
        <f>MIN('Drive Train'!$G$35-LP187*'DT-Prelim Calcs'!$C$21*'Drive Train'!$G$38,LV187+LP$2)</f>
        <v>11.108316434914899</v>
      </c>
      <c r="LW188" s="110">
        <f>'Drive Train'!$G$35-LP188*'DT-Prelim Calcs'!$C$21*'Drive Train'!$G$38</f>
        <v>11.108316434918731</v>
      </c>
      <c r="LX188" s="1">
        <f>IF(LU188&gt;='Drive Train'!$G$30,1,0)</f>
        <v>1</v>
      </c>
      <c r="LY188" s="110">
        <f>MIN(LO188,'DT-Prelim Calcs'!$C$10)*'DT-Prelim Calcs'!$C$11*1000/60/60*(1-LX188)</f>
        <v>0</v>
      </c>
      <c r="LZ188" s="119">
        <f>LZ187+'DT-Prelim Calcs'!$C$11</f>
        <v>7.3600000000000056</v>
      </c>
    </row>
    <row r="189" spans="18:338" x14ac:dyDescent="0.2">
      <c r="R189" s="119">
        <f>R188+'DT-Prelim Calcs'!$C$11</f>
        <v>7.4000000000000057</v>
      </c>
      <c r="S189" s="2">
        <f>AG189/'Drive Train'!$G$35</f>
        <v>0</v>
      </c>
      <c r="T189" s="88">
        <f>AE189*12*60/(PI() * 'Drive Train'!$G$17)/S$2*ABS(S189)</f>
        <v>0</v>
      </c>
      <c r="U189" s="2">
        <f>IF(OR(AD188=1,AND($C$32=Motors!$C$28,'DT-Prelim Calcs'!AI188=1)),0,IF(AG189=0,-(V188+$C$9)/($C$8-$C$9)*$C$7,($C$6*S189-T189)/($C$6*S189)*$C$7*S189))</f>
        <v>0</v>
      </c>
      <c r="V189" s="110">
        <f>IF(AND(AD188=1,AI188=1),0,ABS(U189/$C$7*($C$8-$C$9)+$C$9) *'Drive Train'!$K$55 + V188*(1-'Drive Train'!$K$55))</f>
        <v>0</v>
      </c>
      <c r="W189" s="110">
        <f t="shared" si="196"/>
        <v>0</v>
      </c>
      <c r="X189" s="2">
        <f>MAX(MIN(IF(AND(AI188=1,AG189&lt;0),-1,1)*(W189-$C$9)/($C$8-$C$9)*$C$7-$C$29*AE189/T$2 -  AI188*$C$29/2,X$2),MAX(X$4:X188)*-1)</f>
        <v>-0.19877611615902296</v>
      </c>
      <c r="Y189" s="110">
        <f t="shared" si="197"/>
        <v>0</v>
      </c>
      <c r="Z189" s="110">
        <f t="shared" si="198"/>
        <v>0</v>
      </c>
      <c r="AA189" s="110">
        <f t="shared" si="199"/>
        <v>0</v>
      </c>
      <c r="AB189" s="110" t="e">
        <f t="shared" si="200"/>
        <v>#N/A</v>
      </c>
      <c r="AC189" s="88">
        <f t="shared" si="244"/>
        <v>0</v>
      </c>
      <c r="AD189" s="1">
        <f t="shared" si="201"/>
        <v>1</v>
      </c>
      <c r="AE189" s="110">
        <f t="shared" si="202"/>
        <v>0</v>
      </c>
      <c r="AF189" s="110" t="e">
        <f t="shared" si="203"/>
        <v>#N/A</v>
      </c>
      <c r="AG189" s="110">
        <f>IF(AI188=0,MIN('Drive Train'!$G$35-W188*$C$21*'Drive Train'!$G$38,AG188+W$2)-$C$3,IF(AE188-1&lt;=0,0,IF($C$32=Motors!$C$26,MAX(ABS('Drive Train'!$G$35-W188*$C$21*'Drive Train'!$G$38)*-1,AG188-W$2),MAX(0,ABS('Drive Train'!$G$35-W188*$C$21*'Drive Train'!$G$38)*-1,AG188-W$2))))</f>
        <v>0</v>
      </c>
      <c r="AH189" s="110">
        <f>'Drive Train'!$G$35-ABS(W189)*'DT-Prelim Calcs'!$C$21*'Drive Train'!$G$38</f>
        <v>12.7</v>
      </c>
      <c r="AI189" s="1">
        <f>IF(AJ189&gt;='Drive Train'!$G$30,1,0)</f>
        <v>1</v>
      </c>
      <c r="AJ189" s="110">
        <f>AJ188+0.5*Y189*'DT-Prelim Calcs'!$C$11^2+AE189*'DT-Prelim Calcs'!$C$11</f>
        <v>27.383415475911544</v>
      </c>
      <c r="AK189" s="110">
        <f t="shared" si="281"/>
        <v>0</v>
      </c>
      <c r="AL189" s="119">
        <f>AL188+'DT-Prelim Calcs'!$C$11</f>
        <v>7.4000000000000057</v>
      </c>
      <c r="AM189" s="2">
        <f>AW189/'Drive Train'!$G$35</f>
        <v>0.82432792304179425</v>
      </c>
      <c r="AN189" s="88">
        <f>AU189*12*60/(PI() * 'Drive Train'!$G$17)/AM$2*AM189</f>
        <v>3339.7433252131473</v>
      </c>
      <c r="AO189" s="2">
        <f>('DT-Prelim Calcs'!$C$6*AM189-AN189)/('DT-Prelim Calcs'!$C$6*AM189)*'DT-Prelim Calcs'!$C$7*AM189</f>
        <v>0.35596023303849533</v>
      </c>
      <c r="AP189" s="110">
        <f>AO189/'DT-Prelim Calcs'!$C$7*('DT-Prelim Calcs'!$C$8-'DT-Prelim Calcs'!$C$9)+'DT-Prelim Calcs'!$C$9</f>
        <v>24.711049674688368</v>
      </c>
      <c r="AQ189" s="110">
        <f t="shared" si="205"/>
        <v>24.711049674688368</v>
      </c>
      <c r="AR189" s="2">
        <f t="shared" si="245"/>
        <v>0.1484053323358277</v>
      </c>
      <c r="AS189" s="110">
        <f>AR189*'DT-Prelim Calcs'!$C$21/AM$2/'DT-Prelim Calcs'!$C$19/'DT-Prelim Calcs'!$C$18*3.39*'DT-Prelim Calcs'!$C$20</f>
        <v>1.6535025347507422</v>
      </c>
      <c r="AT189" s="88">
        <f t="shared" si="206"/>
        <v>0</v>
      </c>
      <c r="AU189" s="110">
        <f>AS188*'DT-Prelim Calcs'!$C$11+AU188</f>
        <v>35.355782308928184</v>
      </c>
      <c r="AV189" s="110">
        <f>AV188+0.5*AS189*'DT-Prelim Calcs'!$C$11^2+AU189*'DT-Prelim Calcs'!$C$11</f>
        <v>167.11343642376599</v>
      </c>
      <c r="AW189" s="110">
        <f>MIN('Drive Train'!$G$35-AQ188*'DT-Prelim Calcs'!$C$21*'Drive Train'!$G$38,AW188+AQ$2)</f>
        <v>10.468964622630786</v>
      </c>
      <c r="AX189" s="110">
        <f>'Drive Train'!$G$35-AQ189*'DT-Prelim Calcs'!$C$21*'Drive Train'!$G$38</f>
        <v>10.476005529278046</v>
      </c>
      <c r="AY189" s="1">
        <f>IF(AV189&gt;='Drive Train'!$G$30,1,0)</f>
        <v>1</v>
      </c>
      <c r="AZ189" s="110">
        <f t="shared" si="246"/>
        <v>0</v>
      </c>
      <c r="BA189" s="119">
        <f>BA188+'DT-Prelim Calcs'!$C$11</f>
        <v>7.4000000000000057</v>
      </c>
      <c r="BB189" s="2">
        <f>BL189/'Drive Train'!$G$35</f>
        <v>0.87247441784358526</v>
      </c>
      <c r="BC189" s="88">
        <f>BJ189*12*60/(PI() * 'Drive Train'!$G$17)/BB$2*BB189</f>
        <v>4077.5863408496748</v>
      </c>
      <c r="BD189" s="2">
        <f>('DT-Prelim Calcs'!$C$6*BB189-BC189)/('DT-Prelim Calcs'!$C$6*BB189)*'DT-Prelim Calcs'!$C$7*BB189</f>
        <v>0.245703185906366</v>
      </c>
      <c r="BE189" s="110">
        <f>BD189/'DT-Prelim Calcs'!$C$7*('DT-Prelim Calcs'!$C$8-'DT-Prelim Calcs'!$C$9)+'DT-Prelim Calcs'!$C$9</f>
        <v>17.986151764501756</v>
      </c>
      <c r="BF189" s="110">
        <f t="shared" si="207"/>
        <v>17.986151764501756</v>
      </c>
      <c r="BG189" s="2">
        <f t="shared" si="247"/>
        <v>6.2777002604806065E-3</v>
      </c>
      <c r="BH189" s="110">
        <f>BG189*'DT-Prelim Calcs'!$C$21/BB$2/'DT-Prelim Calcs'!$C$19/'DT-Prelim Calcs'!$C$18*3.39*'DT-Prelim Calcs'!$C$20</f>
        <v>0.10880314804523865</v>
      </c>
      <c r="BI189" s="88">
        <f t="shared" si="208"/>
        <v>1</v>
      </c>
      <c r="BJ189" s="110">
        <f>BH188*'DT-Prelim Calcs'!$C$11+BJ188</f>
        <v>26.218769756623036</v>
      </c>
      <c r="BK189" s="110">
        <f>BK188+0.5*BH189*'DT-Prelim Calcs'!$C$11^2+BJ189*'DT-Prelim Calcs'!$C$11</f>
        <v>154.36115851130896</v>
      </c>
      <c r="BL189" s="110">
        <f>MIN('Drive Train'!$G$35-BF188*'DT-Prelim Calcs'!$C$21*'Drive Train'!$G$38,BL188+BF$2)</f>
        <v>11.080425106613532</v>
      </c>
      <c r="BM189" s="110">
        <f>'Drive Train'!$G$35-BF189*'DT-Prelim Calcs'!$C$21*'Drive Train'!$G$38</f>
        <v>11.081246341194841</v>
      </c>
      <c r="BN189" s="1">
        <f>IF(BK189&gt;='Drive Train'!$G$30,1,0)</f>
        <v>1</v>
      </c>
      <c r="BO189" s="110">
        <f t="shared" si="248"/>
        <v>0</v>
      </c>
      <c r="BP189" s="119">
        <f>BP188+'DT-Prelim Calcs'!$C$11</f>
        <v>7.4000000000000057</v>
      </c>
      <c r="BQ189" s="2">
        <f>CA189/'Drive Train'!$G$35</f>
        <v>0.8746510539167579</v>
      </c>
      <c r="BR189" s="88">
        <f>BY189*12*60/(PI() * 'Drive Train'!$G$17)/BQ$2*BQ189</f>
        <v>4110.5458890852979</v>
      </c>
      <c r="BS189" s="2">
        <f>('DT-Prelim Calcs'!$C$6*BQ189-BR189)/('DT-Prelim Calcs'!$C$6*BQ189)*'DT-Prelim Calcs'!$C$7*BQ189</f>
        <v>0.24081454362360977</v>
      </c>
      <c r="BT189" s="110">
        <f>BS189/'DT-Prelim Calcs'!$C$7*('DT-Prelim Calcs'!$C$8-'DT-Prelim Calcs'!$C$9)+'DT-Prelim Calcs'!$C$9</f>
        <v>17.68797925647549</v>
      </c>
      <c r="BU189" s="110">
        <f t="shared" si="209"/>
        <v>17.68797925647549</v>
      </c>
      <c r="BV189" s="2">
        <f t="shared" si="249"/>
        <v>5.4402027663630337E-5</v>
      </c>
      <c r="BW189" s="110">
        <f>BV189*'DT-Prelim Calcs'!$C$21/BQ$2/'DT-Prelim Calcs'!$C$19/'DT-Prelim Calcs'!$C$18*3.39*'DT-Prelim Calcs'!$C$20</f>
        <v>1.2796215272274803E-3</v>
      </c>
      <c r="BX189" s="88">
        <f t="shared" si="210"/>
        <v>1</v>
      </c>
      <c r="BY189" s="110">
        <f>BW188*'DT-Prelim Calcs'!$C$11+BY188</f>
        <v>19.42678606328306</v>
      </c>
      <c r="BZ189" s="110">
        <f>BZ188+0.5*BW189*'DT-Prelim Calcs'!$C$11^2+BY189*'DT-Prelim Calcs'!$C$11</f>
        <v>127.52275368889038</v>
      </c>
      <c r="CA189" s="110">
        <f>MIN('Drive Train'!$G$35-BU188*'DT-Prelim Calcs'!$C$21*'Drive Train'!$G$38,CA188+BU$2)</f>
        <v>11.108068384742825</v>
      </c>
      <c r="CB189" s="110">
        <f>'Drive Train'!$G$35-BU189*'DT-Prelim Calcs'!$C$21*'Drive Train'!$G$38</f>
        <v>11.108081866917205</v>
      </c>
      <c r="CC189" s="1">
        <f>IF(BZ189&gt;='Drive Train'!$G$30,1,0)</f>
        <v>1</v>
      </c>
      <c r="CD189" s="110">
        <f t="shared" si="250"/>
        <v>0</v>
      </c>
      <c r="CE189" s="119">
        <f>CE188+'DT-Prelim Calcs'!$C$11</f>
        <v>7.4000000000000057</v>
      </c>
      <c r="CF189" s="2">
        <f>CP189/'Drive Train'!$G$35</f>
        <v>0.8746705497117363</v>
      </c>
      <c r="CG189" s="88">
        <f>CN189*12*60/(PI() * 'Drive Train'!$G$17)/CF$2*CF189</f>
        <v>4110.8364185927076</v>
      </c>
      <c r="CH189" s="2">
        <f>('DT-Prelim Calcs'!$C$6*CF189-CG189)/('DT-Prelim Calcs'!$C$6*CF189)*'DT-Prelim Calcs'!$C$7*CF189</f>
        <v>0.24077188772784314</v>
      </c>
      <c r="CI189" s="110">
        <f>CH189/'DT-Prelim Calcs'!$C$7*('DT-Prelim Calcs'!$C$8-'DT-Prelim Calcs'!$C$9)+'DT-Prelim Calcs'!$C$9</f>
        <v>17.68537754935781</v>
      </c>
      <c r="CJ189" s="110">
        <f t="shared" si="211"/>
        <v>17.68537754935781</v>
      </c>
      <c r="CK189" s="2">
        <f t="shared" si="251"/>
        <v>9.6186618836480164E-8</v>
      </c>
      <c r="CL189" s="110">
        <f>CK189*'DT-Prelim Calcs'!$C$21/CF$2/'DT-Prelim Calcs'!$C$19/'DT-Prelim Calcs'!$C$18*3.39*'DT-Prelim Calcs'!$C$20</f>
        <v>2.8578455244059934E-6</v>
      </c>
      <c r="CM189" s="88">
        <f t="shared" si="212"/>
        <v>1</v>
      </c>
      <c r="CN189" s="110">
        <f>CL188*'DT-Prelim Calcs'!$C$11+CN188</f>
        <v>15.380283154678995</v>
      </c>
      <c r="CO189" s="110">
        <f>CO188+0.5*CL189*'DT-Prelim Calcs'!$C$11^2+CN189*'DT-Prelim Calcs'!$C$11</f>
        <v>105.78503137535384</v>
      </c>
      <c r="CP189" s="110">
        <f>MIN('Drive Train'!$G$35-CJ188*'DT-Prelim Calcs'!$C$21*'Drive Train'!$G$38,CP188+CJ$2)</f>
        <v>11.10831598133905</v>
      </c>
      <c r="CQ189" s="110">
        <f>'Drive Train'!$G$35-CJ189*'DT-Prelim Calcs'!$C$21*'Drive Train'!$G$38</f>
        <v>11.108316020557796</v>
      </c>
      <c r="CR189" s="1">
        <f>IF(CO189&gt;='Drive Train'!$G$30,1,0)</f>
        <v>1</v>
      </c>
      <c r="CS189" s="110">
        <f t="shared" si="252"/>
        <v>0</v>
      </c>
      <c r="CT189" s="119">
        <f>CT188+'DT-Prelim Calcs'!$C$11</f>
        <v>7.4000000000000057</v>
      </c>
      <c r="CU189" s="2">
        <f>DE189/'Drive Train'!$G$35</f>
        <v>0.87467058541658815</v>
      </c>
      <c r="CV189" s="88">
        <f>DC189*12*60/(PI() * 'Drive Train'!$G$17)/CU$2*CU189</f>
        <v>4110.8369396713324</v>
      </c>
      <c r="CW189" s="2">
        <f>('DT-Prelim Calcs'!$C$6*CU189-CV189)/('DT-Prelim Calcs'!$C$6*CU189)*'DT-Prelim Calcs'!$C$7*CU189</f>
        <v>0.24077181226331754</v>
      </c>
      <c r="CX189" s="110">
        <f>CW189/'DT-Prelim Calcs'!$C$7*('DT-Prelim Calcs'!$C$8-'DT-Prelim Calcs'!$C$9)+'DT-Prelim Calcs'!$C$9</f>
        <v>17.685372946556956</v>
      </c>
      <c r="CY189" s="110">
        <f t="shared" si="213"/>
        <v>17.685372946556956</v>
      </c>
      <c r="CZ189" s="2">
        <f t="shared" si="253"/>
        <v>3.1030789049424357E-11</v>
      </c>
      <c r="DA189" s="110">
        <f>CZ189*'DT-Prelim Calcs'!$C$21/CU$2/'DT-Prelim Calcs'!$C$19/'DT-Prelim Calcs'!$C$18*3.39*'DT-Prelim Calcs'!$C$20</f>
        <v>1.1140473928078661E-9</v>
      </c>
      <c r="DB189" s="88">
        <f t="shared" si="214"/>
        <v>1</v>
      </c>
      <c r="DC189" s="110">
        <f>DA188*'DT-Prelim Calcs'!$C$11+DC188</f>
        <v>12.728511290818144</v>
      </c>
      <c r="DD189" s="110">
        <f>DD188+0.5*DA189*'DT-Prelim Calcs'!$C$11^2+DC189*'DT-Prelim Calcs'!$C$11</f>
        <v>89.5815518892678</v>
      </c>
      <c r="DE189" s="110">
        <f>MIN('Drive Train'!$G$35-CY188*'DT-Prelim Calcs'!$C$21*'Drive Train'!$G$38,DE188+CY$2)</f>
        <v>11.10831643479067</v>
      </c>
      <c r="DF189" s="110">
        <f>'Drive Train'!$G$35-CY189*'DT-Prelim Calcs'!$C$21*'Drive Train'!$G$38</f>
        <v>11.108316434809874</v>
      </c>
      <c r="DG189" s="1">
        <f>IF(DD189&gt;='Drive Train'!$G$30,1,0)</f>
        <v>1</v>
      </c>
      <c r="DH189" s="110">
        <f t="shared" si="254"/>
        <v>0</v>
      </c>
      <c r="DI189" s="119">
        <f>DI188+'DT-Prelim Calcs'!$C$11</f>
        <v>7.4000000000000057</v>
      </c>
      <c r="DJ189" s="2">
        <f>DT189/'Drive Train'!$G$35</f>
        <v>0.87467058542861442</v>
      </c>
      <c r="DK189" s="88">
        <f>DR189*12*60/(PI() * 'Drive Train'!$G$17)/DJ$2*DJ189</f>
        <v>4110.8369398423174</v>
      </c>
      <c r="DL189" s="2">
        <f>('DT-Prelim Calcs'!$C$6*DJ189-DK189)/('DT-Prelim Calcs'!$C$6*DJ189)*'DT-Prelim Calcs'!$C$7*DJ189</f>
        <v>0.2407718122389923</v>
      </c>
      <c r="DM189" s="110">
        <f>DL189/'DT-Prelim Calcs'!$C$7*('DT-Prelim Calcs'!$C$8-'DT-Prelim Calcs'!$C$9)+'DT-Prelim Calcs'!$C$9</f>
        <v>17.68537294507329</v>
      </c>
      <c r="DN189" s="110">
        <f t="shared" si="215"/>
        <v>17.68537294507329</v>
      </c>
      <c r="DO189" s="2">
        <f t="shared" si="255"/>
        <v>1.5543122344752192E-15</v>
      </c>
      <c r="DP189" s="110">
        <f>DO189*'DT-Prelim Calcs'!$C$21/DJ$2/'DT-Prelim Calcs'!$C$19/'DT-Prelim Calcs'!$C$18*3.39*'DT-Prelim Calcs'!$C$20</f>
        <v>6.5422936320272367E-14</v>
      </c>
      <c r="DQ189" s="88">
        <f t="shared" si="216"/>
        <v>1</v>
      </c>
      <c r="DR189" s="110">
        <f>DP188*'DT-Prelim Calcs'!$C$11+DR188</f>
        <v>10.856671395411887</v>
      </c>
      <c r="DS189" s="110">
        <f>DS188+0.5*DP189*'DT-Prelim Calcs'!$C$11^2+DR189*'DT-Prelim Calcs'!$C$11</f>
        <v>77.372729817631523</v>
      </c>
      <c r="DT189" s="110">
        <f>MIN('Drive Train'!$G$35-DN188*'DT-Prelim Calcs'!$C$21*'Drive Train'!$G$38,DT188+DN$2)</f>
        <v>11.108316434943402</v>
      </c>
      <c r="DU189" s="110">
        <f>'Drive Train'!$G$35-DN189*'DT-Prelim Calcs'!$C$21*'Drive Train'!$G$38</f>
        <v>11.108316434943402</v>
      </c>
      <c r="DV189" s="1">
        <f>IF(DS189&gt;='Drive Train'!$G$30,1,0)</f>
        <v>1</v>
      </c>
      <c r="DW189" s="110">
        <f t="shared" si="256"/>
        <v>0</v>
      </c>
      <c r="DX189" s="119">
        <f>DX188+'DT-Prelim Calcs'!$C$11</f>
        <v>7.4000000000000057</v>
      </c>
      <c r="DY189" s="2">
        <f>EI189/'Drive Train'!$G$35</f>
        <v>0.87467058542861498</v>
      </c>
      <c r="DZ189" s="88">
        <f>EG189*12*60/(PI() * 'Drive Train'!$G$17)/DY$2*DY189</f>
        <v>4110.8369398423247</v>
      </c>
      <c r="EA189" s="2">
        <f>('DT-Prelim Calcs'!$C$6*DY189-DZ189)/('DT-Prelim Calcs'!$C$6*DY189)*'DT-Prelim Calcs'!$C$7*DY189</f>
        <v>0.24077181223899125</v>
      </c>
      <c r="EB189" s="110">
        <f>EA189/'DT-Prelim Calcs'!$C$7*('DT-Prelim Calcs'!$C$8-'DT-Prelim Calcs'!$C$9)+'DT-Prelim Calcs'!$C$9</f>
        <v>17.685372945073226</v>
      </c>
      <c r="EC189" s="110">
        <f t="shared" si="217"/>
        <v>17.685372945073226</v>
      </c>
      <c r="ED189" s="2">
        <f t="shared" si="257"/>
        <v>1.3877787807814457E-16</v>
      </c>
      <c r="EE189" s="110">
        <f>ED189*'DT-Prelim Calcs'!$C$21/DY$2/'DT-Prelim Calcs'!$C$19/'DT-Prelim Calcs'!$C$18*3.39*'DT-Prelim Calcs'!$C$20</f>
        <v>6.7003532470867188E-15</v>
      </c>
      <c r="EF189" s="88">
        <f t="shared" si="218"/>
        <v>1</v>
      </c>
      <c r="EG189" s="110">
        <f>EE188*'DT-Prelim Calcs'!$C$11+EG188</f>
        <v>9.4647904472821693</v>
      </c>
      <c r="EH189" s="110">
        <f>EH188+0.5*EE189*'DT-Prelim Calcs'!$C$11^2+EG189*'DT-Prelim Calcs'!$C$11</f>
        <v>67.963194164028835</v>
      </c>
      <c r="EI189" s="110">
        <f>MIN('Drive Train'!$G$35-EC188*'DT-Prelim Calcs'!$C$21*'Drive Train'!$G$38,EI188+EC$2)</f>
        <v>11.10831643494341</v>
      </c>
      <c r="EJ189" s="110">
        <f>'Drive Train'!$G$35-EC189*'DT-Prelim Calcs'!$C$21*'Drive Train'!$G$38</f>
        <v>11.10831643494341</v>
      </c>
      <c r="EK189" s="1">
        <f>IF(EH189&gt;='Drive Train'!$G$30,1,0)</f>
        <v>1</v>
      </c>
      <c r="EL189" s="110">
        <f t="shared" si="258"/>
        <v>0</v>
      </c>
      <c r="EM189" s="119">
        <f>EM188+'DT-Prelim Calcs'!$C$11</f>
        <v>7.4000000000000057</v>
      </c>
      <c r="EN189" s="2">
        <f>EX189/'Drive Train'!$G$35</f>
        <v>0.87467058542861498</v>
      </c>
      <c r="EO189" s="88">
        <f>EV189*12*60/(PI() * 'Drive Train'!$G$17)/EN$2*EN189</f>
        <v>4110.8369398423256</v>
      </c>
      <c r="EP189" s="2">
        <f>('DT-Prelim Calcs'!$C$6*EN189-EO189)/('DT-Prelim Calcs'!$C$6*EN189)*'DT-Prelim Calcs'!$C$7*EN189</f>
        <v>0.24077181223899105</v>
      </c>
      <c r="EQ189" s="110">
        <f>EP189/'DT-Prelim Calcs'!$C$7*('DT-Prelim Calcs'!$C$8-'DT-Prelim Calcs'!$C$9)+'DT-Prelim Calcs'!$C$9</f>
        <v>17.685372945073215</v>
      </c>
      <c r="ER189" s="110">
        <f t="shared" si="219"/>
        <v>17.685372945073215</v>
      </c>
      <c r="ES189" s="2">
        <f t="shared" si="259"/>
        <v>-8.3266726846886741E-17</v>
      </c>
      <c r="ET189" s="110">
        <f>ES189*'DT-Prelim Calcs'!$C$21/EN$2/'DT-Prelim Calcs'!$C$19/'DT-Prelim Calcs'!$C$18*3.39*'DT-Prelim Calcs'!$C$20</f>
        <v>-4.5356237364894706E-15</v>
      </c>
      <c r="EU189" s="88">
        <f t="shared" si="220"/>
        <v>1</v>
      </c>
      <c r="EV189" s="110">
        <f>ET188*'DT-Prelim Calcs'!$C$11+EV188</f>
        <v>8.3892460782728335</v>
      </c>
      <c r="EW189" s="110">
        <f>EW188+0.5*ET189*'DT-Prelim Calcs'!$C$11^2+EV189*'DT-Prelim Calcs'!$C$11</f>
        <v>60.536977325777244</v>
      </c>
      <c r="EX189" s="110">
        <f>MIN('Drive Train'!$G$35-ER188*'DT-Prelim Calcs'!$C$21*'Drive Train'!$G$38,EX188+ER$2)</f>
        <v>11.10831643494341</v>
      </c>
      <c r="EY189" s="110">
        <f>'Drive Train'!$G$35-ER189*'DT-Prelim Calcs'!$C$21*'Drive Train'!$G$38</f>
        <v>11.10831643494341</v>
      </c>
      <c r="EZ189" s="1">
        <f>IF(EW189&gt;='Drive Train'!$G$30,1,0)</f>
        <v>1</v>
      </c>
      <c r="FA189" s="110">
        <f t="shared" si="260"/>
        <v>0</v>
      </c>
      <c r="FB189" s="119">
        <f>FB188+'DT-Prelim Calcs'!$C$11</f>
        <v>7.4000000000000057</v>
      </c>
      <c r="FC189" s="2">
        <f>FM189/'Drive Train'!$G$35</f>
        <v>0.87467058542861498</v>
      </c>
      <c r="FD189" s="88">
        <f>FK189*12*60/(PI() * 'Drive Train'!$G$17)/FC$2*FC189</f>
        <v>4110.8369398423247</v>
      </c>
      <c r="FE189" s="2">
        <f>('DT-Prelim Calcs'!$C$6*FC189-FD189)/('DT-Prelim Calcs'!$C$6*FC189)*'DT-Prelim Calcs'!$C$7*FC189</f>
        <v>0.24077181223899125</v>
      </c>
      <c r="FF189" s="110">
        <f>FE189/'DT-Prelim Calcs'!$C$7*('DT-Prelim Calcs'!$C$8-'DT-Prelim Calcs'!$C$9)+'DT-Prelim Calcs'!$C$9</f>
        <v>17.685372945073226</v>
      </c>
      <c r="FG189" s="110">
        <f t="shared" si="221"/>
        <v>17.685372945073226</v>
      </c>
      <c r="FH189" s="2">
        <f t="shared" si="261"/>
        <v>1.1102230246251565E-16</v>
      </c>
      <c r="FI189" s="110">
        <f>FH189*'DT-Prelim Calcs'!$C$21/FC$2/'DT-Prelim Calcs'!$C$19/'DT-Prelim Calcs'!$C$18*3.39*'DT-Prelim Calcs'!$C$20</f>
        <v>6.7347140329692135E-15</v>
      </c>
      <c r="FJ189" s="88">
        <f t="shared" si="222"/>
        <v>1</v>
      </c>
      <c r="FK189" s="110">
        <f>FI188*'DT-Prelim Calcs'!$C$11+FK188</f>
        <v>7.5332005600817276</v>
      </c>
      <c r="FL189" s="110">
        <f>FL188+0.5*FI189*'DT-Prelim Calcs'!$C$11^2+FK189*'DT-Prelim Calcs'!$C$11</f>
        <v>54.549763150926026</v>
      </c>
      <c r="FM189" s="110">
        <f>MIN('Drive Train'!$G$35-FG188*'DT-Prelim Calcs'!$C$21*'Drive Train'!$G$38,FM188+FG$2)</f>
        <v>11.10831643494341</v>
      </c>
      <c r="FN189" s="110">
        <f>'Drive Train'!$G$35-FG189*'DT-Prelim Calcs'!$C$21*'Drive Train'!$G$38</f>
        <v>11.10831643494341</v>
      </c>
      <c r="FO189" s="1">
        <f>IF(FL189&gt;='Drive Train'!$G$30,1,0)</f>
        <v>1</v>
      </c>
      <c r="FP189" s="110">
        <f t="shared" si="262"/>
        <v>0</v>
      </c>
      <c r="FQ189" s="119">
        <f>FQ188+'DT-Prelim Calcs'!$C$11</f>
        <v>7.4000000000000057</v>
      </c>
      <c r="FR189" s="2">
        <f>GB189/'Drive Train'!$G$35</f>
        <v>0.87467058542861498</v>
      </c>
      <c r="FS189" s="88">
        <f>FZ189*12*60/(PI() * 'Drive Train'!$G$17)/FR$2*FR189</f>
        <v>4110.8369398423247</v>
      </c>
      <c r="FT189" s="2">
        <f>('DT-Prelim Calcs'!$C$6*FR189-FS189)/('DT-Prelim Calcs'!$C$6*FR189)*'DT-Prelim Calcs'!$C$7*FR189</f>
        <v>0.24077181223899125</v>
      </c>
      <c r="FU189" s="110">
        <f>FT189/'DT-Prelim Calcs'!$C$7*('DT-Prelim Calcs'!$C$8-'DT-Prelim Calcs'!$C$9)+'DT-Prelim Calcs'!$C$9</f>
        <v>17.685372945073226</v>
      </c>
      <c r="FV189" s="110">
        <f t="shared" si="223"/>
        <v>17.685372945073226</v>
      </c>
      <c r="FW189" s="2">
        <f t="shared" si="263"/>
        <v>1.3877787807814457E-16</v>
      </c>
      <c r="FX189" s="110">
        <f>FW189*'DT-Prelim Calcs'!$C$21/FR$2/'DT-Prelim Calcs'!$C$19/'DT-Prelim Calcs'!$C$18*3.39*'DT-Prelim Calcs'!$C$20</f>
        <v>9.2774121882739154E-15</v>
      </c>
      <c r="FY189" s="88">
        <f t="shared" si="224"/>
        <v>1</v>
      </c>
      <c r="FZ189" s="110">
        <f>FX188*'DT-Prelim Calcs'!$C$11+FZ188</f>
        <v>6.8356819897037893</v>
      </c>
      <c r="GA189" s="110">
        <f>GA188+0.5*FX189*'DT-Prelim Calcs'!$C$11^2+FZ189*'DT-Prelim Calcs'!$C$11</f>
        <v>49.627498879101857</v>
      </c>
      <c r="GB189" s="110">
        <f>MIN('Drive Train'!$G$35-FV188*'DT-Prelim Calcs'!$C$21*'Drive Train'!$G$38,GB188+FV$2)</f>
        <v>11.10831643494341</v>
      </c>
      <c r="GC189" s="110">
        <f>'Drive Train'!$G$35-FV189*'DT-Prelim Calcs'!$C$21*'Drive Train'!$G$38</f>
        <v>11.10831643494341</v>
      </c>
      <c r="GD189" s="1">
        <f>IF(GA189&gt;='Drive Train'!$G$30,1,0)</f>
        <v>1</v>
      </c>
      <c r="GE189" s="110">
        <f t="shared" si="264"/>
        <v>0</v>
      </c>
      <c r="GF189" s="119">
        <f>GF188+'DT-Prelim Calcs'!$C$11</f>
        <v>7.4000000000000057</v>
      </c>
      <c r="GG189" s="2">
        <f>GQ189/'Drive Train'!$G$35</f>
        <v>0.8746705854240352</v>
      </c>
      <c r="GH189" s="88">
        <f>GO189*12*60/(PI() * 'Drive Train'!$G$17)/GG$2*GG189</f>
        <v>4110.8369397775932</v>
      </c>
      <c r="GI189" s="2">
        <f>('DT-Prelim Calcs'!$C$6*GG189-GH189)/('DT-Prelim Calcs'!$C$6*GG189)*'DT-Prelim Calcs'!$C$7*GG189</f>
        <v>0.24077181224816249</v>
      </c>
      <c r="GJ189" s="110">
        <f>GI189/'DT-Prelim Calcs'!$C$7*('DT-Prelim Calcs'!$C$8-'DT-Prelim Calcs'!$C$9)+'DT-Prelim Calcs'!$C$9</f>
        <v>17.685372945632608</v>
      </c>
      <c r="GK189" s="110">
        <f t="shared" si="265"/>
        <v>17.685372945632608</v>
      </c>
      <c r="GL189" s="2">
        <f t="shared" si="266"/>
        <v>1.1702083746456537E-11</v>
      </c>
      <c r="GM189" s="110">
        <f>GL189*'DT-Prelim Calcs'!$C$21/GG$2/'DT-Prelim Calcs'!$C$19/'DT-Prelim Calcs'!$C$18*3.39*'DT-Prelim Calcs'!$C$20</f>
        <v>4.3460758972472699E-10</v>
      </c>
      <c r="GN189" s="88">
        <f t="shared" si="225"/>
        <v>1</v>
      </c>
      <c r="GO189" s="110">
        <f>GM188*'DT-Prelim Calcs'!$C$11+GO188</f>
        <v>12.304227581337495</v>
      </c>
      <c r="GP189" s="110">
        <f>GP188+0.5*GM189*'DT-Prelim Calcs'!$C$11^2+GO189*'DT-Prelim Calcs'!$C$11</f>
        <v>84.972980453621346</v>
      </c>
      <c r="GQ189" s="110">
        <f>MIN('Drive Train'!$G$35-GK188*'DT-Prelim Calcs'!$C$21*'Drive Train'!$G$38,GQ188+GK$2)</f>
        <v>11.108316434885246</v>
      </c>
      <c r="GR189" s="110">
        <f>'Drive Train'!$G$35-GK189*'DT-Prelim Calcs'!$C$21*'Drive Train'!$G$38</f>
        <v>11.108316434893064</v>
      </c>
      <c r="GS189" s="1">
        <f>IF(GP189&gt;='Drive Train'!$G$30,1,0)</f>
        <v>1</v>
      </c>
      <c r="GT189" s="110">
        <f t="shared" si="267"/>
        <v>0</v>
      </c>
      <c r="GU189" s="119">
        <f>GU188+'DT-Prelim Calcs'!$C$11</f>
        <v>7.4000000000000057</v>
      </c>
      <c r="GV189" s="2">
        <f>HF189/'Drive Train'!$G$35</f>
        <v>0.87467058542534126</v>
      </c>
      <c r="GW189" s="88">
        <f>HD189*12*60/(PI() * 'Drive Train'!$G$17)/GV$2*GV189</f>
        <v>4110.8369397960541</v>
      </c>
      <c r="GX189" s="2">
        <f>('DT-Prelim Calcs'!$C$6*GV189-GW189)/('DT-Prelim Calcs'!$C$6*GV189)*'DT-Prelim Calcs'!$C$7*GV189</f>
        <v>0.24077181224554681</v>
      </c>
      <c r="GY189" s="110">
        <f>GX189/'DT-Prelim Calcs'!$C$7*('DT-Prelim Calcs'!$C$8-'DT-Prelim Calcs'!$C$9)+'DT-Prelim Calcs'!$C$9</f>
        <v>17.68537294547307</v>
      </c>
      <c r="GZ189" s="110">
        <f t="shared" si="226"/>
        <v>17.68537294547307</v>
      </c>
      <c r="HA189" s="2">
        <f t="shared" si="268"/>
        <v>8.3646978232820857E-12</v>
      </c>
      <c r="HB189" s="110">
        <f>HA189*'DT-Prelim Calcs'!$C$21/GV$2/'DT-Prelim Calcs'!$C$19/'DT-Prelim Calcs'!$C$18*3.39*'DT-Prelim Calcs'!$C$20</f>
        <v>3.1065930124223449E-10</v>
      </c>
      <c r="HC189" s="88">
        <f t="shared" si="227"/>
        <v>1</v>
      </c>
      <c r="HD189" s="110">
        <f>HB188*'DT-Prelim Calcs'!$C$11+HD188</f>
        <v>12.304227581374377</v>
      </c>
      <c r="HE189" s="110">
        <f>HE188+0.5*HB189*'DT-Prelim Calcs'!$C$11^2+HD189*'DT-Prelim Calcs'!$C$11</f>
        <v>85.640597477688516</v>
      </c>
      <c r="HF189" s="110">
        <f>MIN('Drive Train'!$G$35-GZ188*'DT-Prelim Calcs'!$C$21*'Drive Train'!$G$38,HF188+GZ$2)</f>
        <v>11.108316434901834</v>
      </c>
      <c r="HG189" s="110">
        <f>'Drive Train'!$G$35-GZ189*'DT-Prelim Calcs'!$C$21*'Drive Train'!$G$38</f>
        <v>11.108316434907422</v>
      </c>
      <c r="HH189" s="1">
        <f>IF(HE189&gt;='Drive Train'!$G$30,1,0)</f>
        <v>1</v>
      </c>
      <c r="HI189" s="110">
        <f t="shared" si="269"/>
        <v>0</v>
      </c>
      <c r="HJ189" s="119">
        <f>HJ188+'DT-Prelim Calcs'!$C$11</f>
        <v>7.4000000000000057</v>
      </c>
      <c r="HK189" s="2">
        <f>HU189/'Drive Train'!$G$35</f>
        <v>0.87467058542597398</v>
      </c>
      <c r="HL189" s="88">
        <f>HS189*12*60/(PI() * 'Drive Train'!$G$17)/HK$2*HK189</f>
        <v>4110.8369398049981</v>
      </c>
      <c r="HM189" s="2">
        <f>('DT-Prelim Calcs'!$C$6*HK189-HL189)/('DT-Prelim Calcs'!$C$6*HK189)*'DT-Prelim Calcs'!$C$7*HK189</f>
        <v>0.24077181224427957</v>
      </c>
      <c r="HN189" s="110">
        <f>HM189/'DT-Prelim Calcs'!$C$7*('DT-Prelim Calcs'!$C$8-'DT-Prelim Calcs'!$C$9)+'DT-Prelim Calcs'!$C$9</f>
        <v>17.685372945395777</v>
      </c>
      <c r="HO189" s="110">
        <f t="shared" si="228"/>
        <v>17.685372945395777</v>
      </c>
      <c r="HP189" s="2">
        <f t="shared" si="270"/>
        <v>6.7477412546423921E-12</v>
      </c>
      <c r="HQ189" s="110">
        <f>HP189*'DT-Prelim Calcs'!$C$21/HK$2/'DT-Prelim Calcs'!$C$19/'DT-Prelim Calcs'!$C$18*3.39*'DT-Prelim Calcs'!$C$20</f>
        <v>2.5060661214753739E-10</v>
      </c>
      <c r="HR189" s="88">
        <f t="shared" si="229"/>
        <v>1</v>
      </c>
      <c r="HS189" s="110">
        <f>HQ188*'DT-Prelim Calcs'!$C$11+HS188</f>
        <v>12.304227581392247</v>
      </c>
      <c r="HT189" s="110">
        <f>HT188+0.5*HQ189*'DT-Prelim Calcs'!$C$11^2+HS189*'DT-Prelim Calcs'!$C$11</f>
        <v>86.10932024247856</v>
      </c>
      <c r="HU189" s="110">
        <f>MIN('Drive Train'!$G$35-HO188*'DT-Prelim Calcs'!$C$21*'Drive Train'!$G$38,HU188+HO$2)</f>
        <v>11.108316434909868</v>
      </c>
      <c r="HV189" s="110">
        <f>'Drive Train'!$G$35-HO189*'DT-Prelim Calcs'!$C$21*'Drive Train'!$G$38</f>
        <v>11.108316434914379</v>
      </c>
      <c r="HW189" s="1">
        <f>IF(HT189&gt;='Drive Train'!$G$30,1,0)</f>
        <v>1</v>
      </c>
      <c r="HX189" s="110">
        <f t="shared" si="271"/>
        <v>0</v>
      </c>
      <c r="HY189" s="119">
        <f>HY188+'DT-Prelim Calcs'!$C$11</f>
        <v>7.4000000000000057</v>
      </c>
      <c r="HZ189" s="2">
        <f>IJ189/'Drive Train'!$G$35</f>
        <v>0.87467058542631437</v>
      </c>
      <c r="IA189" s="88">
        <f>IH189*12*60/(PI() * 'Drive Train'!$G$17)/HZ$2*HZ189</f>
        <v>4110.8369398098075</v>
      </c>
      <c r="IB189" s="2">
        <f>('DT-Prelim Calcs'!$C$6*HZ189-IA189)/('DT-Prelim Calcs'!$C$6*HZ189)*'DT-Prelim Calcs'!$C$7*HZ189</f>
        <v>0.24077181224359839</v>
      </c>
      <c r="IC189" s="110">
        <f>IB189/'DT-Prelim Calcs'!$C$7*('DT-Prelim Calcs'!$C$8-'DT-Prelim Calcs'!$C$9)+'DT-Prelim Calcs'!$C$9</f>
        <v>17.685372945354231</v>
      </c>
      <c r="ID189" s="110">
        <f t="shared" si="230"/>
        <v>17.685372945354231</v>
      </c>
      <c r="IE189" s="2">
        <f t="shared" si="272"/>
        <v>5.878547648663357E-12</v>
      </c>
      <c r="IF189" s="110">
        <f>IE189*'DT-Prelim Calcs'!$C$21/HZ$2/'DT-Prelim Calcs'!$C$19/'DT-Prelim Calcs'!$C$18*3.39*'DT-Prelim Calcs'!$C$20</f>
        <v>2.1832534102665008E-10</v>
      </c>
      <c r="IG189" s="88">
        <f t="shared" si="231"/>
        <v>1</v>
      </c>
      <c r="IH189" s="110">
        <f>IF188*'DT-Prelim Calcs'!$C$11+IH188</f>
        <v>12.304227581401857</v>
      </c>
      <c r="II189" s="110">
        <f>II188+0.5*IF189*'DT-Prelim Calcs'!$C$11^2+IH189*'DT-Prelim Calcs'!$C$11</f>
        <v>86.438385613745112</v>
      </c>
      <c r="IJ189" s="110">
        <f>MIN('Drive Train'!$G$35-ID188*'DT-Prelim Calcs'!$C$21*'Drive Train'!$G$38,IJ188+ID$2)</f>
        <v>11.108316434914192</v>
      </c>
      <c r="IK189" s="110">
        <f>'Drive Train'!$G$35-ID189*'DT-Prelim Calcs'!$C$21*'Drive Train'!$G$38</f>
        <v>11.108316434918118</v>
      </c>
      <c r="IL189" s="1">
        <f>IF(II189&gt;='Drive Train'!$G$30,1,0)</f>
        <v>1</v>
      </c>
      <c r="IM189" s="110">
        <f t="shared" si="273"/>
        <v>0</v>
      </c>
      <c r="IN189" s="119">
        <f>IN188+'DT-Prelim Calcs'!$C$11</f>
        <v>7.4000000000000057</v>
      </c>
      <c r="IO189" s="2">
        <f>IY189/'Drive Train'!$G$35</f>
        <v>0.8746705854265141</v>
      </c>
      <c r="IP189" s="88">
        <f>IW189*12*60/(PI() * 'Drive Train'!$G$17)/IO$2*IO189</f>
        <v>4110.8369398126315</v>
      </c>
      <c r="IQ189" s="2">
        <f>('DT-Prelim Calcs'!$C$6*IO189-IP189)/('DT-Prelim Calcs'!$C$6*IO189)*'DT-Prelim Calcs'!$C$7*IO189</f>
        <v>0.24077181224319807</v>
      </c>
      <c r="IR189" s="110">
        <f>IQ189/'DT-Prelim Calcs'!$C$7*('DT-Prelim Calcs'!$C$8-'DT-Prelim Calcs'!$C$9)+'DT-Prelim Calcs'!$C$9</f>
        <v>17.68537294532981</v>
      </c>
      <c r="IS189" s="110">
        <f t="shared" si="232"/>
        <v>17.68537294532981</v>
      </c>
      <c r="IT189" s="2">
        <f t="shared" si="274"/>
        <v>5.3678173017601694E-12</v>
      </c>
      <c r="IU189" s="110">
        <f>IT189*'DT-Prelim Calcs'!$C$21/IO$2/'DT-Prelim Calcs'!$C$19/'DT-Prelim Calcs'!$C$18*3.39*'DT-Prelim Calcs'!$C$20</f>
        <v>1.9935715639593583E-10</v>
      </c>
      <c r="IV189" s="88">
        <f t="shared" si="233"/>
        <v>1</v>
      </c>
      <c r="IW189" s="110">
        <f>IU188*'DT-Prelim Calcs'!$C$11+IW188</f>
        <v>12.304227581407496</v>
      </c>
      <c r="IX189" s="110">
        <f>IX188+0.5*IU189*'DT-Prelim Calcs'!$C$11^2+IW189*'DT-Prelim Calcs'!$C$11</f>
        <v>86.671103395200703</v>
      </c>
      <c r="IY189" s="110">
        <f>MIN('Drive Train'!$G$35-IS188*'DT-Prelim Calcs'!$C$21*'Drive Train'!$G$38,IY188+IS$2)</f>
        <v>11.108316434916729</v>
      </c>
      <c r="IZ189" s="110">
        <f>'Drive Train'!$G$35-IS189*'DT-Prelim Calcs'!$C$21*'Drive Train'!$G$38</f>
        <v>11.108316434920317</v>
      </c>
      <c r="JA189" s="1">
        <f>IF(IX189&gt;='Drive Train'!$G$30,1,0)</f>
        <v>1</v>
      </c>
      <c r="JB189" s="110">
        <f t="shared" si="275"/>
        <v>0</v>
      </c>
      <c r="JC189" s="119">
        <f>JC188+'DT-Prelim Calcs'!$C$11</f>
        <v>7.4000000000000057</v>
      </c>
      <c r="JD189" s="2">
        <f>JN189/'Drive Train'!$G$35</f>
        <v>0.87467058542663123</v>
      </c>
      <c r="JE189" s="88">
        <f>JL189*12*60/(PI() * 'Drive Train'!$G$17)/JD$2*JD189</f>
        <v>4110.8369398142868</v>
      </c>
      <c r="JF189" s="2">
        <f>('DT-Prelim Calcs'!$C$6*JD189-JE189)/('DT-Prelim Calcs'!$C$6*JD189)*'DT-Prelim Calcs'!$C$7*JD189</f>
        <v>0.24077181224296357</v>
      </c>
      <c r="JG189" s="110">
        <f>JF189/'DT-Prelim Calcs'!$C$7*('DT-Prelim Calcs'!$C$8-'DT-Prelim Calcs'!$C$9)+'DT-Prelim Calcs'!$C$9</f>
        <v>17.68537294531551</v>
      </c>
      <c r="JH189" s="110">
        <f t="shared" si="234"/>
        <v>17.68537294531551</v>
      </c>
      <c r="JI189" s="2">
        <f t="shared" si="276"/>
        <v>5.0686677077749209E-12</v>
      </c>
      <c r="JJ189" s="110">
        <f>JI189*'DT-Prelim Calcs'!$C$21/JD$2/'DT-Prelim Calcs'!$C$19/'DT-Prelim Calcs'!$C$18*3.39*'DT-Prelim Calcs'!$C$20</f>
        <v>1.882469398886896E-10</v>
      </c>
      <c r="JK189" s="88">
        <f t="shared" si="235"/>
        <v>1</v>
      </c>
      <c r="JL189" s="110">
        <f>JJ188*'DT-Prelim Calcs'!$C$11+JL188</f>
        <v>12.304227581410801</v>
      </c>
      <c r="JM189" s="110">
        <f>JM188+0.5*JJ189*'DT-Prelim Calcs'!$C$11^2+JL189*'DT-Prelim Calcs'!$C$11</f>
        <v>86.828736139360942</v>
      </c>
      <c r="JN189" s="110">
        <f>MIN('Drive Train'!$G$35-JH188*'DT-Prelim Calcs'!$C$21*'Drive Train'!$G$38,JN188+JH$2)</f>
        <v>11.108316434918216</v>
      </c>
      <c r="JO189" s="110">
        <f>'Drive Train'!$G$35-JH189*'DT-Prelim Calcs'!$C$21*'Drive Train'!$G$38</f>
        <v>11.108316434921603</v>
      </c>
      <c r="JP189" s="1">
        <f>IF(JM189&gt;='Drive Train'!$G$30,1,0)</f>
        <v>1</v>
      </c>
      <c r="JQ189" s="110">
        <f>MIN(JG189,'DT-Prelim Calcs'!$C$10)*'DT-Prelim Calcs'!$C$11*1000/60/60*(1-JP189)</f>
        <v>0</v>
      </c>
      <c r="JR189" s="119">
        <f>JR188+'DT-Prelim Calcs'!$C$11</f>
        <v>7.4000000000000057</v>
      </c>
      <c r="JS189" s="2">
        <f>KC189/'Drive Train'!$G$35</f>
        <v>0.87467058542667397</v>
      </c>
      <c r="JT189" s="88">
        <f>KA189*12*60/(PI() * 'Drive Train'!$G$17)/JS$2*JS189</f>
        <v>4110.8369398148925</v>
      </c>
      <c r="JU189" s="2">
        <f>('DT-Prelim Calcs'!$C$6*JS189-JT189)/('DT-Prelim Calcs'!$C$6*JS189)*'DT-Prelim Calcs'!$C$7*JS189</f>
        <v>0.24077181224287769</v>
      </c>
      <c r="JV189" s="110">
        <f>JU189/'DT-Prelim Calcs'!$C$7*('DT-Prelim Calcs'!$C$8-'DT-Prelim Calcs'!$C$9)+'DT-Prelim Calcs'!$C$9</f>
        <v>17.68537294531027</v>
      </c>
      <c r="JW189" s="110">
        <f t="shared" si="236"/>
        <v>17.68537294531027</v>
      </c>
      <c r="JX189" s="2">
        <f t="shared" si="277"/>
        <v>4.9590331840931867E-12</v>
      </c>
      <c r="JY189" s="110">
        <f>JX189*'DT-Prelim Calcs'!$C$21/JS$2/'DT-Prelim Calcs'!$C$19/'DT-Prelim Calcs'!$C$18*3.39*'DT-Prelim Calcs'!$C$20</f>
        <v>1.8417518676161378E-10</v>
      </c>
      <c r="JZ189" s="88">
        <f t="shared" si="237"/>
        <v>1</v>
      </c>
      <c r="KA189" s="110">
        <f>JY188*'DT-Prelim Calcs'!$C$11+KA188</f>
        <v>12.304227581412015</v>
      </c>
      <c r="KB189" s="110">
        <f>KB188+0.5*JY189*'DT-Prelim Calcs'!$C$11^2+KA189*'DT-Prelim Calcs'!$C$11</f>
        <v>86.890826222692638</v>
      </c>
      <c r="KC189" s="110">
        <f>MIN('Drive Train'!$G$35-JW188*'DT-Prelim Calcs'!$C$21*'Drive Train'!$G$38,KC188+JW$2)</f>
        <v>11.108316434918759</v>
      </c>
      <c r="KD189" s="110">
        <f>'Drive Train'!$G$35-JW189*'DT-Prelim Calcs'!$C$21*'Drive Train'!$G$38</f>
        <v>11.108316434922076</v>
      </c>
      <c r="KE189" s="1">
        <f>IF(KB189&gt;='Drive Train'!$G$30,1,0)</f>
        <v>1</v>
      </c>
      <c r="KF189" s="110">
        <f>MIN(JV189,'DT-Prelim Calcs'!$C$10)*'DT-Prelim Calcs'!$C$11*1000/60/60*(1-KE189)</f>
        <v>0</v>
      </c>
      <c r="KG189" s="119">
        <f>KG188+'DT-Prelim Calcs'!$C$11</f>
        <v>7.4000000000000057</v>
      </c>
      <c r="KH189" s="2">
        <f>KR189/'Drive Train'!$G$35</f>
        <v>0.87467058542667087</v>
      </c>
      <c r="KI189" s="88">
        <f>KP189*12*60/(PI() * 'Drive Train'!$G$17)/KH$2*KH189</f>
        <v>4110.8369398148479</v>
      </c>
      <c r="KJ189" s="2">
        <f>('DT-Prelim Calcs'!$C$6*KH189-KI189)/('DT-Prelim Calcs'!$C$6*KH189)*'DT-Prelim Calcs'!$C$7*KH189</f>
        <v>0.24077181224288408</v>
      </c>
      <c r="KK189" s="110">
        <f>KJ189/'DT-Prelim Calcs'!$C$7*('DT-Prelim Calcs'!$C$8-'DT-Prelim Calcs'!$C$9)+'DT-Prelim Calcs'!$C$9</f>
        <v>17.685372945310661</v>
      </c>
      <c r="KL189" s="110">
        <f t="shared" si="238"/>
        <v>17.685372945310661</v>
      </c>
      <c r="KM189" s="2">
        <f t="shared" si="278"/>
        <v>4.9672488344754129E-12</v>
      </c>
      <c r="KN189" s="110">
        <f>KM189*'DT-Prelim Calcs'!$C$21/KH$2/'DT-Prelim Calcs'!$C$19/'DT-Prelim Calcs'!$C$18*3.39*'DT-Prelim Calcs'!$C$20</f>
        <v>1.8448031054025032E-10</v>
      </c>
      <c r="KO189" s="88">
        <f t="shared" si="239"/>
        <v>1</v>
      </c>
      <c r="KP189" s="110">
        <f>KN188*'DT-Prelim Calcs'!$C$11+KP188</f>
        <v>12.304227581411924</v>
      </c>
      <c r="KQ189" s="110">
        <f>KQ188+0.5*KN189*'DT-Prelim Calcs'!$C$11^2+KP189*'DT-Prelim Calcs'!$C$11</f>
        <v>86.886270786733718</v>
      </c>
      <c r="KR189" s="110">
        <f>MIN('Drive Train'!$G$35-KL188*'DT-Prelim Calcs'!$C$21*'Drive Train'!$G$38,KR188+KL$2)</f>
        <v>11.10831643491872</v>
      </c>
      <c r="KS189" s="110">
        <f>'Drive Train'!$G$35-KL189*'DT-Prelim Calcs'!$C$21*'Drive Train'!$G$38</f>
        <v>11.10831643492204</v>
      </c>
      <c r="KT189" s="1">
        <f>IF(KQ189&gt;='Drive Train'!$G$30,1,0)</f>
        <v>1</v>
      </c>
      <c r="KU189" s="110">
        <f>MIN(KK189,'DT-Prelim Calcs'!$C$10)*'DT-Prelim Calcs'!$C$11*1000/60/60*(1-KT189)</f>
        <v>0</v>
      </c>
      <c r="KV189" s="119">
        <f>KV188+'DT-Prelim Calcs'!$C$11</f>
        <v>7.4000000000000057</v>
      </c>
      <c r="KW189" s="2">
        <f>LG189/'Drive Train'!$G$35</f>
        <v>0.87467058542667397</v>
      </c>
      <c r="KX189" s="88">
        <f>LE189*12*60/(PI() * 'Drive Train'!$G$17)/KW$2*KW189</f>
        <v>4110.8369398148916</v>
      </c>
      <c r="KY189" s="2">
        <f>('DT-Prelim Calcs'!$C$6*KW189-KX189)/('DT-Prelim Calcs'!$C$6*KW189)*'DT-Prelim Calcs'!$C$7*KW189</f>
        <v>0.24077181224287794</v>
      </c>
      <c r="KZ189" s="110">
        <f>KY189/'DT-Prelim Calcs'!$C$7*('DT-Prelim Calcs'!$C$8-'DT-Prelim Calcs'!$C$9)+'DT-Prelim Calcs'!$C$9</f>
        <v>17.685372945310284</v>
      </c>
      <c r="LA189" s="110">
        <f t="shared" si="240"/>
        <v>17.685372945310284</v>
      </c>
      <c r="LB189" s="2">
        <f t="shared" si="279"/>
        <v>4.9593384954249586E-12</v>
      </c>
      <c r="LC189" s="110">
        <f>LB189*'DT-Prelim Calcs'!$C$21/KW$2/'DT-Prelim Calcs'!$C$19/'DT-Prelim Calcs'!$C$18*3.39*'DT-Prelim Calcs'!$C$20</f>
        <v>1.8418652582095498E-10</v>
      </c>
      <c r="LD189" s="88">
        <f t="shared" si="241"/>
        <v>1</v>
      </c>
      <c r="LE189" s="110">
        <f>LC188*'DT-Prelim Calcs'!$C$11+LE188</f>
        <v>12.304227581412011</v>
      </c>
      <c r="LF189" s="110">
        <f>LF188+0.5*LC189*'DT-Prelim Calcs'!$C$11^2+LE189*'DT-Prelim Calcs'!$C$11</f>
        <v>86.890611138217224</v>
      </c>
      <c r="LG189" s="110">
        <f>MIN('Drive Train'!$G$35-LA188*'DT-Prelim Calcs'!$C$21*'Drive Train'!$G$38,LG188+LA$2)</f>
        <v>11.108316434918759</v>
      </c>
      <c r="LH189" s="110">
        <f>'Drive Train'!$G$35-LA189*'DT-Prelim Calcs'!$C$21*'Drive Train'!$G$38</f>
        <v>11.108316434922074</v>
      </c>
      <c r="LI189" s="1">
        <f>IF(LF189&gt;='Drive Train'!$G$30,1,0)</f>
        <v>1</v>
      </c>
      <c r="LJ189" s="110">
        <f>MIN(KZ189,'DT-Prelim Calcs'!$C$10)*'DT-Prelim Calcs'!$C$11*1000/60/60*(1-LI189)</f>
        <v>0</v>
      </c>
      <c r="LK189" s="119">
        <f>LK188+'DT-Prelim Calcs'!$C$11</f>
        <v>7.4000000000000057</v>
      </c>
      <c r="LL189" s="2">
        <f>LV189/'Drive Train'!$G$35</f>
        <v>0.87467058542667175</v>
      </c>
      <c r="LM189" s="88">
        <f>LT189*12*60/(PI() * 'Drive Train'!$G$17)/LL$2*LL189</f>
        <v>4110.8369398148589</v>
      </c>
      <c r="LN189" s="2">
        <f>('DT-Prelim Calcs'!$C$6*LL189-LM189)/('DT-Prelim Calcs'!$C$6*LL189)*'DT-Prelim Calcs'!$C$7*LL189</f>
        <v>0.24077181224288277</v>
      </c>
      <c r="LO189" s="110">
        <f>LN189/'DT-Prelim Calcs'!$C$7*('DT-Prelim Calcs'!$C$8-'DT-Prelim Calcs'!$C$9)+'DT-Prelim Calcs'!$C$9</f>
        <v>17.685372945310583</v>
      </c>
      <c r="LP189" s="110">
        <f t="shared" si="242"/>
        <v>17.685372945310583</v>
      </c>
      <c r="LQ189" s="2">
        <f t="shared" si="280"/>
        <v>4.9655279887872439E-12</v>
      </c>
      <c r="LR189" s="110">
        <f>LQ189*'DT-Prelim Calcs'!$C$21/LL$2/'DT-Prelim Calcs'!$C$19/'DT-Prelim Calcs'!$C$18*3.39*'DT-Prelim Calcs'!$C$20</f>
        <v>1.8441639947850893E-10</v>
      </c>
      <c r="LS189" s="88">
        <f t="shared" si="243"/>
        <v>1</v>
      </c>
      <c r="LT189" s="110">
        <f>LR188*'DT-Prelim Calcs'!$C$11+LT188</f>
        <v>12.304227581411945</v>
      </c>
      <c r="LU189" s="110">
        <f>LU188+0.5*LR189*'DT-Prelim Calcs'!$C$11^2+LT189*'DT-Prelim Calcs'!$C$11</f>
        <v>86.887735554498903</v>
      </c>
      <c r="LV189" s="110">
        <f>MIN('Drive Train'!$G$35-LP188*'DT-Prelim Calcs'!$C$21*'Drive Train'!$G$38,LV188+LP$2)</f>
        <v>11.108316434918731</v>
      </c>
      <c r="LW189" s="110">
        <f>'Drive Train'!$G$35-LP189*'DT-Prelim Calcs'!$C$21*'Drive Train'!$G$38</f>
        <v>11.108316434922047</v>
      </c>
      <c r="LX189" s="1">
        <f>IF(LU189&gt;='Drive Train'!$G$30,1,0)</f>
        <v>1</v>
      </c>
      <c r="LY189" s="110">
        <f>MIN(LO189,'DT-Prelim Calcs'!$C$10)*'DT-Prelim Calcs'!$C$11*1000/60/60*(1-LX189)</f>
        <v>0</v>
      </c>
      <c r="LZ189" s="119">
        <f>LZ188+'DT-Prelim Calcs'!$C$11</f>
        <v>7.4000000000000057</v>
      </c>
    </row>
    <row r="190" spans="18:338" x14ac:dyDescent="0.2">
      <c r="R190" s="119">
        <f>R189+'DT-Prelim Calcs'!$C$11</f>
        <v>7.4400000000000057</v>
      </c>
      <c r="S190" s="2">
        <f>AG190/'Drive Train'!$G$35</f>
        <v>0</v>
      </c>
      <c r="T190" s="88">
        <f>AE190*12*60/(PI() * 'Drive Train'!$G$17)/S$2*ABS(S190)</f>
        <v>0</v>
      </c>
      <c r="U190" s="2">
        <f>IF(OR(AD189=1,AND($C$32=Motors!$C$28,'DT-Prelim Calcs'!AI189=1)),0,IF(AG190=0,-(V189+$C$9)/($C$8-$C$9)*$C$7,($C$6*S190-T190)/($C$6*S190)*$C$7*S190))</f>
        <v>0</v>
      </c>
      <c r="V190" s="110">
        <f>IF(AND(AD189=1,AI189=1),0,ABS(U190/$C$7*($C$8-$C$9)+$C$9) *'Drive Train'!$K$55 + V189*(1-'Drive Train'!$K$55))</f>
        <v>0</v>
      </c>
      <c r="W190" s="110">
        <f t="shared" si="196"/>
        <v>0</v>
      </c>
      <c r="X190" s="2">
        <f>MAX(MIN(IF(AND(AI189=1,AG190&lt;0),-1,1)*(W190-$C$9)/($C$8-$C$9)*$C$7-$C$29*AE190/T$2 -  AI189*$C$29/2,X$2),MAX(X$4:X189)*-1)</f>
        <v>-0.19877611615902296</v>
      </c>
      <c r="Y190" s="110">
        <f t="shared" si="197"/>
        <v>0</v>
      </c>
      <c r="Z190" s="110">
        <f t="shared" si="198"/>
        <v>0</v>
      </c>
      <c r="AA190" s="110">
        <f t="shared" si="199"/>
        <v>0</v>
      </c>
      <c r="AB190" s="110" t="e">
        <f t="shared" si="200"/>
        <v>#N/A</v>
      </c>
      <c r="AC190" s="88">
        <f t="shared" si="244"/>
        <v>0</v>
      </c>
      <c r="AD190" s="1">
        <f t="shared" si="201"/>
        <v>1</v>
      </c>
      <c r="AE190" s="110">
        <f t="shared" si="202"/>
        <v>0</v>
      </c>
      <c r="AF190" s="110" t="e">
        <f t="shared" si="203"/>
        <v>#N/A</v>
      </c>
      <c r="AG190" s="110">
        <f>IF(AI189=0,MIN('Drive Train'!$G$35-W189*$C$21*'Drive Train'!$G$38,AG189+W$2)-$C$3,IF(AE189-1&lt;=0,0,IF($C$32=Motors!$C$26,MAX(ABS('Drive Train'!$G$35-W189*$C$21*'Drive Train'!$G$38)*-1,AG189-W$2),MAX(0,ABS('Drive Train'!$G$35-W189*$C$21*'Drive Train'!$G$38)*-1,AG189-W$2))))</f>
        <v>0</v>
      </c>
      <c r="AH190" s="110">
        <f>'Drive Train'!$G$35-ABS(W190)*'DT-Prelim Calcs'!$C$21*'Drive Train'!$G$38</f>
        <v>12.7</v>
      </c>
      <c r="AI190" s="1">
        <f>IF(AJ190&gt;='Drive Train'!$G$30,1,0)</f>
        <v>1</v>
      </c>
      <c r="AJ190" s="110">
        <f>AJ189+0.5*Y190*'DT-Prelim Calcs'!$C$11^2+AE190*'DT-Prelim Calcs'!$C$11</f>
        <v>27.383415475911544</v>
      </c>
      <c r="AK190" s="110">
        <f t="shared" si="281"/>
        <v>0</v>
      </c>
      <c r="AL190" s="119">
        <f>AL189+'DT-Prelim Calcs'!$C$11</f>
        <v>7.4400000000000057</v>
      </c>
      <c r="AM190" s="2">
        <f>AW190/'Drive Train'!$G$35</f>
        <v>0.8248823251400037</v>
      </c>
      <c r="AN190" s="88">
        <f>AU190*12*60/(PI() * 'Drive Train'!$G$17)/AM$2*AM190</f>
        <v>3348.2413344490287</v>
      </c>
      <c r="AO190" s="2">
        <f>('DT-Prelim Calcs'!$C$6*AM190-AN190)/('DT-Prelim Calcs'!$C$6*AM190)*'DT-Prelim Calcs'!$C$7*AM190</f>
        <v>0.35469019461638968</v>
      </c>
      <c r="AP190" s="110">
        <f>AO190/'DT-Prelim Calcs'!$C$7*('DT-Prelim Calcs'!$C$8-'DT-Prelim Calcs'!$C$9)+'DT-Prelim Calcs'!$C$9</f>
        <v>24.633586338304621</v>
      </c>
      <c r="AQ190" s="110">
        <f t="shared" si="205"/>
        <v>24.633586338304621</v>
      </c>
      <c r="AR190" s="2">
        <f t="shared" si="245"/>
        <v>0.14674702072953613</v>
      </c>
      <c r="AS190" s="110">
        <f>AR190*'DT-Prelim Calcs'!$C$21/AM$2/'DT-Prelim Calcs'!$C$19/'DT-Prelim Calcs'!$C$18*3.39*'DT-Prelim Calcs'!$C$20</f>
        <v>1.6350259584630065</v>
      </c>
      <c r="AT190" s="88">
        <f t="shared" si="206"/>
        <v>0</v>
      </c>
      <c r="AU190" s="110">
        <f>AS189*'DT-Prelim Calcs'!$C$11+AU189</f>
        <v>35.421922410318217</v>
      </c>
      <c r="AV190" s="110">
        <f>AV189+0.5*AS190*'DT-Prelim Calcs'!$C$11^2+AU190*'DT-Prelim Calcs'!$C$11</f>
        <v>168.53162134094549</v>
      </c>
      <c r="AW190" s="110">
        <f>MIN('Drive Train'!$G$35-AQ189*'DT-Prelim Calcs'!$C$21*'Drive Train'!$G$38,AW189+AQ$2)</f>
        <v>10.476005529278046</v>
      </c>
      <c r="AX190" s="110">
        <f>'Drive Train'!$G$35-AQ190*'DT-Prelim Calcs'!$C$21*'Drive Train'!$G$38</f>
        <v>10.482977229552583</v>
      </c>
      <c r="AY190" s="1">
        <f>IF(AV190&gt;='Drive Train'!$G$30,1,0)</f>
        <v>1</v>
      </c>
      <c r="AZ190" s="110">
        <f t="shared" si="246"/>
        <v>0</v>
      </c>
      <c r="BA190" s="119">
        <f>BA189+'DT-Prelim Calcs'!$C$11</f>
        <v>7.4400000000000057</v>
      </c>
      <c r="BB190" s="2">
        <f>BL190/'Drive Train'!$G$35</f>
        <v>0.87253908198384578</v>
      </c>
      <c r="BC190" s="88">
        <f>BJ190*12*60/(PI() * 'Drive Train'!$G$17)/BB$2*BB190</f>
        <v>4078.5654543979958</v>
      </c>
      <c r="BD190" s="2">
        <f>('DT-Prelim Calcs'!$C$6*BB190-BC190)/('DT-Prelim Calcs'!$C$6*BB190)*'DT-Prelim Calcs'!$C$7*BB190</f>
        <v>0.24555796677852829</v>
      </c>
      <c r="BE190" s="110">
        <f>BD190/'DT-Prelim Calcs'!$C$7*('DT-Prelim Calcs'!$C$8-'DT-Prelim Calcs'!$C$9)+'DT-Prelim Calcs'!$C$9</f>
        <v>17.97729442762655</v>
      </c>
      <c r="BF190" s="110">
        <f t="shared" si="207"/>
        <v>17.97729442762655</v>
      </c>
      <c r="BG190" s="2">
        <f t="shared" si="247"/>
        <v>6.0927382357757742E-3</v>
      </c>
      <c r="BH190" s="110">
        <f>BG190*'DT-Prelim Calcs'!$C$21/BB$2/'DT-Prelim Calcs'!$C$19/'DT-Prelim Calcs'!$C$18*3.39*'DT-Prelim Calcs'!$C$20</f>
        <v>0.10559744377111226</v>
      </c>
      <c r="BI190" s="88">
        <f t="shared" si="208"/>
        <v>1</v>
      </c>
      <c r="BJ190" s="110">
        <f>BH189*'DT-Prelim Calcs'!$C$11+BJ189</f>
        <v>26.223121882544845</v>
      </c>
      <c r="BK190" s="110">
        <f>BK189+0.5*BH190*'DT-Prelim Calcs'!$C$11^2+BJ190*'DT-Prelim Calcs'!$C$11</f>
        <v>155.41016786456578</v>
      </c>
      <c r="BL190" s="110">
        <f>MIN('Drive Train'!$G$35-BF189*'DT-Prelim Calcs'!$C$21*'Drive Train'!$G$38,BL189+BF$2)</f>
        <v>11.081246341194841</v>
      </c>
      <c r="BM190" s="110">
        <f>'Drive Train'!$G$35-BF190*'DT-Prelim Calcs'!$C$21*'Drive Train'!$G$38</f>
        <v>11.08204350151361</v>
      </c>
      <c r="BN190" s="1">
        <f>IF(BK190&gt;='Drive Train'!$G$30,1,0)</f>
        <v>1</v>
      </c>
      <c r="BO190" s="110">
        <f t="shared" si="248"/>
        <v>0</v>
      </c>
      <c r="BP190" s="119">
        <f>BP189+'DT-Prelim Calcs'!$C$11</f>
        <v>7.4400000000000057</v>
      </c>
      <c r="BQ190" s="2">
        <f>CA190/'Drive Train'!$G$35</f>
        <v>0.87465211550529176</v>
      </c>
      <c r="BR190" s="88">
        <f>BY190*12*60/(PI() * 'Drive Train'!$G$17)/BQ$2*BQ190</f>
        <v>4110.5617084730284</v>
      </c>
      <c r="BS190" s="2">
        <f>('DT-Prelim Calcs'!$C$6*BQ190-BR190)/('DT-Prelim Calcs'!$C$6*BQ190)*'DT-Prelim Calcs'!$C$7*BQ190</f>
        <v>0.2408122210564734</v>
      </c>
      <c r="BT190" s="110">
        <f>BS190/'DT-Prelim Calcs'!$C$7*('DT-Prelim Calcs'!$C$8-'DT-Prelim Calcs'!$C$9)+'DT-Prelim Calcs'!$C$9</f>
        <v>17.687837596352281</v>
      </c>
      <c r="BU190" s="110">
        <f t="shared" si="209"/>
        <v>17.687837596352281</v>
      </c>
      <c r="BV190" s="2">
        <f t="shared" si="249"/>
        <v>5.1445116052428741E-5</v>
      </c>
      <c r="BW190" s="110">
        <f>BV190*'DT-Prelim Calcs'!$C$21/BQ$2/'DT-Prelim Calcs'!$C$19/'DT-Prelim Calcs'!$C$18*3.39*'DT-Prelim Calcs'!$C$20</f>
        <v>1.2100703006592839E-3</v>
      </c>
      <c r="BX190" s="88">
        <f t="shared" si="210"/>
        <v>1</v>
      </c>
      <c r="BY190" s="110">
        <f>BW189*'DT-Prelim Calcs'!$C$11+BY189</f>
        <v>19.42683724814415</v>
      </c>
      <c r="BZ190" s="110">
        <f>BZ189+0.5*BW190*'DT-Prelim Calcs'!$C$11^2+BY190*'DT-Prelim Calcs'!$C$11</f>
        <v>128.29982814687239</v>
      </c>
      <c r="CA190" s="110">
        <f>MIN('Drive Train'!$G$35-BU189*'DT-Prelim Calcs'!$C$21*'Drive Train'!$G$38,CA189+BU$2)</f>
        <v>11.108081866917205</v>
      </c>
      <c r="CB190" s="110">
        <f>'Drive Train'!$G$35-BU190*'DT-Prelim Calcs'!$C$21*'Drive Train'!$G$38</f>
        <v>11.108094616328295</v>
      </c>
      <c r="CC190" s="1">
        <f>IF(BZ190&gt;='Drive Train'!$G$30,1,0)</f>
        <v>1</v>
      </c>
      <c r="CD190" s="110">
        <f t="shared" si="250"/>
        <v>0</v>
      </c>
      <c r="CE190" s="119">
        <f>CE189+'DT-Prelim Calcs'!$C$11</f>
        <v>7.4400000000000057</v>
      </c>
      <c r="CF190" s="2">
        <f>CP190/'Drive Train'!$G$35</f>
        <v>0.87467055279982653</v>
      </c>
      <c r="CG190" s="88">
        <f>CN190*12*60/(PI() * 'Drive Train'!$G$17)/CF$2*CF190</f>
        <v>4110.8364636600818</v>
      </c>
      <c r="CH190" s="2">
        <f>('DT-Prelim Calcs'!$C$6*CF190-CG190)/('DT-Prelim Calcs'!$C$6*CF190)*'DT-Prelim Calcs'!$C$7*CF190</f>
        <v>0.24077188120105758</v>
      </c>
      <c r="CI190" s="110">
        <f>CH190/'DT-Prelim Calcs'!$C$7*('DT-Prelim Calcs'!$C$8-'DT-Prelim Calcs'!$C$9)+'DT-Prelim Calcs'!$C$9</f>
        <v>17.685377151270181</v>
      </c>
      <c r="CJ190" s="110">
        <f t="shared" si="211"/>
        <v>17.685377151270181</v>
      </c>
      <c r="CK190" s="2">
        <f t="shared" si="251"/>
        <v>8.7870299064762847E-8</v>
      </c>
      <c r="CL190" s="110">
        <f>CK190*'DT-Prelim Calcs'!$C$21/CF$2/'DT-Prelim Calcs'!$C$19/'DT-Prelim Calcs'!$C$18*3.39*'DT-Prelim Calcs'!$C$20</f>
        <v>2.6107554662812188E-6</v>
      </c>
      <c r="CM190" s="88">
        <f t="shared" si="212"/>
        <v>1</v>
      </c>
      <c r="CN190" s="110">
        <f>CL189*'DT-Prelim Calcs'!$C$11+CN189</f>
        <v>15.380283268992816</v>
      </c>
      <c r="CO190" s="110">
        <f>CO189+0.5*CL190*'DT-Prelim Calcs'!$C$11^2+CN190*'DT-Prelim Calcs'!$C$11</f>
        <v>106.40024270820214</v>
      </c>
      <c r="CP190" s="110">
        <f>MIN('Drive Train'!$G$35-CJ189*'DT-Prelim Calcs'!$C$21*'Drive Train'!$G$38,CP189+CJ$2)</f>
        <v>11.108316020557796</v>
      </c>
      <c r="CQ190" s="110">
        <f>'Drive Train'!$G$35-CJ190*'DT-Prelim Calcs'!$C$21*'Drive Train'!$G$38</f>
        <v>11.108316056385682</v>
      </c>
      <c r="CR190" s="1">
        <f>IF(CO190&gt;='Drive Train'!$G$30,1,0)</f>
        <v>1</v>
      </c>
      <c r="CS190" s="110">
        <f t="shared" si="252"/>
        <v>0</v>
      </c>
      <c r="CT190" s="119">
        <f>CT189+'DT-Prelim Calcs'!$C$11</f>
        <v>7.4400000000000057</v>
      </c>
      <c r="CU190" s="2">
        <f>DE190/'Drive Train'!$G$35</f>
        <v>0.87467058541810039</v>
      </c>
      <c r="CV190" s="88">
        <f>DC190*12*60/(PI() * 'Drive Train'!$G$17)/CU$2*CU190</f>
        <v>4110.836939692831</v>
      </c>
      <c r="CW190" s="2">
        <f>('DT-Prelim Calcs'!$C$6*CU190-CV190)/('DT-Prelim Calcs'!$C$6*CU190)*'DT-Prelim Calcs'!$C$7*CU190</f>
        <v>0.24077181226025929</v>
      </c>
      <c r="CX190" s="110">
        <f>CW190/'DT-Prelim Calcs'!$C$7*('DT-Prelim Calcs'!$C$8-'DT-Prelim Calcs'!$C$9)+'DT-Prelim Calcs'!$C$9</f>
        <v>17.685372946370428</v>
      </c>
      <c r="CY190" s="110">
        <f t="shared" si="213"/>
        <v>17.685372946370428</v>
      </c>
      <c r="CZ190" s="2">
        <f t="shared" si="253"/>
        <v>2.7129687385496482E-11</v>
      </c>
      <c r="DA190" s="110">
        <f>CZ190*'DT-Prelim Calcs'!$C$21/CU$2/'DT-Prelim Calcs'!$C$19/'DT-Prelim Calcs'!$C$18*3.39*'DT-Prelim Calcs'!$C$20</f>
        <v>9.739925546645255E-10</v>
      </c>
      <c r="DB190" s="88">
        <f t="shared" si="214"/>
        <v>1</v>
      </c>
      <c r="DC190" s="110">
        <f>DA189*'DT-Prelim Calcs'!$C$11+DC189</f>
        <v>12.728511290862706</v>
      </c>
      <c r="DD190" s="110">
        <f>DD189+0.5*DA190*'DT-Prelim Calcs'!$C$11^2+DC190*'DT-Prelim Calcs'!$C$11</f>
        <v>90.09069234090309</v>
      </c>
      <c r="DE190" s="110">
        <f>MIN('Drive Train'!$G$35-CY189*'DT-Prelim Calcs'!$C$21*'Drive Train'!$G$38,DE189+CY$2)</f>
        <v>11.108316434809874</v>
      </c>
      <c r="DF190" s="110">
        <f>'Drive Train'!$G$35-CY190*'DT-Prelim Calcs'!$C$21*'Drive Train'!$G$38</f>
        <v>11.10831643482666</v>
      </c>
      <c r="DG190" s="1">
        <f>IF(DD190&gt;='Drive Train'!$G$30,1,0)</f>
        <v>1</v>
      </c>
      <c r="DH190" s="110">
        <f t="shared" si="254"/>
        <v>0</v>
      </c>
      <c r="DI190" s="119">
        <f>DI189+'DT-Prelim Calcs'!$C$11</f>
        <v>7.4400000000000057</v>
      </c>
      <c r="DJ190" s="2">
        <f>DT190/'Drive Train'!$G$35</f>
        <v>0.87467058542861442</v>
      </c>
      <c r="DK190" s="88">
        <f>DR190*12*60/(PI() * 'Drive Train'!$G$17)/DJ$2*DJ190</f>
        <v>4110.8369398423183</v>
      </c>
      <c r="DL190" s="2">
        <f>('DT-Prelim Calcs'!$C$6*DJ190-DK190)/('DT-Prelim Calcs'!$C$6*DJ190)*'DT-Prelim Calcs'!$C$7*DJ190</f>
        <v>0.24077181223899211</v>
      </c>
      <c r="DM190" s="110">
        <f>DL190/'DT-Prelim Calcs'!$C$7*('DT-Prelim Calcs'!$C$8-'DT-Prelim Calcs'!$C$9)+'DT-Prelim Calcs'!$C$9</f>
        <v>17.685372945073279</v>
      </c>
      <c r="DN190" s="110">
        <f t="shared" si="215"/>
        <v>17.685372945073279</v>
      </c>
      <c r="DO190" s="2">
        <f t="shared" si="255"/>
        <v>1.3045120539345589E-15</v>
      </c>
      <c r="DP190" s="110">
        <f>DO190*'DT-Prelim Calcs'!$C$21/DJ$2/'DT-Prelim Calcs'!$C$19/'DT-Prelim Calcs'!$C$18*3.39*'DT-Prelim Calcs'!$C$20</f>
        <v>5.4908535840228588E-14</v>
      </c>
      <c r="DQ190" s="88">
        <f t="shared" si="216"/>
        <v>1</v>
      </c>
      <c r="DR190" s="110">
        <f>DP189*'DT-Prelim Calcs'!$C$11+DR189</f>
        <v>10.856671395411889</v>
      </c>
      <c r="DS190" s="110">
        <f>DS189+0.5*DP190*'DT-Prelim Calcs'!$C$11^2+DR190*'DT-Prelim Calcs'!$C$11</f>
        <v>77.806996673447998</v>
      </c>
      <c r="DT190" s="110">
        <f>MIN('Drive Train'!$G$35-DN189*'DT-Prelim Calcs'!$C$21*'Drive Train'!$G$38,DT189+DN$2)</f>
        <v>11.108316434943402</v>
      </c>
      <c r="DU190" s="110">
        <f>'Drive Train'!$G$35-DN190*'DT-Prelim Calcs'!$C$21*'Drive Train'!$G$38</f>
        <v>11.108316434943404</v>
      </c>
      <c r="DV190" s="1">
        <f>IF(DS190&gt;='Drive Train'!$G$30,1,0)</f>
        <v>1</v>
      </c>
      <c r="DW190" s="110">
        <f t="shared" si="256"/>
        <v>0</v>
      </c>
      <c r="DX190" s="119">
        <f>DX189+'DT-Prelim Calcs'!$C$11</f>
        <v>7.4400000000000057</v>
      </c>
      <c r="DY190" s="2">
        <f>EI190/'Drive Train'!$G$35</f>
        <v>0.87467058542861498</v>
      </c>
      <c r="DZ190" s="88">
        <f>EG190*12*60/(PI() * 'Drive Train'!$G$17)/DY$2*DY190</f>
        <v>4110.8369398423247</v>
      </c>
      <c r="EA190" s="2">
        <f>('DT-Prelim Calcs'!$C$6*DY190-DZ190)/('DT-Prelim Calcs'!$C$6*DY190)*'DT-Prelim Calcs'!$C$7*DY190</f>
        <v>0.24077181223899125</v>
      </c>
      <c r="EB190" s="110">
        <f>EA190/'DT-Prelim Calcs'!$C$7*('DT-Prelim Calcs'!$C$8-'DT-Prelim Calcs'!$C$9)+'DT-Prelim Calcs'!$C$9</f>
        <v>17.685372945073226</v>
      </c>
      <c r="EC190" s="110">
        <f t="shared" si="217"/>
        <v>17.685372945073226</v>
      </c>
      <c r="ED190" s="2">
        <f t="shared" si="257"/>
        <v>1.3877787807814457E-16</v>
      </c>
      <c r="EE190" s="110">
        <f>ED190*'DT-Prelim Calcs'!$C$21/DY$2/'DT-Prelim Calcs'!$C$19/'DT-Prelim Calcs'!$C$18*3.39*'DT-Prelim Calcs'!$C$20</f>
        <v>6.7003532470867188E-15</v>
      </c>
      <c r="EF190" s="88">
        <f t="shared" si="218"/>
        <v>1</v>
      </c>
      <c r="EG190" s="110">
        <f>EE189*'DT-Prelim Calcs'!$C$11+EG189</f>
        <v>9.4647904472821693</v>
      </c>
      <c r="EH190" s="110">
        <f>EH189+0.5*EE190*'DT-Prelim Calcs'!$C$11^2+EG190*'DT-Prelim Calcs'!$C$11</f>
        <v>68.341785781920123</v>
      </c>
      <c r="EI190" s="110">
        <f>MIN('Drive Train'!$G$35-EC189*'DT-Prelim Calcs'!$C$21*'Drive Train'!$G$38,EI189+EC$2)</f>
        <v>11.10831643494341</v>
      </c>
      <c r="EJ190" s="110">
        <f>'Drive Train'!$G$35-EC190*'DT-Prelim Calcs'!$C$21*'Drive Train'!$G$38</f>
        <v>11.10831643494341</v>
      </c>
      <c r="EK190" s="1">
        <f>IF(EH190&gt;='Drive Train'!$G$30,1,0)</f>
        <v>1</v>
      </c>
      <c r="EL190" s="110">
        <f t="shared" si="258"/>
        <v>0</v>
      </c>
      <c r="EM190" s="119">
        <f>EM189+'DT-Prelim Calcs'!$C$11</f>
        <v>7.4400000000000057</v>
      </c>
      <c r="EN190" s="2">
        <f>EX190/'Drive Train'!$G$35</f>
        <v>0.87467058542861498</v>
      </c>
      <c r="EO190" s="88">
        <f>EV190*12*60/(PI() * 'Drive Train'!$G$17)/EN$2*EN190</f>
        <v>4110.8369398423256</v>
      </c>
      <c r="EP190" s="2">
        <f>('DT-Prelim Calcs'!$C$6*EN190-EO190)/('DT-Prelim Calcs'!$C$6*EN190)*'DT-Prelim Calcs'!$C$7*EN190</f>
        <v>0.24077181223899105</v>
      </c>
      <c r="EQ190" s="110">
        <f>EP190/'DT-Prelim Calcs'!$C$7*('DT-Prelim Calcs'!$C$8-'DT-Prelim Calcs'!$C$9)+'DT-Prelim Calcs'!$C$9</f>
        <v>17.685372945073215</v>
      </c>
      <c r="ER190" s="110">
        <f t="shared" si="219"/>
        <v>17.685372945073215</v>
      </c>
      <c r="ES190" s="2">
        <f t="shared" si="259"/>
        <v>-8.3266726846886741E-17</v>
      </c>
      <c r="ET190" s="110">
        <f>ES190*'DT-Prelim Calcs'!$C$21/EN$2/'DT-Prelim Calcs'!$C$19/'DT-Prelim Calcs'!$C$18*3.39*'DT-Prelim Calcs'!$C$20</f>
        <v>-4.5356237364894706E-15</v>
      </c>
      <c r="EU190" s="88">
        <f t="shared" si="220"/>
        <v>1</v>
      </c>
      <c r="EV190" s="110">
        <f>ET189*'DT-Prelim Calcs'!$C$11+EV189</f>
        <v>8.3892460782728335</v>
      </c>
      <c r="EW190" s="110">
        <f>EW189+0.5*ET190*'DT-Prelim Calcs'!$C$11^2+EV190*'DT-Prelim Calcs'!$C$11</f>
        <v>60.872547168908156</v>
      </c>
      <c r="EX190" s="110">
        <f>MIN('Drive Train'!$G$35-ER189*'DT-Prelim Calcs'!$C$21*'Drive Train'!$G$38,EX189+ER$2)</f>
        <v>11.10831643494341</v>
      </c>
      <c r="EY190" s="110">
        <f>'Drive Train'!$G$35-ER190*'DT-Prelim Calcs'!$C$21*'Drive Train'!$G$38</f>
        <v>11.10831643494341</v>
      </c>
      <c r="EZ190" s="1">
        <f>IF(EW190&gt;='Drive Train'!$G$30,1,0)</f>
        <v>1</v>
      </c>
      <c r="FA190" s="110">
        <f t="shared" si="260"/>
        <v>0</v>
      </c>
      <c r="FB190" s="119">
        <f>FB189+'DT-Prelim Calcs'!$C$11</f>
        <v>7.4400000000000057</v>
      </c>
      <c r="FC190" s="2">
        <f>FM190/'Drive Train'!$G$35</f>
        <v>0.87467058542861498</v>
      </c>
      <c r="FD190" s="88">
        <f>FK190*12*60/(PI() * 'Drive Train'!$G$17)/FC$2*FC190</f>
        <v>4110.8369398423247</v>
      </c>
      <c r="FE190" s="2">
        <f>('DT-Prelim Calcs'!$C$6*FC190-FD190)/('DT-Prelim Calcs'!$C$6*FC190)*'DT-Prelim Calcs'!$C$7*FC190</f>
        <v>0.24077181223899125</v>
      </c>
      <c r="FF190" s="110">
        <f>FE190/'DT-Prelim Calcs'!$C$7*('DT-Prelim Calcs'!$C$8-'DT-Prelim Calcs'!$C$9)+'DT-Prelim Calcs'!$C$9</f>
        <v>17.685372945073226</v>
      </c>
      <c r="FG190" s="110">
        <f t="shared" si="221"/>
        <v>17.685372945073226</v>
      </c>
      <c r="FH190" s="2">
        <f t="shared" si="261"/>
        <v>1.1102230246251565E-16</v>
      </c>
      <c r="FI190" s="110">
        <f>FH190*'DT-Prelim Calcs'!$C$21/FC$2/'DT-Prelim Calcs'!$C$19/'DT-Prelim Calcs'!$C$18*3.39*'DT-Prelim Calcs'!$C$20</f>
        <v>6.7347140329692135E-15</v>
      </c>
      <c r="FJ190" s="88">
        <f t="shared" si="222"/>
        <v>1</v>
      </c>
      <c r="FK190" s="110">
        <f>FI189*'DT-Prelim Calcs'!$C$11+FK189</f>
        <v>7.5332005600817276</v>
      </c>
      <c r="FL190" s="110">
        <f>FL189+0.5*FI190*'DT-Prelim Calcs'!$C$11^2+FK190*'DT-Prelim Calcs'!$C$11</f>
        <v>54.851091173329294</v>
      </c>
      <c r="FM190" s="110">
        <f>MIN('Drive Train'!$G$35-FG189*'DT-Prelim Calcs'!$C$21*'Drive Train'!$G$38,FM189+FG$2)</f>
        <v>11.10831643494341</v>
      </c>
      <c r="FN190" s="110">
        <f>'Drive Train'!$G$35-FG190*'DT-Prelim Calcs'!$C$21*'Drive Train'!$G$38</f>
        <v>11.10831643494341</v>
      </c>
      <c r="FO190" s="1">
        <f>IF(FL190&gt;='Drive Train'!$G$30,1,0)</f>
        <v>1</v>
      </c>
      <c r="FP190" s="110">
        <f t="shared" si="262"/>
        <v>0</v>
      </c>
      <c r="FQ190" s="119">
        <f>FQ189+'DT-Prelim Calcs'!$C$11</f>
        <v>7.4400000000000057</v>
      </c>
      <c r="FR190" s="2">
        <f>GB190/'Drive Train'!$G$35</f>
        <v>0.87467058542861498</v>
      </c>
      <c r="FS190" s="88">
        <f>FZ190*12*60/(PI() * 'Drive Train'!$G$17)/FR$2*FR190</f>
        <v>4110.8369398423247</v>
      </c>
      <c r="FT190" s="2">
        <f>('DT-Prelim Calcs'!$C$6*FR190-FS190)/('DT-Prelim Calcs'!$C$6*FR190)*'DT-Prelim Calcs'!$C$7*FR190</f>
        <v>0.24077181223899125</v>
      </c>
      <c r="FU190" s="110">
        <f>FT190/'DT-Prelim Calcs'!$C$7*('DT-Prelim Calcs'!$C$8-'DT-Prelim Calcs'!$C$9)+'DT-Prelim Calcs'!$C$9</f>
        <v>17.685372945073226</v>
      </c>
      <c r="FV190" s="110">
        <f t="shared" si="223"/>
        <v>17.685372945073226</v>
      </c>
      <c r="FW190" s="2">
        <f t="shared" si="263"/>
        <v>1.3877787807814457E-16</v>
      </c>
      <c r="FX190" s="110">
        <f>FW190*'DT-Prelim Calcs'!$C$21/FR$2/'DT-Prelim Calcs'!$C$19/'DT-Prelim Calcs'!$C$18*3.39*'DT-Prelim Calcs'!$C$20</f>
        <v>9.2774121882739154E-15</v>
      </c>
      <c r="FY190" s="88">
        <f t="shared" si="224"/>
        <v>1</v>
      </c>
      <c r="FZ190" s="110">
        <f>FX189*'DT-Prelim Calcs'!$C$11+FZ189</f>
        <v>6.8356819897037893</v>
      </c>
      <c r="GA190" s="110">
        <f>GA189+0.5*FX190*'DT-Prelim Calcs'!$C$11^2+FZ190*'DT-Prelim Calcs'!$C$11</f>
        <v>49.900926158690005</v>
      </c>
      <c r="GB190" s="110">
        <f>MIN('Drive Train'!$G$35-FV189*'DT-Prelim Calcs'!$C$21*'Drive Train'!$G$38,GB189+FV$2)</f>
        <v>11.10831643494341</v>
      </c>
      <c r="GC190" s="110">
        <f>'Drive Train'!$G$35-FV190*'DT-Prelim Calcs'!$C$21*'Drive Train'!$G$38</f>
        <v>11.10831643494341</v>
      </c>
      <c r="GD190" s="1">
        <f>IF(GA190&gt;='Drive Train'!$G$30,1,0)</f>
        <v>1</v>
      </c>
      <c r="GE190" s="110">
        <f t="shared" si="264"/>
        <v>0</v>
      </c>
      <c r="GF190" s="119">
        <f>GF189+'DT-Prelim Calcs'!$C$11</f>
        <v>7.4400000000000057</v>
      </c>
      <c r="GG190" s="2">
        <f>GQ190/'Drive Train'!$G$35</f>
        <v>0.87467058542465081</v>
      </c>
      <c r="GH190" s="88">
        <f>GO190*12*60/(PI() * 'Drive Train'!$G$17)/GG$2*GG190</f>
        <v>4110.8369397862944</v>
      </c>
      <c r="GI190" s="2">
        <f>('DT-Prelim Calcs'!$C$6*GG190-GH190)/('DT-Prelim Calcs'!$C$6*GG190)*'DT-Prelim Calcs'!$C$7*GG190</f>
        <v>0.2407718122469297</v>
      </c>
      <c r="GJ190" s="110">
        <f>GI190/'DT-Prelim Calcs'!$C$7*('DT-Prelim Calcs'!$C$8-'DT-Prelim Calcs'!$C$9)+'DT-Prelim Calcs'!$C$9</f>
        <v>17.685372945557418</v>
      </c>
      <c r="GK190" s="110">
        <f t="shared" si="265"/>
        <v>17.685372945557418</v>
      </c>
      <c r="GL190" s="2">
        <f t="shared" si="266"/>
        <v>1.0129147520743231E-11</v>
      </c>
      <c r="GM190" s="110">
        <f>GL190*'DT-Prelim Calcs'!$C$21/GG$2/'DT-Prelim Calcs'!$C$19/'DT-Prelim Calcs'!$C$18*3.39*'DT-Prelim Calcs'!$C$20</f>
        <v>3.76189786822319E-10</v>
      </c>
      <c r="GN190" s="88">
        <f t="shared" si="225"/>
        <v>1</v>
      </c>
      <c r="GO190" s="110">
        <f>GM189*'DT-Prelim Calcs'!$C$11+GO189</f>
        <v>12.304227581354878</v>
      </c>
      <c r="GP190" s="110">
        <f>GP189+0.5*GM190*'DT-Prelim Calcs'!$C$11^2+GO190*'DT-Prelim Calcs'!$C$11</f>
        <v>85.465149556875843</v>
      </c>
      <c r="GQ190" s="110">
        <f>MIN('Drive Train'!$G$35-GK189*'DT-Prelim Calcs'!$C$21*'Drive Train'!$G$38,GQ189+GK$2)</f>
        <v>11.108316434893064</v>
      </c>
      <c r="GR190" s="110">
        <f>'Drive Train'!$G$35-GK190*'DT-Prelim Calcs'!$C$21*'Drive Train'!$G$38</f>
        <v>11.108316434899832</v>
      </c>
      <c r="GS190" s="1">
        <f>IF(GP190&gt;='Drive Train'!$G$30,1,0)</f>
        <v>1</v>
      </c>
      <c r="GT190" s="110">
        <f t="shared" si="267"/>
        <v>0</v>
      </c>
      <c r="GU190" s="119">
        <f>GU189+'DT-Prelim Calcs'!$C$11</f>
        <v>7.4400000000000057</v>
      </c>
      <c r="GV190" s="2">
        <f>HF190/'Drive Train'!$G$35</f>
        <v>0.87467058542578136</v>
      </c>
      <c r="GW190" s="88">
        <f>HD190*12*60/(PI() * 'Drive Train'!$G$17)/GV$2*GV190</f>
        <v>4110.8369398022733</v>
      </c>
      <c r="GX190" s="2">
        <f>('DT-Prelim Calcs'!$C$6*GV190-GW190)/('DT-Prelim Calcs'!$C$6*GV190)*'DT-Prelim Calcs'!$C$7*GV190</f>
        <v>0.24077181224466582</v>
      </c>
      <c r="GY190" s="110">
        <f>GX190/'DT-Prelim Calcs'!$C$7*('DT-Prelim Calcs'!$C$8-'DT-Prelim Calcs'!$C$9)+'DT-Prelim Calcs'!$C$9</f>
        <v>17.685372945419331</v>
      </c>
      <c r="GZ190" s="110">
        <f t="shared" si="226"/>
        <v>17.685372945419331</v>
      </c>
      <c r="HA190" s="2">
        <f t="shared" si="268"/>
        <v>7.2404582329710365E-12</v>
      </c>
      <c r="HB190" s="110">
        <f>HA190*'DT-Prelim Calcs'!$C$21/GV$2/'DT-Prelim Calcs'!$C$19/'DT-Prelim Calcs'!$C$18*3.39*'DT-Prelim Calcs'!$C$20</f>
        <v>2.6890579227711947E-10</v>
      </c>
      <c r="HC190" s="88">
        <f t="shared" si="227"/>
        <v>1</v>
      </c>
      <c r="HD190" s="110">
        <f>HB189*'DT-Prelim Calcs'!$C$11+HD189</f>
        <v>12.304227581386803</v>
      </c>
      <c r="HE190" s="110">
        <f>HE189+0.5*HB190*'DT-Prelim Calcs'!$C$11^2+HD190*'DT-Prelim Calcs'!$C$11</f>
        <v>86.132766580944207</v>
      </c>
      <c r="HF190" s="110">
        <f>MIN('Drive Train'!$G$35-GZ189*'DT-Prelim Calcs'!$C$21*'Drive Train'!$G$38,HF189+GZ$2)</f>
        <v>11.108316434907422</v>
      </c>
      <c r="HG190" s="110">
        <f>'Drive Train'!$G$35-GZ190*'DT-Prelim Calcs'!$C$21*'Drive Train'!$G$38</f>
        <v>11.108316434912259</v>
      </c>
      <c r="HH190" s="1">
        <f>IF(HE190&gt;='Drive Train'!$G$30,1,0)</f>
        <v>1</v>
      </c>
      <c r="HI190" s="110">
        <f t="shared" si="269"/>
        <v>0</v>
      </c>
      <c r="HJ190" s="119">
        <f>HJ189+'DT-Prelim Calcs'!$C$11</f>
        <v>7.4400000000000057</v>
      </c>
      <c r="HK190" s="2">
        <f>HU190/'Drive Train'!$G$35</f>
        <v>0.87467058542632903</v>
      </c>
      <c r="HL190" s="88">
        <f>HS190*12*60/(PI() * 'Drive Train'!$G$17)/HK$2*HK190</f>
        <v>4110.8369398100158</v>
      </c>
      <c r="HM190" s="2">
        <f>('DT-Prelim Calcs'!$C$6*HK190-HL190)/('DT-Prelim Calcs'!$C$6*HK190)*'DT-Prelim Calcs'!$C$7*HK190</f>
        <v>0.24077181224356872</v>
      </c>
      <c r="HN190" s="110">
        <f>HM190/'DT-Prelim Calcs'!$C$7*('DT-Prelim Calcs'!$C$8-'DT-Prelim Calcs'!$C$9)+'DT-Prelim Calcs'!$C$9</f>
        <v>17.68537294535242</v>
      </c>
      <c r="HO190" s="110">
        <f t="shared" si="228"/>
        <v>17.68537294535242</v>
      </c>
      <c r="HP190" s="2">
        <f t="shared" si="270"/>
        <v>5.8407445546748704E-12</v>
      </c>
      <c r="HQ190" s="110">
        <f>HP190*'DT-Prelim Calcs'!$C$21/HK$2/'DT-Prelim Calcs'!$C$19/'DT-Prelim Calcs'!$C$18*3.39*'DT-Prelim Calcs'!$C$20</f>
        <v>2.1692135931549131E-10</v>
      </c>
      <c r="HR190" s="88">
        <f t="shared" si="229"/>
        <v>1</v>
      </c>
      <c r="HS190" s="110">
        <f>HQ189*'DT-Prelim Calcs'!$C$11+HS189</f>
        <v>12.304227581402271</v>
      </c>
      <c r="HT190" s="110">
        <f>HT189+0.5*HQ190*'DT-Prelim Calcs'!$C$11^2+HS190*'DT-Prelim Calcs'!$C$11</f>
        <v>86.601489345734819</v>
      </c>
      <c r="HU190" s="110">
        <f>MIN('Drive Train'!$G$35-HO189*'DT-Prelim Calcs'!$C$21*'Drive Train'!$G$38,HU189+HO$2)</f>
        <v>11.108316434914379</v>
      </c>
      <c r="HV190" s="110">
        <f>'Drive Train'!$G$35-HO190*'DT-Prelim Calcs'!$C$21*'Drive Train'!$G$38</f>
        <v>11.108316434918281</v>
      </c>
      <c r="HW190" s="1">
        <f>IF(HT190&gt;='Drive Train'!$G$30,1,0)</f>
        <v>1</v>
      </c>
      <c r="HX190" s="110">
        <f t="shared" si="271"/>
        <v>0</v>
      </c>
      <c r="HY190" s="119">
        <f>HY189+'DT-Prelim Calcs'!$C$11</f>
        <v>7.4400000000000057</v>
      </c>
      <c r="HZ190" s="2">
        <f>IJ190/'Drive Train'!$G$35</f>
        <v>0.87467058542662346</v>
      </c>
      <c r="IA190" s="88">
        <f>IH190*12*60/(PI() * 'Drive Train'!$G$17)/HZ$2*HZ190</f>
        <v>4110.8369398141795</v>
      </c>
      <c r="IB190" s="2">
        <f>('DT-Prelim Calcs'!$C$6*HZ190-IA190)/('DT-Prelim Calcs'!$C$6*HZ190)*'DT-Prelim Calcs'!$C$7*HZ190</f>
        <v>0.24077181224297867</v>
      </c>
      <c r="IC190" s="110">
        <f>IB190/'DT-Prelim Calcs'!$C$7*('DT-Prelim Calcs'!$C$8-'DT-Prelim Calcs'!$C$9)+'DT-Prelim Calcs'!$C$9</f>
        <v>17.685372945316431</v>
      </c>
      <c r="ID190" s="110">
        <f t="shared" si="230"/>
        <v>17.685372945316431</v>
      </c>
      <c r="IE190" s="2">
        <f t="shared" si="272"/>
        <v>5.0879300772521674E-12</v>
      </c>
      <c r="IF190" s="110">
        <f>IE190*'DT-Prelim Calcs'!$C$21/HZ$2/'DT-Prelim Calcs'!$C$19/'DT-Prelim Calcs'!$C$18*3.39*'DT-Prelim Calcs'!$C$20</f>
        <v>1.8896233145076313E-10</v>
      </c>
      <c r="IG190" s="88">
        <f t="shared" si="231"/>
        <v>1</v>
      </c>
      <c r="IH190" s="110">
        <f>IF189*'DT-Prelim Calcs'!$C$11+IH189</f>
        <v>12.30422758141059</v>
      </c>
      <c r="II190" s="110">
        <f>II189+0.5*IF190*'DT-Prelim Calcs'!$C$11^2+IH190*'DT-Prelim Calcs'!$C$11</f>
        <v>86.930554717001698</v>
      </c>
      <c r="IJ190" s="110">
        <f>MIN('Drive Train'!$G$35-ID189*'DT-Prelim Calcs'!$C$21*'Drive Train'!$G$38,IJ189+ID$2)</f>
        <v>11.108316434918118</v>
      </c>
      <c r="IK190" s="110">
        <f>'Drive Train'!$G$35-ID190*'DT-Prelim Calcs'!$C$21*'Drive Train'!$G$38</f>
        <v>11.108316434921521</v>
      </c>
      <c r="IL190" s="1">
        <f>IF(II190&gt;='Drive Train'!$G$30,1,0)</f>
        <v>1</v>
      </c>
      <c r="IM190" s="110">
        <f t="shared" si="273"/>
        <v>0</v>
      </c>
      <c r="IN190" s="119">
        <f>IN189+'DT-Prelim Calcs'!$C$11</f>
        <v>7.4400000000000057</v>
      </c>
      <c r="IO190" s="2">
        <f>IY190/'Drive Train'!$G$35</f>
        <v>0.87467058542679665</v>
      </c>
      <c r="IP190" s="88">
        <f>IW190*12*60/(PI() * 'Drive Train'!$G$17)/IO$2*IO190</f>
        <v>4110.8369398166224</v>
      </c>
      <c r="IQ190" s="2">
        <f>('DT-Prelim Calcs'!$C$6*IO190-IP190)/('DT-Prelim Calcs'!$C$6*IO190)*'DT-Prelim Calcs'!$C$7*IO190</f>
        <v>0.24077181224263305</v>
      </c>
      <c r="IR190" s="110">
        <f>IQ190/'DT-Prelim Calcs'!$C$7*('DT-Prelim Calcs'!$C$8-'DT-Prelim Calcs'!$C$9)+'DT-Prelim Calcs'!$C$9</f>
        <v>17.685372945295349</v>
      </c>
      <c r="IS190" s="110">
        <f t="shared" si="232"/>
        <v>17.685372945295349</v>
      </c>
      <c r="IT190" s="2">
        <f t="shared" si="274"/>
        <v>4.6467552028417458E-12</v>
      </c>
      <c r="IU190" s="110">
        <f>IT190*'DT-Prelim Calcs'!$C$21/IO$2/'DT-Prelim Calcs'!$C$19/'DT-Prelim Calcs'!$C$18*3.39*'DT-Prelim Calcs'!$C$20</f>
        <v>1.7257739070269491E-10</v>
      </c>
      <c r="IV190" s="88">
        <f t="shared" si="233"/>
        <v>1</v>
      </c>
      <c r="IW190" s="110">
        <f>IU189*'DT-Prelim Calcs'!$C$11+IW189</f>
        <v>12.30422758141547</v>
      </c>
      <c r="IX190" s="110">
        <f>IX189+0.5*IU190*'DT-Prelim Calcs'!$C$11^2+IW190*'DT-Prelim Calcs'!$C$11</f>
        <v>87.163272498457459</v>
      </c>
      <c r="IY190" s="110">
        <f>MIN('Drive Train'!$G$35-IS189*'DT-Prelim Calcs'!$C$21*'Drive Train'!$G$38,IY189+IS$2)</f>
        <v>11.108316434920317</v>
      </c>
      <c r="IZ190" s="110">
        <f>'Drive Train'!$G$35-IS190*'DT-Prelim Calcs'!$C$21*'Drive Train'!$G$38</f>
        <v>11.108316434923418</v>
      </c>
      <c r="JA190" s="1">
        <f>IF(IX190&gt;='Drive Train'!$G$30,1,0)</f>
        <v>1</v>
      </c>
      <c r="JB190" s="110">
        <f t="shared" si="275"/>
        <v>0</v>
      </c>
      <c r="JC190" s="119">
        <f>JC189+'DT-Prelim Calcs'!$C$11</f>
        <v>7.4400000000000057</v>
      </c>
      <c r="JD190" s="2">
        <f>JN190/'Drive Train'!$G$35</f>
        <v>0.87467058542689791</v>
      </c>
      <c r="JE190" s="88">
        <f>JL190*12*60/(PI() * 'Drive Train'!$G$17)/JD$2*JD190</f>
        <v>4110.8369398180557</v>
      </c>
      <c r="JF190" s="2">
        <f>('DT-Prelim Calcs'!$C$6*JD190-JE190)/('DT-Prelim Calcs'!$C$6*JD190)*'DT-Prelim Calcs'!$C$7*JD190</f>
        <v>0.24077181224242972</v>
      </c>
      <c r="JG190" s="110">
        <f>JF190/'DT-Prelim Calcs'!$C$7*('DT-Prelim Calcs'!$C$8-'DT-Prelim Calcs'!$C$9)+'DT-Prelim Calcs'!$C$9</f>
        <v>17.68537294528295</v>
      </c>
      <c r="JH190" s="110">
        <f t="shared" si="234"/>
        <v>17.68537294528295</v>
      </c>
      <c r="JI190" s="2">
        <f t="shared" si="276"/>
        <v>4.3874626154405405E-12</v>
      </c>
      <c r="JJ190" s="110">
        <f>JI190*'DT-Prelim Calcs'!$C$21/JD$2/'DT-Prelim Calcs'!$C$19/'DT-Prelim Calcs'!$C$18*3.39*'DT-Prelim Calcs'!$C$20</f>
        <v>1.6294743685126657E-10</v>
      </c>
      <c r="JK190" s="88">
        <f t="shared" si="235"/>
        <v>1</v>
      </c>
      <c r="JL190" s="110">
        <f>JJ189*'DT-Prelim Calcs'!$C$11+JL189</f>
        <v>12.304227581418331</v>
      </c>
      <c r="JM190" s="110">
        <f>JM189+0.5*JJ190*'DT-Prelim Calcs'!$C$11^2+JL190*'DT-Prelim Calcs'!$C$11</f>
        <v>87.320905242617798</v>
      </c>
      <c r="JN190" s="110">
        <f>MIN('Drive Train'!$G$35-JH189*'DT-Prelim Calcs'!$C$21*'Drive Train'!$G$38,JN189+JH$2)</f>
        <v>11.108316434921603</v>
      </c>
      <c r="JO190" s="110">
        <f>'Drive Train'!$G$35-JH190*'DT-Prelim Calcs'!$C$21*'Drive Train'!$G$38</f>
        <v>11.108316434924534</v>
      </c>
      <c r="JP190" s="1">
        <f>IF(JM190&gt;='Drive Train'!$G$30,1,0)</f>
        <v>1</v>
      </c>
      <c r="JQ190" s="110">
        <f>MIN(JG190,'DT-Prelim Calcs'!$C$10)*'DT-Prelim Calcs'!$C$11*1000/60/60*(1-JP190)</f>
        <v>0</v>
      </c>
      <c r="JR190" s="119">
        <f>JR189+'DT-Prelim Calcs'!$C$11</f>
        <v>7.4400000000000057</v>
      </c>
      <c r="JS190" s="2">
        <f>KC190/'Drive Train'!$G$35</f>
        <v>0.8746705854269351</v>
      </c>
      <c r="JT190" s="88">
        <f>KA190*12*60/(PI() * 'Drive Train'!$G$17)/JS$2*JS190</f>
        <v>4110.8369398185805</v>
      </c>
      <c r="JU190" s="2">
        <f>('DT-Prelim Calcs'!$C$6*JS190-JT190)/('DT-Prelim Calcs'!$C$6*JS190)*'DT-Prelim Calcs'!$C$7*JS190</f>
        <v>0.24077181224235553</v>
      </c>
      <c r="JV190" s="110">
        <f>JU190/'DT-Prelim Calcs'!$C$7*('DT-Prelim Calcs'!$C$8-'DT-Prelim Calcs'!$C$9)+'DT-Prelim Calcs'!$C$9</f>
        <v>17.685372945278424</v>
      </c>
      <c r="JW190" s="110">
        <f t="shared" si="236"/>
        <v>17.685372945278424</v>
      </c>
      <c r="JX190" s="2">
        <f t="shared" si="277"/>
        <v>4.292732835864399E-12</v>
      </c>
      <c r="JY190" s="110">
        <f>JX190*'DT-Prelim Calcs'!$C$21/JS$2/'DT-Prelim Calcs'!$C$19/'DT-Prelim Calcs'!$C$18*3.39*'DT-Prelim Calcs'!$C$20</f>
        <v>1.5942923598475784E-10</v>
      </c>
      <c r="JZ190" s="88">
        <f t="shared" si="237"/>
        <v>1</v>
      </c>
      <c r="KA190" s="110">
        <f>JY189*'DT-Prelim Calcs'!$C$11+KA189</f>
        <v>12.304227581419381</v>
      </c>
      <c r="KB190" s="110">
        <f>KB189+0.5*JY190*'DT-Prelim Calcs'!$C$11^2+KA190*'DT-Prelim Calcs'!$C$11</f>
        <v>87.382995325949537</v>
      </c>
      <c r="KC190" s="110">
        <f>MIN('Drive Train'!$G$35-JW189*'DT-Prelim Calcs'!$C$21*'Drive Train'!$G$38,KC189+JW$2)</f>
        <v>11.108316434922076</v>
      </c>
      <c r="KD190" s="110">
        <f>'Drive Train'!$G$35-JW190*'DT-Prelim Calcs'!$C$21*'Drive Train'!$G$38</f>
        <v>11.108316434924941</v>
      </c>
      <c r="KE190" s="1">
        <f>IF(KB190&gt;='Drive Train'!$G$30,1,0)</f>
        <v>1</v>
      </c>
      <c r="KF190" s="110">
        <f>MIN(JV190,'DT-Prelim Calcs'!$C$10)*'DT-Prelim Calcs'!$C$11*1000/60/60*(1-KE190)</f>
        <v>0</v>
      </c>
      <c r="KG190" s="119">
        <f>KG189+'DT-Prelim Calcs'!$C$11</f>
        <v>7.4400000000000057</v>
      </c>
      <c r="KH190" s="2">
        <f>KR190/'Drive Train'!$G$35</f>
        <v>0.87467058542693232</v>
      </c>
      <c r="KI190" s="88">
        <f>KP190*12*60/(PI() * 'Drive Train'!$G$17)/KH$2*KH190</f>
        <v>4110.8369398185405</v>
      </c>
      <c r="KJ190" s="2">
        <f>('DT-Prelim Calcs'!$C$6*KH190-KI190)/('DT-Prelim Calcs'!$C$6*KH190)*'DT-Prelim Calcs'!$C$7*KH190</f>
        <v>0.24077181224236122</v>
      </c>
      <c r="KK190" s="110">
        <f>KJ190/'DT-Prelim Calcs'!$C$7*('DT-Prelim Calcs'!$C$8-'DT-Prelim Calcs'!$C$9)+'DT-Prelim Calcs'!$C$9</f>
        <v>17.685372945278772</v>
      </c>
      <c r="KL190" s="110">
        <f t="shared" si="238"/>
        <v>17.685372945278772</v>
      </c>
      <c r="KM190" s="2">
        <f t="shared" si="278"/>
        <v>4.2999770411000782E-12</v>
      </c>
      <c r="KN190" s="110">
        <f>KM190*'DT-Prelim Calcs'!$C$21/KH$2/'DT-Prelim Calcs'!$C$19/'DT-Prelim Calcs'!$C$18*3.39*'DT-Prelim Calcs'!$C$20</f>
        <v>1.5969828093821779E-10</v>
      </c>
      <c r="KO190" s="88">
        <f t="shared" si="239"/>
        <v>1</v>
      </c>
      <c r="KP190" s="110">
        <f>KN189*'DT-Prelim Calcs'!$C$11+KP189</f>
        <v>12.304227581419303</v>
      </c>
      <c r="KQ190" s="110">
        <f>KQ189+0.5*KN190*'DT-Prelim Calcs'!$C$11^2+KP190*'DT-Prelim Calcs'!$C$11</f>
        <v>87.378439889990617</v>
      </c>
      <c r="KR190" s="110">
        <f>MIN('Drive Train'!$G$35-KL189*'DT-Prelim Calcs'!$C$21*'Drive Train'!$G$38,KR189+KL$2)</f>
        <v>11.10831643492204</v>
      </c>
      <c r="KS190" s="110">
        <f>'Drive Train'!$G$35-KL190*'DT-Prelim Calcs'!$C$21*'Drive Train'!$G$38</f>
        <v>11.108316434924911</v>
      </c>
      <c r="KT190" s="1">
        <f>IF(KQ190&gt;='Drive Train'!$G$30,1,0)</f>
        <v>1</v>
      </c>
      <c r="KU190" s="110">
        <f>MIN(KK190,'DT-Prelim Calcs'!$C$10)*'DT-Prelim Calcs'!$C$11*1000/60/60*(1-KT190)</f>
        <v>0</v>
      </c>
      <c r="KV190" s="119">
        <f>KV189+'DT-Prelim Calcs'!$C$11</f>
        <v>7.4400000000000057</v>
      </c>
      <c r="KW190" s="2">
        <f>LG190/'Drive Train'!$G$35</f>
        <v>0.87467058542693499</v>
      </c>
      <c r="KX190" s="88">
        <f>LE190*12*60/(PI() * 'Drive Train'!$G$17)/KW$2*KW190</f>
        <v>4110.8369398185787</v>
      </c>
      <c r="KY190" s="2">
        <f>('DT-Prelim Calcs'!$C$6*KW190-KX190)/('DT-Prelim Calcs'!$C$6*KW190)*'DT-Prelim Calcs'!$C$7*KW190</f>
        <v>0.24077181224235572</v>
      </c>
      <c r="KZ190" s="110">
        <f>KY190/'DT-Prelim Calcs'!$C$7*('DT-Prelim Calcs'!$C$8-'DT-Prelim Calcs'!$C$9)+'DT-Prelim Calcs'!$C$9</f>
        <v>17.685372945278434</v>
      </c>
      <c r="LA190" s="110">
        <f t="shared" si="240"/>
        <v>17.685372945278434</v>
      </c>
      <c r="LB190" s="2">
        <f t="shared" si="279"/>
        <v>4.2929548804693241E-12</v>
      </c>
      <c r="LC190" s="110">
        <f>LB190*'DT-Prelim Calcs'!$C$21/KW$2/'DT-Prelim Calcs'!$C$19/'DT-Prelim Calcs'!$C$18*3.39*'DT-Prelim Calcs'!$C$20</f>
        <v>1.5943748257336965E-10</v>
      </c>
      <c r="LD190" s="88">
        <f t="shared" si="241"/>
        <v>1</v>
      </c>
      <c r="LE190" s="110">
        <f>LC189*'DT-Prelim Calcs'!$C$11+LE189</f>
        <v>12.304227581419379</v>
      </c>
      <c r="LF190" s="110">
        <f>LF189+0.5*LC190*'DT-Prelim Calcs'!$C$11^2+LE190*'DT-Prelim Calcs'!$C$11</f>
        <v>87.382780241474123</v>
      </c>
      <c r="LG190" s="110">
        <f>MIN('Drive Train'!$G$35-LA189*'DT-Prelim Calcs'!$C$21*'Drive Train'!$G$38,LG189+LA$2)</f>
        <v>11.108316434922074</v>
      </c>
      <c r="LH190" s="110">
        <f>'Drive Train'!$G$35-LA190*'DT-Prelim Calcs'!$C$21*'Drive Train'!$G$38</f>
        <v>11.108316434924941</v>
      </c>
      <c r="LI190" s="1">
        <f>IF(LF190&gt;='Drive Train'!$G$30,1,0)</f>
        <v>1</v>
      </c>
      <c r="LJ190" s="110">
        <f>MIN(KZ190,'DT-Prelim Calcs'!$C$10)*'DT-Prelim Calcs'!$C$11*1000/60/60*(1-LI190)</f>
        <v>0</v>
      </c>
      <c r="LK190" s="119">
        <f>LK189+'DT-Prelim Calcs'!$C$11</f>
        <v>7.4400000000000057</v>
      </c>
      <c r="LL190" s="2">
        <f>LV190/'Drive Train'!$G$35</f>
        <v>0.87467058542693288</v>
      </c>
      <c r="LM190" s="88">
        <f>LT190*12*60/(PI() * 'Drive Train'!$G$17)/LL$2*LL190</f>
        <v>4110.8369398185496</v>
      </c>
      <c r="LN190" s="2">
        <f>('DT-Prelim Calcs'!$C$6*LL190-LM190)/('DT-Prelim Calcs'!$C$6*LL190)*'DT-Prelim Calcs'!$C$7*LL190</f>
        <v>0.24077181224235972</v>
      </c>
      <c r="LO190" s="110">
        <f>LN190/'DT-Prelim Calcs'!$C$7*('DT-Prelim Calcs'!$C$8-'DT-Prelim Calcs'!$C$9)+'DT-Prelim Calcs'!$C$9</f>
        <v>17.685372945278679</v>
      </c>
      <c r="LP190" s="110">
        <f t="shared" si="242"/>
        <v>17.685372945278679</v>
      </c>
      <c r="LQ190" s="2">
        <f t="shared" si="280"/>
        <v>4.2980896619582154E-12</v>
      </c>
      <c r="LR190" s="110">
        <f>LQ190*'DT-Prelim Calcs'!$C$21/LL$2/'DT-Prelim Calcs'!$C$19/'DT-Prelim Calcs'!$C$18*3.39*'DT-Prelim Calcs'!$C$20</f>
        <v>1.5962818493501749E-10</v>
      </c>
      <c r="LS190" s="88">
        <f t="shared" si="243"/>
        <v>1</v>
      </c>
      <c r="LT190" s="110">
        <f>LR189*'DT-Prelim Calcs'!$C$11+LT189</f>
        <v>12.304227581419322</v>
      </c>
      <c r="LU190" s="110">
        <f>LU189+0.5*LR190*'DT-Prelim Calcs'!$C$11^2+LT190*'DT-Prelim Calcs'!$C$11</f>
        <v>87.379904657755802</v>
      </c>
      <c r="LV190" s="110">
        <f>MIN('Drive Train'!$G$35-LP189*'DT-Prelim Calcs'!$C$21*'Drive Train'!$G$38,LV189+LP$2)</f>
        <v>11.108316434922047</v>
      </c>
      <c r="LW190" s="110">
        <f>'Drive Train'!$G$35-LP190*'DT-Prelim Calcs'!$C$21*'Drive Train'!$G$38</f>
        <v>11.108316434924918</v>
      </c>
      <c r="LX190" s="1">
        <f>IF(LU190&gt;='Drive Train'!$G$30,1,0)</f>
        <v>1</v>
      </c>
      <c r="LY190" s="110">
        <f>MIN(LO190,'DT-Prelim Calcs'!$C$10)*'DT-Prelim Calcs'!$C$11*1000/60/60*(1-LX190)</f>
        <v>0</v>
      </c>
      <c r="LZ190" s="119">
        <f>LZ189+'DT-Prelim Calcs'!$C$11</f>
        <v>7.4400000000000057</v>
      </c>
    </row>
    <row r="191" spans="18:338" x14ac:dyDescent="0.2">
      <c r="R191" s="119">
        <f>R190+'DT-Prelim Calcs'!$C$11</f>
        <v>7.4800000000000058</v>
      </c>
      <c r="S191" s="2">
        <f>AG191/'Drive Train'!$G$35</f>
        <v>0</v>
      </c>
      <c r="T191" s="88">
        <f>AE191*12*60/(PI() * 'Drive Train'!$G$17)/S$2*ABS(S191)</f>
        <v>0</v>
      </c>
      <c r="U191" s="2">
        <f>IF(OR(AD190=1,AND($C$32=Motors!$C$28,'DT-Prelim Calcs'!AI190=1)),0,IF(AG191=0,-(V190+$C$9)/($C$8-$C$9)*$C$7,($C$6*S191-T191)/($C$6*S191)*$C$7*S191))</f>
        <v>0</v>
      </c>
      <c r="V191" s="110">
        <f>IF(AND(AD190=1,AI190=1),0,ABS(U191/$C$7*($C$8-$C$9)+$C$9) *'Drive Train'!$K$55 + V190*(1-'Drive Train'!$K$55))</f>
        <v>0</v>
      </c>
      <c r="W191" s="110">
        <f t="shared" si="196"/>
        <v>0</v>
      </c>
      <c r="X191" s="2">
        <f>MAX(MIN(IF(AND(AI190=1,AG191&lt;0),-1,1)*(W191-$C$9)/($C$8-$C$9)*$C$7-$C$29*AE191/T$2 -  AI190*$C$29/2,X$2),MAX(X$4:X190)*-1)</f>
        <v>-0.19877611615902296</v>
      </c>
      <c r="Y191" s="110">
        <f t="shared" si="197"/>
        <v>0</v>
      </c>
      <c r="Z191" s="110">
        <f t="shared" si="198"/>
        <v>0</v>
      </c>
      <c r="AA191" s="110">
        <f t="shared" si="199"/>
        <v>0</v>
      </c>
      <c r="AB191" s="110" t="e">
        <f t="shared" si="200"/>
        <v>#N/A</v>
      </c>
      <c r="AC191" s="88">
        <f t="shared" si="244"/>
        <v>0</v>
      </c>
      <c r="AD191" s="1">
        <f t="shared" si="201"/>
        <v>1</v>
      </c>
      <c r="AE191" s="110">
        <f t="shared" si="202"/>
        <v>0</v>
      </c>
      <c r="AF191" s="110" t="e">
        <f t="shared" si="203"/>
        <v>#N/A</v>
      </c>
      <c r="AG191" s="110">
        <f>IF(AI190=0,MIN('Drive Train'!$G$35-W190*$C$21*'Drive Train'!$G$38,AG190+W$2)-$C$3,IF(AE190-1&lt;=0,0,IF($C$32=Motors!$C$26,MAX(ABS('Drive Train'!$G$35-W190*$C$21*'Drive Train'!$G$38)*-1,AG190-W$2),MAX(0,ABS('Drive Train'!$G$35-W190*$C$21*'Drive Train'!$G$38)*-1,AG190-W$2))))</f>
        <v>0</v>
      </c>
      <c r="AH191" s="110">
        <f>'Drive Train'!$G$35-ABS(W191)*'DT-Prelim Calcs'!$C$21*'Drive Train'!$G$38</f>
        <v>12.7</v>
      </c>
      <c r="AI191" s="1">
        <f>IF(AJ191&gt;='Drive Train'!$G$30,1,0)</f>
        <v>1</v>
      </c>
      <c r="AJ191" s="110">
        <f>AJ190+0.5*Y191*'DT-Prelim Calcs'!$C$11^2+AE191*'DT-Prelim Calcs'!$C$11</f>
        <v>27.383415475911544</v>
      </c>
      <c r="AK191" s="110">
        <f t="shared" si="281"/>
        <v>0</v>
      </c>
      <c r="AL191" s="119">
        <f>AL190+'DT-Prelim Calcs'!$C$11</f>
        <v>7.4800000000000058</v>
      </c>
      <c r="AM191" s="2">
        <f>AW191/'Drive Train'!$G$35</f>
        <v>0.82543127791752624</v>
      </c>
      <c r="AN191" s="88">
        <f>AU191*12*60/(PI() * 'Drive Train'!$G$17)/AM$2*AM191</f>
        <v>3356.6556809411104</v>
      </c>
      <c r="AO191" s="2">
        <f>('DT-Prelim Calcs'!$C$6*AM191-AN191)/('DT-Prelim Calcs'!$C$6*AM191)*'DT-Prelim Calcs'!$C$7*AM191</f>
        <v>0.35343267204745071</v>
      </c>
      <c r="AP191" s="110">
        <f>AO191/'DT-Prelim Calcs'!$C$7*('DT-Prelim Calcs'!$C$8-'DT-Prelim Calcs'!$C$9)+'DT-Prelim Calcs'!$C$9</f>
        <v>24.556886380199121</v>
      </c>
      <c r="AQ191" s="110">
        <f t="shared" si="205"/>
        <v>24.556886380199121</v>
      </c>
      <c r="AR191" s="2">
        <f t="shared" si="245"/>
        <v>0.14510556362056651</v>
      </c>
      <c r="AS191" s="110">
        <f>AR191*'DT-Prelim Calcs'!$C$21/AM$2/'DT-Prelim Calcs'!$C$19/'DT-Prelim Calcs'!$C$18*3.39*'DT-Prelim Calcs'!$C$20</f>
        <v>1.6167371716138654</v>
      </c>
      <c r="AT191" s="88">
        <f t="shared" si="206"/>
        <v>0</v>
      </c>
      <c r="AU191" s="110">
        <f>AS190*'DT-Prelim Calcs'!$C$11+AU190</f>
        <v>35.487323448656738</v>
      </c>
      <c r="AV191" s="110">
        <f>AV190+0.5*AS191*'DT-Prelim Calcs'!$C$11^2+AU191*'DT-Prelim Calcs'!$C$11</f>
        <v>169.95240766862906</v>
      </c>
      <c r="AW191" s="110">
        <f>MIN('Drive Train'!$G$35-AQ190*'DT-Prelim Calcs'!$C$21*'Drive Train'!$G$38,AW190+AQ$2)</f>
        <v>10.482977229552583</v>
      </c>
      <c r="AX191" s="110">
        <f>'Drive Train'!$G$35-AQ191*'DT-Prelim Calcs'!$C$21*'Drive Train'!$G$38</f>
        <v>10.489880225782079</v>
      </c>
      <c r="AY191" s="1">
        <f>IF(AV191&gt;='Drive Train'!$G$30,1,0)</f>
        <v>1</v>
      </c>
      <c r="AZ191" s="110">
        <f t="shared" si="246"/>
        <v>0</v>
      </c>
      <c r="BA191" s="119">
        <f>BA190+'DT-Prelim Calcs'!$C$11</f>
        <v>7.4800000000000058</v>
      </c>
      <c r="BB191" s="2">
        <f>BL191/'Drive Train'!$G$35</f>
        <v>0.87260185051288275</v>
      </c>
      <c r="BC191" s="88">
        <f>BJ191*12*60/(PI() * 'Drive Train'!$G$17)/BB$2*BB191</f>
        <v>4079.5158608595075</v>
      </c>
      <c r="BD191" s="2">
        <f>('DT-Prelim Calcs'!$C$6*BB191-BC191)/('DT-Prelim Calcs'!$C$6*BB191)*'DT-Prelim Calcs'!$C$7*BB191</f>
        <v>0.2454170058307151</v>
      </c>
      <c r="BE191" s="110">
        <f>BD191/'DT-Prelim Calcs'!$C$7*('DT-Prelim Calcs'!$C$8-'DT-Prelim Calcs'!$C$9)+'DT-Prelim Calcs'!$C$9</f>
        <v>17.968696809532979</v>
      </c>
      <c r="BF191" s="110">
        <f t="shared" si="207"/>
        <v>17.968696809532979</v>
      </c>
      <c r="BG191" s="2">
        <f t="shared" si="247"/>
        <v>5.9132053496259718E-3</v>
      </c>
      <c r="BH191" s="110">
        <f>BG191*'DT-Prelim Calcs'!$C$21/BB$2/'DT-Prelim Calcs'!$C$19/'DT-Prelim Calcs'!$C$18*3.39*'DT-Prelim Calcs'!$C$20</f>
        <v>0.10248583563752314</v>
      </c>
      <c r="BI191" s="88">
        <f t="shared" si="208"/>
        <v>1</v>
      </c>
      <c r="BJ191" s="110">
        <f>BH190*'DT-Prelim Calcs'!$C$11+BJ190</f>
        <v>26.227345780295689</v>
      </c>
      <c r="BK191" s="110">
        <f>BK190+0.5*BH191*'DT-Prelim Calcs'!$C$11^2+BJ191*'DT-Prelim Calcs'!$C$11</f>
        <v>156.45934368444611</v>
      </c>
      <c r="BL191" s="110">
        <f>MIN('Drive Train'!$G$35-BF190*'DT-Prelim Calcs'!$C$21*'Drive Train'!$G$38,BL190+BF$2)</f>
        <v>11.08204350151361</v>
      </c>
      <c r="BM191" s="110">
        <f>'Drive Train'!$G$35-BF191*'DT-Prelim Calcs'!$C$21*'Drive Train'!$G$38</f>
        <v>11.082817287142031</v>
      </c>
      <c r="BN191" s="1">
        <f>IF(BK191&gt;='Drive Train'!$G$30,1,0)</f>
        <v>1</v>
      </c>
      <c r="BO191" s="110">
        <f t="shared" si="248"/>
        <v>0</v>
      </c>
      <c r="BP191" s="119">
        <f>BP190+'DT-Prelim Calcs'!$C$11</f>
        <v>7.4800000000000058</v>
      </c>
      <c r="BQ191" s="2">
        <f>CA191/'Drive Train'!$G$35</f>
        <v>0.87465311939592871</v>
      </c>
      <c r="BR191" s="88">
        <f>BY191*12*60/(PI() * 'Drive Train'!$G$17)/BQ$2*BQ191</f>
        <v>4110.5766680664556</v>
      </c>
      <c r="BS191" s="2">
        <f>('DT-Prelim Calcs'!$C$6*BQ191-BR191)/('DT-Prelim Calcs'!$C$6*BQ191)*'DT-Prelim Calcs'!$C$7*BQ191</f>
        <v>0.2408100247226255</v>
      </c>
      <c r="BT191" s="110">
        <f>BS191/'DT-Prelim Calcs'!$C$7*('DT-Prelim Calcs'!$C$8-'DT-Prelim Calcs'!$C$9)+'DT-Prelim Calcs'!$C$9</f>
        <v>17.687703635564393</v>
      </c>
      <c r="BU191" s="110">
        <f t="shared" si="209"/>
        <v>17.687703635564393</v>
      </c>
      <c r="BV191" s="2">
        <f t="shared" si="249"/>
        <v>4.8648916233906547E-5</v>
      </c>
      <c r="BW191" s="110">
        <f>BV191*'DT-Prelim Calcs'!$C$21/BQ$2/'DT-Prelim Calcs'!$C$19/'DT-Prelim Calcs'!$C$18*3.39*'DT-Prelim Calcs'!$C$20</f>
        <v>1.1442992690291036E-3</v>
      </c>
      <c r="BX191" s="88">
        <f t="shared" si="210"/>
        <v>1</v>
      </c>
      <c r="BY191" s="110">
        <f>BW190*'DT-Prelim Calcs'!$C$11+BY190</f>
        <v>19.426885650956176</v>
      </c>
      <c r="BZ191" s="110">
        <f>BZ190+0.5*BW191*'DT-Prelim Calcs'!$C$11^2+BY191*'DT-Prelim Calcs'!$C$11</f>
        <v>129.07690448835004</v>
      </c>
      <c r="CA191" s="110">
        <f>MIN('Drive Train'!$G$35-BU190*'DT-Prelim Calcs'!$C$21*'Drive Train'!$G$38,CA190+BU$2)</f>
        <v>11.108094616328295</v>
      </c>
      <c r="CB191" s="110">
        <f>'Drive Train'!$G$35-BU191*'DT-Prelim Calcs'!$C$21*'Drive Train'!$G$38</f>
        <v>11.108106672799204</v>
      </c>
      <c r="CC191" s="1">
        <f>IF(BZ191&gt;='Drive Train'!$G$30,1,0)</f>
        <v>1</v>
      </c>
      <c r="CD191" s="110">
        <f t="shared" si="250"/>
        <v>0</v>
      </c>
      <c r="CE191" s="119">
        <f>CE190+'DT-Prelim Calcs'!$C$11</f>
        <v>7.4800000000000058</v>
      </c>
      <c r="CF191" s="2">
        <f>CP191/'Drive Train'!$G$35</f>
        <v>0.87467055562091989</v>
      </c>
      <c r="CG191" s="88">
        <f>CN191*12*60/(PI() * 'Drive Train'!$G$17)/CF$2*CF191</f>
        <v>4110.8365048309197</v>
      </c>
      <c r="CH191" s="2">
        <f>('DT-Prelim Calcs'!$C$6*CF191-CG191)/('DT-Prelim Calcs'!$C$6*CF191)*'DT-Prelim Calcs'!$C$7*CF191</f>
        <v>0.24077187523857971</v>
      </c>
      <c r="CI191" s="110">
        <f>CH191/'DT-Prelim Calcs'!$C$7*('DT-Prelim Calcs'!$C$8-'DT-Prelim Calcs'!$C$9)+'DT-Prelim Calcs'!$C$9</f>
        <v>17.685376787601317</v>
      </c>
      <c r="CJ191" s="110">
        <f t="shared" si="211"/>
        <v>17.685376787601317</v>
      </c>
      <c r="CK191" s="2">
        <f t="shared" si="251"/>
        <v>8.0273010516496157E-8</v>
      </c>
      <c r="CL191" s="110">
        <f>CK191*'DT-Prelim Calcs'!$C$21/CF$2/'DT-Prelim Calcs'!$C$19/'DT-Prelim Calcs'!$C$18*3.39*'DT-Prelim Calcs'!$C$20</f>
        <v>2.3850288804221648E-6</v>
      </c>
      <c r="CM191" s="88">
        <f t="shared" si="212"/>
        <v>1</v>
      </c>
      <c r="CN191" s="110">
        <f>CL190*'DT-Prelim Calcs'!$C$11+CN190</f>
        <v>15.380283373423035</v>
      </c>
      <c r="CO191" s="110">
        <f>CO190+0.5*CL191*'DT-Prelim Calcs'!$C$11^2+CN191*'DT-Prelim Calcs'!$C$11</f>
        <v>107.01545404504708</v>
      </c>
      <c r="CP191" s="110">
        <f>MIN('Drive Train'!$G$35-CJ190*'DT-Prelim Calcs'!$C$21*'Drive Train'!$G$38,CP190+CJ$2)</f>
        <v>11.108316056385682</v>
      </c>
      <c r="CQ191" s="110">
        <f>'Drive Train'!$G$35-CJ191*'DT-Prelim Calcs'!$C$21*'Drive Train'!$G$38</f>
        <v>11.108316089115881</v>
      </c>
      <c r="CR191" s="1">
        <f>IF(CO191&gt;='Drive Train'!$G$30,1,0)</f>
        <v>1</v>
      </c>
      <c r="CS191" s="110">
        <f t="shared" si="252"/>
        <v>0</v>
      </c>
      <c r="CT191" s="119">
        <f>CT190+'DT-Prelim Calcs'!$C$11</f>
        <v>7.4800000000000058</v>
      </c>
      <c r="CU191" s="2">
        <f>DE191/'Drive Train'!$G$35</f>
        <v>0.87467058541942211</v>
      </c>
      <c r="CV191" s="88">
        <f>DC191*12*60/(PI() * 'Drive Train'!$G$17)/CU$2*CU191</f>
        <v>4110.8369397116257</v>
      </c>
      <c r="CW191" s="2">
        <f>('DT-Prelim Calcs'!$C$6*CU191-CV191)/('DT-Prelim Calcs'!$C$6*CU191)*'DT-Prelim Calcs'!$C$7*CU191</f>
        <v>0.24077181225758518</v>
      </c>
      <c r="CX191" s="110">
        <f>CW191/'DT-Prelim Calcs'!$C$7*('DT-Prelim Calcs'!$C$8-'DT-Prelim Calcs'!$C$9)+'DT-Prelim Calcs'!$C$9</f>
        <v>17.685372946207323</v>
      </c>
      <c r="CY191" s="110">
        <f t="shared" si="213"/>
        <v>17.685372946207323</v>
      </c>
      <c r="CZ191" s="2">
        <f t="shared" si="253"/>
        <v>2.3718554897911304E-11</v>
      </c>
      <c r="DA191" s="110">
        <f>CZ191*'DT-Prelim Calcs'!$C$21/CU$2/'DT-Prelim Calcs'!$C$19/'DT-Prelim Calcs'!$C$18*3.39*'DT-Prelim Calcs'!$C$20</f>
        <v>8.5152827416351187E-10</v>
      </c>
      <c r="DB191" s="88">
        <f t="shared" si="214"/>
        <v>1</v>
      </c>
      <c r="DC191" s="110">
        <f>DA190*'DT-Prelim Calcs'!$C$11+DC190</f>
        <v>12.728511290901665</v>
      </c>
      <c r="DD191" s="110">
        <f>DD190+0.5*DA191*'DT-Prelim Calcs'!$C$11^2+DC191*'DT-Prelim Calcs'!$C$11</f>
        <v>90.599832792539843</v>
      </c>
      <c r="DE191" s="110">
        <f>MIN('Drive Train'!$G$35-CY190*'DT-Prelim Calcs'!$C$21*'Drive Train'!$G$38,DE190+CY$2)</f>
        <v>11.10831643482666</v>
      </c>
      <c r="DF191" s="110">
        <f>'Drive Train'!$G$35-CY191*'DT-Prelim Calcs'!$C$21*'Drive Train'!$G$38</f>
        <v>11.10831643484134</v>
      </c>
      <c r="DG191" s="1">
        <f>IF(DD191&gt;='Drive Train'!$G$30,1,0)</f>
        <v>1</v>
      </c>
      <c r="DH191" s="110">
        <f t="shared" si="254"/>
        <v>0</v>
      </c>
      <c r="DI191" s="119">
        <f>DI190+'DT-Prelim Calcs'!$C$11</f>
        <v>7.4800000000000058</v>
      </c>
      <c r="DJ191" s="2">
        <f>DT191/'Drive Train'!$G$35</f>
        <v>0.87467058542861453</v>
      </c>
      <c r="DK191" s="88">
        <f>DR191*12*60/(PI() * 'Drive Train'!$G$17)/DJ$2*DJ191</f>
        <v>4110.8369398423192</v>
      </c>
      <c r="DL191" s="2">
        <f>('DT-Prelim Calcs'!$C$6*DJ191-DK191)/('DT-Prelim Calcs'!$C$6*DJ191)*'DT-Prelim Calcs'!$C$7*DJ191</f>
        <v>0.24077181223899211</v>
      </c>
      <c r="DM191" s="110">
        <f>DL191/'DT-Prelim Calcs'!$C$7*('DT-Prelim Calcs'!$C$8-'DT-Prelim Calcs'!$C$9)+'DT-Prelim Calcs'!$C$9</f>
        <v>17.685372945073279</v>
      </c>
      <c r="DN191" s="110">
        <f t="shared" si="215"/>
        <v>17.685372945073279</v>
      </c>
      <c r="DO191" s="2">
        <f t="shared" si="255"/>
        <v>1.27675647831893E-15</v>
      </c>
      <c r="DP191" s="110">
        <f>DO191*'DT-Prelim Calcs'!$C$21/DJ$2/'DT-Prelim Calcs'!$C$19/'DT-Prelim Calcs'!$C$18*3.39*'DT-Prelim Calcs'!$C$20</f>
        <v>5.3740269120223723E-14</v>
      </c>
      <c r="DQ191" s="88">
        <f t="shared" si="216"/>
        <v>1</v>
      </c>
      <c r="DR191" s="110">
        <f>DP190*'DT-Prelim Calcs'!$C$11+DR190</f>
        <v>10.85667139541189</v>
      </c>
      <c r="DS191" s="110">
        <f>DS190+0.5*DP191*'DT-Prelim Calcs'!$C$11^2+DR191*'DT-Prelim Calcs'!$C$11</f>
        <v>78.241263529264472</v>
      </c>
      <c r="DT191" s="110">
        <f>MIN('Drive Train'!$G$35-DN190*'DT-Prelim Calcs'!$C$21*'Drive Train'!$G$38,DT190+DN$2)</f>
        <v>11.108316434943404</v>
      </c>
      <c r="DU191" s="110">
        <f>'Drive Train'!$G$35-DN191*'DT-Prelim Calcs'!$C$21*'Drive Train'!$G$38</f>
        <v>11.108316434943404</v>
      </c>
      <c r="DV191" s="1">
        <f>IF(DS191&gt;='Drive Train'!$G$30,1,0)</f>
        <v>1</v>
      </c>
      <c r="DW191" s="110">
        <f t="shared" si="256"/>
        <v>0</v>
      </c>
      <c r="DX191" s="119">
        <f>DX190+'DT-Prelim Calcs'!$C$11</f>
        <v>7.4800000000000058</v>
      </c>
      <c r="DY191" s="2">
        <f>EI191/'Drive Train'!$G$35</f>
        <v>0.87467058542861498</v>
      </c>
      <c r="DZ191" s="88">
        <f>EG191*12*60/(PI() * 'Drive Train'!$G$17)/DY$2*DY191</f>
        <v>4110.8369398423247</v>
      </c>
      <c r="EA191" s="2">
        <f>('DT-Prelim Calcs'!$C$6*DY191-DZ191)/('DT-Prelim Calcs'!$C$6*DY191)*'DT-Prelim Calcs'!$C$7*DY191</f>
        <v>0.24077181223899125</v>
      </c>
      <c r="EB191" s="110">
        <f>EA191/'DT-Prelim Calcs'!$C$7*('DT-Prelim Calcs'!$C$8-'DT-Prelim Calcs'!$C$9)+'DT-Prelim Calcs'!$C$9</f>
        <v>17.685372945073226</v>
      </c>
      <c r="EC191" s="110">
        <f t="shared" si="217"/>
        <v>17.685372945073226</v>
      </c>
      <c r="ED191" s="2">
        <f t="shared" si="257"/>
        <v>1.3877787807814457E-16</v>
      </c>
      <c r="EE191" s="110">
        <f>ED191*'DT-Prelim Calcs'!$C$21/DY$2/'DT-Prelim Calcs'!$C$19/'DT-Prelim Calcs'!$C$18*3.39*'DT-Prelim Calcs'!$C$20</f>
        <v>6.7003532470867188E-15</v>
      </c>
      <c r="EF191" s="88">
        <f t="shared" si="218"/>
        <v>1</v>
      </c>
      <c r="EG191" s="110">
        <f>EE190*'DT-Prelim Calcs'!$C$11+EG190</f>
        <v>9.4647904472821693</v>
      </c>
      <c r="EH191" s="110">
        <f>EH190+0.5*EE191*'DT-Prelim Calcs'!$C$11^2+EG191*'DT-Prelim Calcs'!$C$11</f>
        <v>68.720377399811412</v>
      </c>
      <c r="EI191" s="110">
        <f>MIN('Drive Train'!$G$35-EC190*'DT-Prelim Calcs'!$C$21*'Drive Train'!$G$38,EI190+EC$2)</f>
        <v>11.10831643494341</v>
      </c>
      <c r="EJ191" s="110">
        <f>'Drive Train'!$G$35-EC191*'DT-Prelim Calcs'!$C$21*'Drive Train'!$G$38</f>
        <v>11.10831643494341</v>
      </c>
      <c r="EK191" s="1">
        <f>IF(EH191&gt;='Drive Train'!$G$30,1,0)</f>
        <v>1</v>
      </c>
      <c r="EL191" s="110">
        <f t="shared" si="258"/>
        <v>0</v>
      </c>
      <c r="EM191" s="119">
        <f>EM190+'DT-Prelim Calcs'!$C$11</f>
        <v>7.4800000000000058</v>
      </c>
      <c r="EN191" s="2">
        <f>EX191/'Drive Train'!$G$35</f>
        <v>0.87467058542861498</v>
      </c>
      <c r="EO191" s="88">
        <f>EV191*12*60/(PI() * 'Drive Train'!$G$17)/EN$2*EN191</f>
        <v>4110.8369398423256</v>
      </c>
      <c r="EP191" s="2">
        <f>('DT-Prelim Calcs'!$C$6*EN191-EO191)/('DT-Prelim Calcs'!$C$6*EN191)*'DT-Prelim Calcs'!$C$7*EN191</f>
        <v>0.24077181223899105</v>
      </c>
      <c r="EQ191" s="110">
        <f>EP191/'DT-Prelim Calcs'!$C$7*('DT-Prelim Calcs'!$C$8-'DT-Prelim Calcs'!$C$9)+'DT-Prelim Calcs'!$C$9</f>
        <v>17.685372945073215</v>
      </c>
      <c r="ER191" s="110">
        <f t="shared" si="219"/>
        <v>17.685372945073215</v>
      </c>
      <c r="ES191" s="2">
        <f t="shared" si="259"/>
        <v>-8.3266726846886741E-17</v>
      </c>
      <c r="ET191" s="110">
        <f>ES191*'DT-Prelim Calcs'!$C$21/EN$2/'DT-Prelim Calcs'!$C$19/'DT-Prelim Calcs'!$C$18*3.39*'DT-Prelim Calcs'!$C$20</f>
        <v>-4.5356237364894706E-15</v>
      </c>
      <c r="EU191" s="88">
        <f t="shared" si="220"/>
        <v>1</v>
      </c>
      <c r="EV191" s="110">
        <f>ET190*'DT-Prelim Calcs'!$C$11+EV190</f>
        <v>8.3892460782728335</v>
      </c>
      <c r="EW191" s="110">
        <f>EW190+0.5*ET191*'DT-Prelim Calcs'!$C$11^2+EV191*'DT-Prelim Calcs'!$C$11</f>
        <v>61.208117012039068</v>
      </c>
      <c r="EX191" s="110">
        <f>MIN('Drive Train'!$G$35-ER190*'DT-Prelim Calcs'!$C$21*'Drive Train'!$G$38,EX190+ER$2)</f>
        <v>11.10831643494341</v>
      </c>
      <c r="EY191" s="110">
        <f>'Drive Train'!$G$35-ER191*'DT-Prelim Calcs'!$C$21*'Drive Train'!$G$38</f>
        <v>11.10831643494341</v>
      </c>
      <c r="EZ191" s="1">
        <f>IF(EW191&gt;='Drive Train'!$G$30,1,0)</f>
        <v>1</v>
      </c>
      <c r="FA191" s="110">
        <f t="shared" si="260"/>
        <v>0</v>
      </c>
      <c r="FB191" s="119">
        <f>FB190+'DT-Prelim Calcs'!$C$11</f>
        <v>7.4800000000000058</v>
      </c>
      <c r="FC191" s="2">
        <f>FM191/'Drive Train'!$G$35</f>
        <v>0.87467058542861498</v>
      </c>
      <c r="FD191" s="88">
        <f>FK191*12*60/(PI() * 'Drive Train'!$G$17)/FC$2*FC191</f>
        <v>4110.8369398423247</v>
      </c>
      <c r="FE191" s="2">
        <f>('DT-Prelim Calcs'!$C$6*FC191-FD191)/('DT-Prelim Calcs'!$C$6*FC191)*'DT-Prelim Calcs'!$C$7*FC191</f>
        <v>0.24077181223899125</v>
      </c>
      <c r="FF191" s="110">
        <f>FE191/'DT-Prelim Calcs'!$C$7*('DT-Prelim Calcs'!$C$8-'DT-Prelim Calcs'!$C$9)+'DT-Prelim Calcs'!$C$9</f>
        <v>17.685372945073226</v>
      </c>
      <c r="FG191" s="110">
        <f t="shared" si="221"/>
        <v>17.685372945073226</v>
      </c>
      <c r="FH191" s="2">
        <f t="shared" si="261"/>
        <v>1.1102230246251565E-16</v>
      </c>
      <c r="FI191" s="110">
        <f>FH191*'DT-Prelim Calcs'!$C$21/FC$2/'DT-Prelim Calcs'!$C$19/'DT-Prelim Calcs'!$C$18*3.39*'DT-Prelim Calcs'!$C$20</f>
        <v>6.7347140329692135E-15</v>
      </c>
      <c r="FJ191" s="88">
        <f t="shared" si="222"/>
        <v>1</v>
      </c>
      <c r="FK191" s="110">
        <f>FI190*'DT-Prelim Calcs'!$C$11+FK190</f>
        <v>7.5332005600817276</v>
      </c>
      <c r="FL191" s="110">
        <f>FL190+0.5*FI191*'DT-Prelim Calcs'!$C$11^2+FK191*'DT-Prelim Calcs'!$C$11</f>
        <v>55.152419195732563</v>
      </c>
      <c r="FM191" s="110">
        <f>MIN('Drive Train'!$G$35-FG190*'DT-Prelim Calcs'!$C$21*'Drive Train'!$G$38,FM190+FG$2)</f>
        <v>11.10831643494341</v>
      </c>
      <c r="FN191" s="110">
        <f>'Drive Train'!$G$35-FG191*'DT-Prelim Calcs'!$C$21*'Drive Train'!$G$38</f>
        <v>11.10831643494341</v>
      </c>
      <c r="FO191" s="1">
        <f>IF(FL191&gt;='Drive Train'!$G$30,1,0)</f>
        <v>1</v>
      </c>
      <c r="FP191" s="110">
        <f t="shared" si="262"/>
        <v>0</v>
      </c>
      <c r="FQ191" s="119">
        <f>FQ190+'DT-Prelim Calcs'!$C$11</f>
        <v>7.4800000000000058</v>
      </c>
      <c r="FR191" s="2">
        <f>GB191/'Drive Train'!$G$35</f>
        <v>0.87467058542861498</v>
      </c>
      <c r="FS191" s="88">
        <f>FZ191*12*60/(PI() * 'Drive Train'!$G$17)/FR$2*FR191</f>
        <v>4110.8369398423247</v>
      </c>
      <c r="FT191" s="2">
        <f>('DT-Prelim Calcs'!$C$6*FR191-FS191)/('DT-Prelim Calcs'!$C$6*FR191)*'DT-Prelim Calcs'!$C$7*FR191</f>
        <v>0.24077181223899125</v>
      </c>
      <c r="FU191" s="110">
        <f>FT191/'DT-Prelim Calcs'!$C$7*('DT-Prelim Calcs'!$C$8-'DT-Prelim Calcs'!$C$9)+'DT-Prelim Calcs'!$C$9</f>
        <v>17.685372945073226</v>
      </c>
      <c r="FV191" s="110">
        <f t="shared" si="223"/>
        <v>17.685372945073226</v>
      </c>
      <c r="FW191" s="2">
        <f t="shared" si="263"/>
        <v>1.3877787807814457E-16</v>
      </c>
      <c r="FX191" s="110">
        <f>FW191*'DT-Prelim Calcs'!$C$21/FR$2/'DT-Prelim Calcs'!$C$19/'DT-Prelim Calcs'!$C$18*3.39*'DT-Prelim Calcs'!$C$20</f>
        <v>9.2774121882739154E-15</v>
      </c>
      <c r="FY191" s="88">
        <f t="shared" si="224"/>
        <v>1</v>
      </c>
      <c r="FZ191" s="110">
        <f>FX190*'DT-Prelim Calcs'!$C$11+FZ190</f>
        <v>6.8356819897037893</v>
      </c>
      <c r="GA191" s="110">
        <f>GA190+0.5*FX191*'DT-Prelim Calcs'!$C$11^2+FZ191*'DT-Prelim Calcs'!$C$11</f>
        <v>50.174353438278153</v>
      </c>
      <c r="GB191" s="110">
        <f>MIN('Drive Train'!$G$35-FV190*'DT-Prelim Calcs'!$C$21*'Drive Train'!$G$38,GB190+FV$2)</f>
        <v>11.10831643494341</v>
      </c>
      <c r="GC191" s="110">
        <f>'Drive Train'!$G$35-FV191*'DT-Prelim Calcs'!$C$21*'Drive Train'!$G$38</f>
        <v>11.10831643494341</v>
      </c>
      <c r="GD191" s="1">
        <f>IF(GA191&gt;='Drive Train'!$G$30,1,0)</f>
        <v>1</v>
      </c>
      <c r="GE191" s="110">
        <f t="shared" si="264"/>
        <v>0</v>
      </c>
      <c r="GF191" s="119">
        <f>GF190+'DT-Prelim Calcs'!$C$11</f>
        <v>7.4800000000000058</v>
      </c>
      <c r="GG191" s="2">
        <f>GQ191/'Drive Train'!$G$35</f>
        <v>0.87467058542518372</v>
      </c>
      <c r="GH191" s="88">
        <f>GO191*12*60/(PI() * 'Drive Train'!$G$17)/GG$2*GG191</f>
        <v>4110.836939793825</v>
      </c>
      <c r="GI191" s="2">
        <f>('DT-Prelim Calcs'!$C$6*GG191-GH191)/('DT-Prelim Calcs'!$C$6*GG191)*'DT-Prelim Calcs'!$C$7*GG191</f>
        <v>0.240771812245863</v>
      </c>
      <c r="GJ191" s="110">
        <f>GI191/'DT-Prelim Calcs'!$C$7*('DT-Prelim Calcs'!$C$8-'DT-Prelim Calcs'!$C$9)+'DT-Prelim Calcs'!$C$9</f>
        <v>17.685372945492354</v>
      </c>
      <c r="GK191" s="110">
        <f t="shared" si="265"/>
        <v>17.685372945492354</v>
      </c>
      <c r="GL191" s="2">
        <f t="shared" si="266"/>
        <v>8.7679585814015581E-12</v>
      </c>
      <c r="GM191" s="110">
        <f>GL191*'DT-Prelim Calcs'!$C$21/GG$2/'DT-Prelim Calcs'!$C$19/'DT-Prelim Calcs'!$C$18*3.39*'DT-Prelim Calcs'!$C$20</f>
        <v>3.25636136984838E-10</v>
      </c>
      <c r="GN191" s="88">
        <f t="shared" si="225"/>
        <v>1</v>
      </c>
      <c r="GO191" s="110">
        <f>GM190*'DT-Prelim Calcs'!$C$11+GO190</f>
        <v>12.304227581369926</v>
      </c>
      <c r="GP191" s="110">
        <f>GP190+0.5*GM191*'DT-Prelim Calcs'!$C$11^2+GO191*'DT-Prelim Calcs'!$C$11</f>
        <v>85.957318660130895</v>
      </c>
      <c r="GQ191" s="110">
        <f>MIN('Drive Train'!$G$35-GK190*'DT-Prelim Calcs'!$C$21*'Drive Train'!$G$38,GQ190+GK$2)</f>
        <v>11.108316434899832</v>
      </c>
      <c r="GR191" s="110">
        <f>'Drive Train'!$G$35-GK191*'DT-Prelim Calcs'!$C$21*'Drive Train'!$G$38</f>
        <v>11.108316434905687</v>
      </c>
      <c r="GS191" s="1">
        <f>IF(GP191&gt;='Drive Train'!$G$30,1,0)</f>
        <v>1</v>
      </c>
      <c r="GT191" s="110">
        <f t="shared" si="267"/>
        <v>0</v>
      </c>
      <c r="GU191" s="119">
        <f>GU190+'DT-Prelim Calcs'!$C$11</f>
        <v>7.4800000000000058</v>
      </c>
      <c r="GV191" s="2">
        <f>HF191/'Drive Train'!$G$35</f>
        <v>0.87467058542616216</v>
      </c>
      <c r="GW191" s="88">
        <f>HD191*12*60/(PI() * 'Drive Train'!$G$17)/GV$2*GV191</f>
        <v>4110.8369398076566</v>
      </c>
      <c r="GX191" s="2">
        <f>('DT-Prelim Calcs'!$C$6*GV191-GW191)/('DT-Prelim Calcs'!$C$6*GV191)*'DT-Prelim Calcs'!$C$7*GV191</f>
        <v>0.24077181224390298</v>
      </c>
      <c r="GY191" s="110">
        <f>GX191/'DT-Prelim Calcs'!$C$7*('DT-Prelim Calcs'!$C$8-'DT-Prelim Calcs'!$C$9)+'DT-Prelim Calcs'!$C$9</f>
        <v>17.685372945372805</v>
      </c>
      <c r="GZ191" s="110">
        <f t="shared" si="226"/>
        <v>17.685372945372805</v>
      </c>
      <c r="HA191" s="2">
        <f t="shared" si="268"/>
        <v>6.2672089740090087E-12</v>
      </c>
      <c r="HB191" s="110">
        <f>HA191*'DT-Prelim Calcs'!$C$21/GV$2/'DT-Prelim Calcs'!$C$19/'DT-Prelim Calcs'!$C$18*3.39*'DT-Prelim Calcs'!$C$20</f>
        <v>2.3275996356802786E-10</v>
      </c>
      <c r="HC191" s="88">
        <f t="shared" si="227"/>
        <v>1</v>
      </c>
      <c r="HD191" s="110">
        <f>HB190*'DT-Prelim Calcs'!$C$11+HD190</f>
        <v>12.304227581397559</v>
      </c>
      <c r="HE191" s="110">
        <f>HE190+0.5*HB191*'DT-Prelim Calcs'!$C$11^2+HD191*'DT-Prelim Calcs'!$C$11</f>
        <v>86.624935684200295</v>
      </c>
      <c r="HF191" s="110">
        <f>MIN('Drive Train'!$G$35-GZ190*'DT-Prelim Calcs'!$C$21*'Drive Train'!$G$38,HF190+GZ$2)</f>
        <v>11.108316434912259</v>
      </c>
      <c r="HG191" s="110">
        <f>'Drive Train'!$G$35-GZ191*'DT-Prelim Calcs'!$C$21*'Drive Train'!$G$38</f>
        <v>11.108316434916446</v>
      </c>
      <c r="HH191" s="1">
        <f>IF(HE191&gt;='Drive Train'!$G$30,1,0)</f>
        <v>1</v>
      </c>
      <c r="HI191" s="110">
        <f t="shared" si="269"/>
        <v>0</v>
      </c>
      <c r="HJ191" s="119">
        <f>HJ190+'DT-Prelim Calcs'!$C$11</f>
        <v>7.4800000000000058</v>
      </c>
      <c r="HK191" s="2">
        <f>HU191/'Drive Train'!$G$35</f>
        <v>0.87467058542663634</v>
      </c>
      <c r="HL191" s="88">
        <f>HS191*12*60/(PI() * 'Drive Train'!$G$17)/HK$2*HK191</f>
        <v>4110.8369398143595</v>
      </c>
      <c r="HM191" s="2">
        <f>('DT-Prelim Calcs'!$C$6*HK191-HL191)/('DT-Prelim Calcs'!$C$6*HK191)*'DT-Prelim Calcs'!$C$7*HK191</f>
        <v>0.24077181224295321</v>
      </c>
      <c r="HN191" s="110">
        <f>HM191/'DT-Prelim Calcs'!$C$7*('DT-Prelim Calcs'!$C$8-'DT-Prelim Calcs'!$C$9)+'DT-Prelim Calcs'!$C$9</f>
        <v>17.685372945314878</v>
      </c>
      <c r="HO191" s="110">
        <f t="shared" si="228"/>
        <v>17.685372945314878</v>
      </c>
      <c r="HP191" s="2">
        <f t="shared" si="270"/>
        <v>5.0554282982062659E-12</v>
      </c>
      <c r="HQ191" s="110">
        <f>HP191*'DT-Prelim Calcs'!$C$21/HK$2/'DT-Prelim Calcs'!$C$19/'DT-Prelim Calcs'!$C$18*3.39*'DT-Prelim Calcs'!$C$20</f>
        <v>1.8775523704271105E-10</v>
      </c>
      <c r="HR191" s="88">
        <f t="shared" si="229"/>
        <v>1</v>
      </c>
      <c r="HS191" s="110">
        <f>HQ190*'DT-Prelim Calcs'!$C$11+HS190</f>
        <v>12.304227581410949</v>
      </c>
      <c r="HT191" s="110">
        <f>HT190+0.5*HQ191*'DT-Prelim Calcs'!$C$11^2+HS191*'DT-Prelim Calcs'!$C$11</f>
        <v>87.09365844899142</v>
      </c>
      <c r="HU191" s="110">
        <f>MIN('Drive Train'!$G$35-HO190*'DT-Prelim Calcs'!$C$21*'Drive Train'!$G$38,HU190+HO$2)</f>
        <v>11.108316434918281</v>
      </c>
      <c r="HV191" s="110">
        <f>'Drive Train'!$G$35-HO191*'DT-Prelim Calcs'!$C$21*'Drive Train'!$G$38</f>
        <v>11.10831643492166</v>
      </c>
      <c r="HW191" s="1">
        <f>IF(HT191&gt;='Drive Train'!$G$30,1,0)</f>
        <v>1</v>
      </c>
      <c r="HX191" s="110">
        <f t="shared" si="271"/>
        <v>0</v>
      </c>
      <c r="HY191" s="119">
        <f>HY190+'DT-Prelim Calcs'!$C$11</f>
        <v>7.4800000000000058</v>
      </c>
      <c r="HZ191" s="2">
        <f>IJ191/'Drive Train'!$G$35</f>
        <v>0.87467058542689147</v>
      </c>
      <c r="IA191" s="88">
        <f>IH191*12*60/(PI() * 'Drive Train'!$G$17)/HZ$2*HZ191</f>
        <v>4110.8369398179639</v>
      </c>
      <c r="IB191" s="2">
        <f>('DT-Prelim Calcs'!$C$6*HZ191-IA191)/('DT-Prelim Calcs'!$C$6*HZ191)*'DT-Prelim Calcs'!$C$7*HZ191</f>
        <v>0.24077181224244271</v>
      </c>
      <c r="IC191" s="110">
        <f>IB191/'DT-Prelim Calcs'!$C$7*('DT-Prelim Calcs'!$C$8-'DT-Prelim Calcs'!$C$9)+'DT-Prelim Calcs'!$C$9</f>
        <v>17.685372945283742</v>
      </c>
      <c r="ID191" s="110">
        <f t="shared" si="230"/>
        <v>17.685372945283742</v>
      </c>
      <c r="IE191" s="2">
        <f t="shared" si="272"/>
        <v>4.4040882052343022E-12</v>
      </c>
      <c r="IF191" s="110">
        <f>IE191*'DT-Prelim Calcs'!$C$21/HZ$2/'DT-Prelim Calcs'!$C$19/'DT-Prelim Calcs'!$C$18*3.39*'DT-Prelim Calcs'!$C$20</f>
        <v>1.6356490017357505E-10</v>
      </c>
      <c r="IG191" s="88">
        <f t="shared" si="231"/>
        <v>1</v>
      </c>
      <c r="IH191" s="110">
        <f>IF190*'DT-Prelim Calcs'!$C$11+IH190</f>
        <v>12.304227581418148</v>
      </c>
      <c r="II191" s="110">
        <f>II190+0.5*IF191*'DT-Prelim Calcs'!$C$11^2+IH191*'DT-Prelim Calcs'!$C$11</f>
        <v>87.422723820258554</v>
      </c>
      <c r="IJ191" s="110">
        <f>MIN('Drive Train'!$G$35-ID190*'DT-Prelim Calcs'!$C$21*'Drive Train'!$G$38,IJ190+ID$2)</f>
        <v>11.108316434921521</v>
      </c>
      <c r="IK191" s="110">
        <f>'Drive Train'!$G$35-ID191*'DT-Prelim Calcs'!$C$21*'Drive Train'!$G$38</f>
        <v>11.108316434924463</v>
      </c>
      <c r="IL191" s="1">
        <f>IF(II191&gt;='Drive Train'!$G$30,1,0)</f>
        <v>1</v>
      </c>
      <c r="IM191" s="110">
        <f t="shared" si="273"/>
        <v>0</v>
      </c>
      <c r="IN191" s="119">
        <f>IN190+'DT-Prelim Calcs'!$C$11</f>
        <v>7.4800000000000058</v>
      </c>
      <c r="IO191" s="2">
        <f>IY191/'Drive Train'!$G$35</f>
        <v>0.8746705854270409</v>
      </c>
      <c r="IP191" s="88">
        <f>IW191*12*60/(PI() * 'Drive Train'!$G$17)/IO$2*IO191</f>
        <v>4110.8369398200766</v>
      </c>
      <c r="IQ191" s="2">
        <f>('DT-Prelim Calcs'!$C$6*IO191-IP191)/('DT-Prelim Calcs'!$C$6*IO191)*'DT-Prelim Calcs'!$C$7*IO191</f>
        <v>0.24077181224214336</v>
      </c>
      <c r="IR191" s="110">
        <f>IQ191/'DT-Prelim Calcs'!$C$7*('DT-Prelim Calcs'!$C$8-'DT-Prelim Calcs'!$C$9)+'DT-Prelim Calcs'!$C$9</f>
        <v>17.685372945265485</v>
      </c>
      <c r="IS191" s="110">
        <f t="shared" si="232"/>
        <v>17.685372945265485</v>
      </c>
      <c r="IT191" s="2">
        <f t="shared" si="274"/>
        <v>4.0220882180364015E-12</v>
      </c>
      <c r="IU191" s="110">
        <f>IT191*'DT-Prelim Calcs'!$C$21/IO$2/'DT-Prelim Calcs'!$C$19/'DT-Prelim Calcs'!$C$18*3.39*'DT-Prelim Calcs'!$C$20</f>
        <v>1.4937767529055129E-10</v>
      </c>
      <c r="IV191" s="88">
        <f t="shared" si="233"/>
        <v>1</v>
      </c>
      <c r="IW191" s="110">
        <f>IU190*'DT-Prelim Calcs'!$C$11+IW190</f>
        <v>12.304227581422372</v>
      </c>
      <c r="IX191" s="110">
        <f>IX190+0.5*IU191*'DT-Prelim Calcs'!$C$11^2+IW191*'DT-Prelim Calcs'!$C$11</f>
        <v>87.655441601714472</v>
      </c>
      <c r="IY191" s="110">
        <f>MIN('Drive Train'!$G$35-IS190*'DT-Prelim Calcs'!$C$21*'Drive Train'!$G$38,IY190+IS$2)</f>
        <v>11.108316434923418</v>
      </c>
      <c r="IZ191" s="110">
        <f>'Drive Train'!$G$35-IS191*'DT-Prelim Calcs'!$C$21*'Drive Train'!$G$38</f>
        <v>11.108316434926106</v>
      </c>
      <c r="JA191" s="1">
        <f>IF(IX191&gt;='Drive Train'!$G$30,1,0)</f>
        <v>1</v>
      </c>
      <c r="JB191" s="110">
        <f t="shared" si="275"/>
        <v>0</v>
      </c>
      <c r="JC191" s="119">
        <f>JC190+'DT-Prelim Calcs'!$C$11</f>
        <v>7.4800000000000058</v>
      </c>
      <c r="JD191" s="2">
        <f>JN191/'Drive Train'!$G$35</f>
        <v>0.87467058542712872</v>
      </c>
      <c r="JE191" s="88">
        <f>JL191*12*60/(PI() * 'Drive Train'!$G$17)/JD$2*JD191</f>
        <v>4110.8369398213172</v>
      </c>
      <c r="JF191" s="2">
        <f>('DT-Prelim Calcs'!$C$6*JD191-JE191)/('DT-Prelim Calcs'!$C$6*JD191)*'DT-Prelim Calcs'!$C$7*JD191</f>
        <v>0.24077181224196775</v>
      </c>
      <c r="JG191" s="110">
        <f>JF191/'DT-Prelim Calcs'!$C$7*('DT-Prelim Calcs'!$C$8-'DT-Prelim Calcs'!$C$9)+'DT-Prelim Calcs'!$C$9</f>
        <v>17.68537294525477</v>
      </c>
      <c r="JH191" s="110">
        <f t="shared" si="234"/>
        <v>17.68537294525477</v>
      </c>
      <c r="JI191" s="2">
        <f t="shared" si="276"/>
        <v>3.797961944940198E-12</v>
      </c>
      <c r="JJ191" s="110">
        <f>JI191*'DT-Prelim Calcs'!$C$21/JD$2/'DT-Prelim Calcs'!$C$19/'DT-Prelim Calcs'!$C$18*3.39*'DT-Prelim Calcs'!$C$20</f>
        <v>1.4105377491051662E-10</v>
      </c>
      <c r="JK191" s="88">
        <f t="shared" si="235"/>
        <v>1</v>
      </c>
      <c r="JL191" s="110">
        <f>JJ190*'DT-Prelim Calcs'!$C$11+JL190</f>
        <v>12.304227581424849</v>
      </c>
      <c r="JM191" s="110">
        <f>JM190+0.5*JJ191*'DT-Prelim Calcs'!$C$11^2+JL191*'DT-Prelim Calcs'!$C$11</f>
        <v>87.813074345874909</v>
      </c>
      <c r="JN191" s="110">
        <f>MIN('Drive Train'!$G$35-JH190*'DT-Prelim Calcs'!$C$21*'Drive Train'!$G$38,JN190+JH$2)</f>
        <v>11.108316434924534</v>
      </c>
      <c r="JO191" s="110">
        <f>'Drive Train'!$G$35-JH191*'DT-Prelim Calcs'!$C$21*'Drive Train'!$G$38</f>
        <v>11.108316434927071</v>
      </c>
      <c r="JP191" s="1">
        <f>IF(JM191&gt;='Drive Train'!$G$30,1,0)</f>
        <v>1</v>
      </c>
      <c r="JQ191" s="110">
        <f>MIN(JG191,'DT-Prelim Calcs'!$C$10)*'DT-Prelim Calcs'!$C$11*1000/60/60*(1-JP191)</f>
        <v>0</v>
      </c>
      <c r="JR191" s="119">
        <f>JR190+'DT-Prelim Calcs'!$C$11</f>
        <v>7.4800000000000058</v>
      </c>
      <c r="JS191" s="2">
        <f>KC191/'Drive Train'!$G$35</f>
        <v>0.8746705854271607</v>
      </c>
      <c r="JT191" s="88">
        <f>KA191*12*60/(PI() * 'Drive Train'!$G$17)/JS$2*JS191</f>
        <v>4110.8369398217719</v>
      </c>
      <c r="JU191" s="2">
        <f>('DT-Prelim Calcs'!$C$6*JS191-JT191)/('DT-Prelim Calcs'!$C$6*JS191)*'DT-Prelim Calcs'!$C$7*JS191</f>
        <v>0.240771812241903</v>
      </c>
      <c r="JV191" s="110">
        <f>JU191/'DT-Prelim Calcs'!$C$7*('DT-Prelim Calcs'!$C$8-'DT-Prelim Calcs'!$C$9)+'DT-Prelim Calcs'!$C$9</f>
        <v>17.685372945250823</v>
      </c>
      <c r="JW191" s="110">
        <f t="shared" si="236"/>
        <v>17.685372945250823</v>
      </c>
      <c r="JX191" s="2">
        <f t="shared" si="277"/>
        <v>3.7154168630593176E-12</v>
      </c>
      <c r="JY191" s="110">
        <f>JX191*'DT-Prelim Calcs'!$C$21/JS$2/'DT-Prelim Calcs'!$C$19/'DT-Prelim Calcs'!$C$18*3.39*'DT-Prelim Calcs'!$C$20</f>
        <v>1.3798810559408033E-10</v>
      </c>
      <c r="JZ191" s="88">
        <f t="shared" si="237"/>
        <v>1</v>
      </c>
      <c r="KA191" s="110">
        <f>JY190*'DT-Prelim Calcs'!$C$11+KA190</f>
        <v>12.304227581425758</v>
      </c>
      <c r="KB191" s="110">
        <f>KB190+0.5*JY191*'DT-Prelim Calcs'!$C$11^2+KA191*'DT-Prelim Calcs'!$C$11</f>
        <v>87.875164429206677</v>
      </c>
      <c r="KC191" s="110">
        <f>MIN('Drive Train'!$G$35-JW190*'DT-Prelim Calcs'!$C$21*'Drive Train'!$G$38,KC190+JW$2)</f>
        <v>11.108316434924941</v>
      </c>
      <c r="KD191" s="110">
        <f>'Drive Train'!$G$35-JW191*'DT-Prelim Calcs'!$C$21*'Drive Train'!$G$38</f>
        <v>11.108316434927426</v>
      </c>
      <c r="KE191" s="1">
        <f>IF(KB191&gt;='Drive Train'!$G$30,1,0)</f>
        <v>1</v>
      </c>
      <c r="KF191" s="110">
        <f>MIN(JV191,'DT-Prelim Calcs'!$C$10)*'DT-Prelim Calcs'!$C$11*1000/60/60*(1-KE191)</f>
        <v>0</v>
      </c>
      <c r="KG191" s="119">
        <f>KG190+'DT-Prelim Calcs'!$C$11</f>
        <v>7.4800000000000058</v>
      </c>
      <c r="KH191" s="2">
        <f>KR191/'Drive Train'!$G$35</f>
        <v>0.87467058542715836</v>
      </c>
      <c r="KI191" s="88">
        <f>KP191*12*60/(PI() * 'Drive Train'!$G$17)/KH$2*KH191</f>
        <v>4110.8369398217374</v>
      </c>
      <c r="KJ191" s="2">
        <f>('DT-Prelim Calcs'!$C$6*KH191-KI191)/('DT-Prelim Calcs'!$C$6*KH191)*'DT-Prelim Calcs'!$C$7*KH191</f>
        <v>0.24077181224190802</v>
      </c>
      <c r="KK191" s="110">
        <f>KJ191/'DT-Prelim Calcs'!$C$7*('DT-Prelim Calcs'!$C$8-'DT-Prelim Calcs'!$C$9)+'DT-Prelim Calcs'!$C$9</f>
        <v>17.685372945251128</v>
      </c>
      <c r="KL191" s="110">
        <f t="shared" si="238"/>
        <v>17.685372945251128</v>
      </c>
      <c r="KM191" s="2">
        <f t="shared" si="278"/>
        <v>3.721745134299681E-12</v>
      </c>
      <c r="KN191" s="110">
        <f>KM191*'DT-Prelim Calcs'!$C$21/KH$2/'DT-Prelim Calcs'!$C$19/'DT-Prelim Calcs'!$C$18*3.39*'DT-Prelim Calcs'!$C$20</f>
        <v>1.3822313336951663E-10</v>
      </c>
      <c r="KO191" s="88">
        <f t="shared" si="239"/>
        <v>1</v>
      </c>
      <c r="KP191" s="110">
        <f>KN190*'DT-Prelim Calcs'!$C$11+KP190</f>
        <v>12.304227581425691</v>
      </c>
      <c r="KQ191" s="110">
        <f>KQ190+0.5*KN191*'DT-Prelim Calcs'!$C$11^2+KP191*'DT-Prelim Calcs'!$C$11</f>
        <v>87.870608993247757</v>
      </c>
      <c r="KR191" s="110">
        <f>MIN('Drive Train'!$G$35-KL190*'DT-Prelim Calcs'!$C$21*'Drive Train'!$G$38,KR190+KL$2)</f>
        <v>11.108316434924911</v>
      </c>
      <c r="KS191" s="110">
        <f>'Drive Train'!$G$35-KL191*'DT-Prelim Calcs'!$C$21*'Drive Train'!$G$38</f>
        <v>11.108316434927398</v>
      </c>
      <c r="KT191" s="1">
        <f>IF(KQ191&gt;='Drive Train'!$G$30,1,0)</f>
        <v>1</v>
      </c>
      <c r="KU191" s="110">
        <f>MIN(KK191,'DT-Prelim Calcs'!$C$10)*'DT-Prelim Calcs'!$C$11*1000/60/60*(1-KT191)</f>
        <v>0</v>
      </c>
      <c r="KV191" s="119">
        <f>KV190+'DT-Prelim Calcs'!$C$11</f>
        <v>7.4800000000000058</v>
      </c>
      <c r="KW191" s="2">
        <f>LG191/'Drive Train'!$G$35</f>
        <v>0.8746705854271607</v>
      </c>
      <c r="KX191" s="88">
        <f>LE191*12*60/(PI() * 'Drive Train'!$G$17)/KW$2*KW191</f>
        <v>4110.836939821771</v>
      </c>
      <c r="KY191" s="2">
        <f>('DT-Prelim Calcs'!$C$6*KW191-KX191)/('DT-Prelim Calcs'!$C$6*KW191)*'DT-Prelim Calcs'!$C$7*KW191</f>
        <v>0.24077181224190319</v>
      </c>
      <c r="KZ191" s="110">
        <f>KY191/'DT-Prelim Calcs'!$C$7*('DT-Prelim Calcs'!$C$8-'DT-Prelim Calcs'!$C$9)+'DT-Prelim Calcs'!$C$9</f>
        <v>17.685372945250833</v>
      </c>
      <c r="LA191" s="110">
        <f t="shared" si="240"/>
        <v>17.685372945250833</v>
      </c>
      <c r="LB191" s="2">
        <f t="shared" si="279"/>
        <v>3.715611152088627E-12</v>
      </c>
      <c r="LC191" s="110">
        <f>LB191*'DT-Prelim Calcs'!$C$21/KW$2/'DT-Prelim Calcs'!$C$19/'DT-Prelim Calcs'!$C$18*3.39*'DT-Prelim Calcs'!$C$20</f>
        <v>1.3799532135911568E-10</v>
      </c>
      <c r="LD191" s="88">
        <f t="shared" si="241"/>
        <v>1</v>
      </c>
      <c r="LE191" s="110">
        <f>LC190*'DT-Prelim Calcs'!$C$11+LE190</f>
        <v>12.304227581425756</v>
      </c>
      <c r="LF191" s="110">
        <f>LF190+0.5*LC191*'DT-Prelim Calcs'!$C$11^2+LE191*'DT-Prelim Calcs'!$C$11</f>
        <v>87.874949344731263</v>
      </c>
      <c r="LG191" s="110">
        <f>MIN('Drive Train'!$G$35-LA190*'DT-Prelim Calcs'!$C$21*'Drive Train'!$G$38,LG190+LA$2)</f>
        <v>11.108316434924941</v>
      </c>
      <c r="LH191" s="110">
        <f>'Drive Train'!$G$35-LA191*'DT-Prelim Calcs'!$C$21*'Drive Train'!$G$38</f>
        <v>11.108316434927424</v>
      </c>
      <c r="LI191" s="1">
        <f>IF(LF191&gt;='Drive Train'!$G$30,1,0)</f>
        <v>1</v>
      </c>
      <c r="LJ191" s="110">
        <f>MIN(KZ191,'DT-Prelim Calcs'!$C$10)*'DT-Prelim Calcs'!$C$11*1000/60/60*(1-LI191)</f>
        <v>0</v>
      </c>
      <c r="LK191" s="119">
        <f>LK190+'DT-Prelim Calcs'!$C$11</f>
        <v>7.4800000000000058</v>
      </c>
      <c r="LL191" s="2">
        <f>LV191/'Drive Train'!$G$35</f>
        <v>0.87467058542715892</v>
      </c>
      <c r="LM191" s="88">
        <f>LT191*12*60/(PI() * 'Drive Train'!$G$17)/LL$2*LL191</f>
        <v>4110.8369398217465</v>
      </c>
      <c r="LN191" s="2">
        <f>('DT-Prelim Calcs'!$C$6*LL191-LM191)/('DT-Prelim Calcs'!$C$6*LL191)*'DT-Prelim Calcs'!$C$7*LL191</f>
        <v>0.24077181224190666</v>
      </c>
      <c r="LO191" s="110">
        <f>LN191/'DT-Prelim Calcs'!$C$7*('DT-Prelim Calcs'!$C$8-'DT-Prelim Calcs'!$C$9)+'DT-Prelim Calcs'!$C$9</f>
        <v>17.685372945251046</v>
      </c>
      <c r="LP191" s="110">
        <f t="shared" si="242"/>
        <v>17.685372945251046</v>
      </c>
      <c r="LQ191" s="2">
        <f t="shared" si="280"/>
        <v>3.7200797997627433E-12</v>
      </c>
      <c r="LR191" s="110">
        <f>LQ191*'DT-Prelim Calcs'!$C$21/LL$2/'DT-Prelim Calcs'!$C$19/'DT-Prelim Calcs'!$C$18*3.39*'DT-Prelim Calcs'!$C$20</f>
        <v>1.3816128395492813E-10</v>
      </c>
      <c r="LS191" s="88">
        <f t="shared" si="243"/>
        <v>1</v>
      </c>
      <c r="LT191" s="110">
        <f>LR190*'DT-Prelim Calcs'!$C$11+LT190</f>
        <v>12.304227581425708</v>
      </c>
      <c r="LU191" s="110">
        <f>LU190+0.5*LR191*'DT-Prelim Calcs'!$C$11^2+LT191*'DT-Prelim Calcs'!$C$11</f>
        <v>87.872073761012942</v>
      </c>
      <c r="LV191" s="110">
        <f>MIN('Drive Train'!$G$35-LP190*'DT-Prelim Calcs'!$C$21*'Drive Train'!$G$38,LV190+LP$2)</f>
        <v>11.108316434924918</v>
      </c>
      <c r="LW191" s="110">
        <f>'Drive Train'!$G$35-LP191*'DT-Prelim Calcs'!$C$21*'Drive Train'!$G$38</f>
        <v>11.108316434927405</v>
      </c>
      <c r="LX191" s="1">
        <f>IF(LU191&gt;='Drive Train'!$G$30,1,0)</f>
        <v>1</v>
      </c>
      <c r="LY191" s="110">
        <f>MIN(LO191,'DT-Prelim Calcs'!$C$10)*'DT-Prelim Calcs'!$C$11*1000/60/60*(1-LX191)</f>
        <v>0</v>
      </c>
      <c r="LZ191" s="119">
        <f>LZ190+'DT-Prelim Calcs'!$C$11</f>
        <v>7.4800000000000058</v>
      </c>
    </row>
    <row r="192" spans="18:338" x14ac:dyDescent="0.2">
      <c r="R192" s="119">
        <f>R191+'DT-Prelim Calcs'!$C$11</f>
        <v>7.5200000000000058</v>
      </c>
      <c r="S192" s="2">
        <f>AG192/'Drive Train'!$G$35</f>
        <v>0</v>
      </c>
      <c r="T192" s="88">
        <f>AE192*12*60/(PI() * 'Drive Train'!$G$17)/S$2*ABS(S192)</f>
        <v>0</v>
      </c>
      <c r="U192" s="2">
        <f>IF(OR(AD191=1,AND($C$32=Motors!$C$28,'DT-Prelim Calcs'!AI191=1)),0,IF(AG192=0,-(V191+$C$9)/($C$8-$C$9)*$C$7,($C$6*S192-T192)/($C$6*S192)*$C$7*S192))</f>
        <v>0</v>
      </c>
      <c r="V192" s="110">
        <f>IF(AND(AD191=1,AI191=1),0,ABS(U192/$C$7*($C$8-$C$9)+$C$9) *'Drive Train'!$K$55 + V191*(1-'Drive Train'!$K$55))</f>
        <v>0</v>
      </c>
      <c r="W192" s="110">
        <f t="shared" si="196"/>
        <v>0</v>
      </c>
      <c r="X192" s="2">
        <f>MAX(MIN(IF(AND(AI191=1,AG192&lt;0),-1,1)*(W192-$C$9)/($C$8-$C$9)*$C$7-$C$29*AE192/T$2 -  AI191*$C$29/2,X$2),MAX(X$4:X191)*-1)</f>
        <v>-0.19877611615902296</v>
      </c>
      <c r="Y192" s="110">
        <f t="shared" si="197"/>
        <v>0</v>
      </c>
      <c r="Z192" s="110">
        <f t="shared" si="198"/>
        <v>0</v>
      </c>
      <c r="AA192" s="110">
        <f t="shared" si="199"/>
        <v>0</v>
      </c>
      <c r="AB192" s="110" t="e">
        <f t="shared" si="200"/>
        <v>#N/A</v>
      </c>
      <c r="AC192" s="88">
        <f t="shared" si="244"/>
        <v>0</v>
      </c>
      <c r="AD192" s="1">
        <f t="shared" si="201"/>
        <v>1</v>
      </c>
      <c r="AE192" s="110">
        <f t="shared" si="202"/>
        <v>0</v>
      </c>
      <c r="AF192" s="110" t="e">
        <f t="shared" si="203"/>
        <v>#N/A</v>
      </c>
      <c r="AG192" s="110">
        <f>IF(AI191=0,MIN('Drive Train'!$G$35-W191*$C$21*'Drive Train'!$G$38,AG191+W$2)-$C$3,IF(AE191-1&lt;=0,0,IF($C$32=Motors!$C$26,MAX(ABS('Drive Train'!$G$35-W191*$C$21*'Drive Train'!$G$38)*-1,AG191-W$2),MAX(0,ABS('Drive Train'!$G$35-W191*$C$21*'Drive Train'!$G$38)*-1,AG191-W$2))))</f>
        <v>0</v>
      </c>
      <c r="AH192" s="110">
        <f>'Drive Train'!$G$35-ABS(W192)*'DT-Prelim Calcs'!$C$21*'Drive Train'!$G$38</f>
        <v>12.7</v>
      </c>
      <c r="AI192" s="1">
        <f>IF(AJ192&gt;='Drive Train'!$G$30,1,0)</f>
        <v>1</v>
      </c>
      <c r="AJ192" s="110">
        <f>AJ191+0.5*Y192*'DT-Prelim Calcs'!$C$11^2+AE192*'DT-Prelim Calcs'!$C$11</f>
        <v>27.383415475911544</v>
      </c>
      <c r="AK192" s="110">
        <f t="shared" si="281"/>
        <v>0</v>
      </c>
      <c r="AL192" s="119">
        <f>AL191+'DT-Prelim Calcs'!$C$11</f>
        <v>7.5200000000000058</v>
      </c>
      <c r="AM192" s="2">
        <f>AW192/'Drive Train'!$G$35</f>
        <v>0.82597482092772279</v>
      </c>
      <c r="AN192" s="88">
        <f>AU192*12*60/(PI() * 'Drive Train'!$G$17)/AM$2*AM192</f>
        <v>3364.9869748056308</v>
      </c>
      <c r="AO192" s="2">
        <f>('DT-Prelim Calcs'!$C$6*AM192-AN192)/('DT-Prelim Calcs'!$C$6*AM192)*'DT-Prelim Calcs'!$C$7*AM192</f>
        <v>0.35218757379645571</v>
      </c>
      <c r="AP192" s="110">
        <f>AO192/'DT-Prelim Calcs'!$C$7*('DT-Prelim Calcs'!$C$8-'DT-Prelim Calcs'!$C$9)+'DT-Prelim Calcs'!$C$9</f>
        <v>24.480944217372478</v>
      </c>
      <c r="AQ192" s="110">
        <f t="shared" si="205"/>
        <v>24.480944217372478</v>
      </c>
      <c r="AR192" s="2">
        <f t="shared" si="245"/>
        <v>0.14348082537723916</v>
      </c>
      <c r="AS192" s="110">
        <f>AR192*'DT-Prelim Calcs'!$C$21/AM$2/'DT-Prelim Calcs'!$C$19/'DT-Prelim Calcs'!$C$18*3.39*'DT-Prelim Calcs'!$C$20</f>
        <v>1.5986346630222679</v>
      </c>
      <c r="AT192" s="88">
        <f t="shared" si="206"/>
        <v>0</v>
      </c>
      <c r="AU192" s="110">
        <f>AS191*'DT-Prelim Calcs'!$C$11+AU191</f>
        <v>35.551992935521291</v>
      </c>
      <c r="AV192" s="110">
        <f>AV191+0.5*AS192*'DT-Prelim Calcs'!$C$11^2+AU192*'DT-Prelim Calcs'!$C$11</f>
        <v>171.37576629378032</v>
      </c>
      <c r="AW192" s="110">
        <f>MIN('Drive Train'!$G$35-AQ191*'DT-Prelim Calcs'!$C$21*'Drive Train'!$G$38,AW191+AQ$2)</f>
        <v>10.489880225782079</v>
      </c>
      <c r="AX192" s="110">
        <f>'Drive Train'!$G$35-AQ192*'DT-Prelim Calcs'!$C$21*'Drive Train'!$G$38</f>
        <v>10.496715020436476</v>
      </c>
      <c r="AY192" s="1">
        <f>IF(AV192&gt;='Drive Train'!$G$30,1,0)</f>
        <v>1</v>
      </c>
      <c r="AZ192" s="110">
        <f t="shared" si="246"/>
        <v>0</v>
      </c>
      <c r="BA192" s="119">
        <f>BA191+'DT-Prelim Calcs'!$C$11</f>
        <v>7.5200000000000058</v>
      </c>
      <c r="BB192" s="2">
        <f>BL192/'Drive Train'!$G$35</f>
        <v>0.87266277851512064</v>
      </c>
      <c r="BC192" s="88">
        <f>BJ192*12*60/(PI() * 'Drive Train'!$G$17)/BB$2*BB192</f>
        <v>4080.4383947005363</v>
      </c>
      <c r="BD192" s="2">
        <f>('DT-Prelim Calcs'!$C$6*BB192-BC192)/('DT-Prelim Calcs'!$C$6*BB192)*'DT-Prelim Calcs'!$C$7*BB192</f>
        <v>0.24528017925978657</v>
      </c>
      <c r="BE192" s="110">
        <f>BD192/'DT-Prelim Calcs'!$C$7*('DT-Prelim Calcs'!$C$8-'DT-Prelim Calcs'!$C$9)+'DT-Prelim Calcs'!$C$9</f>
        <v>17.960351359107548</v>
      </c>
      <c r="BF192" s="110">
        <f t="shared" si="207"/>
        <v>17.960351359107548</v>
      </c>
      <c r="BG192" s="2">
        <f t="shared" si="247"/>
        <v>5.7389434280732121E-3</v>
      </c>
      <c r="BH192" s="110">
        <f>BG192*'DT-Prelim Calcs'!$C$21/BB$2/'DT-Prelim Calcs'!$C$19/'DT-Prelim Calcs'!$C$18*3.39*'DT-Prelim Calcs'!$C$20</f>
        <v>9.9465582222636295E-2</v>
      </c>
      <c r="BI192" s="88">
        <f t="shared" si="208"/>
        <v>1</v>
      </c>
      <c r="BJ192" s="110">
        <f>BH191*'DT-Prelim Calcs'!$C$11+BJ191</f>
        <v>26.231445213721191</v>
      </c>
      <c r="BK192" s="110">
        <f>BK191+0.5*BH192*'DT-Prelim Calcs'!$C$11^2+BJ192*'DT-Prelim Calcs'!$C$11</f>
        <v>157.50868106546073</v>
      </c>
      <c r="BL192" s="110">
        <f>MIN('Drive Train'!$G$35-BF191*'DT-Prelim Calcs'!$C$21*'Drive Train'!$G$38,BL191+BF$2)</f>
        <v>11.082817287142031</v>
      </c>
      <c r="BM192" s="110">
        <f>'Drive Train'!$G$35-BF192*'DT-Prelim Calcs'!$C$21*'Drive Train'!$G$38</f>
        <v>11.08356837768032</v>
      </c>
      <c r="BN192" s="1">
        <f>IF(BK192&gt;='Drive Train'!$G$30,1,0)</f>
        <v>1</v>
      </c>
      <c r="BO192" s="110">
        <f t="shared" si="248"/>
        <v>0</v>
      </c>
      <c r="BP192" s="119">
        <f>BP191+'DT-Prelim Calcs'!$C$11</f>
        <v>7.5200000000000058</v>
      </c>
      <c r="BQ192" s="2">
        <f>CA192/'Drive Train'!$G$35</f>
        <v>0.87465406872434681</v>
      </c>
      <c r="BR192" s="88">
        <f>BY192*12*60/(PI() * 'Drive Train'!$G$17)/BQ$2*BQ192</f>
        <v>4110.5908145926169</v>
      </c>
      <c r="BS192" s="2">
        <f>('DT-Prelim Calcs'!$C$6*BQ192-BR192)/('DT-Prelim Calcs'!$C$6*BQ192)*'DT-Prelim Calcs'!$C$7*BQ192</f>
        <v>0.24080794776167316</v>
      </c>
      <c r="BT192" s="110">
        <f>BS192/'DT-Prelim Calcs'!$C$7*('DT-Prelim Calcs'!$C$8-'DT-Prelim Calcs'!$C$9)+'DT-Prelim Calcs'!$C$9</f>
        <v>17.687576955676519</v>
      </c>
      <c r="BU192" s="110">
        <f t="shared" si="209"/>
        <v>17.687576955676519</v>
      </c>
      <c r="BV192" s="2">
        <f t="shared" si="249"/>
        <v>4.6004693866008584E-5</v>
      </c>
      <c r="BW192" s="110">
        <f>BV192*'DT-Prelim Calcs'!$C$21/BQ$2/'DT-Prelim Calcs'!$C$19/'DT-Prelim Calcs'!$C$18*3.39*'DT-Prelim Calcs'!$C$20</f>
        <v>1.082102986830587E-3</v>
      </c>
      <c r="BX192" s="88">
        <f t="shared" si="210"/>
        <v>1</v>
      </c>
      <c r="BY192" s="110">
        <f>BW191*'DT-Prelim Calcs'!$C$11+BY191</f>
        <v>19.426931422926938</v>
      </c>
      <c r="BZ192" s="110">
        <f>BZ191+0.5*BW192*'DT-Prelim Calcs'!$C$11^2+BY192*'DT-Prelim Calcs'!$C$11</f>
        <v>129.85398261094949</v>
      </c>
      <c r="CA192" s="110">
        <f>MIN('Drive Train'!$G$35-BU191*'DT-Prelim Calcs'!$C$21*'Drive Train'!$G$38,CA191+BU$2)</f>
        <v>11.108106672799204</v>
      </c>
      <c r="CB192" s="110">
        <f>'Drive Train'!$G$35-BU192*'DT-Prelim Calcs'!$C$21*'Drive Train'!$G$38</f>
        <v>11.108118073989113</v>
      </c>
      <c r="CC192" s="1">
        <f>IF(BZ192&gt;='Drive Train'!$G$30,1,0)</f>
        <v>1</v>
      </c>
      <c r="CD192" s="110">
        <f t="shared" si="250"/>
        <v>0</v>
      </c>
      <c r="CE192" s="119">
        <f>CE191+'DT-Prelim Calcs'!$C$11</f>
        <v>7.5200000000000058</v>
      </c>
      <c r="CF192" s="2">
        <f>CP192/'Drive Train'!$G$35</f>
        <v>0.87467055819810091</v>
      </c>
      <c r="CG192" s="88">
        <f>CN192*12*60/(PI() * 'Drive Train'!$G$17)/CF$2*CF192</f>
        <v>4110.8365424421163</v>
      </c>
      <c r="CH192" s="2">
        <f>('DT-Prelim Calcs'!$C$6*CF192-CG192)/('DT-Prelim Calcs'!$C$6*CF192)*'DT-Prelim Calcs'!$C$7*CF192</f>
        <v>0.24077186979161952</v>
      </c>
      <c r="CI192" s="110">
        <f>CH192/'DT-Prelim Calcs'!$C$7*('DT-Prelim Calcs'!$C$8-'DT-Prelim Calcs'!$C$9)+'DT-Prelim Calcs'!$C$9</f>
        <v>17.685376455375376</v>
      </c>
      <c r="CJ192" s="110">
        <f t="shared" si="211"/>
        <v>17.685376455375376</v>
      </c>
      <c r="CK192" s="2">
        <f t="shared" si="251"/>
        <v>7.3332585809327E-8</v>
      </c>
      <c r="CL192" s="110">
        <f>CK192*'DT-Prelim Calcs'!$C$21/CF$2/'DT-Prelim Calcs'!$C$19/'DT-Prelim Calcs'!$C$18*3.39*'DT-Prelim Calcs'!$C$20</f>
        <v>2.1788186827170185E-6</v>
      </c>
      <c r="CM192" s="88">
        <f t="shared" si="212"/>
        <v>1</v>
      </c>
      <c r="CN192" s="110">
        <f>CL191*'DT-Prelim Calcs'!$C$11+CN191</f>
        <v>15.380283468824191</v>
      </c>
      <c r="CO192" s="110">
        <f>CO191+0.5*CL192*'DT-Prelim Calcs'!$C$11^2+CN192*'DT-Prelim Calcs'!$C$11</f>
        <v>107.63066538554311</v>
      </c>
      <c r="CP192" s="110">
        <f>MIN('Drive Train'!$G$35-CJ191*'DT-Prelim Calcs'!$C$21*'Drive Train'!$G$38,CP191+CJ$2)</f>
        <v>11.108316089115881</v>
      </c>
      <c r="CQ192" s="110">
        <f>'Drive Train'!$G$35-CJ192*'DT-Prelim Calcs'!$C$21*'Drive Train'!$G$38</f>
        <v>11.108316119016216</v>
      </c>
      <c r="CR192" s="1">
        <f>IF(CO192&gt;='Drive Train'!$G$30,1,0)</f>
        <v>1</v>
      </c>
      <c r="CS192" s="110">
        <f t="shared" si="252"/>
        <v>0</v>
      </c>
      <c r="CT192" s="119">
        <f>CT191+'DT-Prelim Calcs'!$C$11</f>
        <v>7.5200000000000058</v>
      </c>
      <c r="CU192" s="2">
        <f>DE192/'Drive Train'!$G$35</f>
        <v>0.87467058542057796</v>
      </c>
      <c r="CV192" s="88">
        <f>DC192*12*60/(PI() * 'Drive Train'!$G$17)/CU$2*CU192</f>
        <v>4110.8369397280594</v>
      </c>
      <c r="CW192" s="2">
        <f>('DT-Prelim Calcs'!$C$6*CU192-CV192)/('DT-Prelim Calcs'!$C$6*CU192)*'DT-Prelim Calcs'!$C$7*CU192</f>
        <v>0.24077181225524721</v>
      </c>
      <c r="CX192" s="110">
        <f>CW192/'DT-Prelim Calcs'!$C$7*('DT-Prelim Calcs'!$C$8-'DT-Prelim Calcs'!$C$9)+'DT-Prelim Calcs'!$C$9</f>
        <v>17.685372946064724</v>
      </c>
      <c r="CY192" s="110">
        <f t="shared" si="213"/>
        <v>17.685372946064724</v>
      </c>
      <c r="CZ192" s="2">
        <f t="shared" si="253"/>
        <v>2.0736273809163208E-11</v>
      </c>
      <c r="DA192" s="110">
        <f>CZ192*'DT-Prelim Calcs'!$C$21/CU$2/'DT-Prelim Calcs'!$C$19/'DT-Prelim Calcs'!$C$18*3.39*'DT-Prelim Calcs'!$C$20</f>
        <v>7.4446034023994152E-10</v>
      </c>
      <c r="DB192" s="88">
        <f t="shared" si="214"/>
        <v>1</v>
      </c>
      <c r="DC192" s="110">
        <f>DA191*'DT-Prelim Calcs'!$C$11+DC191</f>
        <v>12.728511290935726</v>
      </c>
      <c r="DD192" s="110">
        <f>DD191+0.5*DA192*'DT-Prelim Calcs'!$C$11^2+DC192*'DT-Prelim Calcs'!$C$11</f>
        <v>91.108973244177875</v>
      </c>
      <c r="DE192" s="110">
        <f>MIN('Drive Train'!$G$35-CY191*'DT-Prelim Calcs'!$C$21*'Drive Train'!$G$38,DE191+CY$2)</f>
        <v>11.10831643484134</v>
      </c>
      <c r="DF192" s="110">
        <f>'Drive Train'!$G$35-CY192*'DT-Prelim Calcs'!$C$21*'Drive Train'!$G$38</f>
        <v>11.108316434854174</v>
      </c>
      <c r="DG192" s="1">
        <f>IF(DD192&gt;='Drive Train'!$G$30,1,0)</f>
        <v>1</v>
      </c>
      <c r="DH192" s="110">
        <f t="shared" si="254"/>
        <v>0</v>
      </c>
      <c r="DI192" s="119">
        <f>DI191+'DT-Prelim Calcs'!$C$11</f>
        <v>7.5200000000000058</v>
      </c>
      <c r="DJ192" s="2">
        <f>DT192/'Drive Train'!$G$35</f>
        <v>0.87467058542861453</v>
      </c>
      <c r="DK192" s="88">
        <f>DR192*12*60/(PI() * 'Drive Train'!$G$17)/DJ$2*DJ192</f>
        <v>4110.8369398423201</v>
      </c>
      <c r="DL192" s="2">
        <f>('DT-Prelim Calcs'!$C$6*DJ192-DK192)/('DT-Prelim Calcs'!$C$6*DJ192)*'DT-Prelim Calcs'!$C$7*DJ192</f>
        <v>0.24077181223899186</v>
      </c>
      <c r="DM192" s="110">
        <f>DL192/'DT-Prelim Calcs'!$C$7*('DT-Prelim Calcs'!$C$8-'DT-Prelim Calcs'!$C$9)+'DT-Prelim Calcs'!$C$9</f>
        <v>17.685372945073262</v>
      </c>
      <c r="DN192" s="110">
        <f t="shared" si="215"/>
        <v>17.685372945073262</v>
      </c>
      <c r="DO192" s="2">
        <f t="shared" si="255"/>
        <v>9.7144514654701197E-16</v>
      </c>
      <c r="DP192" s="110">
        <f>DO192*'DT-Prelim Calcs'!$C$21/DJ$2/'DT-Prelim Calcs'!$C$19/'DT-Prelim Calcs'!$C$18*3.39*'DT-Prelim Calcs'!$C$20</f>
        <v>4.0889335200170226E-14</v>
      </c>
      <c r="DQ192" s="88">
        <f t="shared" si="216"/>
        <v>1</v>
      </c>
      <c r="DR192" s="110">
        <f>DP191*'DT-Prelim Calcs'!$C$11+DR191</f>
        <v>10.856671395411892</v>
      </c>
      <c r="DS192" s="110">
        <f>DS191+0.5*DP192*'DT-Prelim Calcs'!$C$11^2+DR192*'DT-Prelim Calcs'!$C$11</f>
        <v>78.675530385080947</v>
      </c>
      <c r="DT192" s="110">
        <f>MIN('Drive Train'!$G$35-DN191*'DT-Prelim Calcs'!$C$21*'Drive Train'!$G$38,DT191+DN$2)</f>
        <v>11.108316434943404</v>
      </c>
      <c r="DU192" s="110">
        <f>'Drive Train'!$G$35-DN192*'DT-Prelim Calcs'!$C$21*'Drive Train'!$G$38</f>
        <v>11.108316434943406</v>
      </c>
      <c r="DV192" s="1">
        <f>IF(DS192&gt;='Drive Train'!$G$30,1,0)</f>
        <v>1</v>
      </c>
      <c r="DW192" s="110">
        <f t="shared" si="256"/>
        <v>0</v>
      </c>
      <c r="DX192" s="119">
        <f>DX191+'DT-Prelim Calcs'!$C$11</f>
        <v>7.5200000000000058</v>
      </c>
      <c r="DY192" s="2">
        <f>EI192/'Drive Train'!$G$35</f>
        <v>0.87467058542861498</v>
      </c>
      <c r="DZ192" s="88">
        <f>EG192*12*60/(PI() * 'Drive Train'!$G$17)/DY$2*DY192</f>
        <v>4110.8369398423247</v>
      </c>
      <c r="EA192" s="2">
        <f>('DT-Prelim Calcs'!$C$6*DY192-DZ192)/('DT-Prelim Calcs'!$C$6*DY192)*'DT-Prelim Calcs'!$C$7*DY192</f>
        <v>0.24077181223899125</v>
      </c>
      <c r="EB192" s="110">
        <f>EA192/'DT-Prelim Calcs'!$C$7*('DT-Prelim Calcs'!$C$8-'DT-Prelim Calcs'!$C$9)+'DT-Prelim Calcs'!$C$9</f>
        <v>17.685372945073226</v>
      </c>
      <c r="EC192" s="110">
        <f t="shared" si="217"/>
        <v>17.685372945073226</v>
      </c>
      <c r="ED192" s="2">
        <f t="shared" si="257"/>
        <v>1.3877787807814457E-16</v>
      </c>
      <c r="EE192" s="110">
        <f>ED192*'DT-Prelim Calcs'!$C$21/DY$2/'DT-Prelim Calcs'!$C$19/'DT-Prelim Calcs'!$C$18*3.39*'DT-Prelim Calcs'!$C$20</f>
        <v>6.7003532470867188E-15</v>
      </c>
      <c r="EF192" s="88">
        <f t="shared" si="218"/>
        <v>1</v>
      </c>
      <c r="EG192" s="110">
        <f>EE191*'DT-Prelim Calcs'!$C$11+EG191</f>
        <v>9.4647904472821693</v>
      </c>
      <c r="EH192" s="110">
        <f>EH191+0.5*EE192*'DT-Prelim Calcs'!$C$11^2+EG192*'DT-Prelim Calcs'!$C$11</f>
        <v>69.0989690177027</v>
      </c>
      <c r="EI192" s="110">
        <f>MIN('Drive Train'!$G$35-EC191*'DT-Prelim Calcs'!$C$21*'Drive Train'!$G$38,EI191+EC$2)</f>
        <v>11.10831643494341</v>
      </c>
      <c r="EJ192" s="110">
        <f>'Drive Train'!$G$35-EC192*'DT-Prelim Calcs'!$C$21*'Drive Train'!$G$38</f>
        <v>11.10831643494341</v>
      </c>
      <c r="EK192" s="1">
        <f>IF(EH192&gt;='Drive Train'!$G$30,1,0)</f>
        <v>1</v>
      </c>
      <c r="EL192" s="110">
        <f t="shared" si="258"/>
        <v>0</v>
      </c>
      <c r="EM192" s="119">
        <f>EM191+'DT-Prelim Calcs'!$C$11</f>
        <v>7.5200000000000058</v>
      </c>
      <c r="EN192" s="2">
        <f>EX192/'Drive Train'!$G$35</f>
        <v>0.87467058542861498</v>
      </c>
      <c r="EO192" s="88">
        <f>EV192*12*60/(PI() * 'Drive Train'!$G$17)/EN$2*EN192</f>
        <v>4110.8369398423256</v>
      </c>
      <c r="EP192" s="2">
        <f>('DT-Prelim Calcs'!$C$6*EN192-EO192)/('DT-Prelim Calcs'!$C$6*EN192)*'DT-Prelim Calcs'!$C$7*EN192</f>
        <v>0.24077181223899105</v>
      </c>
      <c r="EQ192" s="110">
        <f>EP192/'DT-Prelim Calcs'!$C$7*('DT-Prelim Calcs'!$C$8-'DT-Prelim Calcs'!$C$9)+'DT-Prelim Calcs'!$C$9</f>
        <v>17.685372945073215</v>
      </c>
      <c r="ER192" s="110">
        <f t="shared" si="219"/>
        <v>17.685372945073215</v>
      </c>
      <c r="ES192" s="2">
        <f t="shared" si="259"/>
        <v>-8.3266726846886741E-17</v>
      </c>
      <c r="ET192" s="110">
        <f>ES192*'DT-Prelim Calcs'!$C$21/EN$2/'DT-Prelim Calcs'!$C$19/'DT-Prelim Calcs'!$C$18*3.39*'DT-Prelim Calcs'!$C$20</f>
        <v>-4.5356237364894706E-15</v>
      </c>
      <c r="EU192" s="88">
        <f t="shared" si="220"/>
        <v>1</v>
      </c>
      <c r="EV192" s="110">
        <f>ET191*'DT-Prelim Calcs'!$C$11+EV191</f>
        <v>8.3892460782728335</v>
      </c>
      <c r="EW192" s="110">
        <f>EW191+0.5*ET192*'DT-Prelim Calcs'!$C$11^2+EV192*'DT-Prelim Calcs'!$C$11</f>
        <v>61.54368685516998</v>
      </c>
      <c r="EX192" s="110">
        <f>MIN('Drive Train'!$G$35-ER191*'DT-Prelim Calcs'!$C$21*'Drive Train'!$G$38,EX191+ER$2)</f>
        <v>11.10831643494341</v>
      </c>
      <c r="EY192" s="110">
        <f>'Drive Train'!$G$35-ER192*'DT-Prelim Calcs'!$C$21*'Drive Train'!$G$38</f>
        <v>11.10831643494341</v>
      </c>
      <c r="EZ192" s="1">
        <f>IF(EW192&gt;='Drive Train'!$G$30,1,0)</f>
        <v>1</v>
      </c>
      <c r="FA192" s="110">
        <f t="shared" si="260"/>
        <v>0</v>
      </c>
      <c r="FB192" s="119">
        <f>FB191+'DT-Prelim Calcs'!$C$11</f>
        <v>7.5200000000000058</v>
      </c>
      <c r="FC192" s="2">
        <f>FM192/'Drive Train'!$G$35</f>
        <v>0.87467058542861498</v>
      </c>
      <c r="FD192" s="88">
        <f>FK192*12*60/(PI() * 'Drive Train'!$G$17)/FC$2*FC192</f>
        <v>4110.8369398423247</v>
      </c>
      <c r="FE192" s="2">
        <f>('DT-Prelim Calcs'!$C$6*FC192-FD192)/('DT-Prelim Calcs'!$C$6*FC192)*'DT-Prelim Calcs'!$C$7*FC192</f>
        <v>0.24077181223899125</v>
      </c>
      <c r="FF192" s="110">
        <f>FE192/'DT-Prelim Calcs'!$C$7*('DT-Prelim Calcs'!$C$8-'DT-Prelim Calcs'!$C$9)+'DT-Prelim Calcs'!$C$9</f>
        <v>17.685372945073226</v>
      </c>
      <c r="FG192" s="110">
        <f t="shared" si="221"/>
        <v>17.685372945073226</v>
      </c>
      <c r="FH192" s="2">
        <f t="shared" si="261"/>
        <v>1.1102230246251565E-16</v>
      </c>
      <c r="FI192" s="110">
        <f>FH192*'DT-Prelim Calcs'!$C$21/FC$2/'DT-Prelim Calcs'!$C$19/'DT-Prelim Calcs'!$C$18*3.39*'DT-Prelim Calcs'!$C$20</f>
        <v>6.7347140329692135E-15</v>
      </c>
      <c r="FJ192" s="88">
        <f t="shared" si="222"/>
        <v>1</v>
      </c>
      <c r="FK192" s="110">
        <f>FI191*'DT-Prelim Calcs'!$C$11+FK191</f>
        <v>7.5332005600817276</v>
      </c>
      <c r="FL192" s="110">
        <f>FL191+0.5*FI192*'DT-Prelim Calcs'!$C$11^2+FK192*'DT-Prelim Calcs'!$C$11</f>
        <v>55.453747218135831</v>
      </c>
      <c r="FM192" s="110">
        <f>MIN('Drive Train'!$G$35-FG191*'DT-Prelim Calcs'!$C$21*'Drive Train'!$G$38,FM191+FG$2)</f>
        <v>11.10831643494341</v>
      </c>
      <c r="FN192" s="110">
        <f>'Drive Train'!$G$35-FG192*'DT-Prelim Calcs'!$C$21*'Drive Train'!$G$38</f>
        <v>11.10831643494341</v>
      </c>
      <c r="FO192" s="1">
        <f>IF(FL192&gt;='Drive Train'!$G$30,1,0)</f>
        <v>1</v>
      </c>
      <c r="FP192" s="110">
        <f t="shared" si="262"/>
        <v>0</v>
      </c>
      <c r="FQ192" s="119">
        <f>FQ191+'DT-Prelim Calcs'!$C$11</f>
        <v>7.5200000000000058</v>
      </c>
      <c r="FR192" s="2">
        <f>GB192/'Drive Train'!$G$35</f>
        <v>0.87467058542861498</v>
      </c>
      <c r="FS192" s="88">
        <f>FZ192*12*60/(PI() * 'Drive Train'!$G$17)/FR$2*FR192</f>
        <v>4110.8369398423247</v>
      </c>
      <c r="FT192" s="2">
        <f>('DT-Prelim Calcs'!$C$6*FR192-FS192)/('DT-Prelim Calcs'!$C$6*FR192)*'DT-Prelim Calcs'!$C$7*FR192</f>
        <v>0.24077181223899125</v>
      </c>
      <c r="FU192" s="110">
        <f>FT192/'DT-Prelim Calcs'!$C$7*('DT-Prelim Calcs'!$C$8-'DT-Prelim Calcs'!$C$9)+'DT-Prelim Calcs'!$C$9</f>
        <v>17.685372945073226</v>
      </c>
      <c r="FV192" s="110">
        <f t="shared" si="223"/>
        <v>17.685372945073226</v>
      </c>
      <c r="FW192" s="2">
        <f t="shared" si="263"/>
        <v>1.3877787807814457E-16</v>
      </c>
      <c r="FX192" s="110">
        <f>FW192*'DT-Prelim Calcs'!$C$21/FR$2/'DT-Prelim Calcs'!$C$19/'DT-Prelim Calcs'!$C$18*3.39*'DT-Prelim Calcs'!$C$20</f>
        <v>9.2774121882739154E-15</v>
      </c>
      <c r="FY192" s="88">
        <f t="shared" si="224"/>
        <v>1</v>
      </c>
      <c r="FZ192" s="110">
        <f>FX191*'DT-Prelim Calcs'!$C$11+FZ191</f>
        <v>6.8356819897037893</v>
      </c>
      <c r="GA192" s="110">
        <f>GA191+0.5*FX192*'DT-Prelim Calcs'!$C$11^2+FZ192*'DT-Prelim Calcs'!$C$11</f>
        <v>50.447780717866301</v>
      </c>
      <c r="GB192" s="110">
        <f>MIN('Drive Train'!$G$35-FV191*'DT-Prelim Calcs'!$C$21*'Drive Train'!$G$38,GB191+FV$2)</f>
        <v>11.10831643494341</v>
      </c>
      <c r="GC192" s="110">
        <f>'Drive Train'!$G$35-FV192*'DT-Prelim Calcs'!$C$21*'Drive Train'!$G$38</f>
        <v>11.10831643494341</v>
      </c>
      <c r="GD192" s="1">
        <f>IF(GA192&gt;='Drive Train'!$G$30,1,0)</f>
        <v>1</v>
      </c>
      <c r="GE192" s="110">
        <f t="shared" si="264"/>
        <v>0</v>
      </c>
      <c r="GF192" s="119">
        <f>GF191+'DT-Prelim Calcs'!$C$11</f>
        <v>7.5200000000000058</v>
      </c>
      <c r="GG192" s="2">
        <f>GQ192/'Drive Train'!$G$35</f>
        <v>0.87467058542564469</v>
      </c>
      <c r="GH192" s="88">
        <f>GO192*12*60/(PI() * 'Drive Train'!$G$17)/GG$2*GG192</f>
        <v>4110.8369398003442</v>
      </c>
      <c r="GI192" s="2">
        <f>('DT-Prelim Calcs'!$C$6*GG192-GH192)/('DT-Prelim Calcs'!$C$6*GG192)*'DT-Prelim Calcs'!$C$7*GG192</f>
        <v>0.24077181224493899</v>
      </c>
      <c r="GJ192" s="110">
        <f>GI192/'DT-Prelim Calcs'!$C$7*('DT-Prelim Calcs'!$C$8-'DT-Prelim Calcs'!$C$9)+'DT-Prelim Calcs'!$C$9</f>
        <v>17.685372945435994</v>
      </c>
      <c r="GK192" s="110">
        <f t="shared" si="265"/>
        <v>17.685372945435994</v>
      </c>
      <c r="GL192" s="2">
        <f t="shared" si="266"/>
        <v>7.5889849959764888E-12</v>
      </c>
      <c r="GM192" s="110">
        <f>GL192*'DT-Prelim Calcs'!$C$21/GG$2/'DT-Prelim Calcs'!$C$19/'DT-Prelim Calcs'!$C$18*3.39*'DT-Prelim Calcs'!$C$20</f>
        <v>2.8184984392691451E-10</v>
      </c>
      <c r="GN192" s="88">
        <f t="shared" si="225"/>
        <v>1</v>
      </c>
      <c r="GO192" s="110">
        <f>GM191*'DT-Prelim Calcs'!$C$11+GO191</f>
        <v>12.304227581382952</v>
      </c>
      <c r="GP192" s="110">
        <f>GP191+0.5*GM192*'DT-Prelim Calcs'!$C$11^2+GO192*'DT-Prelim Calcs'!$C$11</f>
        <v>86.449487763386443</v>
      </c>
      <c r="GQ192" s="110">
        <f>MIN('Drive Train'!$G$35-GK191*'DT-Prelim Calcs'!$C$21*'Drive Train'!$G$38,GQ191+GK$2)</f>
        <v>11.108316434905687</v>
      </c>
      <c r="GR192" s="110">
        <f>'Drive Train'!$G$35-GK192*'DT-Prelim Calcs'!$C$21*'Drive Train'!$G$38</f>
        <v>11.10831643491076</v>
      </c>
      <c r="GS192" s="1">
        <f>IF(GP192&gt;='Drive Train'!$G$30,1,0)</f>
        <v>1</v>
      </c>
      <c r="GT192" s="110">
        <f t="shared" si="267"/>
        <v>0</v>
      </c>
      <c r="GU192" s="119">
        <f>GU191+'DT-Prelim Calcs'!$C$11</f>
        <v>7.5200000000000058</v>
      </c>
      <c r="GV192" s="2">
        <f>HF192/'Drive Train'!$G$35</f>
        <v>0.8746705854264919</v>
      </c>
      <c r="GW192" s="88">
        <f>HD192*12*60/(PI() * 'Drive Train'!$G$17)/GV$2*GV192</f>
        <v>4110.8369398123168</v>
      </c>
      <c r="GX192" s="2">
        <f>('DT-Prelim Calcs'!$C$6*GV192-GW192)/('DT-Prelim Calcs'!$C$6*GV192)*'DT-Prelim Calcs'!$C$7*GV192</f>
        <v>0.2407718122432429</v>
      </c>
      <c r="GY192" s="110">
        <f>GX192/'DT-Prelim Calcs'!$C$7*('DT-Prelim Calcs'!$C$8-'DT-Prelim Calcs'!$C$9)+'DT-Prelim Calcs'!$C$9</f>
        <v>17.685372945332546</v>
      </c>
      <c r="GZ192" s="110">
        <f t="shared" si="226"/>
        <v>17.685372945332546</v>
      </c>
      <c r="HA192" s="2">
        <f t="shared" si="268"/>
        <v>5.4249382763771337E-12</v>
      </c>
      <c r="HB192" s="110">
        <f>HA192*'DT-Prelim Calcs'!$C$21/GV$2/'DT-Prelim Calcs'!$C$19/'DT-Prelim Calcs'!$C$18*3.39*'DT-Prelim Calcs'!$C$20</f>
        <v>2.0147859131632114E-10</v>
      </c>
      <c r="HC192" s="88">
        <f t="shared" si="227"/>
        <v>1</v>
      </c>
      <c r="HD192" s="110">
        <f>HB191*'DT-Prelim Calcs'!$C$11+HD191</f>
        <v>12.304227581406868</v>
      </c>
      <c r="HE192" s="110">
        <f>HE191+0.5*HB192*'DT-Prelim Calcs'!$C$11^2+HD192*'DT-Prelim Calcs'!$C$11</f>
        <v>87.117104787456725</v>
      </c>
      <c r="HF192" s="110">
        <f>MIN('Drive Train'!$G$35-GZ191*'DT-Prelim Calcs'!$C$21*'Drive Train'!$G$38,HF191+GZ$2)</f>
        <v>11.108316434916446</v>
      </c>
      <c r="HG192" s="110">
        <f>'Drive Train'!$G$35-GZ192*'DT-Prelim Calcs'!$C$21*'Drive Train'!$G$38</f>
        <v>11.10831643492007</v>
      </c>
      <c r="HH192" s="1">
        <f>IF(HE192&gt;='Drive Train'!$G$30,1,0)</f>
        <v>1</v>
      </c>
      <c r="HI192" s="110">
        <f t="shared" si="269"/>
        <v>0</v>
      </c>
      <c r="HJ192" s="119">
        <f>HJ191+'DT-Prelim Calcs'!$C$11</f>
        <v>7.5200000000000058</v>
      </c>
      <c r="HK192" s="2">
        <f>HU192/'Drive Train'!$G$35</f>
        <v>0.87467058542690235</v>
      </c>
      <c r="HL192" s="88">
        <f>HS192*12*60/(PI() * 'Drive Train'!$G$17)/HK$2*HK192</f>
        <v>4110.8369398181194</v>
      </c>
      <c r="HM192" s="2">
        <f>('DT-Prelim Calcs'!$C$6*HK192-HL192)/('DT-Prelim Calcs'!$C$6*HK192)*'DT-Prelim Calcs'!$C$7*HK192</f>
        <v>0.24077181224242053</v>
      </c>
      <c r="HN192" s="110">
        <f>HM192/'DT-Prelim Calcs'!$C$7*('DT-Prelim Calcs'!$C$8-'DT-Prelim Calcs'!$C$9)+'DT-Prelim Calcs'!$C$9</f>
        <v>17.685372945282388</v>
      </c>
      <c r="HO192" s="110">
        <f t="shared" si="228"/>
        <v>17.685372945282388</v>
      </c>
      <c r="HP192" s="2">
        <f t="shared" si="270"/>
        <v>4.3757775181063607E-12</v>
      </c>
      <c r="HQ192" s="110">
        <f>HP192*'DT-Prelim Calcs'!$C$21/HK$2/'DT-Prelim Calcs'!$C$19/'DT-Prelim Calcs'!$C$18*3.39*'DT-Prelim Calcs'!$C$20</f>
        <v>1.6251346012557067E-10</v>
      </c>
      <c r="HR192" s="88">
        <f t="shared" si="229"/>
        <v>1</v>
      </c>
      <c r="HS192" s="110">
        <f>HQ191*'DT-Prelim Calcs'!$C$11+HS191</f>
        <v>12.304227581418459</v>
      </c>
      <c r="HT192" s="110">
        <f>HT191+0.5*HQ192*'DT-Prelim Calcs'!$C$11^2+HS192*'DT-Prelim Calcs'!$C$11</f>
        <v>87.58582755224829</v>
      </c>
      <c r="HU192" s="110">
        <f>MIN('Drive Train'!$G$35-HO191*'DT-Prelim Calcs'!$C$21*'Drive Train'!$G$38,HU191+HO$2)</f>
        <v>11.10831643492166</v>
      </c>
      <c r="HV192" s="110">
        <f>'Drive Train'!$G$35-HO192*'DT-Prelim Calcs'!$C$21*'Drive Train'!$G$38</f>
        <v>11.108316434924584</v>
      </c>
      <c r="HW192" s="1">
        <f>IF(HT192&gt;='Drive Train'!$G$30,1,0)</f>
        <v>1</v>
      </c>
      <c r="HX192" s="110">
        <f t="shared" si="271"/>
        <v>0</v>
      </c>
      <c r="HY192" s="119">
        <f>HY191+'DT-Prelim Calcs'!$C$11</f>
        <v>7.5200000000000058</v>
      </c>
      <c r="HZ192" s="2">
        <f>IJ192/'Drive Train'!$G$35</f>
        <v>0.87467058542712317</v>
      </c>
      <c r="IA192" s="88">
        <f>IH192*12*60/(PI() * 'Drive Train'!$G$17)/HZ$2*HZ192</f>
        <v>4110.836939821238</v>
      </c>
      <c r="IB192" s="2">
        <f>('DT-Prelim Calcs'!$C$6*HZ192-IA192)/('DT-Prelim Calcs'!$C$6*HZ192)*'DT-Prelim Calcs'!$C$7*HZ192</f>
        <v>0.24077181224197894</v>
      </c>
      <c r="IC192" s="110">
        <f>IB192/'DT-Prelim Calcs'!$C$7*('DT-Prelim Calcs'!$C$8-'DT-Prelim Calcs'!$C$9)+'DT-Prelim Calcs'!$C$9</f>
        <v>17.685372945255452</v>
      </c>
      <c r="ID192" s="110">
        <f t="shared" si="230"/>
        <v>17.685372945255452</v>
      </c>
      <c r="IE192" s="2">
        <f t="shared" si="272"/>
        <v>3.8122005552310156E-12</v>
      </c>
      <c r="IF192" s="110">
        <f>IE192*'DT-Prelim Calcs'!$C$21/HZ$2/'DT-Prelim Calcs'!$C$19/'DT-Prelim Calcs'!$C$18*3.39*'DT-Prelim Calcs'!$C$20</f>
        <v>1.4158258740524826E-10</v>
      </c>
      <c r="IG192" s="88">
        <f t="shared" si="231"/>
        <v>1</v>
      </c>
      <c r="IH192" s="110">
        <f>IF191*'DT-Prelim Calcs'!$C$11+IH191</f>
        <v>12.304227581424691</v>
      </c>
      <c r="II192" s="110">
        <f>II191+0.5*IF192*'DT-Prelim Calcs'!$C$11^2+IH192*'DT-Prelim Calcs'!$C$11</f>
        <v>87.914892923515652</v>
      </c>
      <c r="IJ192" s="110">
        <f>MIN('Drive Train'!$G$35-ID191*'DT-Prelim Calcs'!$C$21*'Drive Train'!$G$38,IJ191+ID$2)</f>
        <v>11.108316434924463</v>
      </c>
      <c r="IK192" s="110">
        <f>'Drive Train'!$G$35-ID192*'DT-Prelim Calcs'!$C$21*'Drive Train'!$G$38</f>
        <v>11.108316434927008</v>
      </c>
      <c r="IL192" s="1">
        <f>IF(II192&gt;='Drive Train'!$G$30,1,0)</f>
        <v>1</v>
      </c>
      <c r="IM192" s="110">
        <f t="shared" si="273"/>
        <v>0</v>
      </c>
      <c r="IN192" s="119">
        <f>IN191+'DT-Prelim Calcs'!$C$11</f>
        <v>7.5200000000000058</v>
      </c>
      <c r="IO192" s="2">
        <f>IY192/'Drive Train'!$G$35</f>
        <v>0.87467058542725251</v>
      </c>
      <c r="IP192" s="88">
        <f>IW192*12*60/(PI() * 'Drive Train'!$G$17)/IO$2*IO192</f>
        <v>4110.836939823068</v>
      </c>
      <c r="IQ192" s="2">
        <f>('DT-Prelim Calcs'!$C$6*IO192-IP192)/('DT-Prelim Calcs'!$C$6*IO192)*'DT-Prelim Calcs'!$C$7*IO192</f>
        <v>0.24077181224171962</v>
      </c>
      <c r="IR192" s="110">
        <f>IQ192/'DT-Prelim Calcs'!$C$7*('DT-Prelim Calcs'!$C$8-'DT-Prelim Calcs'!$C$9)+'DT-Prelim Calcs'!$C$9</f>
        <v>17.685372945239635</v>
      </c>
      <c r="IS192" s="110">
        <f t="shared" si="232"/>
        <v>17.685372945239635</v>
      </c>
      <c r="IT192" s="2">
        <f t="shared" si="274"/>
        <v>3.4813263383171034E-12</v>
      </c>
      <c r="IU192" s="110">
        <f>IT192*'DT-Prelim Calcs'!$C$21/IO$2/'DT-Prelim Calcs'!$C$19/'DT-Prelim Calcs'!$C$18*3.39*'DT-Prelim Calcs'!$C$20</f>
        <v>1.292941395500912E-10</v>
      </c>
      <c r="IV192" s="88">
        <f t="shared" si="233"/>
        <v>1</v>
      </c>
      <c r="IW192" s="110">
        <f>IU191*'DT-Prelim Calcs'!$C$11+IW191</f>
        <v>12.304227581428348</v>
      </c>
      <c r="IX192" s="110">
        <f>IX191+0.5*IU192*'DT-Prelim Calcs'!$C$11^2+IW192*'DT-Prelim Calcs'!$C$11</f>
        <v>88.147610704971711</v>
      </c>
      <c r="IY192" s="110">
        <f>MIN('Drive Train'!$G$35-IS191*'DT-Prelim Calcs'!$C$21*'Drive Train'!$G$38,IY191+IS$2)</f>
        <v>11.108316434926106</v>
      </c>
      <c r="IZ192" s="110">
        <f>'Drive Train'!$G$35-IS192*'DT-Prelim Calcs'!$C$21*'Drive Train'!$G$38</f>
        <v>11.108316434928433</v>
      </c>
      <c r="JA192" s="1">
        <f>IF(IX192&gt;='Drive Train'!$G$30,1,0)</f>
        <v>1</v>
      </c>
      <c r="JB192" s="110">
        <f t="shared" si="275"/>
        <v>0</v>
      </c>
      <c r="JC192" s="119">
        <f>JC191+'DT-Prelim Calcs'!$C$11</f>
        <v>7.5200000000000058</v>
      </c>
      <c r="JD192" s="2">
        <f>JN192/'Drive Train'!$G$35</f>
        <v>0.87467058542732845</v>
      </c>
      <c r="JE192" s="88">
        <f>JL192*12*60/(PI() * 'Drive Train'!$G$17)/JD$2*JD192</f>
        <v>4110.8369398241402</v>
      </c>
      <c r="JF192" s="2">
        <f>('DT-Prelim Calcs'!$C$6*JD192-JE192)/('DT-Prelim Calcs'!$C$6*JD192)*'DT-Prelim Calcs'!$C$7*JD192</f>
        <v>0.24077181224156768</v>
      </c>
      <c r="JG192" s="110">
        <f>JF192/'DT-Prelim Calcs'!$C$7*('DT-Prelim Calcs'!$C$8-'DT-Prelim Calcs'!$C$9)+'DT-Prelim Calcs'!$C$9</f>
        <v>17.68537294523037</v>
      </c>
      <c r="JH192" s="110">
        <f t="shared" si="234"/>
        <v>17.68537294523037</v>
      </c>
      <c r="JI192" s="2">
        <f t="shared" si="276"/>
        <v>3.287481398217551E-12</v>
      </c>
      <c r="JJ192" s="110">
        <f>JI192*'DT-Prelim Calcs'!$C$21/JD$2/'DT-Prelim Calcs'!$C$19/'DT-Prelim Calcs'!$C$18*3.39*'DT-Prelim Calcs'!$C$20</f>
        <v>1.2209486769199065E-10</v>
      </c>
      <c r="JK192" s="88">
        <f t="shared" si="235"/>
        <v>1</v>
      </c>
      <c r="JL192" s="110">
        <f>JJ191*'DT-Prelim Calcs'!$C$11+JL191</f>
        <v>12.30422758143049</v>
      </c>
      <c r="JM192" s="110">
        <f>JM191+0.5*JJ192*'DT-Prelim Calcs'!$C$11^2+JL192*'DT-Prelim Calcs'!$C$11</f>
        <v>88.305243449132234</v>
      </c>
      <c r="JN192" s="110">
        <f>MIN('Drive Train'!$G$35-JH191*'DT-Prelim Calcs'!$C$21*'Drive Train'!$G$38,JN191+JH$2)</f>
        <v>11.108316434927071</v>
      </c>
      <c r="JO192" s="110">
        <f>'Drive Train'!$G$35-JH192*'DT-Prelim Calcs'!$C$21*'Drive Train'!$G$38</f>
        <v>11.108316434929266</v>
      </c>
      <c r="JP192" s="1">
        <f>IF(JM192&gt;='Drive Train'!$G$30,1,0)</f>
        <v>1</v>
      </c>
      <c r="JQ192" s="110">
        <f>MIN(JG192,'DT-Prelim Calcs'!$C$10)*'DT-Prelim Calcs'!$C$11*1000/60/60*(1-JP192)</f>
        <v>0</v>
      </c>
      <c r="JR192" s="119">
        <f>JR191+'DT-Prelim Calcs'!$C$11</f>
        <v>7.5200000000000058</v>
      </c>
      <c r="JS192" s="2">
        <f>KC192/'Drive Train'!$G$35</f>
        <v>0.87467058542735643</v>
      </c>
      <c r="JT192" s="88">
        <f>KA192*12*60/(PI() * 'Drive Train'!$G$17)/JS$2*JS192</f>
        <v>4110.836939824535</v>
      </c>
      <c r="JU192" s="2">
        <f>('DT-Prelim Calcs'!$C$6*JS192-JT192)/('DT-Prelim Calcs'!$C$6*JS192)*'DT-Prelim Calcs'!$C$7*JS192</f>
        <v>0.24077181224151187</v>
      </c>
      <c r="JV192" s="110">
        <f>JU192/'DT-Prelim Calcs'!$C$7*('DT-Prelim Calcs'!$C$8-'DT-Prelim Calcs'!$C$9)+'DT-Prelim Calcs'!$C$9</f>
        <v>17.685372945226966</v>
      </c>
      <c r="JW192" s="110">
        <f t="shared" si="236"/>
        <v>17.685372945226966</v>
      </c>
      <c r="JX192" s="2">
        <f t="shared" si="277"/>
        <v>3.2163161023390785E-12</v>
      </c>
      <c r="JY192" s="110">
        <f>JX192*'DT-Prelim Calcs'!$C$21/JS$2/'DT-Prelim Calcs'!$C$19/'DT-Prelim Calcs'!$C$18*3.39*'DT-Prelim Calcs'!$C$20</f>
        <v>1.1945183604190907E-10</v>
      </c>
      <c r="JZ192" s="88">
        <f t="shared" si="237"/>
        <v>1</v>
      </c>
      <c r="KA192" s="110">
        <f>JY191*'DT-Prelim Calcs'!$C$11+KA191</f>
        <v>12.304227581431277</v>
      </c>
      <c r="KB192" s="110">
        <f>KB191+0.5*JY192*'DT-Prelim Calcs'!$C$11^2+KA192*'DT-Prelim Calcs'!$C$11</f>
        <v>88.367333532464031</v>
      </c>
      <c r="KC192" s="110">
        <f>MIN('Drive Train'!$G$35-JW191*'DT-Prelim Calcs'!$C$21*'Drive Train'!$G$38,KC191+JW$2)</f>
        <v>11.108316434927426</v>
      </c>
      <c r="KD192" s="110">
        <f>'Drive Train'!$G$35-JW192*'DT-Prelim Calcs'!$C$21*'Drive Train'!$G$38</f>
        <v>11.108316434929572</v>
      </c>
      <c r="KE192" s="1">
        <f>IF(KB192&gt;='Drive Train'!$G$30,1,0)</f>
        <v>1</v>
      </c>
      <c r="KF192" s="110">
        <f>MIN(JV192,'DT-Prelim Calcs'!$C$10)*'DT-Prelim Calcs'!$C$11*1000/60/60*(1-KE192)</f>
        <v>0</v>
      </c>
      <c r="KG192" s="119">
        <f>KG191+'DT-Prelim Calcs'!$C$11</f>
        <v>7.5200000000000058</v>
      </c>
      <c r="KH192" s="2">
        <f>KR192/'Drive Train'!$G$35</f>
        <v>0.87467058542735421</v>
      </c>
      <c r="KI192" s="88">
        <f>KP192*12*60/(PI() * 'Drive Train'!$G$17)/KH$2*KH192</f>
        <v>4110.8369398245059</v>
      </c>
      <c r="KJ192" s="2">
        <f>('DT-Prelim Calcs'!$C$6*KH192-KI192)/('DT-Prelim Calcs'!$C$6*KH192)*'DT-Prelim Calcs'!$C$7*KH192</f>
        <v>0.24077181224151584</v>
      </c>
      <c r="KK192" s="110">
        <f>KJ192/'DT-Prelim Calcs'!$C$7*('DT-Prelim Calcs'!$C$8-'DT-Prelim Calcs'!$C$9)+'DT-Prelim Calcs'!$C$9</f>
        <v>17.685372945227208</v>
      </c>
      <c r="KL192" s="110">
        <f t="shared" si="238"/>
        <v>17.685372945227208</v>
      </c>
      <c r="KM192" s="2">
        <f t="shared" si="278"/>
        <v>3.221367617101123E-12</v>
      </c>
      <c r="KN192" s="110">
        <f>KM192*'DT-Prelim Calcs'!$C$21/KH$2/'DT-Prelim Calcs'!$C$19/'DT-Prelim Calcs'!$C$18*3.39*'DT-Prelim Calcs'!$C$20</f>
        <v>1.1963944593282747E-10</v>
      </c>
      <c r="KO192" s="88">
        <f t="shared" si="239"/>
        <v>1</v>
      </c>
      <c r="KP192" s="110">
        <f>KN191*'DT-Prelim Calcs'!$C$11+KP191</f>
        <v>12.304227581431221</v>
      </c>
      <c r="KQ192" s="110">
        <f>KQ191+0.5*KN192*'DT-Prelim Calcs'!$C$11^2+KP192*'DT-Prelim Calcs'!$C$11</f>
        <v>88.36277809650511</v>
      </c>
      <c r="KR192" s="110">
        <f>MIN('Drive Train'!$G$35-KL191*'DT-Prelim Calcs'!$C$21*'Drive Train'!$G$38,KR191+KL$2)</f>
        <v>11.108316434927398</v>
      </c>
      <c r="KS192" s="110">
        <f>'Drive Train'!$G$35-KL192*'DT-Prelim Calcs'!$C$21*'Drive Train'!$G$38</f>
        <v>11.10831643492955</v>
      </c>
      <c r="KT192" s="1">
        <f>IF(KQ192&gt;='Drive Train'!$G$30,1,0)</f>
        <v>1</v>
      </c>
      <c r="KU192" s="110">
        <f>MIN(KK192,'DT-Prelim Calcs'!$C$10)*'DT-Prelim Calcs'!$C$11*1000/60/60*(1-KT192)</f>
        <v>0</v>
      </c>
      <c r="KV192" s="119">
        <f>KV191+'DT-Prelim Calcs'!$C$11</f>
        <v>7.5200000000000058</v>
      </c>
      <c r="KW192" s="2">
        <f>LG192/'Drive Train'!$G$35</f>
        <v>0.87467058542735632</v>
      </c>
      <c r="KX192" s="88">
        <f>LE192*12*60/(PI() * 'Drive Train'!$G$17)/KW$2*KW192</f>
        <v>4110.8369398245331</v>
      </c>
      <c r="KY192" s="2">
        <f>('DT-Prelim Calcs'!$C$6*KW192-KX192)/('DT-Prelim Calcs'!$C$6*KW192)*'DT-Prelim Calcs'!$C$7*KW192</f>
        <v>0.24077181224151209</v>
      </c>
      <c r="KZ192" s="110">
        <f>KY192/'DT-Prelim Calcs'!$C$7*('DT-Prelim Calcs'!$C$8-'DT-Prelim Calcs'!$C$9)+'DT-Prelim Calcs'!$C$9</f>
        <v>17.68537294522698</v>
      </c>
      <c r="LA192" s="110">
        <f t="shared" si="240"/>
        <v>17.68537294522698</v>
      </c>
      <c r="LB192" s="2">
        <f t="shared" si="279"/>
        <v>3.2165659025196192E-12</v>
      </c>
      <c r="LC192" s="110">
        <f>LB192*'DT-Prelim Calcs'!$C$21/KW$2/'DT-Prelim Calcs'!$C$19/'DT-Prelim Calcs'!$C$18*3.39*'DT-Prelim Calcs'!$C$20</f>
        <v>1.1946111345409732E-10</v>
      </c>
      <c r="LD192" s="88">
        <f t="shared" si="241"/>
        <v>1</v>
      </c>
      <c r="LE192" s="110">
        <f>LC191*'DT-Prelim Calcs'!$C$11+LE191</f>
        <v>12.304227581431276</v>
      </c>
      <c r="LF192" s="110">
        <f>LF191+0.5*LC192*'DT-Prelim Calcs'!$C$11^2+LE192*'DT-Prelim Calcs'!$C$11</f>
        <v>88.367118447988616</v>
      </c>
      <c r="LG192" s="110">
        <f>MIN('Drive Train'!$G$35-LA191*'DT-Prelim Calcs'!$C$21*'Drive Train'!$G$38,LG191+LA$2)</f>
        <v>11.108316434927424</v>
      </c>
      <c r="LH192" s="110">
        <f>'Drive Train'!$G$35-LA192*'DT-Prelim Calcs'!$C$21*'Drive Train'!$G$38</f>
        <v>11.108316434929572</v>
      </c>
      <c r="LI192" s="1">
        <f>IF(LF192&gt;='Drive Train'!$G$30,1,0)</f>
        <v>1</v>
      </c>
      <c r="LJ192" s="110">
        <f>MIN(KZ192,'DT-Prelim Calcs'!$C$10)*'DT-Prelim Calcs'!$C$11*1000/60/60*(1-LI192)</f>
        <v>0</v>
      </c>
      <c r="LK192" s="119">
        <f>LK191+'DT-Prelim Calcs'!$C$11</f>
        <v>7.5200000000000058</v>
      </c>
      <c r="LL192" s="2">
        <f>LV192/'Drive Train'!$G$35</f>
        <v>0.87467058542735476</v>
      </c>
      <c r="LM192" s="88">
        <f>LT192*12*60/(PI() * 'Drive Train'!$G$17)/LL$2*LL192</f>
        <v>4110.8369398245122</v>
      </c>
      <c r="LN192" s="2">
        <f>('DT-Prelim Calcs'!$C$6*LL192-LM192)/('DT-Prelim Calcs'!$C$6*LL192)*'DT-Prelim Calcs'!$C$7*LL192</f>
        <v>0.24077181224151495</v>
      </c>
      <c r="LO192" s="110">
        <f>LN192/'DT-Prelim Calcs'!$C$7*('DT-Prelim Calcs'!$C$8-'DT-Prelim Calcs'!$C$9)+'DT-Prelim Calcs'!$C$9</f>
        <v>17.685372945227151</v>
      </c>
      <c r="LP192" s="110">
        <f t="shared" si="242"/>
        <v>17.685372945227151</v>
      </c>
      <c r="LQ192" s="2">
        <f t="shared" si="280"/>
        <v>3.2201463717740353E-12</v>
      </c>
      <c r="LR192" s="110">
        <f>LQ192*'DT-Prelim Calcs'!$C$21/LL$2/'DT-Prelim Calcs'!$C$19/'DT-Prelim Calcs'!$C$18*3.39*'DT-Prelim Calcs'!$C$20</f>
        <v>1.1959408969546259E-10</v>
      </c>
      <c r="LS192" s="88">
        <f t="shared" si="243"/>
        <v>1</v>
      </c>
      <c r="LT192" s="110">
        <f>LR191*'DT-Prelim Calcs'!$C$11+LT191</f>
        <v>12.304227581431235</v>
      </c>
      <c r="LU192" s="110">
        <f>LU191+0.5*LR192*'DT-Prelim Calcs'!$C$11^2+LT192*'DT-Prelim Calcs'!$C$11</f>
        <v>88.364242864270295</v>
      </c>
      <c r="LV192" s="110">
        <f>MIN('Drive Train'!$G$35-LP191*'DT-Prelim Calcs'!$C$21*'Drive Train'!$G$38,LV191+LP$2)</f>
        <v>11.108316434927405</v>
      </c>
      <c r="LW192" s="110">
        <f>'Drive Train'!$G$35-LP192*'DT-Prelim Calcs'!$C$21*'Drive Train'!$G$38</f>
        <v>11.108316434929556</v>
      </c>
      <c r="LX192" s="1">
        <f>IF(LU192&gt;='Drive Train'!$G$30,1,0)</f>
        <v>1</v>
      </c>
      <c r="LY192" s="110">
        <f>MIN(LO192,'DT-Prelim Calcs'!$C$10)*'DT-Prelim Calcs'!$C$11*1000/60/60*(1-LX192)</f>
        <v>0</v>
      </c>
      <c r="LZ192" s="119">
        <f>LZ191+'DT-Prelim Calcs'!$C$11</f>
        <v>7.5200000000000058</v>
      </c>
    </row>
    <row r="193" spans="18:338" x14ac:dyDescent="0.2">
      <c r="R193" s="119">
        <f>R192+'DT-Prelim Calcs'!$C$11</f>
        <v>7.5600000000000058</v>
      </c>
      <c r="S193" s="2">
        <f>AG193/'Drive Train'!$G$35</f>
        <v>0</v>
      </c>
      <c r="T193" s="88">
        <f>AE193*12*60/(PI() * 'Drive Train'!$G$17)/S$2*ABS(S193)</f>
        <v>0</v>
      </c>
      <c r="U193" s="2">
        <f>IF(OR(AD192=1,AND($C$32=Motors!$C$28,'DT-Prelim Calcs'!AI192=1)),0,IF(AG193=0,-(V192+$C$9)/($C$8-$C$9)*$C$7,($C$6*S193-T193)/($C$6*S193)*$C$7*S193))</f>
        <v>0</v>
      </c>
      <c r="V193" s="110">
        <f>IF(AND(AD192=1,AI192=1),0,ABS(U193/$C$7*($C$8-$C$9)+$C$9) *'Drive Train'!$K$55 + V192*(1-'Drive Train'!$K$55))</f>
        <v>0</v>
      </c>
      <c r="W193" s="110">
        <f t="shared" si="196"/>
        <v>0</v>
      </c>
      <c r="X193" s="2">
        <f>MAX(MIN(IF(AND(AI192=1,AG193&lt;0),-1,1)*(W193-$C$9)/($C$8-$C$9)*$C$7-$C$29*AE193/T$2 -  AI192*$C$29/2,X$2),MAX(X$4:X192)*-1)</f>
        <v>-0.19877611615902296</v>
      </c>
      <c r="Y193" s="110">
        <f t="shared" si="197"/>
        <v>0</v>
      </c>
      <c r="Z193" s="110">
        <f t="shared" si="198"/>
        <v>0</v>
      </c>
      <c r="AA193" s="110">
        <f t="shared" si="199"/>
        <v>0</v>
      </c>
      <c r="AB193" s="110" t="e">
        <f t="shared" si="200"/>
        <v>#N/A</v>
      </c>
      <c r="AC193" s="88">
        <f t="shared" si="244"/>
        <v>0</v>
      </c>
      <c r="AD193" s="1">
        <f t="shared" si="201"/>
        <v>1</v>
      </c>
      <c r="AE193" s="110">
        <f t="shared" si="202"/>
        <v>0</v>
      </c>
      <c r="AF193" s="110" t="e">
        <f t="shared" si="203"/>
        <v>#N/A</v>
      </c>
      <c r="AG193" s="110">
        <f>IF(AI192=0,MIN('Drive Train'!$G$35-W192*$C$21*'Drive Train'!$G$38,AG192+W$2)-$C$3,IF(AE192-1&lt;=0,0,IF($C$32=Motors!$C$26,MAX(ABS('Drive Train'!$G$35-W192*$C$21*'Drive Train'!$G$38)*-1,AG192-W$2),MAX(0,ABS('Drive Train'!$G$35-W192*$C$21*'Drive Train'!$G$38)*-1,AG192-W$2))))</f>
        <v>0</v>
      </c>
      <c r="AH193" s="110">
        <f>'Drive Train'!$G$35-ABS(W193)*'DT-Prelim Calcs'!$C$21*'Drive Train'!$G$38</f>
        <v>12.7</v>
      </c>
      <c r="AI193" s="1">
        <f>IF(AJ193&gt;='Drive Train'!$G$30,1,0)</f>
        <v>1</v>
      </c>
      <c r="AJ193" s="110">
        <f>AJ192+0.5*Y193*'DT-Prelim Calcs'!$C$11^2+AE193*'DT-Prelim Calcs'!$C$11</f>
        <v>27.383415475911544</v>
      </c>
      <c r="AK193" s="110">
        <f t="shared" si="281"/>
        <v>0</v>
      </c>
      <c r="AL193" s="119">
        <f>AL192+'DT-Prelim Calcs'!$C$11</f>
        <v>7.5600000000000058</v>
      </c>
      <c r="AM193" s="2">
        <f>AW193/'Drive Train'!$G$35</f>
        <v>0.82651299373515563</v>
      </c>
      <c r="AN193" s="88">
        <f>AU193*12*60/(PI() * 'Drive Train'!$G$17)/AM$2*AM193</f>
        <v>3373.2358262604057</v>
      </c>
      <c r="AO193" s="2">
        <f>('DT-Prelim Calcs'!$C$6*AM193-AN193)/('DT-Prelim Calcs'!$C$6*AM193)*'DT-Prelim Calcs'!$C$7*AM193</f>
        <v>0.35095480831945092</v>
      </c>
      <c r="AP193" s="110">
        <f>AO193/'DT-Prelim Calcs'!$C$7*('DT-Prelim Calcs'!$C$8-'DT-Prelim Calcs'!$C$9)+'DT-Prelim Calcs'!$C$9</f>
        <v>24.405754266292753</v>
      </c>
      <c r="AQ193" s="110">
        <f t="shared" si="205"/>
        <v>24.405754266292753</v>
      </c>
      <c r="AR193" s="2">
        <f t="shared" si="245"/>
        <v>0.14187267071399698</v>
      </c>
      <c r="AS193" s="110">
        <f>AR193*'DT-Prelim Calcs'!$C$21/AM$2/'DT-Prelim Calcs'!$C$19/'DT-Prelim Calcs'!$C$18*3.39*'DT-Prelim Calcs'!$C$20</f>
        <v>1.5807169253635909</v>
      </c>
      <c r="AT193" s="88">
        <f t="shared" si="206"/>
        <v>0</v>
      </c>
      <c r="AU193" s="110">
        <f>AS192*'DT-Prelim Calcs'!$C$11+AU192</f>
        <v>35.615938322042183</v>
      </c>
      <c r="AV193" s="110">
        <f>AV192+0.5*AS193*'DT-Prelim Calcs'!$C$11^2+AU193*'DT-Prelim Calcs'!$C$11</f>
        <v>172.80166840020229</v>
      </c>
      <c r="AW193" s="110">
        <f>MIN('Drive Train'!$G$35-AQ192*'DT-Prelim Calcs'!$C$21*'Drive Train'!$G$38,AW192+AQ$2)</f>
        <v>10.496715020436476</v>
      </c>
      <c r="AX193" s="110">
        <f>'Drive Train'!$G$35-AQ193*'DT-Prelim Calcs'!$C$21*'Drive Train'!$G$38</f>
        <v>10.503482116033652</v>
      </c>
      <c r="AY193" s="1">
        <f>IF(AV193&gt;='Drive Train'!$G$30,1,0)</f>
        <v>1</v>
      </c>
      <c r="AZ193" s="110">
        <f t="shared" si="246"/>
        <v>0</v>
      </c>
      <c r="BA193" s="119">
        <f>BA192+'DT-Prelim Calcs'!$C$11</f>
        <v>7.5600000000000058</v>
      </c>
      <c r="BB193" s="2">
        <f>BL193/'Drive Train'!$G$35</f>
        <v>0.87272191950238753</v>
      </c>
      <c r="BC193" s="88">
        <f>BJ193*12*60/(PI() * 'Drive Train'!$G$17)/BB$2*BB193</f>
        <v>4081.3338665487317</v>
      </c>
      <c r="BD193" s="2">
        <f>('DT-Prelim Calcs'!$C$6*BB193-BC193)/('DT-Prelim Calcs'!$C$6*BB193)*'DT-Prelim Calcs'!$C$7*BB193</f>
        <v>0.24514736680081309</v>
      </c>
      <c r="BE193" s="110">
        <f>BD193/'DT-Prelim Calcs'!$C$7*('DT-Prelim Calcs'!$C$8-'DT-Prelim Calcs'!$C$9)+'DT-Prelim Calcs'!$C$9</f>
        <v>17.952250741042505</v>
      </c>
      <c r="BF193" s="110">
        <f t="shared" si="207"/>
        <v>17.952250741042505</v>
      </c>
      <c r="BG193" s="2">
        <f t="shared" si="247"/>
        <v>5.5697988367385265E-3</v>
      </c>
      <c r="BH193" s="110">
        <f>BG193*'DT-Prelim Calcs'!$C$21/BB$2/'DT-Prelim Calcs'!$C$19/'DT-Prelim Calcs'!$C$18*3.39*'DT-Prelim Calcs'!$C$20</f>
        <v>9.6534020783188026E-2</v>
      </c>
      <c r="BI193" s="88">
        <f t="shared" si="208"/>
        <v>1</v>
      </c>
      <c r="BJ193" s="110">
        <f>BH192*'DT-Prelim Calcs'!$C$11+BJ192</f>
        <v>26.235423837010096</v>
      </c>
      <c r="BK193" s="110">
        <f>BK192+0.5*BH193*'DT-Prelim Calcs'!$C$11^2+BJ193*'DT-Prelim Calcs'!$C$11</f>
        <v>158.55817524615776</v>
      </c>
      <c r="BL193" s="110">
        <f>MIN('Drive Train'!$G$35-BF192*'DT-Prelim Calcs'!$C$21*'Drive Train'!$G$38,BL192+BF$2)</f>
        <v>11.08356837768032</v>
      </c>
      <c r="BM193" s="110">
        <f>'Drive Train'!$G$35-BF193*'DT-Prelim Calcs'!$C$21*'Drive Train'!$G$38</f>
        <v>11.084297433306174</v>
      </c>
      <c r="BN193" s="1">
        <f>IF(BK193&gt;='Drive Train'!$G$30,1,0)</f>
        <v>1</v>
      </c>
      <c r="BO193" s="110">
        <f t="shared" si="248"/>
        <v>0</v>
      </c>
      <c r="BP193" s="119">
        <f>BP192+'DT-Prelim Calcs'!$C$11</f>
        <v>7.5600000000000058</v>
      </c>
      <c r="BQ193" s="2">
        <f>CA193/'Drive Train'!$G$35</f>
        <v>0.87465496645583574</v>
      </c>
      <c r="BR193" s="88">
        <f>BY193*12*60/(PI() * 'Drive Train'!$G$17)/BQ$2*BQ193</f>
        <v>4110.6041922394425</v>
      </c>
      <c r="BS193" s="2">
        <f>('DT-Prelim Calcs'!$C$6*BQ193-BR193)/('DT-Prelim Calcs'!$C$6*BQ193)*'DT-Prelim Calcs'!$C$7*BQ193</f>
        <v>0.24080598368601369</v>
      </c>
      <c r="BT193" s="110">
        <f>BS193/'DT-Prelim Calcs'!$C$7*('DT-Prelim Calcs'!$C$8-'DT-Prelim Calcs'!$C$9)+'DT-Prelim Calcs'!$C$9</f>
        <v>17.68745716099091</v>
      </c>
      <c r="BU193" s="110">
        <f t="shared" si="209"/>
        <v>17.68745716099091</v>
      </c>
      <c r="BV193" s="2">
        <f t="shared" si="249"/>
        <v>4.3504189242010716E-5</v>
      </c>
      <c r="BW193" s="110">
        <f>BV193*'DT-Prelim Calcs'!$C$21/BQ$2/'DT-Prelim Calcs'!$C$19/'DT-Prelim Calcs'!$C$18*3.39*'DT-Prelim Calcs'!$C$20</f>
        <v>1.0232871727292564E-3</v>
      </c>
      <c r="BX193" s="88">
        <f t="shared" si="210"/>
        <v>1</v>
      </c>
      <c r="BY193" s="110">
        <f>BW192*'DT-Prelim Calcs'!$C$11+BY192</f>
        <v>19.426974707046412</v>
      </c>
      <c r="BZ193" s="110">
        <f>BZ192+0.5*BW193*'DT-Prelim Calcs'!$C$11^2+BY193*'DT-Prelim Calcs'!$C$11</f>
        <v>130.63106241786107</v>
      </c>
      <c r="CA193" s="110">
        <f>MIN('Drive Train'!$G$35-BU192*'DT-Prelim Calcs'!$C$21*'Drive Train'!$G$38,CA192+BU$2)</f>
        <v>11.108118073989113</v>
      </c>
      <c r="CB193" s="110">
        <f>'Drive Train'!$G$35-BU193*'DT-Prelim Calcs'!$C$21*'Drive Train'!$G$38</f>
        <v>11.108128855510817</v>
      </c>
      <c r="CC193" s="1">
        <f>IF(BZ193&gt;='Drive Train'!$G$30,1,0)</f>
        <v>1</v>
      </c>
      <c r="CD193" s="110">
        <f t="shared" si="250"/>
        <v>0</v>
      </c>
      <c r="CE193" s="119">
        <f>CE192+'DT-Prelim Calcs'!$C$11</f>
        <v>7.5600000000000058</v>
      </c>
      <c r="CF193" s="2">
        <f>CP193/'Drive Train'!$G$35</f>
        <v>0.87467056055245795</v>
      </c>
      <c r="CG193" s="88">
        <f>CN193*12*60/(PI() * 'Drive Train'!$G$17)/CF$2*CF193</f>
        <v>4110.8365768014401</v>
      </c>
      <c r="CH193" s="2">
        <f>('DT-Prelim Calcs'!$C$6*CF193-CG193)/('DT-Prelim Calcs'!$C$6*CF193)*'DT-Prelim Calcs'!$C$7*CF193</f>
        <v>0.24077186481560434</v>
      </c>
      <c r="CI193" s="110">
        <f>CH193/'DT-Prelim Calcs'!$C$7*('DT-Prelim Calcs'!$C$8-'DT-Prelim Calcs'!$C$9)+'DT-Prelim Calcs'!$C$9</f>
        <v>17.68537615187374</v>
      </c>
      <c r="CJ193" s="110">
        <f t="shared" si="211"/>
        <v>17.68537615187374</v>
      </c>
      <c r="CK193" s="2">
        <f t="shared" si="251"/>
        <v>6.6992231401163949E-8</v>
      </c>
      <c r="CL193" s="110">
        <f>CK193*'DT-Prelim Calcs'!$C$21/CF$2/'DT-Prelim Calcs'!$C$19/'DT-Prelim Calcs'!$C$18*3.39*'DT-Prelim Calcs'!$C$20</f>
        <v>1.9904374537300563E-6</v>
      </c>
      <c r="CM193" s="88">
        <f t="shared" si="212"/>
        <v>1</v>
      </c>
      <c r="CN193" s="110">
        <f>CL192*'DT-Prelim Calcs'!$C$11+CN192</f>
        <v>15.380283555976938</v>
      </c>
      <c r="CO193" s="110">
        <f>CO192+0.5*CL193*'DT-Prelim Calcs'!$C$11^2+CN193*'DT-Prelim Calcs'!$C$11</f>
        <v>108.24587672937454</v>
      </c>
      <c r="CP193" s="110">
        <f>MIN('Drive Train'!$G$35-CJ192*'DT-Prelim Calcs'!$C$21*'Drive Train'!$G$38,CP192+CJ$2)</f>
        <v>11.108316119016216</v>
      </c>
      <c r="CQ193" s="110">
        <f>'Drive Train'!$G$35-CJ193*'DT-Prelim Calcs'!$C$21*'Drive Train'!$G$38</f>
        <v>11.108316146331363</v>
      </c>
      <c r="CR193" s="1">
        <f>IF(CO193&gt;='Drive Train'!$G$30,1,0)</f>
        <v>1</v>
      </c>
      <c r="CS193" s="110">
        <f t="shared" si="252"/>
        <v>0</v>
      </c>
      <c r="CT193" s="119">
        <f>CT192+'DT-Prelim Calcs'!$C$11</f>
        <v>7.5600000000000058</v>
      </c>
      <c r="CU193" s="2">
        <f>DE193/'Drive Train'!$G$35</f>
        <v>0.8746705854215886</v>
      </c>
      <c r="CV193" s="88">
        <f>DC193*12*60/(PI() * 'Drive Train'!$G$17)/CU$2*CU193</f>
        <v>4110.8369397424267</v>
      </c>
      <c r="CW193" s="2">
        <f>('DT-Prelim Calcs'!$C$6*CU193-CV193)/('DT-Prelim Calcs'!$C$6*CU193)*'DT-Prelim Calcs'!$C$7*CU193</f>
        <v>0.24077181225320332</v>
      </c>
      <c r="CX193" s="110">
        <f>CW193/'DT-Prelim Calcs'!$C$7*('DT-Prelim Calcs'!$C$8-'DT-Prelim Calcs'!$C$9)+'DT-Prelim Calcs'!$C$9</f>
        <v>17.68537294594006</v>
      </c>
      <c r="CY193" s="110">
        <f t="shared" si="213"/>
        <v>17.68537294594006</v>
      </c>
      <c r="CZ193" s="2">
        <f t="shared" si="253"/>
        <v>1.8129053813709106E-11</v>
      </c>
      <c r="DA193" s="110">
        <f>CZ193*'DT-Prelim Calcs'!$C$21/CU$2/'DT-Prelim Calcs'!$C$19/'DT-Prelim Calcs'!$C$18*3.39*'DT-Prelim Calcs'!$C$20</f>
        <v>6.50857608005646E-10</v>
      </c>
      <c r="DB193" s="88">
        <f t="shared" si="214"/>
        <v>1</v>
      </c>
      <c r="DC193" s="110">
        <f>DA192*'DT-Prelim Calcs'!$C$11+DC192</f>
        <v>12.728511290965505</v>
      </c>
      <c r="DD193" s="110">
        <f>DD192+0.5*DA193*'DT-Prelim Calcs'!$C$11^2+DC193*'DT-Prelim Calcs'!$C$11</f>
        <v>91.618113695817016</v>
      </c>
      <c r="DE193" s="110">
        <f>MIN('Drive Train'!$G$35-CY192*'DT-Prelim Calcs'!$C$21*'Drive Train'!$G$38,DE192+CY$2)</f>
        <v>11.108316434854174</v>
      </c>
      <c r="DF193" s="110">
        <f>'Drive Train'!$G$35-CY193*'DT-Prelim Calcs'!$C$21*'Drive Train'!$G$38</f>
        <v>11.108316434865394</v>
      </c>
      <c r="DG193" s="1">
        <f>IF(DD193&gt;='Drive Train'!$G$30,1,0)</f>
        <v>1</v>
      </c>
      <c r="DH193" s="110">
        <f t="shared" si="254"/>
        <v>0</v>
      </c>
      <c r="DI193" s="119">
        <f>DI192+'DT-Prelim Calcs'!$C$11</f>
        <v>7.5600000000000058</v>
      </c>
      <c r="DJ193" s="2">
        <f>DT193/'Drive Train'!$G$35</f>
        <v>0.87467058542861464</v>
      </c>
      <c r="DK193" s="88">
        <f>DR193*12*60/(PI() * 'Drive Train'!$G$17)/DJ$2*DJ193</f>
        <v>4110.836939842321</v>
      </c>
      <c r="DL193" s="2">
        <f>('DT-Prelim Calcs'!$C$6*DJ193-DK193)/('DT-Prelim Calcs'!$C$6*DJ193)*'DT-Prelim Calcs'!$C$7*DJ193</f>
        <v>0.24077181223899163</v>
      </c>
      <c r="DM193" s="110">
        <f>DL193/'DT-Prelim Calcs'!$C$7*('DT-Prelim Calcs'!$C$8-'DT-Prelim Calcs'!$C$9)+'DT-Prelim Calcs'!$C$9</f>
        <v>17.685372945073251</v>
      </c>
      <c r="DN193" s="110">
        <f t="shared" si="215"/>
        <v>17.685372945073251</v>
      </c>
      <c r="DO193" s="2">
        <f t="shared" si="255"/>
        <v>7.2164496600635175E-16</v>
      </c>
      <c r="DP193" s="110">
        <f>DO193*'DT-Prelim Calcs'!$C$21/DJ$2/'DT-Prelim Calcs'!$C$19/'DT-Prelim Calcs'!$C$18*3.39*'DT-Prelim Calcs'!$C$20</f>
        <v>3.0374934720126453E-14</v>
      </c>
      <c r="DQ193" s="88">
        <f t="shared" si="216"/>
        <v>1</v>
      </c>
      <c r="DR193" s="110">
        <f>DP192*'DT-Prelim Calcs'!$C$11+DR192</f>
        <v>10.856671395411894</v>
      </c>
      <c r="DS193" s="110">
        <f>DS192+0.5*DP193*'DT-Prelim Calcs'!$C$11^2+DR193*'DT-Prelim Calcs'!$C$11</f>
        <v>79.109797240897421</v>
      </c>
      <c r="DT193" s="110">
        <f>MIN('Drive Train'!$G$35-DN192*'DT-Prelim Calcs'!$C$21*'Drive Train'!$G$38,DT192+DN$2)</f>
        <v>11.108316434943406</v>
      </c>
      <c r="DU193" s="110">
        <f>'Drive Train'!$G$35-DN193*'DT-Prelim Calcs'!$C$21*'Drive Train'!$G$38</f>
        <v>11.108316434943408</v>
      </c>
      <c r="DV193" s="1">
        <f>IF(DS193&gt;='Drive Train'!$G$30,1,0)</f>
        <v>1</v>
      </c>
      <c r="DW193" s="110">
        <f t="shared" si="256"/>
        <v>0</v>
      </c>
      <c r="DX193" s="119">
        <f>DX192+'DT-Prelim Calcs'!$C$11</f>
        <v>7.5600000000000058</v>
      </c>
      <c r="DY193" s="2">
        <f>EI193/'Drive Train'!$G$35</f>
        <v>0.87467058542861498</v>
      </c>
      <c r="DZ193" s="88">
        <f>EG193*12*60/(PI() * 'Drive Train'!$G$17)/DY$2*DY193</f>
        <v>4110.8369398423247</v>
      </c>
      <c r="EA193" s="2">
        <f>('DT-Prelim Calcs'!$C$6*DY193-DZ193)/('DT-Prelim Calcs'!$C$6*DY193)*'DT-Prelim Calcs'!$C$7*DY193</f>
        <v>0.24077181223899125</v>
      </c>
      <c r="EB193" s="110">
        <f>EA193/'DT-Prelim Calcs'!$C$7*('DT-Prelim Calcs'!$C$8-'DT-Prelim Calcs'!$C$9)+'DT-Prelim Calcs'!$C$9</f>
        <v>17.685372945073226</v>
      </c>
      <c r="EC193" s="110">
        <f t="shared" si="217"/>
        <v>17.685372945073226</v>
      </c>
      <c r="ED193" s="2">
        <f t="shared" si="257"/>
        <v>1.3877787807814457E-16</v>
      </c>
      <c r="EE193" s="110">
        <f>ED193*'DT-Prelim Calcs'!$C$21/DY$2/'DT-Prelim Calcs'!$C$19/'DT-Prelim Calcs'!$C$18*3.39*'DT-Prelim Calcs'!$C$20</f>
        <v>6.7003532470867188E-15</v>
      </c>
      <c r="EF193" s="88">
        <f t="shared" si="218"/>
        <v>1</v>
      </c>
      <c r="EG193" s="110">
        <f>EE192*'DT-Prelim Calcs'!$C$11+EG192</f>
        <v>9.4647904472821693</v>
      </c>
      <c r="EH193" s="110">
        <f>EH192+0.5*EE193*'DT-Prelim Calcs'!$C$11^2+EG193*'DT-Prelim Calcs'!$C$11</f>
        <v>69.477560635593989</v>
      </c>
      <c r="EI193" s="110">
        <f>MIN('Drive Train'!$G$35-EC192*'DT-Prelim Calcs'!$C$21*'Drive Train'!$G$38,EI192+EC$2)</f>
        <v>11.10831643494341</v>
      </c>
      <c r="EJ193" s="110">
        <f>'Drive Train'!$G$35-EC193*'DT-Prelim Calcs'!$C$21*'Drive Train'!$G$38</f>
        <v>11.10831643494341</v>
      </c>
      <c r="EK193" s="1">
        <f>IF(EH193&gt;='Drive Train'!$G$30,1,0)</f>
        <v>1</v>
      </c>
      <c r="EL193" s="110">
        <f t="shared" si="258"/>
        <v>0</v>
      </c>
      <c r="EM193" s="119">
        <f>EM192+'DT-Prelim Calcs'!$C$11</f>
        <v>7.5600000000000058</v>
      </c>
      <c r="EN193" s="2">
        <f>EX193/'Drive Train'!$G$35</f>
        <v>0.87467058542861498</v>
      </c>
      <c r="EO193" s="88">
        <f>EV193*12*60/(PI() * 'Drive Train'!$G$17)/EN$2*EN193</f>
        <v>4110.8369398423256</v>
      </c>
      <c r="EP193" s="2">
        <f>('DT-Prelim Calcs'!$C$6*EN193-EO193)/('DT-Prelim Calcs'!$C$6*EN193)*'DT-Prelim Calcs'!$C$7*EN193</f>
        <v>0.24077181223899105</v>
      </c>
      <c r="EQ193" s="110">
        <f>EP193/'DT-Prelim Calcs'!$C$7*('DT-Prelim Calcs'!$C$8-'DT-Prelim Calcs'!$C$9)+'DT-Prelim Calcs'!$C$9</f>
        <v>17.685372945073215</v>
      </c>
      <c r="ER193" s="110">
        <f t="shared" si="219"/>
        <v>17.685372945073215</v>
      </c>
      <c r="ES193" s="2">
        <f t="shared" si="259"/>
        <v>-8.3266726846886741E-17</v>
      </c>
      <c r="ET193" s="110">
        <f>ES193*'DT-Prelim Calcs'!$C$21/EN$2/'DT-Prelim Calcs'!$C$19/'DT-Prelim Calcs'!$C$18*3.39*'DT-Prelim Calcs'!$C$20</f>
        <v>-4.5356237364894706E-15</v>
      </c>
      <c r="EU193" s="88">
        <f t="shared" si="220"/>
        <v>1</v>
      </c>
      <c r="EV193" s="110">
        <f>ET192*'DT-Prelim Calcs'!$C$11+EV192</f>
        <v>8.3892460782728335</v>
      </c>
      <c r="EW193" s="110">
        <f>EW192+0.5*ET193*'DT-Prelim Calcs'!$C$11^2+EV193*'DT-Prelim Calcs'!$C$11</f>
        <v>61.879256698300892</v>
      </c>
      <c r="EX193" s="110">
        <f>MIN('Drive Train'!$G$35-ER192*'DT-Prelim Calcs'!$C$21*'Drive Train'!$G$38,EX192+ER$2)</f>
        <v>11.10831643494341</v>
      </c>
      <c r="EY193" s="110">
        <f>'Drive Train'!$G$35-ER193*'DT-Prelim Calcs'!$C$21*'Drive Train'!$G$38</f>
        <v>11.10831643494341</v>
      </c>
      <c r="EZ193" s="1">
        <f>IF(EW193&gt;='Drive Train'!$G$30,1,0)</f>
        <v>1</v>
      </c>
      <c r="FA193" s="110">
        <f t="shared" si="260"/>
        <v>0</v>
      </c>
      <c r="FB193" s="119">
        <f>FB192+'DT-Prelim Calcs'!$C$11</f>
        <v>7.5600000000000058</v>
      </c>
      <c r="FC193" s="2">
        <f>FM193/'Drive Train'!$G$35</f>
        <v>0.87467058542861498</v>
      </c>
      <c r="FD193" s="88">
        <f>FK193*12*60/(PI() * 'Drive Train'!$G$17)/FC$2*FC193</f>
        <v>4110.8369398423247</v>
      </c>
      <c r="FE193" s="2">
        <f>('DT-Prelim Calcs'!$C$6*FC193-FD193)/('DT-Prelim Calcs'!$C$6*FC193)*'DT-Prelim Calcs'!$C$7*FC193</f>
        <v>0.24077181223899125</v>
      </c>
      <c r="FF193" s="110">
        <f>FE193/'DT-Prelim Calcs'!$C$7*('DT-Prelim Calcs'!$C$8-'DT-Prelim Calcs'!$C$9)+'DT-Prelim Calcs'!$C$9</f>
        <v>17.685372945073226</v>
      </c>
      <c r="FG193" s="110">
        <f t="shared" si="221"/>
        <v>17.685372945073226</v>
      </c>
      <c r="FH193" s="2">
        <f t="shared" si="261"/>
        <v>1.1102230246251565E-16</v>
      </c>
      <c r="FI193" s="110">
        <f>FH193*'DT-Prelim Calcs'!$C$21/FC$2/'DT-Prelim Calcs'!$C$19/'DT-Prelim Calcs'!$C$18*3.39*'DT-Prelim Calcs'!$C$20</f>
        <v>6.7347140329692135E-15</v>
      </c>
      <c r="FJ193" s="88">
        <f t="shared" si="222"/>
        <v>1</v>
      </c>
      <c r="FK193" s="110">
        <f>FI192*'DT-Prelim Calcs'!$C$11+FK192</f>
        <v>7.5332005600817276</v>
      </c>
      <c r="FL193" s="110">
        <f>FL192+0.5*FI193*'DT-Prelim Calcs'!$C$11^2+FK193*'DT-Prelim Calcs'!$C$11</f>
        <v>55.755075240539099</v>
      </c>
      <c r="FM193" s="110">
        <f>MIN('Drive Train'!$G$35-FG192*'DT-Prelim Calcs'!$C$21*'Drive Train'!$G$38,FM192+FG$2)</f>
        <v>11.10831643494341</v>
      </c>
      <c r="FN193" s="110">
        <f>'Drive Train'!$G$35-FG193*'DT-Prelim Calcs'!$C$21*'Drive Train'!$G$38</f>
        <v>11.10831643494341</v>
      </c>
      <c r="FO193" s="1">
        <f>IF(FL193&gt;='Drive Train'!$G$30,1,0)</f>
        <v>1</v>
      </c>
      <c r="FP193" s="110">
        <f t="shared" si="262"/>
        <v>0</v>
      </c>
      <c r="FQ193" s="119">
        <f>FQ192+'DT-Prelim Calcs'!$C$11</f>
        <v>7.5600000000000058</v>
      </c>
      <c r="FR193" s="2">
        <f>GB193/'Drive Train'!$G$35</f>
        <v>0.87467058542861498</v>
      </c>
      <c r="FS193" s="88">
        <f>FZ193*12*60/(PI() * 'Drive Train'!$G$17)/FR$2*FR193</f>
        <v>4110.8369398423247</v>
      </c>
      <c r="FT193" s="2">
        <f>('DT-Prelim Calcs'!$C$6*FR193-FS193)/('DT-Prelim Calcs'!$C$6*FR193)*'DT-Prelim Calcs'!$C$7*FR193</f>
        <v>0.24077181223899125</v>
      </c>
      <c r="FU193" s="110">
        <f>FT193/'DT-Prelim Calcs'!$C$7*('DT-Prelim Calcs'!$C$8-'DT-Prelim Calcs'!$C$9)+'DT-Prelim Calcs'!$C$9</f>
        <v>17.685372945073226</v>
      </c>
      <c r="FV193" s="110">
        <f t="shared" si="223"/>
        <v>17.685372945073226</v>
      </c>
      <c r="FW193" s="2">
        <f t="shared" si="263"/>
        <v>1.3877787807814457E-16</v>
      </c>
      <c r="FX193" s="110">
        <f>FW193*'DT-Prelim Calcs'!$C$21/FR$2/'DT-Prelim Calcs'!$C$19/'DT-Prelim Calcs'!$C$18*3.39*'DT-Prelim Calcs'!$C$20</f>
        <v>9.2774121882739154E-15</v>
      </c>
      <c r="FY193" s="88">
        <f t="shared" si="224"/>
        <v>1</v>
      </c>
      <c r="FZ193" s="110">
        <f>FX192*'DT-Prelim Calcs'!$C$11+FZ192</f>
        <v>6.8356819897037893</v>
      </c>
      <c r="GA193" s="110">
        <f>GA192+0.5*FX193*'DT-Prelim Calcs'!$C$11^2+FZ193*'DT-Prelim Calcs'!$C$11</f>
        <v>50.721207997454449</v>
      </c>
      <c r="GB193" s="110">
        <f>MIN('Drive Train'!$G$35-FV192*'DT-Prelim Calcs'!$C$21*'Drive Train'!$G$38,GB192+FV$2)</f>
        <v>11.10831643494341</v>
      </c>
      <c r="GC193" s="110">
        <f>'Drive Train'!$G$35-FV193*'DT-Prelim Calcs'!$C$21*'Drive Train'!$G$38</f>
        <v>11.10831643494341</v>
      </c>
      <c r="GD193" s="1">
        <f>IF(GA193&gt;='Drive Train'!$G$30,1,0)</f>
        <v>1</v>
      </c>
      <c r="GE193" s="110">
        <f t="shared" si="264"/>
        <v>0</v>
      </c>
      <c r="GF193" s="119">
        <f>GF192+'DT-Prelim Calcs'!$C$11</f>
        <v>7.5600000000000058</v>
      </c>
      <c r="GG193" s="2">
        <f>GQ193/'Drive Train'!$G$35</f>
        <v>0.87467058542604414</v>
      </c>
      <c r="GH193" s="88">
        <f>GO193*12*60/(PI() * 'Drive Train'!$G$17)/GG$2*GG193</f>
        <v>4110.8369398059885</v>
      </c>
      <c r="GI193" s="2">
        <f>('DT-Prelim Calcs'!$C$6*GG193-GH193)/('DT-Prelim Calcs'!$C$6*GG193)*'DT-Prelim Calcs'!$C$7*GG193</f>
        <v>0.24077181224413943</v>
      </c>
      <c r="GJ193" s="110">
        <f>GI193/'DT-Prelim Calcs'!$C$7*('DT-Prelim Calcs'!$C$8-'DT-Prelim Calcs'!$C$9)+'DT-Prelim Calcs'!$C$9</f>
        <v>17.685372945387229</v>
      </c>
      <c r="GK193" s="110">
        <f t="shared" si="265"/>
        <v>17.685372945387229</v>
      </c>
      <c r="GL193" s="2">
        <f t="shared" si="266"/>
        <v>6.5688843253752793E-12</v>
      </c>
      <c r="GM193" s="110">
        <f>GL193*'DT-Prelim Calcs'!$C$21/GG$2/'DT-Prelim Calcs'!$C$19/'DT-Prelim Calcs'!$C$18*3.39*'DT-Prelim Calcs'!$C$20</f>
        <v>2.4396398502073325E-10</v>
      </c>
      <c r="GN193" s="88">
        <f t="shared" si="225"/>
        <v>1</v>
      </c>
      <c r="GO193" s="110">
        <f>GM192*'DT-Prelim Calcs'!$C$11+GO192</f>
        <v>12.304227581394226</v>
      </c>
      <c r="GP193" s="110">
        <f>GP192+0.5*GM193*'DT-Prelim Calcs'!$C$11^2+GO193*'DT-Prelim Calcs'!$C$11</f>
        <v>86.941656866642418</v>
      </c>
      <c r="GQ193" s="110">
        <f>MIN('Drive Train'!$G$35-GK192*'DT-Prelim Calcs'!$C$21*'Drive Train'!$G$38,GQ192+GK$2)</f>
        <v>11.10831643491076</v>
      </c>
      <c r="GR193" s="110">
        <f>'Drive Train'!$G$35-GK193*'DT-Prelim Calcs'!$C$21*'Drive Train'!$G$38</f>
        <v>11.10831643491515</v>
      </c>
      <c r="GS193" s="1">
        <f>IF(GP193&gt;='Drive Train'!$G$30,1,0)</f>
        <v>1</v>
      </c>
      <c r="GT193" s="110">
        <f t="shared" si="267"/>
        <v>0</v>
      </c>
      <c r="GU193" s="119">
        <f>GU192+'DT-Prelim Calcs'!$C$11</f>
        <v>7.5600000000000058</v>
      </c>
      <c r="GV193" s="2">
        <f>HF193/'Drive Train'!$G$35</f>
        <v>0.87467058542677723</v>
      </c>
      <c r="GW193" s="88">
        <f>HD193*12*60/(PI() * 'Drive Train'!$G$17)/GV$2*GV193</f>
        <v>4110.8369398163504</v>
      </c>
      <c r="GX193" s="2">
        <f>('DT-Prelim Calcs'!$C$6*GV193-GW193)/('DT-Prelim Calcs'!$C$6*GV193)*'DT-Prelim Calcs'!$C$7*GV193</f>
        <v>0.24077181224267125</v>
      </c>
      <c r="GY193" s="110">
        <f>GX193/'DT-Prelim Calcs'!$C$7*('DT-Prelim Calcs'!$C$8-'DT-Prelim Calcs'!$C$9)+'DT-Prelim Calcs'!$C$9</f>
        <v>17.685372945297679</v>
      </c>
      <c r="GZ193" s="110">
        <f t="shared" si="226"/>
        <v>17.685372945297679</v>
      </c>
      <c r="HA193" s="2">
        <f t="shared" si="268"/>
        <v>4.6955772603496371E-12</v>
      </c>
      <c r="HB193" s="110">
        <f>HA193*'DT-Prelim Calcs'!$C$21/GV$2/'DT-Prelim Calcs'!$C$19/'DT-Prelim Calcs'!$C$18*3.39*'DT-Prelim Calcs'!$C$20</f>
        <v>1.7439060937371424E-10</v>
      </c>
      <c r="HC193" s="88">
        <f t="shared" si="227"/>
        <v>1</v>
      </c>
      <c r="HD193" s="110">
        <f>HB192*'DT-Prelim Calcs'!$C$11+HD192</f>
        <v>12.304227581414928</v>
      </c>
      <c r="HE193" s="110">
        <f>HE192+0.5*HB193*'DT-Prelim Calcs'!$C$11^2+HD193*'DT-Prelim Calcs'!$C$11</f>
        <v>87.609273890713467</v>
      </c>
      <c r="HF193" s="110">
        <f>MIN('Drive Train'!$G$35-GZ192*'DT-Prelim Calcs'!$C$21*'Drive Train'!$G$38,HF192+GZ$2)</f>
        <v>11.10831643492007</v>
      </c>
      <c r="HG193" s="110">
        <f>'Drive Train'!$G$35-GZ193*'DT-Prelim Calcs'!$C$21*'Drive Train'!$G$38</f>
        <v>11.108316434923209</v>
      </c>
      <c r="HH193" s="1">
        <f>IF(HE193&gt;='Drive Train'!$G$30,1,0)</f>
        <v>1</v>
      </c>
      <c r="HI193" s="110">
        <f t="shared" si="269"/>
        <v>0</v>
      </c>
      <c r="HJ193" s="119">
        <f>HJ192+'DT-Prelim Calcs'!$C$11</f>
        <v>7.5600000000000058</v>
      </c>
      <c r="HK193" s="2">
        <f>HU193/'Drive Train'!$G$35</f>
        <v>0.87467058542713261</v>
      </c>
      <c r="HL193" s="88">
        <f>HS193*12*60/(PI() * 'Drive Train'!$G$17)/HK$2*HK193</f>
        <v>4110.8369398213727</v>
      </c>
      <c r="HM193" s="2">
        <f>('DT-Prelim Calcs'!$C$6*HK193-HL193)/('DT-Prelim Calcs'!$C$6*HK193)*'DT-Prelim Calcs'!$C$7*HK193</f>
        <v>0.24077181224195984</v>
      </c>
      <c r="HN193" s="110">
        <f>HM193/'DT-Prelim Calcs'!$C$7*('DT-Prelim Calcs'!$C$8-'DT-Prelim Calcs'!$C$9)+'DT-Prelim Calcs'!$C$9</f>
        <v>17.685372945254286</v>
      </c>
      <c r="HO193" s="110">
        <f t="shared" si="228"/>
        <v>17.685372945254286</v>
      </c>
      <c r="HP193" s="2">
        <f t="shared" si="270"/>
        <v>3.7878311598404935E-12</v>
      </c>
      <c r="HQ193" s="110">
        <f>HP193*'DT-Prelim Calcs'!$C$21/HK$2/'DT-Prelim Calcs'!$C$19/'DT-Prelim Calcs'!$C$18*3.39*'DT-Prelim Calcs'!$C$20</f>
        <v>1.4067752430510331E-10</v>
      </c>
      <c r="HR193" s="88">
        <f t="shared" si="229"/>
        <v>1</v>
      </c>
      <c r="HS193" s="110">
        <f>HQ192*'DT-Prelim Calcs'!$C$11+HS192</f>
        <v>12.304227581424959</v>
      </c>
      <c r="HT193" s="110">
        <f>HT192+0.5*HQ193*'DT-Prelim Calcs'!$C$11^2+HS193*'DT-Prelim Calcs'!$C$11</f>
        <v>88.077996655505402</v>
      </c>
      <c r="HU193" s="110">
        <f>MIN('Drive Train'!$G$35-HO192*'DT-Prelim Calcs'!$C$21*'Drive Train'!$G$38,HU192+HO$2)</f>
        <v>11.108316434924584</v>
      </c>
      <c r="HV193" s="110">
        <f>'Drive Train'!$G$35-HO193*'DT-Prelim Calcs'!$C$21*'Drive Train'!$G$38</f>
        <v>11.108316434927113</v>
      </c>
      <c r="HW193" s="1">
        <f>IF(HT193&gt;='Drive Train'!$G$30,1,0)</f>
        <v>1</v>
      </c>
      <c r="HX193" s="110">
        <f t="shared" si="271"/>
        <v>0</v>
      </c>
      <c r="HY193" s="119">
        <f>HY192+'DT-Prelim Calcs'!$C$11</f>
        <v>7.5600000000000058</v>
      </c>
      <c r="HZ193" s="2">
        <f>IJ193/'Drive Train'!$G$35</f>
        <v>0.87467058542732357</v>
      </c>
      <c r="IA193" s="88">
        <f>IH193*12*60/(PI() * 'Drive Train'!$G$17)/HZ$2*HZ193</f>
        <v>4110.836939824072</v>
      </c>
      <c r="IB193" s="2">
        <f>('DT-Prelim Calcs'!$C$6*HZ193-IA193)/('DT-Prelim Calcs'!$C$6*HZ193)*'DT-Prelim Calcs'!$C$7*HZ193</f>
        <v>0.24077181224157732</v>
      </c>
      <c r="IC193" s="110">
        <f>IB193/'DT-Prelim Calcs'!$C$7*('DT-Prelim Calcs'!$C$8-'DT-Prelim Calcs'!$C$9)+'DT-Prelim Calcs'!$C$9</f>
        <v>17.685372945230959</v>
      </c>
      <c r="ID193" s="110">
        <f t="shared" si="230"/>
        <v>17.685372945230959</v>
      </c>
      <c r="IE193" s="2">
        <f t="shared" si="272"/>
        <v>3.2998603849421215E-12</v>
      </c>
      <c r="IF193" s="110">
        <f>IE193*'DT-Prelim Calcs'!$C$21/HZ$2/'DT-Prelim Calcs'!$C$19/'DT-Prelim Calcs'!$C$18*3.39*'DT-Prelim Calcs'!$C$20</f>
        <v>1.2255461500709844E-10</v>
      </c>
      <c r="IG193" s="88">
        <f t="shared" si="231"/>
        <v>1</v>
      </c>
      <c r="IH193" s="110">
        <f>IF192*'DT-Prelim Calcs'!$C$11+IH192</f>
        <v>12.304227581430354</v>
      </c>
      <c r="II193" s="110">
        <f>II192+0.5*IF193*'DT-Prelim Calcs'!$C$11^2+IH193*'DT-Prelim Calcs'!$C$11</f>
        <v>88.407062026772962</v>
      </c>
      <c r="IJ193" s="110">
        <f>MIN('Drive Train'!$G$35-ID192*'DT-Prelim Calcs'!$C$21*'Drive Train'!$G$38,IJ192+ID$2)</f>
        <v>11.108316434927008</v>
      </c>
      <c r="IK193" s="110">
        <f>'Drive Train'!$G$35-ID193*'DT-Prelim Calcs'!$C$21*'Drive Train'!$G$38</f>
        <v>11.108316434929213</v>
      </c>
      <c r="IL193" s="1">
        <f>IF(II193&gt;='Drive Train'!$G$30,1,0)</f>
        <v>1</v>
      </c>
      <c r="IM193" s="110">
        <f t="shared" si="273"/>
        <v>0</v>
      </c>
      <c r="IN193" s="119">
        <f>IN192+'DT-Prelim Calcs'!$C$11</f>
        <v>7.5600000000000058</v>
      </c>
      <c r="IO193" s="2">
        <f>IY193/'Drive Train'!$G$35</f>
        <v>0.8746705854274357</v>
      </c>
      <c r="IP193" s="88">
        <f>IW193*12*60/(PI() * 'Drive Train'!$G$17)/IO$2*IO193</f>
        <v>4110.8369398256555</v>
      </c>
      <c r="IQ193" s="2">
        <f>('DT-Prelim Calcs'!$C$6*IO193-IP193)/('DT-Prelim Calcs'!$C$6*IO193)*'DT-Prelim Calcs'!$C$7*IO193</f>
        <v>0.24077181224135313</v>
      </c>
      <c r="IR193" s="110">
        <f>IQ193/'DT-Prelim Calcs'!$C$7*('DT-Prelim Calcs'!$C$8-'DT-Prelim Calcs'!$C$9)+'DT-Prelim Calcs'!$C$9</f>
        <v>17.685372945217281</v>
      </c>
      <c r="IS193" s="110">
        <f t="shared" si="232"/>
        <v>17.685372945217281</v>
      </c>
      <c r="IT193" s="2">
        <f t="shared" si="274"/>
        <v>3.0136171336181405E-12</v>
      </c>
      <c r="IU193" s="110">
        <f>IT193*'DT-Prelim Calcs'!$C$21/IO$2/'DT-Prelim Calcs'!$C$19/'DT-Prelim Calcs'!$C$18*3.39*'DT-Prelim Calcs'!$C$20</f>
        <v>1.1192373146291301E-10</v>
      </c>
      <c r="IV193" s="88">
        <f t="shared" si="233"/>
        <v>1</v>
      </c>
      <c r="IW193" s="110">
        <f>IU192*'DT-Prelim Calcs'!$C$11+IW192</f>
        <v>12.304227581433519</v>
      </c>
      <c r="IX193" s="110">
        <f>IX192+0.5*IU193*'DT-Prelim Calcs'!$C$11^2+IW193*'DT-Prelim Calcs'!$C$11</f>
        <v>88.639779808229136</v>
      </c>
      <c r="IY193" s="110">
        <f>MIN('Drive Train'!$G$35-IS192*'DT-Prelim Calcs'!$C$21*'Drive Train'!$G$38,IY192+IS$2)</f>
        <v>11.108316434928433</v>
      </c>
      <c r="IZ193" s="110">
        <f>'Drive Train'!$G$35-IS193*'DT-Prelim Calcs'!$C$21*'Drive Train'!$G$38</f>
        <v>11.108316434930444</v>
      </c>
      <c r="JA193" s="1">
        <f>IF(IX193&gt;='Drive Train'!$G$30,1,0)</f>
        <v>1</v>
      </c>
      <c r="JB193" s="110">
        <f t="shared" si="275"/>
        <v>0</v>
      </c>
      <c r="JC193" s="119">
        <f>JC192+'DT-Prelim Calcs'!$C$11</f>
        <v>7.5600000000000058</v>
      </c>
      <c r="JD193" s="2">
        <f>JN193/'Drive Train'!$G$35</f>
        <v>0.87467058542750131</v>
      </c>
      <c r="JE193" s="88">
        <f>JL193*12*60/(PI() * 'Drive Train'!$G$17)/JD$2*JD193</f>
        <v>4110.836939826585</v>
      </c>
      <c r="JF193" s="2">
        <f>('DT-Prelim Calcs'!$C$6*JD193-JE193)/('DT-Prelim Calcs'!$C$6*JD193)*'DT-Prelim Calcs'!$C$7*JD193</f>
        <v>0.24077181224122116</v>
      </c>
      <c r="JG193" s="110">
        <f>JF193/'DT-Prelim Calcs'!$C$7*('DT-Prelim Calcs'!$C$8-'DT-Prelim Calcs'!$C$9)+'DT-Prelim Calcs'!$C$9</f>
        <v>17.685372945209235</v>
      </c>
      <c r="JH193" s="110">
        <f t="shared" si="234"/>
        <v>17.685372945209235</v>
      </c>
      <c r="JI193" s="2">
        <f t="shared" si="276"/>
        <v>2.8454183453874293E-12</v>
      </c>
      <c r="JJ193" s="110">
        <f>JI193*'DT-Prelim Calcs'!$C$21/JD$2/'DT-Prelim Calcs'!$C$19/'DT-Prelim Calcs'!$C$18*3.39*'DT-Prelim Calcs'!$C$20</f>
        <v>1.0567694058947523E-10</v>
      </c>
      <c r="JK193" s="88">
        <f t="shared" si="235"/>
        <v>1</v>
      </c>
      <c r="JL193" s="110">
        <f>JJ192*'DT-Prelim Calcs'!$C$11+JL192</f>
        <v>12.304227581435374</v>
      </c>
      <c r="JM193" s="110">
        <f>JM192+0.5*JJ193*'DT-Prelim Calcs'!$C$11^2+JL193*'DT-Prelim Calcs'!$C$11</f>
        <v>88.79741255238973</v>
      </c>
      <c r="JN193" s="110">
        <f>MIN('Drive Train'!$G$35-JH192*'DT-Prelim Calcs'!$C$21*'Drive Train'!$G$38,JN192+JH$2)</f>
        <v>11.108316434929266</v>
      </c>
      <c r="JO193" s="110">
        <f>'Drive Train'!$G$35-JH193*'DT-Prelim Calcs'!$C$21*'Drive Train'!$G$38</f>
        <v>11.108316434931169</v>
      </c>
      <c r="JP193" s="1">
        <f>IF(JM193&gt;='Drive Train'!$G$30,1,0)</f>
        <v>1</v>
      </c>
      <c r="JQ193" s="110">
        <f>MIN(JG193,'DT-Prelim Calcs'!$C$10)*'DT-Prelim Calcs'!$C$11*1000/60/60*(1-JP193)</f>
        <v>0</v>
      </c>
      <c r="JR193" s="119">
        <f>JR192+'DT-Prelim Calcs'!$C$11</f>
        <v>7.5600000000000058</v>
      </c>
      <c r="JS193" s="2">
        <f>KC193/'Drive Train'!$G$35</f>
        <v>0.8746705854275254</v>
      </c>
      <c r="JT193" s="88">
        <f>KA193*12*60/(PI() * 'Drive Train'!$G$17)/JS$2*JS193</f>
        <v>4110.836939826926</v>
      </c>
      <c r="JU193" s="2">
        <f>('DT-Prelim Calcs'!$C$6*JS193-JT193)/('DT-Prelim Calcs'!$C$6*JS193)*'DT-Prelim Calcs'!$C$7*JS193</f>
        <v>0.24077181224117281</v>
      </c>
      <c r="JV193" s="110">
        <f>JU193/'DT-Prelim Calcs'!$C$7*('DT-Prelim Calcs'!$C$8-'DT-Prelim Calcs'!$C$9)+'DT-Prelim Calcs'!$C$9</f>
        <v>17.685372945206286</v>
      </c>
      <c r="JW193" s="110">
        <f t="shared" si="236"/>
        <v>17.685372945206286</v>
      </c>
      <c r="JX193" s="2">
        <f t="shared" si="277"/>
        <v>2.7837177007938863E-12</v>
      </c>
      <c r="JY193" s="110">
        <f>JX193*'DT-Prelim Calcs'!$C$21/JS$2/'DT-Prelim Calcs'!$C$19/'DT-Prelim Calcs'!$C$18*3.39*'DT-Prelim Calcs'!$C$20</f>
        <v>1.0338541977897159E-10</v>
      </c>
      <c r="JZ193" s="88">
        <f t="shared" si="237"/>
        <v>1</v>
      </c>
      <c r="KA193" s="110">
        <f>JY192*'DT-Prelim Calcs'!$C$11+KA192</f>
        <v>12.304227581436056</v>
      </c>
      <c r="KB193" s="110">
        <f>KB192+0.5*JY193*'DT-Prelim Calcs'!$C$11^2+KA193*'DT-Prelim Calcs'!$C$11</f>
        <v>88.859502635721554</v>
      </c>
      <c r="KC193" s="110">
        <f>MIN('Drive Train'!$G$35-JW192*'DT-Prelim Calcs'!$C$21*'Drive Train'!$G$38,KC192+JW$2)</f>
        <v>11.108316434929572</v>
      </c>
      <c r="KD193" s="110">
        <f>'Drive Train'!$G$35-JW193*'DT-Prelim Calcs'!$C$21*'Drive Train'!$G$38</f>
        <v>11.108316434931433</v>
      </c>
      <c r="KE193" s="1">
        <f>IF(KB193&gt;='Drive Train'!$G$30,1,0)</f>
        <v>1</v>
      </c>
      <c r="KF193" s="110">
        <f>MIN(JV193,'DT-Prelim Calcs'!$C$10)*'DT-Prelim Calcs'!$C$11*1000/60/60*(1-KE193)</f>
        <v>0</v>
      </c>
      <c r="KG193" s="119">
        <f>KG192+'DT-Prelim Calcs'!$C$11</f>
        <v>7.5600000000000058</v>
      </c>
      <c r="KH193" s="2">
        <f>KR193/'Drive Train'!$G$35</f>
        <v>0.87467058542752374</v>
      </c>
      <c r="KI193" s="88">
        <f>KP193*12*60/(PI() * 'Drive Train'!$G$17)/KH$2*KH193</f>
        <v>4110.8369398269006</v>
      </c>
      <c r="KJ193" s="2">
        <f>('DT-Prelim Calcs'!$C$6*KH193-KI193)/('DT-Prelim Calcs'!$C$6*KH193)*'DT-Prelim Calcs'!$C$7*KH193</f>
        <v>0.24077181224117658</v>
      </c>
      <c r="KK193" s="110">
        <f>KJ193/'DT-Prelim Calcs'!$C$7*('DT-Prelim Calcs'!$C$8-'DT-Prelim Calcs'!$C$9)+'DT-Prelim Calcs'!$C$9</f>
        <v>17.685372945206517</v>
      </c>
      <c r="KL193" s="110">
        <f t="shared" si="238"/>
        <v>17.685372945206517</v>
      </c>
      <c r="KM193" s="2">
        <f t="shared" si="278"/>
        <v>2.7884916597997744E-12</v>
      </c>
      <c r="KN193" s="110">
        <f>KM193*'DT-Prelim Calcs'!$C$21/KH$2/'DT-Prelim Calcs'!$C$19/'DT-Prelim Calcs'!$C$18*3.39*'DT-Prelim Calcs'!$C$20</f>
        <v>1.0356272143412526E-10</v>
      </c>
      <c r="KO193" s="88">
        <f t="shared" si="239"/>
        <v>1</v>
      </c>
      <c r="KP193" s="110">
        <f>KN192*'DT-Prelim Calcs'!$C$11+KP192</f>
        <v>12.304227581436006</v>
      </c>
      <c r="KQ193" s="110">
        <f>KQ192+0.5*KN193*'DT-Prelim Calcs'!$C$11^2+KP193*'DT-Prelim Calcs'!$C$11</f>
        <v>88.854947199762634</v>
      </c>
      <c r="KR193" s="110">
        <f>MIN('Drive Train'!$G$35-KL192*'DT-Prelim Calcs'!$C$21*'Drive Train'!$G$38,KR192+KL$2)</f>
        <v>11.10831643492955</v>
      </c>
      <c r="KS193" s="110">
        <f>'Drive Train'!$G$35-KL193*'DT-Prelim Calcs'!$C$21*'Drive Train'!$G$38</f>
        <v>11.108316434931412</v>
      </c>
      <c r="KT193" s="1">
        <f>IF(KQ193&gt;='Drive Train'!$G$30,1,0)</f>
        <v>1</v>
      </c>
      <c r="KU193" s="110">
        <f>MIN(KK193,'DT-Prelim Calcs'!$C$10)*'DT-Prelim Calcs'!$C$11*1000/60/60*(1-KT193)</f>
        <v>0</v>
      </c>
      <c r="KV193" s="119">
        <f>KV192+'DT-Prelim Calcs'!$C$11</f>
        <v>7.5600000000000058</v>
      </c>
      <c r="KW193" s="2">
        <f>LG193/'Drive Train'!$G$35</f>
        <v>0.8746705854275254</v>
      </c>
      <c r="KX193" s="88">
        <f>LE193*12*60/(PI() * 'Drive Train'!$G$17)/KW$2*KW193</f>
        <v>4110.8369398269251</v>
      </c>
      <c r="KY193" s="2">
        <f>('DT-Prelim Calcs'!$C$6*KW193-KX193)/('DT-Prelim Calcs'!$C$6*KW193)*'DT-Prelim Calcs'!$C$7*KW193</f>
        <v>0.24077181224117306</v>
      </c>
      <c r="KZ193" s="110">
        <f>KY193/'DT-Prelim Calcs'!$C$7*('DT-Prelim Calcs'!$C$8-'DT-Prelim Calcs'!$C$9)+'DT-Prelim Calcs'!$C$9</f>
        <v>17.6853729452063</v>
      </c>
      <c r="LA193" s="110">
        <f t="shared" si="240"/>
        <v>17.6853729452063</v>
      </c>
      <c r="LB193" s="2">
        <f t="shared" si="279"/>
        <v>2.7840230121256582E-12</v>
      </c>
      <c r="LC193" s="110">
        <f>LB193*'DT-Prelim Calcs'!$C$21/KW$2/'DT-Prelim Calcs'!$C$19/'DT-Prelim Calcs'!$C$18*3.39*'DT-Prelim Calcs'!$C$20</f>
        <v>1.0339675883831281E-10</v>
      </c>
      <c r="LD193" s="88">
        <f t="shared" si="241"/>
        <v>1</v>
      </c>
      <c r="LE193" s="110">
        <f>LC192*'DT-Prelim Calcs'!$C$11+LE192</f>
        <v>12.304227581436054</v>
      </c>
      <c r="LF193" s="110">
        <f>LF192+0.5*LC193*'DT-Prelim Calcs'!$C$11^2+LE193*'DT-Prelim Calcs'!$C$11</f>
        <v>88.85928755124614</v>
      </c>
      <c r="LG193" s="110">
        <f>MIN('Drive Train'!$G$35-LA192*'DT-Prelim Calcs'!$C$21*'Drive Train'!$G$38,LG192+LA$2)</f>
        <v>11.108316434929572</v>
      </c>
      <c r="LH193" s="110">
        <f>'Drive Train'!$G$35-LA193*'DT-Prelim Calcs'!$C$21*'Drive Train'!$G$38</f>
        <v>11.108316434931432</v>
      </c>
      <c r="LI193" s="1">
        <f>IF(LF193&gt;='Drive Train'!$G$30,1,0)</f>
        <v>1</v>
      </c>
      <c r="LJ193" s="110">
        <f>MIN(KZ193,'DT-Prelim Calcs'!$C$10)*'DT-Prelim Calcs'!$C$11*1000/60/60*(1-LI193)</f>
        <v>0</v>
      </c>
      <c r="LK193" s="119">
        <f>LK192+'DT-Prelim Calcs'!$C$11</f>
        <v>7.5600000000000058</v>
      </c>
      <c r="LL193" s="2">
        <f>LV193/'Drive Train'!$G$35</f>
        <v>0.87467058542752407</v>
      </c>
      <c r="LM193" s="88">
        <f>LT193*12*60/(PI() * 'Drive Train'!$G$17)/LL$2*LL193</f>
        <v>4110.8369398269069</v>
      </c>
      <c r="LN193" s="2">
        <f>('DT-Prelim Calcs'!$C$6*LL193-LM193)/('DT-Prelim Calcs'!$C$6*LL193)*'DT-Prelim Calcs'!$C$7*LL193</f>
        <v>0.24077181224117566</v>
      </c>
      <c r="LO193" s="110">
        <f>LN193/'DT-Prelim Calcs'!$C$7*('DT-Prelim Calcs'!$C$8-'DT-Prelim Calcs'!$C$9)+'DT-Prelim Calcs'!$C$9</f>
        <v>17.68537294520646</v>
      </c>
      <c r="LP193" s="110">
        <f t="shared" si="242"/>
        <v>17.68537294520646</v>
      </c>
      <c r="LQ193" s="2">
        <f t="shared" si="280"/>
        <v>2.787325925623918E-12</v>
      </c>
      <c r="LR193" s="110">
        <f>LQ193*'DT-Prelim Calcs'!$C$21/LL$2/'DT-Prelim Calcs'!$C$19/'DT-Prelim Calcs'!$C$18*3.39*'DT-Prelim Calcs'!$C$20</f>
        <v>1.0351942684391331E-10</v>
      </c>
      <c r="LS193" s="88">
        <f t="shared" si="243"/>
        <v>1</v>
      </c>
      <c r="LT193" s="110">
        <f>LR192*'DT-Prelim Calcs'!$C$11+LT192</f>
        <v>12.304227581436018</v>
      </c>
      <c r="LU193" s="110">
        <f>LU192+0.5*LR193*'DT-Prelim Calcs'!$C$11^2+LT193*'DT-Prelim Calcs'!$C$11</f>
        <v>88.856411967527819</v>
      </c>
      <c r="LV193" s="110">
        <f>MIN('Drive Train'!$G$35-LP192*'DT-Prelim Calcs'!$C$21*'Drive Train'!$G$38,LV192+LP$2)</f>
        <v>11.108316434929556</v>
      </c>
      <c r="LW193" s="110">
        <f>'Drive Train'!$G$35-LP193*'DT-Prelim Calcs'!$C$21*'Drive Train'!$G$38</f>
        <v>11.108316434931417</v>
      </c>
      <c r="LX193" s="1">
        <f>IF(LU193&gt;='Drive Train'!$G$30,1,0)</f>
        <v>1</v>
      </c>
      <c r="LY193" s="110">
        <f>MIN(LO193,'DT-Prelim Calcs'!$C$10)*'DT-Prelim Calcs'!$C$11*1000/60/60*(1-LX193)</f>
        <v>0</v>
      </c>
      <c r="LZ193" s="119">
        <f>LZ192+'DT-Prelim Calcs'!$C$11</f>
        <v>7.5600000000000058</v>
      </c>
    </row>
    <row r="194" spans="18:338" x14ac:dyDescent="0.2">
      <c r="R194" s="119">
        <f>R193+'DT-Prelim Calcs'!$C$11</f>
        <v>7.6000000000000059</v>
      </c>
      <c r="S194" s="2">
        <f>AG194/'Drive Train'!$G$35</f>
        <v>0</v>
      </c>
      <c r="T194" s="88">
        <f>AE194*12*60/(PI() * 'Drive Train'!$G$17)/S$2*ABS(S194)</f>
        <v>0</v>
      </c>
      <c r="U194" s="2">
        <f>IF(OR(AD193=1,AND($C$32=Motors!$C$28,'DT-Prelim Calcs'!AI193=1)),0,IF(AG194=0,-(V193+$C$9)/($C$8-$C$9)*$C$7,($C$6*S194-T194)/($C$6*S194)*$C$7*S194))</f>
        <v>0</v>
      </c>
      <c r="V194" s="110">
        <f>IF(AND(AD193=1,AI193=1),0,ABS(U194/$C$7*($C$8-$C$9)+$C$9) *'Drive Train'!$K$55 + V193*(1-'Drive Train'!$K$55))</f>
        <v>0</v>
      </c>
      <c r="W194" s="110">
        <f t="shared" ref="W194:W204" si="282">MIN(ABS(V194),U$2) * SIGN(V194)</f>
        <v>0</v>
      </c>
      <c r="X194" s="2">
        <f>MAX(MIN(IF(AND(AI193=1,AG194&lt;0),-1,1)*(W194-$C$9)/($C$8-$C$9)*$C$7-$C$29*AE194/T$2 -  AI193*$C$29/2,X$2),MAX(X$4:X193)*-1)</f>
        <v>-0.19877611615902296</v>
      </c>
      <c r="Y194" s="110">
        <f t="shared" si="197"/>
        <v>0</v>
      </c>
      <c r="Z194" s="110">
        <f t="shared" si="198"/>
        <v>0</v>
      </c>
      <c r="AA194" s="110">
        <f t="shared" si="199"/>
        <v>0</v>
      </c>
      <c r="AB194" s="110" t="e">
        <f t="shared" si="200"/>
        <v>#N/A</v>
      </c>
      <c r="AC194" s="88">
        <f t="shared" si="244"/>
        <v>0</v>
      </c>
      <c r="AD194" s="1">
        <f t="shared" si="201"/>
        <v>1</v>
      </c>
      <c r="AE194" s="110">
        <f t="shared" si="202"/>
        <v>0</v>
      </c>
      <c r="AF194" s="110" t="e">
        <f t="shared" si="203"/>
        <v>#N/A</v>
      </c>
      <c r="AG194" s="110">
        <f>IF(AI193=0,MIN('Drive Train'!$G$35-W193*$C$21*'Drive Train'!$G$38,AG193+W$2)-$C$3,IF(AE193-1&lt;=0,0,IF($C$32=Motors!$C$26,MAX(ABS('Drive Train'!$G$35-W193*$C$21*'Drive Train'!$G$38)*-1,AG193-W$2),MAX(0,ABS('Drive Train'!$G$35-W193*$C$21*'Drive Train'!$G$38)*-1,AG193-W$2))))</f>
        <v>0</v>
      </c>
      <c r="AH194" s="110">
        <f>'Drive Train'!$G$35-ABS(W194)*'DT-Prelim Calcs'!$C$21*'Drive Train'!$G$38</f>
        <v>12.7</v>
      </c>
      <c r="AI194" s="1">
        <f>IF(AJ194&gt;='Drive Train'!$G$30,1,0)</f>
        <v>1</v>
      </c>
      <c r="AJ194" s="110">
        <f>AJ193+0.5*Y194*'DT-Prelim Calcs'!$C$11^2+AE194*'DT-Prelim Calcs'!$C$11</f>
        <v>27.383415475911544</v>
      </c>
      <c r="AK194" s="110">
        <f t="shared" si="281"/>
        <v>0</v>
      </c>
      <c r="AL194" s="119">
        <f>AL193+'DT-Prelim Calcs'!$C$11</f>
        <v>7.6000000000000059</v>
      </c>
      <c r="AM194" s="2">
        <f>AW194/'Drive Train'!$G$35</f>
        <v>0.82704583590816161</v>
      </c>
      <c r="AN194" s="88">
        <f>AU194*12*60/(PI() * 'Drive Train'!$G$17)/AM$2*AM194</f>
        <v>3381.4028455116545</v>
      </c>
      <c r="AO194" s="2">
        <f>('DT-Prelim Calcs'!$C$6*AM194-AN194)/('DT-Prelim Calcs'!$C$6*AM194)*'DT-Prelim Calcs'!$C$7*AM194</f>
        <v>0.34973428408060497</v>
      </c>
      <c r="AP194" s="110">
        <f>AO194/'DT-Prelim Calcs'!$C$7*('DT-Prelim Calcs'!$C$8-'DT-Prelim Calcs'!$C$9)+'DT-Prelim Calcs'!$C$9</f>
        <v>24.331310943923427</v>
      </c>
      <c r="AQ194" s="110">
        <f t="shared" si="205"/>
        <v>24.331310943923427</v>
      </c>
      <c r="AR194" s="2">
        <f t="shared" si="245"/>
        <v>0.14028096470735288</v>
      </c>
      <c r="AS194" s="110">
        <f>AR194*'DT-Prelim Calcs'!$C$21/AM$2/'DT-Prelim Calcs'!$C$19/'DT-Prelim Calcs'!$C$18*3.39*'DT-Prelim Calcs'!$C$20</f>
        <v>1.5629824553473226</v>
      </c>
      <c r="AT194" s="88">
        <f t="shared" si="206"/>
        <v>0</v>
      </c>
      <c r="AU194" s="110">
        <f>AS193*'DT-Prelim Calcs'!$C$11+AU193</f>
        <v>35.679166999056726</v>
      </c>
      <c r="AV194" s="110">
        <f>AV193+0.5*AS194*'DT-Prelim Calcs'!$C$11^2+AU194*'DT-Prelim Calcs'!$C$11</f>
        <v>174.23008546612883</v>
      </c>
      <c r="AW194" s="110">
        <f>MIN('Drive Train'!$G$35-AQ193*'DT-Prelim Calcs'!$C$21*'Drive Train'!$G$38,AW193+AQ$2)</f>
        <v>10.503482116033652</v>
      </c>
      <c r="AX194" s="110">
        <f>'Drive Train'!$G$35-AQ194*'DT-Prelim Calcs'!$C$21*'Drive Train'!$G$38</f>
        <v>10.51018201504689</v>
      </c>
      <c r="AY194" s="1">
        <f>IF(AV194&gt;='Drive Train'!$G$30,1,0)</f>
        <v>1</v>
      </c>
      <c r="AZ194" s="110">
        <f t="shared" si="246"/>
        <v>0</v>
      </c>
      <c r="BA194" s="119">
        <f>BA193+'DT-Prelim Calcs'!$C$11</f>
        <v>7.6000000000000059</v>
      </c>
      <c r="BB194" s="2">
        <f>BL194/'Drive Train'!$G$35</f>
        <v>0.87277932545717918</v>
      </c>
      <c r="BC194" s="88">
        <f>BJ194*12*60/(PI() * 'Drive Train'!$G$17)/BB$2*BB194</f>
        <v>4082.2030638498154</v>
      </c>
      <c r="BD194" s="2">
        <f>('DT-Prelim Calcs'!$C$6*BB194-BC194)/('DT-Prelim Calcs'!$C$6*BB194)*'DT-Prelim Calcs'!$C$7*BB194</f>
        <v>0.24501845162951305</v>
      </c>
      <c r="BE194" s="110">
        <f>BD194/'DT-Prelim Calcs'!$C$7*('DT-Prelim Calcs'!$C$8-'DT-Prelim Calcs'!$C$9)+'DT-Prelim Calcs'!$C$9</f>
        <v>17.944387829885194</v>
      </c>
      <c r="BF194" s="110">
        <f t="shared" si="207"/>
        <v>17.944387829885194</v>
      </c>
      <c r="BG194" s="2">
        <f t="shared" si="247"/>
        <v>5.405622354519718E-3</v>
      </c>
      <c r="BH194" s="110">
        <f>BG194*'DT-Prelim Calcs'!$C$21/BB$2/'DT-Prelim Calcs'!$C$19/'DT-Prelim Calcs'!$C$18*3.39*'DT-Prelim Calcs'!$C$20</f>
        <v>9.3688565065454865E-2</v>
      </c>
      <c r="BI194" s="88">
        <f t="shared" si="208"/>
        <v>1</v>
      </c>
      <c r="BJ194" s="110">
        <f>BH193*'DT-Prelim Calcs'!$C$11+BJ193</f>
        <v>26.239285197841422</v>
      </c>
      <c r="BK194" s="110">
        <f>BK193+0.5*BH194*'DT-Prelim Calcs'!$C$11^2+BJ194*'DT-Prelim Calcs'!$C$11</f>
        <v>159.60782160492346</v>
      </c>
      <c r="BL194" s="110">
        <f>MIN('Drive Train'!$G$35-BF193*'DT-Prelim Calcs'!$C$21*'Drive Train'!$G$38,BL193+BF$2)</f>
        <v>11.084297433306174</v>
      </c>
      <c r="BM194" s="110">
        <f>'Drive Train'!$G$35-BF194*'DT-Prelim Calcs'!$C$21*'Drive Train'!$G$38</f>
        <v>11.085005095310333</v>
      </c>
      <c r="BN194" s="1">
        <f>IF(BK194&gt;='Drive Train'!$G$30,1,0)</f>
        <v>1</v>
      </c>
      <c r="BO194" s="110">
        <f t="shared" si="248"/>
        <v>0</v>
      </c>
      <c r="BP194" s="119">
        <f>BP193+'DT-Prelim Calcs'!$C$11</f>
        <v>7.6000000000000059</v>
      </c>
      <c r="BQ194" s="2">
        <f>CA194/'Drive Train'!$G$35</f>
        <v>0.8746558153945525</v>
      </c>
      <c r="BR194" s="88">
        <f>BY194*12*60/(PI() * 'Drive Train'!$G$17)/BQ$2*BQ194</f>
        <v>4110.6168427936836</v>
      </c>
      <c r="BS194" s="2">
        <f>('DT-Prelim Calcs'!$C$6*BQ194-BR194)/('DT-Prelim Calcs'!$C$6*BQ194)*'DT-Prelim Calcs'!$C$7*BQ194</f>
        <v>0.24080412636058368</v>
      </c>
      <c r="BT194" s="110">
        <f>BS194/'DT-Prelim Calcs'!$C$7*('DT-Prelim Calcs'!$C$8-'DT-Prelim Calcs'!$C$9)+'DT-Prelim Calcs'!$C$9</f>
        <v>17.687343877312198</v>
      </c>
      <c r="BU194" s="110">
        <f t="shared" si="209"/>
        <v>17.687343877312198</v>
      </c>
      <c r="BV194" s="2">
        <f t="shared" si="249"/>
        <v>4.1139591504979478E-5</v>
      </c>
      <c r="BW194" s="110">
        <f>BV194*'DT-Prelim Calcs'!$C$21/BQ$2/'DT-Prelim Calcs'!$C$19/'DT-Prelim Calcs'!$C$18*3.39*'DT-Prelim Calcs'!$C$20</f>
        <v>9.6766810304591434E-4</v>
      </c>
      <c r="BX194" s="88">
        <f t="shared" si="210"/>
        <v>1</v>
      </c>
      <c r="BY194" s="110">
        <f>BW193*'DT-Prelim Calcs'!$C$11+BY193</f>
        <v>19.427015638533319</v>
      </c>
      <c r="BZ194" s="110">
        <f>BZ193+0.5*BW194*'DT-Prelim Calcs'!$C$11^2+BY194*'DT-Prelim Calcs'!$C$11</f>
        <v>131.40814381753691</v>
      </c>
      <c r="CA194" s="110">
        <f>MIN('Drive Train'!$G$35-BU193*'DT-Prelim Calcs'!$C$21*'Drive Train'!$G$38,CA193+BU$2)</f>
        <v>11.108128855510817</v>
      </c>
      <c r="CB194" s="110">
        <f>'Drive Train'!$G$35-BU194*'DT-Prelim Calcs'!$C$21*'Drive Train'!$G$38</f>
        <v>11.108139051041901</v>
      </c>
      <c r="CC194" s="1">
        <f>IF(BZ194&gt;='Drive Train'!$G$30,1,0)</f>
        <v>1</v>
      </c>
      <c r="CD194" s="110">
        <f t="shared" si="250"/>
        <v>0</v>
      </c>
      <c r="CE194" s="119">
        <f>CE193+'DT-Prelim Calcs'!$C$11</f>
        <v>7.6000000000000059</v>
      </c>
      <c r="CF194" s="2">
        <f>CP194/'Drive Train'!$G$35</f>
        <v>0.87467056270325705</v>
      </c>
      <c r="CG194" s="88">
        <f>CN194*12*60/(PI() * 'Drive Train'!$G$17)/CF$2*CF194</f>
        <v>4110.8366081900485</v>
      </c>
      <c r="CH194" s="2">
        <f>('DT-Prelim Calcs'!$C$6*CF194-CG194)/('DT-Prelim Calcs'!$C$6*CF194)*'DT-Prelim Calcs'!$C$7*CF194</f>
        <v>0.24077186026981703</v>
      </c>
      <c r="CI194" s="110">
        <f>CH194/'DT-Prelim Calcs'!$C$7*('DT-Prelim Calcs'!$C$8-'DT-Prelim Calcs'!$C$9)+'DT-Prelim Calcs'!$C$9</f>
        <v>17.685375874612955</v>
      </c>
      <c r="CJ194" s="110">
        <f t="shared" si="211"/>
        <v>17.685375874612955</v>
      </c>
      <c r="CK194" s="2">
        <f t="shared" si="251"/>
        <v>6.1200066070465908E-8</v>
      </c>
      <c r="CL194" s="110">
        <f>CK194*'DT-Prelim Calcs'!$C$21/CF$2/'DT-Prelim Calcs'!$C$19/'DT-Prelim Calcs'!$C$18*3.39*'DT-Prelim Calcs'!$C$20</f>
        <v>1.8183437262741022E-6</v>
      </c>
      <c r="CM194" s="88">
        <f t="shared" si="212"/>
        <v>1</v>
      </c>
      <c r="CN194" s="110">
        <f>CL193*'DT-Prelim Calcs'!$C$11+CN193</f>
        <v>15.380283635594436</v>
      </c>
      <c r="CO194" s="110">
        <f>CO193+0.5*CL194*'DT-Prelim Calcs'!$C$11^2+CN194*'DT-Prelim Calcs'!$C$11</f>
        <v>108.861088076253</v>
      </c>
      <c r="CP194" s="110">
        <f>MIN('Drive Train'!$G$35-CJ193*'DT-Prelim Calcs'!$C$21*'Drive Train'!$G$38,CP193+CJ$2)</f>
        <v>11.108316146331363</v>
      </c>
      <c r="CQ194" s="110">
        <f>'Drive Train'!$G$35-CJ194*'DT-Prelim Calcs'!$C$21*'Drive Train'!$G$38</f>
        <v>11.108316171284834</v>
      </c>
      <c r="CR194" s="1">
        <f>IF(CO194&gt;='Drive Train'!$G$30,1,0)</f>
        <v>1</v>
      </c>
      <c r="CS194" s="110">
        <f t="shared" si="252"/>
        <v>0</v>
      </c>
      <c r="CT194" s="119">
        <f>CT193+'DT-Prelim Calcs'!$C$11</f>
        <v>7.6000000000000059</v>
      </c>
      <c r="CU194" s="2">
        <f>DE194/'Drive Train'!$G$35</f>
        <v>0.874670585422472</v>
      </c>
      <c r="CV194" s="88">
        <f>DC194*12*60/(PI() * 'Drive Train'!$G$17)/CU$2*CU194</f>
        <v>4110.8369397549868</v>
      </c>
      <c r="CW194" s="2">
        <f>('DT-Prelim Calcs'!$C$6*CU194-CV194)/('DT-Prelim Calcs'!$C$6*CU194)*'DT-Prelim Calcs'!$C$7*CU194</f>
        <v>0.24077181225141636</v>
      </c>
      <c r="CX194" s="110">
        <f>CW194/'DT-Prelim Calcs'!$C$7*('DT-Prelim Calcs'!$C$8-'DT-Prelim Calcs'!$C$9)+'DT-Prelim Calcs'!$C$9</f>
        <v>17.68537294583107</v>
      </c>
      <c r="CY194" s="110">
        <f t="shared" si="213"/>
        <v>17.68537294583107</v>
      </c>
      <c r="CZ194" s="2">
        <f t="shared" si="253"/>
        <v>1.5849627166275582E-11</v>
      </c>
      <c r="DA194" s="110">
        <f>CZ194*'DT-Prelim Calcs'!$C$21/CU$2/'DT-Prelim Calcs'!$C$19/'DT-Prelim Calcs'!$C$18*3.39*'DT-Prelim Calcs'!$C$20</f>
        <v>5.6902310132824643E-10</v>
      </c>
      <c r="DB194" s="88">
        <f t="shared" si="214"/>
        <v>1</v>
      </c>
      <c r="DC194" s="110">
        <f>DA193*'DT-Prelim Calcs'!$C$11+DC193</f>
        <v>12.728511290991539</v>
      </c>
      <c r="DD194" s="110">
        <f>DD193+0.5*DA194*'DT-Prelim Calcs'!$C$11^2+DC194*'DT-Prelim Calcs'!$C$11</f>
        <v>92.127254147457137</v>
      </c>
      <c r="DE194" s="110">
        <f>MIN('Drive Train'!$G$35-CY193*'DT-Prelim Calcs'!$C$21*'Drive Train'!$G$38,DE193+CY$2)</f>
        <v>11.108316434865394</v>
      </c>
      <c r="DF194" s="110">
        <f>'Drive Train'!$G$35-CY194*'DT-Prelim Calcs'!$C$21*'Drive Train'!$G$38</f>
        <v>11.108316434875203</v>
      </c>
      <c r="DG194" s="1">
        <f>IF(DD194&gt;='Drive Train'!$G$30,1,0)</f>
        <v>1</v>
      </c>
      <c r="DH194" s="110">
        <f t="shared" si="254"/>
        <v>0</v>
      </c>
      <c r="DI194" s="119">
        <f>DI193+'DT-Prelim Calcs'!$C$11</f>
        <v>7.6000000000000059</v>
      </c>
      <c r="DJ194" s="2">
        <f>DT194/'Drive Train'!$G$35</f>
        <v>0.87467058542861487</v>
      </c>
      <c r="DK194" s="88">
        <f>DR194*12*60/(PI() * 'Drive Train'!$G$17)/DJ$2*DJ194</f>
        <v>4110.8369398423229</v>
      </c>
      <c r="DL194" s="2">
        <f>('DT-Prelim Calcs'!$C$6*DJ194-DK194)/('DT-Prelim Calcs'!$C$6*DJ194)*'DT-Prelim Calcs'!$C$7*DJ194</f>
        <v>0.24077181223899166</v>
      </c>
      <c r="DM194" s="110">
        <f>DL194/'DT-Prelim Calcs'!$C$7*('DT-Prelim Calcs'!$C$8-'DT-Prelim Calcs'!$C$9)+'DT-Prelim Calcs'!$C$9</f>
        <v>17.685372945073251</v>
      </c>
      <c r="DN194" s="110">
        <f t="shared" si="215"/>
        <v>17.685372945073251</v>
      </c>
      <c r="DO194" s="2">
        <f t="shared" si="255"/>
        <v>6.9388939039072284E-16</v>
      </c>
      <c r="DP194" s="110">
        <f>DO194*'DT-Prelim Calcs'!$C$21/DJ$2/'DT-Prelim Calcs'!$C$19/'DT-Prelim Calcs'!$C$18*3.39*'DT-Prelim Calcs'!$C$20</f>
        <v>2.9206668000121588E-14</v>
      </c>
      <c r="DQ194" s="88">
        <f t="shared" si="216"/>
        <v>1</v>
      </c>
      <c r="DR194" s="110">
        <f>DP193*'DT-Prelim Calcs'!$C$11+DR193</f>
        <v>10.856671395411896</v>
      </c>
      <c r="DS194" s="110">
        <f>DS193+0.5*DP194*'DT-Prelim Calcs'!$C$11^2+DR194*'DT-Prelim Calcs'!$C$11</f>
        <v>79.544064096713896</v>
      </c>
      <c r="DT194" s="110">
        <f>MIN('Drive Train'!$G$35-DN193*'DT-Prelim Calcs'!$C$21*'Drive Train'!$G$38,DT193+DN$2)</f>
        <v>11.108316434943408</v>
      </c>
      <c r="DU194" s="110">
        <f>'Drive Train'!$G$35-DN194*'DT-Prelim Calcs'!$C$21*'Drive Train'!$G$38</f>
        <v>11.108316434943408</v>
      </c>
      <c r="DV194" s="1">
        <f>IF(DS194&gt;='Drive Train'!$G$30,1,0)</f>
        <v>1</v>
      </c>
      <c r="DW194" s="110">
        <f t="shared" si="256"/>
        <v>0</v>
      </c>
      <c r="DX194" s="119">
        <f>DX193+'DT-Prelim Calcs'!$C$11</f>
        <v>7.6000000000000059</v>
      </c>
      <c r="DY194" s="2">
        <f>EI194/'Drive Train'!$G$35</f>
        <v>0.87467058542861498</v>
      </c>
      <c r="DZ194" s="88">
        <f>EG194*12*60/(PI() * 'Drive Train'!$G$17)/DY$2*DY194</f>
        <v>4110.8369398423247</v>
      </c>
      <c r="EA194" s="2">
        <f>('DT-Prelim Calcs'!$C$6*DY194-DZ194)/('DT-Prelim Calcs'!$C$6*DY194)*'DT-Prelim Calcs'!$C$7*DY194</f>
        <v>0.24077181223899125</v>
      </c>
      <c r="EB194" s="110">
        <f>EA194/'DT-Prelim Calcs'!$C$7*('DT-Prelim Calcs'!$C$8-'DT-Prelim Calcs'!$C$9)+'DT-Prelim Calcs'!$C$9</f>
        <v>17.685372945073226</v>
      </c>
      <c r="EC194" s="110">
        <f t="shared" si="217"/>
        <v>17.685372945073226</v>
      </c>
      <c r="ED194" s="2">
        <f t="shared" si="257"/>
        <v>1.3877787807814457E-16</v>
      </c>
      <c r="EE194" s="110">
        <f>ED194*'DT-Prelim Calcs'!$C$21/DY$2/'DT-Prelim Calcs'!$C$19/'DT-Prelim Calcs'!$C$18*3.39*'DT-Prelim Calcs'!$C$20</f>
        <v>6.7003532470867188E-15</v>
      </c>
      <c r="EF194" s="88">
        <f t="shared" si="218"/>
        <v>1</v>
      </c>
      <c r="EG194" s="110">
        <f>EE193*'DT-Prelim Calcs'!$C$11+EG193</f>
        <v>9.4647904472821693</v>
      </c>
      <c r="EH194" s="110">
        <f>EH193+0.5*EE194*'DT-Prelim Calcs'!$C$11^2+EG194*'DT-Prelim Calcs'!$C$11</f>
        <v>69.856152253485277</v>
      </c>
      <c r="EI194" s="110">
        <f>MIN('Drive Train'!$G$35-EC193*'DT-Prelim Calcs'!$C$21*'Drive Train'!$G$38,EI193+EC$2)</f>
        <v>11.10831643494341</v>
      </c>
      <c r="EJ194" s="110">
        <f>'Drive Train'!$G$35-EC194*'DT-Prelim Calcs'!$C$21*'Drive Train'!$G$38</f>
        <v>11.10831643494341</v>
      </c>
      <c r="EK194" s="1">
        <f>IF(EH194&gt;='Drive Train'!$G$30,1,0)</f>
        <v>1</v>
      </c>
      <c r="EL194" s="110">
        <f t="shared" si="258"/>
        <v>0</v>
      </c>
      <c r="EM194" s="119">
        <f>EM193+'DT-Prelim Calcs'!$C$11</f>
        <v>7.6000000000000059</v>
      </c>
      <c r="EN194" s="2">
        <f>EX194/'Drive Train'!$G$35</f>
        <v>0.87467058542861498</v>
      </c>
      <c r="EO194" s="88">
        <f>EV194*12*60/(PI() * 'Drive Train'!$G$17)/EN$2*EN194</f>
        <v>4110.8369398423256</v>
      </c>
      <c r="EP194" s="2">
        <f>('DT-Prelim Calcs'!$C$6*EN194-EO194)/('DT-Prelim Calcs'!$C$6*EN194)*'DT-Prelim Calcs'!$C$7*EN194</f>
        <v>0.24077181223899105</v>
      </c>
      <c r="EQ194" s="110">
        <f>EP194/'DT-Prelim Calcs'!$C$7*('DT-Prelim Calcs'!$C$8-'DT-Prelim Calcs'!$C$9)+'DT-Prelim Calcs'!$C$9</f>
        <v>17.685372945073215</v>
      </c>
      <c r="ER194" s="110">
        <f t="shared" si="219"/>
        <v>17.685372945073215</v>
      </c>
      <c r="ES194" s="2">
        <f t="shared" si="259"/>
        <v>-8.3266726846886741E-17</v>
      </c>
      <c r="ET194" s="110">
        <f>ES194*'DT-Prelim Calcs'!$C$21/EN$2/'DT-Prelim Calcs'!$C$19/'DT-Prelim Calcs'!$C$18*3.39*'DT-Prelim Calcs'!$C$20</f>
        <v>-4.5356237364894706E-15</v>
      </c>
      <c r="EU194" s="88">
        <f t="shared" si="220"/>
        <v>1</v>
      </c>
      <c r="EV194" s="110">
        <f>ET193*'DT-Prelim Calcs'!$C$11+EV193</f>
        <v>8.3892460782728335</v>
      </c>
      <c r="EW194" s="110">
        <f>EW193+0.5*ET194*'DT-Prelim Calcs'!$C$11^2+EV194*'DT-Prelim Calcs'!$C$11</f>
        <v>62.214826541431805</v>
      </c>
      <c r="EX194" s="110">
        <f>MIN('Drive Train'!$G$35-ER193*'DT-Prelim Calcs'!$C$21*'Drive Train'!$G$38,EX193+ER$2)</f>
        <v>11.10831643494341</v>
      </c>
      <c r="EY194" s="110">
        <f>'Drive Train'!$G$35-ER194*'DT-Prelim Calcs'!$C$21*'Drive Train'!$G$38</f>
        <v>11.10831643494341</v>
      </c>
      <c r="EZ194" s="1">
        <f>IF(EW194&gt;='Drive Train'!$G$30,1,0)</f>
        <v>1</v>
      </c>
      <c r="FA194" s="110">
        <f t="shared" si="260"/>
        <v>0</v>
      </c>
      <c r="FB194" s="119">
        <f>FB193+'DT-Prelim Calcs'!$C$11</f>
        <v>7.6000000000000059</v>
      </c>
      <c r="FC194" s="2">
        <f>FM194/'Drive Train'!$G$35</f>
        <v>0.87467058542861498</v>
      </c>
      <c r="FD194" s="88">
        <f>FK194*12*60/(PI() * 'Drive Train'!$G$17)/FC$2*FC194</f>
        <v>4110.8369398423247</v>
      </c>
      <c r="FE194" s="2">
        <f>('DT-Prelim Calcs'!$C$6*FC194-FD194)/('DT-Prelim Calcs'!$C$6*FC194)*'DT-Prelim Calcs'!$C$7*FC194</f>
        <v>0.24077181223899125</v>
      </c>
      <c r="FF194" s="110">
        <f>FE194/'DT-Prelim Calcs'!$C$7*('DT-Prelim Calcs'!$C$8-'DT-Prelim Calcs'!$C$9)+'DT-Prelim Calcs'!$C$9</f>
        <v>17.685372945073226</v>
      </c>
      <c r="FG194" s="110">
        <f t="shared" si="221"/>
        <v>17.685372945073226</v>
      </c>
      <c r="FH194" s="2">
        <f t="shared" si="261"/>
        <v>1.1102230246251565E-16</v>
      </c>
      <c r="FI194" s="110">
        <f>FH194*'DT-Prelim Calcs'!$C$21/FC$2/'DT-Prelim Calcs'!$C$19/'DT-Prelim Calcs'!$C$18*3.39*'DT-Prelim Calcs'!$C$20</f>
        <v>6.7347140329692135E-15</v>
      </c>
      <c r="FJ194" s="88">
        <f t="shared" si="222"/>
        <v>1</v>
      </c>
      <c r="FK194" s="110">
        <f>FI193*'DT-Prelim Calcs'!$C$11+FK193</f>
        <v>7.5332005600817276</v>
      </c>
      <c r="FL194" s="110">
        <f>FL193+0.5*FI194*'DT-Prelim Calcs'!$C$11^2+FK194*'DT-Prelim Calcs'!$C$11</f>
        <v>56.056403262942368</v>
      </c>
      <c r="FM194" s="110">
        <f>MIN('Drive Train'!$G$35-FG193*'DT-Prelim Calcs'!$C$21*'Drive Train'!$G$38,FM193+FG$2)</f>
        <v>11.10831643494341</v>
      </c>
      <c r="FN194" s="110">
        <f>'Drive Train'!$G$35-FG194*'DT-Prelim Calcs'!$C$21*'Drive Train'!$G$38</f>
        <v>11.10831643494341</v>
      </c>
      <c r="FO194" s="1">
        <f>IF(FL194&gt;='Drive Train'!$G$30,1,0)</f>
        <v>1</v>
      </c>
      <c r="FP194" s="110">
        <f t="shared" si="262"/>
        <v>0</v>
      </c>
      <c r="FQ194" s="119">
        <f>FQ193+'DT-Prelim Calcs'!$C$11</f>
        <v>7.6000000000000059</v>
      </c>
      <c r="FR194" s="2">
        <f>GB194/'Drive Train'!$G$35</f>
        <v>0.87467058542861498</v>
      </c>
      <c r="FS194" s="88">
        <f>FZ194*12*60/(PI() * 'Drive Train'!$G$17)/FR$2*FR194</f>
        <v>4110.8369398423247</v>
      </c>
      <c r="FT194" s="2">
        <f>('DT-Prelim Calcs'!$C$6*FR194-FS194)/('DT-Prelim Calcs'!$C$6*FR194)*'DT-Prelim Calcs'!$C$7*FR194</f>
        <v>0.24077181223899125</v>
      </c>
      <c r="FU194" s="110">
        <f>FT194/'DT-Prelim Calcs'!$C$7*('DT-Prelim Calcs'!$C$8-'DT-Prelim Calcs'!$C$9)+'DT-Prelim Calcs'!$C$9</f>
        <v>17.685372945073226</v>
      </c>
      <c r="FV194" s="110">
        <f t="shared" si="223"/>
        <v>17.685372945073226</v>
      </c>
      <c r="FW194" s="2">
        <f t="shared" si="263"/>
        <v>1.3877787807814457E-16</v>
      </c>
      <c r="FX194" s="110">
        <f>FW194*'DT-Prelim Calcs'!$C$21/FR$2/'DT-Prelim Calcs'!$C$19/'DT-Prelim Calcs'!$C$18*3.39*'DT-Prelim Calcs'!$C$20</f>
        <v>9.2774121882739154E-15</v>
      </c>
      <c r="FY194" s="88">
        <f t="shared" si="224"/>
        <v>1</v>
      </c>
      <c r="FZ194" s="110">
        <f>FX193*'DT-Prelim Calcs'!$C$11+FZ193</f>
        <v>6.8356819897037893</v>
      </c>
      <c r="GA194" s="110">
        <f>GA193+0.5*FX194*'DT-Prelim Calcs'!$C$11^2+FZ194*'DT-Prelim Calcs'!$C$11</f>
        <v>50.994635277042597</v>
      </c>
      <c r="GB194" s="110">
        <f>MIN('Drive Train'!$G$35-FV193*'DT-Prelim Calcs'!$C$21*'Drive Train'!$G$38,GB193+FV$2)</f>
        <v>11.10831643494341</v>
      </c>
      <c r="GC194" s="110">
        <f>'Drive Train'!$G$35-FV194*'DT-Prelim Calcs'!$C$21*'Drive Train'!$G$38</f>
        <v>11.10831643494341</v>
      </c>
      <c r="GD194" s="1">
        <f>IF(GA194&gt;='Drive Train'!$G$30,1,0)</f>
        <v>1</v>
      </c>
      <c r="GE194" s="110">
        <f t="shared" si="264"/>
        <v>0</v>
      </c>
      <c r="GF194" s="119">
        <f>GF193+'DT-Prelim Calcs'!$C$11</f>
        <v>7.6000000000000059</v>
      </c>
      <c r="GG194" s="2">
        <f>GQ194/'Drive Train'!$G$35</f>
        <v>0.87467058542638976</v>
      </c>
      <c r="GH194" s="88">
        <f>GO194*12*60/(PI() * 'Drive Train'!$G$17)/GG$2*GG194</f>
        <v>4110.8369398108744</v>
      </c>
      <c r="GI194" s="2">
        <f>('DT-Prelim Calcs'!$C$6*GG194-GH194)/('DT-Prelim Calcs'!$C$6*GG194)*'DT-Prelim Calcs'!$C$7*GG194</f>
        <v>0.24077181224344707</v>
      </c>
      <c r="GJ194" s="110">
        <f>GI194/'DT-Prelim Calcs'!$C$7*('DT-Prelim Calcs'!$C$8-'DT-Prelim Calcs'!$C$9)+'DT-Prelim Calcs'!$C$9</f>
        <v>17.685372945344998</v>
      </c>
      <c r="GK194" s="110">
        <f t="shared" si="265"/>
        <v>17.685372945344998</v>
      </c>
      <c r="GL194" s="2">
        <f t="shared" si="266"/>
        <v>5.6855076202566579E-12</v>
      </c>
      <c r="GM194" s="110">
        <f>GL194*'DT-Prelim Calcs'!$C$21/GG$2/'DT-Prelim Calcs'!$C$19/'DT-Prelim Calcs'!$C$18*3.39*'DT-Prelim Calcs'!$C$20</f>
        <v>2.1115596305226729E-10</v>
      </c>
      <c r="GN194" s="88">
        <f t="shared" si="225"/>
        <v>1</v>
      </c>
      <c r="GO194" s="110">
        <f>GM193*'DT-Prelim Calcs'!$C$11+GO193</f>
        <v>12.304227581403985</v>
      </c>
      <c r="GP194" s="110">
        <f>GP193+0.5*GM194*'DT-Prelim Calcs'!$C$11^2+GO194*'DT-Prelim Calcs'!$C$11</f>
        <v>87.433825969898749</v>
      </c>
      <c r="GQ194" s="110">
        <f>MIN('Drive Train'!$G$35-GK193*'DT-Prelim Calcs'!$C$21*'Drive Train'!$G$38,GQ193+GK$2)</f>
        <v>11.10831643491515</v>
      </c>
      <c r="GR194" s="110">
        <f>'Drive Train'!$G$35-GK194*'DT-Prelim Calcs'!$C$21*'Drive Train'!$G$38</f>
        <v>11.108316434918949</v>
      </c>
      <c r="GS194" s="1">
        <f>IF(GP194&gt;='Drive Train'!$G$30,1,0)</f>
        <v>1</v>
      </c>
      <c r="GT194" s="110">
        <f t="shared" si="267"/>
        <v>0</v>
      </c>
      <c r="GU194" s="119">
        <f>GU193+'DT-Prelim Calcs'!$C$11</f>
        <v>7.6000000000000059</v>
      </c>
      <c r="GV194" s="2">
        <f>HF194/'Drive Train'!$G$35</f>
        <v>0.87467058542702436</v>
      </c>
      <c r="GW194" s="88">
        <f>HD194*12*60/(PI() * 'Drive Train'!$G$17)/GV$2*GV194</f>
        <v>4110.8369398198429</v>
      </c>
      <c r="GX194" s="2">
        <f>('DT-Prelim Calcs'!$C$6*GV194-GW194)/('DT-Prelim Calcs'!$C$6*GV194)*'DT-Prelim Calcs'!$C$7*GV194</f>
        <v>0.24077181224217656</v>
      </c>
      <c r="GY194" s="110">
        <f>GX194/'DT-Prelim Calcs'!$C$7*('DT-Prelim Calcs'!$C$8-'DT-Prelim Calcs'!$C$9)+'DT-Prelim Calcs'!$C$9</f>
        <v>17.68537294526751</v>
      </c>
      <c r="GZ194" s="110">
        <f t="shared" si="226"/>
        <v>17.68537294526751</v>
      </c>
      <c r="HA194" s="2">
        <f t="shared" si="268"/>
        <v>4.0644709820014668E-12</v>
      </c>
      <c r="HB194" s="110">
        <f>HA194*'DT-Prelim Calcs'!$C$21/GV$2/'DT-Prelim Calcs'!$C$19/'DT-Prelim Calcs'!$C$18*3.39*'DT-Prelim Calcs'!$C$20</f>
        <v>1.5095174289182841E-10</v>
      </c>
      <c r="HC194" s="88">
        <f t="shared" si="227"/>
        <v>1</v>
      </c>
      <c r="HD194" s="110">
        <f>HB193*'DT-Prelim Calcs'!$C$11+HD193</f>
        <v>12.304227581421904</v>
      </c>
      <c r="HE194" s="110">
        <f>HE193+0.5*HB194*'DT-Prelim Calcs'!$C$11^2+HD194*'DT-Prelim Calcs'!$C$11</f>
        <v>88.101442993970451</v>
      </c>
      <c r="HF194" s="110">
        <f>MIN('Drive Train'!$G$35-GZ193*'DT-Prelim Calcs'!$C$21*'Drive Train'!$G$38,HF193+GZ$2)</f>
        <v>11.108316434923209</v>
      </c>
      <c r="HG194" s="110">
        <f>'Drive Train'!$G$35-GZ194*'DT-Prelim Calcs'!$C$21*'Drive Train'!$G$38</f>
        <v>11.108316434925923</v>
      </c>
      <c r="HH194" s="1">
        <f>IF(HE194&gt;='Drive Train'!$G$30,1,0)</f>
        <v>1</v>
      </c>
      <c r="HI194" s="110">
        <f t="shared" si="269"/>
        <v>0</v>
      </c>
      <c r="HJ194" s="119">
        <f>HJ193+'DT-Prelim Calcs'!$C$11</f>
        <v>7.6000000000000059</v>
      </c>
      <c r="HK194" s="2">
        <f>HU194/'Drive Train'!$G$35</f>
        <v>0.87467058542733178</v>
      </c>
      <c r="HL194" s="88">
        <f>HS194*12*60/(PI() * 'Drive Train'!$G$17)/HK$2*HK194</f>
        <v>4110.8369398241884</v>
      </c>
      <c r="HM194" s="2">
        <f>('DT-Prelim Calcs'!$C$6*HK194-HL194)/('DT-Prelim Calcs'!$C$6*HK194)*'DT-Prelim Calcs'!$C$7*HK194</f>
        <v>0.24077181224156083</v>
      </c>
      <c r="HN194" s="110">
        <f>HM194/'DT-Prelim Calcs'!$C$7*('DT-Prelim Calcs'!$C$8-'DT-Prelim Calcs'!$C$9)+'DT-Prelim Calcs'!$C$9</f>
        <v>17.685372945229954</v>
      </c>
      <c r="HO194" s="110">
        <f t="shared" si="228"/>
        <v>17.685372945229954</v>
      </c>
      <c r="HP194" s="2">
        <f t="shared" si="270"/>
        <v>3.2787939030498592E-12</v>
      </c>
      <c r="HQ194" s="110">
        <f>HP194*'DT-Prelim Calcs'!$C$21/HK$2/'DT-Prelim Calcs'!$C$19/'DT-Prelim Calcs'!$C$18*3.39*'DT-Prelim Calcs'!$C$20</f>
        <v>1.2177221991255401E-10</v>
      </c>
      <c r="HR194" s="88">
        <f t="shared" si="229"/>
        <v>1</v>
      </c>
      <c r="HS194" s="110">
        <f>HQ193*'DT-Prelim Calcs'!$C$11+HS193</f>
        <v>12.304227581430586</v>
      </c>
      <c r="HT194" s="110">
        <f>HT193+0.5*HQ194*'DT-Prelim Calcs'!$C$11^2+HS194*'DT-Prelim Calcs'!$C$11</f>
        <v>88.570165758762727</v>
      </c>
      <c r="HU194" s="110">
        <f>MIN('Drive Train'!$G$35-HO193*'DT-Prelim Calcs'!$C$21*'Drive Train'!$G$38,HU193+HO$2)</f>
        <v>11.108316434927113</v>
      </c>
      <c r="HV194" s="110">
        <f>'Drive Train'!$G$35-HO194*'DT-Prelim Calcs'!$C$21*'Drive Train'!$G$38</f>
        <v>11.108316434929304</v>
      </c>
      <c r="HW194" s="1">
        <f>IF(HT194&gt;='Drive Train'!$G$30,1,0)</f>
        <v>1</v>
      </c>
      <c r="HX194" s="110">
        <f t="shared" si="271"/>
        <v>0</v>
      </c>
      <c r="HY194" s="119">
        <f>HY193+'DT-Prelim Calcs'!$C$11</f>
        <v>7.6000000000000059</v>
      </c>
      <c r="HZ194" s="2">
        <f>IJ194/'Drive Train'!$G$35</f>
        <v>0.87467058542749709</v>
      </c>
      <c r="IA194" s="88">
        <f>IH194*12*60/(PI() * 'Drive Train'!$G$17)/HZ$2*HZ194</f>
        <v>4110.8369398265249</v>
      </c>
      <c r="IB194" s="2">
        <f>('DT-Prelim Calcs'!$C$6*HZ194-IA194)/('DT-Prelim Calcs'!$C$6*HZ194)*'DT-Prelim Calcs'!$C$7*HZ194</f>
        <v>0.24077181224122976</v>
      </c>
      <c r="IC194" s="110">
        <f>IB194/'DT-Prelim Calcs'!$C$7*('DT-Prelim Calcs'!$C$8-'DT-Prelim Calcs'!$C$9)+'DT-Prelim Calcs'!$C$9</f>
        <v>17.685372945209757</v>
      </c>
      <c r="ID194" s="110">
        <f t="shared" si="230"/>
        <v>17.685372945209757</v>
      </c>
      <c r="IE194" s="2">
        <f t="shared" si="272"/>
        <v>2.8562985310287559E-12</v>
      </c>
      <c r="IF194" s="110">
        <f>IE194*'DT-Prelim Calcs'!$C$21/HZ$2/'DT-Prelim Calcs'!$C$19/'DT-Prelim Calcs'!$C$18*3.39*'DT-Prelim Calcs'!$C$20</f>
        <v>1.0608102343145337E-10</v>
      </c>
      <c r="IG194" s="88">
        <f t="shared" si="231"/>
        <v>1</v>
      </c>
      <c r="IH194" s="110">
        <f>IF193*'DT-Prelim Calcs'!$C$11+IH193</f>
        <v>12.304227581435256</v>
      </c>
      <c r="II194" s="110">
        <f>II193+0.5*IF194*'DT-Prelim Calcs'!$C$11^2+IH194*'DT-Prelim Calcs'!$C$11</f>
        <v>88.899231130030458</v>
      </c>
      <c r="IJ194" s="110">
        <f>MIN('Drive Train'!$G$35-ID193*'DT-Prelim Calcs'!$C$21*'Drive Train'!$G$38,IJ193+ID$2)</f>
        <v>11.108316434929213</v>
      </c>
      <c r="IK194" s="110">
        <f>'Drive Train'!$G$35-ID194*'DT-Prelim Calcs'!$C$21*'Drive Train'!$G$38</f>
        <v>11.108316434931121</v>
      </c>
      <c r="IL194" s="1">
        <f>IF(II194&gt;='Drive Train'!$G$30,1,0)</f>
        <v>1</v>
      </c>
      <c r="IM194" s="110">
        <f t="shared" si="273"/>
        <v>0</v>
      </c>
      <c r="IN194" s="119">
        <f>IN193+'DT-Prelim Calcs'!$C$11</f>
        <v>7.6000000000000059</v>
      </c>
      <c r="IO194" s="2">
        <f>IY194/'Drive Train'!$G$35</f>
        <v>0.87467058542759402</v>
      </c>
      <c r="IP194" s="88">
        <f>IW194*12*60/(PI() * 'Drive Train'!$G$17)/IO$2*IO194</f>
        <v>4110.8369398278965</v>
      </c>
      <c r="IQ194" s="2">
        <f>('DT-Prelim Calcs'!$C$6*IO194-IP194)/('DT-Prelim Calcs'!$C$6*IO194)*'DT-Prelim Calcs'!$C$7*IO194</f>
        <v>0.24077181224103536</v>
      </c>
      <c r="IR194" s="110">
        <f>IQ194/'DT-Prelim Calcs'!$C$7*('DT-Prelim Calcs'!$C$8-'DT-Prelim Calcs'!$C$9)+'DT-Prelim Calcs'!$C$9</f>
        <v>17.685372945197905</v>
      </c>
      <c r="IS194" s="110">
        <f t="shared" si="232"/>
        <v>17.685372945197905</v>
      </c>
      <c r="IT194" s="2">
        <f t="shared" si="274"/>
        <v>2.6083857296299584E-12</v>
      </c>
      <c r="IU194" s="110">
        <f>IT194*'DT-Prelim Calcs'!$C$21/IO$2/'DT-Prelim Calcs'!$C$19/'DT-Prelim Calcs'!$C$18*3.39*'DT-Prelim Calcs'!$C$20</f>
        <v>9.6873707246379763E-11</v>
      </c>
      <c r="IV194" s="88">
        <f t="shared" si="233"/>
        <v>1</v>
      </c>
      <c r="IW194" s="110">
        <f>IU193*'DT-Prelim Calcs'!$C$11+IW193</f>
        <v>12.304227581437996</v>
      </c>
      <c r="IX194" s="110">
        <f>IX193+0.5*IU194*'DT-Prelim Calcs'!$C$11^2+IW194*'DT-Prelim Calcs'!$C$11</f>
        <v>89.131948911486731</v>
      </c>
      <c r="IY194" s="110">
        <f>MIN('Drive Train'!$G$35-IS193*'DT-Prelim Calcs'!$C$21*'Drive Train'!$G$38,IY193+IS$2)</f>
        <v>11.108316434930444</v>
      </c>
      <c r="IZ194" s="110">
        <f>'Drive Train'!$G$35-IS194*'DT-Prelim Calcs'!$C$21*'Drive Train'!$G$38</f>
        <v>11.108316434932188</v>
      </c>
      <c r="JA194" s="1">
        <f>IF(IX194&gt;='Drive Train'!$G$30,1,0)</f>
        <v>1</v>
      </c>
      <c r="JB194" s="110">
        <f t="shared" si="275"/>
        <v>0</v>
      </c>
      <c r="JC194" s="119">
        <f>JC193+'DT-Prelim Calcs'!$C$11</f>
        <v>7.6000000000000059</v>
      </c>
      <c r="JD194" s="2">
        <f>JN194/'Drive Train'!$G$35</f>
        <v>0.87467058542765108</v>
      </c>
      <c r="JE194" s="88">
        <f>JL194*12*60/(PI() * 'Drive Train'!$G$17)/JD$2*JD194</f>
        <v>4110.8369398287005</v>
      </c>
      <c r="JF194" s="2">
        <f>('DT-Prelim Calcs'!$C$6*JD194-JE194)/('DT-Prelim Calcs'!$C$6*JD194)*'DT-Prelim Calcs'!$C$7*JD194</f>
        <v>0.24077181224092162</v>
      </c>
      <c r="JG194" s="110">
        <f>JF194/'DT-Prelim Calcs'!$C$7*('DT-Prelim Calcs'!$C$8-'DT-Prelim Calcs'!$C$9)+'DT-Prelim Calcs'!$C$9</f>
        <v>17.685372945190963</v>
      </c>
      <c r="JH194" s="110">
        <f t="shared" si="234"/>
        <v>17.685372945190963</v>
      </c>
      <c r="JI194" s="2">
        <f t="shared" si="276"/>
        <v>2.4631130468577567E-12</v>
      </c>
      <c r="JJ194" s="110">
        <f>JI194*'DT-Prelim Calcs'!$C$21/JD$2/'DT-Prelim Calcs'!$C$19/'DT-Prelim Calcs'!$C$18*3.39*'DT-Prelim Calcs'!$C$20</f>
        <v>9.1478376647110253E-11</v>
      </c>
      <c r="JK194" s="88">
        <f t="shared" si="235"/>
        <v>1</v>
      </c>
      <c r="JL194" s="110">
        <f>JJ193*'DT-Prelim Calcs'!$C$11+JL193</f>
        <v>12.304227581439601</v>
      </c>
      <c r="JM194" s="110">
        <f>JM193+0.5*JJ194*'DT-Prelim Calcs'!$C$11^2+JL194*'DT-Prelim Calcs'!$C$11</f>
        <v>89.289581655647382</v>
      </c>
      <c r="JN194" s="110">
        <f>MIN('Drive Train'!$G$35-JH193*'DT-Prelim Calcs'!$C$21*'Drive Train'!$G$38,JN193+JH$2)</f>
        <v>11.108316434931169</v>
      </c>
      <c r="JO194" s="110">
        <f>'Drive Train'!$G$35-JH194*'DT-Prelim Calcs'!$C$21*'Drive Train'!$G$38</f>
        <v>11.108316434932814</v>
      </c>
      <c r="JP194" s="1">
        <f>IF(JM194&gt;='Drive Train'!$G$30,1,0)</f>
        <v>1</v>
      </c>
      <c r="JQ194" s="110">
        <f>MIN(JG194,'DT-Prelim Calcs'!$C$10)*'DT-Prelim Calcs'!$C$11*1000/60/60*(1-JP194)</f>
        <v>0</v>
      </c>
      <c r="JR194" s="119">
        <f>JR193+'DT-Prelim Calcs'!$C$11</f>
        <v>7.6000000000000059</v>
      </c>
      <c r="JS194" s="2">
        <f>KC194/'Drive Train'!$G$35</f>
        <v>0.87467058542767195</v>
      </c>
      <c r="JT194" s="88">
        <f>KA194*12*60/(PI() * 'Drive Train'!$G$17)/JS$2*JS194</f>
        <v>4110.836939828996</v>
      </c>
      <c r="JU194" s="2">
        <f>('DT-Prelim Calcs'!$C$6*JS194-JT194)/('DT-Prelim Calcs'!$C$6*JS194)*'DT-Prelim Calcs'!$C$7*JS194</f>
        <v>0.24077181224087968</v>
      </c>
      <c r="JV194" s="110">
        <f>JU194/'DT-Prelim Calcs'!$C$7*('DT-Prelim Calcs'!$C$8-'DT-Prelim Calcs'!$C$9)+'DT-Prelim Calcs'!$C$9</f>
        <v>17.685372945188409</v>
      </c>
      <c r="JW194" s="110">
        <f t="shared" si="236"/>
        <v>17.685372945188409</v>
      </c>
      <c r="JX194" s="2">
        <f t="shared" si="277"/>
        <v>2.409683563797671E-12</v>
      </c>
      <c r="JY194" s="110">
        <f>JX194*'DT-Prelim Calcs'!$C$21/JS$2/'DT-Prelim Calcs'!$C$19/'DT-Prelim Calcs'!$C$18*3.39*'DT-Prelim Calcs'!$C$20</f>
        <v>8.949404126239612E-11</v>
      </c>
      <c r="JZ194" s="88">
        <f t="shared" si="237"/>
        <v>1</v>
      </c>
      <c r="KA194" s="110">
        <f>JY193*'DT-Prelim Calcs'!$C$11+KA193</f>
        <v>12.304227581440191</v>
      </c>
      <c r="KB194" s="110">
        <f>KB193+0.5*JY194*'DT-Prelim Calcs'!$C$11^2+KA194*'DT-Prelim Calcs'!$C$11</f>
        <v>89.351671738979235</v>
      </c>
      <c r="KC194" s="110">
        <f>MIN('Drive Train'!$G$35-JW193*'DT-Prelim Calcs'!$C$21*'Drive Train'!$G$38,KC193+JW$2)</f>
        <v>11.108316434931433</v>
      </c>
      <c r="KD194" s="110">
        <f>'Drive Train'!$G$35-JW194*'DT-Prelim Calcs'!$C$21*'Drive Train'!$G$38</f>
        <v>11.108316434933043</v>
      </c>
      <c r="KE194" s="1">
        <f>IF(KB194&gt;='Drive Train'!$G$30,1,0)</f>
        <v>1</v>
      </c>
      <c r="KF194" s="110">
        <f>MIN(JV194,'DT-Prelim Calcs'!$C$10)*'DT-Prelim Calcs'!$C$11*1000/60/60*(1-KE194)</f>
        <v>0</v>
      </c>
      <c r="KG194" s="119">
        <f>KG193+'DT-Prelim Calcs'!$C$11</f>
        <v>7.6000000000000059</v>
      </c>
      <c r="KH194" s="2">
        <f>KR194/'Drive Train'!$G$35</f>
        <v>0.87467058542767029</v>
      </c>
      <c r="KI194" s="88">
        <f>KP194*12*60/(PI() * 'Drive Train'!$G$17)/KH$2*KH194</f>
        <v>4110.8369398289742</v>
      </c>
      <c r="KJ194" s="2">
        <f>('DT-Prelim Calcs'!$C$6*KH194-KI194)/('DT-Prelim Calcs'!$C$6*KH194)*'DT-Prelim Calcs'!$C$7*KH194</f>
        <v>0.24077181224088254</v>
      </c>
      <c r="KK194" s="110">
        <f>KJ194/'DT-Prelim Calcs'!$C$7*('DT-Prelim Calcs'!$C$8-'DT-Prelim Calcs'!$C$9)+'DT-Prelim Calcs'!$C$9</f>
        <v>17.685372945188583</v>
      </c>
      <c r="KL194" s="110">
        <f t="shared" si="238"/>
        <v>17.685372945188583</v>
      </c>
      <c r="KM194" s="2">
        <f t="shared" si="278"/>
        <v>2.4133750553545497E-12</v>
      </c>
      <c r="KN194" s="110">
        <f>KM194*'DT-Prelim Calcs'!$C$21/KH$2/'DT-Prelim Calcs'!$C$19/'DT-Prelim Calcs'!$C$18*3.39*'DT-Prelim Calcs'!$C$20</f>
        <v>8.9631140798067271E-11</v>
      </c>
      <c r="KO194" s="88">
        <f t="shared" si="239"/>
        <v>1</v>
      </c>
      <c r="KP194" s="110">
        <f>KN193*'DT-Prelim Calcs'!$C$11+KP193</f>
        <v>12.304227581440148</v>
      </c>
      <c r="KQ194" s="110">
        <f>KQ193+0.5*KN194*'DT-Prelim Calcs'!$C$11^2+KP194*'DT-Prelim Calcs'!$C$11</f>
        <v>89.347116303020314</v>
      </c>
      <c r="KR194" s="110">
        <f>MIN('Drive Train'!$G$35-KL193*'DT-Prelim Calcs'!$C$21*'Drive Train'!$G$38,KR193+KL$2)</f>
        <v>11.108316434931412</v>
      </c>
      <c r="KS194" s="110">
        <f>'Drive Train'!$G$35-KL194*'DT-Prelim Calcs'!$C$21*'Drive Train'!$G$38</f>
        <v>11.108316434933027</v>
      </c>
      <c r="KT194" s="1">
        <f>IF(KQ194&gt;='Drive Train'!$G$30,1,0)</f>
        <v>1</v>
      </c>
      <c r="KU194" s="110">
        <f>MIN(KK194,'DT-Prelim Calcs'!$C$10)*'DT-Prelim Calcs'!$C$11*1000/60/60*(1-KT194)</f>
        <v>0</v>
      </c>
      <c r="KV194" s="119">
        <f>KV193+'DT-Prelim Calcs'!$C$11</f>
        <v>7.6000000000000059</v>
      </c>
      <c r="KW194" s="2">
        <f>LG194/'Drive Train'!$G$35</f>
        <v>0.87467058542767184</v>
      </c>
      <c r="KX194" s="88">
        <f>LE194*12*60/(PI() * 'Drive Train'!$G$17)/KW$2*KW194</f>
        <v>4110.8369398289951</v>
      </c>
      <c r="KY194" s="2">
        <f>('DT-Prelim Calcs'!$C$6*KW194-KX194)/('DT-Prelim Calcs'!$C$6*KW194)*'DT-Prelim Calcs'!$C$7*KW194</f>
        <v>0.24077181224087971</v>
      </c>
      <c r="KZ194" s="110">
        <f>KY194/'DT-Prelim Calcs'!$C$7*('DT-Prelim Calcs'!$C$8-'DT-Prelim Calcs'!$C$9)+'DT-Prelim Calcs'!$C$9</f>
        <v>17.685372945188409</v>
      </c>
      <c r="LA194" s="110">
        <f t="shared" si="240"/>
        <v>17.685372945188409</v>
      </c>
      <c r="LB194" s="2">
        <f t="shared" si="279"/>
        <v>2.4097390749489023E-12</v>
      </c>
      <c r="LC194" s="110">
        <f>LB194*'DT-Prelim Calcs'!$C$21/KW$2/'DT-Prelim Calcs'!$C$19/'DT-Prelim Calcs'!$C$18*3.39*'DT-Prelim Calcs'!$C$20</f>
        <v>8.9496102909549048E-11</v>
      </c>
      <c r="LD194" s="88">
        <f t="shared" si="241"/>
        <v>1</v>
      </c>
      <c r="LE194" s="110">
        <f>LC193*'DT-Prelim Calcs'!$C$11+LE193</f>
        <v>12.304227581440189</v>
      </c>
      <c r="LF194" s="110">
        <f>LF193+0.5*LC194*'DT-Prelim Calcs'!$C$11^2+LE194*'DT-Prelim Calcs'!$C$11</f>
        <v>89.351456654503821</v>
      </c>
      <c r="LG194" s="110">
        <f>MIN('Drive Train'!$G$35-LA193*'DT-Prelim Calcs'!$C$21*'Drive Train'!$G$38,LG193+LA$2)</f>
        <v>11.108316434931432</v>
      </c>
      <c r="LH194" s="110">
        <f>'Drive Train'!$G$35-LA194*'DT-Prelim Calcs'!$C$21*'Drive Train'!$G$38</f>
        <v>11.108316434933043</v>
      </c>
      <c r="LI194" s="1">
        <f>IF(LF194&gt;='Drive Train'!$G$30,1,0)</f>
        <v>1</v>
      </c>
      <c r="LJ194" s="110">
        <f>MIN(KZ194,'DT-Prelim Calcs'!$C$10)*'DT-Prelim Calcs'!$C$11*1000/60/60*(1-LI194)</f>
        <v>0</v>
      </c>
      <c r="LK194" s="119">
        <f>LK193+'DT-Prelim Calcs'!$C$11</f>
        <v>7.6000000000000059</v>
      </c>
      <c r="LL194" s="2">
        <f>LV194/'Drive Train'!$G$35</f>
        <v>0.87467058542767073</v>
      </c>
      <c r="LM194" s="88">
        <f>LT194*12*60/(PI() * 'Drive Train'!$G$17)/LL$2*LL194</f>
        <v>4110.8369398289797</v>
      </c>
      <c r="LN194" s="2">
        <f>('DT-Prelim Calcs'!$C$6*LL194-LM194)/('DT-Prelim Calcs'!$C$6*LL194)*'DT-Prelim Calcs'!$C$7*LL194</f>
        <v>0.24077181224088187</v>
      </c>
      <c r="LO194" s="110">
        <f>LN194/'DT-Prelim Calcs'!$C$7*('DT-Prelim Calcs'!$C$8-'DT-Prelim Calcs'!$C$9)+'DT-Prelim Calcs'!$C$9</f>
        <v>17.68537294518854</v>
      </c>
      <c r="LP194" s="110">
        <f t="shared" si="242"/>
        <v>17.68537294518854</v>
      </c>
      <c r="LQ194" s="2">
        <f t="shared" si="280"/>
        <v>2.4124591213592339E-12</v>
      </c>
      <c r="LR194" s="110">
        <f>LQ194*'DT-Prelim Calcs'!$C$21/LL$2/'DT-Prelim Calcs'!$C$19/'DT-Prelim Calcs'!$C$18*3.39*'DT-Prelim Calcs'!$C$20</f>
        <v>8.9597123620043594E-11</v>
      </c>
      <c r="LS194" s="88">
        <f t="shared" si="243"/>
        <v>1</v>
      </c>
      <c r="LT194" s="110">
        <f>LR193*'DT-Prelim Calcs'!$C$11+LT193</f>
        <v>12.304227581440159</v>
      </c>
      <c r="LU194" s="110">
        <f>LU193+0.5*LR194*'DT-Prelim Calcs'!$C$11^2+LT194*'DT-Prelim Calcs'!$C$11</f>
        <v>89.348581070785499</v>
      </c>
      <c r="LV194" s="110">
        <f>MIN('Drive Train'!$G$35-LP193*'DT-Prelim Calcs'!$C$21*'Drive Train'!$G$38,LV193+LP$2)</f>
        <v>11.108316434931417</v>
      </c>
      <c r="LW194" s="110">
        <f>'Drive Train'!$G$35-LP194*'DT-Prelim Calcs'!$C$21*'Drive Train'!$G$38</f>
        <v>11.10831643493303</v>
      </c>
      <c r="LX194" s="1">
        <f>IF(LU194&gt;='Drive Train'!$G$30,1,0)</f>
        <v>1</v>
      </c>
      <c r="LY194" s="110">
        <f>MIN(LO194,'DT-Prelim Calcs'!$C$10)*'DT-Prelim Calcs'!$C$11*1000/60/60*(1-LX194)</f>
        <v>0</v>
      </c>
      <c r="LZ194" s="119">
        <f>LZ193+'DT-Prelim Calcs'!$C$11</f>
        <v>7.6000000000000059</v>
      </c>
    </row>
    <row r="195" spans="18:338" x14ac:dyDescent="0.2">
      <c r="R195" s="119">
        <f>R194+'DT-Prelim Calcs'!$C$11</f>
        <v>7.6400000000000059</v>
      </c>
      <c r="S195" s="2">
        <f>AG195/'Drive Train'!$G$35</f>
        <v>0</v>
      </c>
      <c r="T195" s="88">
        <f>AE195*12*60/(PI() * 'Drive Train'!$G$17)/S$2*ABS(S195)</f>
        <v>0</v>
      </c>
      <c r="U195" s="2">
        <f>IF(OR(AD194=1,AND($C$32=Motors!$C$28,'DT-Prelim Calcs'!AI194=1)),0,IF(AG195=0,-(V194+$C$9)/($C$8-$C$9)*$C$7,($C$6*S195-T195)/($C$6*S195)*$C$7*S195))</f>
        <v>0</v>
      </c>
      <c r="V195" s="110">
        <f>IF(AND(AD194=1,AI194=1),0,ABS(U195/$C$7*($C$8-$C$9)+$C$9) *'Drive Train'!$K$55 + V194*(1-'Drive Train'!$K$55))</f>
        <v>0</v>
      </c>
      <c r="W195" s="110">
        <f t="shared" si="282"/>
        <v>0</v>
      </c>
      <c r="X195" s="2">
        <f>MAX(MIN(IF(AND(AI194=1,AG195&lt;0),-1,1)*(W195-$C$9)/($C$8-$C$9)*$C$7-$C$29*AE195/T$2 -  AI194*$C$29/2,X$2),MAX(X$4:X194)*-1)</f>
        <v>-0.19877611615902296</v>
      </c>
      <c r="Y195" s="110">
        <f t="shared" si="197"/>
        <v>0</v>
      </c>
      <c r="Z195" s="110">
        <f t="shared" si="198"/>
        <v>0</v>
      </c>
      <c r="AA195" s="110">
        <f t="shared" si="199"/>
        <v>0</v>
      </c>
      <c r="AB195" s="110" t="e">
        <f t="shared" si="200"/>
        <v>#N/A</v>
      </c>
      <c r="AC195" s="88">
        <f t="shared" si="244"/>
        <v>0</v>
      </c>
      <c r="AD195" s="1">
        <f t="shared" si="201"/>
        <v>1</v>
      </c>
      <c r="AE195" s="110">
        <f t="shared" si="202"/>
        <v>0</v>
      </c>
      <c r="AF195" s="110" t="e">
        <f t="shared" si="203"/>
        <v>#N/A</v>
      </c>
      <c r="AG195" s="110">
        <f>IF(AI194=0,MIN('Drive Train'!$G$35-W194*$C$21*'Drive Train'!$G$38,AG194+W$2)-$C$3,IF(AE194-1&lt;=0,0,IF($C$32=Motors!$C$26,MAX(ABS('Drive Train'!$G$35-W194*$C$21*'Drive Train'!$G$38)*-1,AG194-W$2),MAX(0,ABS('Drive Train'!$G$35-W194*$C$21*'Drive Train'!$G$38)*-1,AG194-W$2))))</f>
        <v>0</v>
      </c>
      <c r="AH195" s="110">
        <f>'Drive Train'!$G$35-ABS(W195)*'DT-Prelim Calcs'!$C$21*'Drive Train'!$G$38</f>
        <v>12.7</v>
      </c>
      <c r="AI195" s="1">
        <f>IF(AJ195&gt;='Drive Train'!$G$30,1,0)</f>
        <v>1</v>
      </c>
      <c r="AJ195" s="110">
        <f>AJ194+0.5*Y195*'DT-Prelim Calcs'!$C$11^2+AE195*'DT-Prelim Calcs'!$C$11</f>
        <v>27.383415475911544</v>
      </c>
      <c r="AK195" s="110">
        <f t="shared" si="281"/>
        <v>0</v>
      </c>
      <c r="AL195" s="119">
        <f>AL194+'DT-Prelim Calcs'!$C$11</f>
        <v>7.6400000000000059</v>
      </c>
      <c r="AM195" s="2">
        <f>AW195/'Drive Train'!$G$35</f>
        <v>0.82757338701156624</v>
      </c>
      <c r="AN195" s="88">
        <f>AU195*12*60/(PI() * 'Drive Train'!$G$17)/AM$2*AM195</f>
        <v>3389.4886426430248</v>
      </c>
      <c r="AO195" s="2">
        <f>('DT-Prelim Calcs'!$C$6*AM195-AN195)/('DT-Prelim Calcs'!$C$6*AM195)*'DT-Prelim Calcs'!$C$7*AM195</f>
        <v>0.3485259095687287</v>
      </c>
      <c r="AP195" s="110">
        <f>AO195/'DT-Prelim Calcs'!$C$7*('DT-Prelim Calcs'!$C$8-'DT-Prelim Calcs'!$C$9)+'DT-Prelim Calcs'!$C$9</f>
        <v>24.25760866873097</v>
      </c>
      <c r="AQ195" s="110">
        <f t="shared" si="205"/>
        <v>24.25760866873097</v>
      </c>
      <c r="AR195" s="2">
        <f t="shared" si="245"/>
        <v>0.13870557281146267</v>
      </c>
      <c r="AS195" s="110">
        <f>AR195*'DT-Prelim Calcs'!$C$21/AM$2/'DT-Prelim Calcs'!$C$19/'DT-Prelim Calcs'!$C$18*3.39*'DT-Prelim Calcs'!$C$20</f>
        <v>1.545429753890575</v>
      </c>
      <c r="AT195" s="88">
        <f t="shared" si="206"/>
        <v>0</v>
      </c>
      <c r="AU195" s="110">
        <f>AS194*'DT-Prelim Calcs'!$C$11+AU194</f>
        <v>35.741686297270618</v>
      </c>
      <c r="AV195" s="110">
        <f>AV194+0.5*AS195*'DT-Prelim Calcs'!$C$11^2+AU195*'DT-Prelim Calcs'!$C$11</f>
        <v>175.66098926182275</v>
      </c>
      <c r="AW195" s="110">
        <f>MIN('Drive Train'!$G$35-AQ194*'DT-Prelim Calcs'!$C$21*'Drive Train'!$G$38,AW194+AQ$2)</f>
        <v>10.51018201504689</v>
      </c>
      <c r="AX195" s="110">
        <f>'Drive Train'!$G$35-AQ195*'DT-Prelim Calcs'!$C$21*'Drive Train'!$G$38</f>
        <v>10.516815219814212</v>
      </c>
      <c r="AY195" s="1">
        <f>IF(AV195&gt;='Drive Train'!$G$30,1,0)</f>
        <v>1</v>
      </c>
      <c r="AZ195" s="110">
        <f t="shared" si="246"/>
        <v>0</v>
      </c>
      <c r="BA195" s="119">
        <f>BA194+'DT-Prelim Calcs'!$C$11</f>
        <v>7.6400000000000059</v>
      </c>
      <c r="BB195" s="2">
        <f>BL195/'Drive Train'!$G$35</f>
        <v>0.87283504687482938</v>
      </c>
      <c r="BC195" s="88">
        <f>BJ195*12*60/(PI() * 'Drive Train'!$G$17)/BB$2*BB195</f>
        <v>4083.0467515076707</v>
      </c>
      <c r="BD195" s="2">
        <f>('DT-Prelim Calcs'!$C$6*BB195-BC195)/('DT-Prelim Calcs'!$C$6*BB195)*'DT-Prelim Calcs'!$C$7*BB195</f>
        <v>0.24489332026717112</v>
      </c>
      <c r="BE195" s="110">
        <f>BD195/'DT-Prelim Calcs'!$C$7*('DT-Prelim Calcs'!$C$8-'DT-Prelim Calcs'!$C$9)+'DT-Prelim Calcs'!$C$9</f>
        <v>17.936755704238806</v>
      </c>
      <c r="BF195" s="110">
        <f t="shared" si="207"/>
        <v>17.936755704238806</v>
      </c>
      <c r="BG195" s="2">
        <f t="shared" si="247"/>
        <v>5.2462690505711007E-3</v>
      </c>
      <c r="BH195" s="110">
        <f>BG195*'DT-Prelim Calcs'!$C$21/BB$2/'DT-Prelim Calcs'!$C$19/'DT-Prelim Calcs'!$C$18*3.39*'DT-Prelim Calcs'!$C$20</f>
        <v>9.0926703173104514E-2</v>
      </c>
      <c r="BI195" s="88">
        <f t="shared" si="208"/>
        <v>1</v>
      </c>
      <c r="BJ195" s="110">
        <f>BH194*'DT-Prelim Calcs'!$C$11+BJ194</f>
        <v>26.24303274044404</v>
      </c>
      <c r="BK195" s="110">
        <f>BK194+0.5*BH195*'DT-Prelim Calcs'!$C$11^2+BJ195*'DT-Prelim Calcs'!$C$11</f>
        <v>160.65761565590375</v>
      </c>
      <c r="BL195" s="110">
        <f>MIN('Drive Train'!$G$35-BF194*'DT-Prelim Calcs'!$C$21*'Drive Train'!$G$38,BL194+BF$2)</f>
        <v>11.085005095310333</v>
      </c>
      <c r="BM195" s="110">
        <f>'Drive Train'!$G$35-BF195*'DT-Prelim Calcs'!$C$21*'Drive Train'!$G$38</f>
        <v>11.085691986618507</v>
      </c>
      <c r="BN195" s="1">
        <f>IF(BK195&gt;='Drive Train'!$G$30,1,0)</f>
        <v>1</v>
      </c>
      <c r="BO195" s="110">
        <f t="shared" si="248"/>
        <v>0</v>
      </c>
      <c r="BP195" s="119">
        <f>BP194+'DT-Prelim Calcs'!$C$11</f>
        <v>7.6400000000000059</v>
      </c>
      <c r="BQ195" s="2">
        <f>CA195/'Drive Train'!$G$35</f>
        <v>0.87465661819227569</v>
      </c>
      <c r="BR195" s="88">
        <f>BY195*12*60/(PI() * 'Drive Train'!$G$17)/BQ$2*BQ195</f>
        <v>4110.6288057713718</v>
      </c>
      <c r="BS195" s="2">
        <f>('DT-Prelim Calcs'!$C$6*BQ195-BR195)/('DT-Prelim Calcs'!$C$6*BQ195)*'DT-Prelim Calcs'!$C$7*BQ195</f>
        <v>0.24080236998370563</v>
      </c>
      <c r="BT195" s="110">
        <f>BS195/'DT-Prelim Calcs'!$C$7*('DT-Prelim Calcs'!$C$8-'DT-Prelim Calcs'!$C$9)+'DT-Prelim Calcs'!$C$9</f>
        <v>17.68723675077921</v>
      </c>
      <c r="BU195" s="110">
        <f t="shared" si="209"/>
        <v>17.68723675077921</v>
      </c>
      <c r="BV195" s="2">
        <f t="shared" si="249"/>
        <v>3.8903514261140471E-5</v>
      </c>
      <c r="BW195" s="110">
        <f>BV195*'DT-Prelim Calcs'!$C$21/BQ$2/'DT-Prelim Calcs'!$C$19/'DT-Prelim Calcs'!$C$18*3.39*'DT-Prelim Calcs'!$C$20</f>
        <v>9.1507203814459085E-4</v>
      </c>
      <c r="BX195" s="88">
        <f t="shared" si="210"/>
        <v>1</v>
      </c>
      <c r="BY195" s="110">
        <f>BW194*'DT-Prelim Calcs'!$C$11+BY194</f>
        <v>19.427054345257442</v>
      </c>
      <c r="BZ195" s="110">
        <f>BZ194+0.5*BW195*'DT-Prelim Calcs'!$C$11^2+BY195*'DT-Prelim Calcs'!$C$11</f>
        <v>132.18522672340484</v>
      </c>
      <c r="CA195" s="110">
        <f>MIN('Drive Train'!$G$35-BU194*'DT-Prelim Calcs'!$C$21*'Drive Train'!$G$38,CA194+BU$2)</f>
        <v>11.108139051041901</v>
      </c>
      <c r="CB195" s="110">
        <f>'Drive Train'!$G$35-BU195*'DT-Prelim Calcs'!$C$21*'Drive Train'!$G$38</f>
        <v>11.10814869242987</v>
      </c>
      <c r="CC195" s="1">
        <f>IF(BZ195&gt;='Drive Train'!$G$30,1,0)</f>
        <v>1</v>
      </c>
      <c r="CD195" s="110">
        <f t="shared" si="250"/>
        <v>0</v>
      </c>
      <c r="CE195" s="119">
        <f>CE194+'DT-Prelim Calcs'!$C$11</f>
        <v>7.6400000000000059</v>
      </c>
      <c r="CF195" s="2">
        <f>CP195/'Drive Train'!$G$35</f>
        <v>0.87467056466809723</v>
      </c>
      <c r="CG195" s="88">
        <f>CN195*12*60/(PI() * 'Drive Train'!$G$17)/CF$2*CF195</f>
        <v>4110.8366368647894</v>
      </c>
      <c r="CH195" s="2">
        <f>('DT-Prelim Calcs'!$C$6*CF195-CG195)/('DT-Prelim Calcs'!$C$6*CF195)*'DT-Prelim Calcs'!$C$7*CF195</f>
        <v>0.24077185611705929</v>
      </c>
      <c r="CI195" s="110">
        <f>CH195/'DT-Prelim Calcs'!$C$7*('DT-Prelim Calcs'!$C$8-'DT-Prelim Calcs'!$C$9)+'DT-Prelim Calcs'!$C$9</f>
        <v>17.685375621324184</v>
      </c>
      <c r="CJ195" s="110">
        <f t="shared" si="211"/>
        <v>17.685375621324184</v>
      </c>
      <c r="CK195" s="2">
        <f t="shared" si="251"/>
        <v>5.5908692370154611E-8</v>
      </c>
      <c r="CL195" s="110">
        <f>CK195*'DT-Prelim Calcs'!$C$21/CF$2/'DT-Prelim Calcs'!$C$19/'DT-Prelim Calcs'!$C$18*3.39*'DT-Prelim Calcs'!$C$20</f>
        <v>1.661129252677708E-6</v>
      </c>
      <c r="CM195" s="88">
        <f t="shared" si="212"/>
        <v>1</v>
      </c>
      <c r="CN195" s="110">
        <f>CL194*'DT-Prelim Calcs'!$C$11+CN194</f>
        <v>15.380283708328186</v>
      </c>
      <c r="CO195" s="110">
        <f>CO194+0.5*CL195*'DT-Prelim Calcs'!$C$11^2+CN195*'DT-Prelim Calcs'!$C$11</f>
        <v>109.47629942591503</v>
      </c>
      <c r="CP195" s="110">
        <f>MIN('Drive Train'!$G$35-CJ194*'DT-Prelim Calcs'!$C$21*'Drive Train'!$G$38,CP194+CJ$2)</f>
        <v>11.108316171284834</v>
      </c>
      <c r="CQ195" s="110">
        <f>'Drive Train'!$G$35-CJ195*'DT-Prelim Calcs'!$C$21*'Drive Train'!$G$38</f>
        <v>11.108316194080823</v>
      </c>
      <c r="CR195" s="1">
        <f>IF(CO195&gt;='Drive Train'!$G$30,1,0)</f>
        <v>1</v>
      </c>
      <c r="CS195" s="110">
        <f t="shared" si="252"/>
        <v>0</v>
      </c>
      <c r="CT195" s="119">
        <f>CT194+'DT-Prelim Calcs'!$C$11</f>
        <v>7.6400000000000059</v>
      </c>
      <c r="CU195" s="2">
        <f>DE195/'Drive Train'!$G$35</f>
        <v>0.87467058542324438</v>
      </c>
      <c r="CV195" s="88">
        <f>DC195*12*60/(PI() * 'Drive Train'!$G$17)/CU$2*CU195</f>
        <v>4110.8369397659671</v>
      </c>
      <c r="CW195" s="2">
        <f>('DT-Prelim Calcs'!$C$6*CU195-CV195)/('DT-Prelim Calcs'!$C$6*CU195)*'DT-Prelim Calcs'!$C$7*CU195</f>
        <v>0.24077181224985442</v>
      </c>
      <c r="CX195" s="110">
        <f>CW195/'DT-Prelim Calcs'!$C$7*('DT-Prelim Calcs'!$C$8-'DT-Prelim Calcs'!$C$9)+'DT-Prelim Calcs'!$C$9</f>
        <v>17.6853729457358</v>
      </c>
      <c r="CY195" s="110">
        <f t="shared" si="213"/>
        <v>17.6853729457358</v>
      </c>
      <c r="CZ195" s="2">
        <f t="shared" si="253"/>
        <v>1.3857137659556429E-11</v>
      </c>
      <c r="DA195" s="110">
        <f>CZ195*'DT-Prelim Calcs'!$C$21/CU$2/'DT-Prelim Calcs'!$C$19/'DT-Prelim Calcs'!$C$18*3.39*'DT-Prelim Calcs'!$C$20</f>
        <v>4.9749002697999102E-10</v>
      </c>
      <c r="DB195" s="88">
        <f t="shared" si="214"/>
        <v>1</v>
      </c>
      <c r="DC195" s="110">
        <f>DA194*'DT-Prelim Calcs'!$C$11+DC194</f>
        <v>12.7285112910143</v>
      </c>
      <c r="DD195" s="110">
        <f>DD194+0.5*DA195*'DT-Prelim Calcs'!$C$11^2+DC195*'DT-Prelim Calcs'!$C$11</f>
        <v>92.636394599098111</v>
      </c>
      <c r="DE195" s="110">
        <f>MIN('Drive Train'!$G$35-CY194*'DT-Prelim Calcs'!$C$21*'Drive Train'!$G$38,DE194+CY$2)</f>
        <v>11.108316434875203</v>
      </c>
      <c r="DF195" s="110">
        <f>'Drive Train'!$G$35-CY195*'DT-Prelim Calcs'!$C$21*'Drive Train'!$G$38</f>
        <v>11.108316434883777</v>
      </c>
      <c r="DG195" s="1">
        <f>IF(DD195&gt;='Drive Train'!$G$30,1,0)</f>
        <v>1</v>
      </c>
      <c r="DH195" s="110">
        <f t="shared" si="254"/>
        <v>0</v>
      </c>
      <c r="DI195" s="119">
        <f>DI194+'DT-Prelim Calcs'!$C$11</f>
        <v>7.6400000000000059</v>
      </c>
      <c r="DJ195" s="2">
        <f>DT195/'Drive Train'!$G$35</f>
        <v>0.87467058542861487</v>
      </c>
      <c r="DK195" s="88">
        <f>DR195*12*60/(PI() * 'Drive Train'!$G$17)/DJ$2*DJ195</f>
        <v>4110.8369398423229</v>
      </c>
      <c r="DL195" s="2">
        <f>('DT-Prelim Calcs'!$C$6*DJ195-DK195)/('DT-Prelim Calcs'!$C$6*DJ195)*'DT-Prelim Calcs'!$C$7*DJ195</f>
        <v>0.24077181223899166</v>
      </c>
      <c r="DM195" s="110">
        <f>DL195/'DT-Prelim Calcs'!$C$7*('DT-Prelim Calcs'!$C$8-'DT-Prelim Calcs'!$C$9)+'DT-Prelim Calcs'!$C$9</f>
        <v>17.685372945073251</v>
      </c>
      <c r="DN195" s="110">
        <f t="shared" si="215"/>
        <v>17.685372945073251</v>
      </c>
      <c r="DO195" s="2">
        <f t="shared" si="255"/>
        <v>6.6613381477509392E-16</v>
      </c>
      <c r="DP195" s="110">
        <f>DO195*'DT-Prelim Calcs'!$C$21/DJ$2/'DT-Prelim Calcs'!$C$19/'DT-Prelim Calcs'!$C$18*3.39*'DT-Prelim Calcs'!$C$20</f>
        <v>2.8038401280116727E-14</v>
      </c>
      <c r="DQ195" s="88">
        <f t="shared" si="216"/>
        <v>1</v>
      </c>
      <c r="DR195" s="110">
        <f>DP194*'DT-Prelim Calcs'!$C$11+DR194</f>
        <v>10.856671395411897</v>
      </c>
      <c r="DS195" s="110">
        <f>DS194+0.5*DP195*'DT-Prelim Calcs'!$C$11^2+DR195*'DT-Prelim Calcs'!$C$11</f>
        <v>79.978330952530371</v>
      </c>
      <c r="DT195" s="110">
        <f>MIN('Drive Train'!$G$35-DN194*'DT-Prelim Calcs'!$C$21*'Drive Train'!$G$38,DT194+DN$2)</f>
        <v>11.108316434943408</v>
      </c>
      <c r="DU195" s="110">
        <f>'Drive Train'!$G$35-DN195*'DT-Prelim Calcs'!$C$21*'Drive Train'!$G$38</f>
        <v>11.108316434943408</v>
      </c>
      <c r="DV195" s="1">
        <f>IF(DS195&gt;='Drive Train'!$G$30,1,0)</f>
        <v>1</v>
      </c>
      <c r="DW195" s="110">
        <f t="shared" si="256"/>
        <v>0</v>
      </c>
      <c r="DX195" s="119">
        <f>DX194+'DT-Prelim Calcs'!$C$11</f>
        <v>7.6400000000000059</v>
      </c>
      <c r="DY195" s="2">
        <f>EI195/'Drive Train'!$G$35</f>
        <v>0.87467058542861498</v>
      </c>
      <c r="DZ195" s="88">
        <f>EG195*12*60/(PI() * 'Drive Train'!$G$17)/DY$2*DY195</f>
        <v>4110.8369398423247</v>
      </c>
      <c r="EA195" s="2">
        <f>('DT-Prelim Calcs'!$C$6*DY195-DZ195)/('DT-Prelim Calcs'!$C$6*DY195)*'DT-Prelim Calcs'!$C$7*DY195</f>
        <v>0.24077181223899125</v>
      </c>
      <c r="EB195" s="110">
        <f>EA195/'DT-Prelim Calcs'!$C$7*('DT-Prelim Calcs'!$C$8-'DT-Prelim Calcs'!$C$9)+'DT-Prelim Calcs'!$C$9</f>
        <v>17.685372945073226</v>
      </c>
      <c r="EC195" s="110">
        <f t="shared" si="217"/>
        <v>17.685372945073226</v>
      </c>
      <c r="ED195" s="2">
        <f t="shared" si="257"/>
        <v>1.3877787807814457E-16</v>
      </c>
      <c r="EE195" s="110">
        <f>ED195*'DT-Prelim Calcs'!$C$21/DY$2/'DT-Prelim Calcs'!$C$19/'DT-Prelim Calcs'!$C$18*3.39*'DT-Prelim Calcs'!$C$20</f>
        <v>6.7003532470867188E-15</v>
      </c>
      <c r="EF195" s="88">
        <f t="shared" si="218"/>
        <v>1</v>
      </c>
      <c r="EG195" s="110">
        <f>EE194*'DT-Prelim Calcs'!$C$11+EG194</f>
        <v>9.4647904472821693</v>
      </c>
      <c r="EH195" s="110">
        <f>EH194+0.5*EE195*'DT-Prelim Calcs'!$C$11^2+EG195*'DT-Prelim Calcs'!$C$11</f>
        <v>70.234743871376565</v>
      </c>
      <c r="EI195" s="110">
        <f>MIN('Drive Train'!$G$35-EC194*'DT-Prelim Calcs'!$C$21*'Drive Train'!$G$38,EI194+EC$2)</f>
        <v>11.10831643494341</v>
      </c>
      <c r="EJ195" s="110">
        <f>'Drive Train'!$G$35-EC195*'DT-Prelim Calcs'!$C$21*'Drive Train'!$G$38</f>
        <v>11.10831643494341</v>
      </c>
      <c r="EK195" s="1">
        <f>IF(EH195&gt;='Drive Train'!$G$30,1,0)</f>
        <v>1</v>
      </c>
      <c r="EL195" s="110">
        <f t="shared" si="258"/>
        <v>0</v>
      </c>
      <c r="EM195" s="119">
        <f>EM194+'DT-Prelim Calcs'!$C$11</f>
        <v>7.6400000000000059</v>
      </c>
      <c r="EN195" s="2">
        <f>EX195/'Drive Train'!$G$35</f>
        <v>0.87467058542861498</v>
      </c>
      <c r="EO195" s="88">
        <f>EV195*12*60/(PI() * 'Drive Train'!$G$17)/EN$2*EN195</f>
        <v>4110.8369398423256</v>
      </c>
      <c r="EP195" s="2">
        <f>('DT-Prelim Calcs'!$C$6*EN195-EO195)/('DT-Prelim Calcs'!$C$6*EN195)*'DT-Prelim Calcs'!$C$7*EN195</f>
        <v>0.24077181223899105</v>
      </c>
      <c r="EQ195" s="110">
        <f>EP195/'DT-Prelim Calcs'!$C$7*('DT-Prelim Calcs'!$C$8-'DT-Prelim Calcs'!$C$9)+'DT-Prelim Calcs'!$C$9</f>
        <v>17.685372945073215</v>
      </c>
      <c r="ER195" s="110">
        <f t="shared" si="219"/>
        <v>17.685372945073215</v>
      </c>
      <c r="ES195" s="2">
        <f t="shared" si="259"/>
        <v>-8.3266726846886741E-17</v>
      </c>
      <c r="ET195" s="110">
        <f>ES195*'DT-Prelim Calcs'!$C$21/EN$2/'DT-Prelim Calcs'!$C$19/'DT-Prelim Calcs'!$C$18*3.39*'DT-Prelim Calcs'!$C$20</f>
        <v>-4.5356237364894706E-15</v>
      </c>
      <c r="EU195" s="88">
        <f t="shared" si="220"/>
        <v>1</v>
      </c>
      <c r="EV195" s="110">
        <f>ET194*'DT-Prelim Calcs'!$C$11+EV194</f>
        <v>8.3892460782728335</v>
      </c>
      <c r="EW195" s="110">
        <f>EW194+0.5*ET195*'DT-Prelim Calcs'!$C$11^2+EV195*'DT-Prelim Calcs'!$C$11</f>
        <v>62.550396384562717</v>
      </c>
      <c r="EX195" s="110">
        <f>MIN('Drive Train'!$G$35-ER194*'DT-Prelim Calcs'!$C$21*'Drive Train'!$G$38,EX194+ER$2)</f>
        <v>11.10831643494341</v>
      </c>
      <c r="EY195" s="110">
        <f>'Drive Train'!$G$35-ER195*'DT-Prelim Calcs'!$C$21*'Drive Train'!$G$38</f>
        <v>11.10831643494341</v>
      </c>
      <c r="EZ195" s="1">
        <f>IF(EW195&gt;='Drive Train'!$G$30,1,0)</f>
        <v>1</v>
      </c>
      <c r="FA195" s="110">
        <f t="shared" si="260"/>
        <v>0</v>
      </c>
      <c r="FB195" s="119">
        <f>FB194+'DT-Prelim Calcs'!$C$11</f>
        <v>7.6400000000000059</v>
      </c>
      <c r="FC195" s="2">
        <f>FM195/'Drive Train'!$G$35</f>
        <v>0.87467058542861498</v>
      </c>
      <c r="FD195" s="88">
        <f>FK195*12*60/(PI() * 'Drive Train'!$G$17)/FC$2*FC195</f>
        <v>4110.8369398423247</v>
      </c>
      <c r="FE195" s="2">
        <f>('DT-Prelim Calcs'!$C$6*FC195-FD195)/('DT-Prelim Calcs'!$C$6*FC195)*'DT-Prelim Calcs'!$C$7*FC195</f>
        <v>0.24077181223899125</v>
      </c>
      <c r="FF195" s="110">
        <f>FE195/'DT-Prelim Calcs'!$C$7*('DT-Prelim Calcs'!$C$8-'DT-Prelim Calcs'!$C$9)+'DT-Prelim Calcs'!$C$9</f>
        <v>17.685372945073226</v>
      </c>
      <c r="FG195" s="110">
        <f t="shared" si="221"/>
        <v>17.685372945073226</v>
      </c>
      <c r="FH195" s="2">
        <f t="shared" si="261"/>
        <v>1.1102230246251565E-16</v>
      </c>
      <c r="FI195" s="110">
        <f>FH195*'DT-Prelim Calcs'!$C$21/FC$2/'DT-Prelim Calcs'!$C$19/'DT-Prelim Calcs'!$C$18*3.39*'DT-Prelim Calcs'!$C$20</f>
        <v>6.7347140329692135E-15</v>
      </c>
      <c r="FJ195" s="88">
        <f t="shared" si="222"/>
        <v>1</v>
      </c>
      <c r="FK195" s="110">
        <f>FI194*'DT-Prelim Calcs'!$C$11+FK194</f>
        <v>7.5332005600817276</v>
      </c>
      <c r="FL195" s="110">
        <f>FL194+0.5*FI195*'DT-Prelim Calcs'!$C$11^2+FK195*'DT-Prelim Calcs'!$C$11</f>
        <v>56.357731285345636</v>
      </c>
      <c r="FM195" s="110">
        <f>MIN('Drive Train'!$G$35-FG194*'DT-Prelim Calcs'!$C$21*'Drive Train'!$G$38,FM194+FG$2)</f>
        <v>11.10831643494341</v>
      </c>
      <c r="FN195" s="110">
        <f>'Drive Train'!$G$35-FG195*'DT-Prelim Calcs'!$C$21*'Drive Train'!$G$38</f>
        <v>11.10831643494341</v>
      </c>
      <c r="FO195" s="1">
        <f>IF(FL195&gt;='Drive Train'!$G$30,1,0)</f>
        <v>1</v>
      </c>
      <c r="FP195" s="110">
        <f t="shared" si="262"/>
        <v>0</v>
      </c>
      <c r="FQ195" s="119">
        <f>FQ194+'DT-Prelim Calcs'!$C$11</f>
        <v>7.6400000000000059</v>
      </c>
      <c r="FR195" s="2">
        <f>GB195/'Drive Train'!$G$35</f>
        <v>0.87467058542861498</v>
      </c>
      <c r="FS195" s="88">
        <f>FZ195*12*60/(PI() * 'Drive Train'!$G$17)/FR$2*FR195</f>
        <v>4110.8369398423247</v>
      </c>
      <c r="FT195" s="2">
        <f>('DT-Prelim Calcs'!$C$6*FR195-FS195)/('DT-Prelim Calcs'!$C$6*FR195)*'DT-Prelim Calcs'!$C$7*FR195</f>
        <v>0.24077181223899125</v>
      </c>
      <c r="FU195" s="110">
        <f>FT195/'DT-Prelim Calcs'!$C$7*('DT-Prelim Calcs'!$C$8-'DT-Prelim Calcs'!$C$9)+'DT-Prelim Calcs'!$C$9</f>
        <v>17.685372945073226</v>
      </c>
      <c r="FV195" s="110">
        <f t="shared" si="223"/>
        <v>17.685372945073226</v>
      </c>
      <c r="FW195" s="2">
        <f t="shared" si="263"/>
        <v>1.3877787807814457E-16</v>
      </c>
      <c r="FX195" s="110">
        <f>FW195*'DT-Prelim Calcs'!$C$21/FR$2/'DT-Prelim Calcs'!$C$19/'DT-Prelim Calcs'!$C$18*3.39*'DT-Prelim Calcs'!$C$20</f>
        <v>9.2774121882739154E-15</v>
      </c>
      <c r="FY195" s="88">
        <f t="shared" si="224"/>
        <v>1</v>
      </c>
      <c r="FZ195" s="110">
        <f>FX194*'DT-Prelim Calcs'!$C$11+FZ194</f>
        <v>6.8356819897037893</v>
      </c>
      <c r="GA195" s="110">
        <f>GA194+0.5*FX195*'DT-Prelim Calcs'!$C$11^2+FZ195*'DT-Prelim Calcs'!$C$11</f>
        <v>51.268062556630746</v>
      </c>
      <c r="GB195" s="110">
        <f>MIN('Drive Train'!$G$35-FV194*'DT-Prelim Calcs'!$C$21*'Drive Train'!$G$38,GB194+FV$2)</f>
        <v>11.10831643494341</v>
      </c>
      <c r="GC195" s="110">
        <f>'Drive Train'!$G$35-FV195*'DT-Prelim Calcs'!$C$21*'Drive Train'!$G$38</f>
        <v>11.10831643494341</v>
      </c>
      <c r="GD195" s="1">
        <f>IF(GA195&gt;='Drive Train'!$G$30,1,0)</f>
        <v>1</v>
      </c>
      <c r="GE195" s="110">
        <f t="shared" si="264"/>
        <v>0</v>
      </c>
      <c r="GF195" s="119">
        <f>GF194+'DT-Prelim Calcs'!$C$11</f>
        <v>7.6400000000000059</v>
      </c>
      <c r="GG195" s="2">
        <f>GQ195/'Drive Train'!$G$35</f>
        <v>0.87467058542668896</v>
      </c>
      <c r="GH195" s="88">
        <f>GO195*12*60/(PI() * 'Drive Train'!$G$17)/GG$2*GG195</f>
        <v>4110.8369398151017</v>
      </c>
      <c r="GI195" s="2">
        <f>('DT-Prelim Calcs'!$C$6*GG195-GH195)/('DT-Prelim Calcs'!$C$6*GG195)*'DT-Prelim Calcs'!$C$7*GG195</f>
        <v>0.24077181224284833</v>
      </c>
      <c r="GJ195" s="110">
        <f>GI195/'DT-Prelim Calcs'!$C$7*('DT-Prelim Calcs'!$C$8-'DT-Prelim Calcs'!$C$9)+'DT-Prelim Calcs'!$C$9</f>
        <v>17.68537294530848</v>
      </c>
      <c r="GK195" s="110">
        <f t="shared" si="265"/>
        <v>17.68537294530848</v>
      </c>
      <c r="GL195" s="2">
        <f t="shared" si="266"/>
        <v>4.9215354014364721E-12</v>
      </c>
      <c r="GM195" s="110">
        <f>GL195*'DT-Prelim Calcs'!$C$21/GG$2/'DT-Prelim Calcs'!$C$19/'DT-Prelim Calcs'!$C$18*3.39*'DT-Prelim Calcs'!$C$20</f>
        <v>1.8278254410979627E-10</v>
      </c>
      <c r="GN195" s="88">
        <f t="shared" si="225"/>
        <v>1</v>
      </c>
      <c r="GO195" s="110">
        <f>GM194*'DT-Prelim Calcs'!$C$11+GO194</f>
        <v>12.304227581412432</v>
      </c>
      <c r="GP195" s="110">
        <f>GP194+0.5*GM195*'DT-Prelim Calcs'!$C$11^2+GO195*'DT-Prelim Calcs'!$C$11</f>
        <v>87.925995073155391</v>
      </c>
      <c r="GQ195" s="110">
        <f>MIN('Drive Train'!$G$35-GK194*'DT-Prelim Calcs'!$C$21*'Drive Train'!$G$38,GQ194+GK$2)</f>
        <v>11.108316434918949</v>
      </c>
      <c r="GR195" s="110">
        <f>'Drive Train'!$G$35-GK195*'DT-Prelim Calcs'!$C$21*'Drive Train'!$G$38</f>
        <v>11.108316434922235</v>
      </c>
      <c r="GS195" s="1">
        <f>IF(GP195&gt;='Drive Train'!$G$30,1,0)</f>
        <v>1</v>
      </c>
      <c r="GT195" s="110">
        <f t="shared" si="267"/>
        <v>0</v>
      </c>
      <c r="GU195" s="119">
        <f>GU194+'DT-Prelim Calcs'!$C$11</f>
        <v>7.6400000000000059</v>
      </c>
      <c r="GV195" s="2">
        <f>HF195/'Drive Train'!$G$35</f>
        <v>0.87467058542723808</v>
      </c>
      <c r="GW195" s="88">
        <f>HD195*12*60/(PI() * 'Drive Train'!$G$17)/GV$2*GV195</f>
        <v>4110.8369398228642</v>
      </c>
      <c r="GX195" s="2">
        <f>('DT-Prelim Calcs'!$C$6*GV195-GW195)/('DT-Prelim Calcs'!$C$6*GV195)*'DT-Prelim Calcs'!$C$7*GV195</f>
        <v>0.24077181224174837</v>
      </c>
      <c r="GY195" s="110">
        <f>GX195/'DT-Prelim Calcs'!$C$7*('DT-Prelim Calcs'!$C$8-'DT-Prelim Calcs'!$C$9)+'DT-Prelim Calcs'!$C$9</f>
        <v>17.68537294524139</v>
      </c>
      <c r="GZ195" s="110">
        <f t="shared" si="226"/>
        <v>17.68537294524139</v>
      </c>
      <c r="HA195" s="2">
        <f t="shared" si="268"/>
        <v>3.5180469648565804E-12</v>
      </c>
      <c r="HB195" s="110">
        <f>HA195*'DT-Prelim Calcs'!$C$21/GV$2/'DT-Prelim Calcs'!$C$19/'DT-Prelim Calcs'!$C$18*3.39*'DT-Prelim Calcs'!$C$20</f>
        <v>1.306579191417675E-10</v>
      </c>
      <c r="HC195" s="88">
        <f t="shared" si="227"/>
        <v>1</v>
      </c>
      <c r="HD195" s="110">
        <f>HB194*'DT-Prelim Calcs'!$C$11+HD194</f>
        <v>12.304227581427941</v>
      </c>
      <c r="HE195" s="110">
        <f>HE194+0.5*HB195*'DT-Prelim Calcs'!$C$11^2+HD195*'DT-Prelim Calcs'!$C$11</f>
        <v>88.593612097227663</v>
      </c>
      <c r="HF195" s="110">
        <f>MIN('Drive Train'!$G$35-GZ194*'DT-Prelim Calcs'!$C$21*'Drive Train'!$G$38,HF194+GZ$2)</f>
        <v>11.108316434925923</v>
      </c>
      <c r="HG195" s="110">
        <f>'Drive Train'!$G$35-GZ195*'DT-Prelim Calcs'!$C$21*'Drive Train'!$G$38</f>
        <v>11.108316434928273</v>
      </c>
      <c r="HH195" s="1">
        <f>IF(HE195&gt;='Drive Train'!$G$30,1,0)</f>
        <v>1</v>
      </c>
      <c r="HI195" s="110">
        <f t="shared" si="269"/>
        <v>0</v>
      </c>
      <c r="HJ195" s="119">
        <f>HJ194+'DT-Prelim Calcs'!$C$11</f>
        <v>7.6400000000000059</v>
      </c>
      <c r="HK195" s="2">
        <f>HU195/'Drive Train'!$G$35</f>
        <v>0.87467058542750431</v>
      </c>
      <c r="HL195" s="88">
        <f>HS195*12*60/(PI() * 'Drive Train'!$G$17)/HK$2*HK195</f>
        <v>4110.8369398266268</v>
      </c>
      <c r="HM195" s="2">
        <f>('DT-Prelim Calcs'!$C$6*HK195-HL195)/('DT-Prelim Calcs'!$C$6*HK195)*'DT-Prelim Calcs'!$C$7*HK195</f>
        <v>0.24077181224121541</v>
      </c>
      <c r="HN195" s="110">
        <f>HM195/'DT-Prelim Calcs'!$C$7*('DT-Prelim Calcs'!$C$8-'DT-Prelim Calcs'!$C$9)+'DT-Prelim Calcs'!$C$9</f>
        <v>17.685372945208883</v>
      </c>
      <c r="HO195" s="110">
        <f t="shared" si="228"/>
        <v>17.685372945208883</v>
      </c>
      <c r="HP195" s="2">
        <f t="shared" si="270"/>
        <v>2.838035362273672E-12</v>
      </c>
      <c r="HQ195" s="110">
        <f>HP195*'DT-Prelim Calcs'!$C$21/HK$2/'DT-Prelim Calcs'!$C$19/'DT-Prelim Calcs'!$C$18*3.39*'DT-Prelim Calcs'!$C$20</f>
        <v>1.0540274151813293E-10</v>
      </c>
      <c r="HR195" s="88">
        <f t="shared" si="229"/>
        <v>1</v>
      </c>
      <c r="HS195" s="110">
        <f>HQ194*'DT-Prelim Calcs'!$C$11+HS194</f>
        <v>12.304227581435457</v>
      </c>
      <c r="HT195" s="110">
        <f>HT194+0.5*HQ195*'DT-Prelim Calcs'!$C$11^2+HS195*'DT-Prelim Calcs'!$C$11</f>
        <v>89.062334862020236</v>
      </c>
      <c r="HU195" s="110">
        <f>MIN('Drive Train'!$G$35-HO194*'DT-Prelim Calcs'!$C$21*'Drive Train'!$G$38,HU194+HO$2)</f>
        <v>11.108316434929304</v>
      </c>
      <c r="HV195" s="110">
        <f>'Drive Train'!$G$35-HO195*'DT-Prelim Calcs'!$C$21*'Drive Train'!$G$38</f>
        <v>11.108316434931201</v>
      </c>
      <c r="HW195" s="1">
        <f>IF(HT195&gt;='Drive Train'!$G$30,1,0)</f>
        <v>1</v>
      </c>
      <c r="HX195" s="110">
        <f t="shared" si="271"/>
        <v>0</v>
      </c>
      <c r="HY195" s="119">
        <f>HY194+'DT-Prelim Calcs'!$C$11</f>
        <v>7.6400000000000059</v>
      </c>
      <c r="HZ195" s="2">
        <f>IJ195/'Drive Train'!$G$35</f>
        <v>0.87467058542764731</v>
      </c>
      <c r="IA195" s="88">
        <f>IH195*12*60/(PI() * 'Drive Train'!$G$17)/HZ$2*HZ195</f>
        <v>4110.8369398286495</v>
      </c>
      <c r="IB195" s="2">
        <f>('DT-Prelim Calcs'!$C$6*HZ195-IA195)/('DT-Prelim Calcs'!$C$6*HZ195)*'DT-Prelim Calcs'!$C$7*HZ195</f>
        <v>0.24077181224092864</v>
      </c>
      <c r="IC195" s="110">
        <f>IB195/'DT-Prelim Calcs'!$C$7*('DT-Prelim Calcs'!$C$8-'DT-Prelim Calcs'!$C$9)+'DT-Prelim Calcs'!$C$9</f>
        <v>17.685372945191396</v>
      </c>
      <c r="ID195" s="110">
        <f t="shared" si="230"/>
        <v>17.685372945191396</v>
      </c>
      <c r="IE195" s="2">
        <f t="shared" si="272"/>
        <v>2.472216875659683E-12</v>
      </c>
      <c r="IF195" s="110">
        <f>IE195*'DT-Prelim Calcs'!$C$21/HZ$2/'DT-Prelim Calcs'!$C$19/'DT-Prelim Calcs'!$C$18*3.39*'DT-Prelim Calcs'!$C$20</f>
        <v>9.1816486780194014E-11</v>
      </c>
      <c r="IG195" s="88">
        <f t="shared" si="231"/>
        <v>1</v>
      </c>
      <c r="IH195" s="110">
        <f>IF194*'DT-Prelim Calcs'!$C$11+IH194</f>
        <v>12.3042275814395</v>
      </c>
      <c r="II195" s="110">
        <f>II194+0.5*IF195*'DT-Prelim Calcs'!$C$11^2+IH195*'DT-Prelim Calcs'!$C$11</f>
        <v>89.39140023328811</v>
      </c>
      <c r="IJ195" s="110">
        <f>MIN('Drive Train'!$G$35-ID194*'DT-Prelim Calcs'!$C$21*'Drive Train'!$G$38,IJ194+ID$2)</f>
        <v>11.108316434931121</v>
      </c>
      <c r="IK195" s="110">
        <f>'Drive Train'!$G$35-ID195*'DT-Prelim Calcs'!$C$21*'Drive Train'!$G$38</f>
        <v>11.108316434932775</v>
      </c>
      <c r="IL195" s="1">
        <f>IF(II195&gt;='Drive Train'!$G$30,1,0)</f>
        <v>1</v>
      </c>
      <c r="IM195" s="110">
        <f t="shared" si="273"/>
        <v>0</v>
      </c>
      <c r="IN195" s="119">
        <f>IN194+'DT-Prelim Calcs'!$C$11</f>
        <v>7.6400000000000059</v>
      </c>
      <c r="IO195" s="2">
        <f>IY195/'Drive Train'!$G$35</f>
        <v>0.87467058542773146</v>
      </c>
      <c r="IP195" s="88">
        <f>IW195*12*60/(PI() * 'Drive Train'!$G$17)/IO$2*IO195</f>
        <v>4110.8369398298364</v>
      </c>
      <c r="IQ195" s="2">
        <f>('DT-Prelim Calcs'!$C$6*IO195-IP195)/('DT-Prelim Calcs'!$C$6*IO195)*'DT-Prelim Calcs'!$C$7*IO195</f>
        <v>0.24077181224076066</v>
      </c>
      <c r="IR195" s="110">
        <f>IQ195/'DT-Prelim Calcs'!$C$7*('DT-Prelim Calcs'!$C$8-'DT-Prelim Calcs'!$C$9)+'DT-Prelim Calcs'!$C$9</f>
        <v>17.685372945181147</v>
      </c>
      <c r="IS195" s="110">
        <f t="shared" si="232"/>
        <v>17.685372945181147</v>
      </c>
      <c r="IT195" s="2">
        <f t="shared" si="274"/>
        <v>2.257777298453334E-12</v>
      </c>
      <c r="IU195" s="110">
        <f>IT195*'DT-Prelim Calcs'!$C$21/IO$2/'DT-Prelim Calcs'!$C$19/'DT-Prelim Calcs'!$C$18*3.39*'DT-Prelim Calcs'!$C$20</f>
        <v>8.3852343828349085E-11</v>
      </c>
      <c r="IV195" s="88">
        <f t="shared" si="233"/>
        <v>1</v>
      </c>
      <c r="IW195" s="110">
        <f>IU194*'DT-Prelim Calcs'!$C$11+IW194</f>
        <v>12.30422758144187</v>
      </c>
      <c r="IX195" s="110">
        <f>IX194+0.5*IU195*'DT-Prelim Calcs'!$C$11^2+IW195*'DT-Prelim Calcs'!$C$11</f>
        <v>89.624118014744482</v>
      </c>
      <c r="IY195" s="110">
        <f>MIN('Drive Train'!$G$35-IS194*'DT-Prelim Calcs'!$C$21*'Drive Train'!$G$38,IY194+IS$2)</f>
        <v>11.108316434932188</v>
      </c>
      <c r="IZ195" s="110">
        <f>'Drive Train'!$G$35-IS195*'DT-Prelim Calcs'!$C$21*'Drive Train'!$G$38</f>
        <v>11.108316434933696</v>
      </c>
      <c r="JA195" s="1">
        <f>IF(IX195&gt;='Drive Train'!$G$30,1,0)</f>
        <v>1</v>
      </c>
      <c r="JB195" s="110">
        <f t="shared" si="275"/>
        <v>0</v>
      </c>
      <c r="JC195" s="119">
        <f>JC194+'DT-Prelim Calcs'!$C$11</f>
        <v>7.6400000000000059</v>
      </c>
      <c r="JD195" s="2">
        <f>JN195/'Drive Train'!$G$35</f>
        <v>0.87467058542778064</v>
      </c>
      <c r="JE195" s="88">
        <f>JL195*12*60/(PI() * 'Drive Train'!$G$17)/JD$2*JD195</f>
        <v>4110.8369398305331</v>
      </c>
      <c r="JF195" s="2">
        <f>('DT-Prelim Calcs'!$C$6*JD195-JE195)/('DT-Prelim Calcs'!$C$6*JD195)*'DT-Prelim Calcs'!$C$7*JD195</f>
        <v>0.24077181224066185</v>
      </c>
      <c r="JG195" s="110">
        <f>JF195/'DT-Prelim Calcs'!$C$7*('DT-Prelim Calcs'!$C$8-'DT-Prelim Calcs'!$C$9)+'DT-Prelim Calcs'!$C$9</f>
        <v>17.685372945175121</v>
      </c>
      <c r="JH195" s="110">
        <f t="shared" si="234"/>
        <v>17.685372945175121</v>
      </c>
      <c r="JI195" s="2">
        <f t="shared" si="276"/>
        <v>2.13182249630961E-12</v>
      </c>
      <c r="JJ195" s="110">
        <f>JI195*'DT-Prelim Calcs'!$C$21/JD$2/'DT-Prelim Calcs'!$C$19/'DT-Prelim Calcs'!$C$18*3.39*'DT-Prelim Calcs'!$C$20</f>
        <v>7.9174466438306078E-11</v>
      </c>
      <c r="JK195" s="88">
        <f t="shared" si="235"/>
        <v>1</v>
      </c>
      <c r="JL195" s="110">
        <f>JJ194*'DT-Prelim Calcs'!$C$11+JL194</f>
        <v>12.304227581443261</v>
      </c>
      <c r="JM195" s="110">
        <f>JM194+0.5*JJ195*'DT-Prelim Calcs'!$C$11^2+JL195*'DT-Prelim Calcs'!$C$11</f>
        <v>89.781750758905176</v>
      </c>
      <c r="JN195" s="110">
        <f>MIN('Drive Train'!$G$35-JH194*'DT-Prelim Calcs'!$C$21*'Drive Train'!$G$38,JN194+JH$2)</f>
        <v>11.108316434932814</v>
      </c>
      <c r="JO195" s="110">
        <f>'Drive Train'!$G$35-JH195*'DT-Prelim Calcs'!$C$21*'Drive Train'!$G$38</f>
        <v>11.108316434934238</v>
      </c>
      <c r="JP195" s="1">
        <f>IF(JM195&gt;='Drive Train'!$G$30,1,0)</f>
        <v>1</v>
      </c>
      <c r="JQ195" s="110">
        <f>MIN(JG195,'DT-Prelim Calcs'!$C$10)*'DT-Prelim Calcs'!$C$11*1000/60/60*(1-JP195)</f>
        <v>0</v>
      </c>
      <c r="JR195" s="119">
        <f>JR194+'DT-Prelim Calcs'!$C$11</f>
        <v>7.6400000000000059</v>
      </c>
      <c r="JS195" s="2">
        <f>KC195/'Drive Train'!$G$35</f>
        <v>0.87467058542779874</v>
      </c>
      <c r="JT195" s="88">
        <f>KA195*12*60/(PI() * 'Drive Train'!$G$17)/JS$2*JS195</f>
        <v>4110.8369398307887</v>
      </c>
      <c r="JU195" s="2">
        <f>('DT-Prelim Calcs'!$C$6*JS195-JT195)/('DT-Prelim Calcs'!$C$6*JS195)*'DT-Prelim Calcs'!$C$7*JS195</f>
        <v>0.2407718122406256</v>
      </c>
      <c r="JV195" s="110">
        <f>JU195/'DT-Prelim Calcs'!$C$7*('DT-Prelim Calcs'!$C$8-'DT-Prelim Calcs'!$C$9)+'DT-Prelim Calcs'!$C$9</f>
        <v>17.685372945172908</v>
      </c>
      <c r="JW195" s="110">
        <f t="shared" si="236"/>
        <v>17.685372945172908</v>
      </c>
      <c r="JX195" s="2">
        <f t="shared" si="277"/>
        <v>2.0855261961827409E-12</v>
      </c>
      <c r="JY195" s="110">
        <f>JX195*'DT-Prelim Calcs'!$C$21/JS$2/'DT-Prelim Calcs'!$C$19/'DT-Prelim Calcs'!$C$18*3.39*'DT-Prelim Calcs'!$C$20</f>
        <v>7.7455052712745988E-11</v>
      </c>
      <c r="JZ195" s="88">
        <f t="shared" si="237"/>
        <v>1</v>
      </c>
      <c r="KA195" s="110">
        <f>JY194*'DT-Prelim Calcs'!$C$11+KA194</f>
        <v>12.30422758144377</v>
      </c>
      <c r="KB195" s="110">
        <f>KB194+0.5*JY195*'DT-Prelim Calcs'!$C$11^2+KA195*'DT-Prelim Calcs'!$C$11</f>
        <v>89.843840842237043</v>
      </c>
      <c r="KC195" s="110">
        <f>MIN('Drive Train'!$G$35-JW194*'DT-Prelim Calcs'!$C$21*'Drive Train'!$G$38,KC194+JW$2)</f>
        <v>11.108316434933043</v>
      </c>
      <c r="KD195" s="110">
        <f>'Drive Train'!$G$35-JW195*'DT-Prelim Calcs'!$C$21*'Drive Train'!$G$38</f>
        <v>11.108316434934437</v>
      </c>
      <c r="KE195" s="1">
        <f>IF(KB195&gt;='Drive Train'!$G$30,1,0)</f>
        <v>1</v>
      </c>
      <c r="KF195" s="110">
        <f>MIN(JV195,'DT-Prelim Calcs'!$C$10)*'DT-Prelim Calcs'!$C$11*1000/60/60*(1-KE195)</f>
        <v>0</v>
      </c>
      <c r="KG195" s="119">
        <f>KG194+'DT-Prelim Calcs'!$C$11</f>
        <v>7.6400000000000059</v>
      </c>
      <c r="KH195" s="2">
        <f>KR195/'Drive Train'!$G$35</f>
        <v>0.87467058542779741</v>
      </c>
      <c r="KI195" s="88">
        <f>KP195*12*60/(PI() * 'Drive Train'!$G$17)/KH$2*KH195</f>
        <v>4110.8369398307696</v>
      </c>
      <c r="KJ195" s="2">
        <f>('DT-Prelim Calcs'!$C$6*KH195-KI195)/('DT-Prelim Calcs'!$C$6*KH195)*'DT-Prelim Calcs'!$C$7*KH195</f>
        <v>0.24077181224062849</v>
      </c>
      <c r="KK195" s="110">
        <f>KJ195/'DT-Prelim Calcs'!$C$7*('DT-Prelim Calcs'!$C$8-'DT-Prelim Calcs'!$C$9)+'DT-Prelim Calcs'!$C$9</f>
        <v>17.685372945173086</v>
      </c>
      <c r="KL195" s="110">
        <f t="shared" si="238"/>
        <v>17.685372945173086</v>
      </c>
      <c r="KM195" s="2">
        <f t="shared" si="278"/>
        <v>2.0891621765883883E-12</v>
      </c>
      <c r="KN195" s="110">
        <f>KM195*'DT-Prelim Calcs'!$C$21/KH$2/'DT-Prelim Calcs'!$C$19/'DT-Prelim Calcs'!$C$18*3.39*'DT-Prelim Calcs'!$C$20</f>
        <v>7.7590090601264185E-11</v>
      </c>
      <c r="KO195" s="88">
        <f t="shared" si="239"/>
        <v>1</v>
      </c>
      <c r="KP195" s="110">
        <f>KN194*'DT-Prelim Calcs'!$C$11+KP194</f>
        <v>12.304227581443733</v>
      </c>
      <c r="KQ195" s="110">
        <f>KQ194+0.5*KN195*'DT-Prelim Calcs'!$C$11^2+KP195*'DT-Prelim Calcs'!$C$11</f>
        <v>89.839285406278123</v>
      </c>
      <c r="KR195" s="110">
        <f>MIN('Drive Train'!$G$35-KL194*'DT-Prelim Calcs'!$C$21*'Drive Train'!$G$38,KR194+KL$2)</f>
        <v>11.108316434933027</v>
      </c>
      <c r="KS195" s="110">
        <f>'Drive Train'!$G$35-KL195*'DT-Prelim Calcs'!$C$21*'Drive Train'!$G$38</f>
        <v>11.108316434934421</v>
      </c>
      <c r="KT195" s="1">
        <f>IF(KQ195&gt;='Drive Train'!$G$30,1,0)</f>
        <v>1</v>
      </c>
      <c r="KU195" s="110">
        <f>MIN(KK195,'DT-Prelim Calcs'!$C$10)*'DT-Prelim Calcs'!$C$11*1000/60/60*(1-KT195)</f>
        <v>0</v>
      </c>
      <c r="KV195" s="119">
        <f>KV194+'DT-Prelim Calcs'!$C$11</f>
        <v>7.6400000000000059</v>
      </c>
      <c r="KW195" s="2">
        <f>LG195/'Drive Train'!$G$35</f>
        <v>0.87467058542779874</v>
      </c>
      <c r="KX195" s="88">
        <f>LE195*12*60/(PI() * 'Drive Train'!$G$17)/KW$2*KW195</f>
        <v>4110.8369398307877</v>
      </c>
      <c r="KY195" s="2">
        <f>('DT-Prelim Calcs'!$C$6*KW195-KX195)/('DT-Prelim Calcs'!$C$6*KW195)*'DT-Prelim Calcs'!$C$7*KW195</f>
        <v>0.24077181224062585</v>
      </c>
      <c r="KZ195" s="110">
        <f>KY195/'DT-Prelim Calcs'!$C$7*('DT-Prelim Calcs'!$C$8-'DT-Prelim Calcs'!$C$9)+'DT-Prelim Calcs'!$C$9</f>
        <v>17.685372945172926</v>
      </c>
      <c r="LA195" s="110">
        <f t="shared" si="240"/>
        <v>17.685372945172926</v>
      </c>
      <c r="LB195" s="2">
        <f t="shared" si="279"/>
        <v>2.0858315075145129E-12</v>
      </c>
      <c r="LC195" s="110">
        <f>LB195*'DT-Prelim Calcs'!$C$21/KW$2/'DT-Prelim Calcs'!$C$19/'DT-Prelim Calcs'!$C$18*3.39*'DT-Prelim Calcs'!$C$20</f>
        <v>7.74663917720872E-11</v>
      </c>
      <c r="LD195" s="88">
        <f t="shared" si="241"/>
        <v>1</v>
      </c>
      <c r="LE195" s="110">
        <f>LC194*'DT-Prelim Calcs'!$C$11+LE194</f>
        <v>12.304227581443769</v>
      </c>
      <c r="LF195" s="110">
        <f>LF194+0.5*LC195*'DT-Prelim Calcs'!$C$11^2+LE195*'DT-Prelim Calcs'!$C$11</f>
        <v>89.843625757761629</v>
      </c>
      <c r="LG195" s="110">
        <f>MIN('Drive Train'!$G$35-LA194*'DT-Prelim Calcs'!$C$21*'Drive Train'!$G$38,LG194+LA$2)</f>
        <v>11.108316434933043</v>
      </c>
      <c r="LH195" s="110">
        <f>'Drive Train'!$G$35-LA195*'DT-Prelim Calcs'!$C$21*'Drive Train'!$G$38</f>
        <v>11.108316434934435</v>
      </c>
      <c r="LI195" s="1">
        <f>IF(LF195&gt;='Drive Train'!$G$30,1,0)</f>
        <v>1</v>
      </c>
      <c r="LJ195" s="110">
        <f>MIN(KZ195,'DT-Prelim Calcs'!$C$10)*'DT-Prelim Calcs'!$C$11*1000/60/60*(1-LI195)</f>
        <v>0</v>
      </c>
      <c r="LK195" s="119">
        <f>LK194+'DT-Prelim Calcs'!$C$11</f>
        <v>7.6400000000000059</v>
      </c>
      <c r="LL195" s="2">
        <f>LV195/'Drive Train'!$G$35</f>
        <v>0.87467058542779774</v>
      </c>
      <c r="LM195" s="88">
        <f>LT195*12*60/(PI() * 'Drive Train'!$G$17)/LL$2*LL195</f>
        <v>4110.8369398307741</v>
      </c>
      <c r="LN195" s="2">
        <f>('DT-Prelim Calcs'!$C$6*LL195-LM195)/('DT-Prelim Calcs'!$C$6*LL195)*'DT-Prelim Calcs'!$C$7*LL195</f>
        <v>0.2407718122406278</v>
      </c>
      <c r="LO195" s="110">
        <f>LN195/'DT-Prelim Calcs'!$C$7*('DT-Prelim Calcs'!$C$8-'DT-Prelim Calcs'!$C$9)+'DT-Prelim Calcs'!$C$9</f>
        <v>17.685372945173043</v>
      </c>
      <c r="LP195" s="110">
        <f t="shared" si="242"/>
        <v>17.685372945173043</v>
      </c>
      <c r="LQ195" s="2">
        <f t="shared" si="280"/>
        <v>2.0882462425930726E-12</v>
      </c>
      <c r="LR195" s="110">
        <f>LQ195*'DT-Prelim Calcs'!$C$21/LL$2/'DT-Prelim Calcs'!$C$19/'DT-Prelim Calcs'!$C$18*3.39*'DT-Prelim Calcs'!$C$20</f>
        <v>7.7556073423240521E-11</v>
      </c>
      <c r="LS195" s="88">
        <f t="shared" si="243"/>
        <v>1</v>
      </c>
      <c r="LT195" s="110">
        <f>LR194*'DT-Prelim Calcs'!$C$11+LT194</f>
        <v>12.304227581443744</v>
      </c>
      <c r="LU195" s="110">
        <f>LU194+0.5*LR195*'DT-Prelim Calcs'!$C$11^2+LT195*'DT-Prelim Calcs'!$C$11</f>
        <v>89.840750174043308</v>
      </c>
      <c r="LV195" s="110">
        <f>MIN('Drive Train'!$G$35-LP194*'DT-Prelim Calcs'!$C$21*'Drive Train'!$G$38,LV194+LP$2)</f>
        <v>11.10831643493303</v>
      </c>
      <c r="LW195" s="110">
        <f>'Drive Train'!$G$35-LP195*'DT-Prelim Calcs'!$C$21*'Drive Train'!$G$38</f>
        <v>11.108316434934425</v>
      </c>
      <c r="LX195" s="1">
        <f>IF(LU195&gt;='Drive Train'!$G$30,1,0)</f>
        <v>1</v>
      </c>
      <c r="LY195" s="110">
        <f>MIN(LO195,'DT-Prelim Calcs'!$C$10)*'DT-Prelim Calcs'!$C$11*1000/60/60*(1-LX195)</f>
        <v>0</v>
      </c>
      <c r="LZ195" s="119">
        <f>LZ194+'DT-Prelim Calcs'!$C$11</f>
        <v>7.6400000000000059</v>
      </c>
    </row>
    <row r="196" spans="18:338" x14ac:dyDescent="0.2">
      <c r="R196" s="119">
        <f>R195+'DT-Prelim Calcs'!$C$11</f>
        <v>7.6800000000000059</v>
      </c>
      <c r="S196" s="2">
        <f>AG196/'Drive Train'!$G$35</f>
        <v>0</v>
      </c>
      <c r="T196" s="88">
        <f>AE196*12*60/(PI() * 'Drive Train'!$G$17)/S$2*ABS(S196)</f>
        <v>0</v>
      </c>
      <c r="U196" s="2">
        <f>IF(OR(AD195=1,AND($C$32=Motors!$C$28,'DT-Prelim Calcs'!AI195=1)),0,IF(AG196=0,-(V195+$C$9)/($C$8-$C$9)*$C$7,($C$6*S196-T196)/($C$6*S196)*$C$7*S196))</f>
        <v>0</v>
      </c>
      <c r="V196" s="110">
        <f>IF(AND(AD195=1,AI195=1),0,ABS(U196/$C$7*($C$8-$C$9)+$C$9) *'Drive Train'!$K$55 + V195*(1-'Drive Train'!$K$55))</f>
        <v>0</v>
      </c>
      <c r="W196" s="110">
        <f t="shared" si="282"/>
        <v>0</v>
      </c>
      <c r="X196" s="2">
        <f>MAX(MIN(IF(AND(AI195=1,AG196&lt;0),-1,1)*(W196-$C$9)/($C$8-$C$9)*$C$7-$C$29*AE196/T$2 -  AI195*$C$29/2,X$2),MAX(X$4:X195)*-1)</f>
        <v>-0.19877611615902296</v>
      </c>
      <c r="Y196" s="110">
        <f t="shared" si="197"/>
        <v>0</v>
      </c>
      <c r="Z196" s="110">
        <f t="shared" si="198"/>
        <v>0</v>
      </c>
      <c r="AA196" s="110">
        <f t="shared" si="199"/>
        <v>0</v>
      </c>
      <c r="AB196" s="110" t="e">
        <f t="shared" si="200"/>
        <v>#N/A</v>
      </c>
      <c r="AC196" s="88">
        <f t="shared" si="244"/>
        <v>0</v>
      </c>
      <c r="AD196" s="1">
        <f t="shared" si="201"/>
        <v>1</v>
      </c>
      <c r="AE196" s="110">
        <f t="shared" si="202"/>
        <v>0</v>
      </c>
      <c r="AF196" s="110" t="e">
        <f t="shared" si="203"/>
        <v>#N/A</v>
      </c>
      <c r="AG196" s="110">
        <f>IF(AI195=0,MIN('Drive Train'!$G$35-W195*$C$21*'Drive Train'!$G$38,AG195+W$2)-$C$3,IF(AE195-1&lt;=0,0,IF($C$32=Motors!$C$26,MAX(ABS('Drive Train'!$G$35-W195*$C$21*'Drive Train'!$G$38)*-1,AG195-W$2),MAX(0,ABS('Drive Train'!$G$35-W195*$C$21*'Drive Train'!$G$38)*-1,AG195-W$2))))</f>
        <v>0</v>
      </c>
      <c r="AH196" s="110">
        <f>'Drive Train'!$G$35-ABS(W196)*'DT-Prelim Calcs'!$C$21*'Drive Train'!$G$38</f>
        <v>12.7</v>
      </c>
      <c r="AI196" s="1">
        <f>IF(AJ196&gt;='Drive Train'!$G$30,1,0)</f>
        <v>1</v>
      </c>
      <c r="AJ196" s="110">
        <f>AJ195+0.5*Y196*'DT-Prelim Calcs'!$C$11^2+AE196*'DT-Prelim Calcs'!$C$11</f>
        <v>27.383415475911544</v>
      </c>
      <c r="AK196" s="110">
        <f t="shared" si="281"/>
        <v>0</v>
      </c>
      <c r="AL196" s="119">
        <f>AL195+'DT-Prelim Calcs'!$C$11</f>
        <v>7.6800000000000059</v>
      </c>
      <c r="AM196" s="2">
        <f>AW196/'Drive Train'!$G$35</f>
        <v>0.82809568659954436</v>
      </c>
      <c r="AN196" s="88">
        <f>AU196*12*60/(PI() * 'Drive Train'!$G$17)/AM$2*AM196</f>
        <v>3397.4938275068498</v>
      </c>
      <c r="AO196" s="2">
        <f>('DT-Prelim Calcs'!$C$6*AM196-AN196)/('DT-Prelim Calcs'!$C$6*AM196)*'DT-Prelim Calcs'!$C$7*AM196</f>
        <v>0.34732959331346397</v>
      </c>
      <c r="AP196" s="110">
        <f>AO196/'DT-Prelim Calcs'!$C$7*('DT-Prelim Calcs'!$C$8-'DT-Prelim Calcs'!$C$9)+'DT-Prelim Calcs'!$C$9</f>
        <v>24.184641861672272</v>
      </c>
      <c r="AQ196" s="110">
        <f t="shared" si="205"/>
        <v>24.184641861672272</v>
      </c>
      <c r="AR196" s="2">
        <f t="shared" si="245"/>
        <v>0.1371463608733261</v>
      </c>
      <c r="AS196" s="110">
        <f>AR196*'DT-Prelim Calcs'!$C$21/AM$2/'DT-Prelim Calcs'!$C$19/'DT-Prelim Calcs'!$C$18*3.39*'DT-Prelim Calcs'!$C$20</f>
        <v>1.5280573262874459</v>
      </c>
      <c r="AT196" s="88">
        <f t="shared" si="206"/>
        <v>0</v>
      </c>
      <c r="AU196" s="110">
        <f>AS195*'DT-Prelim Calcs'!$C$11+AU195</f>
        <v>35.803503487426241</v>
      </c>
      <c r="AV196" s="110">
        <f>AV195+0.5*AS196*'DT-Prelim Calcs'!$C$11^2+AU196*'DT-Prelim Calcs'!$C$11</f>
        <v>177.09435184718083</v>
      </c>
      <c r="AW196" s="110">
        <f>MIN('Drive Train'!$G$35-AQ195*'DT-Prelim Calcs'!$C$21*'Drive Train'!$G$38,AW195+AQ$2)</f>
        <v>10.516815219814212</v>
      </c>
      <c r="AX196" s="110">
        <f>'Drive Train'!$G$35-AQ196*'DT-Prelim Calcs'!$C$21*'Drive Train'!$G$38</f>
        <v>10.523382232449496</v>
      </c>
      <c r="AY196" s="1">
        <f>IF(AV196&gt;='Drive Train'!$G$30,1,0)</f>
        <v>1</v>
      </c>
      <c r="AZ196" s="110">
        <f t="shared" si="246"/>
        <v>0</v>
      </c>
      <c r="BA196" s="119">
        <f>BA195+'DT-Prelim Calcs'!$C$11</f>
        <v>7.6800000000000059</v>
      </c>
      <c r="BB196" s="2">
        <f>BL196/'Drive Train'!$G$35</f>
        <v>0.87288913280460689</v>
      </c>
      <c r="BC196" s="88">
        <f>BJ196*12*60/(PI() * 'Drive Train'!$G$17)/BB$2*BB196</f>
        <v>4083.86567250808</v>
      </c>
      <c r="BD196" s="2">
        <f>('DT-Prelim Calcs'!$C$6*BB196-BC196)/('DT-Prelim Calcs'!$C$6*BB196)*'DT-Prelim Calcs'!$C$7*BB196</f>
        <v>0.24477186248799007</v>
      </c>
      <c r="BE196" s="110">
        <f>BD196/'DT-Prelim Calcs'!$C$7*('DT-Prelim Calcs'!$C$8-'DT-Prelim Calcs'!$C$9)+'DT-Prelim Calcs'!$C$9</f>
        <v>17.929347641111452</v>
      </c>
      <c r="BF196" s="110">
        <f t="shared" si="207"/>
        <v>17.929347641111452</v>
      </c>
      <c r="BG196" s="2">
        <f t="shared" si="247"/>
        <v>5.0915981644937547E-3</v>
      </c>
      <c r="BH196" s="110">
        <f>BG196*'DT-Prelim Calcs'!$C$21/BB$2/'DT-Prelim Calcs'!$C$19/'DT-Prelim Calcs'!$C$18*3.39*'DT-Prelim Calcs'!$C$20</f>
        <v>8.8245995490690676E-2</v>
      </c>
      <c r="BI196" s="88">
        <f t="shared" si="208"/>
        <v>1</v>
      </c>
      <c r="BJ196" s="110">
        <f>BH195*'DT-Prelim Calcs'!$C$11+BJ195</f>
        <v>26.246669808570964</v>
      </c>
      <c r="BK196" s="110">
        <f>BK195+0.5*BH196*'DT-Prelim Calcs'!$C$11^2+BJ196*'DT-Prelim Calcs'!$C$11</f>
        <v>161.707553045043</v>
      </c>
      <c r="BL196" s="110">
        <f>MIN('Drive Train'!$G$35-BF195*'DT-Prelim Calcs'!$C$21*'Drive Train'!$G$38,BL195+BF$2)</f>
        <v>11.085691986618507</v>
      </c>
      <c r="BM196" s="110">
        <f>'Drive Train'!$G$35-BF196*'DT-Prelim Calcs'!$C$21*'Drive Train'!$G$38</f>
        <v>11.086358712299969</v>
      </c>
      <c r="BN196" s="1">
        <f>IF(BK196&gt;='Drive Train'!$G$30,1,0)</f>
        <v>1</v>
      </c>
      <c r="BO196" s="110">
        <f t="shared" si="248"/>
        <v>0</v>
      </c>
      <c r="BP196" s="119">
        <f>BP195+'DT-Prelim Calcs'!$C$11</f>
        <v>7.6800000000000059</v>
      </c>
      <c r="BQ196" s="2">
        <f>CA196/'Drive Train'!$G$35</f>
        <v>0.8746573773566827</v>
      </c>
      <c r="BR196" s="88">
        <f>BY196*12*60/(PI() * 'Drive Train'!$G$17)/BQ$2*BQ196</f>
        <v>4110.6401185411733</v>
      </c>
      <c r="BS196" s="2">
        <f>('DT-Prelim Calcs'!$C$6*BQ196-BR196)/('DT-Prelim Calcs'!$C$6*BQ196)*'DT-Prelim Calcs'!$C$7*BQ196</f>
        <v>0.24080070906897486</v>
      </c>
      <c r="BT196" s="110">
        <f>BS196/'DT-Prelim Calcs'!$C$7*('DT-Prelim Calcs'!$C$8-'DT-Prelim Calcs'!$C$9)+'DT-Prelim Calcs'!$C$9</f>
        <v>17.68713544676017</v>
      </c>
      <c r="BU196" s="110">
        <f t="shared" si="209"/>
        <v>17.68713544676017</v>
      </c>
      <c r="BV196" s="2">
        <f t="shared" si="249"/>
        <v>3.6788972517159957E-5</v>
      </c>
      <c r="BW196" s="110">
        <f>BV196*'DT-Prelim Calcs'!$C$21/BQ$2/'DT-Prelim Calcs'!$C$19/'DT-Prelim Calcs'!$C$18*3.39*'DT-Prelim Calcs'!$C$20</f>
        <v>8.6533467996101842E-4</v>
      </c>
      <c r="BX196" s="88">
        <f t="shared" si="210"/>
        <v>1</v>
      </c>
      <c r="BY196" s="110">
        <f>BW195*'DT-Prelim Calcs'!$C$11+BY195</f>
        <v>19.427090948138968</v>
      </c>
      <c r="BZ196" s="110">
        <f>BZ195+0.5*BW196*'DT-Prelim Calcs'!$C$11^2+BY196*'DT-Prelim Calcs'!$C$11</f>
        <v>132.96231105359814</v>
      </c>
      <c r="CA196" s="110">
        <f>MIN('Drive Train'!$G$35-BU195*'DT-Prelim Calcs'!$C$21*'Drive Train'!$G$38,CA195+BU$2)</f>
        <v>11.10814869242987</v>
      </c>
      <c r="CB196" s="110">
        <f>'Drive Train'!$G$35-BU196*'DT-Prelim Calcs'!$C$21*'Drive Train'!$G$38</f>
        <v>11.108157809791583</v>
      </c>
      <c r="CC196" s="1">
        <f>IF(BZ196&gt;='Drive Train'!$G$30,1,0)</f>
        <v>1</v>
      </c>
      <c r="CD196" s="110">
        <f t="shared" si="250"/>
        <v>0</v>
      </c>
      <c r="CE196" s="119">
        <f>CE195+'DT-Prelim Calcs'!$C$11</f>
        <v>7.6800000000000059</v>
      </c>
      <c r="CF196" s="2">
        <f>CP196/'Drive Train'!$G$35</f>
        <v>0.87467056646305696</v>
      </c>
      <c r="CG196" s="88">
        <f>CN196*12*60/(PI() * 'Drive Train'!$G$17)/CF$2*CF196</f>
        <v>4110.8366630603059</v>
      </c>
      <c r="CH196" s="2">
        <f>('DT-Prelim Calcs'!$C$6*CF196-CG196)/('DT-Prelim Calcs'!$C$6*CF196)*'DT-Prelim Calcs'!$C$7*CF196</f>
        <v>0.24077185232335008</v>
      </c>
      <c r="CI196" s="110">
        <f>CH196/'DT-Prelim Calcs'!$C$7*('DT-Prelim Calcs'!$C$8-'DT-Prelim Calcs'!$C$9)+'DT-Prelim Calcs'!$C$9</f>
        <v>17.68537538993483</v>
      </c>
      <c r="CJ196" s="110">
        <f t="shared" si="211"/>
        <v>17.68537538993483</v>
      </c>
      <c r="CK196" s="2">
        <f t="shared" si="251"/>
        <v>5.1074812351670218E-8</v>
      </c>
      <c r="CL196" s="110">
        <f>CK196*'DT-Prelim Calcs'!$C$21/CF$2/'DT-Prelim Calcs'!$C$19/'DT-Prelim Calcs'!$C$18*3.39*'DT-Prelim Calcs'!$C$20</f>
        <v>1.5175075873832231E-6</v>
      </c>
      <c r="CM196" s="88">
        <f t="shared" si="212"/>
        <v>1</v>
      </c>
      <c r="CN196" s="110">
        <f>CL195*'DT-Prelim Calcs'!$C$11+CN195</f>
        <v>15.380283774773355</v>
      </c>
      <c r="CO196" s="110">
        <f>CO195+0.5*CL196*'DT-Prelim Calcs'!$C$11^2+CN196*'DT-Prelim Calcs'!$C$11</f>
        <v>110.09151077811997</v>
      </c>
      <c r="CP196" s="110">
        <f>MIN('Drive Train'!$G$35-CJ195*'DT-Prelim Calcs'!$C$21*'Drive Train'!$G$38,CP195+CJ$2)</f>
        <v>11.108316194080823</v>
      </c>
      <c r="CQ196" s="110">
        <f>'Drive Train'!$G$35-CJ196*'DT-Prelim Calcs'!$C$21*'Drive Train'!$G$38</f>
        <v>11.108316214905864</v>
      </c>
      <c r="CR196" s="1">
        <f>IF(CO196&gt;='Drive Train'!$G$30,1,0)</f>
        <v>1</v>
      </c>
      <c r="CS196" s="110">
        <f t="shared" si="252"/>
        <v>0</v>
      </c>
      <c r="CT196" s="119">
        <f>CT195+'DT-Prelim Calcs'!$C$11</f>
        <v>7.6800000000000059</v>
      </c>
      <c r="CU196" s="2">
        <f>DE196/'Drive Train'!$G$35</f>
        <v>0.87467058542391951</v>
      </c>
      <c r="CV196" s="88">
        <f>DC196*12*60/(PI() * 'Drive Train'!$G$17)/CU$2*CU196</f>
        <v>4110.8369397755669</v>
      </c>
      <c r="CW196" s="2">
        <f>('DT-Prelim Calcs'!$C$6*CU196-CV196)/('DT-Prelim Calcs'!$C$6*CU196)*'DT-Prelim Calcs'!$C$7*CU196</f>
        <v>0.24077181224848859</v>
      </c>
      <c r="CX196" s="110">
        <f>CW196/'DT-Prelim Calcs'!$C$7*('DT-Prelim Calcs'!$C$8-'DT-Prelim Calcs'!$C$9)+'DT-Prelim Calcs'!$C$9</f>
        <v>17.685372945652496</v>
      </c>
      <c r="CY196" s="110">
        <f t="shared" si="213"/>
        <v>17.685372945652496</v>
      </c>
      <c r="CZ196" s="2">
        <f t="shared" si="253"/>
        <v>1.2114975689314633E-11</v>
      </c>
      <c r="DA196" s="110">
        <f>CZ196*'DT-Prelim Calcs'!$C$21/CU$2/'DT-Prelim Calcs'!$C$19/'DT-Prelim Calcs'!$C$18*3.39*'DT-Prelim Calcs'!$C$20</f>
        <v>4.3494405054008835E-10</v>
      </c>
      <c r="DB196" s="88">
        <f t="shared" si="214"/>
        <v>1</v>
      </c>
      <c r="DC196" s="110">
        <f>DA195*'DT-Prelim Calcs'!$C$11+DC195</f>
        <v>12.728511291034199</v>
      </c>
      <c r="DD196" s="110">
        <f>DD195+0.5*DA196*'DT-Prelim Calcs'!$C$11^2+DC196*'DT-Prelim Calcs'!$C$11</f>
        <v>93.145535050739824</v>
      </c>
      <c r="DE196" s="110">
        <f>MIN('Drive Train'!$G$35-CY195*'DT-Prelim Calcs'!$C$21*'Drive Train'!$G$38,DE195+CY$2)</f>
        <v>11.108316434883777</v>
      </c>
      <c r="DF196" s="110">
        <f>'Drive Train'!$G$35-CY196*'DT-Prelim Calcs'!$C$21*'Drive Train'!$G$38</f>
        <v>11.108316434891275</v>
      </c>
      <c r="DG196" s="1">
        <f>IF(DD196&gt;='Drive Train'!$G$30,1,0)</f>
        <v>1</v>
      </c>
      <c r="DH196" s="110">
        <f t="shared" si="254"/>
        <v>0</v>
      </c>
      <c r="DI196" s="119">
        <f>DI195+'DT-Prelim Calcs'!$C$11</f>
        <v>7.6800000000000059</v>
      </c>
      <c r="DJ196" s="2">
        <f>DT196/'Drive Train'!$G$35</f>
        <v>0.87467058542861487</v>
      </c>
      <c r="DK196" s="88">
        <f>DR196*12*60/(PI() * 'Drive Train'!$G$17)/DJ$2*DJ196</f>
        <v>4110.8369398423229</v>
      </c>
      <c r="DL196" s="2">
        <f>('DT-Prelim Calcs'!$C$6*DJ196-DK196)/('DT-Prelim Calcs'!$C$6*DJ196)*'DT-Prelim Calcs'!$C$7*DJ196</f>
        <v>0.24077181223899166</v>
      </c>
      <c r="DM196" s="110">
        <f>DL196/'DT-Prelim Calcs'!$C$7*('DT-Prelim Calcs'!$C$8-'DT-Prelim Calcs'!$C$9)+'DT-Prelim Calcs'!$C$9</f>
        <v>17.685372945073251</v>
      </c>
      <c r="DN196" s="110">
        <f t="shared" si="215"/>
        <v>17.685372945073251</v>
      </c>
      <c r="DO196" s="2">
        <f t="shared" si="255"/>
        <v>6.3837823915946501E-16</v>
      </c>
      <c r="DP196" s="110">
        <f>DO196*'DT-Prelim Calcs'!$C$21/DJ$2/'DT-Prelim Calcs'!$C$19/'DT-Prelim Calcs'!$C$18*3.39*'DT-Prelim Calcs'!$C$20</f>
        <v>2.6870134560111861E-14</v>
      </c>
      <c r="DQ196" s="88">
        <f t="shared" si="216"/>
        <v>1</v>
      </c>
      <c r="DR196" s="110">
        <f>DP195*'DT-Prelim Calcs'!$C$11+DR195</f>
        <v>10.856671395411899</v>
      </c>
      <c r="DS196" s="110">
        <f>DS195+0.5*DP196*'DT-Prelim Calcs'!$C$11^2+DR196*'DT-Prelim Calcs'!$C$11</f>
        <v>80.412597808346845</v>
      </c>
      <c r="DT196" s="110">
        <f>MIN('Drive Train'!$G$35-DN195*'DT-Prelim Calcs'!$C$21*'Drive Train'!$G$38,DT195+DN$2)</f>
        <v>11.108316434943408</v>
      </c>
      <c r="DU196" s="110">
        <f>'Drive Train'!$G$35-DN196*'DT-Prelim Calcs'!$C$21*'Drive Train'!$G$38</f>
        <v>11.108316434943408</v>
      </c>
      <c r="DV196" s="1">
        <f>IF(DS196&gt;='Drive Train'!$G$30,1,0)</f>
        <v>1</v>
      </c>
      <c r="DW196" s="110">
        <f t="shared" si="256"/>
        <v>0</v>
      </c>
      <c r="DX196" s="119">
        <f>DX195+'DT-Prelim Calcs'!$C$11</f>
        <v>7.6800000000000059</v>
      </c>
      <c r="DY196" s="2">
        <f>EI196/'Drive Train'!$G$35</f>
        <v>0.87467058542861498</v>
      </c>
      <c r="DZ196" s="88">
        <f>EG196*12*60/(PI() * 'Drive Train'!$G$17)/DY$2*DY196</f>
        <v>4110.8369398423247</v>
      </c>
      <c r="EA196" s="2">
        <f>('DT-Prelim Calcs'!$C$6*DY196-DZ196)/('DT-Prelim Calcs'!$C$6*DY196)*'DT-Prelim Calcs'!$C$7*DY196</f>
        <v>0.24077181223899125</v>
      </c>
      <c r="EB196" s="110">
        <f>EA196/'DT-Prelim Calcs'!$C$7*('DT-Prelim Calcs'!$C$8-'DT-Prelim Calcs'!$C$9)+'DT-Prelim Calcs'!$C$9</f>
        <v>17.685372945073226</v>
      </c>
      <c r="EC196" s="110">
        <f t="shared" si="217"/>
        <v>17.685372945073226</v>
      </c>
      <c r="ED196" s="2">
        <f t="shared" si="257"/>
        <v>1.3877787807814457E-16</v>
      </c>
      <c r="EE196" s="110">
        <f>ED196*'DT-Prelim Calcs'!$C$21/DY$2/'DT-Prelim Calcs'!$C$19/'DT-Prelim Calcs'!$C$18*3.39*'DT-Prelim Calcs'!$C$20</f>
        <v>6.7003532470867188E-15</v>
      </c>
      <c r="EF196" s="88">
        <f t="shared" si="218"/>
        <v>1</v>
      </c>
      <c r="EG196" s="110">
        <f>EE195*'DT-Prelim Calcs'!$C$11+EG195</f>
        <v>9.4647904472821693</v>
      </c>
      <c r="EH196" s="110">
        <f>EH195+0.5*EE196*'DT-Prelim Calcs'!$C$11^2+EG196*'DT-Prelim Calcs'!$C$11</f>
        <v>70.613335489267854</v>
      </c>
      <c r="EI196" s="110">
        <f>MIN('Drive Train'!$G$35-EC195*'DT-Prelim Calcs'!$C$21*'Drive Train'!$G$38,EI195+EC$2)</f>
        <v>11.10831643494341</v>
      </c>
      <c r="EJ196" s="110">
        <f>'Drive Train'!$G$35-EC196*'DT-Prelim Calcs'!$C$21*'Drive Train'!$G$38</f>
        <v>11.10831643494341</v>
      </c>
      <c r="EK196" s="1">
        <f>IF(EH196&gt;='Drive Train'!$G$30,1,0)</f>
        <v>1</v>
      </c>
      <c r="EL196" s="110">
        <f t="shared" si="258"/>
        <v>0</v>
      </c>
      <c r="EM196" s="119">
        <f>EM195+'DT-Prelim Calcs'!$C$11</f>
        <v>7.6800000000000059</v>
      </c>
      <c r="EN196" s="2">
        <f>EX196/'Drive Train'!$G$35</f>
        <v>0.87467058542861498</v>
      </c>
      <c r="EO196" s="88">
        <f>EV196*12*60/(PI() * 'Drive Train'!$G$17)/EN$2*EN196</f>
        <v>4110.8369398423256</v>
      </c>
      <c r="EP196" s="2">
        <f>('DT-Prelim Calcs'!$C$6*EN196-EO196)/('DT-Prelim Calcs'!$C$6*EN196)*'DT-Prelim Calcs'!$C$7*EN196</f>
        <v>0.24077181223899105</v>
      </c>
      <c r="EQ196" s="110">
        <f>EP196/'DT-Prelim Calcs'!$C$7*('DT-Prelim Calcs'!$C$8-'DT-Prelim Calcs'!$C$9)+'DT-Prelim Calcs'!$C$9</f>
        <v>17.685372945073215</v>
      </c>
      <c r="ER196" s="110">
        <f t="shared" si="219"/>
        <v>17.685372945073215</v>
      </c>
      <c r="ES196" s="2">
        <f t="shared" si="259"/>
        <v>-8.3266726846886741E-17</v>
      </c>
      <c r="ET196" s="110">
        <f>ES196*'DT-Prelim Calcs'!$C$21/EN$2/'DT-Prelim Calcs'!$C$19/'DT-Prelim Calcs'!$C$18*3.39*'DT-Prelim Calcs'!$C$20</f>
        <v>-4.5356237364894706E-15</v>
      </c>
      <c r="EU196" s="88">
        <f t="shared" si="220"/>
        <v>1</v>
      </c>
      <c r="EV196" s="110">
        <f>ET195*'DT-Prelim Calcs'!$C$11+EV195</f>
        <v>8.3892460782728335</v>
      </c>
      <c r="EW196" s="110">
        <f>EW195+0.5*ET196*'DT-Prelim Calcs'!$C$11^2+EV196*'DT-Prelim Calcs'!$C$11</f>
        <v>62.885966227693629</v>
      </c>
      <c r="EX196" s="110">
        <f>MIN('Drive Train'!$G$35-ER195*'DT-Prelim Calcs'!$C$21*'Drive Train'!$G$38,EX195+ER$2)</f>
        <v>11.10831643494341</v>
      </c>
      <c r="EY196" s="110">
        <f>'Drive Train'!$G$35-ER196*'DT-Prelim Calcs'!$C$21*'Drive Train'!$G$38</f>
        <v>11.10831643494341</v>
      </c>
      <c r="EZ196" s="1">
        <f>IF(EW196&gt;='Drive Train'!$G$30,1,0)</f>
        <v>1</v>
      </c>
      <c r="FA196" s="110">
        <f t="shared" si="260"/>
        <v>0</v>
      </c>
      <c r="FB196" s="119">
        <f>FB195+'DT-Prelim Calcs'!$C$11</f>
        <v>7.6800000000000059</v>
      </c>
      <c r="FC196" s="2">
        <f>FM196/'Drive Train'!$G$35</f>
        <v>0.87467058542861498</v>
      </c>
      <c r="FD196" s="88">
        <f>FK196*12*60/(PI() * 'Drive Train'!$G$17)/FC$2*FC196</f>
        <v>4110.8369398423247</v>
      </c>
      <c r="FE196" s="2">
        <f>('DT-Prelim Calcs'!$C$6*FC196-FD196)/('DT-Prelim Calcs'!$C$6*FC196)*'DT-Prelim Calcs'!$C$7*FC196</f>
        <v>0.24077181223899125</v>
      </c>
      <c r="FF196" s="110">
        <f>FE196/'DT-Prelim Calcs'!$C$7*('DT-Prelim Calcs'!$C$8-'DT-Prelim Calcs'!$C$9)+'DT-Prelim Calcs'!$C$9</f>
        <v>17.685372945073226</v>
      </c>
      <c r="FG196" s="110">
        <f t="shared" si="221"/>
        <v>17.685372945073226</v>
      </c>
      <c r="FH196" s="2">
        <f t="shared" si="261"/>
        <v>1.1102230246251565E-16</v>
      </c>
      <c r="FI196" s="110">
        <f>FH196*'DT-Prelim Calcs'!$C$21/FC$2/'DT-Prelim Calcs'!$C$19/'DT-Prelim Calcs'!$C$18*3.39*'DT-Prelim Calcs'!$C$20</f>
        <v>6.7347140329692135E-15</v>
      </c>
      <c r="FJ196" s="88">
        <f t="shared" si="222"/>
        <v>1</v>
      </c>
      <c r="FK196" s="110">
        <f>FI195*'DT-Prelim Calcs'!$C$11+FK195</f>
        <v>7.5332005600817276</v>
      </c>
      <c r="FL196" s="110">
        <f>FL195+0.5*FI196*'DT-Prelim Calcs'!$C$11^2+FK196*'DT-Prelim Calcs'!$C$11</f>
        <v>56.659059307748905</v>
      </c>
      <c r="FM196" s="110">
        <f>MIN('Drive Train'!$G$35-FG195*'DT-Prelim Calcs'!$C$21*'Drive Train'!$G$38,FM195+FG$2)</f>
        <v>11.10831643494341</v>
      </c>
      <c r="FN196" s="110">
        <f>'Drive Train'!$G$35-FG196*'DT-Prelim Calcs'!$C$21*'Drive Train'!$G$38</f>
        <v>11.10831643494341</v>
      </c>
      <c r="FO196" s="1">
        <f>IF(FL196&gt;='Drive Train'!$G$30,1,0)</f>
        <v>1</v>
      </c>
      <c r="FP196" s="110">
        <f t="shared" si="262"/>
        <v>0</v>
      </c>
      <c r="FQ196" s="119">
        <f>FQ195+'DT-Prelim Calcs'!$C$11</f>
        <v>7.6800000000000059</v>
      </c>
      <c r="FR196" s="2">
        <f>GB196/'Drive Train'!$G$35</f>
        <v>0.87467058542861498</v>
      </c>
      <c r="FS196" s="88">
        <f>FZ196*12*60/(PI() * 'Drive Train'!$G$17)/FR$2*FR196</f>
        <v>4110.8369398423247</v>
      </c>
      <c r="FT196" s="2">
        <f>('DT-Prelim Calcs'!$C$6*FR196-FS196)/('DT-Prelim Calcs'!$C$6*FR196)*'DT-Prelim Calcs'!$C$7*FR196</f>
        <v>0.24077181223899125</v>
      </c>
      <c r="FU196" s="110">
        <f>FT196/'DT-Prelim Calcs'!$C$7*('DT-Prelim Calcs'!$C$8-'DT-Prelim Calcs'!$C$9)+'DT-Prelim Calcs'!$C$9</f>
        <v>17.685372945073226</v>
      </c>
      <c r="FV196" s="110">
        <f t="shared" si="223"/>
        <v>17.685372945073226</v>
      </c>
      <c r="FW196" s="2">
        <f t="shared" si="263"/>
        <v>1.3877787807814457E-16</v>
      </c>
      <c r="FX196" s="110">
        <f>FW196*'DT-Prelim Calcs'!$C$21/FR$2/'DT-Prelim Calcs'!$C$19/'DT-Prelim Calcs'!$C$18*3.39*'DT-Prelim Calcs'!$C$20</f>
        <v>9.2774121882739154E-15</v>
      </c>
      <c r="FY196" s="88">
        <f t="shared" si="224"/>
        <v>1</v>
      </c>
      <c r="FZ196" s="110">
        <f>FX195*'DT-Prelim Calcs'!$C$11+FZ195</f>
        <v>6.8356819897037893</v>
      </c>
      <c r="GA196" s="110">
        <f>GA195+0.5*FX196*'DT-Prelim Calcs'!$C$11^2+FZ196*'DT-Prelim Calcs'!$C$11</f>
        <v>51.541489836218894</v>
      </c>
      <c r="GB196" s="110">
        <f>MIN('Drive Train'!$G$35-FV195*'DT-Prelim Calcs'!$C$21*'Drive Train'!$G$38,GB195+FV$2)</f>
        <v>11.10831643494341</v>
      </c>
      <c r="GC196" s="110">
        <f>'Drive Train'!$G$35-FV196*'DT-Prelim Calcs'!$C$21*'Drive Train'!$G$38</f>
        <v>11.10831643494341</v>
      </c>
      <c r="GD196" s="1">
        <f>IF(GA196&gt;='Drive Train'!$G$30,1,0)</f>
        <v>1</v>
      </c>
      <c r="GE196" s="110">
        <f t="shared" si="264"/>
        <v>0</v>
      </c>
      <c r="GF196" s="119">
        <f>GF195+'DT-Prelim Calcs'!$C$11</f>
        <v>7.6800000000000059</v>
      </c>
      <c r="GG196" s="2">
        <f>GQ196/'Drive Train'!$G$35</f>
        <v>0.87467058542694776</v>
      </c>
      <c r="GH196" s="88">
        <f>GO196*12*60/(PI() * 'Drive Train'!$G$17)/GG$2*GG196</f>
        <v>4110.8369398187615</v>
      </c>
      <c r="GI196" s="2">
        <f>('DT-Prelim Calcs'!$C$6*GG196-GH196)/('DT-Prelim Calcs'!$C$6*GG196)*'DT-Prelim Calcs'!$C$7*GG196</f>
        <v>0.24077181224232963</v>
      </c>
      <c r="GJ196" s="110">
        <f>GI196/'DT-Prelim Calcs'!$C$7*('DT-Prelim Calcs'!$C$8-'DT-Prelim Calcs'!$C$9)+'DT-Prelim Calcs'!$C$9</f>
        <v>17.685372945276843</v>
      </c>
      <c r="GK196" s="110">
        <f t="shared" si="265"/>
        <v>17.685372945276843</v>
      </c>
      <c r="GL196" s="2">
        <f t="shared" si="266"/>
        <v>4.2597592120330319E-12</v>
      </c>
      <c r="GM196" s="110">
        <f>GL196*'DT-Prelim Calcs'!$C$21/GG$2/'DT-Prelim Calcs'!$C$19/'DT-Prelim Calcs'!$C$18*3.39*'DT-Prelim Calcs'!$C$20</f>
        <v>1.5820461757590566E-10</v>
      </c>
      <c r="GN196" s="88">
        <f t="shared" si="225"/>
        <v>1</v>
      </c>
      <c r="GO196" s="110">
        <f>GM195*'DT-Prelim Calcs'!$C$11+GO195</f>
        <v>12.304227581419743</v>
      </c>
      <c r="GP196" s="110">
        <f>GP195+0.5*GM196*'DT-Prelim Calcs'!$C$11^2+GO196*'DT-Prelim Calcs'!$C$11</f>
        <v>88.418164176412304</v>
      </c>
      <c r="GQ196" s="110">
        <f>MIN('Drive Train'!$G$35-GK195*'DT-Prelim Calcs'!$C$21*'Drive Train'!$G$38,GQ195+GK$2)</f>
        <v>11.108316434922235</v>
      </c>
      <c r="GR196" s="110">
        <f>'Drive Train'!$G$35-GK196*'DT-Prelim Calcs'!$C$21*'Drive Train'!$G$38</f>
        <v>11.108316434925083</v>
      </c>
      <c r="GS196" s="1">
        <f>IF(GP196&gt;='Drive Train'!$G$30,1,0)</f>
        <v>1</v>
      </c>
      <c r="GT196" s="110">
        <f t="shared" si="267"/>
        <v>0</v>
      </c>
      <c r="GU196" s="119">
        <f>GU195+'DT-Prelim Calcs'!$C$11</f>
        <v>7.6800000000000059</v>
      </c>
      <c r="GV196" s="2">
        <f>HF196/'Drive Train'!$G$35</f>
        <v>0.87467058542742315</v>
      </c>
      <c r="GW196" s="88">
        <f>HD196*12*60/(PI() * 'Drive Train'!$G$17)/GV$2*GV196</f>
        <v>4110.8369398254808</v>
      </c>
      <c r="GX196" s="2">
        <f>('DT-Prelim Calcs'!$C$6*GV196-GW196)/('DT-Prelim Calcs'!$C$6*GV196)*'DT-Prelim Calcs'!$C$7*GV196</f>
        <v>0.24077181224137767</v>
      </c>
      <c r="GY196" s="110">
        <f>GX196/'DT-Prelim Calcs'!$C$7*('DT-Prelim Calcs'!$C$8-'DT-Prelim Calcs'!$C$9)+'DT-Prelim Calcs'!$C$9</f>
        <v>17.685372945218781</v>
      </c>
      <c r="GZ196" s="110">
        <f t="shared" si="226"/>
        <v>17.685372945218781</v>
      </c>
      <c r="HA196" s="2">
        <f t="shared" si="268"/>
        <v>3.0450642007906481E-12</v>
      </c>
      <c r="HB196" s="110">
        <f>HA196*'DT-Prelim Calcs'!$C$21/GV$2/'DT-Prelim Calcs'!$C$19/'DT-Prelim Calcs'!$C$18*3.39*'DT-Prelim Calcs'!$C$20</f>
        <v>1.1309165457505903E-10</v>
      </c>
      <c r="HC196" s="88">
        <f t="shared" si="227"/>
        <v>1</v>
      </c>
      <c r="HD196" s="110">
        <f>HB195*'DT-Prelim Calcs'!$C$11+HD195</f>
        <v>12.304227581433167</v>
      </c>
      <c r="HE196" s="110">
        <f>HE195+0.5*HB196*'DT-Prelim Calcs'!$C$11^2+HD196*'DT-Prelim Calcs'!$C$11</f>
        <v>89.085781200485073</v>
      </c>
      <c r="HF196" s="110">
        <f>MIN('Drive Train'!$G$35-GZ195*'DT-Prelim Calcs'!$C$21*'Drive Train'!$G$38,HF195+GZ$2)</f>
        <v>11.108316434928273</v>
      </c>
      <c r="HG196" s="110">
        <f>'Drive Train'!$G$35-GZ196*'DT-Prelim Calcs'!$C$21*'Drive Train'!$G$38</f>
        <v>11.108316434930309</v>
      </c>
      <c r="HH196" s="1">
        <f>IF(HE196&gt;='Drive Train'!$G$30,1,0)</f>
        <v>1</v>
      </c>
      <c r="HI196" s="110">
        <f t="shared" si="269"/>
        <v>0</v>
      </c>
      <c r="HJ196" s="119">
        <f>HJ195+'DT-Prelim Calcs'!$C$11</f>
        <v>7.6800000000000059</v>
      </c>
      <c r="HK196" s="2">
        <f>HU196/'Drive Train'!$G$35</f>
        <v>0.87467058542765364</v>
      </c>
      <c r="HL196" s="88">
        <f>HS196*12*60/(PI() * 'Drive Train'!$G$17)/HK$2*HK196</f>
        <v>4110.8369398287368</v>
      </c>
      <c r="HM196" s="2">
        <f>('DT-Prelim Calcs'!$C$6*HK196-HL196)/('DT-Prelim Calcs'!$C$6*HK196)*'DT-Prelim Calcs'!$C$7*HK196</f>
        <v>0.24077181224091634</v>
      </c>
      <c r="HN196" s="110">
        <f>HM196/'DT-Prelim Calcs'!$C$7*('DT-Prelim Calcs'!$C$8-'DT-Prelim Calcs'!$C$9)+'DT-Prelim Calcs'!$C$9</f>
        <v>17.685372945190643</v>
      </c>
      <c r="HO196" s="110">
        <f t="shared" si="228"/>
        <v>17.685372945190643</v>
      </c>
      <c r="HP196" s="2">
        <f t="shared" si="270"/>
        <v>2.4564517087100057E-12</v>
      </c>
      <c r="HQ196" s="110">
        <f>HP196*'DT-Prelim Calcs'!$C$21/HK$2/'DT-Prelim Calcs'!$C$19/'DT-Prelim Calcs'!$C$18*3.39*'DT-Prelim Calcs'!$C$20</f>
        <v>9.1230978988756283E-11</v>
      </c>
      <c r="HR196" s="88">
        <f t="shared" si="229"/>
        <v>1</v>
      </c>
      <c r="HS196" s="110">
        <f>HQ195*'DT-Prelim Calcs'!$C$11+HS195</f>
        <v>12.304227581439672</v>
      </c>
      <c r="HT196" s="110">
        <f>HT195+0.5*HQ196*'DT-Prelim Calcs'!$C$11^2+HS196*'DT-Prelim Calcs'!$C$11</f>
        <v>89.554503965277888</v>
      </c>
      <c r="HU196" s="110">
        <f>MIN('Drive Train'!$G$35-HO195*'DT-Prelim Calcs'!$C$21*'Drive Train'!$G$38,HU195+HO$2)</f>
        <v>11.108316434931201</v>
      </c>
      <c r="HV196" s="110">
        <f>'Drive Train'!$G$35-HO196*'DT-Prelim Calcs'!$C$21*'Drive Train'!$G$38</f>
        <v>11.108316434932842</v>
      </c>
      <c r="HW196" s="1">
        <f>IF(HT196&gt;='Drive Train'!$G$30,1,0)</f>
        <v>1</v>
      </c>
      <c r="HX196" s="110">
        <f t="shared" si="271"/>
        <v>0</v>
      </c>
      <c r="HY196" s="119">
        <f>HY195+'DT-Prelim Calcs'!$C$11</f>
        <v>7.6800000000000059</v>
      </c>
      <c r="HZ196" s="2">
        <f>IJ196/'Drive Train'!$G$35</f>
        <v>0.87467058542777754</v>
      </c>
      <c r="IA196" s="88">
        <f>IH196*12*60/(PI() * 'Drive Train'!$G$17)/HZ$2*HZ196</f>
        <v>4110.8369398304894</v>
      </c>
      <c r="IB196" s="2">
        <f>('DT-Prelim Calcs'!$C$6*HZ196-IA196)/('DT-Prelim Calcs'!$C$6*HZ196)*'DT-Prelim Calcs'!$C$7*HZ196</f>
        <v>0.24077181224066802</v>
      </c>
      <c r="IC196" s="110">
        <f>IB196/'DT-Prelim Calcs'!$C$7*('DT-Prelim Calcs'!$C$8-'DT-Prelim Calcs'!$C$9)+'DT-Prelim Calcs'!$C$9</f>
        <v>17.685372945175494</v>
      </c>
      <c r="ID196" s="110">
        <f t="shared" si="230"/>
        <v>17.685372945175494</v>
      </c>
      <c r="IE196" s="2">
        <f t="shared" si="272"/>
        <v>2.1395940574819861E-12</v>
      </c>
      <c r="IF196" s="110">
        <f>IE196*'DT-Prelim Calcs'!$C$21/HZ$2/'DT-Prelim Calcs'!$C$19/'DT-Prelim Calcs'!$C$18*3.39*'DT-Prelim Calcs'!$C$20</f>
        <v>7.9463097039719055E-11</v>
      </c>
      <c r="IG196" s="88">
        <f t="shared" si="231"/>
        <v>1</v>
      </c>
      <c r="IH196" s="110">
        <f>IF195*'DT-Prelim Calcs'!$C$11+IH195</f>
        <v>12.304227581443174</v>
      </c>
      <c r="II196" s="110">
        <f>II195+0.5*IF196*'DT-Prelim Calcs'!$C$11^2+IH196*'DT-Prelim Calcs'!$C$11</f>
        <v>89.883569336545889</v>
      </c>
      <c r="IJ196" s="110">
        <f>MIN('Drive Train'!$G$35-ID195*'DT-Prelim Calcs'!$C$21*'Drive Train'!$G$38,IJ195+ID$2)</f>
        <v>11.108316434932775</v>
      </c>
      <c r="IK196" s="110">
        <f>'Drive Train'!$G$35-ID196*'DT-Prelim Calcs'!$C$21*'Drive Train'!$G$38</f>
        <v>11.108316434934205</v>
      </c>
      <c r="IL196" s="1">
        <f>IF(II196&gt;='Drive Train'!$G$30,1,0)</f>
        <v>1</v>
      </c>
      <c r="IM196" s="110">
        <f t="shared" si="273"/>
        <v>0</v>
      </c>
      <c r="IN196" s="119">
        <f>IN195+'DT-Prelim Calcs'!$C$11</f>
        <v>7.6800000000000059</v>
      </c>
      <c r="IO196" s="2">
        <f>IY196/'Drive Train'!$G$35</f>
        <v>0.87467058542785014</v>
      </c>
      <c r="IP196" s="88">
        <f>IW196*12*60/(PI() * 'Drive Train'!$G$17)/IO$2*IO196</f>
        <v>4110.8369398315144</v>
      </c>
      <c r="IQ196" s="2">
        <f>('DT-Prelim Calcs'!$C$6*IO196-IP196)/('DT-Prelim Calcs'!$C$6*IO196)*'DT-Prelim Calcs'!$C$7*IO196</f>
        <v>0.24077181224052288</v>
      </c>
      <c r="IR196" s="110">
        <f>IQ196/'DT-Prelim Calcs'!$C$7*('DT-Prelim Calcs'!$C$8-'DT-Prelim Calcs'!$C$9)+'DT-Prelim Calcs'!$C$9</f>
        <v>17.685372945166648</v>
      </c>
      <c r="IS196" s="110">
        <f t="shared" si="232"/>
        <v>17.685372945166648</v>
      </c>
      <c r="IT196" s="2">
        <f t="shared" si="274"/>
        <v>1.9544366125501256E-12</v>
      </c>
      <c r="IU196" s="110">
        <f>IT196*'DT-Prelim Calcs'!$C$21/IO$2/'DT-Prelim Calcs'!$C$19/'DT-Prelim Calcs'!$C$18*3.39*'DT-Prelim Calcs'!$C$20</f>
        <v>7.2586472961055126E-11</v>
      </c>
      <c r="IV196" s="88">
        <f t="shared" si="233"/>
        <v>1</v>
      </c>
      <c r="IW196" s="110">
        <f>IU195*'DT-Prelim Calcs'!$C$11+IW195</f>
        <v>12.304227581445224</v>
      </c>
      <c r="IX196" s="110">
        <f>IX195+0.5*IU196*'DT-Prelim Calcs'!$C$11^2+IW196*'DT-Prelim Calcs'!$C$11</f>
        <v>90.116287118002347</v>
      </c>
      <c r="IY196" s="110">
        <f>MIN('Drive Train'!$G$35-IS195*'DT-Prelim Calcs'!$C$21*'Drive Train'!$G$38,IY195+IS$2)</f>
        <v>11.108316434933696</v>
      </c>
      <c r="IZ196" s="110">
        <f>'Drive Train'!$G$35-IS196*'DT-Prelim Calcs'!$C$21*'Drive Train'!$G$38</f>
        <v>11.108316434935</v>
      </c>
      <c r="JA196" s="1">
        <f>IF(IX196&gt;='Drive Train'!$G$30,1,0)</f>
        <v>1</v>
      </c>
      <c r="JB196" s="110">
        <f t="shared" si="275"/>
        <v>0</v>
      </c>
      <c r="JC196" s="119">
        <f>JC195+'DT-Prelim Calcs'!$C$11</f>
        <v>7.6800000000000059</v>
      </c>
      <c r="JD196" s="2">
        <f>JN196/'Drive Train'!$G$35</f>
        <v>0.87467058542789278</v>
      </c>
      <c r="JE196" s="88">
        <f>JL196*12*60/(PI() * 'Drive Train'!$G$17)/JD$2*JD196</f>
        <v>4110.8369398321183</v>
      </c>
      <c r="JF196" s="2">
        <f>('DT-Prelim Calcs'!$C$6*JD196-JE196)/('DT-Prelim Calcs'!$C$6*JD196)*'DT-Prelim Calcs'!$C$7*JD196</f>
        <v>0.24077181224043723</v>
      </c>
      <c r="JG196" s="110">
        <f>JF196/'DT-Prelim Calcs'!$C$7*('DT-Prelim Calcs'!$C$8-'DT-Prelim Calcs'!$C$9)+'DT-Prelim Calcs'!$C$9</f>
        <v>17.685372945161419</v>
      </c>
      <c r="JH196" s="110">
        <f t="shared" si="234"/>
        <v>17.685372945161419</v>
      </c>
      <c r="JI196" s="2">
        <f t="shared" si="276"/>
        <v>1.8451629113513945E-12</v>
      </c>
      <c r="JJ196" s="110">
        <f>JI196*'DT-Prelim Calcs'!$C$21/JD$2/'DT-Prelim Calcs'!$C$19/'DT-Prelim Calcs'!$C$18*3.39*'DT-Prelim Calcs'!$C$20</f>
        <v>6.8528120540473539E-11</v>
      </c>
      <c r="JK196" s="88">
        <f t="shared" si="235"/>
        <v>1</v>
      </c>
      <c r="JL196" s="110">
        <f>JJ195*'DT-Prelim Calcs'!$C$11+JL195</f>
        <v>12.304227581446428</v>
      </c>
      <c r="JM196" s="110">
        <f>JM195+0.5*JJ196*'DT-Prelim Calcs'!$C$11^2+JL196*'DT-Prelim Calcs'!$C$11</f>
        <v>90.273919862163083</v>
      </c>
      <c r="JN196" s="110">
        <f>MIN('Drive Train'!$G$35-JH195*'DT-Prelim Calcs'!$C$21*'Drive Train'!$G$38,JN195+JH$2)</f>
        <v>11.108316434934238</v>
      </c>
      <c r="JO196" s="110">
        <f>'Drive Train'!$G$35-JH196*'DT-Prelim Calcs'!$C$21*'Drive Train'!$G$38</f>
        <v>11.108316434935471</v>
      </c>
      <c r="JP196" s="1">
        <f>IF(JM196&gt;='Drive Train'!$G$30,1,0)</f>
        <v>1</v>
      </c>
      <c r="JQ196" s="110">
        <f>MIN(JG196,'DT-Prelim Calcs'!$C$10)*'DT-Prelim Calcs'!$C$11*1000/60/60*(1-JP196)</f>
        <v>0</v>
      </c>
      <c r="JR196" s="119">
        <f>JR195+'DT-Prelim Calcs'!$C$11</f>
        <v>7.6800000000000059</v>
      </c>
      <c r="JS196" s="2">
        <f>KC196/'Drive Train'!$G$35</f>
        <v>0.87467058542790854</v>
      </c>
      <c r="JT196" s="88">
        <f>KA196*12*60/(PI() * 'Drive Train'!$G$17)/JS$2*JS196</f>
        <v>4110.8369398323393</v>
      </c>
      <c r="JU196" s="2">
        <f>('DT-Prelim Calcs'!$C$6*JS196-JT196)/('DT-Prelim Calcs'!$C$6*JS196)*'DT-Prelim Calcs'!$C$7*JS196</f>
        <v>0.240771812240406</v>
      </c>
      <c r="JV196" s="110">
        <f>JU196/'DT-Prelim Calcs'!$C$7*('DT-Prelim Calcs'!$C$8-'DT-Prelim Calcs'!$C$9)+'DT-Prelim Calcs'!$C$9</f>
        <v>17.685372945159514</v>
      </c>
      <c r="JW196" s="110">
        <f t="shared" si="236"/>
        <v>17.685372945159514</v>
      </c>
      <c r="JX196" s="2">
        <f t="shared" si="277"/>
        <v>1.8053059047673514E-12</v>
      </c>
      <c r="JY196" s="110">
        <f>JX196*'DT-Prelim Calcs'!$C$21/JS$2/'DT-Prelim Calcs'!$C$19/'DT-Prelim Calcs'!$C$18*3.39*'DT-Prelim Calcs'!$C$20</f>
        <v>6.7047857884655591E-11</v>
      </c>
      <c r="JZ196" s="88">
        <f t="shared" si="237"/>
        <v>1</v>
      </c>
      <c r="KA196" s="110">
        <f>JY195*'DT-Prelim Calcs'!$C$11+KA195</f>
        <v>12.304227581446868</v>
      </c>
      <c r="KB196" s="110">
        <f>KB195+0.5*JY196*'DT-Prelim Calcs'!$C$11^2+KA196*'DT-Prelim Calcs'!$C$11</f>
        <v>90.336009945494979</v>
      </c>
      <c r="KC196" s="110">
        <f>MIN('Drive Train'!$G$35-JW195*'DT-Prelim Calcs'!$C$21*'Drive Train'!$G$38,KC195+JW$2)</f>
        <v>11.108316434934437</v>
      </c>
      <c r="KD196" s="110">
        <f>'Drive Train'!$G$35-JW196*'DT-Prelim Calcs'!$C$21*'Drive Train'!$G$38</f>
        <v>11.108316434935643</v>
      </c>
      <c r="KE196" s="1">
        <f>IF(KB196&gt;='Drive Train'!$G$30,1,0)</f>
        <v>1</v>
      </c>
      <c r="KF196" s="110">
        <f>MIN(JV196,'DT-Prelim Calcs'!$C$10)*'DT-Prelim Calcs'!$C$11*1000/60/60*(1-KE196)</f>
        <v>0</v>
      </c>
      <c r="KG196" s="119">
        <f>KG195+'DT-Prelim Calcs'!$C$11</f>
        <v>7.6800000000000059</v>
      </c>
      <c r="KH196" s="2">
        <f>KR196/'Drive Train'!$G$35</f>
        <v>0.87467058542790721</v>
      </c>
      <c r="KI196" s="88">
        <f>KP196*12*60/(PI() * 'Drive Train'!$G$17)/KH$2*KH196</f>
        <v>4110.8369398323221</v>
      </c>
      <c r="KJ196" s="2">
        <f>('DT-Prelim Calcs'!$C$6*KH196-KI196)/('DT-Prelim Calcs'!$C$6*KH196)*'DT-Prelim Calcs'!$C$7*KH196</f>
        <v>0.24077181224040842</v>
      </c>
      <c r="KK196" s="110">
        <f>KJ196/'DT-Prelim Calcs'!$C$7*('DT-Prelim Calcs'!$C$8-'DT-Prelim Calcs'!$C$9)+'DT-Prelim Calcs'!$C$9</f>
        <v>17.685372945159664</v>
      </c>
      <c r="KL196" s="110">
        <f t="shared" si="238"/>
        <v>17.685372945159664</v>
      </c>
      <c r="KM196" s="2">
        <f t="shared" si="278"/>
        <v>1.8083867736606862E-12</v>
      </c>
      <c r="KN196" s="110">
        <f>KM196*'DT-Prelim Calcs'!$C$21/KH$2/'DT-Prelim Calcs'!$C$19/'DT-Prelim Calcs'!$C$18*3.39*'DT-Prelim Calcs'!$C$20</f>
        <v>6.7162279301644304E-11</v>
      </c>
      <c r="KO196" s="88">
        <f t="shared" si="239"/>
        <v>1</v>
      </c>
      <c r="KP196" s="110">
        <f>KN195*'DT-Prelim Calcs'!$C$11+KP195</f>
        <v>12.304227581446836</v>
      </c>
      <c r="KQ196" s="110">
        <f>KQ195+0.5*KN196*'DT-Prelim Calcs'!$C$11^2+KP196*'DT-Prelim Calcs'!$C$11</f>
        <v>90.331454509536059</v>
      </c>
      <c r="KR196" s="110">
        <f>MIN('Drive Train'!$G$35-KL195*'DT-Prelim Calcs'!$C$21*'Drive Train'!$G$38,KR195+KL$2)</f>
        <v>11.108316434934421</v>
      </c>
      <c r="KS196" s="110">
        <f>'Drive Train'!$G$35-KL196*'DT-Prelim Calcs'!$C$21*'Drive Train'!$G$38</f>
        <v>11.108316434935629</v>
      </c>
      <c r="KT196" s="1">
        <f>IF(KQ196&gt;='Drive Train'!$G$30,1,0)</f>
        <v>1</v>
      </c>
      <c r="KU196" s="110">
        <f>MIN(KK196,'DT-Prelim Calcs'!$C$10)*'DT-Prelim Calcs'!$C$11*1000/60/60*(1-KT196)</f>
        <v>0</v>
      </c>
      <c r="KV196" s="119">
        <f>KV195+'DT-Prelim Calcs'!$C$11</f>
        <v>7.6800000000000059</v>
      </c>
      <c r="KW196" s="2">
        <f>LG196/'Drive Train'!$G$35</f>
        <v>0.87467058542790832</v>
      </c>
      <c r="KX196" s="88">
        <f>LE196*12*60/(PI() * 'Drive Train'!$G$17)/KW$2*KW196</f>
        <v>4110.8369398323375</v>
      </c>
      <c r="KY196" s="2">
        <f>('DT-Prelim Calcs'!$C$6*KW196-KX196)/('DT-Prelim Calcs'!$C$6*KW196)*'DT-Prelim Calcs'!$C$7*KW196</f>
        <v>0.24077181224040625</v>
      </c>
      <c r="KZ196" s="110">
        <f>KY196/'DT-Prelim Calcs'!$C$7*('DT-Prelim Calcs'!$C$8-'DT-Prelim Calcs'!$C$9)+'DT-Prelim Calcs'!$C$9</f>
        <v>17.685372945159529</v>
      </c>
      <c r="LA196" s="110">
        <f t="shared" si="240"/>
        <v>17.685372945159529</v>
      </c>
      <c r="LB196" s="2">
        <f t="shared" si="279"/>
        <v>1.8055557049478921E-12</v>
      </c>
      <c r="LC196" s="110">
        <f>LB196*'DT-Prelim Calcs'!$C$21/KW$2/'DT-Prelim Calcs'!$C$19/'DT-Prelim Calcs'!$C$18*3.39*'DT-Prelim Calcs'!$C$20</f>
        <v>6.7057135296843876E-11</v>
      </c>
      <c r="LD196" s="88">
        <f t="shared" si="241"/>
        <v>1</v>
      </c>
      <c r="LE196" s="110">
        <f>LC195*'DT-Prelim Calcs'!$C$11+LE195</f>
        <v>12.304227581446867</v>
      </c>
      <c r="LF196" s="110">
        <f>LF195+0.5*LC196*'DT-Prelim Calcs'!$C$11^2+LE196*'DT-Prelim Calcs'!$C$11</f>
        <v>90.335794861019565</v>
      </c>
      <c r="LG196" s="110">
        <f>MIN('Drive Train'!$G$35-LA195*'DT-Prelim Calcs'!$C$21*'Drive Train'!$G$38,LG195+LA$2)</f>
        <v>11.108316434934435</v>
      </c>
      <c r="LH196" s="110">
        <f>'Drive Train'!$G$35-LA196*'DT-Prelim Calcs'!$C$21*'Drive Train'!$G$38</f>
        <v>11.108316434935642</v>
      </c>
      <c r="LI196" s="1">
        <f>IF(LF196&gt;='Drive Train'!$G$30,1,0)</f>
        <v>1</v>
      </c>
      <c r="LJ196" s="110">
        <f>MIN(KZ196,'DT-Prelim Calcs'!$C$10)*'DT-Prelim Calcs'!$C$11*1000/60/60*(1-LI196)</f>
        <v>0</v>
      </c>
      <c r="LK196" s="119">
        <f>LK195+'DT-Prelim Calcs'!$C$11</f>
        <v>7.6800000000000059</v>
      </c>
      <c r="LL196" s="2">
        <f>LV196/'Drive Train'!$G$35</f>
        <v>0.87467058542790754</v>
      </c>
      <c r="LM196" s="88">
        <f>LT196*12*60/(PI() * 'Drive Train'!$G$17)/LL$2*LL196</f>
        <v>4110.8369398323266</v>
      </c>
      <c r="LN196" s="2">
        <f>('DT-Prelim Calcs'!$C$6*LL196-LM196)/('DT-Prelim Calcs'!$C$6*LL196)*'DT-Prelim Calcs'!$C$7*LL196</f>
        <v>0.24077181224040778</v>
      </c>
      <c r="LO196" s="110">
        <f>LN196/'DT-Prelim Calcs'!$C$7*('DT-Prelim Calcs'!$C$8-'DT-Prelim Calcs'!$C$9)+'DT-Prelim Calcs'!$C$9</f>
        <v>17.685372945159621</v>
      </c>
      <c r="LP196" s="110">
        <f t="shared" si="242"/>
        <v>17.685372945159621</v>
      </c>
      <c r="LQ196" s="2">
        <f t="shared" si="280"/>
        <v>1.8075263508166017E-12</v>
      </c>
      <c r="LR196" s="110">
        <f>LQ196*'DT-Prelim Calcs'!$C$21/LL$2/'DT-Prelim Calcs'!$C$19/'DT-Prelim Calcs'!$C$18*3.39*'DT-Prelim Calcs'!$C$20</f>
        <v>6.7130323770773581E-11</v>
      </c>
      <c r="LS196" s="88">
        <f t="shared" si="243"/>
        <v>1</v>
      </c>
      <c r="LT196" s="110">
        <f>LR195*'DT-Prelim Calcs'!$C$11+LT195</f>
        <v>12.304227581446845</v>
      </c>
      <c r="LU196" s="110">
        <f>LU195+0.5*LR196*'DT-Prelim Calcs'!$C$11^2+LT196*'DT-Prelim Calcs'!$C$11</f>
        <v>90.332919277301244</v>
      </c>
      <c r="LV196" s="110">
        <f>MIN('Drive Train'!$G$35-LP195*'DT-Prelim Calcs'!$C$21*'Drive Train'!$G$38,LV195+LP$2)</f>
        <v>11.108316434934425</v>
      </c>
      <c r="LW196" s="110">
        <f>'Drive Train'!$G$35-LP196*'DT-Prelim Calcs'!$C$21*'Drive Train'!$G$38</f>
        <v>11.108316434935633</v>
      </c>
      <c r="LX196" s="1">
        <f>IF(LU196&gt;='Drive Train'!$G$30,1,0)</f>
        <v>1</v>
      </c>
      <c r="LY196" s="110">
        <f>MIN(LO196,'DT-Prelim Calcs'!$C$10)*'DT-Prelim Calcs'!$C$11*1000/60/60*(1-LX196)</f>
        <v>0</v>
      </c>
      <c r="LZ196" s="119">
        <f>LZ195+'DT-Prelim Calcs'!$C$11</f>
        <v>7.6800000000000059</v>
      </c>
    </row>
    <row r="197" spans="18:338" x14ac:dyDescent="0.2">
      <c r="R197" s="119">
        <f>R196+'DT-Prelim Calcs'!$C$11</f>
        <v>7.720000000000006</v>
      </c>
      <c r="S197" s="2">
        <f>AG197/'Drive Train'!$G$35</f>
        <v>0</v>
      </c>
      <c r="T197" s="88">
        <f>AE197*12*60/(PI() * 'Drive Train'!$G$17)/S$2*ABS(S197)</f>
        <v>0</v>
      </c>
      <c r="U197" s="2">
        <f>IF(OR(AD196=1,AND($C$32=Motors!$C$28,'DT-Prelim Calcs'!AI196=1)),0,IF(AG197=0,-(V196+$C$9)/($C$8-$C$9)*$C$7,($C$6*S197-T197)/($C$6*S197)*$C$7*S197))</f>
        <v>0</v>
      </c>
      <c r="V197" s="110">
        <f>IF(AND(AD196=1,AI196=1),0,ABS(U197/$C$7*($C$8-$C$9)+$C$9) *'Drive Train'!$K$55 + V196*(1-'Drive Train'!$K$55))</f>
        <v>0</v>
      </c>
      <c r="W197" s="110">
        <f t="shared" si="282"/>
        <v>0</v>
      </c>
      <c r="X197" s="2">
        <f>MAX(MIN(IF(AND(AI196=1,AG197&lt;0),-1,1)*(W197-$C$9)/($C$8-$C$9)*$C$7-$C$29*AE197/T$2 -  AI196*$C$29/2,X$2),MAX(X$4:X196)*-1)</f>
        <v>-0.19877611615902296</v>
      </c>
      <c r="Y197" s="110">
        <f t="shared" ref="Y197:Y204" si="283">IF(AND(AD196=1,AI196=1),0,X197*$C$21/S$2/$C$19/$C$18*3.39*$C$20)</f>
        <v>0</v>
      </c>
      <c r="Z197" s="110">
        <f t="shared" ref="Z197:Z205" si="284">ABS(Y197)</f>
        <v>0</v>
      </c>
      <c r="AA197" s="110">
        <f t="shared" ref="AA197:AA205" si="285">ABS(AG197)</f>
        <v>0</v>
      </c>
      <c r="AB197" s="110" t="e">
        <f t="shared" ref="AB197:AB205" si="286">IF(ABS(V197)&gt;=$U$2,6,NA())</f>
        <v>#N/A</v>
      </c>
      <c r="AC197" s="88">
        <f t="shared" si="244"/>
        <v>0</v>
      </c>
      <c r="AD197" s="1">
        <f t="shared" ref="AD197:AD205" si="287">IF(AND(AI197=1,AE197&lt;=0),1,0)</f>
        <v>1</v>
      </c>
      <c r="AE197" s="110">
        <f t="shared" ref="AE197:AE205" si="288">MAX(Y196*$C$11+AE196,0)</f>
        <v>0</v>
      </c>
      <c r="AF197" s="110" t="e">
        <f t="shared" ref="AF197:AF205" si="289">IF(ABS(X197)=$X$2,3,NA())</f>
        <v>#N/A</v>
      </c>
      <c r="AG197" s="110">
        <f>IF(AI196=0,MIN('Drive Train'!$G$35-W196*$C$21*'Drive Train'!$G$38,AG196+W$2)-$C$3,IF(AE196-1&lt;=0,0,IF($C$32=Motors!$C$26,MAX(ABS('Drive Train'!$G$35-W196*$C$21*'Drive Train'!$G$38)*-1,AG196-W$2),MAX(0,ABS('Drive Train'!$G$35-W196*$C$21*'Drive Train'!$G$38)*-1,AG196-W$2))))</f>
        <v>0</v>
      </c>
      <c r="AH197" s="110">
        <f>'Drive Train'!$G$35-ABS(W197)*'DT-Prelim Calcs'!$C$21*'Drive Train'!$G$38</f>
        <v>12.7</v>
      </c>
      <c r="AI197" s="1">
        <f>IF(AJ197&gt;='Drive Train'!$G$30,1,0)</f>
        <v>1</v>
      </c>
      <c r="AJ197" s="110">
        <f>AJ196+0.5*Y197*'DT-Prelim Calcs'!$C$11^2+AE197*'DT-Prelim Calcs'!$C$11</f>
        <v>27.383415475911544</v>
      </c>
      <c r="AK197" s="110">
        <f t="shared" ref="AK197:AK204" si="290">MIN(W197,$C$10)*$C$11*1000/60/60*(1-AI197)</f>
        <v>0</v>
      </c>
      <c r="AL197" s="119">
        <f>AL196+'DT-Prelim Calcs'!$C$11</f>
        <v>7.720000000000006</v>
      </c>
      <c r="AM197" s="2">
        <f>AW197/'Drive Train'!$G$35</f>
        <v>0.82861277420862178</v>
      </c>
      <c r="AN197" s="88">
        <f>AU197*12*60/(PI() * 'Drive Train'!$G$17)/AM$2*AM197</f>
        <v>3405.4190096175926</v>
      </c>
      <c r="AO197" s="2">
        <f>('DT-Prelim Calcs'!$C$6*AM197-AN197)/('DT-Prelim Calcs'!$C$6*AM197)*'DT-Prelim Calcs'!$C$7*AM197</f>
        <v>0.34614524390114204</v>
      </c>
      <c r="AP197" s="110">
        <f>AO197/'DT-Prelim Calcs'!$C$7*('DT-Prelim Calcs'!$C$8-'DT-Prelim Calcs'!$C$9)+'DT-Prelim Calcs'!$C$9</f>
        <v>24.112404947161856</v>
      </c>
      <c r="AQ197" s="110">
        <f t="shared" ref="AQ197:AQ204" si="291">MIN(AP197,AO$2)</f>
        <v>24.112404947161856</v>
      </c>
      <c r="AR197" s="2">
        <f t="shared" si="245"/>
        <v>0.1356031951476166</v>
      </c>
      <c r="AS197" s="110">
        <f>AR197*'DT-Prelim Calcs'!$C$21/AM$2/'DT-Prelim Calcs'!$C$19/'DT-Prelim Calcs'!$C$18*3.39*'DT-Prelim Calcs'!$C$20</f>
        <v>1.5108636823742541</v>
      </c>
      <c r="AT197" s="88">
        <f t="shared" ref="AT197:AT204" si="292">IF(AU197/AU$2&gt;0.99,1,0)</f>
        <v>0</v>
      </c>
      <c r="AU197" s="110">
        <f>AS196*'DT-Prelim Calcs'!$C$11+AU196</f>
        <v>35.864625780477738</v>
      </c>
      <c r="AV197" s="110">
        <f>AV196+0.5*AS197*'DT-Prelim Calcs'!$C$11^2+AU197*'DT-Prelim Calcs'!$C$11</f>
        <v>178.53014556934585</v>
      </c>
      <c r="AW197" s="110">
        <f>MIN('Drive Train'!$G$35-AQ196*'DT-Prelim Calcs'!$C$21*'Drive Train'!$G$38,AW196+AQ$2)</f>
        <v>10.523382232449496</v>
      </c>
      <c r="AX197" s="110">
        <f>'Drive Train'!$G$35-AQ197*'DT-Prelim Calcs'!$C$21*'Drive Train'!$G$38</f>
        <v>10.529883554755433</v>
      </c>
      <c r="AY197" s="1">
        <f>IF(AV197&gt;='Drive Train'!$G$30,1,0)</f>
        <v>1</v>
      </c>
      <c r="AZ197" s="110">
        <f t="shared" si="246"/>
        <v>0</v>
      </c>
      <c r="BA197" s="119">
        <f>BA196+'DT-Prelim Calcs'!$C$11</f>
        <v>7.720000000000006</v>
      </c>
      <c r="BB197" s="2">
        <f>BL197/'Drive Train'!$G$35</f>
        <v>0.8729416308897614</v>
      </c>
      <c r="BC197" s="88">
        <f>BJ197*12*60/(PI() * 'Drive Train'!$G$17)/BB$2*BB197</f>
        <v>4084.6605485264786</v>
      </c>
      <c r="BD197" s="2">
        <f>('DT-Prelim Calcs'!$C$6*BB197-BC197)/('DT-Prelim Calcs'!$C$6*BB197)*'DT-Prelim Calcs'!$C$7*BB197</f>
        <v>0.24465397122882124</v>
      </c>
      <c r="BE197" s="110">
        <f>BD197/'DT-Prelim Calcs'!$C$7*('DT-Prelim Calcs'!$C$8-'DT-Prelim Calcs'!$C$9)+'DT-Prelim Calcs'!$C$9</f>
        <v>17.922157110410375</v>
      </c>
      <c r="BF197" s="110">
        <f t="shared" ref="BF197:BF204" si="293">MIN(BE197,BD$2)</f>
        <v>17.922157110410375</v>
      </c>
      <c r="BG197" s="2">
        <f t="shared" si="247"/>
        <v>4.9414729896640752E-3</v>
      </c>
      <c r="BH197" s="110">
        <f>BG197*'DT-Prelim Calcs'!$C$21/BB$2/'DT-Prelim Calcs'!$C$19/'DT-Prelim Calcs'!$C$18*3.39*'DT-Prelim Calcs'!$C$20</f>
        <v>8.5644072661539797E-2</v>
      </c>
      <c r="BI197" s="88">
        <f t="shared" ref="BI197:BI204" si="294">IF(BJ197/BJ$2&gt;0.99,1,0)</f>
        <v>1</v>
      </c>
      <c r="BJ197" s="110">
        <f>BH196*'DT-Prelim Calcs'!$C$11+BJ196</f>
        <v>26.250199648390591</v>
      </c>
      <c r="BK197" s="110">
        <f>BK196+0.5*BH197*'DT-Prelim Calcs'!$C$11^2+BJ197*'DT-Prelim Calcs'!$C$11</f>
        <v>162.75762954623676</v>
      </c>
      <c r="BL197" s="110">
        <f>MIN('Drive Train'!$G$35-BF196*'DT-Prelim Calcs'!$C$21*'Drive Train'!$G$38,BL196+BF$2)</f>
        <v>11.086358712299969</v>
      </c>
      <c r="BM197" s="110">
        <f>'Drive Train'!$G$35-BF197*'DT-Prelim Calcs'!$C$21*'Drive Train'!$G$38</f>
        <v>11.087005860063066</v>
      </c>
      <c r="BN197" s="1">
        <f>IF(BK197&gt;='Drive Train'!$G$30,1,0)</f>
        <v>1</v>
      </c>
      <c r="BO197" s="110">
        <f t="shared" si="248"/>
        <v>0</v>
      </c>
      <c r="BP197" s="119">
        <f>BP196+'DT-Prelim Calcs'!$C$11</f>
        <v>7.720000000000006</v>
      </c>
      <c r="BQ197" s="2">
        <f>CA197/'Drive Train'!$G$35</f>
        <v>0.87465809525917981</v>
      </c>
      <c r="BR197" s="88">
        <f>BY197*12*60/(PI() * 'Drive Train'!$G$17)/BQ$2*BQ197</f>
        <v>4110.6508164410561</v>
      </c>
      <c r="BS197" s="2">
        <f>('DT-Prelim Calcs'!$C$6*BQ197-BR197)/('DT-Prelim Calcs'!$C$6*BQ197)*'DT-Prelim Calcs'!$C$7*BQ197</f>
        <v>0.24079913842813386</v>
      </c>
      <c r="BT197" s="110">
        <f>BS197/'DT-Prelim Calcs'!$C$7*('DT-Prelim Calcs'!$C$8-'DT-Prelim Calcs'!$C$9)+'DT-Prelim Calcs'!$C$9</f>
        <v>17.687039648808167</v>
      </c>
      <c r="BU197" s="110">
        <f t="shared" ref="BU197:BU204" si="295">MIN(BT197,BS$2)</f>
        <v>17.687039648808167</v>
      </c>
      <c r="BV197" s="2">
        <f t="shared" si="249"/>
        <v>3.4789360873893616E-5</v>
      </c>
      <c r="BW197" s="110">
        <f>BV197*'DT-Prelim Calcs'!$C$21/BQ$2/'DT-Prelim Calcs'!$C$19/'DT-Prelim Calcs'!$C$18*3.39*'DT-Prelim Calcs'!$C$20</f>
        <v>8.1830065908519473E-4</v>
      </c>
      <c r="BX197" s="88">
        <f t="shared" ref="BX197:BX204" si="296">IF(BY197/BY$2&gt;0.99,1,0)</f>
        <v>1</v>
      </c>
      <c r="BY197" s="110">
        <f>BW196*'DT-Prelim Calcs'!$C$11+BY196</f>
        <v>19.427125561526168</v>
      </c>
      <c r="BZ197" s="110">
        <f>BZ196+0.5*BW197*'DT-Prelim Calcs'!$C$11^2+BY197*'DT-Prelim Calcs'!$C$11</f>
        <v>133.73939673069972</v>
      </c>
      <c r="CA197" s="110">
        <f>MIN('Drive Train'!$G$35-BU196*'DT-Prelim Calcs'!$C$21*'Drive Train'!$G$38,CA196+BU$2)</f>
        <v>11.108157809791583</v>
      </c>
      <c r="CB197" s="110">
        <f>'Drive Train'!$G$35-BU197*'DT-Prelim Calcs'!$C$21*'Drive Train'!$G$38</f>
        <v>11.108166431607264</v>
      </c>
      <c r="CC197" s="1">
        <f>IF(BZ197&gt;='Drive Train'!$G$30,1,0)</f>
        <v>1</v>
      </c>
      <c r="CD197" s="110">
        <f t="shared" si="250"/>
        <v>0</v>
      </c>
      <c r="CE197" s="119">
        <f>CE196+'DT-Prelim Calcs'!$C$11</f>
        <v>7.720000000000006</v>
      </c>
      <c r="CF197" s="2">
        <f>CP197/'Drive Train'!$G$35</f>
        <v>0.87467056810282395</v>
      </c>
      <c r="CG197" s="88">
        <f>CN197*12*60/(PI() * 'Drive Train'!$G$17)/CF$2*CF197</f>
        <v>4110.8366869909487</v>
      </c>
      <c r="CH197" s="2">
        <f>('DT-Prelim Calcs'!$C$6*CF197-CG197)/('DT-Prelim Calcs'!$C$6*CF197)*'DT-Prelim Calcs'!$C$7*CF197</f>
        <v>0.2407718488576466</v>
      </c>
      <c r="CI197" s="110">
        <f>CH197/'DT-Prelim Calcs'!$C$7*('DT-Prelim Calcs'!$C$8-'DT-Prelim Calcs'!$C$9)+'DT-Prelim Calcs'!$C$9</f>
        <v>17.685375178551496</v>
      </c>
      <c r="CJ197" s="110">
        <f t="shared" ref="CJ197:CJ204" si="297">MIN(CI197,CH$2)</f>
        <v>17.685375178551496</v>
      </c>
      <c r="CK197" s="2">
        <f t="shared" si="251"/>
        <v>4.6658871377669442E-8</v>
      </c>
      <c r="CL197" s="110">
        <f>CK197*'DT-Prelim Calcs'!$C$21/CF$2/'DT-Prelim Calcs'!$C$19/'DT-Prelim Calcs'!$C$18*3.39*'DT-Prelim Calcs'!$C$20</f>
        <v>1.3863035040996261E-6</v>
      </c>
      <c r="CM197" s="88">
        <f t="shared" ref="CM197:CM204" si="298">IF(CN197/CN$2&gt;0.99,1,0)</f>
        <v>1</v>
      </c>
      <c r="CN197" s="110">
        <f>CL196*'DT-Prelim Calcs'!$C$11+CN196</f>
        <v>15.380283835473659</v>
      </c>
      <c r="CO197" s="110">
        <f>CO196+0.5*CL197*'DT-Prelim Calcs'!$C$11^2+CN197*'DT-Prelim Calcs'!$C$11</f>
        <v>110.70672213264795</v>
      </c>
      <c r="CP197" s="110">
        <f>MIN('Drive Train'!$G$35-CJ196*'DT-Prelim Calcs'!$C$21*'Drive Train'!$G$38,CP196+CJ$2)</f>
        <v>11.108316214905864</v>
      </c>
      <c r="CQ197" s="110">
        <f>'Drive Train'!$G$35-CJ197*'DT-Prelim Calcs'!$C$21*'Drive Train'!$G$38</f>
        <v>11.108316233930365</v>
      </c>
      <c r="CR197" s="1">
        <f>IF(CO197&gt;='Drive Train'!$G$30,1,0)</f>
        <v>1</v>
      </c>
      <c r="CS197" s="110">
        <f t="shared" si="252"/>
        <v>0</v>
      </c>
      <c r="CT197" s="119">
        <f>CT196+'DT-Prelim Calcs'!$C$11</f>
        <v>7.720000000000006</v>
      </c>
      <c r="CU197" s="2">
        <f>DE197/'Drive Train'!$G$35</f>
        <v>0.87467058542450993</v>
      </c>
      <c r="CV197" s="88">
        <f>DC197*12*60/(PI() * 'Drive Train'!$G$17)/CU$2*CU197</f>
        <v>4110.8369397839606</v>
      </c>
      <c r="CW197" s="2">
        <f>('DT-Prelim Calcs'!$C$6*CU197-CV197)/('DT-Prelim Calcs'!$C$6*CU197)*'DT-Prelim Calcs'!$C$7*CU197</f>
        <v>0.24077181224729452</v>
      </c>
      <c r="CX197" s="110">
        <f>CW197/'DT-Prelim Calcs'!$C$7*('DT-Prelim Calcs'!$C$8-'DT-Prelim Calcs'!$C$9)+'DT-Prelim Calcs'!$C$9</f>
        <v>17.685372945579665</v>
      </c>
      <c r="CY197" s="110">
        <f t="shared" ref="CY197:CY204" si="299">MIN(CX197,CW$2)</f>
        <v>17.685372945579665</v>
      </c>
      <c r="CZ197" s="2">
        <f t="shared" si="253"/>
        <v>1.0591777455104534E-11</v>
      </c>
      <c r="DA197" s="110">
        <f>CZ197*'DT-Prelim Calcs'!$C$21/CU$2/'DT-Prelim Calcs'!$C$19/'DT-Prelim Calcs'!$C$18*3.39*'DT-Prelim Calcs'!$C$20</f>
        <v>3.8025916905516893E-10</v>
      </c>
      <c r="DB197" s="88">
        <f t="shared" ref="DB197:DB204" si="300">IF(DC197/DC$2&gt;0.99,1,0)</f>
        <v>1</v>
      </c>
      <c r="DC197" s="110">
        <f>DA196*'DT-Prelim Calcs'!$C$11+DC196</f>
        <v>12.728511291051596</v>
      </c>
      <c r="DD197" s="110">
        <f>DD196+0.5*DA197*'DT-Prelim Calcs'!$C$11^2+DC197*'DT-Prelim Calcs'!$C$11</f>
        <v>93.65467550238219</v>
      </c>
      <c r="DE197" s="110">
        <f>MIN('Drive Train'!$G$35-CY196*'DT-Prelim Calcs'!$C$21*'Drive Train'!$G$38,DE196+CY$2)</f>
        <v>11.108316434891275</v>
      </c>
      <c r="DF197" s="110">
        <f>'Drive Train'!$G$35-CY197*'DT-Prelim Calcs'!$C$21*'Drive Train'!$G$38</f>
        <v>11.10831643489783</v>
      </c>
      <c r="DG197" s="1">
        <f>IF(DD197&gt;='Drive Train'!$G$30,1,0)</f>
        <v>1</v>
      </c>
      <c r="DH197" s="110">
        <f t="shared" si="254"/>
        <v>0</v>
      </c>
      <c r="DI197" s="119">
        <f>DI196+'DT-Prelim Calcs'!$C$11</f>
        <v>7.720000000000006</v>
      </c>
      <c r="DJ197" s="2">
        <f>DT197/'Drive Train'!$G$35</f>
        <v>0.87467058542861487</v>
      </c>
      <c r="DK197" s="88">
        <f>DR197*12*60/(PI() * 'Drive Train'!$G$17)/DJ$2*DJ197</f>
        <v>4110.8369398423247</v>
      </c>
      <c r="DL197" s="2">
        <f>('DT-Prelim Calcs'!$C$6*DJ197-DK197)/('DT-Prelim Calcs'!$C$6*DJ197)*'DT-Prelim Calcs'!$C$7*DJ197</f>
        <v>0.24077181223899122</v>
      </c>
      <c r="DM197" s="110">
        <f>DL197/'DT-Prelim Calcs'!$C$7*('DT-Prelim Calcs'!$C$8-'DT-Prelim Calcs'!$C$9)+'DT-Prelim Calcs'!$C$9</f>
        <v>17.685372945073226</v>
      </c>
      <c r="DN197" s="110">
        <f t="shared" ref="DN197:DN204" si="301">MIN(DM197,DL$2)</f>
        <v>17.685372945073226</v>
      </c>
      <c r="DO197" s="2">
        <f t="shared" si="255"/>
        <v>1.3877787807814457E-16</v>
      </c>
      <c r="DP197" s="110">
        <f>DO197*'DT-Prelim Calcs'!$C$21/DJ$2/'DT-Prelim Calcs'!$C$19/'DT-Prelim Calcs'!$C$18*3.39*'DT-Prelim Calcs'!$C$20</f>
        <v>5.8413336000243174E-15</v>
      </c>
      <c r="DQ197" s="88">
        <f t="shared" ref="DQ197:DQ204" si="302">IF(DR197/DR$2&gt;0.99,1,0)</f>
        <v>1</v>
      </c>
      <c r="DR197" s="110">
        <f>DP196*'DT-Prelim Calcs'!$C$11+DR196</f>
        <v>10.856671395411901</v>
      </c>
      <c r="DS197" s="110">
        <f>DS196+0.5*DP197*'DT-Prelim Calcs'!$C$11^2+DR197*'DT-Prelim Calcs'!$C$11</f>
        <v>80.84686466416332</v>
      </c>
      <c r="DT197" s="110">
        <f>MIN('Drive Train'!$G$35-DN196*'DT-Prelim Calcs'!$C$21*'Drive Train'!$G$38,DT196+DN$2)</f>
        <v>11.108316434943408</v>
      </c>
      <c r="DU197" s="110">
        <f>'Drive Train'!$G$35-DN197*'DT-Prelim Calcs'!$C$21*'Drive Train'!$G$38</f>
        <v>11.10831643494341</v>
      </c>
      <c r="DV197" s="1">
        <f>IF(DS197&gt;='Drive Train'!$G$30,1,0)</f>
        <v>1</v>
      </c>
      <c r="DW197" s="110">
        <f t="shared" si="256"/>
        <v>0</v>
      </c>
      <c r="DX197" s="119">
        <f>DX196+'DT-Prelim Calcs'!$C$11</f>
        <v>7.720000000000006</v>
      </c>
      <c r="DY197" s="2">
        <f>EI197/'Drive Train'!$G$35</f>
        <v>0.87467058542861498</v>
      </c>
      <c r="DZ197" s="88">
        <f>EG197*12*60/(PI() * 'Drive Train'!$G$17)/DY$2*DY197</f>
        <v>4110.8369398423247</v>
      </c>
      <c r="EA197" s="2">
        <f>('DT-Prelim Calcs'!$C$6*DY197-DZ197)/('DT-Prelim Calcs'!$C$6*DY197)*'DT-Prelim Calcs'!$C$7*DY197</f>
        <v>0.24077181223899125</v>
      </c>
      <c r="EB197" s="110">
        <f>EA197/'DT-Prelim Calcs'!$C$7*('DT-Prelim Calcs'!$C$8-'DT-Prelim Calcs'!$C$9)+'DT-Prelim Calcs'!$C$9</f>
        <v>17.685372945073226</v>
      </c>
      <c r="EC197" s="110">
        <f t="shared" ref="EC197:EC204" si="303">MIN(EB197,EA$2)</f>
        <v>17.685372945073226</v>
      </c>
      <c r="ED197" s="2">
        <f t="shared" si="257"/>
        <v>1.3877787807814457E-16</v>
      </c>
      <c r="EE197" s="110">
        <f>ED197*'DT-Prelim Calcs'!$C$21/DY$2/'DT-Prelim Calcs'!$C$19/'DT-Prelim Calcs'!$C$18*3.39*'DT-Prelim Calcs'!$C$20</f>
        <v>6.7003532470867188E-15</v>
      </c>
      <c r="EF197" s="88">
        <f t="shared" ref="EF197:EF204" si="304">IF(EG197/EG$2&gt;0.99,1,0)</f>
        <v>1</v>
      </c>
      <c r="EG197" s="110">
        <f>EE196*'DT-Prelim Calcs'!$C$11+EG196</f>
        <v>9.4647904472821693</v>
      </c>
      <c r="EH197" s="110">
        <f>EH196+0.5*EE197*'DT-Prelim Calcs'!$C$11^2+EG197*'DT-Prelim Calcs'!$C$11</f>
        <v>70.991927107159142</v>
      </c>
      <c r="EI197" s="110">
        <f>MIN('Drive Train'!$G$35-EC196*'DT-Prelim Calcs'!$C$21*'Drive Train'!$G$38,EI196+EC$2)</f>
        <v>11.10831643494341</v>
      </c>
      <c r="EJ197" s="110">
        <f>'Drive Train'!$G$35-EC197*'DT-Prelim Calcs'!$C$21*'Drive Train'!$G$38</f>
        <v>11.10831643494341</v>
      </c>
      <c r="EK197" s="1">
        <f>IF(EH197&gt;='Drive Train'!$G$30,1,0)</f>
        <v>1</v>
      </c>
      <c r="EL197" s="110">
        <f t="shared" si="258"/>
        <v>0</v>
      </c>
      <c r="EM197" s="119">
        <f>EM196+'DT-Prelim Calcs'!$C$11</f>
        <v>7.720000000000006</v>
      </c>
      <c r="EN197" s="2">
        <f>EX197/'Drive Train'!$G$35</f>
        <v>0.87467058542861498</v>
      </c>
      <c r="EO197" s="88">
        <f>EV197*12*60/(PI() * 'Drive Train'!$G$17)/EN$2*EN197</f>
        <v>4110.8369398423256</v>
      </c>
      <c r="EP197" s="2">
        <f>('DT-Prelim Calcs'!$C$6*EN197-EO197)/('DT-Prelim Calcs'!$C$6*EN197)*'DT-Prelim Calcs'!$C$7*EN197</f>
        <v>0.24077181223899105</v>
      </c>
      <c r="EQ197" s="110">
        <f>EP197/'DT-Prelim Calcs'!$C$7*('DT-Prelim Calcs'!$C$8-'DT-Prelim Calcs'!$C$9)+'DT-Prelim Calcs'!$C$9</f>
        <v>17.685372945073215</v>
      </c>
      <c r="ER197" s="110">
        <f t="shared" ref="ER197:ER204" si="305">MIN(EQ197,EP$2)</f>
        <v>17.685372945073215</v>
      </c>
      <c r="ES197" s="2">
        <f t="shared" si="259"/>
        <v>-8.3266726846886741E-17</v>
      </c>
      <c r="ET197" s="110">
        <f>ES197*'DT-Prelim Calcs'!$C$21/EN$2/'DT-Prelim Calcs'!$C$19/'DT-Prelim Calcs'!$C$18*3.39*'DT-Prelim Calcs'!$C$20</f>
        <v>-4.5356237364894706E-15</v>
      </c>
      <c r="EU197" s="88">
        <f t="shared" ref="EU197:EU204" si="306">IF(EV197/EV$2&gt;0.99,1,0)</f>
        <v>1</v>
      </c>
      <c r="EV197" s="110">
        <f>ET196*'DT-Prelim Calcs'!$C$11+EV196</f>
        <v>8.3892460782728335</v>
      </c>
      <c r="EW197" s="110">
        <f>EW196+0.5*ET197*'DT-Prelim Calcs'!$C$11^2+EV197*'DT-Prelim Calcs'!$C$11</f>
        <v>63.221536070824541</v>
      </c>
      <c r="EX197" s="110">
        <f>MIN('Drive Train'!$G$35-ER196*'DT-Prelim Calcs'!$C$21*'Drive Train'!$G$38,EX196+ER$2)</f>
        <v>11.10831643494341</v>
      </c>
      <c r="EY197" s="110">
        <f>'Drive Train'!$G$35-ER197*'DT-Prelim Calcs'!$C$21*'Drive Train'!$G$38</f>
        <v>11.10831643494341</v>
      </c>
      <c r="EZ197" s="1">
        <f>IF(EW197&gt;='Drive Train'!$G$30,1,0)</f>
        <v>1</v>
      </c>
      <c r="FA197" s="110">
        <f t="shared" si="260"/>
        <v>0</v>
      </c>
      <c r="FB197" s="119">
        <f>FB196+'DT-Prelim Calcs'!$C$11</f>
        <v>7.720000000000006</v>
      </c>
      <c r="FC197" s="2">
        <f>FM197/'Drive Train'!$G$35</f>
        <v>0.87467058542861498</v>
      </c>
      <c r="FD197" s="88">
        <f>FK197*12*60/(PI() * 'Drive Train'!$G$17)/FC$2*FC197</f>
        <v>4110.8369398423247</v>
      </c>
      <c r="FE197" s="2">
        <f>('DT-Prelim Calcs'!$C$6*FC197-FD197)/('DT-Prelim Calcs'!$C$6*FC197)*'DT-Prelim Calcs'!$C$7*FC197</f>
        <v>0.24077181223899125</v>
      </c>
      <c r="FF197" s="110">
        <f>FE197/'DT-Prelim Calcs'!$C$7*('DT-Prelim Calcs'!$C$8-'DT-Prelim Calcs'!$C$9)+'DT-Prelim Calcs'!$C$9</f>
        <v>17.685372945073226</v>
      </c>
      <c r="FG197" s="110">
        <f t="shared" ref="FG197:FG204" si="307">MIN(FF197,FE$2)</f>
        <v>17.685372945073226</v>
      </c>
      <c r="FH197" s="2">
        <f t="shared" si="261"/>
        <v>1.1102230246251565E-16</v>
      </c>
      <c r="FI197" s="110">
        <f>FH197*'DT-Prelim Calcs'!$C$21/FC$2/'DT-Prelim Calcs'!$C$19/'DT-Prelim Calcs'!$C$18*3.39*'DT-Prelim Calcs'!$C$20</f>
        <v>6.7347140329692135E-15</v>
      </c>
      <c r="FJ197" s="88">
        <f t="shared" ref="FJ197:FJ204" si="308">IF(FK197/FK$2&gt;0.99,1,0)</f>
        <v>1</v>
      </c>
      <c r="FK197" s="110">
        <f>FI196*'DT-Prelim Calcs'!$C$11+FK196</f>
        <v>7.5332005600817276</v>
      </c>
      <c r="FL197" s="110">
        <f>FL196+0.5*FI197*'DT-Prelim Calcs'!$C$11^2+FK197*'DT-Prelim Calcs'!$C$11</f>
        <v>56.960387330152173</v>
      </c>
      <c r="FM197" s="110">
        <f>MIN('Drive Train'!$G$35-FG196*'DT-Prelim Calcs'!$C$21*'Drive Train'!$G$38,FM196+FG$2)</f>
        <v>11.10831643494341</v>
      </c>
      <c r="FN197" s="110">
        <f>'Drive Train'!$G$35-FG197*'DT-Prelim Calcs'!$C$21*'Drive Train'!$G$38</f>
        <v>11.10831643494341</v>
      </c>
      <c r="FO197" s="1">
        <f>IF(FL197&gt;='Drive Train'!$G$30,1,0)</f>
        <v>1</v>
      </c>
      <c r="FP197" s="110">
        <f t="shared" si="262"/>
        <v>0</v>
      </c>
      <c r="FQ197" s="119">
        <f>FQ196+'DT-Prelim Calcs'!$C$11</f>
        <v>7.720000000000006</v>
      </c>
      <c r="FR197" s="2">
        <f>GB197/'Drive Train'!$G$35</f>
        <v>0.87467058542861498</v>
      </c>
      <c r="FS197" s="88">
        <f>FZ197*12*60/(PI() * 'Drive Train'!$G$17)/FR$2*FR197</f>
        <v>4110.8369398423247</v>
      </c>
      <c r="FT197" s="2">
        <f>('DT-Prelim Calcs'!$C$6*FR197-FS197)/('DT-Prelim Calcs'!$C$6*FR197)*'DT-Prelim Calcs'!$C$7*FR197</f>
        <v>0.24077181223899125</v>
      </c>
      <c r="FU197" s="110">
        <f>FT197/'DT-Prelim Calcs'!$C$7*('DT-Prelim Calcs'!$C$8-'DT-Prelim Calcs'!$C$9)+'DT-Prelim Calcs'!$C$9</f>
        <v>17.685372945073226</v>
      </c>
      <c r="FV197" s="110">
        <f t="shared" ref="FV197:FV204" si="309">MIN(FU197,FT$2)</f>
        <v>17.685372945073226</v>
      </c>
      <c r="FW197" s="2">
        <f t="shared" si="263"/>
        <v>1.3877787807814457E-16</v>
      </c>
      <c r="FX197" s="110">
        <f>FW197*'DT-Prelim Calcs'!$C$21/FR$2/'DT-Prelim Calcs'!$C$19/'DT-Prelim Calcs'!$C$18*3.39*'DT-Prelim Calcs'!$C$20</f>
        <v>9.2774121882739154E-15</v>
      </c>
      <c r="FY197" s="88">
        <f t="shared" ref="FY197:FY204" si="310">IF(FZ197/FZ$2&gt;0.99,1,0)</f>
        <v>1</v>
      </c>
      <c r="FZ197" s="110">
        <f>FX196*'DT-Prelim Calcs'!$C$11+FZ196</f>
        <v>6.8356819897037893</v>
      </c>
      <c r="GA197" s="110">
        <f>GA196+0.5*FX197*'DT-Prelim Calcs'!$C$11^2+FZ197*'DT-Prelim Calcs'!$C$11</f>
        <v>51.814917115807042</v>
      </c>
      <c r="GB197" s="110">
        <f>MIN('Drive Train'!$G$35-FV196*'DT-Prelim Calcs'!$C$21*'Drive Train'!$G$38,GB196+FV$2)</f>
        <v>11.10831643494341</v>
      </c>
      <c r="GC197" s="110">
        <f>'Drive Train'!$G$35-FV197*'DT-Prelim Calcs'!$C$21*'Drive Train'!$G$38</f>
        <v>11.10831643494341</v>
      </c>
      <c r="GD197" s="1">
        <f>IF(GA197&gt;='Drive Train'!$G$30,1,0)</f>
        <v>1</v>
      </c>
      <c r="GE197" s="110">
        <f t="shared" si="264"/>
        <v>0</v>
      </c>
      <c r="GF197" s="119">
        <f>GF196+'DT-Prelim Calcs'!$C$11</f>
        <v>7.720000000000006</v>
      </c>
      <c r="GG197" s="2">
        <f>GQ197/'Drive Train'!$G$35</f>
        <v>0.87467058542717191</v>
      </c>
      <c r="GH197" s="88">
        <f>GO197*12*60/(PI() * 'Drive Train'!$G$17)/GG$2*GG197</f>
        <v>4110.8369398219284</v>
      </c>
      <c r="GI197" s="2">
        <f>('DT-Prelim Calcs'!$C$6*GG197-GH197)/('DT-Prelim Calcs'!$C$6*GG197)*'DT-Prelim Calcs'!$C$7*GG197</f>
        <v>0.24077181224188096</v>
      </c>
      <c r="GJ197" s="110">
        <f>GI197/'DT-Prelim Calcs'!$C$7*('DT-Prelim Calcs'!$C$8-'DT-Prelim Calcs'!$C$9)+'DT-Prelim Calcs'!$C$9</f>
        <v>17.685372945249476</v>
      </c>
      <c r="GK197" s="110">
        <f t="shared" si="265"/>
        <v>17.685372945249476</v>
      </c>
      <c r="GL197" s="2">
        <f t="shared" si="266"/>
        <v>3.6872171982338386E-12</v>
      </c>
      <c r="GM197" s="110">
        <f>GL197*'DT-Prelim Calcs'!$C$21/GG$2/'DT-Prelim Calcs'!$C$19/'DT-Prelim Calcs'!$C$18*3.39*'DT-Prelim Calcs'!$C$20</f>
        <v>1.3694078884038188E-10</v>
      </c>
      <c r="GN197" s="88">
        <f t="shared" ref="GN197:GN204" si="311">IF(GO197/GO$2&gt;0.99,1,0)</f>
        <v>1</v>
      </c>
      <c r="GO197" s="110">
        <f>GM196*'DT-Prelim Calcs'!$C$11+GO196</f>
        <v>12.304227581426071</v>
      </c>
      <c r="GP197" s="110">
        <f>GP196+0.5*GM197*'DT-Prelim Calcs'!$C$11^2+GO197*'DT-Prelim Calcs'!$C$11</f>
        <v>88.910333279669459</v>
      </c>
      <c r="GQ197" s="110">
        <f>MIN('Drive Train'!$G$35-GK196*'DT-Prelim Calcs'!$C$21*'Drive Train'!$G$38,GQ196+GK$2)</f>
        <v>11.108316434925083</v>
      </c>
      <c r="GR197" s="110">
        <f>'Drive Train'!$G$35-GK197*'DT-Prelim Calcs'!$C$21*'Drive Train'!$G$38</f>
        <v>11.108316434927547</v>
      </c>
      <c r="GS197" s="1">
        <f>IF(GP197&gt;='Drive Train'!$G$30,1,0)</f>
        <v>1</v>
      </c>
      <c r="GT197" s="110">
        <f t="shared" si="267"/>
        <v>0</v>
      </c>
      <c r="GU197" s="119">
        <f>GU196+'DT-Prelim Calcs'!$C$11</f>
        <v>7.720000000000006</v>
      </c>
      <c r="GV197" s="2">
        <f>HF197/'Drive Train'!$G$35</f>
        <v>0.87467058542758347</v>
      </c>
      <c r="GW197" s="88">
        <f>HD197*12*60/(PI() * 'Drive Train'!$G$17)/GV$2*GV197</f>
        <v>4110.8369398277446</v>
      </c>
      <c r="GX197" s="2">
        <f>('DT-Prelim Calcs'!$C$6*GV197-GW197)/('DT-Prelim Calcs'!$C$6*GV197)*'DT-Prelim Calcs'!$C$7*GV197</f>
        <v>0.24077181224105706</v>
      </c>
      <c r="GY197" s="110">
        <f>GX197/'DT-Prelim Calcs'!$C$7*('DT-Prelim Calcs'!$C$8-'DT-Prelim Calcs'!$C$9)+'DT-Prelim Calcs'!$C$9</f>
        <v>17.685372945199227</v>
      </c>
      <c r="GZ197" s="110">
        <f t="shared" ref="GZ197:GZ204" si="312">MIN(GY197,GX$2)</f>
        <v>17.685372945199227</v>
      </c>
      <c r="HA197" s="2">
        <f t="shared" si="268"/>
        <v>2.6359470162162779E-12</v>
      </c>
      <c r="HB197" s="110">
        <f>HA197*'DT-Prelim Calcs'!$C$21/GV$2/'DT-Prelim Calcs'!$C$19/'DT-Prelim Calcs'!$C$18*3.39*'DT-Prelim Calcs'!$C$20</f>
        <v>9.7897315057819318E-11</v>
      </c>
      <c r="HC197" s="88">
        <f t="shared" ref="HC197:HC204" si="313">IF(HD197/HD$2&gt;0.99,1,0)</f>
        <v>1</v>
      </c>
      <c r="HD197" s="110">
        <f>HB196*'DT-Prelim Calcs'!$C$11+HD196</f>
        <v>12.304227581437692</v>
      </c>
      <c r="HE197" s="110">
        <f>HE196+0.5*HB197*'DT-Prelim Calcs'!$C$11^2+HD197*'DT-Prelim Calcs'!$C$11</f>
        <v>89.577950303742668</v>
      </c>
      <c r="HF197" s="110">
        <f>MIN('Drive Train'!$G$35-GZ196*'DT-Prelim Calcs'!$C$21*'Drive Train'!$G$38,HF196+GZ$2)</f>
        <v>11.108316434930309</v>
      </c>
      <c r="HG197" s="110">
        <f>'Drive Train'!$G$35-GZ197*'DT-Prelim Calcs'!$C$21*'Drive Train'!$G$38</f>
        <v>11.108316434932069</v>
      </c>
      <c r="HH197" s="1">
        <f>IF(HE197&gt;='Drive Train'!$G$30,1,0)</f>
        <v>1</v>
      </c>
      <c r="HI197" s="110">
        <f t="shared" si="269"/>
        <v>0</v>
      </c>
      <c r="HJ197" s="119">
        <f>HJ196+'DT-Prelim Calcs'!$C$11</f>
        <v>7.720000000000006</v>
      </c>
      <c r="HK197" s="2">
        <f>HU197/'Drive Train'!$G$35</f>
        <v>0.87467058542778287</v>
      </c>
      <c r="HL197" s="88">
        <f>HS197*12*60/(PI() * 'Drive Train'!$G$17)/HK$2*HK197</f>
        <v>4110.8369398305631</v>
      </c>
      <c r="HM197" s="2">
        <f>('DT-Prelim Calcs'!$C$6*HK197-HL197)/('DT-Prelim Calcs'!$C$6*HK197)*'DT-Prelim Calcs'!$C$7*HK197</f>
        <v>0.24077181224065769</v>
      </c>
      <c r="HN197" s="110">
        <f>HM197/'DT-Prelim Calcs'!$C$7*('DT-Prelim Calcs'!$C$8-'DT-Prelim Calcs'!$C$9)+'DT-Prelim Calcs'!$C$9</f>
        <v>17.685372945174866</v>
      </c>
      <c r="HO197" s="110">
        <f t="shared" ref="HO197:HO204" si="314">MIN(HN197,HM$2)</f>
        <v>17.685372945174866</v>
      </c>
      <c r="HP197" s="2">
        <f t="shared" si="270"/>
        <v>2.126437914640178E-12</v>
      </c>
      <c r="HQ197" s="110">
        <f>HP197*'DT-Prelim Calcs'!$C$21/HK$2/'DT-Prelim Calcs'!$C$19/'DT-Prelim Calcs'!$C$18*3.39*'DT-Prelim Calcs'!$C$20</f>
        <v>7.8974486664469951E-11</v>
      </c>
      <c r="HR197" s="88">
        <f t="shared" ref="HR197:HR204" si="315">IF(HS197/HS$2&gt;0.99,1,0)</f>
        <v>1</v>
      </c>
      <c r="HS197" s="110">
        <f>HQ196*'DT-Prelim Calcs'!$C$11+HS196</f>
        <v>12.304227581443321</v>
      </c>
      <c r="HT197" s="110">
        <f>HT196+0.5*HQ197*'DT-Prelim Calcs'!$C$11^2+HS197*'DT-Prelim Calcs'!$C$11</f>
        <v>90.046673068535682</v>
      </c>
      <c r="HU197" s="110">
        <f>MIN('Drive Train'!$G$35-HO196*'DT-Prelim Calcs'!$C$21*'Drive Train'!$G$38,HU196+HO$2)</f>
        <v>11.108316434932842</v>
      </c>
      <c r="HV197" s="110">
        <f>'Drive Train'!$G$35-HO197*'DT-Prelim Calcs'!$C$21*'Drive Train'!$G$38</f>
        <v>11.108316434934261</v>
      </c>
      <c r="HW197" s="1">
        <f>IF(HT197&gt;='Drive Train'!$G$30,1,0)</f>
        <v>1</v>
      </c>
      <c r="HX197" s="110">
        <f t="shared" si="271"/>
        <v>0</v>
      </c>
      <c r="HY197" s="119">
        <f>HY196+'DT-Prelim Calcs'!$C$11</f>
        <v>7.720000000000006</v>
      </c>
      <c r="HZ197" s="2">
        <f>IJ197/'Drive Train'!$G$35</f>
        <v>0.87467058542789011</v>
      </c>
      <c r="IA197" s="88">
        <f>IH197*12*60/(PI() * 'Drive Train'!$G$17)/HZ$2*HZ197</f>
        <v>4110.8369398320792</v>
      </c>
      <c r="IB197" s="2">
        <f>('DT-Prelim Calcs'!$C$6*HZ197-IA197)/('DT-Prelim Calcs'!$C$6*HZ197)*'DT-Prelim Calcs'!$C$7*HZ197</f>
        <v>0.24077181224044295</v>
      </c>
      <c r="IC197" s="110">
        <f>IB197/'DT-Prelim Calcs'!$C$7*('DT-Prelim Calcs'!$C$8-'DT-Prelim Calcs'!$C$9)+'DT-Prelim Calcs'!$C$9</f>
        <v>17.685372945161767</v>
      </c>
      <c r="ID197" s="110">
        <f t="shared" ref="ID197:ID204" si="316">MIN(IC197,IB$2)</f>
        <v>17.685372945161767</v>
      </c>
      <c r="IE197" s="2">
        <f t="shared" si="272"/>
        <v>1.8523516054358424E-12</v>
      </c>
      <c r="IF197" s="110">
        <f>IE197*'DT-Prelim Calcs'!$C$21/HZ$2/'DT-Prelim Calcs'!$C$19/'DT-Prelim Calcs'!$C$18*3.39*'DT-Prelim Calcs'!$C$20</f>
        <v>6.879510384678051E-11</v>
      </c>
      <c r="IG197" s="88">
        <f t="shared" ref="IG197:IG204" si="317">IF(IH197/IH$2&gt;0.99,1,0)</f>
        <v>1</v>
      </c>
      <c r="IH197" s="110">
        <f>IF196*'DT-Prelim Calcs'!$C$11+IH196</f>
        <v>12.304227581446352</v>
      </c>
      <c r="II197" s="110">
        <f>II196+0.5*IF197*'DT-Prelim Calcs'!$C$11^2+IH197*'DT-Prelim Calcs'!$C$11</f>
        <v>90.375738439803797</v>
      </c>
      <c r="IJ197" s="110">
        <f>MIN('Drive Train'!$G$35-ID196*'DT-Prelim Calcs'!$C$21*'Drive Train'!$G$38,IJ196+ID$2)</f>
        <v>11.108316434934205</v>
      </c>
      <c r="IK197" s="110">
        <f>'Drive Train'!$G$35-ID197*'DT-Prelim Calcs'!$C$21*'Drive Train'!$G$38</f>
        <v>11.108316434935441</v>
      </c>
      <c r="IL197" s="1">
        <f>IF(II197&gt;='Drive Train'!$G$30,1,0)</f>
        <v>1</v>
      </c>
      <c r="IM197" s="110">
        <f t="shared" si="273"/>
        <v>0</v>
      </c>
      <c r="IN197" s="119">
        <f>IN196+'DT-Prelim Calcs'!$C$11</f>
        <v>7.720000000000006</v>
      </c>
      <c r="IO197" s="2">
        <f>IY197/'Drive Train'!$G$35</f>
        <v>0.87467058542795284</v>
      </c>
      <c r="IP197" s="88">
        <f>IW197*12*60/(PI() * 'Drive Train'!$G$17)/IO$2*IO197</f>
        <v>4110.8369398329678</v>
      </c>
      <c r="IQ197" s="2">
        <f>('DT-Prelim Calcs'!$C$6*IO197-IP197)/('DT-Prelim Calcs'!$C$6*IO197)*'DT-Prelim Calcs'!$C$7*IO197</f>
        <v>0.24077181224031688</v>
      </c>
      <c r="IR197" s="110">
        <f>IQ197/'DT-Prelim Calcs'!$C$7*('DT-Prelim Calcs'!$C$8-'DT-Prelim Calcs'!$C$9)+'DT-Prelim Calcs'!$C$9</f>
        <v>17.685372945154079</v>
      </c>
      <c r="IS197" s="110">
        <f t="shared" ref="IS197:IS204" si="318">MIN(IR197,IQ$2)</f>
        <v>17.685372945154079</v>
      </c>
      <c r="IT197" s="2">
        <f t="shared" si="274"/>
        <v>1.6915358003188885E-12</v>
      </c>
      <c r="IU197" s="110">
        <f>IT197*'DT-Prelim Calcs'!$C$21/IO$2/'DT-Prelim Calcs'!$C$19/'DT-Prelim Calcs'!$C$18*3.39*'DT-Prelim Calcs'!$C$20</f>
        <v>6.2822512044685058E-11</v>
      </c>
      <c r="IV197" s="88">
        <f t="shared" ref="IV197:IV204" si="319">IF(IW197/IW$2&gt;0.99,1,0)</f>
        <v>1</v>
      </c>
      <c r="IW197" s="110">
        <f>IU196*'DT-Prelim Calcs'!$C$11+IW196</f>
        <v>12.304227581448128</v>
      </c>
      <c r="IX197" s="110">
        <f>IX196+0.5*IU197*'DT-Prelim Calcs'!$C$11^2+IW197*'DT-Prelim Calcs'!$C$11</f>
        <v>90.608456221260326</v>
      </c>
      <c r="IY197" s="110">
        <f>MIN('Drive Train'!$G$35-IS196*'DT-Prelim Calcs'!$C$21*'Drive Train'!$G$38,IY196+IS$2)</f>
        <v>11.108316434935</v>
      </c>
      <c r="IZ197" s="110">
        <f>'Drive Train'!$G$35-IS197*'DT-Prelim Calcs'!$C$21*'Drive Train'!$G$38</f>
        <v>11.108316434936132</v>
      </c>
      <c r="JA197" s="1">
        <f>IF(IX197&gt;='Drive Train'!$G$30,1,0)</f>
        <v>1</v>
      </c>
      <c r="JB197" s="110">
        <f t="shared" si="275"/>
        <v>0</v>
      </c>
      <c r="JC197" s="119">
        <f>JC196+'DT-Prelim Calcs'!$C$11</f>
        <v>7.720000000000006</v>
      </c>
      <c r="JD197" s="2">
        <f>JN197/'Drive Train'!$G$35</f>
        <v>0.87467058542798992</v>
      </c>
      <c r="JE197" s="88">
        <f>JL197*12*60/(PI() * 'Drive Train'!$G$17)/JD$2*JD197</f>
        <v>4110.8369398334899</v>
      </c>
      <c r="JF197" s="2">
        <f>('DT-Prelim Calcs'!$C$6*JD197-JE197)/('DT-Prelim Calcs'!$C$6*JD197)*'DT-Prelim Calcs'!$C$7*JD197</f>
        <v>0.24077181224024308</v>
      </c>
      <c r="JG197" s="110">
        <f>JF197/'DT-Prelim Calcs'!$C$7*('DT-Prelim Calcs'!$C$8-'DT-Prelim Calcs'!$C$9)+'DT-Prelim Calcs'!$C$9</f>
        <v>17.685372945149581</v>
      </c>
      <c r="JH197" s="110">
        <f t="shared" ref="JH197:JH204" si="320">MIN(JG197,JF$2)</f>
        <v>17.685372945149581</v>
      </c>
      <c r="JI197" s="2">
        <f t="shared" si="276"/>
        <v>1.5974443989819065E-12</v>
      </c>
      <c r="JJ197" s="110">
        <f>JI197*'DT-Prelim Calcs'!$C$21/JD$2/'DT-Prelim Calcs'!$C$19/'DT-Prelim Calcs'!$C$18*3.39*'DT-Prelim Calcs'!$C$20</f>
        <v>5.932802012043522E-11</v>
      </c>
      <c r="JK197" s="88">
        <f t="shared" ref="JK197:JK204" si="321">IF(JL197/JL$2&gt;0.99,1,0)</f>
        <v>1</v>
      </c>
      <c r="JL197" s="110">
        <f>JJ196*'DT-Prelim Calcs'!$C$11+JL196</f>
        <v>12.304227581449169</v>
      </c>
      <c r="JM197" s="110">
        <f>JM196+0.5*JJ197*'DT-Prelim Calcs'!$C$11^2+JL197*'DT-Prelim Calcs'!$C$11</f>
        <v>90.766088965421091</v>
      </c>
      <c r="JN197" s="110">
        <f>MIN('Drive Train'!$G$35-JH196*'DT-Prelim Calcs'!$C$21*'Drive Train'!$G$38,JN196+JH$2)</f>
        <v>11.108316434935471</v>
      </c>
      <c r="JO197" s="110">
        <f>'Drive Train'!$G$35-JH197*'DT-Prelim Calcs'!$C$21*'Drive Train'!$G$38</f>
        <v>11.108316434936537</v>
      </c>
      <c r="JP197" s="1">
        <f>IF(JM197&gt;='Drive Train'!$G$30,1,0)</f>
        <v>1</v>
      </c>
      <c r="JQ197" s="110">
        <f>MIN(JG197,'DT-Prelim Calcs'!$C$10)*'DT-Prelim Calcs'!$C$11*1000/60/60*(1-JP197)</f>
        <v>0</v>
      </c>
      <c r="JR197" s="119">
        <f>JR196+'DT-Prelim Calcs'!$C$11</f>
        <v>7.720000000000006</v>
      </c>
      <c r="JS197" s="2">
        <f>KC197/'Drive Train'!$G$35</f>
        <v>0.87467058542800347</v>
      </c>
      <c r="JT197" s="88">
        <f>KA197*12*60/(PI() * 'Drive Train'!$G$17)/JS$2*JS197</f>
        <v>4110.8369398336808</v>
      </c>
      <c r="JU197" s="2">
        <f>('DT-Prelim Calcs'!$C$6*JS197-JT197)/('DT-Prelim Calcs'!$C$6*JS197)*'DT-Prelim Calcs'!$C$7*JS197</f>
        <v>0.24077181224021607</v>
      </c>
      <c r="JV197" s="110">
        <f>JU197/'DT-Prelim Calcs'!$C$7*('DT-Prelim Calcs'!$C$8-'DT-Prelim Calcs'!$C$9)+'DT-Prelim Calcs'!$C$9</f>
        <v>17.685372945147932</v>
      </c>
      <c r="JW197" s="110">
        <f t="shared" ref="JW197:JW204" si="322">MIN(JV197,JU$2)</f>
        <v>17.685372945147932</v>
      </c>
      <c r="JX197" s="2">
        <f t="shared" si="277"/>
        <v>1.5629164629160641E-12</v>
      </c>
      <c r="JY197" s="110">
        <f>JX197*'DT-Prelim Calcs'!$C$21/JS$2/'DT-Prelim Calcs'!$C$19/'DT-Prelim Calcs'!$C$18*3.39*'DT-Prelim Calcs'!$C$20</f>
        <v>5.8045675591300471E-11</v>
      </c>
      <c r="JZ197" s="88">
        <f t="shared" ref="JZ197:JZ204" si="323">IF(KA197/KA$2&gt;0.99,1,0)</f>
        <v>1</v>
      </c>
      <c r="KA197" s="110">
        <f>JY196*'DT-Prelim Calcs'!$C$11+KA196</f>
        <v>12.304227581449551</v>
      </c>
      <c r="KB197" s="110">
        <f>KB196+0.5*JY197*'DT-Prelim Calcs'!$C$11^2+KA197*'DT-Prelim Calcs'!$C$11</f>
        <v>90.828179048753</v>
      </c>
      <c r="KC197" s="110">
        <f>MIN('Drive Train'!$G$35-JW196*'DT-Prelim Calcs'!$C$21*'Drive Train'!$G$38,KC196+JW$2)</f>
        <v>11.108316434935643</v>
      </c>
      <c r="KD197" s="110">
        <f>'Drive Train'!$G$35-JW197*'DT-Prelim Calcs'!$C$21*'Drive Train'!$G$38</f>
        <v>11.108316434936686</v>
      </c>
      <c r="KE197" s="1">
        <f>IF(KB197&gt;='Drive Train'!$G$30,1,0)</f>
        <v>1</v>
      </c>
      <c r="KF197" s="110">
        <f>MIN(JV197,'DT-Prelim Calcs'!$C$10)*'DT-Prelim Calcs'!$C$11*1000/60/60*(1-KE197)</f>
        <v>0</v>
      </c>
      <c r="KG197" s="119">
        <f>KG196+'DT-Prelim Calcs'!$C$11</f>
        <v>7.720000000000006</v>
      </c>
      <c r="KH197" s="2">
        <f>KR197/'Drive Train'!$G$35</f>
        <v>0.87467058542800236</v>
      </c>
      <c r="KI197" s="88">
        <f>KP197*12*60/(PI() * 'Drive Train'!$G$17)/KH$2*KH197</f>
        <v>4110.8369398336663</v>
      </c>
      <c r="KJ197" s="2">
        <f>('DT-Prelim Calcs'!$C$6*KH197-KI197)/('DT-Prelim Calcs'!$C$6*KH197)*'DT-Prelim Calcs'!$C$7*KH197</f>
        <v>0.24077181224021804</v>
      </c>
      <c r="KK197" s="110">
        <f>KJ197/'DT-Prelim Calcs'!$C$7*('DT-Prelim Calcs'!$C$8-'DT-Prelim Calcs'!$C$9)+'DT-Prelim Calcs'!$C$9</f>
        <v>17.685372945148053</v>
      </c>
      <c r="KL197" s="110">
        <f t="shared" ref="KL197:KL204" si="324">MIN(KK197,KJ$2)</f>
        <v>17.685372945148053</v>
      </c>
      <c r="KM197" s="2">
        <f t="shared" si="278"/>
        <v>1.565469975872702E-12</v>
      </c>
      <c r="KN197" s="110">
        <f>KM197*'DT-Prelim Calcs'!$C$21/KH$2/'DT-Prelim Calcs'!$C$19/'DT-Prelim Calcs'!$C$18*3.39*'DT-Prelim Calcs'!$C$20</f>
        <v>5.8140511360336163E-11</v>
      </c>
      <c r="KO197" s="88">
        <f t="shared" ref="KO197:KO204" si="325">IF(KP197/KP$2&gt;0.99,1,0)</f>
        <v>1</v>
      </c>
      <c r="KP197" s="110">
        <f>KN196*'DT-Prelim Calcs'!$C$11+KP196</f>
        <v>12.304227581449522</v>
      </c>
      <c r="KQ197" s="110">
        <f>KQ196+0.5*KN197*'DT-Prelim Calcs'!$C$11^2+KP197*'DT-Prelim Calcs'!$C$11</f>
        <v>90.82362361279408</v>
      </c>
      <c r="KR197" s="110">
        <f>MIN('Drive Train'!$G$35-KL196*'DT-Prelim Calcs'!$C$21*'Drive Train'!$G$38,KR196+KL$2)</f>
        <v>11.108316434935629</v>
      </c>
      <c r="KS197" s="110">
        <f>'Drive Train'!$G$35-KL197*'DT-Prelim Calcs'!$C$21*'Drive Train'!$G$38</f>
        <v>11.108316434936675</v>
      </c>
      <c r="KT197" s="1">
        <f>IF(KQ197&gt;='Drive Train'!$G$30,1,0)</f>
        <v>1</v>
      </c>
      <c r="KU197" s="110">
        <f>MIN(KK197,'DT-Prelim Calcs'!$C$10)*'DT-Prelim Calcs'!$C$11*1000/60/60*(1-KT197)</f>
        <v>0</v>
      </c>
      <c r="KV197" s="119">
        <f>KV196+'DT-Prelim Calcs'!$C$11</f>
        <v>7.720000000000006</v>
      </c>
      <c r="KW197" s="2">
        <f>LG197/'Drive Train'!$G$35</f>
        <v>0.87467058542800336</v>
      </c>
      <c r="KX197" s="88">
        <f>LE197*12*60/(PI() * 'Drive Train'!$G$17)/KW$2*KW197</f>
        <v>4110.8369398336799</v>
      </c>
      <c r="KY197" s="2">
        <f>('DT-Prelim Calcs'!$C$6*KW197-KX197)/('DT-Prelim Calcs'!$C$6*KW197)*'DT-Prelim Calcs'!$C$7*KW197</f>
        <v>0.2407718122402161</v>
      </c>
      <c r="KZ197" s="110">
        <f>KY197/'DT-Prelim Calcs'!$C$7*('DT-Prelim Calcs'!$C$8-'DT-Prelim Calcs'!$C$9)+'DT-Prelim Calcs'!$C$9</f>
        <v>17.685372945147932</v>
      </c>
      <c r="LA197" s="110">
        <f t="shared" ref="LA197:LA204" si="326">MIN(KZ197,KY$2)</f>
        <v>17.685372945147932</v>
      </c>
      <c r="LB197" s="2">
        <f t="shared" si="279"/>
        <v>1.5629442184916797E-12</v>
      </c>
      <c r="LC197" s="110">
        <f>LB197*'DT-Prelim Calcs'!$C$21/KW$2/'DT-Prelim Calcs'!$C$19/'DT-Prelim Calcs'!$C$18*3.39*'DT-Prelim Calcs'!$C$20</f>
        <v>5.8046706414876935E-11</v>
      </c>
      <c r="LD197" s="88">
        <f t="shared" ref="LD197:LD204" si="327">IF(LE197/LE$2&gt;0.99,1,0)</f>
        <v>1</v>
      </c>
      <c r="LE197" s="110">
        <f>LC196*'DT-Prelim Calcs'!$C$11+LE196</f>
        <v>12.304227581449549</v>
      </c>
      <c r="LF197" s="110">
        <f>LF196+0.5*LC197*'DT-Prelim Calcs'!$C$11^2+LE197*'DT-Prelim Calcs'!$C$11</f>
        <v>90.827963964277586</v>
      </c>
      <c r="LG197" s="110">
        <f>MIN('Drive Train'!$G$35-LA196*'DT-Prelim Calcs'!$C$21*'Drive Train'!$G$38,LG196+LA$2)</f>
        <v>11.108316434935642</v>
      </c>
      <c r="LH197" s="110">
        <f>'Drive Train'!$G$35-LA197*'DT-Prelim Calcs'!$C$21*'Drive Train'!$G$38</f>
        <v>11.108316434936686</v>
      </c>
      <c r="LI197" s="1">
        <f>IF(LF197&gt;='Drive Train'!$G$30,1,0)</f>
        <v>1</v>
      </c>
      <c r="LJ197" s="110">
        <f>MIN(KZ197,'DT-Prelim Calcs'!$C$10)*'DT-Prelim Calcs'!$C$11*1000/60/60*(1-LI197)</f>
        <v>0</v>
      </c>
      <c r="LK197" s="119">
        <f>LK196+'DT-Prelim Calcs'!$C$11</f>
        <v>7.720000000000006</v>
      </c>
      <c r="LL197" s="2">
        <f>LV197/'Drive Train'!$G$35</f>
        <v>0.87467058542800258</v>
      </c>
      <c r="LM197" s="88">
        <f>LT197*12*60/(PI() * 'Drive Train'!$G$17)/LL$2*LL197</f>
        <v>4110.8369398336708</v>
      </c>
      <c r="LN197" s="2">
        <f>('DT-Prelim Calcs'!$C$6*LL197-LM197)/('DT-Prelim Calcs'!$C$6*LL197)*'DT-Prelim Calcs'!$C$7*LL197</f>
        <v>0.24077181224021718</v>
      </c>
      <c r="LO197" s="110">
        <f>LN197/'DT-Prelim Calcs'!$C$7*('DT-Prelim Calcs'!$C$8-'DT-Prelim Calcs'!$C$9)+'DT-Prelim Calcs'!$C$9</f>
        <v>17.685372945147996</v>
      </c>
      <c r="LP197" s="110">
        <f t="shared" ref="LP197:LP204" si="328">MIN(LO197,LN$2)</f>
        <v>17.685372945147996</v>
      </c>
      <c r="LQ197" s="2">
        <f t="shared" si="280"/>
        <v>1.5643319972724612E-12</v>
      </c>
      <c r="LR197" s="110">
        <f>LQ197*'DT-Prelim Calcs'!$C$21/LL$2/'DT-Prelim Calcs'!$C$19/'DT-Prelim Calcs'!$C$18*3.39*'DT-Prelim Calcs'!$C$20</f>
        <v>5.8098247593700685E-11</v>
      </c>
      <c r="LS197" s="88">
        <f t="shared" ref="LS197:LS204" si="329">IF(LT197/LT$2&gt;0.99,1,0)</f>
        <v>1</v>
      </c>
      <c r="LT197" s="110">
        <f>LR196*'DT-Prelim Calcs'!$C$11+LT196</f>
        <v>12.304227581449531</v>
      </c>
      <c r="LU197" s="110">
        <f>LU196+0.5*LR197*'DT-Prelim Calcs'!$C$11^2+LT197*'DT-Prelim Calcs'!$C$11</f>
        <v>90.825088380559265</v>
      </c>
      <c r="LV197" s="110">
        <f>MIN('Drive Train'!$G$35-LP196*'DT-Prelim Calcs'!$C$21*'Drive Train'!$G$38,LV196+LP$2)</f>
        <v>11.108316434935633</v>
      </c>
      <c r="LW197" s="110">
        <f>'Drive Train'!$G$35-LP197*'DT-Prelim Calcs'!$C$21*'Drive Train'!$G$38</f>
        <v>11.108316434936679</v>
      </c>
      <c r="LX197" s="1">
        <f>IF(LU197&gt;='Drive Train'!$G$30,1,0)</f>
        <v>1</v>
      </c>
      <c r="LY197" s="110">
        <f>MIN(LO197,'DT-Prelim Calcs'!$C$10)*'DT-Prelim Calcs'!$C$11*1000/60/60*(1-LX197)</f>
        <v>0</v>
      </c>
      <c r="LZ197" s="119">
        <f>LZ196+'DT-Prelim Calcs'!$C$11</f>
        <v>7.720000000000006</v>
      </c>
    </row>
    <row r="198" spans="18:338" x14ac:dyDescent="0.2">
      <c r="R198" s="119">
        <f>R197+'DT-Prelim Calcs'!$C$11</f>
        <v>7.760000000000006</v>
      </c>
      <c r="S198" s="2">
        <f>AG198/'Drive Train'!$G$35</f>
        <v>0</v>
      </c>
      <c r="T198" s="88">
        <f>AE198*12*60/(PI() * 'Drive Train'!$G$17)/S$2*ABS(S198)</f>
        <v>0</v>
      </c>
      <c r="U198" s="2">
        <f>IF(OR(AD197=1,AND($C$32=Motors!$C$28,'DT-Prelim Calcs'!AI197=1)),0,IF(AG198=0,-(V197+$C$9)/($C$8-$C$9)*$C$7,($C$6*S198-T198)/($C$6*S198)*$C$7*S198))</f>
        <v>0</v>
      </c>
      <c r="V198" s="110">
        <f>IF(AND(AD197=1,AI197=1),0,ABS(U198/$C$7*($C$8-$C$9)+$C$9) *'Drive Train'!$K$55 + V197*(1-'Drive Train'!$K$55))</f>
        <v>0</v>
      </c>
      <c r="W198" s="110">
        <f t="shared" si="282"/>
        <v>0</v>
      </c>
      <c r="X198" s="2">
        <f>MAX(MIN(IF(AND(AI197=1,AG198&lt;0),-1,1)*(W198-$C$9)/($C$8-$C$9)*$C$7-$C$29*AE198/T$2 -  AI197*$C$29/2,X$2),MAX(X$4:X197)*-1)</f>
        <v>-0.19877611615902296</v>
      </c>
      <c r="Y198" s="110">
        <f t="shared" si="283"/>
        <v>0</v>
      </c>
      <c r="Z198" s="110">
        <f t="shared" si="284"/>
        <v>0</v>
      </c>
      <c r="AA198" s="110">
        <f t="shared" si="285"/>
        <v>0</v>
      </c>
      <c r="AB198" s="110" t="e">
        <f t="shared" si="286"/>
        <v>#N/A</v>
      </c>
      <c r="AC198" s="88">
        <f t="shared" ref="AC198:AC205" si="330">IF(AE198/AE$2&gt;0.98,1,0)</f>
        <v>0</v>
      </c>
      <c r="AD198" s="1">
        <f t="shared" si="287"/>
        <v>1</v>
      </c>
      <c r="AE198" s="110">
        <f t="shared" si="288"/>
        <v>0</v>
      </c>
      <c r="AF198" s="110" t="e">
        <f t="shared" si="289"/>
        <v>#N/A</v>
      </c>
      <c r="AG198" s="110">
        <f>IF(AI197=0,MIN('Drive Train'!$G$35-W197*$C$21*'Drive Train'!$G$38,AG197+W$2)-$C$3,IF(AE197-1&lt;=0,0,IF($C$32=Motors!$C$26,MAX(ABS('Drive Train'!$G$35-W197*$C$21*'Drive Train'!$G$38)*-1,AG197-W$2),MAX(0,ABS('Drive Train'!$G$35-W197*$C$21*'Drive Train'!$G$38)*-1,AG197-W$2))))</f>
        <v>0</v>
      </c>
      <c r="AH198" s="110">
        <f>'Drive Train'!$G$35-ABS(W198)*'DT-Prelim Calcs'!$C$21*'Drive Train'!$G$38</f>
        <v>12.7</v>
      </c>
      <c r="AI198" s="1">
        <f>IF(AJ198&gt;='Drive Train'!$G$30,1,0)</f>
        <v>1</v>
      </c>
      <c r="AJ198" s="110">
        <f>AJ197+0.5*Y198*'DT-Prelim Calcs'!$C$11^2+AE198*'DT-Prelim Calcs'!$C$11</f>
        <v>27.383415475911544</v>
      </c>
      <c r="AK198" s="110">
        <f t="shared" si="290"/>
        <v>0</v>
      </c>
      <c r="AL198" s="119">
        <f>AL197+'DT-Prelim Calcs'!$C$11</f>
        <v>7.760000000000006</v>
      </c>
      <c r="AM198" s="2">
        <f>AW198/'Drive Train'!$G$35</f>
        <v>0.82912468935082151</v>
      </c>
      <c r="AN198" s="88">
        <f>AU198*12*60/(PI() * 'Drive Train'!$G$17)/AM$2*AM198</f>
        <v>3413.2647980474962</v>
      </c>
      <c r="AO198" s="2">
        <f>('DT-Prelim Calcs'!$C$6*AM198-AN198)/('DT-Prelim Calcs'!$C$6*AM198)*'DT-Prelim Calcs'!$C$7*AM198</f>
        <v>0.34497276999031423</v>
      </c>
      <c r="AP198" s="110">
        <f>AO198/'DT-Prelim Calcs'!$C$7*('DT-Prelim Calcs'!$C$8-'DT-Prelim Calcs'!$C$9)+'DT-Prelim Calcs'!$C$9</f>
        <v>24.040892354019167</v>
      </c>
      <c r="AQ198" s="110">
        <f t="shared" si="291"/>
        <v>24.040892354019167</v>
      </c>
      <c r="AR198" s="2">
        <f t="shared" ref="AR198:AR204" si="331">MIN((AQ198-$C$9)/($C$8-$C$9)*$C$7-$C$29*AU198/AN$2,AR$2)</f>
        <v>0.13407594231114614</v>
      </c>
      <c r="AS198" s="110">
        <f>AR198*'DT-Prelim Calcs'!$C$21/AM$2/'DT-Prelim Calcs'!$C$19/'DT-Prelim Calcs'!$C$18*3.39*'DT-Prelim Calcs'!$C$20</f>
        <v>1.4938473366906999</v>
      </c>
      <c r="AT198" s="88">
        <f t="shared" si="292"/>
        <v>1</v>
      </c>
      <c r="AU198" s="110">
        <f>AS197*'DT-Prelim Calcs'!$C$11+AU197</f>
        <v>35.925060327772705</v>
      </c>
      <c r="AV198" s="110">
        <f>AV197+0.5*AS198*'DT-Prelim Calcs'!$C$11^2+AU198*'DT-Prelim Calcs'!$C$11</f>
        <v>179.96834306032611</v>
      </c>
      <c r="AW198" s="110">
        <f>MIN('Drive Train'!$G$35-AQ197*'DT-Prelim Calcs'!$C$21*'Drive Train'!$G$38,AW197+AQ$2)</f>
        <v>10.529883554755433</v>
      </c>
      <c r="AX198" s="110">
        <f>'Drive Train'!$G$35-AQ198*'DT-Prelim Calcs'!$C$21*'Drive Train'!$G$38</f>
        <v>10.536319688138274</v>
      </c>
      <c r="AY198" s="1">
        <f>IF(AV198&gt;='Drive Train'!$G$30,1,0)</f>
        <v>1</v>
      </c>
      <c r="AZ198" s="110">
        <f t="shared" ref="AZ198:AZ204" si="332">MIN(AQ198,$C$10)*$C$11*1000/60/60*(1-AY198)</f>
        <v>0</v>
      </c>
      <c r="BA198" s="119">
        <f>BA197+'DT-Prelim Calcs'!$C$11</f>
        <v>7.760000000000006</v>
      </c>
      <c r="BB198" s="2">
        <f>BL198/'Drive Train'!$G$35</f>
        <v>0.87299258740654062</v>
      </c>
      <c r="BC198" s="88">
        <f>BJ198*12*60/(PI() * 'Drive Train'!$G$17)/BB$2*BB198</f>
        <v>4085.4320805200273</v>
      </c>
      <c r="BD198" s="2">
        <f>('DT-Prelim Calcs'!$C$6*BB198-BC198)/('DT-Prelim Calcs'!$C$6*BB198)*'DT-Prelim Calcs'!$C$7*BB198</f>
        <v>0.24453954250122936</v>
      </c>
      <c r="BE198" s="110">
        <f>BD198/'DT-Prelim Calcs'!$C$7*('DT-Prelim Calcs'!$C$8-'DT-Prelim Calcs'!$C$9)+'DT-Prelim Calcs'!$C$9</f>
        <v>17.915177769578527</v>
      </c>
      <c r="BF198" s="110">
        <f t="shared" si="293"/>
        <v>17.915177769578527</v>
      </c>
      <c r="BG198" s="2">
        <f t="shared" ref="BG198:BG204" si="333">MIN((BF198-$C$9)/($C$8-$C$9)*$C$7-$C$29*BJ198/BC$2,BG$2)</f>
        <v>4.7957607596347263E-3</v>
      </c>
      <c r="BH198" s="110">
        <f>BG198*'DT-Prelim Calcs'!$C$21/BB$2/'DT-Prelim Calcs'!$C$19/'DT-Prelim Calcs'!$C$18*3.39*'DT-Prelim Calcs'!$C$20</f>
        <v>8.3118633618887675E-2</v>
      </c>
      <c r="BI198" s="88">
        <f t="shared" si="294"/>
        <v>1</v>
      </c>
      <c r="BJ198" s="110">
        <f>BH197*'DT-Prelim Calcs'!$C$11+BJ197</f>
        <v>26.253625411297055</v>
      </c>
      <c r="BK198" s="110">
        <f>BK197+0.5*BH198*'DT-Prelim Calcs'!$C$11^2+BJ198*'DT-Prelim Calcs'!$C$11</f>
        <v>163.80784105759554</v>
      </c>
      <c r="BL198" s="110">
        <f>MIN('Drive Train'!$G$35-BF197*'DT-Prelim Calcs'!$C$21*'Drive Train'!$G$38,BL197+BF$2)</f>
        <v>11.087005860063066</v>
      </c>
      <c r="BM198" s="110">
        <f>'Drive Train'!$G$35-BF198*'DT-Prelim Calcs'!$C$21*'Drive Train'!$G$38</f>
        <v>11.087634000737932</v>
      </c>
      <c r="BN198" s="1">
        <f>IF(BK198&gt;='Drive Train'!$G$30,1,0)</f>
        <v>1</v>
      </c>
      <c r="BO198" s="110">
        <f t="shared" ref="BO198:BO204" si="334">MIN(BF198,$C$10)*$C$11*1000/60/60*(1-BN198)</f>
        <v>0</v>
      </c>
      <c r="BP198" s="119">
        <f>BP197+'DT-Prelim Calcs'!$C$11</f>
        <v>7.760000000000006</v>
      </c>
      <c r="BQ198" s="2">
        <f>CA198/'Drive Train'!$G$35</f>
        <v>0.87465877414230431</v>
      </c>
      <c r="BR198" s="88">
        <f>BY198*12*60/(PI() * 'Drive Train'!$G$17)/BQ$2*BQ198</f>
        <v>4110.6609328886152</v>
      </c>
      <c r="BS198" s="2">
        <f>('DT-Prelim Calcs'!$C$6*BQ198-BR198)/('DT-Prelim Calcs'!$C$6*BQ198)*'DT-Prelim Calcs'!$C$7*BQ198</f>
        <v>0.24079765315487039</v>
      </c>
      <c r="BT198" s="110">
        <f>BS198/'DT-Prelim Calcs'!$C$7*('DT-Prelim Calcs'!$C$8-'DT-Prelim Calcs'!$C$9)+'DT-Prelim Calcs'!$C$9</f>
        <v>17.686949057672948</v>
      </c>
      <c r="BU198" s="110">
        <f t="shared" si="295"/>
        <v>17.686949057672948</v>
      </c>
      <c r="BV198" s="2">
        <f t="shared" ref="BV198:BV204" si="335">MIN((BU198-$C$9)/($C$8-$C$9)*$C$7-$C$29*BY198/BR$2,BV$2)</f>
        <v>3.289843289858152E-5</v>
      </c>
      <c r="BW198" s="110">
        <f>BV198*'DT-Prelim Calcs'!$C$21/BQ$2/'DT-Prelim Calcs'!$C$19/'DT-Prelim Calcs'!$C$18*3.39*'DT-Prelim Calcs'!$C$20</f>
        <v>7.7382304956286313E-4</v>
      </c>
      <c r="BX198" s="88">
        <f t="shared" si="296"/>
        <v>1</v>
      </c>
      <c r="BY198" s="110">
        <f>BW197*'DT-Prelim Calcs'!$C$11+BY197</f>
        <v>19.42715829355253</v>
      </c>
      <c r="BZ198" s="110">
        <f>BZ197+0.5*BW198*'DT-Prelim Calcs'!$C$11^2+BY198*'DT-Prelim Calcs'!$C$11</f>
        <v>134.51648368150026</v>
      </c>
      <c r="CA198" s="110">
        <f>MIN('Drive Train'!$G$35-BU197*'DT-Prelim Calcs'!$C$21*'Drive Train'!$G$38,CA197+BU$2)</f>
        <v>11.108166431607264</v>
      </c>
      <c r="CB198" s="110">
        <f>'Drive Train'!$G$35-BU198*'DT-Prelim Calcs'!$C$21*'Drive Train'!$G$38</f>
        <v>11.108174584809435</v>
      </c>
      <c r="CC198" s="1">
        <f>IF(BZ198&gt;='Drive Train'!$G$30,1,0)</f>
        <v>1</v>
      </c>
      <c r="CD198" s="110">
        <f t="shared" ref="CD198:CD204" si="336">MIN(BU198,$C$10)*$C$11*1000/60/60*(1-CC198)</f>
        <v>0</v>
      </c>
      <c r="CE198" s="119">
        <f>CE197+'DT-Prelim Calcs'!$C$11</f>
        <v>7.760000000000006</v>
      </c>
      <c r="CF198" s="2">
        <f>CP198/'Drive Train'!$G$35</f>
        <v>0.87467056960081624</v>
      </c>
      <c r="CG198" s="88">
        <f>CN198*12*60/(PI() * 'Drive Train'!$G$17)/CF$2*CF198</f>
        <v>4110.8367088525447</v>
      </c>
      <c r="CH198" s="2">
        <f>('DT-Prelim Calcs'!$C$6*CF198-CG198)/('DT-Prelim Calcs'!$C$6*CF198)*'DT-Prelim Calcs'!$C$7*CF198</f>
        <v>0.24077184569158791</v>
      </c>
      <c r="CI198" s="110">
        <f>CH198/'DT-Prelim Calcs'!$C$7*('DT-Prelim Calcs'!$C$8-'DT-Prelim Calcs'!$C$9)+'DT-Prelim Calcs'!$C$9</f>
        <v>17.685374985444369</v>
      </c>
      <c r="CJ198" s="110">
        <f t="shared" si="297"/>
        <v>17.685374985444369</v>
      </c>
      <c r="CK198" s="2">
        <f t="shared" ref="CK198:CK204" si="337">MIN((CJ198-$C$9)/($C$8-$C$9)*$C$7-$C$29*CN198/CG$2,CK$2)</f>
        <v>4.2624733020968364E-8</v>
      </c>
      <c r="CL198" s="110">
        <f>CK198*'DT-Prelim Calcs'!$C$21/CF$2/'DT-Prelim Calcs'!$C$19/'DT-Prelim Calcs'!$C$18*3.39*'DT-Prelim Calcs'!$C$20</f>
        <v>1.266443336573286E-6</v>
      </c>
      <c r="CM198" s="88">
        <f t="shared" si="298"/>
        <v>1</v>
      </c>
      <c r="CN198" s="110">
        <f>CL197*'DT-Prelim Calcs'!$C$11+CN197</f>
        <v>15.380283890925799</v>
      </c>
      <c r="CO198" s="110">
        <f>CO197+0.5*CL198*'DT-Prelim Calcs'!$C$11^2+CN198*'DT-Prelim Calcs'!$C$11</f>
        <v>111.32193348929813</v>
      </c>
      <c r="CP198" s="110">
        <f>MIN('Drive Train'!$G$35-CJ197*'DT-Prelim Calcs'!$C$21*'Drive Train'!$G$38,CP197+CJ$2)</f>
        <v>11.108316233930365</v>
      </c>
      <c r="CQ198" s="110">
        <f>'Drive Train'!$G$35-CJ198*'DT-Prelim Calcs'!$C$21*'Drive Train'!$G$38</f>
        <v>11.108316251310006</v>
      </c>
      <c r="CR198" s="1">
        <f>IF(CO198&gt;='Drive Train'!$G$30,1,0)</f>
        <v>1</v>
      </c>
      <c r="CS198" s="110">
        <f t="shared" ref="CS198:CS204" si="338">MIN(CJ198,$C$10)*$C$11*1000/60/60*(1-CR198)</f>
        <v>0</v>
      </c>
      <c r="CT198" s="119">
        <f>CT197+'DT-Prelim Calcs'!$C$11</f>
        <v>7.760000000000006</v>
      </c>
      <c r="CU198" s="2">
        <f>DE198/'Drive Train'!$G$35</f>
        <v>0.87467058542502607</v>
      </c>
      <c r="CV198" s="88">
        <f>DC198*12*60/(PI() * 'Drive Train'!$G$17)/CU$2*CU198</f>
        <v>4110.8369397912993</v>
      </c>
      <c r="CW198" s="2">
        <f>('DT-Prelim Calcs'!$C$6*CU198-CV198)/('DT-Prelim Calcs'!$C$6*CU198)*'DT-Prelim Calcs'!$C$7*CU198</f>
        <v>0.24077181224625036</v>
      </c>
      <c r="CX198" s="110">
        <f>CW198/'DT-Prelim Calcs'!$C$7*('DT-Prelim Calcs'!$C$8-'DT-Prelim Calcs'!$C$9)+'DT-Prelim Calcs'!$C$9</f>
        <v>17.685372945515979</v>
      </c>
      <c r="CY198" s="110">
        <f t="shared" si="299"/>
        <v>17.685372945515979</v>
      </c>
      <c r="CZ198" s="2">
        <f t="shared" ref="CZ198:CZ204" si="339">MIN((CY198-$C$9)/($C$8-$C$9)*$C$7-$C$29*DC198/CV$2,CZ$2)</f>
        <v>9.2599261591885806E-12</v>
      </c>
      <c r="DA198" s="110">
        <f>CZ198*'DT-Prelim Calcs'!$C$21/CU$2/'DT-Prelim Calcs'!$C$19/'DT-Prelim Calcs'!$C$18*3.39*'DT-Prelim Calcs'!$C$20</f>
        <v>3.3244390204859338E-10</v>
      </c>
      <c r="DB198" s="88">
        <f t="shared" si="300"/>
        <v>1</v>
      </c>
      <c r="DC198" s="110">
        <f>DA197*'DT-Prelim Calcs'!$C$11+DC197</f>
        <v>12.728511291066807</v>
      </c>
      <c r="DD198" s="110">
        <f>DD197+0.5*DA198*'DT-Prelim Calcs'!$C$11^2+DC198*'DT-Prelim Calcs'!$C$11</f>
        <v>94.163815954025139</v>
      </c>
      <c r="DE198" s="110">
        <f>MIN('Drive Train'!$G$35-CY197*'DT-Prelim Calcs'!$C$21*'Drive Train'!$G$38,DE197+CY$2)</f>
        <v>11.10831643489783</v>
      </c>
      <c r="DF198" s="110">
        <f>'Drive Train'!$G$35-CY198*'DT-Prelim Calcs'!$C$21*'Drive Train'!$G$38</f>
        <v>11.108316434903561</v>
      </c>
      <c r="DG198" s="1">
        <f>IF(DD198&gt;='Drive Train'!$G$30,1,0)</f>
        <v>1</v>
      </c>
      <c r="DH198" s="110">
        <f t="shared" ref="DH198:DH204" si="340">MIN(CY198,$C$10)*$C$11*1000/60/60*(1-DG198)</f>
        <v>0</v>
      </c>
      <c r="DI198" s="119">
        <f>DI197+'DT-Prelim Calcs'!$C$11</f>
        <v>7.760000000000006</v>
      </c>
      <c r="DJ198" s="2">
        <f>DT198/'Drive Train'!$G$35</f>
        <v>0.87467058542861498</v>
      </c>
      <c r="DK198" s="88">
        <f>DR198*12*60/(PI() * 'Drive Train'!$G$17)/DJ$2*DJ198</f>
        <v>4110.8369398423247</v>
      </c>
      <c r="DL198" s="2">
        <f>('DT-Prelim Calcs'!$C$6*DJ198-DK198)/('DT-Prelim Calcs'!$C$6*DJ198)*'DT-Prelim Calcs'!$C$7*DJ198</f>
        <v>0.24077181223899125</v>
      </c>
      <c r="DM198" s="110">
        <f>DL198/'DT-Prelim Calcs'!$C$7*('DT-Prelim Calcs'!$C$8-'DT-Prelim Calcs'!$C$9)+'DT-Prelim Calcs'!$C$9</f>
        <v>17.685372945073226</v>
      </c>
      <c r="DN198" s="110">
        <f t="shared" si="301"/>
        <v>17.685372945073226</v>
      </c>
      <c r="DO198" s="2">
        <f t="shared" ref="DO198:DO204" si="341">MIN((DN198-$C$9)/($C$8-$C$9)*$C$7-$C$29*DR198/DK$2,DO$2)</f>
        <v>1.3877787807814457E-16</v>
      </c>
      <c r="DP198" s="110">
        <f>DO198*'DT-Prelim Calcs'!$C$21/DJ$2/'DT-Prelim Calcs'!$C$19/'DT-Prelim Calcs'!$C$18*3.39*'DT-Prelim Calcs'!$C$20</f>
        <v>5.8413336000243174E-15</v>
      </c>
      <c r="DQ198" s="88">
        <f t="shared" si="302"/>
        <v>1</v>
      </c>
      <c r="DR198" s="110">
        <f>DP197*'DT-Prelim Calcs'!$C$11+DR197</f>
        <v>10.856671395411901</v>
      </c>
      <c r="DS198" s="110">
        <f>DS197+0.5*DP198*'DT-Prelim Calcs'!$C$11^2+DR198*'DT-Prelim Calcs'!$C$11</f>
        <v>81.281131519979795</v>
      </c>
      <c r="DT198" s="110">
        <f>MIN('Drive Train'!$G$35-DN197*'DT-Prelim Calcs'!$C$21*'Drive Train'!$G$38,DT197+DN$2)</f>
        <v>11.10831643494341</v>
      </c>
      <c r="DU198" s="110">
        <f>'Drive Train'!$G$35-DN198*'DT-Prelim Calcs'!$C$21*'Drive Train'!$G$38</f>
        <v>11.10831643494341</v>
      </c>
      <c r="DV198" s="1">
        <f>IF(DS198&gt;='Drive Train'!$G$30,1,0)</f>
        <v>1</v>
      </c>
      <c r="DW198" s="110">
        <f t="shared" ref="DW198:DW204" si="342">MIN(DN198,$C$10)*$C$11*1000/60/60*(1-DV198)</f>
        <v>0</v>
      </c>
      <c r="DX198" s="119">
        <f>DX197+'DT-Prelim Calcs'!$C$11</f>
        <v>7.760000000000006</v>
      </c>
      <c r="DY198" s="2">
        <f>EI198/'Drive Train'!$G$35</f>
        <v>0.87467058542861498</v>
      </c>
      <c r="DZ198" s="88">
        <f>EG198*12*60/(PI() * 'Drive Train'!$G$17)/DY$2*DY198</f>
        <v>4110.8369398423247</v>
      </c>
      <c r="EA198" s="2">
        <f>('DT-Prelim Calcs'!$C$6*DY198-DZ198)/('DT-Prelim Calcs'!$C$6*DY198)*'DT-Prelim Calcs'!$C$7*DY198</f>
        <v>0.24077181223899125</v>
      </c>
      <c r="EB198" s="110">
        <f>EA198/'DT-Prelim Calcs'!$C$7*('DT-Prelim Calcs'!$C$8-'DT-Prelim Calcs'!$C$9)+'DT-Prelim Calcs'!$C$9</f>
        <v>17.685372945073226</v>
      </c>
      <c r="EC198" s="110">
        <f t="shared" si="303"/>
        <v>17.685372945073226</v>
      </c>
      <c r="ED198" s="2">
        <f t="shared" ref="ED198:ED204" si="343">MIN((EC198-$C$9)/($C$8-$C$9)*$C$7-$C$29*EG198/DZ$2,ED$2)</f>
        <v>1.3877787807814457E-16</v>
      </c>
      <c r="EE198" s="110">
        <f>ED198*'DT-Prelim Calcs'!$C$21/DY$2/'DT-Prelim Calcs'!$C$19/'DT-Prelim Calcs'!$C$18*3.39*'DT-Prelim Calcs'!$C$20</f>
        <v>6.7003532470867188E-15</v>
      </c>
      <c r="EF198" s="88">
        <f t="shared" si="304"/>
        <v>1</v>
      </c>
      <c r="EG198" s="110">
        <f>EE197*'DT-Prelim Calcs'!$C$11+EG197</f>
        <v>9.4647904472821693</v>
      </c>
      <c r="EH198" s="110">
        <f>EH197+0.5*EE198*'DT-Prelim Calcs'!$C$11^2+EG198*'DT-Prelim Calcs'!$C$11</f>
        <v>71.370518725050431</v>
      </c>
      <c r="EI198" s="110">
        <f>MIN('Drive Train'!$G$35-EC197*'DT-Prelim Calcs'!$C$21*'Drive Train'!$G$38,EI197+EC$2)</f>
        <v>11.10831643494341</v>
      </c>
      <c r="EJ198" s="110">
        <f>'Drive Train'!$G$35-EC198*'DT-Prelim Calcs'!$C$21*'Drive Train'!$G$38</f>
        <v>11.10831643494341</v>
      </c>
      <c r="EK198" s="1">
        <f>IF(EH198&gt;='Drive Train'!$G$30,1,0)</f>
        <v>1</v>
      </c>
      <c r="EL198" s="110">
        <f t="shared" ref="EL198:EL204" si="344">MIN(EC198,$C$10)*$C$11*1000/60/60*(1-EK198)</f>
        <v>0</v>
      </c>
      <c r="EM198" s="119">
        <f>EM197+'DT-Prelim Calcs'!$C$11</f>
        <v>7.760000000000006</v>
      </c>
      <c r="EN198" s="2">
        <f>EX198/'Drive Train'!$G$35</f>
        <v>0.87467058542861498</v>
      </c>
      <c r="EO198" s="88">
        <f>EV198*12*60/(PI() * 'Drive Train'!$G$17)/EN$2*EN198</f>
        <v>4110.8369398423256</v>
      </c>
      <c r="EP198" s="2">
        <f>('DT-Prelim Calcs'!$C$6*EN198-EO198)/('DT-Prelim Calcs'!$C$6*EN198)*'DT-Prelim Calcs'!$C$7*EN198</f>
        <v>0.24077181223899105</v>
      </c>
      <c r="EQ198" s="110">
        <f>EP198/'DT-Prelim Calcs'!$C$7*('DT-Prelim Calcs'!$C$8-'DT-Prelim Calcs'!$C$9)+'DT-Prelim Calcs'!$C$9</f>
        <v>17.685372945073215</v>
      </c>
      <c r="ER198" s="110">
        <f t="shared" si="305"/>
        <v>17.685372945073215</v>
      </c>
      <c r="ES198" s="2">
        <f t="shared" ref="ES198:ES204" si="345">MIN((ER198-$C$9)/($C$8-$C$9)*$C$7-$C$29*EV198/EO$2,ES$2)</f>
        <v>-8.3266726846886741E-17</v>
      </c>
      <c r="ET198" s="110">
        <f>ES198*'DT-Prelim Calcs'!$C$21/EN$2/'DT-Prelim Calcs'!$C$19/'DT-Prelim Calcs'!$C$18*3.39*'DT-Prelim Calcs'!$C$20</f>
        <v>-4.5356237364894706E-15</v>
      </c>
      <c r="EU198" s="88">
        <f t="shared" si="306"/>
        <v>1</v>
      </c>
      <c r="EV198" s="110">
        <f>ET197*'DT-Prelim Calcs'!$C$11+EV197</f>
        <v>8.3892460782728335</v>
      </c>
      <c r="EW198" s="110">
        <f>EW197+0.5*ET198*'DT-Prelim Calcs'!$C$11^2+EV198*'DT-Prelim Calcs'!$C$11</f>
        <v>63.557105913955454</v>
      </c>
      <c r="EX198" s="110">
        <f>MIN('Drive Train'!$G$35-ER197*'DT-Prelim Calcs'!$C$21*'Drive Train'!$G$38,EX197+ER$2)</f>
        <v>11.10831643494341</v>
      </c>
      <c r="EY198" s="110">
        <f>'Drive Train'!$G$35-ER198*'DT-Prelim Calcs'!$C$21*'Drive Train'!$G$38</f>
        <v>11.10831643494341</v>
      </c>
      <c r="EZ198" s="1">
        <f>IF(EW198&gt;='Drive Train'!$G$30,1,0)</f>
        <v>1</v>
      </c>
      <c r="FA198" s="110">
        <f t="shared" ref="FA198:FA204" si="346">MIN(ER198,$C$10)*$C$11*1000/60/60*(1-EZ198)</f>
        <v>0</v>
      </c>
      <c r="FB198" s="119">
        <f>FB197+'DT-Prelim Calcs'!$C$11</f>
        <v>7.760000000000006</v>
      </c>
      <c r="FC198" s="2">
        <f>FM198/'Drive Train'!$G$35</f>
        <v>0.87467058542861498</v>
      </c>
      <c r="FD198" s="88">
        <f>FK198*12*60/(PI() * 'Drive Train'!$G$17)/FC$2*FC198</f>
        <v>4110.8369398423247</v>
      </c>
      <c r="FE198" s="2">
        <f>('DT-Prelim Calcs'!$C$6*FC198-FD198)/('DT-Prelim Calcs'!$C$6*FC198)*'DT-Prelim Calcs'!$C$7*FC198</f>
        <v>0.24077181223899125</v>
      </c>
      <c r="FF198" s="110">
        <f>FE198/'DT-Prelim Calcs'!$C$7*('DT-Prelim Calcs'!$C$8-'DT-Prelim Calcs'!$C$9)+'DT-Prelim Calcs'!$C$9</f>
        <v>17.685372945073226</v>
      </c>
      <c r="FG198" s="110">
        <f t="shared" si="307"/>
        <v>17.685372945073226</v>
      </c>
      <c r="FH198" s="2">
        <f t="shared" ref="FH198:FH204" si="347">MIN((FG198-$C$9)/($C$8-$C$9)*$C$7-$C$29*FK198/FD$2,FH$2)</f>
        <v>1.1102230246251565E-16</v>
      </c>
      <c r="FI198" s="110">
        <f>FH198*'DT-Prelim Calcs'!$C$21/FC$2/'DT-Prelim Calcs'!$C$19/'DT-Prelim Calcs'!$C$18*3.39*'DT-Prelim Calcs'!$C$20</f>
        <v>6.7347140329692135E-15</v>
      </c>
      <c r="FJ198" s="88">
        <f t="shared" si="308"/>
        <v>1</v>
      </c>
      <c r="FK198" s="110">
        <f>FI197*'DT-Prelim Calcs'!$C$11+FK197</f>
        <v>7.5332005600817276</v>
      </c>
      <c r="FL198" s="110">
        <f>FL197+0.5*FI198*'DT-Prelim Calcs'!$C$11^2+FK198*'DT-Prelim Calcs'!$C$11</f>
        <v>57.261715352555441</v>
      </c>
      <c r="FM198" s="110">
        <f>MIN('Drive Train'!$G$35-FG197*'DT-Prelim Calcs'!$C$21*'Drive Train'!$G$38,FM197+FG$2)</f>
        <v>11.10831643494341</v>
      </c>
      <c r="FN198" s="110">
        <f>'Drive Train'!$G$35-FG198*'DT-Prelim Calcs'!$C$21*'Drive Train'!$G$38</f>
        <v>11.10831643494341</v>
      </c>
      <c r="FO198" s="1">
        <f>IF(FL198&gt;='Drive Train'!$G$30,1,0)</f>
        <v>1</v>
      </c>
      <c r="FP198" s="110">
        <f t="shared" ref="FP198:FP204" si="348">MIN(FG198,$C$10)*$C$11*1000/60/60*(1-FO198)</f>
        <v>0</v>
      </c>
      <c r="FQ198" s="119">
        <f>FQ197+'DT-Prelim Calcs'!$C$11</f>
        <v>7.760000000000006</v>
      </c>
      <c r="FR198" s="2">
        <f>GB198/'Drive Train'!$G$35</f>
        <v>0.87467058542861498</v>
      </c>
      <c r="FS198" s="88">
        <f>FZ198*12*60/(PI() * 'Drive Train'!$G$17)/FR$2*FR198</f>
        <v>4110.8369398423247</v>
      </c>
      <c r="FT198" s="2">
        <f>('DT-Prelim Calcs'!$C$6*FR198-FS198)/('DT-Prelim Calcs'!$C$6*FR198)*'DT-Prelim Calcs'!$C$7*FR198</f>
        <v>0.24077181223899125</v>
      </c>
      <c r="FU198" s="110">
        <f>FT198/'DT-Prelim Calcs'!$C$7*('DT-Prelim Calcs'!$C$8-'DT-Prelim Calcs'!$C$9)+'DT-Prelim Calcs'!$C$9</f>
        <v>17.685372945073226</v>
      </c>
      <c r="FV198" s="110">
        <f t="shared" si="309"/>
        <v>17.685372945073226</v>
      </c>
      <c r="FW198" s="2">
        <f t="shared" ref="FW198:FW204" si="349">MIN((FV198-$C$9)/($C$8-$C$9)*$C$7-$C$29*FZ198/FS$2,FW$2)</f>
        <v>1.3877787807814457E-16</v>
      </c>
      <c r="FX198" s="110">
        <f>FW198*'DT-Prelim Calcs'!$C$21/FR$2/'DT-Prelim Calcs'!$C$19/'DT-Prelim Calcs'!$C$18*3.39*'DT-Prelim Calcs'!$C$20</f>
        <v>9.2774121882739154E-15</v>
      </c>
      <c r="FY198" s="88">
        <f t="shared" si="310"/>
        <v>1</v>
      </c>
      <c r="FZ198" s="110">
        <f>FX197*'DT-Prelim Calcs'!$C$11+FZ197</f>
        <v>6.8356819897037893</v>
      </c>
      <c r="GA198" s="110">
        <f>GA197+0.5*FX198*'DT-Prelim Calcs'!$C$11^2+FZ198*'DT-Prelim Calcs'!$C$11</f>
        <v>52.08834439539519</v>
      </c>
      <c r="GB198" s="110">
        <f>MIN('Drive Train'!$G$35-FV197*'DT-Prelim Calcs'!$C$21*'Drive Train'!$G$38,GB197+FV$2)</f>
        <v>11.10831643494341</v>
      </c>
      <c r="GC198" s="110">
        <f>'Drive Train'!$G$35-FV198*'DT-Prelim Calcs'!$C$21*'Drive Train'!$G$38</f>
        <v>11.10831643494341</v>
      </c>
      <c r="GD198" s="1">
        <f>IF(GA198&gt;='Drive Train'!$G$30,1,0)</f>
        <v>1</v>
      </c>
      <c r="GE198" s="110">
        <f t="shared" ref="GE198:GE204" si="350">MIN(FV198,$C$10)*$C$11*1000/60/60*(1-GD198)</f>
        <v>0</v>
      </c>
      <c r="GF198" s="119">
        <f>GF197+'DT-Prelim Calcs'!$C$11</f>
        <v>7.760000000000006</v>
      </c>
      <c r="GG198" s="2">
        <f>GQ198/'Drive Train'!$G$35</f>
        <v>0.87467058542736598</v>
      </c>
      <c r="GH198" s="88">
        <f>GO198*12*60/(PI() * 'Drive Train'!$G$17)/GG$2*GG198</f>
        <v>4110.8369398246705</v>
      </c>
      <c r="GI198" s="2">
        <f>('DT-Prelim Calcs'!$C$6*GG198-GH198)/('DT-Prelim Calcs'!$C$6*GG198)*'DT-Prelim Calcs'!$C$7*GG198</f>
        <v>0.24077181224149255</v>
      </c>
      <c r="GJ198" s="110">
        <f>GI198/'DT-Prelim Calcs'!$C$7*('DT-Prelim Calcs'!$C$8-'DT-Prelim Calcs'!$C$9)+'DT-Prelim Calcs'!$C$9</f>
        <v>17.685372945225787</v>
      </c>
      <c r="GK198" s="110">
        <f t="shared" ref="GK198:GK204" si="351">MIN(GJ198,GI$2)</f>
        <v>17.685372945225787</v>
      </c>
      <c r="GL198" s="2">
        <f t="shared" ref="GL198:GL204" si="352">MIN((GK198-$C$9)/($C$8-$C$9)*$C$7-$C$29*GO198/GH$2,GL$2)</f>
        <v>3.1916413956167844E-12</v>
      </c>
      <c r="GM198" s="110">
        <f>GL198*'DT-Prelim Calcs'!$C$21/GG$2/'DT-Prelim Calcs'!$C$19/'DT-Prelim Calcs'!$C$18*3.39*'DT-Prelim Calcs'!$C$20</f>
        <v>1.1853543388242287E-10</v>
      </c>
      <c r="GN198" s="88">
        <f t="shared" si="311"/>
        <v>1</v>
      </c>
      <c r="GO198" s="110">
        <f>GM197*'DT-Prelim Calcs'!$C$11+GO197</f>
        <v>12.304227581431549</v>
      </c>
      <c r="GP198" s="110">
        <f>GP197+0.5*GM198*'DT-Prelim Calcs'!$C$11^2+GO198*'DT-Prelim Calcs'!$C$11</f>
        <v>89.402502382926826</v>
      </c>
      <c r="GQ198" s="110">
        <f>MIN('Drive Train'!$G$35-GK197*'DT-Prelim Calcs'!$C$21*'Drive Train'!$G$38,GQ197+GK$2)</f>
        <v>11.108316434927547</v>
      </c>
      <c r="GR198" s="110">
        <f>'Drive Train'!$G$35-GK198*'DT-Prelim Calcs'!$C$21*'Drive Train'!$G$38</f>
        <v>11.108316434929678</v>
      </c>
      <c r="GS198" s="1">
        <f>IF(GP198&gt;='Drive Train'!$G$30,1,0)</f>
        <v>1</v>
      </c>
      <c r="GT198" s="110">
        <f t="shared" ref="GT198:GT204" si="353">MIN(GK198,$C$10)*$C$11*1000/60/60*(1-GS198)</f>
        <v>0</v>
      </c>
      <c r="GU198" s="119">
        <f>GU197+'DT-Prelim Calcs'!$C$11</f>
        <v>7.760000000000006</v>
      </c>
      <c r="GV198" s="2">
        <f>HF198/'Drive Train'!$G$35</f>
        <v>0.87467058542772202</v>
      </c>
      <c r="GW198" s="88">
        <f>HD198*12*60/(PI() * 'Drive Train'!$G$17)/GV$2*GV198</f>
        <v>4110.8369398297045</v>
      </c>
      <c r="GX198" s="2">
        <f>('DT-Prelim Calcs'!$C$6*GV198-GW198)/('DT-Prelim Calcs'!$C$6*GV198)*'DT-Prelim Calcs'!$C$7*GV198</f>
        <v>0.24077181224077931</v>
      </c>
      <c r="GY198" s="110">
        <f>GX198/'DT-Prelim Calcs'!$C$7*('DT-Prelim Calcs'!$C$8-'DT-Prelim Calcs'!$C$9)+'DT-Prelim Calcs'!$C$9</f>
        <v>17.685372945182287</v>
      </c>
      <c r="GZ198" s="110">
        <f t="shared" si="312"/>
        <v>17.685372945182287</v>
      </c>
      <c r="HA198" s="2">
        <f t="shared" ref="HA198:HA204" si="354">MIN((GZ198-$C$9)/($C$8-$C$9)*$C$7-$C$29*HD198/GW$2,HA$2)</f>
        <v>2.2816470934827748E-12</v>
      </c>
      <c r="HB198" s="110">
        <f>HA198*'DT-Prelim Calcs'!$C$21/GV$2/'DT-Prelim Calcs'!$C$19/'DT-Prelim Calcs'!$C$18*3.39*'DT-Prelim Calcs'!$C$20</f>
        <v>8.4738852104117488E-11</v>
      </c>
      <c r="HC198" s="88">
        <f t="shared" si="313"/>
        <v>1</v>
      </c>
      <c r="HD198" s="110">
        <f>HB197*'DT-Prelim Calcs'!$C$11+HD197</f>
        <v>12.304227581441607</v>
      </c>
      <c r="HE198" s="110">
        <f>HE197+0.5*HB198*'DT-Prelim Calcs'!$C$11^2+HD198*'DT-Prelim Calcs'!$C$11</f>
        <v>90.070119407000405</v>
      </c>
      <c r="HF198" s="110">
        <f>MIN('Drive Train'!$G$35-GZ197*'DT-Prelim Calcs'!$C$21*'Drive Train'!$G$38,HF197+GZ$2)</f>
        <v>11.108316434932069</v>
      </c>
      <c r="HG198" s="110">
        <f>'Drive Train'!$G$35-GZ198*'DT-Prelim Calcs'!$C$21*'Drive Train'!$G$38</f>
        <v>11.108316434933593</v>
      </c>
      <c r="HH198" s="1">
        <f>IF(HE198&gt;='Drive Train'!$G$30,1,0)</f>
        <v>1</v>
      </c>
      <c r="HI198" s="110">
        <f t="shared" ref="HI198:HI204" si="355">MIN(GZ198,$C$10)*$C$11*1000/60/60*(1-HH198)</f>
        <v>0</v>
      </c>
      <c r="HJ198" s="119">
        <f>HJ197+'DT-Prelim Calcs'!$C$11</f>
        <v>7.760000000000006</v>
      </c>
      <c r="HK198" s="2">
        <f>HU198/'Drive Train'!$G$35</f>
        <v>0.87467058542789466</v>
      </c>
      <c r="HL198" s="88">
        <f>HS198*12*60/(PI() * 'Drive Train'!$G$17)/HK$2*HK198</f>
        <v>4110.8369398321429</v>
      </c>
      <c r="HM198" s="2">
        <f>('DT-Prelim Calcs'!$C$6*HK198-HL198)/('DT-Prelim Calcs'!$C$6*HK198)*'DT-Prelim Calcs'!$C$7*HK198</f>
        <v>0.24077181224043395</v>
      </c>
      <c r="HN198" s="110">
        <f>HM198/'DT-Prelim Calcs'!$C$7*('DT-Prelim Calcs'!$C$8-'DT-Prelim Calcs'!$C$9)+'DT-Prelim Calcs'!$C$9</f>
        <v>17.68537294516122</v>
      </c>
      <c r="HO198" s="110">
        <f t="shared" si="314"/>
        <v>17.68537294516122</v>
      </c>
      <c r="HP198" s="2">
        <f t="shared" ref="HP198:HP204" si="356">MIN((HO198-$C$9)/($C$8-$C$9)*$C$7-$C$29*HS198/HL$2,HP$2)</f>
        <v>1.8408885527065877E-12</v>
      </c>
      <c r="HQ198" s="110">
        <f>HP198*'DT-Prelim Calcs'!$C$21/HK$2/'DT-Prelim Calcs'!$C$19/'DT-Prelim Calcs'!$C$18*3.39*'DT-Prelim Calcs'!$C$20</f>
        <v>6.8369373709696382E-11</v>
      </c>
      <c r="HR198" s="88">
        <f t="shared" si="315"/>
        <v>1</v>
      </c>
      <c r="HS198" s="110">
        <f>HQ197*'DT-Prelim Calcs'!$C$11+HS197</f>
        <v>12.304227581446479</v>
      </c>
      <c r="HT198" s="110">
        <f>HT197+0.5*HQ198*'DT-Prelim Calcs'!$C$11^2+HS198*'DT-Prelim Calcs'!$C$11</f>
        <v>90.538842171793604</v>
      </c>
      <c r="HU198" s="110">
        <f>MIN('Drive Train'!$G$35-HO197*'DT-Prelim Calcs'!$C$21*'Drive Train'!$G$38,HU197+HO$2)</f>
        <v>11.108316434934261</v>
      </c>
      <c r="HV198" s="110">
        <f>'Drive Train'!$G$35-HO198*'DT-Prelim Calcs'!$C$21*'Drive Train'!$G$38</f>
        <v>11.108316434935489</v>
      </c>
      <c r="HW198" s="1">
        <f>IF(HT198&gt;='Drive Train'!$G$30,1,0)</f>
        <v>1</v>
      </c>
      <c r="HX198" s="110">
        <f t="shared" ref="HX198:HX204" si="357">MIN(HO198,$C$10)*$C$11*1000/60/60*(1-HW198)</f>
        <v>0</v>
      </c>
      <c r="HY198" s="119">
        <f>HY197+'DT-Prelim Calcs'!$C$11</f>
        <v>7.760000000000006</v>
      </c>
      <c r="HZ198" s="2">
        <f>IJ198/'Drive Train'!$G$35</f>
        <v>0.87467058542798748</v>
      </c>
      <c r="IA198" s="88">
        <f>IH198*12*60/(PI() * 'Drive Train'!$G$17)/HZ$2*HZ198</f>
        <v>4110.8369398334562</v>
      </c>
      <c r="IB198" s="2">
        <f>('DT-Prelim Calcs'!$C$6*HZ198-IA198)/('DT-Prelim Calcs'!$C$6*HZ198)*'DT-Prelim Calcs'!$C$7*HZ198</f>
        <v>0.24077181224024771</v>
      </c>
      <c r="IC198" s="110">
        <f>IB198/'DT-Prelim Calcs'!$C$7*('DT-Prelim Calcs'!$C$8-'DT-Prelim Calcs'!$C$9)+'DT-Prelim Calcs'!$C$9</f>
        <v>17.685372945149858</v>
      </c>
      <c r="ID198" s="110">
        <f t="shared" si="316"/>
        <v>17.685372945149858</v>
      </c>
      <c r="IE198" s="2">
        <f t="shared" ref="IE198:IE204" si="358">MIN((ID198-$C$9)/($C$8-$C$9)*$C$7-$C$29*IH198/IA$2,IE$2)</f>
        <v>1.6032730698611886E-12</v>
      </c>
      <c r="IF198" s="110">
        <f>IE198*'DT-Prelim Calcs'!$C$21/HZ$2/'DT-Prelim Calcs'!$C$19/'DT-Prelim Calcs'!$C$18*3.39*'DT-Prelim Calcs'!$C$20</f>
        <v>5.954449307149495E-11</v>
      </c>
      <c r="IG198" s="88">
        <f t="shared" si="317"/>
        <v>1</v>
      </c>
      <c r="IH198" s="110">
        <f>IF197*'DT-Prelim Calcs'!$C$11+IH197</f>
        <v>12.304227581449103</v>
      </c>
      <c r="II198" s="110">
        <f>II197+0.5*IF198*'DT-Prelim Calcs'!$C$11^2+IH198*'DT-Prelim Calcs'!$C$11</f>
        <v>90.867907543061804</v>
      </c>
      <c r="IJ198" s="110">
        <f>MIN('Drive Train'!$G$35-ID197*'DT-Prelim Calcs'!$C$21*'Drive Train'!$G$38,IJ197+ID$2)</f>
        <v>11.108316434935441</v>
      </c>
      <c r="IK198" s="110">
        <f>'Drive Train'!$G$35-ID198*'DT-Prelim Calcs'!$C$21*'Drive Train'!$G$38</f>
        <v>11.108316434936512</v>
      </c>
      <c r="IL198" s="1">
        <f>IF(II198&gt;='Drive Train'!$G$30,1,0)</f>
        <v>1</v>
      </c>
      <c r="IM198" s="110">
        <f t="shared" ref="IM198:IM204" si="359">MIN(ID198,$C$10)*$C$11*1000/60/60*(1-IL198)</f>
        <v>0</v>
      </c>
      <c r="IN198" s="119">
        <f>IN197+'DT-Prelim Calcs'!$C$11</f>
        <v>7.760000000000006</v>
      </c>
      <c r="IO198" s="2">
        <f>IY198/'Drive Train'!$G$35</f>
        <v>0.87467058542804188</v>
      </c>
      <c r="IP198" s="88">
        <f>IW198*12*60/(PI() * 'Drive Train'!$G$17)/IO$2*IO198</f>
        <v>4110.8369398342256</v>
      </c>
      <c r="IQ198" s="2">
        <f>('DT-Prelim Calcs'!$C$6*IO198-IP198)/('DT-Prelim Calcs'!$C$6*IO198)*'DT-Prelim Calcs'!$C$7*IO198</f>
        <v>0.24077181224013858</v>
      </c>
      <c r="IR198" s="110">
        <f>IQ198/'DT-Prelim Calcs'!$C$7*('DT-Prelim Calcs'!$C$8-'DT-Prelim Calcs'!$C$9)+'DT-Prelim Calcs'!$C$9</f>
        <v>17.685372945143207</v>
      </c>
      <c r="IS198" s="110">
        <f t="shared" si="318"/>
        <v>17.685372945143207</v>
      </c>
      <c r="IT198" s="2">
        <f t="shared" ref="IT198:IT204" si="360">MIN((IS198-$C$9)/($C$8-$C$9)*$C$7-$C$29*IW198/IP$2,IT$2)</f>
        <v>1.4641343693000408E-12</v>
      </c>
      <c r="IU198" s="110">
        <f>IT198*'DT-Prelim Calcs'!$C$21/IO$2/'DT-Prelim Calcs'!$C$19/'DT-Prelim Calcs'!$C$18*3.39*'DT-Prelim Calcs'!$C$20</f>
        <v>5.4376974482626369E-11</v>
      </c>
      <c r="IV198" s="88">
        <f t="shared" si="319"/>
        <v>1</v>
      </c>
      <c r="IW198" s="110">
        <f>IU197*'DT-Prelim Calcs'!$C$11+IW197</f>
        <v>12.304227581450641</v>
      </c>
      <c r="IX198" s="110">
        <f>IX197+0.5*IU198*'DT-Prelim Calcs'!$C$11^2+IW198*'DT-Prelim Calcs'!$C$11</f>
        <v>91.10062532451839</v>
      </c>
      <c r="IY198" s="110">
        <f>MIN('Drive Train'!$G$35-IS197*'DT-Prelim Calcs'!$C$21*'Drive Train'!$G$38,IY197+IS$2)</f>
        <v>11.108316434936132</v>
      </c>
      <c r="IZ198" s="110">
        <f>'Drive Train'!$G$35-IS198*'DT-Prelim Calcs'!$C$21*'Drive Train'!$G$38</f>
        <v>11.108316434937111</v>
      </c>
      <c r="JA198" s="1">
        <f>IF(IX198&gt;='Drive Train'!$G$30,1,0)</f>
        <v>1</v>
      </c>
      <c r="JB198" s="110">
        <f t="shared" ref="JB198:JB204" si="361">MIN(IS198,$C$10)*$C$11*1000/60/60*(1-JA198)</f>
        <v>0</v>
      </c>
      <c r="JC198" s="119">
        <f>JC197+'DT-Prelim Calcs'!$C$11</f>
        <v>7.760000000000006</v>
      </c>
      <c r="JD198" s="2">
        <f>JN198/'Drive Train'!$G$35</f>
        <v>0.87467058542807385</v>
      </c>
      <c r="JE198" s="88">
        <f>JL198*12*60/(PI() * 'Drive Train'!$G$17)/JD$2*JD198</f>
        <v>4110.8369398346777</v>
      </c>
      <c r="JF198" s="2">
        <f>('DT-Prelim Calcs'!$C$6*JD198-JE198)/('DT-Prelim Calcs'!$C$6*JD198)*'DT-Prelim Calcs'!$C$7*JD198</f>
        <v>0.24077181224007466</v>
      </c>
      <c r="JG198" s="110">
        <f>JF198/'DT-Prelim Calcs'!$C$7*('DT-Prelim Calcs'!$C$8-'DT-Prelim Calcs'!$C$9)+'DT-Prelim Calcs'!$C$9</f>
        <v>17.685372945139306</v>
      </c>
      <c r="JH198" s="110">
        <f t="shared" si="320"/>
        <v>17.685372945139306</v>
      </c>
      <c r="JI198" s="2">
        <f t="shared" ref="JI198:JI204" si="362">MIN((JH198-$C$9)/($C$8-$C$9)*$C$7-$C$29*JL198/JE$2,JI$2)</f>
        <v>1.3825329769900918E-12</v>
      </c>
      <c r="JJ198" s="110">
        <f>JI198*'DT-Prelim Calcs'!$C$21/JD$2/'DT-Prelim Calcs'!$C$19/'DT-Prelim Calcs'!$C$18*3.39*'DT-Prelim Calcs'!$C$20</f>
        <v>5.1346353167790231E-11</v>
      </c>
      <c r="JK198" s="88">
        <f t="shared" si="321"/>
        <v>1</v>
      </c>
      <c r="JL198" s="110">
        <f>JJ197*'DT-Prelim Calcs'!$C$11+JL197</f>
        <v>12.304227581451542</v>
      </c>
      <c r="JM198" s="110">
        <f>JM197+0.5*JJ198*'DT-Prelim Calcs'!$C$11^2+JL198*'DT-Prelim Calcs'!$C$11</f>
        <v>91.258258068679197</v>
      </c>
      <c r="JN198" s="110">
        <f>MIN('Drive Train'!$G$35-JH197*'DT-Prelim Calcs'!$C$21*'Drive Train'!$G$38,JN197+JH$2)</f>
        <v>11.108316434936537</v>
      </c>
      <c r="JO198" s="110">
        <f>'Drive Train'!$G$35-JH198*'DT-Prelim Calcs'!$C$21*'Drive Train'!$G$38</f>
        <v>11.108316434937462</v>
      </c>
      <c r="JP198" s="1">
        <f>IF(JM198&gt;='Drive Train'!$G$30,1,0)</f>
        <v>1</v>
      </c>
      <c r="JQ198" s="110">
        <f>MIN(JG198,'DT-Prelim Calcs'!$C$10)*'DT-Prelim Calcs'!$C$11*1000/60/60*(1-JP198)</f>
        <v>0</v>
      </c>
      <c r="JR198" s="119">
        <f>JR197+'DT-Prelim Calcs'!$C$11</f>
        <v>7.760000000000006</v>
      </c>
      <c r="JS198" s="2">
        <f>KC198/'Drive Train'!$G$35</f>
        <v>0.87467058542808551</v>
      </c>
      <c r="JT198" s="88">
        <f>KA198*12*60/(PI() * 'Drive Train'!$G$17)/JS$2*JS198</f>
        <v>4110.8369398348432</v>
      </c>
      <c r="JU198" s="2">
        <f>('DT-Prelim Calcs'!$C$6*JS198-JT198)/('DT-Prelim Calcs'!$C$6*JS198)*'DT-Prelim Calcs'!$C$7*JS198</f>
        <v>0.24077181224005115</v>
      </c>
      <c r="JV198" s="110">
        <f>JU198/'DT-Prelim Calcs'!$C$7*('DT-Prelim Calcs'!$C$8-'DT-Prelim Calcs'!$C$9)+'DT-Prelim Calcs'!$C$9</f>
        <v>17.685372945137871</v>
      </c>
      <c r="JW198" s="110">
        <f t="shared" si="322"/>
        <v>17.685372945137871</v>
      </c>
      <c r="JX198" s="2">
        <f t="shared" ref="JX198:JX204" si="363">MIN((JW198-$C$9)/($C$8-$C$9)*$C$7-$C$29*KA198/JT$2,JX$2)</f>
        <v>1.352529199749597E-12</v>
      </c>
      <c r="JY198" s="110">
        <f>JX198*'DT-Prelim Calcs'!$C$21/JS$2/'DT-Prelim Calcs'!$C$19/'DT-Prelim Calcs'!$C$18*3.39*'DT-Prelim Calcs'!$C$20</f>
        <v>5.0232032881620891E-11</v>
      </c>
      <c r="JZ198" s="88">
        <f t="shared" si="323"/>
        <v>1</v>
      </c>
      <c r="KA198" s="110">
        <f>JY197*'DT-Prelim Calcs'!$C$11+KA197</f>
        <v>12.304227581451872</v>
      </c>
      <c r="KB198" s="110">
        <f>KB197+0.5*JY198*'DT-Prelim Calcs'!$C$11^2+KA198*'DT-Prelim Calcs'!$C$11</f>
        <v>91.320348152011121</v>
      </c>
      <c r="KC198" s="110">
        <f>MIN('Drive Train'!$G$35-JW197*'DT-Prelim Calcs'!$C$21*'Drive Train'!$G$38,KC197+JW$2)</f>
        <v>11.108316434936686</v>
      </c>
      <c r="KD198" s="110">
        <f>'Drive Train'!$G$35-JW198*'DT-Prelim Calcs'!$C$21*'Drive Train'!$G$38</f>
        <v>11.10831643493759</v>
      </c>
      <c r="KE198" s="1">
        <f>IF(KB198&gt;='Drive Train'!$G$30,1,0)</f>
        <v>1</v>
      </c>
      <c r="KF198" s="110">
        <f>MIN(JV198,'DT-Prelim Calcs'!$C$10)*'DT-Prelim Calcs'!$C$11*1000/60/60*(1-KE198)</f>
        <v>0</v>
      </c>
      <c r="KG198" s="119">
        <f>KG197+'DT-Prelim Calcs'!$C$11</f>
        <v>7.760000000000006</v>
      </c>
      <c r="KH198" s="2">
        <f>KR198/'Drive Train'!$G$35</f>
        <v>0.87467058542808473</v>
      </c>
      <c r="KI198" s="88">
        <f>KP198*12*60/(PI() * 'Drive Train'!$G$17)/KH$2*KH198</f>
        <v>4110.8369398348304</v>
      </c>
      <c r="KJ198" s="2">
        <f>('DT-Prelim Calcs'!$C$6*KH198-KI198)/('DT-Prelim Calcs'!$C$6*KH198)*'DT-Prelim Calcs'!$C$7*KH198</f>
        <v>0.24077181224005312</v>
      </c>
      <c r="KK198" s="110">
        <f>KJ198/'DT-Prelim Calcs'!$C$7*('DT-Prelim Calcs'!$C$8-'DT-Prelim Calcs'!$C$9)+'DT-Prelim Calcs'!$C$9</f>
        <v>17.685372945137992</v>
      </c>
      <c r="KL198" s="110">
        <f t="shared" si="324"/>
        <v>17.685372945137992</v>
      </c>
      <c r="KM198" s="2">
        <f t="shared" ref="KM198:KM204" si="364">MIN((KL198-$C$9)/($C$8-$C$9)*$C$7-$C$29*KP198/KI$2,KM$2)</f>
        <v>1.3550272015550036E-12</v>
      </c>
      <c r="KN198" s="110">
        <f>KM198*'DT-Prelim Calcs'!$C$21/KH$2/'DT-Prelim Calcs'!$C$19/'DT-Prelim Calcs'!$C$18*3.39*'DT-Prelim Calcs'!$C$20</f>
        <v>5.0324807003503623E-11</v>
      </c>
      <c r="KO198" s="88">
        <f t="shared" si="325"/>
        <v>1</v>
      </c>
      <c r="KP198" s="110">
        <f>KN197*'DT-Prelim Calcs'!$C$11+KP197</f>
        <v>12.304227581451848</v>
      </c>
      <c r="KQ198" s="110">
        <f>KQ197+0.5*KN198*'DT-Prelim Calcs'!$C$11^2+KP198*'DT-Prelim Calcs'!$C$11</f>
        <v>91.315792716052201</v>
      </c>
      <c r="KR198" s="110">
        <f>MIN('Drive Train'!$G$35-KL197*'DT-Prelim Calcs'!$C$21*'Drive Train'!$G$38,KR197+KL$2)</f>
        <v>11.108316434936675</v>
      </c>
      <c r="KS198" s="110">
        <f>'Drive Train'!$G$35-KL198*'DT-Prelim Calcs'!$C$21*'Drive Train'!$G$38</f>
        <v>11.10831643493758</v>
      </c>
      <c r="KT198" s="1">
        <f>IF(KQ198&gt;='Drive Train'!$G$30,1,0)</f>
        <v>1</v>
      </c>
      <c r="KU198" s="110">
        <f>MIN(KK198,'DT-Prelim Calcs'!$C$10)*'DT-Prelim Calcs'!$C$11*1000/60/60*(1-KT198)</f>
        <v>0</v>
      </c>
      <c r="KV198" s="119">
        <f>KV197+'DT-Prelim Calcs'!$C$11</f>
        <v>7.760000000000006</v>
      </c>
      <c r="KW198" s="2">
        <f>LG198/'Drive Train'!$G$35</f>
        <v>0.87467058542808551</v>
      </c>
      <c r="KX198" s="88">
        <f>LE198*12*60/(PI() * 'Drive Train'!$G$17)/KW$2*KW198</f>
        <v>4110.8369398348414</v>
      </c>
      <c r="KY198" s="2">
        <f>('DT-Prelim Calcs'!$C$6*KW198-KX198)/('DT-Prelim Calcs'!$C$6*KW198)*'DT-Prelim Calcs'!$C$7*KW198</f>
        <v>0.24077181224005159</v>
      </c>
      <c r="KZ198" s="110">
        <f>KY198/'DT-Prelim Calcs'!$C$7*('DT-Prelim Calcs'!$C$8-'DT-Prelim Calcs'!$C$9)+'DT-Prelim Calcs'!$C$9</f>
        <v>17.6853729451379</v>
      </c>
      <c r="LA198" s="110">
        <f t="shared" si="326"/>
        <v>17.6853729451379</v>
      </c>
      <c r="LB198" s="2">
        <f t="shared" ref="LB198:LB204" si="365">MIN((LA198-$C$9)/($C$8-$C$9)*$C$7-$C$29*LE198/KX$2,LB$2)</f>
        <v>1.3530288001106783E-12</v>
      </c>
      <c r="LC198" s="110">
        <f>LB198*'DT-Prelim Calcs'!$C$21/KW$2/'DT-Prelim Calcs'!$C$19/'DT-Prelim Calcs'!$C$18*3.39*'DT-Prelim Calcs'!$C$20</f>
        <v>5.0250587705997435E-11</v>
      </c>
      <c r="LD198" s="88">
        <f t="shared" si="327"/>
        <v>1</v>
      </c>
      <c r="LE198" s="110">
        <f>LC197*'DT-Prelim Calcs'!$C$11+LE197</f>
        <v>12.304227581451871</v>
      </c>
      <c r="LF198" s="110">
        <f>LF197+0.5*LC198*'DT-Prelim Calcs'!$C$11^2+LE198*'DT-Prelim Calcs'!$C$11</f>
        <v>91.320133067535707</v>
      </c>
      <c r="LG198" s="110">
        <f>MIN('Drive Train'!$G$35-LA197*'DT-Prelim Calcs'!$C$21*'Drive Train'!$G$38,LG197+LA$2)</f>
        <v>11.108316434936686</v>
      </c>
      <c r="LH198" s="110">
        <f>'Drive Train'!$G$35-LA198*'DT-Prelim Calcs'!$C$21*'Drive Train'!$G$38</f>
        <v>11.108316434937588</v>
      </c>
      <c r="LI198" s="1">
        <f>IF(LF198&gt;='Drive Train'!$G$30,1,0)</f>
        <v>1</v>
      </c>
      <c r="LJ198" s="110">
        <f>MIN(KZ198,'DT-Prelim Calcs'!$C$10)*'DT-Prelim Calcs'!$C$11*1000/60/60*(1-LI198)</f>
        <v>0</v>
      </c>
      <c r="LK198" s="119">
        <f>LK197+'DT-Prelim Calcs'!$C$11</f>
        <v>7.760000000000006</v>
      </c>
      <c r="LL198" s="2">
        <f>LV198/'Drive Train'!$G$35</f>
        <v>0.87467058542808496</v>
      </c>
      <c r="LM198" s="88">
        <f>LT198*12*60/(PI() * 'Drive Train'!$G$17)/LL$2*LL198</f>
        <v>4110.8369398348341</v>
      </c>
      <c r="LN198" s="2">
        <f>('DT-Prelim Calcs'!$C$6*LL198-LM198)/('DT-Prelim Calcs'!$C$6*LL198)*'DT-Prelim Calcs'!$C$7*LL198</f>
        <v>0.24077181224005251</v>
      </c>
      <c r="LO198" s="110">
        <f>LN198/'DT-Prelim Calcs'!$C$7*('DT-Prelim Calcs'!$C$8-'DT-Prelim Calcs'!$C$9)+'DT-Prelim Calcs'!$C$9</f>
        <v>17.685372945137956</v>
      </c>
      <c r="LP198" s="110">
        <f t="shared" si="328"/>
        <v>17.685372945137956</v>
      </c>
      <c r="LQ198" s="2">
        <f t="shared" ref="LQ198:LQ204" si="366">MIN((LP198-$C$9)/($C$8-$C$9)*$C$7-$C$29*LT198/LM$2,LQ$2)</f>
        <v>1.3543055565889972E-12</v>
      </c>
      <c r="LR198" s="110">
        <f>LQ198*'DT-Prelim Calcs'!$C$21/LL$2/'DT-Prelim Calcs'!$C$19/'DT-Prelim Calcs'!$C$18*3.39*'DT-Prelim Calcs'!$C$20</f>
        <v>5.0298005590515265E-11</v>
      </c>
      <c r="LS198" s="88">
        <f t="shared" si="329"/>
        <v>1</v>
      </c>
      <c r="LT198" s="110">
        <f>LR197*'DT-Prelim Calcs'!$C$11+LT197</f>
        <v>12.304227581451855</v>
      </c>
      <c r="LU198" s="110">
        <f>LU197+0.5*LR198*'DT-Prelim Calcs'!$C$11^2+LT198*'DT-Prelim Calcs'!$C$11</f>
        <v>91.317257483817386</v>
      </c>
      <c r="LV198" s="110">
        <f>MIN('Drive Train'!$G$35-LP197*'DT-Prelim Calcs'!$C$21*'Drive Train'!$G$38,LV197+LP$2)</f>
        <v>11.108316434936679</v>
      </c>
      <c r="LW198" s="110">
        <f>'Drive Train'!$G$35-LP198*'DT-Prelim Calcs'!$C$21*'Drive Train'!$G$38</f>
        <v>11.108316434937583</v>
      </c>
      <c r="LX198" s="1">
        <f>IF(LU198&gt;='Drive Train'!$G$30,1,0)</f>
        <v>1</v>
      </c>
      <c r="LY198" s="110">
        <f>MIN(LO198,'DT-Prelim Calcs'!$C$10)*'DT-Prelim Calcs'!$C$11*1000/60/60*(1-LX198)</f>
        <v>0</v>
      </c>
      <c r="LZ198" s="119">
        <f>LZ197+'DT-Prelim Calcs'!$C$11</f>
        <v>7.760000000000006</v>
      </c>
    </row>
    <row r="199" spans="18:338" x14ac:dyDescent="0.2">
      <c r="R199" s="119">
        <f>R198+'DT-Prelim Calcs'!$C$11</f>
        <v>7.800000000000006</v>
      </c>
      <c r="S199" s="2">
        <f>AG199/'Drive Train'!$G$35</f>
        <v>0</v>
      </c>
      <c r="T199" s="88">
        <f>AE199*12*60/(PI() * 'Drive Train'!$G$17)/S$2*ABS(S199)</f>
        <v>0</v>
      </c>
      <c r="U199" s="2">
        <f>IF(OR(AD198=1,AND($C$32=Motors!$C$28,'DT-Prelim Calcs'!AI198=1)),0,IF(AG199=0,-(V198+$C$9)/($C$8-$C$9)*$C$7,($C$6*S199-T199)/($C$6*S199)*$C$7*S199))</f>
        <v>0</v>
      </c>
      <c r="V199" s="110">
        <f>IF(AND(AD198=1,AI198=1),0,ABS(U199/$C$7*($C$8-$C$9)+$C$9) *'Drive Train'!$K$55 + V198*(1-'Drive Train'!$K$55))</f>
        <v>0</v>
      </c>
      <c r="W199" s="110">
        <f t="shared" si="282"/>
        <v>0</v>
      </c>
      <c r="X199" s="2">
        <f>MAX(MIN(IF(AND(AI198=1,AG199&lt;0),-1,1)*(W199-$C$9)/($C$8-$C$9)*$C$7-$C$29*AE199/T$2 -  AI198*$C$29/2,X$2),MAX(X$4:X198)*-1)</f>
        <v>-0.19877611615902296</v>
      </c>
      <c r="Y199" s="110">
        <f t="shared" si="283"/>
        <v>0</v>
      </c>
      <c r="Z199" s="110">
        <f t="shared" si="284"/>
        <v>0</v>
      </c>
      <c r="AA199" s="110">
        <f t="shared" si="285"/>
        <v>0</v>
      </c>
      <c r="AB199" s="110" t="e">
        <f t="shared" si="286"/>
        <v>#N/A</v>
      </c>
      <c r="AC199" s="88">
        <f t="shared" si="330"/>
        <v>0</v>
      </c>
      <c r="AD199" s="1">
        <f t="shared" si="287"/>
        <v>1</v>
      </c>
      <c r="AE199" s="110">
        <f t="shared" si="288"/>
        <v>0</v>
      </c>
      <c r="AF199" s="110" t="e">
        <f t="shared" si="289"/>
        <v>#N/A</v>
      </c>
      <c r="AG199" s="110">
        <f>IF(AI198=0,MIN('Drive Train'!$G$35-W198*$C$21*'Drive Train'!$G$38,AG198+W$2)-$C$3,IF(AE198-1&lt;=0,0,IF($C$32=Motors!$C$26,MAX(ABS('Drive Train'!$G$35-W198*$C$21*'Drive Train'!$G$38)*-1,AG198-W$2),MAX(0,ABS('Drive Train'!$G$35-W198*$C$21*'Drive Train'!$G$38)*-1,AG198-W$2))))</f>
        <v>0</v>
      </c>
      <c r="AH199" s="110">
        <f>'Drive Train'!$G$35-ABS(W199)*'DT-Prelim Calcs'!$C$21*'Drive Train'!$G$38</f>
        <v>12.7</v>
      </c>
      <c r="AI199" s="1">
        <f>IF(AJ199&gt;='Drive Train'!$G$30,1,0)</f>
        <v>1</v>
      </c>
      <c r="AJ199" s="110">
        <f>AJ198+0.5*Y199*'DT-Prelim Calcs'!$C$11^2+AE199*'DT-Prelim Calcs'!$C$11</f>
        <v>27.383415475911544</v>
      </c>
      <c r="AK199" s="110">
        <f t="shared" si="290"/>
        <v>0</v>
      </c>
      <c r="AL199" s="119">
        <f>AL198+'DT-Prelim Calcs'!$C$11</f>
        <v>7.800000000000006</v>
      </c>
      <c r="AM199" s="2">
        <f>AW199/'Drive Train'!$G$35</f>
        <v>0.82963147150695071</v>
      </c>
      <c r="AN199" s="88">
        <f>AU199*12*60/(PI() * 'Drive Train'!$G$17)/AM$2*AM199</f>
        <v>3421.0318013244259</v>
      </c>
      <c r="AO199" s="2">
        <f>('DT-Prelim Calcs'!$C$6*AM199-AN199)/('DT-Prelim Calcs'!$C$6*AM199)*'DT-Prelim Calcs'!$C$7*AM199</f>
        <v>0.34381208032695104</v>
      </c>
      <c r="AP199" s="110">
        <f>AO199/'DT-Prelim Calcs'!$C$7*('DT-Prelim Calcs'!$C$8-'DT-Prelim Calcs'!$C$9)+'DT-Prelim Calcs'!$C$9</f>
        <v>23.970098516395598</v>
      </c>
      <c r="AQ199" s="110">
        <f t="shared" si="291"/>
        <v>23.970098516395598</v>
      </c>
      <c r="AR199" s="2">
        <f t="shared" si="331"/>
        <v>0.13256446947695952</v>
      </c>
      <c r="AS199" s="110">
        <f>AR199*'DT-Prelim Calcs'!$C$21/AM$2/'DT-Prelim Calcs'!$C$19/'DT-Prelim Calcs'!$C$18*3.39*'DT-Prelim Calcs'!$C$20</f>
        <v>1.4770068086369035</v>
      </c>
      <c r="AT199" s="88">
        <f t="shared" si="292"/>
        <v>1</v>
      </c>
      <c r="AU199" s="110">
        <f>AS198*'DT-Prelim Calcs'!$C$11+AU198</f>
        <v>35.984814221240335</v>
      </c>
      <c r="AV199" s="110">
        <f>AV198+0.5*AS199*'DT-Prelim Calcs'!$C$11^2+AU199*'DT-Prelim Calcs'!$C$11</f>
        <v>181.40891723462263</v>
      </c>
      <c r="AW199" s="110">
        <f>MIN('Drive Train'!$G$35-AQ198*'DT-Prelim Calcs'!$C$21*'Drive Train'!$G$38,AW198+AQ$2)</f>
        <v>10.536319688138274</v>
      </c>
      <c r="AX199" s="110">
        <f>'Drive Train'!$G$35-AQ199*'DT-Prelim Calcs'!$C$21*'Drive Train'!$G$38</f>
        <v>10.542691133524396</v>
      </c>
      <c r="AY199" s="1">
        <f>IF(AV199&gt;='Drive Train'!$G$30,1,0)</f>
        <v>1</v>
      </c>
      <c r="AZ199" s="110">
        <f t="shared" si="332"/>
        <v>0</v>
      </c>
      <c r="BA199" s="119">
        <f>BA198+'DT-Prelim Calcs'!$C$11</f>
        <v>7.800000000000006</v>
      </c>
      <c r="BB199" s="2">
        <f>BL199/'Drive Train'!$G$35</f>
        <v>0.87304204730219936</v>
      </c>
      <c r="BC199" s="88">
        <f>BJ199*12*60/(PI() * 'Drive Train'!$G$17)/BB$2*BB199</f>
        <v>4086.1809493043679</v>
      </c>
      <c r="BD199" s="2">
        <f>('DT-Prelim Calcs'!$C$6*BB199-BC199)/('DT-Prelim Calcs'!$C$6*BB199)*'DT-Prelim Calcs'!$C$7*BB199</f>
        <v>0.24442847530583425</v>
      </c>
      <c r="BE199" s="110">
        <f>BD199/'DT-Prelim Calcs'!$C$7*('DT-Prelim Calcs'!$C$8-'DT-Prelim Calcs'!$C$9)+'DT-Prelim Calcs'!$C$9</f>
        <v>17.908403458370032</v>
      </c>
      <c r="BF199" s="110">
        <f t="shared" si="293"/>
        <v>17.908403458370032</v>
      </c>
      <c r="BG199" s="2">
        <f t="shared" si="333"/>
        <v>4.6543325375321964E-3</v>
      </c>
      <c r="BH199" s="110">
        <f>BG199*'DT-Prelim Calcs'!$C$21/BB$2/'DT-Prelim Calcs'!$C$19/'DT-Prelim Calcs'!$C$18*3.39*'DT-Prelim Calcs'!$C$20</f>
        <v>8.0667443668952329E-2</v>
      </c>
      <c r="BI199" s="88">
        <f t="shared" si="294"/>
        <v>1</v>
      </c>
      <c r="BJ199" s="110">
        <f>BH198*'DT-Prelim Calcs'!$C$11+BJ198</f>
        <v>26.25695015664181</v>
      </c>
      <c r="BK199" s="110">
        <f>BK198+0.5*BH199*'DT-Prelim Calcs'!$C$11^2+BJ199*'DT-Prelim Calcs'!$C$11</f>
        <v>164.85818359781615</v>
      </c>
      <c r="BL199" s="110">
        <f>MIN('Drive Train'!$G$35-BF198*'DT-Prelim Calcs'!$C$21*'Drive Train'!$G$38,BL198+BF$2)</f>
        <v>11.087634000737932</v>
      </c>
      <c r="BM199" s="110">
        <f>'Drive Train'!$G$35-BF199*'DT-Prelim Calcs'!$C$21*'Drive Train'!$G$38</f>
        <v>11.088243688746697</v>
      </c>
      <c r="BN199" s="1">
        <f>IF(BK199&gt;='Drive Train'!$G$30,1,0)</f>
        <v>1</v>
      </c>
      <c r="BO199" s="110">
        <f t="shared" si="334"/>
        <v>0</v>
      </c>
      <c r="BP199" s="119">
        <f>BP198+'DT-Prelim Calcs'!$C$11</f>
        <v>7.800000000000006</v>
      </c>
      <c r="BQ199" s="2">
        <f>CA199/'Drive Train'!$G$35</f>
        <v>0.87465941612672715</v>
      </c>
      <c r="BR199" s="88">
        <f>BY199*12*60/(PI() * 'Drive Train'!$G$17)/BQ$2*BQ199</f>
        <v>4110.6704994854172</v>
      </c>
      <c r="BS199" s="2">
        <f>('DT-Prelim Calcs'!$C$6*BQ199-BR199)/('DT-Prelim Calcs'!$C$6*BQ199)*'DT-Prelim Calcs'!$C$7*BQ199</f>
        <v>0.24079624860950069</v>
      </c>
      <c r="BT199" s="110">
        <f>BS199/'DT-Prelim Calcs'!$C$7*('DT-Prelim Calcs'!$C$8-'DT-Prelim Calcs'!$C$9)+'DT-Prelim Calcs'!$C$9</f>
        <v>17.68686339036671</v>
      </c>
      <c r="BU199" s="110">
        <f t="shared" si="295"/>
        <v>17.68686339036671</v>
      </c>
      <c r="BV199" s="2">
        <f t="shared" si="335"/>
        <v>3.1110281622309666E-5</v>
      </c>
      <c r="BW199" s="110">
        <f>BV199*'DT-Prelim Calcs'!$C$21/BQ$2/'DT-Prelim Calcs'!$C$19/'DT-Prelim Calcs'!$C$18*3.39*'DT-Prelim Calcs'!$C$20</f>
        <v>7.3176291016503574E-4</v>
      </c>
      <c r="BX199" s="88">
        <f t="shared" si="296"/>
        <v>1</v>
      </c>
      <c r="BY199" s="110">
        <f>BW198*'DT-Prelim Calcs'!$C$11+BY198</f>
        <v>19.427189246474512</v>
      </c>
      <c r="BZ199" s="110">
        <f>BZ198+0.5*BW199*'DT-Prelim Calcs'!$C$11^2+BY199*'DT-Prelim Calcs'!$C$11</f>
        <v>135.29357183676959</v>
      </c>
      <c r="CA199" s="110">
        <f>MIN('Drive Train'!$G$35-BU198*'DT-Prelim Calcs'!$C$21*'Drive Train'!$G$38,CA198+BU$2)</f>
        <v>11.108174584809435</v>
      </c>
      <c r="CB199" s="110">
        <f>'Drive Train'!$G$35-BU199*'DT-Prelim Calcs'!$C$21*'Drive Train'!$G$38</f>
        <v>11.108182294866996</v>
      </c>
      <c r="CC199" s="1">
        <f>IF(BZ199&gt;='Drive Train'!$G$30,1,0)</f>
        <v>1</v>
      </c>
      <c r="CD199" s="110">
        <f t="shared" si="336"/>
        <v>0</v>
      </c>
      <c r="CE199" s="119">
        <f>CE198+'DT-Prelim Calcs'!$C$11</f>
        <v>7.800000000000006</v>
      </c>
      <c r="CF199" s="2">
        <f>CP199/'Drive Train'!$G$35</f>
        <v>0.87467057096929191</v>
      </c>
      <c r="CG199" s="88">
        <f>CN199*12*60/(PI() * 'Drive Train'!$G$17)/CF$2*CF199</f>
        <v>4110.8367288239806</v>
      </c>
      <c r="CH199" s="2">
        <f>('DT-Prelim Calcs'!$C$6*CF199-CG199)/('DT-Prelim Calcs'!$C$6*CF199)*'DT-Prelim Calcs'!$C$7*CF199</f>
        <v>0.24077184279926786</v>
      </c>
      <c r="CI199" s="110">
        <f>CH199/'DT-Prelim Calcs'!$C$7*('DT-Prelim Calcs'!$C$8-'DT-Prelim Calcs'!$C$9)+'DT-Prelim Calcs'!$C$9</f>
        <v>17.685374809033362</v>
      </c>
      <c r="CJ199" s="110">
        <f t="shared" si="297"/>
        <v>17.685374809033362</v>
      </c>
      <c r="CK199" s="2">
        <f t="shared" si="337"/>
        <v>3.8939387769776346E-8</v>
      </c>
      <c r="CL199" s="110">
        <f>CK199*'DT-Prelim Calcs'!$C$21/CF$2/'DT-Prelim Calcs'!$C$19/'DT-Prelim Calcs'!$C$18*3.39*'DT-Prelim Calcs'!$C$20</f>
        <v>1.1569463237932138E-6</v>
      </c>
      <c r="CM199" s="88">
        <f t="shared" si="298"/>
        <v>1</v>
      </c>
      <c r="CN199" s="110">
        <f>CL198*'DT-Prelim Calcs'!$C$11+CN198</f>
        <v>15.380283941583533</v>
      </c>
      <c r="CO199" s="110">
        <f>CO198+0.5*CL199*'DT-Prelim Calcs'!$C$11^2+CN199*'DT-Prelim Calcs'!$C$11</f>
        <v>111.93714484788703</v>
      </c>
      <c r="CP199" s="110">
        <f>MIN('Drive Train'!$G$35-CJ198*'DT-Prelim Calcs'!$C$21*'Drive Train'!$G$38,CP198+CJ$2)</f>
        <v>11.108316251310006</v>
      </c>
      <c r="CQ199" s="110">
        <f>'Drive Train'!$G$35-CJ199*'DT-Prelim Calcs'!$C$21*'Drive Train'!$G$38</f>
        <v>11.108316267186996</v>
      </c>
      <c r="CR199" s="1">
        <f>IF(CO199&gt;='Drive Train'!$G$30,1,0)</f>
        <v>1</v>
      </c>
      <c r="CS199" s="110">
        <f t="shared" si="338"/>
        <v>0</v>
      </c>
      <c r="CT199" s="119">
        <f>CT198+'DT-Prelim Calcs'!$C$11</f>
        <v>7.800000000000006</v>
      </c>
      <c r="CU199" s="2">
        <f>DE199/'Drive Train'!$G$35</f>
        <v>0.87467058542547726</v>
      </c>
      <c r="CV199" s="88">
        <f>DC199*12*60/(PI() * 'Drive Train'!$G$17)/CU$2*CU199</f>
        <v>4110.8369397977149</v>
      </c>
      <c r="CW199" s="2">
        <f>('DT-Prelim Calcs'!$C$6*CU199-CV199)/('DT-Prelim Calcs'!$C$6*CU199)*'DT-Prelim Calcs'!$C$7*CU199</f>
        <v>0.2407718122453377</v>
      </c>
      <c r="CX199" s="110">
        <f>CW199/'DT-Prelim Calcs'!$C$7*('DT-Prelim Calcs'!$C$8-'DT-Prelim Calcs'!$C$9)+'DT-Prelim Calcs'!$C$9</f>
        <v>17.685372945460315</v>
      </c>
      <c r="CY199" s="110">
        <f t="shared" si="299"/>
        <v>17.685372945460315</v>
      </c>
      <c r="CZ199" s="2">
        <f t="shared" si="339"/>
        <v>8.0957185399910259E-12</v>
      </c>
      <c r="DA199" s="110">
        <f>CZ199*'DT-Prelim Calcs'!$C$21/CU$2/'DT-Prelim Calcs'!$C$19/'DT-Prelim Calcs'!$C$18*3.39*'DT-Prelim Calcs'!$C$20</f>
        <v>2.9064727029719582E-10</v>
      </c>
      <c r="DB199" s="88">
        <f t="shared" si="300"/>
        <v>1</v>
      </c>
      <c r="DC199" s="110">
        <f>DA198*'DT-Prelim Calcs'!$C$11+DC198</f>
        <v>12.728511291080105</v>
      </c>
      <c r="DD199" s="110">
        <f>DD198+0.5*DA199*'DT-Prelim Calcs'!$C$11^2+DC199*'DT-Prelim Calcs'!$C$11</f>
        <v>94.672956405668572</v>
      </c>
      <c r="DE199" s="110">
        <f>MIN('Drive Train'!$G$35-CY198*'DT-Prelim Calcs'!$C$21*'Drive Train'!$G$38,DE198+CY$2)</f>
        <v>11.108316434903561</v>
      </c>
      <c r="DF199" s="110">
        <f>'Drive Train'!$G$35-CY199*'DT-Prelim Calcs'!$C$21*'Drive Train'!$G$38</f>
        <v>11.108316434908572</v>
      </c>
      <c r="DG199" s="1">
        <f>IF(DD199&gt;='Drive Train'!$G$30,1,0)</f>
        <v>1</v>
      </c>
      <c r="DH199" s="110">
        <f t="shared" si="340"/>
        <v>0</v>
      </c>
      <c r="DI199" s="119">
        <f>DI198+'DT-Prelim Calcs'!$C$11</f>
        <v>7.800000000000006</v>
      </c>
      <c r="DJ199" s="2">
        <f>DT199/'Drive Train'!$G$35</f>
        <v>0.87467058542861498</v>
      </c>
      <c r="DK199" s="88">
        <f>DR199*12*60/(PI() * 'Drive Train'!$G$17)/DJ$2*DJ199</f>
        <v>4110.8369398423247</v>
      </c>
      <c r="DL199" s="2">
        <f>('DT-Prelim Calcs'!$C$6*DJ199-DK199)/('DT-Prelim Calcs'!$C$6*DJ199)*'DT-Prelim Calcs'!$C$7*DJ199</f>
        <v>0.24077181223899125</v>
      </c>
      <c r="DM199" s="110">
        <f>DL199/'DT-Prelim Calcs'!$C$7*('DT-Prelim Calcs'!$C$8-'DT-Prelim Calcs'!$C$9)+'DT-Prelim Calcs'!$C$9</f>
        <v>17.685372945073226</v>
      </c>
      <c r="DN199" s="110">
        <f t="shared" si="301"/>
        <v>17.685372945073226</v>
      </c>
      <c r="DO199" s="2">
        <f t="shared" si="341"/>
        <v>1.3877787807814457E-16</v>
      </c>
      <c r="DP199" s="110">
        <f>DO199*'DT-Prelim Calcs'!$C$21/DJ$2/'DT-Prelim Calcs'!$C$19/'DT-Prelim Calcs'!$C$18*3.39*'DT-Prelim Calcs'!$C$20</f>
        <v>5.8413336000243174E-15</v>
      </c>
      <c r="DQ199" s="88">
        <f t="shared" si="302"/>
        <v>1</v>
      </c>
      <c r="DR199" s="110">
        <f>DP198*'DT-Prelim Calcs'!$C$11+DR198</f>
        <v>10.856671395411901</v>
      </c>
      <c r="DS199" s="110">
        <f>DS198+0.5*DP199*'DT-Prelim Calcs'!$C$11^2+DR199*'DT-Prelim Calcs'!$C$11</f>
        <v>81.715398375796269</v>
      </c>
      <c r="DT199" s="110">
        <f>MIN('Drive Train'!$G$35-DN198*'DT-Prelim Calcs'!$C$21*'Drive Train'!$G$38,DT198+DN$2)</f>
        <v>11.10831643494341</v>
      </c>
      <c r="DU199" s="110">
        <f>'Drive Train'!$G$35-DN199*'DT-Prelim Calcs'!$C$21*'Drive Train'!$G$38</f>
        <v>11.10831643494341</v>
      </c>
      <c r="DV199" s="1">
        <f>IF(DS199&gt;='Drive Train'!$G$30,1,0)</f>
        <v>1</v>
      </c>
      <c r="DW199" s="110">
        <f t="shared" si="342"/>
        <v>0</v>
      </c>
      <c r="DX199" s="119">
        <f>DX198+'DT-Prelim Calcs'!$C$11</f>
        <v>7.800000000000006</v>
      </c>
      <c r="DY199" s="2">
        <f>EI199/'Drive Train'!$G$35</f>
        <v>0.87467058542861498</v>
      </c>
      <c r="DZ199" s="88">
        <f>EG199*12*60/(PI() * 'Drive Train'!$G$17)/DY$2*DY199</f>
        <v>4110.8369398423247</v>
      </c>
      <c r="EA199" s="2">
        <f>('DT-Prelim Calcs'!$C$6*DY199-DZ199)/('DT-Prelim Calcs'!$C$6*DY199)*'DT-Prelim Calcs'!$C$7*DY199</f>
        <v>0.24077181223899125</v>
      </c>
      <c r="EB199" s="110">
        <f>EA199/'DT-Prelim Calcs'!$C$7*('DT-Prelim Calcs'!$C$8-'DT-Prelim Calcs'!$C$9)+'DT-Prelim Calcs'!$C$9</f>
        <v>17.685372945073226</v>
      </c>
      <c r="EC199" s="110">
        <f t="shared" si="303"/>
        <v>17.685372945073226</v>
      </c>
      <c r="ED199" s="2">
        <f t="shared" si="343"/>
        <v>1.3877787807814457E-16</v>
      </c>
      <c r="EE199" s="110">
        <f>ED199*'DT-Prelim Calcs'!$C$21/DY$2/'DT-Prelim Calcs'!$C$19/'DT-Prelim Calcs'!$C$18*3.39*'DT-Prelim Calcs'!$C$20</f>
        <v>6.7003532470867188E-15</v>
      </c>
      <c r="EF199" s="88">
        <f t="shared" si="304"/>
        <v>1</v>
      </c>
      <c r="EG199" s="110">
        <f>EE198*'DT-Prelim Calcs'!$C$11+EG198</f>
        <v>9.4647904472821693</v>
      </c>
      <c r="EH199" s="110">
        <f>EH198+0.5*EE199*'DT-Prelim Calcs'!$C$11^2+EG199*'DT-Prelim Calcs'!$C$11</f>
        <v>71.749110342941719</v>
      </c>
      <c r="EI199" s="110">
        <f>MIN('Drive Train'!$G$35-EC198*'DT-Prelim Calcs'!$C$21*'Drive Train'!$G$38,EI198+EC$2)</f>
        <v>11.10831643494341</v>
      </c>
      <c r="EJ199" s="110">
        <f>'Drive Train'!$G$35-EC199*'DT-Prelim Calcs'!$C$21*'Drive Train'!$G$38</f>
        <v>11.10831643494341</v>
      </c>
      <c r="EK199" s="1">
        <f>IF(EH199&gt;='Drive Train'!$G$30,1,0)</f>
        <v>1</v>
      </c>
      <c r="EL199" s="110">
        <f t="shared" si="344"/>
        <v>0</v>
      </c>
      <c r="EM199" s="119">
        <f>EM198+'DT-Prelim Calcs'!$C$11</f>
        <v>7.800000000000006</v>
      </c>
      <c r="EN199" s="2">
        <f>EX199/'Drive Train'!$G$35</f>
        <v>0.87467058542861498</v>
      </c>
      <c r="EO199" s="88">
        <f>EV199*12*60/(PI() * 'Drive Train'!$G$17)/EN$2*EN199</f>
        <v>4110.8369398423256</v>
      </c>
      <c r="EP199" s="2">
        <f>('DT-Prelim Calcs'!$C$6*EN199-EO199)/('DT-Prelim Calcs'!$C$6*EN199)*'DT-Prelim Calcs'!$C$7*EN199</f>
        <v>0.24077181223899105</v>
      </c>
      <c r="EQ199" s="110">
        <f>EP199/'DT-Prelim Calcs'!$C$7*('DT-Prelim Calcs'!$C$8-'DT-Prelim Calcs'!$C$9)+'DT-Prelim Calcs'!$C$9</f>
        <v>17.685372945073215</v>
      </c>
      <c r="ER199" s="110">
        <f t="shared" si="305"/>
        <v>17.685372945073215</v>
      </c>
      <c r="ES199" s="2">
        <f t="shared" si="345"/>
        <v>-8.3266726846886741E-17</v>
      </c>
      <c r="ET199" s="110">
        <f>ES199*'DT-Prelim Calcs'!$C$21/EN$2/'DT-Prelim Calcs'!$C$19/'DT-Prelim Calcs'!$C$18*3.39*'DT-Prelim Calcs'!$C$20</f>
        <v>-4.5356237364894706E-15</v>
      </c>
      <c r="EU199" s="88">
        <f t="shared" si="306"/>
        <v>1</v>
      </c>
      <c r="EV199" s="110">
        <f>ET198*'DT-Prelim Calcs'!$C$11+EV198</f>
        <v>8.3892460782728335</v>
      </c>
      <c r="EW199" s="110">
        <f>EW198+0.5*ET199*'DT-Prelim Calcs'!$C$11^2+EV199*'DT-Prelim Calcs'!$C$11</f>
        <v>63.892675757086366</v>
      </c>
      <c r="EX199" s="110">
        <f>MIN('Drive Train'!$G$35-ER198*'DT-Prelim Calcs'!$C$21*'Drive Train'!$G$38,EX198+ER$2)</f>
        <v>11.10831643494341</v>
      </c>
      <c r="EY199" s="110">
        <f>'Drive Train'!$G$35-ER199*'DT-Prelim Calcs'!$C$21*'Drive Train'!$G$38</f>
        <v>11.10831643494341</v>
      </c>
      <c r="EZ199" s="1">
        <f>IF(EW199&gt;='Drive Train'!$G$30,1,0)</f>
        <v>1</v>
      </c>
      <c r="FA199" s="110">
        <f t="shared" si="346"/>
        <v>0</v>
      </c>
      <c r="FB199" s="119">
        <f>FB198+'DT-Prelim Calcs'!$C$11</f>
        <v>7.800000000000006</v>
      </c>
      <c r="FC199" s="2">
        <f>FM199/'Drive Train'!$G$35</f>
        <v>0.87467058542861498</v>
      </c>
      <c r="FD199" s="88">
        <f>FK199*12*60/(PI() * 'Drive Train'!$G$17)/FC$2*FC199</f>
        <v>4110.8369398423247</v>
      </c>
      <c r="FE199" s="2">
        <f>('DT-Prelim Calcs'!$C$6*FC199-FD199)/('DT-Prelim Calcs'!$C$6*FC199)*'DT-Prelim Calcs'!$C$7*FC199</f>
        <v>0.24077181223899125</v>
      </c>
      <c r="FF199" s="110">
        <f>FE199/'DT-Prelim Calcs'!$C$7*('DT-Prelim Calcs'!$C$8-'DT-Prelim Calcs'!$C$9)+'DT-Prelim Calcs'!$C$9</f>
        <v>17.685372945073226</v>
      </c>
      <c r="FG199" s="110">
        <f t="shared" si="307"/>
        <v>17.685372945073226</v>
      </c>
      <c r="FH199" s="2">
        <f t="shared" si="347"/>
        <v>1.1102230246251565E-16</v>
      </c>
      <c r="FI199" s="110">
        <f>FH199*'DT-Prelim Calcs'!$C$21/FC$2/'DT-Prelim Calcs'!$C$19/'DT-Prelim Calcs'!$C$18*3.39*'DT-Prelim Calcs'!$C$20</f>
        <v>6.7347140329692135E-15</v>
      </c>
      <c r="FJ199" s="88">
        <f t="shared" si="308"/>
        <v>1</v>
      </c>
      <c r="FK199" s="110">
        <f>FI198*'DT-Prelim Calcs'!$C$11+FK198</f>
        <v>7.5332005600817276</v>
      </c>
      <c r="FL199" s="110">
        <f>FL198+0.5*FI199*'DT-Prelim Calcs'!$C$11^2+FK199*'DT-Prelim Calcs'!$C$11</f>
        <v>57.56304337495871</v>
      </c>
      <c r="FM199" s="110">
        <f>MIN('Drive Train'!$G$35-FG198*'DT-Prelim Calcs'!$C$21*'Drive Train'!$G$38,FM198+FG$2)</f>
        <v>11.10831643494341</v>
      </c>
      <c r="FN199" s="110">
        <f>'Drive Train'!$G$35-FG199*'DT-Prelim Calcs'!$C$21*'Drive Train'!$G$38</f>
        <v>11.10831643494341</v>
      </c>
      <c r="FO199" s="1">
        <f>IF(FL199&gt;='Drive Train'!$G$30,1,0)</f>
        <v>1</v>
      </c>
      <c r="FP199" s="110">
        <f t="shared" si="348"/>
        <v>0</v>
      </c>
      <c r="FQ199" s="119">
        <f>FQ198+'DT-Prelim Calcs'!$C$11</f>
        <v>7.800000000000006</v>
      </c>
      <c r="FR199" s="2">
        <f>GB199/'Drive Train'!$G$35</f>
        <v>0.87467058542861498</v>
      </c>
      <c r="FS199" s="88">
        <f>FZ199*12*60/(PI() * 'Drive Train'!$G$17)/FR$2*FR199</f>
        <v>4110.8369398423247</v>
      </c>
      <c r="FT199" s="2">
        <f>('DT-Prelim Calcs'!$C$6*FR199-FS199)/('DT-Prelim Calcs'!$C$6*FR199)*'DT-Prelim Calcs'!$C$7*FR199</f>
        <v>0.24077181223899125</v>
      </c>
      <c r="FU199" s="110">
        <f>FT199/'DT-Prelim Calcs'!$C$7*('DT-Prelim Calcs'!$C$8-'DT-Prelim Calcs'!$C$9)+'DT-Prelim Calcs'!$C$9</f>
        <v>17.685372945073226</v>
      </c>
      <c r="FV199" s="110">
        <f t="shared" si="309"/>
        <v>17.685372945073226</v>
      </c>
      <c r="FW199" s="2">
        <f t="shared" si="349"/>
        <v>1.3877787807814457E-16</v>
      </c>
      <c r="FX199" s="110">
        <f>FW199*'DT-Prelim Calcs'!$C$21/FR$2/'DT-Prelim Calcs'!$C$19/'DT-Prelim Calcs'!$C$18*3.39*'DT-Prelim Calcs'!$C$20</f>
        <v>9.2774121882739154E-15</v>
      </c>
      <c r="FY199" s="88">
        <f t="shared" si="310"/>
        <v>1</v>
      </c>
      <c r="FZ199" s="110">
        <f>FX198*'DT-Prelim Calcs'!$C$11+FZ198</f>
        <v>6.8356819897037893</v>
      </c>
      <c r="GA199" s="110">
        <f>GA198+0.5*FX199*'DT-Prelim Calcs'!$C$11^2+FZ199*'DT-Prelim Calcs'!$C$11</f>
        <v>52.361771674983338</v>
      </c>
      <c r="GB199" s="110">
        <f>MIN('Drive Train'!$G$35-FV198*'DT-Prelim Calcs'!$C$21*'Drive Train'!$G$38,GB198+FV$2)</f>
        <v>11.10831643494341</v>
      </c>
      <c r="GC199" s="110">
        <f>'Drive Train'!$G$35-FV199*'DT-Prelim Calcs'!$C$21*'Drive Train'!$G$38</f>
        <v>11.10831643494341</v>
      </c>
      <c r="GD199" s="1">
        <f>IF(GA199&gt;='Drive Train'!$G$30,1,0)</f>
        <v>1</v>
      </c>
      <c r="GE199" s="110">
        <f t="shared" si="350"/>
        <v>0</v>
      </c>
      <c r="GF199" s="119">
        <f>GF198+'DT-Prelim Calcs'!$C$11</f>
        <v>7.800000000000006</v>
      </c>
      <c r="GG199" s="2">
        <f>GQ199/'Drive Train'!$G$35</f>
        <v>0.87467058542753373</v>
      </c>
      <c r="GH199" s="88">
        <f>GO199*12*60/(PI() * 'Drive Train'!$G$17)/GG$2*GG199</f>
        <v>4110.8369398270424</v>
      </c>
      <c r="GI199" s="2">
        <f>('DT-Prelim Calcs'!$C$6*GG199-GH199)/('DT-Prelim Calcs'!$C$6*GG199)*'DT-Prelim Calcs'!$C$7*GG199</f>
        <v>0.24077181224115657</v>
      </c>
      <c r="GJ199" s="110">
        <f>GI199/'DT-Prelim Calcs'!$C$7*('DT-Prelim Calcs'!$C$8-'DT-Prelim Calcs'!$C$9)+'DT-Prelim Calcs'!$C$9</f>
        <v>17.685372945205295</v>
      </c>
      <c r="GK199" s="110">
        <f t="shared" si="351"/>
        <v>17.685372945205295</v>
      </c>
      <c r="GL199" s="2">
        <f t="shared" si="352"/>
        <v>2.7628732635065489E-12</v>
      </c>
      <c r="GM199" s="110">
        <f>GL199*'DT-Prelim Calcs'!$C$21/GG$2/'DT-Prelim Calcs'!$C$19/'DT-Prelim Calcs'!$C$18*3.39*'DT-Prelim Calcs'!$C$20</f>
        <v>1.0261127127303894E-10</v>
      </c>
      <c r="GN199" s="88">
        <f t="shared" si="311"/>
        <v>1</v>
      </c>
      <c r="GO199" s="110">
        <f>GM198*'DT-Prelim Calcs'!$C$11+GO198</f>
        <v>12.30422758143629</v>
      </c>
      <c r="GP199" s="110">
        <f>GP198+0.5*GM199*'DT-Prelim Calcs'!$C$11^2+GO199*'DT-Prelim Calcs'!$C$11</f>
        <v>89.894671486184365</v>
      </c>
      <c r="GQ199" s="110">
        <f>MIN('Drive Train'!$G$35-GK198*'DT-Prelim Calcs'!$C$21*'Drive Train'!$G$38,GQ198+GK$2)</f>
        <v>11.108316434929678</v>
      </c>
      <c r="GR199" s="110">
        <f>'Drive Train'!$G$35-GK199*'DT-Prelim Calcs'!$C$21*'Drive Train'!$G$38</f>
        <v>11.108316434931522</v>
      </c>
      <c r="GS199" s="1">
        <f>IF(GP199&gt;='Drive Train'!$G$30,1,0)</f>
        <v>1</v>
      </c>
      <c r="GT199" s="110">
        <f t="shared" si="353"/>
        <v>0</v>
      </c>
      <c r="GU199" s="119">
        <f>GU198+'DT-Prelim Calcs'!$C$11</f>
        <v>7.800000000000006</v>
      </c>
      <c r="GV199" s="2">
        <f>HF199/'Drive Train'!$G$35</f>
        <v>0.87467058542784204</v>
      </c>
      <c r="GW199" s="88">
        <f>HD199*12*60/(PI() * 'Drive Train'!$G$17)/GV$2*GV199</f>
        <v>4110.8369398314007</v>
      </c>
      <c r="GX199" s="2">
        <f>('DT-Prelim Calcs'!$C$6*GV199-GW199)/('DT-Prelim Calcs'!$C$6*GV199)*'DT-Prelim Calcs'!$C$7*GV199</f>
        <v>0.2407718122405389</v>
      </c>
      <c r="GY199" s="110">
        <f>GX199/'DT-Prelim Calcs'!$C$7*('DT-Prelim Calcs'!$C$8-'DT-Prelim Calcs'!$C$9)+'DT-Prelim Calcs'!$C$9</f>
        <v>17.685372945167622</v>
      </c>
      <c r="GZ199" s="110">
        <f t="shared" si="312"/>
        <v>17.685372945167622</v>
      </c>
      <c r="HA199" s="2">
        <f t="shared" si="354"/>
        <v>1.9748369606276128E-12</v>
      </c>
      <c r="HB199" s="110">
        <f>HA199*'DT-Prelim Calcs'!$C$21/GV$2/'DT-Prelim Calcs'!$C$19/'DT-Prelim Calcs'!$C$18*3.39*'DT-Prelim Calcs'!$C$20</f>
        <v>7.3344128289764167E-11</v>
      </c>
      <c r="HC199" s="88">
        <f t="shared" si="313"/>
        <v>1</v>
      </c>
      <c r="HD199" s="110">
        <f>HB198*'DT-Prelim Calcs'!$C$11+HD198</f>
        <v>12.304227581444996</v>
      </c>
      <c r="HE199" s="110">
        <f>HE198+0.5*HB199*'DT-Prelim Calcs'!$C$11^2+HD199*'DT-Prelim Calcs'!$C$11</f>
        <v>90.562288510258256</v>
      </c>
      <c r="HF199" s="110">
        <f>MIN('Drive Train'!$G$35-GZ198*'DT-Prelim Calcs'!$C$21*'Drive Train'!$G$38,HF198+GZ$2)</f>
        <v>11.108316434933593</v>
      </c>
      <c r="HG199" s="110">
        <f>'Drive Train'!$G$35-GZ199*'DT-Prelim Calcs'!$C$21*'Drive Train'!$G$38</f>
        <v>11.108316434934913</v>
      </c>
      <c r="HH199" s="1">
        <f>IF(HE199&gt;='Drive Train'!$G$30,1,0)</f>
        <v>1</v>
      </c>
      <c r="HI199" s="110">
        <f t="shared" si="355"/>
        <v>0</v>
      </c>
      <c r="HJ199" s="119">
        <f>HJ198+'DT-Prelim Calcs'!$C$11</f>
        <v>7.800000000000006</v>
      </c>
      <c r="HK199" s="2">
        <f>HU199/'Drive Train'!$G$35</f>
        <v>0.87467058542799125</v>
      </c>
      <c r="HL199" s="88">
        <f>HS199*12*60/(PI() * 'Drive Train'!$G$17)/HK$2*HK199</f>
        <v>4110.8369398335117</v>
      </c>
      <c r="HM199" s="2">
        <f>('DT-Prelim Calcs'!$C$6*HK199-HL199)/('DT-Prelim Calcs'!$C$6*HK199)*'DT-Prelim Calcs'!$C$7*HK199</f>
        <v>0.24077181224023961</v>
      </c>
      <c r="HN199" s="110">
        <f>HM199/'DT-Prelim Calcs'!$C$7*('DT-Prelim Calcs'!$C$8-'DT-Prelim Calcs'!$C$9)+'DT-Prelim Calcs'!$C$9</f>
        <v>17.685372945149368</v>
      </c>
      <c r="HO199" s="110">
        <f t="shared" si="314"/>
        <v>17.685372945149368</v>
      </c>
      <c r="HP199" s="2">
        <f t="shared" si="356"/>
        <v>1.5930312624590215E-12</v>
      </c>
      <c r="HQ199" s="110">
        <f>HP199*'DT-Prelim Calcs'!$C$21/HK$2/'DT-Prelim Calcs'!$C$19/'DT-Prelim Calcs'!$C$18*3.39*'DT-Prelim Calcs'!$C$20</f>
        <v>5.9164119171775711E-11</v>
      </c>
      <c r="HR199" s="88">
        <f t="shared" si="315"/>
        <v>1</v>
      </c>
      <c r="HS199" s="110">
        <f>HQ198*'DT-Prelim Calcs'!$C$11+HS198</f>
        <v>12.304227581449215</v>
      </c>
      <c r="HT199" s="110">
        <f>HT198+0.5*HQ199*'DT-Prelim Calcs'!$C$11^2+HS199*'DT-Prelim Calcs'!$C$11</f>
        <v>91.031011275051611</v>
      </c>
      <c r="HU199" s="110">
        <f>MIN('Drive Train'!$G$35-HO198*'DT-Prelim Calcs'!$C$21*'Drive Train'!$G$38,HU198+HO$2)</f>
        <v>11.108316434935489</v>
      </c>
      <c r="HV199" s="110">
        <f>'Drive Train'!$G$35-HO199*'DT-Prelim Calcs'!$C$21*'Drive Train'!$G$38</f>
        <v>11.108316434936556</v>
      </c>
      <c r="HW199" s="1">
        <f>IF(HT199&gt;='Drive Train'!$G$30,1,0)</f>
        <v>1</v>
      </c>
      <c r="HX199" s="110">
        <f t="shared" si="357"/>
        <v>0</v>
      </c>
      <c r="HY199" s="119">
        <f>HY198+'DT-Prelim Calcs'!$C$11</f>
        <v>7.800000000000006</v>
      </c>
      <c r="HZ199" s="2">
        <f>IJ199/'Drive Train'!$G$35</f>
        <v>0.87467058542807186</v>
      </c>
      <c r="IA199" s="88">
        <f>IH199*12*60/(PI() * 'Drive Train'!$G$17)/HZ$2*HZ199</f>
        <v>4110.8369398346495</v>
      </c>
      <c r="IB199" s="2">
        <f>('DT-Prelim Calcs'!$C$6*HZ199-IA199)/('DT-Prelim Calcs'!$C$6*HZ199)*'DT-Prelim Calcs'!$C$7*HZ199</f>
        <v>0.2407718122400786</v>
      </c>
      <c r="IC199" s="110">
        <f>IB199/'DT-Prelim Calcs'!$C$7*('DT-Prelim Calcs'!$C$8-'DT-Prelim Calcs'!$C$9)+'DT-Prelim Calcs'!$C$9</f>
        <v>17.685372945139548</v>
      </c>
      <c r="ID199" s="110">
        <f t="shared" si="316"/>
        <v>17.685372945139548</v>
      </c>
      <c r="IE199" s="2">
        <f t="shared" si="358"/>
        <v>1.3876122473277519E-12</v>
      </c>
      <c r="IF199" s="110">
        <f>IE199*'DT-Prelim Calcs'!$C$21/HZ$2/'DT-Prelim Calcs'!$C$19/'DT-Prelim Calcs'!$C$18*3.39*'DT-Prelim Calcs'!$C$20</f>
        <v>5.1534993882285125E-11</v>
      </c>
      <c r="IG199" s="88">
        <f t="shared" si="317"/>
        <v>1</v>
      </c>
      <c r="IH199" s="110">
        <f>IF198*'DT-Prelim Calcs'!$C$11+IH198</f>
        <v>12.304227581451485</v>
      </c>
      <c r="II199" s="110">
        <f>II198+0.5*IF199*'DT-Prelim Calcs'!$C$11^2+IH199*'DT-Prelim Calcs'!$C$11</f>
        <v>91.360076646319911</v>
      </c>
      <c r="IJ199" s="110">
        <f>MIN('Drive Train'!$G$35-ID198*'DT-Prelim Calcs'!$C$21*'Drive Train'!$G$38,IJ198+ID$2)</f>
        <v>11.108316434936512</v>
      </c>
      <c r="IK199" s="110">
        <f>'Drive Train'!$G$35-ID199*'DT-Prelim Calcs'!$C$21*'Drive Train'!$G$38</f>
        <v>11.108316434937439</v>
      </c>
      <c r="IL199" s="1">
        <f>IF(II199&gt;='Drive Train'!$G$30,1,0)</f>
        <v>1</v>
      </c>
      <c r="IM199" s="110">
        <f t="shared" si="359"/>
        <v>0</v>
      </c>
      <c r="IN199" s="119">
        <f>IN198+'DT-Prelim Calcs'!$C$11</f>
        <v>7.800000000000006</v>
      </c>
      <c r="IO199" s="2">
        <f>IY199/'Drive Train'!$G$35</f>
        <v>0.87467058542811904</v>
      </c>
      <c r="IP199" s="88">
        <f>IW199*12*60/(PI() * 'Drive Train'!$G$17)/IO$2*IO199</f>
        <v>4110.8369398353161</v>
      </c>
      <c r="IQ199" s="2">
        <f>('DT-Prelim Calcs'!$C$6*IO199-IP199)/('DT-Prelim Calcs'!$C$6*IO199)*'DT-Prelim Calcs'!$C$7*IO199</f>
        <v>0.2407718122399842</v>
      </c>
      <c r="IR199" s="110">
        <f>IQ199/'DT-Prelim Calcs'!$C$7*('DT-Prelim Calcs'!$C$8-'DT-Prelim Calcs'!$C$9)+'DT-Prelim Calcs'!$C$9</f>
        <v>17.685372945133789</v>
      </c>
      <c r="IS199" s="110">
        <f t="shared" si="318"/>
        <v>17.685372945133789</v>
      </c>
      <c r="IT199" s="2">
        <f t="shared" si="360"/>
        <v>1.2671530491559224E-12</v>
      </c>
      <c r="IU199" s="110">
        <f>IT199*'DT-Prelim Calcs'!$C$21/IO$2/'DT-Prelim Calcs'!$C$19/'DT-Prelim Calcs'!$C$18*3.39*'DT-Prelim Calcs'!$C$20</f>
        <v>4.7061219560384152E-11</v>
      </c>
      <c r="IV199" s="88">
        <f t="shared" si="319"/>
        <v>1</v>
      </c>
      <c r="IW199" s="110">
        <f>IU198*'DT-Prelim Calcs'!$C$11+IW198</f>
        <v>12.304227581452816</v>
      </c>
      <c r="IX199" s="110">
        <f>IX198+0.5*IU199*'DT-Prelim Calcs'!$C$11^2+IW199*'DT-Prelim Calcs'!$C$11</f>
        <v>91.592794427776539</v>
      </c>
      <c r="IY199" s="110">
        <f>MIN('Drive Train'!$G$35-IS198*'DT-Prelim Calcs'!$C$21*'Drive Train'!$G$38,IY198+IS$2)</f>
        <v>11.108316434937111</v>
      </c>
      <c r="IZ199" s="110">
        <f>'Drive Train'!$G$35-IS199*'DT-Prelim Calcs'!$C$21*'Drive Train'!$G$38</f>
        <v>11.108316434937958</v>
      </c>
      <c r="JA199" s="1">
        <f>IF(IX199&gt;='Drive Train'!$G$30,1,0)</f>
        <v>1</v>
      </c>
      <c r="JB199" s="110">
        <f t="shared" si="361"/>
        <v>0</v>
      </c>
      <c r="JC199" s="119">
        <f>JC198+'DT-Prelim Calcs'!$C$11</f>
        <v>7.800000000000006</v>
      </c>
      <c r="JD199" s="2">
        <f>JN199/'Drive Train'!$G$35</f>
        <v>0.87467058542814669</v>
      </c>
      <c r="JE199" s="88">
        <f>JL199*12*60/(PI() * 'Drive Train'!$G$17)/JD$2*JD199</f>
        <v>4110.8369398357063</v>
      </c>
      <c r="JF199" s="2">
        <f>('DT-Prelim Calcs'!$C$6*JD199-JE199)/('DT-Prelim Calcs'!$C$6*JD199)*'DT-Prelim Calcs'!$C$7*JD199</f>
        <v>0.24077181223992888</v>
      </c>
      <c r="JG199" s="110">
        <f>JF199/'DT-Prelim Calcs'!$C$7*('DT-Prelim Calcs'!$C$8-'DT-Prelim Calcs'!$C$9)+'DT-Prelim Calcs'!$C$9</f>
        <v>17.685372945130418</v>
      </c>
      <c r="JH199" s="110">
        <f t="shared" si="320"/>
        <v>17.685372945130418</v>
      </c>
      <c r="JI199" s="2">
        <f t="shared" si="362"/>
        <v>1.1966261315166093E-12</v>
      </c>
      <c r="JJ199" s="110">
        <f>JI199*'DT-Prelim Calcs'!$C$21/JD$2/'DT-Prelim Calcs'!$C$19/'DT-Prelim Calcs'!$C$18*3.39*'DT-Prelim Calcs'!$C$20</f>
        <v>4.444189685256148E-11</v>
      </c>
      <c r="JK199" s="88">
        <f t="shared" si="321"/>
        <v>1</v>
      </c>
      <c r="JL199" s="110">
        <f>JJ198*'DT-Prelim Calcs'!$C$11+JL198</f>
        <v>12.304227581453596</v>
      </c>
      <c r="JM199" s="110">
        <f>JM198+0.5*JJ199*'DT-Prelim Calcs'!$C$11^2+JL199*'DT-Prelim Calcs'!$C$11</f>
        <v>91.750427171937389</v>
      </c>
      <c r="JN199" s="110">
        <f>MIN('Drive Train'!$G$35-JH198*'DT-Prelim Calcs'!$C$21*'Drive Train'!$G$38,JN198+JH$2)</f>
        <v>11.108316434937462</v>
      </c>
      <c r="JO199" s="110">
        <f>'Drive Train'!$G$35-JH199*'DT-Prelim Calcs'!$C$21*'Drive Train'!$G$38</f>
        <v>11.108316434938262</v>
      </c>
      <c r="JP199" s="1">
        <f>IF(JM199&gt;='Drive Train'!$G$30,1,0)</f>
        <v>1</v>
      </c>
      <c r="JQ199" s="110">
        <f>MIN(JG199,'DT-Prelim Calcs'!$C$10)*'DT-Prelim Calcs'!$C$11*1000/60/60*(1-JP199)</f>
        <v>0</v>
      </c>
      <c r="JR199" s="119">
        <f>JR198+'DT-Prelim Calcs'!$C$11</f>
        <v>7.800000000000006</v>
      </c>
      <c r="JS199" s="2">
        <f>KC199/'Drive Train'!$G$35</f>
        <v>0.87467058542815679</v>
      </c>
      <c r="JT199" s="88">
        <f>KA199*12*60/(PI() * 'Drive Train'!$G$17)/JS$2*JS199</f>
        <v>4110.8369398358491</v>
      </c>
      <c r="JU199" s="2">
        <f>('DT-Prelim Calcs'!$C$6*JS199-JT199)/('DT-Prelim Calcs'!$C$6*JS199)*'DT-Prelim Calcs'!$C$7*JS199</f>
        <v>0.24077181223990865</v>
      </c>
      <c r="JV199" s="110">
        <f>JU199/'DT-Prelim Calcs'!$C$7*('DT-Prelim Calcs'!$C$8-'DT-Prelim Calcs'!$C$9)+'DT-Prelim Calcs'!$C$9</f>
        <v>17.685372945129181</v>
      </c>
      <c r="JW199" s="110">
        <f t="shared" si="322"/>
        <v>17.685372945129181</v>
      </c>
      <c r="JX199" s="2">
        <f t="shared" si="363"/>
        <v>1.1707579350428432E-12</v>
      </c>
      <c r="JY199" s="110">
        <f>JX199*'DT-Prelim Calcs'!$C$21/JS$2/'DT-Prelim Calcs'!$C$19/'DT-Prelim Calcs'!$C$18*3.39*'DT-Prelim Calcs'!$C$20</f>
        <v>4.3481169279286901E-11</v>
      </c>
      <c r="JZ199" s="88">
        <f t="shared" si="323"/>
        <v>1</v>
      </c>
      <c r="KA199" s="110">
        <f>JY198*'DT-Prelim Calcs'!$C$11+KA198</f>
        <v>12.304227581453882</v>
      </c>
      <c r="KB199" s="110">
        <f>KB198+0.5*JY199*'DT-Prelim Calcs'!$C$11^2+KA199*'DT-Prelim Calcs'!$C$11</f>
        <v>91.812517255269299</v>
      </c>
      <c r="KC199" s="110">
        <f>MIN('Drive Train'!$G$35-JW198*'DT-Prelim Calcs'!$C$21*'Drive Train'!$G$38,KC198+JW$2)</f>
        <v>11.10831643493759</v>
      </c>
      <c r="KD199" s="110">
        <f>'Drive Train'!$G$35-JW199*'DT-Prelim Calcs'!$C$21*'Drive Train'!$G$38</f>
        <v>11.108316434938374</v>
      </c>
      <c r="KE199" s="1">
        <f>IF(KB199&gt;='Drive Train'!$G$30,1,0)</f>
        <v>1</v>
      </c>
      <c r="KF199" s="110">
        <f>MIN(JV199,'DT-Prelim Calcs'!$C$10)*'DT-Prelim Calcs'!$C$11*1000/60/60*(1-KE199)</f>
        <v>0</v>
      </c>
      <c r="KG199" s="119">
        <f>KG198+'DT-Prelim Calcs'!$C$11</f>
        <v>7.800000000000006</v>
      </c>
      <c r="KH199" s="2">
        <f>KR199/'Drive Train'!$G$35</f>
        <v>0.8746705854281559</v>
      </c>
      <c r="KI199" s="88">
        <f>KP199*12*60/(PI() * 'Drive Train'!$G$17)/KH$2*KH199</f>
        <v>4110.8369398358363</v>
      </c>
      <c r="KJ199" s="2">
        <f>('DT-Prelim Calcs'!$C$6*KH199-KI199)/('DT-Prelim Calcs'!$C$6*KH199)*'DT-Prelim Calcs'!$C$7*KH199</f>
        <v>0.24077181223991065</v>
      </c>
      <c r="KK199" s="110">
        <f>KJ199/'DT-Prelim Calcs'!$C$7*('DT-Prelim Calcs'!$C$8-'DT-Prelim Calcs'!$C$9)+'DT-Prelim Calcs'!$C$9</f>
        <v>17.685372945129302</v>
      </c>
      <c r="KL199" s="110">
        <f t="shared" si="324"/>
        <v>17.685372945129302</v>
      </c>
      <c r="KM199" s="2">
        <f t="shared" si="364"/>
        <v>1.1731449145457873E-12</v>
      </c>
      <c r="KN199" s="110">
        <f>KM199*'DT-Prelim Calcs'!$C$21/KH$2/'DT-Prelim Calcs'!$C$19/'DT-Prelim Calcs'!$C$18*3.39*'DT-Prelim Calcs'!$C$20</f>
        <v>4.3569820106863739E-11</v>
      </c>
      <c r="KO199" s="88">
        <f t="shared" si="325"/>
        <v>1</v>
      </c>
      <c r="KP199" s="110">
        <f>KN198*'DT-Prelim Calcs'!$C$11+KP198</f>
        <v>12.30422758145386</v>
      </c>
      <c r="KQ199" s="110">
        <f>KQ198+0.5*KN199*'DT-Prelim Calcs'!$C$11^2+KP199*'DT-Prelim Calcs'!$C$11</f>
        <v>91.807961819310378</v>
      </c>
      <c r="KR199" s="110">
        <f>MIN('Drive Train'!$G$35-KL198*'DT-Prelim Calcs'!$C$21*'Drive Train'!$G$38,KR198+KL$2)</f>
        <v>11.10831643493758</v>
      </c>
      <c r="KS199" s="110">
        <f>'Drive Train'!$G$35-KL199*'DT-Prelim Calcs'!$C$21*'Drive Train'!$G$38</f>
        <v>11.108316434938363</v>
      </c>
      <c r="KT199" s="1">
        <f>IF(KQ199&gt;='Drive Train'!$G$30,1,0)</f>
        <v>1</v>
      </c>
      <c r="KU199" s="110">
        <f>MIN(KK199,'DT-Prelim Calcs'!$C$10)*'DT-Prelim Calcs'!$C$11*1000/60/60*(1-KT199)</f>
        <v>0</v>
      </c>
      <c r="KV199" s="119">
        <f>KV198+'DT-Prelim Calcs'!$C$11</f>
        <v>7.800000000000006</v>
      </c>
      <c r="KW199" s="2">
        <f>LG199/'Drive Train'!$G$35</f>
        <v>0.87467058542815657</v>
      </c>
      <c r="KX199" s="88">
        <f>LE199*12*60/(PI() * 'Drive Train'!$G$17)/KW$2*KW199</f>
        <v>4110.8369398358482</v>
      </c>
      <c r="KY199" s="2">
        <f>('DT-Prelim Calcs'!$C$6*KW199-KX199)/('DT-Prelim Calcs'!$C$6*KW199)*'DT-Prelim Calcs'!$C$7*KW199</f>
        <v>0.24077181223990868</v>
      </c>
      <c r="KZ199" s="110">
        <f>KY199/'DT-Prelim Calcs'!$C$7*('DT-Prelim Calcs'!$C$8-'DT-Prelim Calcs'!$C$9)+'DT-Prelim Calcs'!$C$9</f>
        <v>17.685372945129181</v>
      </c>
      <c r="LA199" s="110">
        <f t="shared" si="326"/>
        <v>17.685372945129181</v>
      </c>
      <c r="LB199" s="2">
        <f t="shared" si="365"/>
        <v>1.1707579350428432E-12</v>
      </c>
      <c r="LC199" s="110">
        <f>LB199*'DT-Prelim Calcs'!$C$21/KW$2/'DT-Prelim Calcs'!$C$19/'DT-Prelim Calcs'!$C$18*3.39*'DT-Prelim Calcs'!$C$20</f>
        <v>4.3481169279286901E-11</v>
      </c>
      <c r="LD199" s="88">
        <f t="shared" si="327"/>
        <v>1</v>
      </c>
      <c r="LE199" s="110">
        <f>LC198*'DT-Prelim Calcs'!$C$11+LE198</f>
        <v>12.304227581453882</v>
      </c>
      <c r="LF199" s="110">
        <f>LF198+0.5*LC199*'DT-Prelim Calcs'!$C$11^2+LE199*'DT-Prelim Calcs'!$C$11</f>
        <v>91.812302170793885</v>
      </c>
      <c r="LG199" s="110">
        <f>MIN('Drive Train'!$G$35-LA198*'DT-Prelim Calcs'!$C$21*'Drive Train'!$G$38,LG198+LA$2)</f>
        <v>11.108316434937588</v>
      </c>
      <c r="LH199" s="110">
        <f>'Drive Train'!$G$35-LA199*'DT-Prelim Calcs'!$C$21*'Drive Train'!$G$38</f>
        <v>11.108316434938374</v>
      </c>
      <c r="LI199" s="1">
        <f>IF(LF199&gt;='Drive Train'!$G$30,1,0)</f>
        <v>1</v>
      </c>
      <c r="LJ199" s="110">
        <f>MIN(KZ199,'DT-Prelim Calcs'!$C$10)*'DT-Prelim Calcs'!$C$11*1000/60/60*(1-LI199)</f>
        <v>0</v>
      </c>
      <c r="LK199" s="119">
        <f>LK198+'DT-Prelim Calcs'!$C$11</f>
        <v>7.800000000000006</v>
      </c>
      <c r="LL199" s="2">
        <f>LV199/'Drive Train'!$G$35</f>
        <v>0.87467058542815623</v>
      </c>
      <c r="LM199" s="88">
        <f>LT199*12*60/(PI() * 'Drive Train'!$G$17)/LL$2*LL199</f>
        <v>4110.8369398358418</v>
      </c>
      <c r="LN199" s="2">
        <f>('DT-Prelim Calcs'!$C$6*LL199-LM199)/('DT-Prelim Calcs'!$C$6*LL199)*'DT-Prelim Calcs'!$C$7*LL199</f>
        <v>0.24077181223990976</v>
      </c>
      <c r="LO199" s="110">
        <f>LN199/'DT-Prelim Calcs'!$C$7*('DT-Prelim Calcs'!$C$8-'DT-Prelim Calcs'!$C$9)+'DT-Prelim Calcs'!$C$9</f>
        <v>17.685372945129249</v>
      </c>
      <c r="LP199" s="110">
        <f t="shared" si="328"/>
        <v>17.685372945129249</v>
      </c>
      <c r="LQ199" s="2">
        <f t="shared" si="366"/>
        <v>1.1721457138236246E-12</v>
      </c>
      <c r="LR199" s="110">
        <f>LQ199*'DT-Prelim Calcs'!$C$21/LL$2/'DT-Prelim Calcs'!$C$19/'DT-Prelim Calcs'!$C$18*3.39*'DT-Prelim Calcs'!$C$20</f>
        <v>4.3532710458110638E-11</v>
      </c>
      <c r="LS199" s="88">
        <f t="shared" si="329"/>
        <v>1</v>
      </c>
      <c r="LT199" s="110">
        <f>LR198*'DT-Prelim Calcs'!$C$11+LT198</f>
        <v>12.304227581453867</v>
      </c>
      <c r="LU199" s="110">
        <f>LU198+0.5*LR199*'DT-Prelim Calcs'!$C$11^2+LT199*'DT-Prelim Calcs'!$C$11</f>
        <v>91.809426587075563</v>
      </c>
      <c r="LV199" s="110">
        <f>MIN('Drive Train'!$G$35-LP198*'DT-Prelim Calcs'!$C$21*'Drive Train'!$G$38,LV198+LP$2)</f>
        <v>11.108316434937583</v>
      </c>
      <c r="LW199" s="110">
        <f>'Drive Train'!$G$35-LP199*'DT-Prelim Calcs'!$C$21*'Drive Train'!$G$38</f>
        <v>11.108316434938367</v>
      </c>
      <c r="LX199" s="1">
        <f>IF(LU199&gt;='Drive Train'!$G$30,1,0)</f>
        <v>1</v>
      </c>
      <c r="LY199" s="110">
        <f>MIN(LO199,'DT-Prelim Calcs'!$C$10)*'DT-Prelim Calcs'!$C$11*1000/60/60*(1-LX199)</f>
        <v>0</v>
      </c>
      <c r="LZ199" s="119">
        <f>LZ198+'DT-Prelim Calcs'!$C$11</f>
        <v>7.800000000000006</v>
      </c>
    </row>
    <row r="200" spans="18:338" x14ac:dyDescent="0.2">
      <c r="R200" s="119">
        <f>R199+'DT-Prelim Calcs'!$C$11</f>
        <v>7.8400000000000061</v>
      </c>
      <c r="S200" s="2">
        <f>AG200/'Drive Train'!$G$35</f>
        <v>0</v>
      </c>
      <c r="T200" s="88">
        <f>AE200*12*60/(PI() * 'Drive Train'!$G$17)/S$2*ABS(S200)</f>
        <v>0</v>
      </c>
      <c r="U200" s="2">
        <f>IF(OR(AD199=1,AND($C$32=Motors!$C$28,'DT-Prelim Calcs'!AI199=1)),0,IF(AG200=0,-(V199+$C$9)/($C$8-$C$9)*$C$7,($C$6*S200-T200)/($C$6*S200)*$C$7*S200))</f>
        <v>0</v>
      </c>
      <c r="V200" s="110">
        <f>IF(AND(AD199=1,AI199=1),0,ABS(U200/$C$7*($C$8-$C$9)+$C$9) *'Drive Train'!$K$55 + V199*(1-'Drive Train'!$K$55))</f>
        <v>0</v>
      </c>
      <c r="W200" s="110">
        <f t="shared" si="282"/>
        <v>0</v>
      </c>
      <c r="X200" s="2">
        <f>MAX(MIN(IF(AND(AI199=1,AG200&lt;0),-1,1)*(W200-$C$9)/($C$8-$C$9)*$C$7-$C$29*AE200/T$2 -  AI199*$C$29/2,X$2),MAX(X$4:X199)*-1)</f>
        <v>-0.19877611615902296</v>
      </c>
      <c r="Y200" s="110">
        <f t="shared" si="283"/>
        <v>0</v>
      </c>
      <c r="Z200" s="110">
        <f t="shared" si="284"/>
        <v>0</v>
      </c>
      <c r="AA200" s="110">
        <f t="shared" si="285"/>
        <v>0</v>
      </c>
      <c r="AB200" s="110" t="e">
        <f t="shared" si="286"/>
        <v>#N/A</v>
      </c>
      <c r="AC200" s="88">
        <f t="shared" si="330"/>
        <v>0</v>
      </c>
      <c r="AD200" s="1">
        <f t="shared" si="287"/>
        <v>1</v>
      </c>
      <c r="AE200" s="110">
        <f t="shared" si="288"/>
        <v>0</v>
      </c>
      <c r="AF200" s="110" t="e">
        <f t="shared" si="289"/>
        <v>#N/A</v>
      </c>
      <c r="AG200" s="110">
        <f>IF(AI199=0,MIN('Drive Train'!$G$35-W199*$C$21*'Drive Train'!$G$38,AG199+W$2)-$C$3,IF(AE199-1&lt;=0,0,IF($C$32=Motors!$C$26,MAX(ABS('Drive Train'!$G$35-W199*$C$21*'Drive Train'!$G$38)*-1,AG199-W$2),MAX(0,ABS('Drive Train'!$G$35-W199*$C$21*'Drive Train'!$G$38)*-1,AG199-W$2))))</f>
        <v>0</v>
      </c>
      <c r="AH200" s="110">
        <f>'Drive Train'!$G$35-ABS(W200)*'DT-Prelim Calcs'!$C$21*'Drive Train'!$G$38</f>
        <v>12.7</v>
      </c>
      <c r="AI200" s="1">
        <f>IF(AJ200&gt;='Drive Train'!$G$30,1,0)</f>
        <v>1</v>
      </c>
      <c r="AJ200" s="110">
        <f>AJ199+0.5*Y200*'DT-Prelim Calcs'!$C$11^2+AE200*'DT-Prelim Calcs'!$C$11</f>
        <v>27.383415475911544</v>
      </c>
      <c r="AK200" s="110">
        <f t="shared" si="290"/>
        <v>0</v>
      </c>
      <c r="AL200" s="119">
        <f>AL199+'DT-Prelim Calcs'!$C$11</f>
        <v>7.8400000000000061</v>
      </c>
      <c r="AM200" s="2">
        <f>AW200/'Drive Train'!$G$35</f>
        <v>0.83013316012003124</v>
      </c>
      <c r="AN200" s="88">
        <f>AU200*12*60/(PI() * 'Drive Train'!$G$17)/AM$2*AM200</f>
        <v>3428.7206273318789</v>
      </c>
      <c r="AO200" s="2">
        <f>('DT-Prelim Calcs'!$C$6*AM200-AN200)/('DT-Prelim Calcs'!$C$6*AM200)*'DT-Prelim Calcs'!$C$7*AM200</f>
        <v>0.34266308375932131</v>
      </c>
      <c r="AP200" s="110">
        <f>AO200/'DT-Prelim Calcs'!$C$7*('DT-Prelim Calcs'!$C$8-'DT-Prelim Calcs'!$C$9)+'DT-Prelim Calcs'!$C$9</f>
        <v>23.90001787468201</v>
      </c>
      <c r="AQ200" s="110">
        <f t="shared" si="291"/>
        <v>23.90001787468201</v>
      </c>
      <c r="AR200" s="2">
        <f t="shared" si="331"/>
        <v>0.1310686442080721</v>
      </c>
      <c r="AS200" s="110">
        <f>AR200*'DT-Prelim Calcs'!$C$21/AM$2/'DT-Prelim Calcs'!$C$19/'DT-Prelim Calcs'!$C$18*3.39*'DT-Prelim Calcs'!$C$20</f>
        <v>1.4603406226264672</v>
      </c>
      <c r="AT200" s="88">
        <f t="shared" si="292"/>
        <v>1</v>
      </c>
      <c r="AU200" s="110">
        <f>AS199*'DT-Prelim Calcs'!$C$11+AU199</f>
        <v>36.04389449358581</v>
      </c>
      <c r="AV200" s="110">
        <f>AV199+0.5*AS200*'DT-Prelim Calcs'!$C$11^2+AU200*'DT-Prelim Calcs'!$C$11</f>
        <v>182.85184128686416</v>
      </c>
      <c r="AW200" s="110">
        <f>MIN('Drive Train'!$G$35-AQ199*'DT-Prelim Calcs'!$C$21*'Drive Train'!$G$38,AW199+AQ$2)</f>
        <v>10.542691133524396</v>
      </c>
      <c r="AX200" s="110">
        <f>'Drive Train'!$G$35-AQ200*'DT-Prelim Calcs'!$C$21*'Drive Train'!$G$38</f>
        <v>10.548998391278619</v>
      </c>
      <c r="AY200" s="1">
        <f>IF(AV200&gt;='Drive Train'!$G$30,1,0)</f>
        <v>1</v>
      </c>
      <c r="AZ200" s="110">
        <f t="shared" si="332"/>
        <v>0</v>
      </c>
      <c r="BA200" s="119">
        <f>BA199+'DT-Prelim Calcs'!$C$11</f>
        <v>7.8400000000000061</v>
      </c>
      <c r="BB200" s="2">
        <f>BL200/'Drive Train'!$G$35</f>
        <v>0.87309005423202346</v>
      </c>
      <c r="BC200" s="88">
        <f>BJ200*12*60/(PI() * 'Drive Train'!$G$17)/BB$2*BB200</f>
        <v>4086.9078161153734</v>
      </c>
      <c r="BD200" s="2">
        <f>('DT-Prelim Calcs'!$C$6*BB200-BC200)/('DT-Prelim Calcs'!$C$6*BB200)*'DT-Prelim Calcs'!$C$7*BB200</f>
        <v>0.24432067154888648</v>
      </c>
      <c r="BE200" s="110">
        <f>BD200/'DT-Prelim Calcs'!$C$7*('DT-Prelim Calcs'!$C$8-'DT-Prelim Calcs'!$C$9)+'DT-Prelim Calcs'!$C$9</f>
        <v>17.901828193761872</v>
      </c>
      <c r="BF200" s="110">
        <f t="shared" si="293"/>
        <v>17.901828193761872</v>
      </c>
      <c r="BG200" s="2">
        <f t="shared" si="333"/>
        <v>4.5170631083877311E-3</v>
      </c>
      <c r="BH200" s="110">
        <f>BG200*'DT-Prelim Calcs'!$C$21/BB$2/'DT-Prelim Calcs'!$C$19/'DT-Prelim Calcs'!$C$18*3.39*'DT-Prelim Calcs'!$C$20</f>
        <v>7.8288332624847273E-2</v>
      </c>
      <c r="BI200" s="88">
        <f t="shared" si="294"/>
        <v>1</v>
      </c>
      <c r="BJ200" s="110">
        <f>BH199*'DT-Prelim Calcs'!$C$11+BJ199</f>
        <v>26.260176854388568</v>
      </c>
      <c r="BK200" s="110">
        <f>BK199+0.5*BH200*'DT-Prelim Calcs'!$C$11^2+BJ200*'DT-Prelim Calcs'!$C$11</f>
        <v>165.9086533026578</v>
      </c>
      <c r="BL200" s="110">
        <f>MIN('Drive Train'!$G$35-BF199*'DT-Prelim Calcs'!$C$21*'Drive Train'!$G$38,BL199+BF$2)</f>
        <v>11.088243688746697</v>
      </c>
      <c r="BM200" s="110">
        <f>'Drive Train'!$G$35-BF200*'DT-Prelim Calcs'!$C$21*'Drive Train'!$G$38</f>
        <v>11.08883546256143</v>
      </c>
      <c r="BN200" s="1">
        <f>IF(BK200&gt;='Drive Train'!$G$30,1,0)</f>
        <v>1</v>
      </c>
      <c r="BO200" s="110">
        <f t="shared" si="334"/>
        <v>0</v>
      </c>
      <c r="BP200" s="119">
        <f>BP199+'DT-Prelim Calcs'!$C$11</f>
        <v>7.8400000000000061</v>
      </c>
      <c r="BQ200" s="2">
        <f>CA200/'Drive Train'!$G$35</f>
        <v>0.87466002321787373</v>
      </c>
      <c r="BR200" s="88">
        <f>BY200*12*60/(PI() * 'Drive Train'!$G$17)/BQ$2*BQ200</f>
        <v>4110.6795461156626</v>
      </c>
      <c r="BS200" s="2">
        <f>('DT-Prelim Calcs'!$C$6*BQ200-BR200)/('DT-Prelim Calcs'!$C$6*BQ200)*'DT-Prelim Calcs'!$C$7*BQ200</f>
        <v>0.240794920404482</v>
      </c>
      <c r="BT200" s="110">
        <f>BS200/'DT-Prelim Calcs'!$C$7*('DT-Prelim Calcs'!$C$8-'DT-Prelim Calcs'!$C$9)+'DT-Prelim Calcs'!$C$9</f>
        <v>17.686782379280462</v>
      </c>
      <c r="BU200" s="110">
        <f t="shared" si="295"/>
        <v>17.686782379280462</v>
      </c>
      <c r="BV200" s="2">
        <f t="shared" si="335"/>
        <v>2.9419321094209527E-5</v>
      </c>
      <c r="BW200" s="110">
        <f>BV200*'DT-Prelim Calcs'!$C$21/BQ$2/'DT-Prelim Calcs'!$C$19/'DT-Prelim Calcs'!$C$18*3.39*'DT-Prelim Calcs'!$C$20</f>
        <v>6.9198885051366247E-4</v>
      </c>
      <c r="BX200" s="88">
        <f t="shared" si="296"/>
        <v>1</v>
      </c>
      <c r="BY200" s="110">
        <f>BW199*'DT-Prelim Calcs'!$C$11+BY199</f>
        <v>19.427218516990919</v>
      </c>
      <c r="BZ200" s="110">
        <f>BZ199+0.5*BW200*'DT-Prelim Calcs'!$C$11^2+BY200*'DT-Prelim Calcs'!$C$11</f>
        <v>136.07066113104031</v>
      </c>
      <c r="CA200" s="110">
        <f>MIN('Drive Train'!$G$35-BU199*'DT-Prelim Calcs'!$C$21*'Drive Train'!$G$38,CA199+BU$2)</f>
        <v>11.108182294866996</v>
      </c>
      <c r="CB200" s="110">
        <f>'Drive Train'!$G$35-BU200*'DT-Prelim Calcs'!$C$21*'Drive Train'!$G$38</f>
        <v>11.108189585864757</v>
      </c>
      <c r="CC200" s="1">
        <f>IF(BZ200&gt;='Drive Train'!$G$30,1,0)</f>
        <v>1</v>
      </c>
      <c r="CD200" s="110">
        <f t="shared" si="336"/>
        <v>0</v>
      </c>
      <c r="CE200" s="119">
        <f>CE199+'DT-Prelim Calcs'!$C$11</f>
        <v>7.8400000000000061</v>
      </c>
      <c r="CF200" s="2">
        <f>CP200/'Drive Train'!$G$35</f>
        <v>0.87467057221944855</v>
      </c>
      <c r="CG200" s="88">
        <f>CN200*12*60/(PI() * 'Drive Train'!$G$17)/CF$2*CF200</f>
        <v>4110.8367470686799</v>
      </c>
      <c r="CH200" s="2">
        <f>('DT-Prelim Calcs'!$C$6*CF200-CG200)/('DT-Prelim Calcs'!$C$6*CF200)*'DT-Prelim Calcs'!$C$7*CF200</f>
        <v>0.24077184015701858</v>
      </c>
      <c r="CI200" s="110">
        <f>CH200/'DT-Prelim Calcs'!$C$7*('DT-Prelim Calcs'!$C$8-'DT-Prelim Calcs'!$C$9)+'DT-Prelim Calcs'!$C$9</f>
        <v>17.685374647874895</v>
      </c>
      <c r="CJ200" s="110">
        <f t="shared" si="297"/>
        <v>17.685374647874895</v>
      </c>
      <c r="CK200" s="2">
        <f t="shared" si="337"/>
        <v>3.5572678330764163E-8</v>
      </c>
      <c r="CL200" s="110">
        <f>CK200*'DT-Prelim Calcs'!$C$21/CF$2/'DT-Prelim Calcs'!$C$19/'DT-Prelim Calcs'!$C$18*3.39*'DT-Prelim Calcs'!$C$20</f>
        <v>1.0569164483423131E-6</v>
      </c>
      <c r="CM200" s="88">
        <f t="shared" si="298"/>
        <v>1</v>
      </c>
      <c r="CN200" s="110">
        <f>CL199*'DT-Prelim Calcs'!$C$11+CN199</f>
        <v>15.380283987861386</v>
      </c>
      <c r="CO200" s="110">
        <f>CO199+0.5*CL200*'DT-Prelim Calcs'!$C$11^2+CN200*'DT-Prelim Calcs'!$C$11</f>
        <v>112.55235620824702</v>
      </c>
      <c r="CP200" s="110">
        <f>MIN('Drive Train'!$G$35-CJ199*'DT-Prelim Calcs'!$C$21*'Drive Train'!$G$38,CP199+CJ$2)</f>
        <v>11.108316267186996</v>
      </c>
      <c r="CQ200" s="110">
        <f>'Drive Train'!$G$35-CJ200*'DT-Prelim Calcs'!$C$21*'Drive Train'!$G$38</f>
        <v>11.108316281691259</v>
      </c>
      <c r="CR200" s="1">
        <f>IF(CO200&gt;='Drive Train'!$G$30,1,0)</f>
        <v>1</v>
      </c>
      <c r="CS200" s="110">
        <f t="shared" si="338"/>
        <v>0</v>
      </c>
      <c r="CT200" s="119">
        <f>CT199+'DT-Prelim Calcs'!$C$11</f>
        <v>7.8400000000000061</v>
      </c>
      <c r="CU200" s="2">
        <f>DE200/'Drive Train'!$G$35</f>
        <v>0.87467058542587184</v>
      </c>
      <c r="CV200" s="88">
        <f>DC200*12*60/(PI() * 'Drive Train'!$G$17)/CU$2*CU200</f>
        <v>4110.8369398033228</v>
      </c>
      <c r="CW200" s="2">
        <f>('DT-Prelim Calcs'!$C$6*CU200-CV200)/('DT-Prelim Calcs'!$C$6*CU200)*'DT-Prelim Calcs'!$C$7*CU200</f>
        <v>0.24077181224454</v>
      </c>
      <c r="CX200" s="110">
        <f>CW200/'DT-Prelim Calcs'!$C$7*('DT-Prelim Calcs'!$C$8-'DT-Prelim Calcs'!$C$9)+'DT-Prelim Calcs'!$C$9</f>
        <v>17.685372945411657</v>
      </c>
      <c r="CY200" s="110">
        <f t="shared" si="299"/>
        <v>17.685372945411657</v>
      </c>
      <c r="CZ200" s="2">
        <f t="shared" si="339"/>
        <v>7.0780048488927605E-12</v>
      </c>
      <c r="DA200" s="110">
        <f>CZ200*'DT-Prelim Calcs'!$C$21/CU$2/'DT-Prelim Calcs'!$C$19/'DT-Prelim Calcs'!$C$18*3.39*'DT-Prelim Calcs'!$C$20</f>
        <v>2.5410996915454488E-10</v>
      </c>
      <c r="DB200" s="88">
        <f t="shared" si="300"/>
        <v>1</v>
      </c>
      <c r="DC200" s="110">
        <f>DA199*'DT-Prelim Calcs'!$C$11+DC199</f>
        <v>12.728511291091731</v>
      </c>
      <c r="DD200" s="110">
        <f>DD199+0.5*DA200*'DT-Prelim Calcs'!$C$11^2+DC200*'DT-Prelim Calcs'!$C$11</f>
        <v>95.182096857312445</v>
      </c>
      <c r="DE200" s="110">
        <f>MIN('Drive Train'!$G$35-CY199*'DT-Prelim Calcs'!$C$21*'Drive Train'!$G$38,DE199+CY$2)</f>
        <v>11.108316434908572</v>
      </c>
      <c r="DF200" s="110">
        <f>'Drive Train'!$G$35-CY200*'DT-Prelim Calcs'!$C$21*'Drive Train'!$G$38</f>
        <v>11.10831643491295</v>
      </c>
      <c r="DG200" s="1">
        <f>IF(DD200&gt;='Drive Train'!$G$30,1,0)</f>
        <v>1</v>
      </c>
      <c r="DH200" s="110">
        <f t="shared" si="340"/>
        <v>0</v>
      </c>
      <c r="DI200" s="119">
        <f>DI199+'DT-Prelim Calcs'!$C$11</f>
        <v>7.8400000000000061</v>
      </c>
      <c r="DJ200" s="2">
        <f>DT200/'Drive Train'!$G$35</f>
        <v>0.87467058542861498</v>
      </c>
      <c r="DK200" s="88">
        <f>DR200*12*60/(PI() * 'Drive Train'!$G$17)/DJ$2*DJ200</f>
        <v>4110.8369398423247</v>
      </c>
      <c r="DL200" s="2">
        <f>('DT-Prelim Calcs'!$C$6*DJ200-DK200)/('DT-Prelim Calcs'!$C$6*DJ200)*'DT-Prelim Calcs'!$C$7*DJ200</f>
        <v>0.24077181223899125</v>
      </c>
      <c r="DM200" s="110">
        <f>DL200/'DT-Prelim Calcs'!$C$7*('DT-Prelim Calcs'!$C$8-'DT-Prelim Calcs'!$C$9)+'DT-Prelim Calcs'!$C$9</f>
        <v>17.685372945073226</v>
      </c>
      <c r="DN200" s="110">
        <f t="shared" si="301"/>
        <v>17.685372945073226</v>
      </c>
      <c r="DO200" s="2">
        <f t="shared" si="341"/>
        <v>1.3877787807814457E-16</v>
      </c>
      <c r="DP200" s="110">
        <f>DO200*'DT-Prelim Calcs'!$C$21/DJ$2/'DT-Prelim Calcs'!$C$19/'DT-Prelim Calcs'!$C$18*3.39*'DT-Prelim Calcs'!$C$20</f>
        <v>5.8413336000243174E-15</v>
      </c>
      <c r="DQ200" s="88">
        <f t="shared" si="302"/>
        <v>1</v>
      </c>
      <c r="DR200" s="110">
        <f>DP199*'DT-Prelim Calcs'!$C$11+DR199</f>
        <v>10.856671395411901</v>
      </c>
      <c r="DS200" s="110">
        <f>DS199+0.5*DP200*'DT-Prelim Calcs'!$C$11^2+DR200*'DT-Prelim Calcs'!$C$11</f>
        <v>82.149665231612744</v>
      </c>
      <c r="DT200" s="110">
        <f>MIN('Drive Train'!$G$35-DN199*'DT-Prelim Calcs'!$C$21*'Drive Train'!$G$38,DT199+DN$2)</f>
        <v>11.10831643494341</v>
      </c>
      <c r="DU200" s="110">
        <f>'Drive Train'!$G$35-DN200*'DT-Prelim Calcs'!$C$21*'Drive Train'!$G$38</f>
        <v>11.10831643494341</v>
      </c>
      <c r="DV200" s="1">
        <f>IF(DS200&gt;='Drive Train'!$G$30,1,0)</f>
        <v>1</v>
      </c>
      <c r="DW200" s="110">
        <f t="shared" si="342"/>
        <v>0</v>
      </c>
      <c r="DX200" s="119">
        <f>DX199+'DT-Prelim Calcs'!$C$11</f>
        <v>7.8400000000000061</v>
      </c>
      <c r="DY200" s="2">
        <f>EI200/'Drive Train'!$G$35</f>
        <v>0.87467058542861498</v>
      </c>
      <c r="DZ200" s="88">
        <f>EG200*12*60/(PI() * 'Drive Train'!$G$17)/DY$2*DY200</f>
        <v>4110.8369398423247</v>
      </c>
      <c r="EA200" s="2">
        <f>('DT-Prelim Calcs'!$C$6*DY200-DZ200)/('DT-Prelim Calcs'!$C$6*DY200)*'DT-Prelim Calcs'!$C$7*DY200</f>
        <v>0.24077181223899125</v>
      </c>
      <c r="EB200" s="110">
        <f>EA200/'DT-Prelim Calcs'!$C$7*('DT-Prelim Calcs'!$C$8-'DT-Prelim Calcs'!$C$9)+'DT-Prelim Calcs'!$C$9</f>
        <v>17.685372945073226</v>
      </c>
      <c r="EC200" s="110">
        <f t="shared" si="303"/>
        <v>17.685372945073226</v>
      </c>
      <c r="ED200" s="2">
        <f t="shared" si="343"/>
        <v>1.3877787807814457E-16</v>
      </c>
      <c r="EE200" s="110">
        <f>ED200*'DT-Prelim Calcs'!$C$21/DY$2/'DT-Prelim Calcs'!$C$19/'DT-Prelim Calcs'!$C$18*3.39*'DT-Prelim Calcs'!$C$20</f>
        <v>6.7003532470867188E-15</v>
      </c>
      <c r="EF200" s="88">
        <f t="shared" si="304"/>
        <v>1</v>
      </c>
      <c r="EG200" s="110">
        <f>EE199*'DT-Prelim Calcs'!$C$11+EG199</f>
        <v>9.4647904472821693</v>
      </c>
      <c r="EH200" s="110">
        <f>EH199+0.5*EE200*'DT-Prelim Calcs'!$C$11^2+EG200*'DT-Prelim Calcs'!$C$11</f>
        <v>72.127701960833008</v>
      </c>
      <c r="EI200" s="110">
        <f>MIN('Drive Train'!$G$35-EC199*'DT-Prelim Calcs'!$C$21*'Drive Train'!$G$38,EI199+EC$2)</f>
        <v>11.10831643494341</v>
      </c>
      <c r="EJ200" s="110">
        <f>'Drive Train'!$G$35-EC200*'DT-Prelim Calcs'!$C$21*'Drive Train'!$G$38</f>
        <v>11.10831643494341</v>
      </c>
      <c r="EK200" s="1">
        <f>IF(EH200&gt;='Drive Train'!$G$30,1,0)</f>
        <v>1</v>
      </c>
      <c r="EL200" s="110">
        <f t="shared" si="344"/>
        <v>0</v>
      </c>
      <c r="EM200" s="119">
        <f>EM199+'DT-Prelim Calcs'!$C$11</f>
        <v>7.8400000000000061</v>
      </c>
      <c r="EN200" s="2">
        <f>EX200/'Drive Train'!$G$35</f>
        <v>0.87467058542861498</v>
      </c>
      <c r="EO200" s="88">
        <f>EV200*12*60/(PI() * 'Drive Train'!$G$17)/EN$2*EN200</f>
        <v>4110.8369398423256</v>
      </c>
      <c r="EP200" s="2">
        <f>('DT-Prelim Calcs'!$C$6*EN200-EO200)/('DT-Prelim Calcs'!$C$6*EN200)*'DT-Prelim Calcs'!$C$7*EN200</f>
        <v>0.24077181223899105</v>
      </c>
      <c r="EQ200" s="110">
        <f>EP200/'DT-Prelim Calcs'!$C$7*('DT-Prelim Calcs'!$C$8-'DT-Prelim Calcs'!$C$9)+'DT-Prelim Calcs'!$C$9</f>
        <v>17.685372945073215</v>
      </c>
      <c r="ER200" s="110">
        <f t="shared" si="305"/>
        <v>17.685372945073215</v>
      </c>
      <c r="ES200" s="2">
        <f t="shared" si="345"/>
        <v>-8.3266726846886741E-17</v>
      </c>
      <c r="ET200" s="110">
        <f>ES200*'DT-Prelim Calcs'!$C$21/EN$2/'DT-Prelim Calcs'!$C$19/'DT-Prelim Calcs'!$C$18*3.39*'DT-Prelim Calcs'!$C$20</f>
        <v>-4.5356237364894706E-15</v>
      </c>
      <c r="EU200" s="88">
        <f t="shared" si="306"/>
        <v>1</v>
      </c>
      <c r="EV200" s="110">
        <f>ET199*'DT-Prelim Calcs'!$C$11+EV199</f>
        <v>8.3892460782728335</v>
      </c>
      <c r="EW200" s="110">
        <f>EW199+0.5*ET200*'DT-Prelim Calcs'!$C$11^2+EV200*'DT-Prelim Calcs'!$C$11</f>
        <v>64.228245600217278</v>
      </c>
      <c r="EX200" s="110">
        <f>MIN('Drive Train'!$G$35-ER199*'DT-Prelim Calcs'!$C$21*'Drive Train'!$G$38,EX199+ER$2)</f>
        <v>11.10831643494341</v>
      </c>
      <c r="EY200" s="110">
        <f>'Drive Train'!$G$35-ER200*'DT-Prelim Calcs'!$C$21*'Drive Train'!$G$38</f>
        <v>11.10831643494341</v>
      </c>
      <c r="EZ200" s="1">
        <f>IF(EW200&gt;='Drive Train'!$G$30,1,0)</f>
        <v>1</v>
      </c>
      <c r="FA200" s="110">
        <f t="shared" si="346"/>
        <v>0</v>
      </c>
      <c r="FB200" s="119">
        <f>FB199+'DT-Prelim Calcs'!$C$11</f>
        <v>7.8400000000000061</v>
      </c>
      <c r="FC200" s="2">
        <f>FM200/'Drive Train'!$G$35</f>
        <v>0.87467058542861498</v>
      </c>
      <c r="FD200" s="88">
        <f>FK200*12*60/(PI() * 'Drive Train'!$G$17)/FC$2*FC200</f>
        <v>4110.8369398423247</v>
      </c>
      <c r="FE200" s="2">
        <f>('DT-Prelim Calcs'!$C$6*FC200-FD200)/('DT-Prelim Calcs'!$C$6*FC200)*'DT-Prelim Calcs'!$C$7*FC200</f>
        <v>0.24077181223899125</v>
      </c>
      <c r="FF200" s="110">
        <f>FE200/'DT-Prelim Calcs'!$C$7*('DT-Prelim Calcs'!$C$8-'DT-Prelim Calcs'!$C$9)+'DT-Prelim Calcs'!$C$9</f>
        <v>17.685372945073226</v>
      </c>
      <c r="FG200" s="110">
        <f t="shared" si="307"/>
        <v>17.685372945073226</v>
      </c>
      <c r="FH200" s="2">
        <f t="shared" si="347"/>
        <v>1.1102230246251565E-16</v>
      </c>
      <c r="FI200" s="110">
        <f>FH200*'DT-Prelim Calcs'!$C$21/FC$2/'DT-Prelim Calcs'!$C$19/'DT-Prelim Calcs'!$C$18*3.39*'DT-Prelim Calcs'!$C$20</f>
        <v>6.7347140329692135E-15</v>
      </c>
      <c r="FJ200" s="88">
        <f t="shared" si="308"/>
        <v>1</v>
      </c>
      <c r="FK200" s="110">
        <f>FI199*'DT-Prelim Calcs'!$C$11+FK199</f>
        <v>7.5332005600817276</v>
      </c>
      <c r="FL200" s="110">
        <f>FL199+0.5*FI200*'DT-Prelim Calcs'!$C$11^2+FK200*'DT-Prelim Calcs'!$C$11</f>
        <v>57.864371397361978</v>
      </c>
      <c r="FM200" s="110">
        <f>MIN('Drive Train'!$G$35-FG199*'DT-Prelim Calcs'!$C$21*'Drive Train'!$G$38,FM199+FG$2)</f>
        <v>11.10831643494341</v>
      </c>
      <c r="FN200" s="110">
        <f>'Drive Train'!$G$35-FG200*'DT-Prelim Calcs'!$C$21*'Drive Train'!$G$38</f>
        <v>11.10831643494341</v>
      </c>
      <c r="FO200" s="1">
        <f>IF(FL200&gt;='Drive Train'!$G$30,1,0)</f>
        <v>1</v>
      </c>
      <c r="FP200" s="110">
        <f t="shared" si="348"/>
        <v>0</v>
      </c>
      <c r="FQ200" s="119">
        <f>FQ199+'DT-Prelim Calcs'!$C$11</f>
        <v>7.8400000000000061</v>
      </c>
      <c r="FR200" s="2">
        <f>GB200/'Drive Train'!$G$35</f>
        <v>0.87467058542861498</v>
      </c>
      <c r="FS200" s="88">
        <f>FZ200*12*60/(PI() * 'Drive Train'!$G$17)/FR$2*FR200</f>
        <v>4110.8369398423247</v>
      </c>
      <c r="FT200" s="2">
        <f>('DT-Prelim Calcs'!$C$6*FR200-FS200)/('DT-Prelim Calcs'!$C$6*FR200)*'DT-Prelim Calcs'!$C$7*FR200</f>
        <v>0.24077181223899125</v>
      </c>
      <c r="FU200" s="110">
        <f>FT200/'DT-Prelim Calcs'!$C$7*('DT-Prelim Calcs'!$C$8-'DT-Prelim Calcs'!$C$9)+'DT-Prelim Calcs'!$C$9</f>
        <v>17.685372945073226</v>
      </c>
      <c r="FV200" s="110">
        <f t="shared" si="309"/>
        <v>17.685372945073226</v>
      </c>
      <c r="FW200" s="2">
        <f t="shared" si="349"/>
        <v>1.3877787807814457E-16</v>
      </c>
      <c r="FX200" s="110">
        <f>FW200*'DT-Prelim Calcs'!$C$21/FR$2/'DT-Prelim Calcs'!$C$19/'DT-Prelim Calcs'!$C$18*3.39*'DT-Prelim Calcs'!$C$20</f>
        <v>9.2774121882739154E-15</v>
      </c>
      <c r="FY200" s="88">
        <f t="shared" si="310"/>
        <v>1</v>
      </c>
      <c r="FZ200" s="110">
        <f>FX199*'DT-Prelim Calcs'!$C$11+FZ199</f>
        <v>6.8356819897037893</v>
      </c>
      <c r="GA200" s="110">
        <f>GA199+0.5*FX200*'DT-Prelim Calcs'!$C$11^2+FZ200*'DT-Prelim Calcs'!$C$11</f>
        <v>52.635198954571486</v>
      </c>
      <c r="GB200" s="110">
        <f>MIN('Drive Train'!$G$35-FV199*'DT-Prelim Calcs'!$C$21*'Drive Train'!$G$38,GB199+FV$2)</f>
        <v>11.10831643494341</v>
      </c>
      <c r="GC200" s="110">
        <f>'Drive Train'!$G$35-FV200*'DT-Prelim Calcs'!$C$21*'Drive Train'!$G$38</f>
        <v>11.10831643494341</v>
      </c>
      <c r="GD200" s="1">
        <f>IF(GA200&gt;='Drive Train'!$G$30,1,0)</f>
        <v>1</v>
      </c>
      <c r="GE200" s="110">
        <f t="shared" si="350"/>
        <v>0</v>
      </c>
      <c r="GF200" s="119">
        <f>GF199+'DT-Prelim Calcs'!$C$11</f>
        <v>7.8400000000000061</v>
      </c>
      <c r="GG200" s="2">
        <f>GQ200/'Drive Train'!$G$35</f>
        <v>0.87467058542767895</v>
      </c>
      <c r="GH200" s="88">
        <f>GO200*12*60/(PI() * 'Drive Train'!$G$17)/GG$2*GG200</f>
        <v>4110.836939829097</v>
      </c>
      <c r="GI200" s="2">
        <f>('DT-Prelim Calcs'!$C$6*GG200-GH200)/('DT-Prelim Calcs'!$C$6*GG200)*'DT-Prelim Calcs'!$C$7*GG200</f>
        <v>0.24077181224086522</v>
      </c>
      <c r="GJ200" s="110">
        <f>GI200/'DT-Prelim Calcs'!$C$7*('DT-Prelim Calcs'!$C$8-'DT-Prelim Calcs'!$C$9)+'DT-Prelim Calcs'!$C$9</f>
        <v>17.685372945187524</v>
      </c>
      <c r="GK200" s="110">
        <f t="shared" si="351"/>
        <v>17.685372945187524</v>
      </c>
      <c r="GL200" s="2">
        <f t="shared" si="352"/>
        <v>2.3912261060132778E-12</v>
      </c>
      <c r="GM200" s="110">
        <f>GL200*'DT-Prelim Calcs'!$C$21/GG$2/'DT-Prelim Calcs'!$C$19/'DT-Prelim Calcs'!$C$18*3.39*'DT-Prelim Calcs'!$C$20</f>
        <v>8.8808543584040301E-11</v>
      </c>
      <c r="GN200" s="88">
        <f t="shared" si="311"/>
        <v>1</v>
      </c>
      <c r="GO200" s="110">
        <f>GM199*'DT-Prelim Calcs'!$C$11+GO199</f>
        <v>12.304227581440395</v>
      </c>
      <c r="GP200" s="110">
        <f>GP199+0.5*GM200*'DT-Prelim Calcs'!$C$11^2+GO200*'DT-Prelim Calcs'!$C$11</f>
        <v>90.386840589442045</v>
      </c>
      <c r="GQ200" s="110">
        <f>MIN('Drive Train'!$G$35-GK199*'DT-Prelim Calcs'!$C$21*'Drive Train'!$G$38,GQ199+GK$2)</f>
        <v>11.108316434931522</v>
      </c>
      <c r="GR200" s="110">
        <f>'Drive Train'!$G$35-GK200*'DT-Prelim Calcs'!$C$21*'Drive Train'!$G$38</f>
        <v>11.108316434933123</v>
      </c>
      <c r="GS200" s="1">
        <f>IF(GP200&gt;='Drive Train'!$G$30,1,0)</f>
        <v>1</v>
      </c>
      <c r="GT200" s="110">
        <f t="shared" si="353"/>
        <v>0</v>
      </c>
      <c r="GU200" s="119">
        <f>GU199+'DT-Prelim Calcs'!$C$11</f>
        <v>7.8400000000000061</v>
      </c>
      <c r="GV200" s="2">
        <f>HF200/'Drive Train'!$G$35</f>
        <v>0.87467058542794596</v>
      </c>
      <c r="GW200" s="88">
        <f>HD200*12*60/(PI() * 'Drive Train'!$G$17)/GV$2*GV200</f>
        <v>4110.8369398328696</v>
      </c>
      <c r="GX200" s="2">
        <f>('DT-Prelim Calcs'!$C$6*GV200-GW200)/('DT-Prelim Calcs'!$C$6*GV200)*'DT-Prelim Calcs'!$C$7*GV200</f>
        <v>0.2407718122403309</v>
      </c>
      <c r="GY200" s="110">
        <f>GX200/'DT-Prelim Calcs'!$C$7*('DT-Prelim Calcs'!$C$8-'DT-Prelim Calcs'!$C$9)+'DT-Prelim Calcs'!$C$9</f>
        <v>17.685372945154935</v>
      </c>
      <c r="GZ200" s="110">
        <f t="shared" si="312"/>
        <v>17.685372945154935</v>
      </c>
      <c r="HA200" s="2">
        <f t="shared" si="354"/>
        <v>1.7094381465909692E-12</v>
      </c>
      <c r="HB200" s="110">
        <f>HA200*'DT-Prelim Calcs'!$C$21/GV$2/'DT-Prelim Calcs'!$C$19/'DT-Prelim Calcs'!$C$18*3.39*'DT-Prelim Calcs'!$C$20</f>
        <v>6.3487393251511354E-11</v>
      </c>
      <c r="HC200" s="88">
        <f t="shared" si="313"/>
        <v>1</v>
      </c>
      <c r="HD200" s="110">
        <f>HB199*'DT-Prelim Calcs'!$C$11+HD199</f>
        <v>12.304227581447931</v>
      </c>
      <c r="HE200" s="110">
        <f>HE199+0.5*HB200*'DT-Prelim Calcs'!$C$11^2+HD200*'DT-Prelim Calcs'!$C$11</f>
        <v>91.054457613516234</v>
      </c>
      <c r="HF200" s="110">
        <f>MIN('Drive Train'!$G$35-GZ199*'DT-Prelim Calcs'!$C$21*'Drive Train'!$G$38,HF199+GZ$2)</f>
        <v>11.108316434934913</v>
      </c>
      <c r="HG200" s="110">
        <f>'Drive Train'!$G$35-GZ200*'DT-Prelim Calcs'!$C$21*'Drive Train'!$G$38</f>
        <v>11.108316434936055</v>
      </c>
      <c r="HH200" s="1">
        <f>IF(HE200&gt;='Drive Train'!$G$30,1,0)</f>
        <v>1</v>
      </c>
      <c r="HI200" s="110">
        <f t="shared" si="355"/>
        <v>0</v>
      </c>
      <c r="HJ200" s="119">
        <f>HJ199+'DT-Prelim Calcs'!$C$11</f>
        <v>7.8400000000000061</v>
      </c>
      <c r="HK200" s="2">
        <f>HU200/'Drive Train'!$G$35</f>
        <v>0.87467058542807541</v>
      </c>
      <c r="HL200" s="88">
        <f>HS200*12*60/(PI() * 'Drive Train'!$G$17)/HK$2*HK200</f>
        <v>4110.8369398346977</v>
      </c>
      <c r="HM200" s="2">
        <f>('DT-Prelim Calcs'!$C$6*HK200-HL200)/('DT-Prelim Calcs'!$C$6*HK200)*'DT-Prelim Calcs'!$C$7*HK200</f>
        <v>0.24077181224007202</v>
      </c>
      <c r="HN200" s="110">
        <f>HM200/'DT-Prelim Calcs'!$C$7*('DT-Prelim Calcs'!$C$8-'DT-Prelim Calcs'!$C$9)+'DT-Prelim Calcs'!$C$9</f>
        <v>17.685372945139143</v>
      </c>
      <c r="HO200" s="110">
        <f t="shared" si="314"/>
        <v>17.685372945139143</v>
      </c>
      <c r="HP200" s="2">
        <f t="shared" si="356"/>
        <v>1.3790912856137538E-12</v>
      </c>
      <c r="HQ200" s="110">
        <f>HP200*'DT-Prelim Calcs'!$C$21/HK$2/'DT-Prelim Calcs'!$C$19/'DT-Prelim Calcs'!$C$18*3.39*'DT-Prelim Calcs'!$C$20</f>
        <v>5.1218531044307339E-11</v>
      </c>
      <c r="HR200" s="88">
        <f t="shared" si="315"/>
        <v>1</v>
      </c>
      <c r="HS200" s="110">
        <f>HQ199*'DT-Prelim Calcs'!$C$11+HS199</f>
        <v>12.304227581451581</v>
      </c>
      <c r="HT200" s="110">
        <f>HT199+0.5*HQ200*'DT-Prelim Calcs'!$C$11^2+HS200*'DT-Prelim Calcs'!$C$11</f>
        <v>91.523180378309718</v>
      </c>
      <c r="HU200" s="110">
        <f>MIN('Drive Train'!$G$35-HO199*'DT-Prelim Calcs'!$C$21*'Drive Train'!$G$38,HU199+HO$2)</f>
        <v>11.108316434936556</v>
      </c>
      <c r="HV200" s="110">
        <f>'Drive Train'!$G$35-HO200*'DT-Prelim Calcs'!$C$21*'Drive Train'!$G$38</f>
        <v>11.108316434937477</v>
      </c>
      <c r="HW200" s="1">
        <f>IF(HT200&gt;='Drive Train'!$G$30,1,0)</f>
        <v>1</v>
      </c>
      <c r="HX200" s="110">
        <f t="shared" si="357"/>
        <v>0</v>
      </c>
      <c r="HY200" s="119">
        <f>HY199+'DT-Prelim Calcs'!$C$11</f>
        <v>7.8400000000000061</v>
      </c>
      <c r="HZ200" s="2">
        <f>IJ200/'Drive Train'!$G$35</f>
        <v>0.87467058542814491</v>
      </c>
      <c r="IA200" s="88">
        <f>IH200*12*60/(PI() * 'Drive Train'!$G$17)/HZ$2*HZ200</f>
        <v>4110.8369398356817</v>
      </c>
      <c r="IB200" s="2">
        <f>('DT-Prelim Calcs'!$C$6*HZ200-IA200)/('DT-Prelim Calcs'!$C$6*HZ200)*'DT-Prelim Calcs'!$C$7*HZ200</f>
        <v>0.24077181223993238</v>
      </c>
      <c r="IC200" s="110">
        <f>IB200/'DT-Prelim Calcs'!$C$7*('DT-Prelim Calcs'!$C$8-'DT-Prelim Calcs'!$C$9)+'DT-Prelim Calcs'!$C$9</f>
        <v>17.685372945130631</v>
      </c>
      <c r="ID200" s="110">
        <f t="shared" si="316"/>
        <v>17.685372945130631</v>
      </c>
      <c r="IE200" s="2">
        <f t="shared" si="358"/>
        <v>1.2011225347663412E-12</v>
      </c>
      <c r="IF200" s="110">
        <f>IE200*'DT-Prelim Calcs'!$C$21/HZ$2/'DT-Prelim Calcs'!$C$19/'DT-Prelim Calcs'!$C$18*3.39*'DT-Prelim Calcs'!$C$20</f>
        <v>4.4608890271950413E-11</v>
      </c>
      <c r="IG200" s="88">
        <f t="shared" si="317"/>
        <v>1</v>
      </c>
      <c r="IH200" s="110">
        <f>IF199*'DT-Prelim Calcs'!$C$11+IH199</f>
        <v>12.304227581453546</v>
      </c>
      <c r="II200" s="110">
        <f>II199+0.5*IF200*'DT-Prelim Calcs'!$C$11^2+IH200*'DT-Prelim Calcs'!$C$11</f>
        <v>91.852245749578088</v>
      </c>
      <c r="IJ200" s="110">
        <f>MIN('Drive Train'!$G$35-ID199*'DT-Prelim Calcs'!$C$21*'Drive Train'!$G$38,IJ199+ID$2)</f>
        <v>11.108316434937439</v>
      </c>
      <c r="IK200" s="110">
        <f>'Drive Train'!$G$35-ID200*'DT-Prelim Calcs'!$C$21*'Drive Train'!$G$38</f>
        <v>11.108316434938242</v>
      </c>
      <c r="IL200" s="1">
        <f>IF(II200&gt;='Drive Train'!$G$30,1,0)</f>
        <v>1</v>
      </c>
      <c r="IM200" s="110">
        <f t="shared" si="359"/>
        <v>0</v>
      </c>
      <c r="IN200" s="119">
        <f>IN199+'DT-Prelim Calcs'!$C$11</f>
        <v>7.8400000000000061</v>
      </c>
      <c r="IO200" s="2">
        <f>IY200/'Drive Train'!$G$35</f>
        <v>0.87467058542818577</v>
      </c>
      <c r="IP200" s="88">
        <f>IW200*12*60/(PI() * 'Drive Train'!$G$17)/IO$2*IO200</f>
        <v>4110.8369398362574</v>
      </c>
      <c r="IQ200" s="2">
        <f>('DT-Prelim Calcs'!$C$6*IO200-IP200)/('DT-Prelim Calcs'!$C$6*IO200)*'DT-Prelim Calcs'!$C$7*IO200</f>
        <v>0.24077181223985092</v>
      </c>
      <c r="IR200" s="110">
        <f>IQ200/'DT-Prelim Calcs'!$C$7*('DT-Prelim Calcs'!$C$8-'DT-Prelim Calcs'!$C$9)+'DT-Prelim Calcs'!$C$9</f>
        <v>17.685372945125657</v>
      </c>
      <c r="IS200" s="110">
        <f t="shared" si="318"/>
        <v>17.685372945125657</v>
      </c>
      <c r="IT200" s="2">
        <f t="shared" si="360"/>
        <v>1.0969836150565015E-12</v>
      </c>
      <c r="IU200" s="110">
        <f>IT200*'DT-Prelim Calcs'!$C$21/IO$2/'DT-Prelim Calcs'!$C$19/'DT-Prelim Calcs'!$C$18*3.39*'DT-Prelim Calcs'!$C$20</f>
        <v>4.0741240213016667E-11</v>
      </c>
      <c r="IV200" s="88">
        <f t="shared" si="319"/>
        <v>1</v>
      </c>
      <c r="IW200" s="110">
        <f>IU199*'DT-Prelim Calcs'!$C$11+IW199</f>
        <v>12.304227581454699</v>
      </c>
      <c r="IX200" s="110">
        <f>IX199+0.5*IU200*'DT-Prelim Calcs'!$C$11^2+IW200*'DT-Prelim Calcs'!$C$11</f>
        <v>92.084963531034759</v>
      </c>
      <c r="IY200" s="110">
        <f>MIN('Drive Train'!$G$35-IS199*'DT-Prelim Calcs'!$C$21*'Drive Train'!$G$38,IY199+IS$2)</f>
        <v>11.108316434937958</v>
      </c>
      <c r="IZ200" s="110">
        <f>'Drive Train'!$G$35-IS200*'DT-Prelim Calcs'!$C$21*'Drive Train'!$G$38</f>
        <v>11.10831643493869</v>
      </c>
      <c r="JA200" s="1">
        <f>IF(IX200&gt;='Drive Train'!$G$30,1,0)</f>
        <v>1</v>
      </c>
      <c r="JB200" s="110">
        <f t="shared" si="361"/>
        <v>0</v>
      </c>
      <c r="JC200" s="119">
        <f>JC199+'DT-Prelim Calcs'!$C$11</f>
        <v>7.8400000000000061</v>
      </c>
      <c r="JD200" s="2">
        <f>JN200/'Drive Train'!$G$35</f>
        <v>0.87467058542820963</v>
      </c>
      <c r="JE200" s="88">
        <f>JL200*12*60/(PI() * 'Drive Train'!$G$17)/JD$2*JD200</f>
        <v>4110.8369398365958</v>
      </c>
      <c r="JF200" s="2">
        <f>('DT-Prelim Calcs'!$C$6*JD200-JE200)/('DT-Prelim Calcs'!$C$6*JD200)*'DT-Prelim Calcs'!$C$7*JD200</f>
        <v>0.24077181223980301</v>
      </c>
      <c r="JG200" s="110">
        <f>JF200/'DT-Prelim Calcs'!$C$7*('DT-Prelim Calcs'!$C$8-'DT-Prelim Calcs'!$C$9)+'DT-Prelim Calcs'!$C$9</f>
        <v>17.685372945122737</v>
      </c>
      <c r="JH200" s="110">
        <f t="shared" si="320"/>
        <v>17.685372945122737</v>
      </c>
      <c r="JI200" s="2">
        <f t="shared" si="362"/>
        <v>1.0358935931265023E-12</v>
      </c>
      <c r="JJ200" s="110">
        <f>JI200*'DT-Prelim Calcs'!$C$21/JD$2/'DT-Prelim Calcs'!$C$19/'DT-Prelim Calcs'!$C$18*3.39*'DT-Prelim Calcs'!$C$20</f>
        <v>3.8472397521195452E-11</v>
      </c>
      <c r="JK200" s="88">
        <f t="shared" si="321"/>
        <v>1</v>
      </c>
      <c r="JL200" s="110">
        <f>JJ199*'DT-Prelim Calcs'!$C$11+JL199</f>
        <v>12.304227581455374</v>
      </c>
      <c r="JM200" s="110">
        <f>JM199+0.5*JJ200*'DT-Prelim Calcs'!$C$11^2+JL200*'DT-Prelim Calcs'!$C$11</f>
        <v>92.242596275195638</v>
      </c>
      <c r="JN200" s="110">
        <f>MIN('Drive Train'!$G$35-JH199*'DT-Prelim Calcs'!$C$21*'Drive Train'!$G$38,JN199+JH$2)</f>
        <v>11.108316434938262</v>
      </c>
      <c r="JO200" s="110">
        <f>'Drive Train'!$G$35-JH200*'DT-Prelim Calcs'!$C$21*'Drive Train'!$G$38</f>
        <v>11.108316434938953</v>
      </c>
      <c r="JP200" s="1">
        <f>IF(JM200&gt;='Drive Train'!$G$30,1,0)</f>
        <v>1</v>
      </c>
      <c r="JQ200" s="110">
        <f>MIN(JG200,'DT-Prelim Calcs'!$C$10)*'DT-Prelim Calcs'!$C$11*1000/60/60*(1-JP200)</f>
        <v>0</v>
      </c>
      <c r="JR200" s="119">
        <f>JR199+'DT-Prelim Calcs'!$C$11</f>
        <v>7.8400000000000061</v>
      </c>
      <c r="JS200" s="2">
        <f>KC200/'Drive Train'!$G$35</f>
        <v>0.87467058542821841</v>
      </c>
      <c r="JT200" s="88">
        <f>KA200*12*60/(PI() * 'Drive Train'!$G$17)/JS$2*JS200</f>
        <v>4110.8369398367195</v>
      </c>
      <c r="JU200" s="2">
        <f>('DT-Prelim Calcs'!$C$6*JS200-JT200)/('DT-Prelim Calcs'!$C$6*JS200)*'DT-Prelim Calcs'!$C$7*JS200</f>
        <v>0.24077181223978547</v>
      </c>
      <c r="JV200" s="110">
        <f>JU200/'DT-Prelim Calcs'!$C$7*('DT-Prelim Calcs'!$C$8-'DT-Prelim Calcs'!$C$9)+'DT-Prelim Calcs'!$C$9</f>
        <v>17.685372945121667</v>
      </c>
      <c r="JW200" s="110">
        <f t="shared" si="322"/>
        <v>17.685372945121667</v>
      </c>
      <c r="JX200" s="2">
        <f t="shared" si="363"/>
        <v>1.013550354755921E-12</v>
      </c>
      <c r="JY200" s="110">
        <f>JX200*'DT-Prelim Calcs'!$C$21/JS$2/'DT-Prelim Calcs'!$C$19/'DT-Prelim Calcs'!$C$18*3.39*'DT-Prelim Calcs'!$C$20</f>
        <v>3.7642584542133182E-11</v>
      </c>
      <c r="JZ200" s="88">
        <f t="shared" si="323"/>
        <v>1</v>
      </c>
      <c r="KA200" s="110">
        <f>JY199*'DT-Prelim Calcs'!$C$11+KA199</f>
        <v>12.304227581455621</v>
      </c>
      <c r="KB200" s="110">
        <f>KB199+0.5*JY200*'DT-Prelim Calcs'!$C$11^2+KA200*'DT-Prelim Calcs'!$C$11</f>
        <v>92.304686358527547</v>
      </c>
      <c r="KC200" s="110">
        <f>MIN('Drive Train'!$G$35-JW199*'DT-Prelim Calcs'!$C$21*'Drive Train'!$G$38,KC199+JW$2)</f>
        <v>11.108316434938374</v>
      </c>
      <c r="KD200" s="110">
        <f>'Drive Train'!$G$35-JW200*'DT-Prelim Calcs'!$C$21*'Drive Train'!$G$38</f>
        <v>11.108316434939049</v>
      </c>
      <c r="KE200" s="1">
        <f>IF(KB200&gt;='Drive Train'!$G$30,1,0)</f>
        <v>1</v>
      </c>
      <c r="KF200" s="110">
        <f>MIN(JV200,'DT-Prelim Calcs'!$C$10)*'DT-Prelim Calcs'!$C$11*1000/60/60*(1-KE200)</f>
        <v>0</v>
      </c>
      <c r="KG200" s="119">
        <f>KG199+'DT-Prelim Calcs'!$C$11</f>
        <v>7.8400000000000061</v>
      </c>
      <c r="KH200" s="2">
        <f>KR200/'Drive Train'!$G$35</f>
        <v>0.87467058542821763</v>
      </c>
      <c r="KI200" s="88">
        <f>KP200*12*60/(PI() * 'Drive Train'!$G$17)/KH$2*KH200</f>
        <v>4110.8369398367095</v>
      </c>
      <c r="KJ200" s="2">
        <f>('DT-Prelim Calcs'!$C$6*KH200-KI200)/('DT-Prelim Calcs'!$C$6*KH200)*'DT-Prelim Calcs'!$C$7*KH200</f>
        <v>0.24077181223978678</v>
      </c>
      <c r="KK200" s="110">
        <f>KJ200/'DT-Prelim Calcs'!$C$7*('DT-Prelim Calcs'!$C$8-'DT-Prelim Calcs'!$C$9)+'DT-Prelim Calcs'!$C$9</f>
        <v>17.685372945121749</v>
      </c>
      <c r="KL200" s="110">
        <f t="shared" si="324"/>
        <v>17.685372945121749</v>
      </c>
      <c r="KM200" s="2">
        <f t="shared" si="364"/>
        <v>1.0152156892928588E-12</v>
      </c>
      <c r="KN200" s="110">
        <f>KM200*'DT-Prelim Calcs'!$C$21/KH$2/'DT-Prelim Calcs'!$C$19/'DT-Prelim Calcs'!$C$18*3.39*'DT-Prelim Calcs'!$C$20</f>
        <v>3.7704433956721668E-11</v>
      </c>
      <c r="KO200" s="88">
        <f t="shared" si="325"/>
        <v>1</v>
      </c>
      <c r="KP200" s="110">
        <f>KN199*'DT-Prelim Calcs'!$C$11+KP199</f>
        <v>12.304227581455603</v>
      </c>
      <c r="KQ200" s="110">
        <f>KQ199+0.5*KN200*'DT-Prelim Calcs'!$C$11^2+KP200*'DT-Prelim Calcs'!$C$11</f>
        <v>92.300130922568627</v>
      </c>
      <c r="KR200" s="110">
        <f>MIN('Drive Train'!$G$35-KL199*'DT-Prelim Calcs'!$C$21*'Drive Train'!$G$38,KR199+KL$2)</f>
        <v>11.108316434938363</v>
      </c>
      <c r="KS200" s="110">
        <f>'Drive Train'!$G$35-KL200*'DT-Prelim Calcs'!$C$21*'Drive Train'!$G$38</f>
        <v>11.108316434939042</v>
      </c>
      <c r="KT200" s="1">
        <f>IF(KQ200&gt;='Drive Train'!$G$30,1,0)</f>
        <v>1</v>
      </c>
      <c r="KU200" s="110">
        <f>MIN(KK200,'DT-Prelim Calcs'!$C$10)*'DT-Prelim Calcs'!$C$11*1000/60/60*(1-KT200)</f>
        <v>0</v>
      </c>
      <c r="KV200" s="119">
        <f>KV199+'DT-Prelim Calcs'!$C$11</f>
        <v>7.8400000000000061</v>
      </c>
      <c r="KW200" s="2">
        <f>LG200/'Drive Train'!$G$35</f>
        <v>0.87467058542821841</v>
      </c>
      <c r="KX200" s="88">
        <f>LE200*12*60/(PI() * 'Drive Train'!$G$17)/KW$2*KW200</f>
        <v>4110.8369398367195</v>
      </c>
      <c r="KY200" s="2">
        <f>('DT-Prelim Calcs'!$C$6*KW200-KX200)/('DT-Prelim Calcs'!$C$6*KW200)*'DT-Prelim Calcs'!$C$7*KW200</f>
        <v>0.24077181223978547</v>
      </c>
      <c r="KZ200" s="110">
        <f>KY200/'DT-Prelim Calcs'!$C$7*('DT-Prelim Calcs'!$C$8-'DT-Prelim Calcs'!$C$9)+'DT-Prelim Calcs'!$C$9</f>
        <v>17.685372945121667</v>
      </c>
      <c r="LA200" s="110">
        <f t="shared" si="326"/>
        <v>17.685372945121667</v>
      </c>
      <c r="LB200" s="2">
        <f t="shared" si="365"/>
        <v>1.013550354755921E-12</v>
      </c>
      <c r="LC200" s="110">
        <f>LB200*'DT-Prelim Calcs'!$C$21/KW$2/'DT-Prelim Calcs'!$C$19/'DT-Prelim Calcs'!$C$18*3.39*'DT-Prelim Calcs'!$C$20</f>
        <v>3.7642584542133182E-11</v>
      </c>
      <c r="LD200" s="88">
        <f t="shared" si="327"/>
        <v>1</v>
      </c>
      <c r="LE200" s="110">
        <f>LC199*'DT-Prelim Calcs'!$C$11+LE199</f>
        <v>12.304227581455621</v>
      </c>
      <c r="LF200" s="110">
        <f>LF199+0.5*LC200*'DT-Prelim Calcs'!$C$11^2+LE200*'DT-Prelim Calcs'!$C$11</f>
        <v>92.304471274052133</v>
      </c>
      <c r="LG200" s="110">
        <f>MIN('Drive Train'!$G$35-LA199*'DT-Prelim Calcs'!$C$21*'Drive Train'!$G$38,LG199+LA$2)</f>
        <v>11.108316434938374</v>
      </c>
      <c r="LH200" s="110">
        <f>'Drive Train'!$G$35-LA200*'DT-Prelim Calcs'!$C$21*'Drive Train'!$G$38</f>
        <v>11.108316434939049</v>
      </c>
      <c r="LI200" s="1">
        <f>IF(LF200&gt;='Drive Train'!$G$30,1,0)</f>
        <v>1</v>
      </c>
      <c r="LJ200" s="110">
        <f>MIN(KZ200,'DT-Prelim Calcs'!$C$10)*'DT-Prelim Calcs'!$C$11*1000/60/60*(1-LI200)</f>
        <v>0</v>
      </c>
      <c r="LK200" s="119">
        <f>LK199+'DT-Prelim Calcs'!$C$11</f>
        <v>7.8400000000000061</v>
      </c>
      <c r="LL200" s="2">
        <f>LV200/'Drive Train'!$G$35</f>
        <v>0.87467058542821785</v>
      </c>
      <c r="LM200" s="88">
        <f>LT200*12*60/(PI() * 'Drive Train'!$G$17)/LL$2*LL200</f>
        <v>4110.8369398367122</v>
      </c>
      <c r="LN200" s="2">
        <f>('DT-Prelim Calcs'!$C$6*LL200-LM200)/('DT-Prelim Calcs'!$C$6*LL200)*'DT-Prelim Calcs'!$C$7*LL200</f>
        <v>0.24077181223978636</v>
      </c>
      <c r="LO200" s="110">
        <f>LN200/'DT-Prelim Calcs'!$C$7*('DT-Prelim Calcs'!$C$8-'DT-Prelim Calcs'!$C$9)+'DT-Prelim Calcs'!$C$9</f>
        <v>17.685372945121721</v>
      </c>
      <c r="LP200" s="110">
        <f t="shared" si="328"/>
        <v>17.685372945121721</v>
      </c>
      <c r="LQ200" s="2">
        <f t="shared" si="366"/>
        <v>1.0146328222049306E-12</v>
      </c>
      <c r="LR200" s="110">
        <f>LQ200*'DT-Prelim Calcs'!$C$21/LL$2/'DT-Prelim Calcs'!$C$19/'DT-Prelim Calcs'!$C$18*3.39*'DT-Prelim Calcs'!$C$20</f>
        <v>3.7682786661615694E-11</v>
      </c>
      <c r="LS200" s="88">
        <f t="shared" si="329"/>
        <v>1</v>
      </c>
      <c r="LT200" s="110">
        <f>LR199*'DT-Prelim Calcs'!$C$11+LT199</f>
        <v>12.304227581455608</v>
      </c>
      <c r="LU200" s="110">
        <f>LU199+0.5*LR200*'DT-Prelim Calcs'!$C$11^2+LT200*'DT-Prelim Calcs'!$C$11</f>
        <v>92.301595690333812</v>
      </c>
      <c r="LV200" s="110">
        <f>MIN('Drive Train'!$G$35-LP199*'DT-Prelim Calcs'!$C$21*'Drive Train'!$G$38,LV199+LP$2)</f>
        <v>11.108316434938367</v>
      </c>
      <c r="LW200" s="110">
        <f>'Drive Train'!$G$35-LP200*'DT-Prelim Calcs'!$C$21*'Drive Train'!$G$38</f>
        <v>11.108316434939045</v>
      </c>
      <c r="LX200" s="1">
        <f>IF(LU200&gt;='Drive Train'!$G$30,1,0)</f>
        <v>1</v>
      </c>
      <c r="LY200" s="110">
        <f>MIN(LO200,'DT-Prelim Calcs'!$C$10)*'DT-Prelim Calcs'!$C$11*1000/60/60*(1-LX200)</f>
        <v>0</v>
      </c>
      <c r="LZ200" s="119">
        <f>LZ199+'DT-Prelim Calcs'!$C$11</f>
        <v>7.8400000000000061</v>
      </c>
    </row>
    <row r="201" spans="18:338" x14ac:dyDescent="0.2">
      <c r="R201" s="119">
        <f>R200+'DT-Prelim Calcs'!$C$11</f>
        <v>7.8800000000000061</v>
      </c>
      <c r="S201" s="2">
        <f>AG201/'Drive Train'!$G$35</f>
        <v>0</v>
      </c>
      <c r="T201" s="88">
        <f>AE201*12*60/(PI() * 'Drive Train'!$G$17)/S$2*ABS(S201)</f>
        <v>0</v>
      </c>
      <c r="U201" s="2">
        <f>IF(OR(AD200=1,AND($C$32=Motors!$C$28,'DT-Prelim Calcs'!AI200=1)),0,IF(AG201=0,-(V200+$C$9)/($C$8-$C$9)*$C$7,($C$6*S201-T201)/($C$6*S201)*$C$7*S201))</f>
        <v>0</v>
      </c>
      <c r="V201" s="110">
        <f>IF(AND(AD200=1,AI200=1),0,ABS(U201/$C$7*($C$8-$C$9)+$C$9) *'Drive Train'!$K$55 + V200*(1-'Drive Train'!$K$55))</f>
        <v>0</v>
      </c>
      <c r="W201" s="110">
        <f t="shared" si="282"/>
        <v>0</v>
      </c>
      <c r="X201" s="2">
        <f>MAX(MIN(IF(AND(AI200=1,AG201&lt;0),-1,1)*(W201-$C$9)/($C$8-$C$9)*$C$7-$C$29*AE201/T$2 -  AI200*$C$29/2,X$2),MAX(X$4:X200)*-1)</f>
        <v>-0.19877611615902296</v>
      </c>
      <c r="Y201" s="110">
        <f t="shared" si="283"/>
        <v>0</v>
      </c>
      <c r="Z201" s="110">
        <f t="shared" si="284"/>
        <v>0</v>
      </c>
      <c r="AA201" s="110">
        <f t="shared" si="285"/>
        <v>0</v>
      </c>
      <c r="AB201" s="110" t="e">
        <f t="shared" si="286"/>
        <v>#N/A</v>
      </c>
      <c r="AC201" s="88">
        <f t="shared" si="330"/>
        <v>0</v>
      </c>
      <c r="AD201" s="1">
        <f t="shared" si="287"/>
        <v>1</v>
      </c>
      <c r="AE201" s="110">
        <f t="shared" si="288"/>
        <v>0</v>
      </c>
      <c r="AF201" s="110" t="e">
        <f t="shared" si="289"/>
        <v>#N/A</v>
      </c>
      <c r="AG201" s="110">
        <f>IF(AI200=0,MIN('Drive Train'!$G$35-W200*$C$21*'Drive Train'!$G$38,AG200+W$2)-$C$3,IF(AE200-1&lt;=0,0,IF($C$32=Motors!$C$26,MAX(ABS('Drive Train'!$G$35-W200*$C$21*'Drive Train'!$G$38)*-1,AG200-W$2),MAX(0,ABS('Drive Train'!$G$35-W200*$C$21*'Drive Train'!$G$38)*-1,AG200-W$2))))</f>
        <v>0</v>
      </c>
      <c r="AH201" s="110">
        <f>'Drive Train'!$G$35-ABS(W201)*'DT-Prelim Calcs'!$C$21*'Drive Train'!$G$38</f>
        <v>12.7</v>
      </c>
      <c r="AI201" s="1">
        <f>IF(AJ201&gt;='Drive Train'!$G$30,1,0)</f>
        <v>1</v>
      </c>
      <c r="AJ201" s="110">
        <f>AJ200+0.5*Y201*'DT-Prelim Calcs'!$C$11^2+AE201*'DT-Prelim Calcs'!$C$11</f>
        <v>27.383415475911544</v>
      </c>
      <c r="AK201" s="110">
        <f t="shared" si="290"/>
        <v>0</v>
      </c>
      <c r="AL201" s="119">
        <f>AL200+'DT-Prelim Calcs'!$C$11</f>
        <v>7.8800000000000061</v>
      </c>
      <c r="AM201" s="2">
        <f>AW201/'Drive Train'!$G$35</f>
        <v>0.83062979458886776</v>
      </c>
      <c r="AN201" s="88">
        <f>AU201*12*60/(PI() * 'Drive Train'!$G$17)/AM$2*AM201</f>
        <v>3436.3318832111695</v>
      </c>
      <c r="AO201" s="2">
        <f>('DT-Prelim Calcs'!$C$6*AM201-AN201)/('DT-Prelim Calcs'!$C$6*AM201)*'DT-Prelim Calcs'!$C$7*AM201</f>
        <v>0.34152568925253829</v>
      </c>
      <c r="AP201" s="110">
        <f>AO201/'DT-Prelim Calcs'!$C$7*('DT-Prelim Calcs'!$C$8-'DT-Prelim Calcs'!$C$9)+'DT-Prelim Calcs'!$C$9</f>
        <v>23.830644876395954</v>
      </c>
      <c r="AQ201" s="110">
        <f t="shared" si="291"/>
        <v>23.830644876395954</v>
      </c>
      <c r="AR201" s="2">
        <f t="shared" si="331"/>
        <v>0.12958833453083934</v>
      </c>
      <c r="AS201" s="110">
        <f>AR201*'DT-Prelim Calcs'!$C$21/AM$2/'DT-Prelim Calcs'!$C$19/'DT-Prelim Calcs'!$C$18*3.39*'DT-Prelim Calcs'!$C$20</f>
        <v>1.4438473082354353</v>
      </c>
      <c r="AT201" s="88">
        <f t="shared" si="292"/>
        <v>1</v>
      </c>
      <c r="AU201" s="110">
        <f>AS200*'DT-Prelim Calcs'!$C$11+AU200</f>
        <v>36.102308118490868</v>
      </c>
      <c r="AV201" s="110">
        <f>AV200+0.5*AS201*'DT-Prelim Calcs'!$C$11^2+AU201*'DT-Prelim Calcs'!$C$11</f>
        <v>184.29708868945039</v>
      </c>
      <c r="AW201" s="110">
        <f>MIN('Drive Train'!$G$35-AQ200*'DT-Prelim Calcs'!$C$21*'Drive Train'!$G$38,AW200+AQ$2)</f>
        <v>10.548998391278619</v>
      </c>
      <c r="AX201" s="110">
        <f>'Drive Train'!$G$35-AQ201*'DT-Prelim Calcs'!$C$21*'Drive Train'!$G$38</f>
        <v>10.555241961124363</v>
      </c>
      <c r="AY201" s="1">
        <f>IF(AV201&gt;='Drive Train'!$G$30,1,0)</f>
        <v>1</v>
      </c>
      <c r="AZ201" s="110">
        <f t="shared" si="332"/>
        <v>0</v>
      </c>
      <c r="BA201" s="119">
        <f>BA200+'DT-Prelim Calcs'!$C$11</f>
        <v>7.8800000000000061</v>
      </c>
      <c r="BB201" s="2">
        <f>BL201/'Drive Train'!$G$35</f>
        <v>0.87313665059538825</v>
      </c>
      <c r="BC201" s="88">
        <f>BJ201*12*60/(PI() * 'Drive Train'!$G$17)/BB$2*BB201</f>
        <v>4087.6133231562171</v>
      </c>
      <c r="BD201" s="2">
        <f>('DT-Prelim Calcs'!$C$6*BB201-BC201)/('DT-Prelim Calcs'!$C$6*BB201)*'DT-Prelim Calcs'!$C$7*BB201</f>
        <v>0.24421603596102712</v>
      </c>
      <c r="BE201" s="110">
        <f>BD201/'DT-Prelim Calcs'!$C$7*('DT-Prelim Calcs'!$C$8-'DT-Prelim Calcs'!$C$9)+'DT-Prelim Calcs'!$C$9</f>
        <v>17.895446164998816</v>
      </c>
      <c r="BF201" s="110">
        <f t="shared" si="293"/>
        <v>17.895446164998816</v>
      </c>
      <c r="BG201" s="2">
        <f t="shared" si="333"/>
        <v>4.3838308743346099E-3</v>
      </c>
      <c r="BH201" s="110">
        <f>BG201*'DT-Prelim Calcs'!$C$21/BB$2/'DT-Prelim Calcs'!$C$19/'DT-Prelim Calcs'!$C$18*3.39*'DT-Prelim Calcs'!$C$20</f>
        <v>7.5979192990173181E-2</v>
      </c>
      <c r="BI201" s="88">
        <f t="shared" si="294"/>
        <v>1</v>
      </c>
      <c r="BJ201" s="110">
        <f>BH200*'DT-Prelim Calcs'!$C$11+BJ200</f>
        <v>26.263308387693563</v>
      </c>
      <c r="BK201" s="110">
        <f>BK200+0.5*BH201*'DT-Prelim Calcs'!$C$11^2+BJ201*'DT-Prelim Calcs'!$C$11</f>
        <v>166.95924642151994</v>
      </c>
      <c r="BL201" s="110">
        <f>MIN('Drive Train'!$G$35-BF200*'DT-Prelim Calcs'!$C$21*'Drive Train'!$G$38,BL200+BF$2)</f>
        <v>11.08883546256143</v>
      </c>
      <c r="BM201" s="110">
        <f>'Drive Train'!$G$35-BF201*'DT-Prelim Calcs'!$C$21*'Drive Train'!$G$38</f>
        <v>11.089409845150106</v>
      </c>
      <c r="BN201" s="1">
        <f>IF(BK201&gt;='Drive Train'!$G$30,1,0)</f>
        <v>1</v>
      </c>
      <c r="BO201" s="110">
        <f t="shared" si="334"/>
        <v>0</v>
      </c>
      <c r="BP201" s="119">
        <f>BP200+'DT-Prelim Calcs'!$C$11</f>
        <v>7.8800000000000061</v>
      </c>
      <c r="BQ201" s="2">
        <f>CA201/'Drive Train'!$G$35</f>
        <v>0.87466059731218559</v>
      </c>
      <c r="BR201" s="88">
        <f>BY201*12*60/(PI() * 'Drive Train'!$G$17)/BQ$2*BQ201</f>
        <v>4110.6881010394991</v>
      </c>
      <c r="BS201" s="2">
        <f>('DT-Prelim Calcs'!$C$6*BQ201-BR201)/('DT-Prelim Calcs'!$C$6*BQ201)*'DT-Prelim Calcs'!$C$7*BQ201</f>
        <v>0.24079366439071356</v>
      </c>
      <c r="BT201" s="110">
        <f>BS201/'DT-Prelim Calcs'!$C$7*('DT-Prelim Calcs'!$C$8-'DT-Prelim Calcs'!$C$9)+'DT-Prelim Calcs'!$C$9</f>
        <v>17.686705771348489</v>
      </c>
      <c r="BU201" s="110">
        <f t="shared" si="295"/>
        <v>17.686705771348489</v>
      </c>
      <c r="BV201" s="2">
        <f t="shared" si="335"/>
        <v>2.7820268939326986E-5</v>
      </c>
      <c r="BW201" s="110">
        <f>BV201*'DT-Prelim Calcs'!$C$21/BQ$2/'DT-Prelim Calcs'!$C$19/'DT-Prelim Calcs'!$C$18*3.39*'DT-Prelim Calcs'!$C$20</f>
        <v>6.5437662081518878E-4</v>
      </c>
      <c r="BX201" s="88">
        <f t="shared" si="296"/>
        <v>1</v>
      </c>
      <c r="BY201" s="110">
        <f>BW200*'DT-Prelim Calcs'!$C$11+BY200</f>
        <v>19.427246196544939</v>
      </c>
      <c r="BZ201" s="110">
        <f>BZ200+0.5*BW201*'DT-Prelim Calcs'!$C$11^2+BY201*'DT-Prelim Calcs'!$C$11</f>
        <v>136.84775150240338</v>
      </c>
      <c r="CA201" s="110">
        <f>MIN('Drive Train'!$G$35-BU200*'DT-Prelim Calcs'!$C$21*'Drive Train'!$G$38,CA200+BU$2)</f>
        <v>11.108189585864757</v>
      </c>
      <c r="CB201" s="110">
        <f>'Drive Train'!$G$35-BU201*'DT-Prelim Calcs'!$C$21*'Drive Train'!$G$38</f>
        <v>11.108196480578636</v>
      </c>
      <c r="CC201" s="1">
        <f>IF(BZ201&gt;='Drive Train'!$G$30,1,0)</f>
        <v>1</v>
      </c>
      <c r="CD201" s="110">
        <f t="shared" si="336"/>
        <v>0</v>
      </c>
      <c r="CE201" s="119">
        <f>CE200+'DT-Prelim Calcs'!$C$11</f>
        <v>7.8800000000000061</v>
      </c>
      <c r="CF201" s="2">
        <f>CP201/'Drive Train'!$G$35</f>
        <v>0.87467057336151655</v>
      </c>
      <c r="CG201" s="88">
        <f>CN201*12*60/(PI() * 'Drive Train'!$G$17)/CF$2*CF201</f>
        <v>4110.8367637359397</v>
      </c>
      <c r="CH201" s="2">
        <f>('DT-Prelim Calcs'!$C$6*CF201-CG201)/('DT-Prelim Calcs'!$C$6*CF201)*'DT-Prelim Calcs'!$C$7*CF201</f>
        <v>0.24077183774321873</v>
      </c>
      <c r="CI201" s="110">
        <f>CH201/'DT-Prelim Calcs'!$C$7*('DT-Prelim Calcs'!$C$8-'DT-Prelim Calcs'!$C$9)+'DT-Prelim Calcs'!$C$9</f>
        <v>17.685374500650219</v>
      </c>
      <c r="CJ201" s="110">
        <f t="shared" si="297"/>
        <v>17.685374500650219</v>
      </c>
      <c r="CK201" s="2">
        <f t="shared" si="337"/>
        <v>3.2497055324487434E-8</v>
      </c>
      <c r="CL201" s="110">
        <f>CK201*'DT-Prelim Calcs'!$C$21/CF$2/'DT-Prelim Calcs'!$C$19/'DT-Prelim Calcs'!$C$18*3.39*'DT-Prelim Calcs'!$C$20</f>
        <v>9.6553517775008339E-7</v>
      </c>
      <c r="CM201" s="88">
        <f t="shared" si="298"/>
        <v>1</v>
      </c>
      <c r="CN201" s="110">
        <f>CL200*'DT-Prelim Calcs'!$C$11+CN200</f>
        <v>15.380284030138045</v>
      </c>
      <c r="CO201" s="110">
        <f>CO200+0.5*CL201*'DT-Prelim Calcs'!$C$11^2+CN201*'DT-Prelim Calcs'!$C$11</f>
        <v>113.16756757022497</v>
      </c>
      <c r="CP201" s="110">
        <f>MIN('Drive Train'!$G$35-CJ200*'DT-Prelim Calcs'!$C$21*'Drive Train'!$G$38,CP200+CJ$2)</f>
        <v>11.108316281691259</v>
      </c>
      <c r="CQ201" s="110">
        <f>'Drive Train'!$G$35-CJ201*'DT-Prelim Calcs'!$C$21*'Drive Train'!$G$38</f>
        <v>11.10831629494148</v>
      </c>
      <c r="CR201" s="1">
        <f>IF(CO201&gt;='Drive Train'!$G$30,1,0)</f>
        <v>1</v>
      </c>
      <c r="CS201" s="110">
        <f t="shared" si="338"/>
        <v>0</v>
      </c>
      <c r="CT201" s="119">
        <f>CT200+'DT-Prelim Calcs'!$C$11</f>
        <v>7.8800000000000061</v>
      </c>
      <c r="CU201" s="2">
        <f>DE201/'Drive Train'!$G$35</f>
        <v>0.87467058542621656</v>
      </c>
      <c r="CV201" s="88">
        <f>DC201*12*60/(PI() * 'Drive Train'!$G$17)/CU$2*CU201</f>
        <v>4110.8369398082268</v>
      </c>
      <c r="CW201" s="2">
        <f>('DT-Prelim Calcs'!$C$6*CU201-CV201)/('DT-Prelim Calcs'!$C$6*CU201)*'DT-Prelim Calcs'!$C$7*CU201</f>
        <v>0.24077181224384211</v>
      </c>
      <c r="CX201" s="110">
        <f>CW201/'DT-Prelim Calcs'!$C$7*('DT-Prelim Calcs'!$C$8-'DT-Prelim Calcs'!$C$9)+'DT-Prelim Calcs'!$C$9</f>
        <v>17.685372945369096</v>
      </c>
      <c r="CY201" s="110">
        <f t="shared" si="299"/>
        <v>17.685372945369096</v>
      </c>
      <c r="CZ201" s="2">
        <f t="shared" si="339"/>
        <v>6.1879390500507725E-12</v>
      </c>
      <c r="DA201" s="110">
        <f>CZ201*'DT-Prelim Calcs'!$C$21/CU$2/'DT-Prelim Calcs'!$C$19/'DT-Prelim Calcs'!$C$18*3.39*'DT-Prelim Calcs'!$C$20</f>
        <v>2.2215540038582839E-10</v>
      </c>
      <c r="DB201" s="88">
        <f t="shared" si="300"/>
        <v>1</v>
      </c>
      <c r="DC201" s="110">
        <f>DA200*'DT-Prelim Calcs'!$C$11+DC200</f>
        <v>12.728511291101896</v>
      </c>
      <c r="DD201" s="110">
        <f>DD200+0.5*DA201*'DT-Prelim Calcs'!$C$11^2+DC201*'DT-Prelim Calcs'!$C$11</f>
        <v>95.691237308956701</v>
      </c>
      <c r="DE201" s="110">
        <f>MIN('Drive Train'!$G$35-CY200*'DT-Prelim Calcs'!$C$21*'Drive Train'!$G$38,DE200+CY$2)</f>
        <v>11.10831643491295</v>
      </c>
      <c r="DF201" s="110">
        <f>'Drive Train'!$G$35-CY201*'DT-Prelim Calcs'!$C$21*'Drive Train'!$G$38</f>
        <v>11.10831643491678</v>
      </c>
      <c r="DG201" s="1">
        <f>IF(DD201&gt;='Drive Train'!$G$30,1,0)</f>
        <v>1</v>
      </c>
      <c r="DH201" s="110">
        <f t="shared" si="340"/>
        <v>0</v>
      </c>
      <c r="DI201" s="119">
        <f>DI200+'DT-Prelim Calcs'!$C$11</f>
        <v>7.8800000000000061</v>
      </c>
      <c r="DJ201" s="2">
        <f>DT201/'Drive Train'!$G$35</f>
        <v>0.87467058542861498</v>
      </c>
      <c r="DK201" s="88">
        <f>DR201*12*60/(PI() * 'Drive Train'!$G$17)/DJ$2*DJ201</f>
        <v>4110.8369398423247</v>
      </c>
      <c r="DL201" s="2">
        <f>('DT-Prelim Calcs'!$C$6*DJ201-DK201)/('DT-Prelim Calcs'!$C$6*DJ201)*'DT-Prelim Calcs'!$C$7*DJ201</f>
        <v>0.24077181223899125</v>
      </c>
      <c r="DM201" s="110">
        <f>DL201/'DT-Prelim Calcs'!$C$7*('DT-Prelim Calcs'!$C$8-'DT-Prelim Calcs'!$C$9)+'DT-Prelim Calcs'!$C$9</f>
        <v>17.685372945073226</v>
      </c>
      <c r="DN201" s="110">
        <f t="shared" si="301"/>
        <v>17.685372945073226</v>
      </c>
      <c r="DO201" s="2">
        <f t="shared" si="341"/>
        <v>1.3877787807814457E-16</v>
      </c>
      <c r="DP201" s="110">
        <f>DO201*'DT-Prelim Calcs'!$C$21/DJ$2/'DT-Prelim Calcs'!$C$19/'DT-Prelim Calcs'!$C$18*3.39*'DT-Prelim Calcs'!$C$20</f>
        <v>5.8413336000243174E-15</v>
      </c>
      <c r="DQ201" s="88">
        <f t="shared" si="302"/>
        <v>1</v>
      </c>
      <c r="DR201" s="110">
        <f>DP200*'DT-Prelim Calcs'!$C$11+DR200</f>
        <v>10.856671395411901</v>
      </c>
      <c r="DS201" s="110">
        <f>DS200+0.5*DP201*'DT-Prelim Calcs'!$C$11^2+DR201*'DT-Prelim Calcs'!$C$11</f>
        <v>82.583932087429218</v>
      </c>
      <c r="DT201" s="110">
        <f>MIN('Drive Train'!$G$35-DN200*'DT-Prelim Calcs'!$C$21*'Drive Train'!$G$38,DT200+DN$2)</f>
        <v>11.10831643494341</v>
      </c>
      <c r="DU201" s="110">
        <f>'Drive Train'!$G$35-DN201*'DT-Prelim Calcs'!$C$21*'Drive Train'!$G$38</f>
        <v>11.10831643494341</v>
      </c>
      <c r="DV201" s="1">
        <f>IF(DS201&gt;='Drive Train'!$G$30,1,0)</f>
        <v>1</v>
      </c>
      <c r="DW201" s="110">
        <f t="shared" si="342"/>
        <v>0</v>
      </c>
      <c r="DX201" s="119">
        <f>DX200+'DT-Prelim Calcs'!$C$11</f>
        <v>7.8800000000000061</v>
      </c>
      <c r="DY201" s="2">
        <f>EI201/'Drive Train'!$G$35</f>
        <v>0.87467058542861498</v>
      </c>
      <c r="DZ201" s="88">
        <f>EG201*12*60/(PI() * 'Drive Train'!$G$17)/DY$2*DY201</f>
        <v>4110.8369398423247</v>
      </c>
      <c r="EA201" s="2">
        <f>('DT-Prelim Calcs'!$C$6*DY201-DZ201)/('DT-Prelim Calcs'!$C$6*DY201)*'DT-Prelim Calcs'!$C$7*DY201</f>
        <v>0.24077181223899125</v>
      </c>
      <c r="EB201" s="110">
        <f>EA201/'DT-Prelim Calcs'!$C$7*('DT-Prelim Calcs'!$C$8-'DT-Prelim Calcs'!$C$9)+'DT-Prelim Calcs'!$C$9</f>
        <v>17.685372945073226</v>
      </c>
      <c r="EC201" s="110">
        <f t="shared" si="303"/>
        <v>17.685372945073226</v>
      </c>
      <c r="ED201" s="2">
        <f t="shared" si="343"/>
        <v>1.3877787807814457E-16</v>
      </c>
      <c r="EE201" s="110">
        <f>ED201*'DT-Prelim Calcs'!$C$21/DY$2/'DT-Prelim Calcs'!$C$19/'DT-Prelim Calcs'!$C$18*3.39*'DT-Prelim Calcs'!$C$20</f>
        <v>6.7003532470867188E-15</v>
      </c>
      <c r="EF201" s="88">
        <f t="shared" si="304"/>
        <v>1</v>
      </c>
      <c r="EG201" s="110">
        <f>EE200*'DT-Prelim Calcs'!$C$11+EG200</f>
        <v>9.4647904472821693</v>
      </c>
      <c r="EH201" s="110">
        <f>EH200+0.5*EE201*'DT-Prelim Calcs'!$C$11^2+EG201*'DT-Prelim Calcs'!$C$11</f>
        <v>72.506293578724296</v>
      </c>
      <c r="EI201" s="110">
        <f>MIN('Drive Train'!$G$35-EC200*'DT-Prelim Calcs'!$C$21*'Drive Train'!$G$38,EI200+EC$2)</f>
        <v>11.10831643494341</v>
      </c>
      <c r="EJ201" s="110">
        <f>'Drive Train'!$G$35-EC201*'DT-Prelim Calcs'!$C$21*'Drive Train'!$G$38</f>
        <v>11.10831643494341</v>
      </c>
      <c r="EK201" s="1">
        <f>IF(EH201&gt;='Drive Train'!$G$30,1,0)</f>
        <v>1</v>
      </c>
      <c r="EL201" s="110">
        <f t="shared" si="344"/>
        <v>0</v>
      </c>
      <c r="EM201" s="119">
        <f>EM200+'DT-Prelim Calcs'!$C$11</f>
        <v>7.8800000000000061</v>
      </c>
      <c r="EN201" s="2">
        <f>EX201/'Drive Train'!$G$35</f>
        <v>0.87467058542861498</v>
      </c>
      <c r="EO201" s="88">
        <f>EV201*12*60/(PI() * 'Drive Train'!$G$17)/EN$2*EN201</f>
        <v>4110.8369398423256</v>
      </c>
      <c r="EP201" s="2">
        <f>('DT-Prelim Calcs'!$C$6*EN201-EO201)/('DT-Prelim Calcs'!$C$6*EN201)*'DT-Prelim Calcs'!$C$7*EN201</f>
        <v>0.24077181223899105</v>
      </c>
      <c r="EQ201" s="110">
        <f>EP201/'DT-Prelim Calcs'!$C$7*('DT-Prelim Calcs'!$C$8-'DT-Prelim Calcs'!$C$9)+'DT-Prelim Calcs'!$C$9</f>
        <v>17.685372945073215</v>
      </c>
      <c r="ER201" s="110">
        <f t="shared" si="305"/>
        <v>17.685372945073215</v>
      </c>
      <c r="ES201" s="2">
        <f t="shared" si="345"/>
        <v>-8.3266726846886741E-17</v>
      </c>
      <c r="ET201" s="110">
        <f>ES201*'DT-Prelim Calcs'!$C$21/EN$2/'DT-Prelim Calcs'!$C$19/'DT-Prelim Calcs'!$C$18*3.39*'DT-Prelim Calcs'!$C$20</f>
        <v>-4.5356237364894706E-15</v>
      </c>
      <c r="EU201" s="88">
        <f t="shared" si="306"/>
        <v>1</v>
      </c>
      <c r="EV201" s="110">
        <f>ET200*'DT-Prelim Calcs'!$C$11+EV200</f>
        <v>8.3892460782728335</v>
      </c>
      <c r="EW201" s="110">
        <f>EW200+0.5*ET201*'DT-Prelim Calcs'!$C$11^2+EV201*'DT-Prelim Calcs'!$C$11</f>
        <v>64.56381544334819</v>
      </c>
      <c r="EX201" s="110">
        <f>MIN('Drive Train'!$G$35-ER200*'DT-Prelim Calcs'!$C$21*'Drive Train'!$G$38,EX200+ER$2)</f>
        <v>11.10831643494341</v>
      </c>
      <c r="EY201" s="110">
        <f>'Drive Train'!$G$35-ER201*'DT-Prelim Calcs'!$C$21*'Drive Train'!$G$38</f>
        <v>11.10831643494341</v>
      </c>
      <c r="EZ201" s="1">
        <f>IF(EW201&gt;='Drive Train'!$G$30,1,0)</f>
        <v>1</v>
      </c>
      <c r="FA201" s="110">
        <f t="shared" si="346"/>
        <v>0</v>
      </c>
      <c r="FB201" s="119">
        <f>FB200+'DT-Prelim Calcs'!$C$11</f>
        <v>7.8800000000000061</v>
      </c>
      <c r="FC201" s="2">
        <f>FM201/'Drive Train'!$G$35</f>
        <v>0.87467058542861498</v>
      </c>
      <c r="FD201" s="88">
        <f>FK201*12*60/(PI() * 'Drive Train'!$G$17)/FC$2*FC201</f>
        <v>4110.8369398423247</v>
      </c>
      <c r="FE201" s="2">
        <f>('DT-Prelim Calcs'!$C$6*FC201-FD201)/('DT-Prelim Calcs'!$C$6*FC201)*'DT-Prelim Calcs'!$C$7*FC201</f>
        <v>0.24077181223899125</v>
      </c>
      <c r="FF201" s="110">
        <f>FE201/'DT-Prelim Calcs'!$C$7*('DT-Prelim Calcs'!$C$8-'DT-Prelim Calcs'!$C$9)+'DT-Prelim Calcs'!$C$9</f>
        <v>17.685372945073226</v>
      </c>
      <c r="FG201" s="110">
        <f t="shared" si="307"/>
        <v>17.685372945073226</v>
      </c>
      <c r="FH201" s="2">
        <f t="shared" si="347"/>
        <v>1.1102230246251565E-16</v>
      </c>
      <c r="FI201" s="110">
        <f>FH201*'DT-Prelim Calcs'!$C$21/FC$2/'DT-Prelim Calcs'!$C$19/'DT-Prelim Calcs'!$C$18*3.39*'DT-Prelim Calcs'!$C$20</f>
        <v>6.7347140329692135E-15</v>
      </c>
      <c r="FJ201" s="88">
        <f t="shared" si="308"/>
        <v>1</v>
      </c>
      <c r="FK201" s="110">
        <f>FI200*'DT-Prelim Calcs'!$C$11+FK200</f>
        <v>7.5332005600817276</v>
      </c>
      <c r="FL201" s="110">
        <f>FL200+0.5*FI201*'DT-Prelim Calcs'!$C$11^2+FK201*'DT-Prelim Calcs'!$C$11</f>
        <v>58.165699419765247</v>
      </c>
      <c r="FM201" s="110">
        <f>MIN('Drive Train'!$G$35-FG200*'DT-Prelim Calcs'!$C$21*'Drive Train'!$G$38,FM200+FG$2)</f>
        <v>11.10831643494341</v>
      </c>
      <c r="FN201" s="110">
        <f>'Drive Train'!$G$35-FG201*'DT-Prelim Calcs'!$C$21*'Drive Train'!$G$38</f>
        <v>11.10831643494341</v>
      </c>
      <c r="FO201" s="1">
        <f>IF(FL201&gt;='Drive Train'!$G$30,1,0)</f>
        <v>1</v>
      </c>
      <c r="FP201" s="110">
        <f t="shared" si="348"/>
        <v>0</v>
      </c>
      <c r="FQ201" s="119">
        <f>FQ200+'DT-Prelim Calcs'!$C$11</f>
        <v>7.8800000000000061</v>
      </c>
      <c r="FR201" s="2">
        <f>GB201/'Drive Train'!$G$35</f>
        <v>0.87467058542861498</v>
      </c>
      <c r="FS201" s="88">
        <f>FZ201*12*60/(PI() * 'Drive Train'!$G$17)/FR$2*FR201</f>
        <v>4110.8369398423247</v>
      </c>
      <c r="FT201" s="2">
        <f>('DT-Prelim Calcs'!$C$6*FR201-FS201)/('DT-Prelim Calcs'!$C$6*FR201)*'DT-Prelim Calcs'!$C$7*FR201</f>
        <v>0.24077181223899125</v>
      </c>
      <c r="FU201" s="110">
        <f>FT201/'DT-Prelim Calcs'!$C$7*('DT-Prelim Calcs'!$C$8-'DT-Prelim Calcs'!$C$9)+'DT-Prelim Calcs'!$C$9</f>
        <v>17.685372945073226</v>
      </c>
      <c r="FV201" s="110">
        <f t="shared" si="309"/>
        <v>17.685372945073226</v>
      </c>
      <c r="FW201" s="2">
        <f t="shared" si="349"/>
        <v>1.3877787807814457E-16</v>
      </c>
      <c r="FX201" s="110">
        <f>FW201*'DT-Prelim Calcs'!$C$21/FR$2/'DT-Prelim Calcs'!$C$19/'DT-Prelim Calcs'!$C$18*3.39*'DT-Prelim Calcs'!$C$20</f>
        <v>9.2774121882739154E-15</v>
      </c>
      <c r="FY201" s="88">
        <f t="shared" si="310"/>
        <v>1</v>
      </c>
      <c r="FZ201" s="110">
        <f>FX200*'DT-Prelim Calcs'!$C$11+FZ200</f>
        <v>6.8356819897037893</v>
      </c>
      <c r="GA201" s="110">
        <f>GA200+0.5*FX201*'DT-Prelim Calcs'!$C$11^2+FZ201*'DT-Prelim Calcs'!$C$11</f>
        <v>52.908626234159634</v>
      </c>
      <c r="GB201" s="110">
        <f>MIN('Drive Train'!$G$35-FV200*'DT-Prelim Calcs'!$C$21*'Drive Train'!$G$38,GB200+FV$2)</f>
        <v>11.10831643494341</v>
      </c>
      <c r="GC201" s="110">
        <f>'Drive Train'!$G$35-FV201*'DT-Prelim Calcs'!$C$21*'Drive Train'!$G$38</f>
        <v>11.10831643494341</v>
      </c>
      <c r="GD201" s="1">
        <f>IF(GA201&gt;='Drive Train'!$G$30,1,0)</f>
        <v>1</v>
      </c>
      <c r="GE201" s="110">
        <f t="shared" si="350"/>
        <v>0</v>
      </c>
      <c r="GF201" s="119">
        <f>GF200+'DT-Prelim Calcs'!$C$11</f>
        <v>7.8800000000000061</v>
      </c>
      <c r="GG201" s="2">
        <f>GQ201/'Drive Train'!$G$35</f>
        <v>0.87467058542780496</v>
      </c>
      <c r="GH201" s="88">
        <f>GO201*12*60/(PI() * 'Drive Train'!$G$17)/GG$2*GG201</f>
        <v>4110.8369398308769</v>
      </c>
      <c r="GI201" s="2">
        <f>('DT-Prelim Calcs'!$C$6*GG201-GH201)/('DT-Prelim Calcs'!$C$6*GG201)*'DT-Prelim Calcs'!$C$7*GG201</f>
        <v>0.24077181224061309</v>
      </c>
      <c r="GJ201" s="110">
        <f>GI201/'DT-Prelim Calcs'!$C$7*('DT-Prelim Calcs'!$C$8-'DT-Prelim Calcs'!$C$9)+'DT-Prelim Calcs'!$C$9</f>
        <v>17.685372945172148</v>
      </c>
      <c r="GK201" s="110">
        <f t="shared" si="351"/>
        <v>17.685372945172148</v>
      </c>
      <c r="GL201" s="2">
        <f t="shared" si="352"/>
        <v>2.0695667402037543E-12</v>
      </c>
      <c r="GM201" s="110">
        <f>GL201*'DT-Prelim Calcs'!$C$21/GG$2/'DT-Prelim Calcs'!$C$19/'DT-Prelim Calcs'!$C$18*3.39*'DT-Prelim Calcs'!$C$20</f>
        <v>7.6862329156272926E-11</v>
      </c>
      <c r="GN201" s="88">
        <f t="shared" si="311"/>
        <v>1</v>
      </c>
      <c r="GO201" s="110">
        <f>GM200*'DT-Prelim Calcs'!$C$11+GO200</f>
        <v>12.304227581443948</v>
      </c>
      <c r="GP201" s="110">
        <f>GP200+0.5*GM201*'DT-Prelim Calcs'!$C$11^2+GO201*'DT-Prelim Calcs'!$C$11</f>
        <v>90.879009692699853</v>
      </c>
      <c r="GQ201" s="110">
        <f>MIN('Drive Train'!$G$35-GK200*'DT-Prelim Calcs'!$C$21*'Drive Train'!$G$38,GQ200+GK$2)</f>
        <v>11.108316434933123</v>
      </c>
      <c r="GR201" s="110">
        <f>'Drive Train'!$G$35-GK201*'DT-Prelim Calcs'!$C$21*'Drive Train'!$G$38</f>
        <v>11.108316434934506</v>
      </c>
      <c r="GS201" s="1">
        <f>IF(GP201&gt;='Drive Train'!$G$30,1,0)</f>
        <v>1</v>
      </c>
      <c r="GT201" s="110">
        <f t="shared" si="353"/>
        <v>0</v>
      </c>
      <c r="GU201" s="119">
        <f>GU200+'DT-Prelim Calcs'!$C$11</f>
        <v>7.8800000000000061</v>
      </c>
      <c r="GV201" s="2">
        <f>HF201/'Drive Train'!$G$35</f>
        <v>0.87467058542803588</v>
      </c>
      <c r="GW201" s="88">
        <f>HD201*12*60/(PI() * 'Drive Train'!$G$17)/GV$2*GV201</f>
        <v>4110.836939834141</v>
      </c>
      <c r="GX201" s="2">
        <f>('DT-Prelim Calcs'!$C$6*GV201-GW201)/('DT-Prelim Calcs'!$C$6*GV201)*'DT-Prelim Calcs'!$C$7*GV201</f>
        <v>0.24077181224015062</v>
      </c>
      <c r="GY201" s="110">
        <f>GX201/'DT-Prelim Calcs'!$C$7*('DT-Prelim Calcs'!$C$8-'DT-Prelim Calcs'!$C$9)+'DT-Prelim Calcs'!$C$9</f>
        <v>17.685372945143939</v>
      </c>
      <c r="GZ201" s="110">
        <f t="shared" si="312"/>
        <v>17.685372945143939</v>
      </c>
      <c r="HA201" s="2">
        <f t="shared" si="354"/>
        <v>1.4794276914642523E-12</v>
      </c>
      <c r="HB201" s="110">
        <f>HA201*'DT-Prelim Calcs'!$C$21/GV$2/'DT-Prelim Calcs'!$C$19/'DT-Prelim Calcs'!$C$18*3.39*'DT-Prelim Calcs'!$C$20</f>
        <v>5.4944958273264032E-11</v>
      </c>
      <c r="HC201" s="88">
        <f t="shared" si="313"/>
        <v>1</v>
      </c>
      <c r="HD201" s="110">
        <f>HB200*'DT-Prelim Calcs'!$C$11+HD200</f>
        <v>12.304227581450471</v>
      </c>
      <c r="HE201" s="110">
        <f>HE200+0.5*HB201*'DT-Prelim Calcs'!$C$11^2+HD201*'DT-Prelim Calcs'!$C$11</f>
        <v>91.546626716774298</v>
      </c>
      <c r="HF201" s="110">
        <f>MIN('Drive Train'!$G$35-GZ200*'DT-Prelim Calcs'!$C$21*'Drive Train'!$G$38,HF200+GZ$2)</f>
        <v>11.108316434936055</v>
      </c>
      <c r="HG201" s="110">
        <f>'Drive Train'!$G$35-GZ201*'DT-Prelim Calcs'!$C$21*'Drive Train'!$G$38</f>
        <v>11.108316434937045</v>
      </c>
      <c r="HH201" s="1">
        <f>IF(HE201&gt;='Drive Train'!$G$30,1,0)</f>
        <v>1</v>
      </c>
      <c r="HI201" s="110">
        <f t="shared" si="355"/>
        <v>0</v>
      </c>
      <c r="HJ201" s="119">
        <f>HJ200+'DT-Prelim Calcs'!$C$11</f>
        <v>7.8800000000000061</v>
      </c>
      <c r="HK201" s="2">
        <f>HU201/'Drive Train'!$G$35</f>
        <v>0.8746705854281478</v>
      </c>
      <c r="HL201" s="88">
        <f>HS201*12*60/(PI() * 'Drive Train'!$G$17)/HK$2*HK201</f>
        <v>4110.8369398357227</v>
      </c>
      <c r="HM201" s="2">
        <f>('DT-Prelim Calcs'!$C$6*HK201-HL201)/('DT-Prelim Calcs'!$C$6*HK201)*'DT-Prelim Calcs'!$C$7*HK201</f>
        <v>0.24077181223992666</v>
      </c>
      <c r="HN201" s="110">
        <f>HM201/'DT-Prelim Calcs'!$C$7*('DT-Prelim Calcs'!$C$8-'DT-Prelim Calcs'!$C$9)+'DT-Prelim Calcs'!$C$9</f>
        <v>17.685372945130283</v>
      </c>
      <c r="HO201" s="110">
        <f t="shared" si="314"/>
        <v>17.685372945130283</v>
      </c>
      <c r="HP201" s="2">
        <f t="shared" si="356"/>
        <v>1.1937395516525839E-12</v>
      </c>
      <c r="HQ201" s="110">
        <f>HP201*'DT-Prelim Calcs'!$C$21/HK$2/'DT-Prelim Calcs'!$C$19/'DT-Prelim Calcs'!$C$18*3.39*'DT-Prelim Calcs'!$C$20</f>
        <v>4.4334691200608098E-11</v>
      </c>
      <c r="HR201" s="88">
        <f t="shared" si="315"/>
        <v>1</v>
      </c>
      <c r="HS201" s="110">
        <f>HQ200*'DT-Prelim Calcs'!$C$11+HS200</f>
        <v>12.304227581453629</v>
      </c>
      <c r="HT201" s="110">
        <f>HT200+0.5*HQ201*'DT-Prelim Calcs'!$C$11^2+HS201*'DT-Prelim Calcs'!$C$11</f>
        <v>92.015349481567895</v>
      </c>
      <c r="HU201" s="110">
        <f>MIN('Drive Train'!$G$35-HO200*'DT-Prelim Calcs'!$C$21*'Drive Train'!$G$38,HU200+HO$2)</f>
        <v>11.108316434937477</v>
      </c>
      <c r="HV201" s="110">
        <f>'Drive Train'!$G$35-HO201*'DT-Prelim Calcs'!$C$21*'Drive Train'!$G$38</f>
        <v>11.108316434938274</v>
      </c>
      <c r="HW201" s="1">
        <f>IF(HT201&gt;='Drive Train'!$G$30,1,0)</f>
        <v>1</v>
      </c>
      <c r="HX201" s="110">
        <f t="shared" si="357"/>
        <v>0</v>
      </c>
      <c r="HY201" s="119">
        <f>HY200+'DT-Prelim Calcs'!$C$11</f>
        <v>7.8800000000000061</v>
      </c>
      <c r="HZ201" s="2">
        <f>IJ201/'Drive Train'!$G$35</f>
        <v>0.87467058542820808</v>
      </c>
      <c r="IA201" s="88">
        <f>IH201*12*60/(PI() * 'Drive Train'!$G$17)/HZ$2*HZ201</f>
        <v>4110.8369398365749</v>
      </c>
      <c r="IB201" s="2">
        <f>('DT-Prelim Calcs'!$C$6*HZ201-IA201)/('DT-Prelim Calcs'!$C$6*HZ201)*'DT-Prelim Calcs'!$C$7*HZ201</f>
        <v>0.2407718122398059</v>
      </c>
      <c r="IC201" s="110">
        <f>IB201/'DT-Prelim Calcs'!$C$7*('DT-Prelim Calcs'!$C$8-'DT-Prelim Calcs'!$C$9)+'DT-Prelim Calcs'!$C$9</f>
        <v>17.685372945122914</v>
      </c>
      <c r="ID201" s="110">
        <f t="shared" si="316"/>
        <v>17.685372945122914</v>
      </c>
      <c r="IE201" s="2">
        <f t="shared" si="358"/>
        <v>1.0396405958346122E-12</v>
      </c>
      <c r="IF201" s="110">
        <f>IE201*'DT-Prelim Calcs'!$C$21/HZ$2/'DT-Prelim Calcs'!$C$19/'DT-Prelim Calcs'!$C$18*3.39*'DT-Prelim Calcs'!$C$20</f>
        <v>3.8611558704019569E-11</v>
      </c>
      <c r="IG201" s="88">
        <f t="shared" si="317"/>
        <v>1</v>
      </c>
      <c r="IH201" s="110">
        <f>IF200*'DT-Prelim Calcs'!$C$11+IH200</f>
        <v>12.304227581455331</v>
      </c>
      <c r="II201" s="110">
        <f>II200+0.5*IF201*'DT-Prelim Calcs'!$C$11^2+IH201*'DT-Prelim Calcs'!$C$11</f>
        <v>92.344414852836337</v>
      </c>
      <c r="IJ201" s="110">
        <f>MIN('Drive Train'!$G$35-ID200*'DT-Prelim Calcs'!$C$21*'Drive Train'!$G$38,IJ200+ID$2)</f>
        <v>11.108316434938242</v>
      </c>
      <c r="IK201" s="110">
        <f>'Drive Train'!$G$35-ID201*'DT-Prelim Calcs'!$C$21*'Drive Train'!$G$38</f>
        <v>11.108316434938937</v>
      </c>
      <c r="IL201" s="1">
        <f>IF(II201&gt;='Drive Train'!$G$30,1,0)</f>
        <v>1</v>
      </c>
      <c r="IM201" s="110">
        <f t="shared" si="359"/>
        <v>0</v>
      </c>
      <c r="IN201" s="119">
        <f>IN200+'DT-Prelim Calcs'!$C$11</f>
        <v>7.8800000000000061</v>
      </c>
      <c r="IO201" s="2">
        <f>IY201/'Drive Train'!$G$35</f>
        <v>0.87467058542824339</v>
      </c>
      <c r="IP201" s="88">
        <f>IW201*12*60/(PI() * 'Drive Train'!$G$17)/IO$2*IO201</f>
        <v>4110.8369398370724</v>
      </c>
      <c r="IQ201" s="2">
        <f>('DT-Prelim Calcs'!$C$6*IO201-IP201)/('DT-Prelim Calcs'!$C$6*IO201)*'DT-Prelim Calcs'!$C$7*IO201</f>
        <v>0.24077181223973546</v>
      </c>
      <c r="IR201" s="110">
        <f>IQ201/'DT-Prelim Calcs'!$C$7*('DT-Prelim Calcs'!$C$8-'DT-Prelim Calcs'!$C$9)+'DT-Prelim Calcs'!$C$9</f>
        <v>17.685372945118615</v>
      </c>
      <c r="IS201" s="110">
        <f t="shared" si="318"/>
        <v>17.685372945118615</v>
      </c>
      <c r="IT201" s="2">
        <f t="shared" si="360"/>
        <v>9.4965701968874328E-13</v>
      </c>
      <c r="IU201" s="110">
        <f>IT201*'DT-Prelim Calcs'!$C$21/IO$2/'DT-Prelim Calcs'!$C$19/'DT-Prelim Calcs'!$C$18*3.39*'DT-Prelim Calcs'!$C$20</f>
        <v>3.5269628669088002E-11</v>
      </c>
      <c r="IV201" s="88">
        <f t="shared" si="319"/>
        <v>1</v>
      </c>
      <c r="IW201" s="110">
        <f>IU200*'DT-Prelim Calcs'!$C$11+IW200</f>
        <v>12.304227581456328</v>
      </c>
      <c r="IX201" s="110">
        <f>IX200+0.5*IU201*'DT-Prelim Calcs'!$C$11^2+IW201*'DT-Prelim Calcs'!$C$11</f>
        <v>92.577132634293037</v>
      </c>
      <c r="IY201" s="110">
        <f>MIN('Drive Train'!$G$35-IS200*'DT-Prelim Calcs'!$C$21*'Drive Train'!$G$38,IY200+IS$2)</f>
        <v>11.10831643493869</v>
      </c>
      <c r="IZ201" s="110">
        <f>'Drive Train'!$G$35-IS201*'DT-Prelim Calcs'!$C$21*'Drive Train'!$G$38</f>
        <v>11.108316434939324</v>
      </c>
      <c r="JA201" s="1">
        <f>IF(IX201&gt;='Drive Train'!$G$30,1,0)</f>
        <v>1</v>
      </c>
      <c r="JB201" s="110">
        <f t="shared" si="361"/>
        <v>0</v>
      </c>
      <c r="JC201" s="119">
        <f>JC200+'DT-Prelim Calcs'!$C$11</f>
        <v>7.8800000000000061</v>
      </c>
      <c r="JD201" s="2">
        <f>JN201/'Drive Train'!$G$35</f>
        <v>0.87467058542826404</v>
      </c>
      <c r="JE201" s="88">
        <f>JL201*12*60/(PI() * 'Drive Train'!$G$17)/JD$2*JD201</f>
        <v>4110.8369398373652</v>
      </c>
      <c r="JF201" s="2">
        <f>('DT-Prelim Calcs'!$C$6*JD201-JE201)/('DT-Prelim Calcs'!$C$6*JD201)*'DT-Prelim Calcs'!$C$7*JD201</f>
        <v>0.24077181223969393</v>
      </c>
      <c r="JG201" s="110">
        <f>JF201/'DT-Prelim Calcs'!$C$7*('DT-Prelim Calcs'!$C$8-'DT-Prelim Calcs'!$C$9)+'DT-Prelim Calcs'!$C$9</f>
        <v>17.685372945116086</v>
      </c>
      <c r="JH201" s="110">
        <f t="shared" si="320"/>
        <v>17.685372945116086</v>
      </c>
      <c r="JI201" s="2">
        <f t="shared" si="362"/>
        <v>8.9675489256535457E-13</v>
      </c>
      <c r="JJ201" s="110">
        <f>JI201*'DT-Prelim Calcs'!$C$21/JD$2/'DT-Prelim Calcs'!$C$19/'DT-Prelim Calcs'!$C$18*3.39*'DT-Prelim Calcs'!$C$20</f>
        <v>3.3304878932326883E-11</v>
      </c>
      <c r="JK201" s="88">
        <f t="shared" si="321"/>
        <v>1</v>
      </c>
      <c r="JL201" s="110">
        <f>JJ200*'DT-Prelim Calcs'!$C$11+JL200</f>
        <v>12.304227581456912</v>
      </c>
      <c r="JM201" s="110">
        <f>JM200+0.5*JJ201*'DT-Prelim Calcs'!$C$11^2+JL201*'DT-Prelim Calcs'!$C$11</f>
        <v>92.734765378453943</v>
      </c>
      <c r="JN201" s="110">
        <f>MIN('Drive Train'!$G$35-JH200*'DT-Prelim Calcs'!$C$21*'Drive Train'!$G$38,JN200+JH$2)</f>
        <v>11.108316434938953</v>
      </c>
      <c r="JO201" s="110">
        <f>'Drive Train'!$G$35-JH201*'DT-Prelim Calcs'!$C$21*'Drive Train'!$G$38</f>
        <v>11.108316434939551</v>
      </c>
      <c r="JP201" s="1">
        <f>IF(JM201&gt;='Drive Train'!$G$30,1,0)</f>
        <v>1</v>
      </c>
      <c r="JQ201" s="110">
        <f>MIN(JG201,'DT-Prelim Calcs'!$C$10)*'DT-Prelim Calcs'!$C$11*1000/60/60*(1-JP201)</f>
        <v>0</v>
      </c>
      <c r="JR201" s="119">
        <f>JR200+'DT-Prelim Calcs'!$C$11</f>
        <v>7.8800000000000061</v>
      </c>
      <c r="JS201" s="2">
        <f>KC201/'Drive Train'!$G$35</f>
        <v>0.87467058542827159</v>
      </c>
      <c r="JT201" s="88">
        <f>KA201*12*60/(PI() * 'Drive Train'!$G$17)/JS$2*JS201</f>
        <v>4110.8369398374725</v>
      </c>
      <c r="JU201" s="2">
        <f>('DT-Prelim Calcs'!$C$6*JS201-JT201)/('DT-Prelim Calcs'!$C$6*JS201)*'DT-Prelim Calcs'!$C$7*JS201</f>
        <v>0.24077181223967853</v>
      </c>
      <c r="JV201" s="110">
        <f>JU201/'DT-Prelim Calcs'!$C$7*('DT-Prelim Calcs'!$C$8-'DT-Prelim Calcs'!$C$9)+'DT-Prelim Calcs'!$C$9</f>
        <v>17.685372945115144</v>
      </c>
      <c r="JW201" s="110">
        <f t="shared" si="322"/>
        <v>17.685372945115144</v>
      </c>
      <c r="JX201" s="2">
        <f t="shared" si="363"/>
        <v>8.771039450294893E-13</v>
      </c>
      <c r="JY201" s="110">
        <f>JX201*'DT-Prelim Calcs'!$C$21/JS$2/'DT-Prelim Calcs'!$C$19/'DT-Prelim Calcs'!$C$18*3.39*'DT-Prelim Calcs'!$C$20</f>
        <v>3.2575055840182671E-11</v>
      </c>
      <c r="JZ201" s="88">
        <f t="shared" si="323"/>
        <v>1</v>
      </c>
      <c r="KA201" s="110">
        <f>JY200*'DT-Prelim Calcs'!$C$11+KA200</f>
        <v>12.304227581457127</v>
      </c>
      <c r="KB201" s="110">
        <f>KB200+0.5*JY201*'DT-Prelim Calcs'!$C$11^2+KA201*'DT-Prelim Calcs'!$C$11</f>
        <v>92.796855461785867</v>
      </c>
      <c r="KC201" s="110">
        <f>MIN('Drive Train'!$G$35-JW200*'DT-Prelim Calcs'!$C$21*'Drive Train'!$G$38,KC200+JW$2)</f>
        <v>11.108316434939049</v>
      </c>
      <c r="KD201" s="110">
        <f>'Drive Train'!$G$35-JW201*'DT-Prelim Calcs'!$C$21*'Drive Train'!$G$38</f>
        <v>11.108316434939637</v>
      </c>
      <c r="KE201" s="1">
        <f>IF(KB201&gt;='Drive Train'!$G$30,1,0)</f>
        <v>1</v>
      </c>
      <c r="KF201" s="110">
        <f>MIN(JV201,'DT-Prelim Calcs'!$C$10)*'DT-Prelim Calcs'!$C$11*1000/60/60*(1-KE201)</f>
        <v>0</v>
      </c>
      <c r="KG201" s="119">
        <f>KG200+'DT-Prelim Calcs'!$C$11</f>
        <v>7.8800000000000061</v>
      </c>
      <c r="KH201" s="2">
        <f>KR201/'Drive Train'!$G$35</f>
        <v>0.87467058542827103</v>
      </c>
      <c r="KI201" s="88">
        <f>KP201*12*60/(PI() * 'Drive Train'!$G$17)/KH$2*KH201</f>
        <v>4110.8369398374643</v>
      </c>
      <c r="KJ201" s="2">
        <f>('DT-Prelim Calcs'!$C$6*KH201-KI201)/('DT-Prelim Calcs'!$C$6*KH201)*'DT-Prelim Calcs'!$C$7*KH201</f>
        <v>0.24077181223967983</v>
      </c>
      <c r="KK201" s="110">
        <f>KJ201/'DT-Prelim Calcs'!$C$7*('DT-Prelim Calcs'!$C$8-'DT-Prelim Calcs'!$C$9)+'DT-Prelim Calcs'!$C$9</f>
        <v>17.685372945115226</v>
      </c>
      <c r="KL201" s="110">
        <f t="shared" si="324"/>
        <v>17.685372945115226</v>
      </c>
      <c r="KM201" s="2">
        <f t="shared" si="364"/>
        <v>8.787415239908114E-13</v>
      </c>
      <c r="KN201" s="110">
        <f>KM201*'DT-Prelim Calcs'!$C$21/KH$2/'DT-Prelim Calcs'!$C$19/'DT-Prelim Calcs'!$C$18*3.39*'DT-Prelim Calcs'!$C$20</f>
        <v>3.2635874431194687E-11</v>
      </c>
      <c r="KO201" s="88">
        <f t="shared" si="325"/>
        <v>1</v>
      </c>
      <c r="KP201" s="110">
        <f>KN200*'DT-Prelim Calcs'!$C$11+KP200</f>
        <v>12.304227581457111</v>
      </c>
      <c r="KQ201" s="110">
        <f>KQ200+0.5*KN201*'DT-Prelim Calcs'!$C$11^2+KP201*'DT-Prelim Calcs'!$C$11</f>
        <v>92.792300025826947</v>
      </c>
      <c r="KR201" s="110">
        <f>MIN('Drive Train'!$G$35-KL200*'DT-Prelim Calcs'!$C$21*'Drive Train'!$G$38,KR200+KL$2)</f>
        <v>11.108316434939042</v>
      </c>
      <c r="KS201" s="110">
        <f>'Drive Train'!$G$35-KL201*'DT-Prelim Calcs'!$C$21*'Drive Train'!$G$38</f>
        <v>11.10831643493963</v>
      </c>
      <c r="KT201" s="1">
        <f>IF(KQ201&gt;='Drive Train'!$G$30,1,0)</f>
        <v>1</v>
      </c>
      <c r="KU201" s="110">
        <f>MIN(KK201,'DT-Prelim Calcs'!$C$10)*'DT-Prelim Calcs'!$C$11*1000/60/60*(1-KT201)</f>
        <v>0</v>
      </c>
      <c r="KV201" s="119">
        <f>KV200+'DT-Prelim Calcs'!$C$11</f>
        <v>7.8800000000000061</v>
      </c>
      <c r="KW201" s="2">
        <f>LG201/'Drive Train'!$G$35</f>
        <v>0.87467058542827159</v>
      </c>
      <c r="KX201" s="88">
        <f>LE201*12*60/(PI() * 'Drive Train'!$G$17)/KW$2*KW201</f>
        <v>4110.8369398374725</v>
      </c>
      <c r="KY201" s="2">
        <f>('DT-Prelim Calcs'!$C$6*KW201-KX201)/('DT-Prelim Calcs'!$C$6*KW201)*'DT-Prelim Calcs'!$C$7*KW201</f>
        <v>0.24077181223967853</v>
      </c>
      <c r="KZ201" s="110">
        <f>KY201/'DT-Prelim Calcs'!$C$7*('DT-Prelim Calcs'!$C$8-'DT-Prelim Calcs'!$C$9)+'DT-Prelim Calcs'!$C$9</f>
        <v>17.685372945115144</v>
      </c>
      <c r="LA201" s="110">
        <f t="shared" si="326"/>
        <v>17.685372945115144</v>
      </c>
      <c r="LB201" s="2">
        <f t="shared" si="365"/>
        <v>8.771039450294893E-13</v>
      </c>
      <c r="LC201" s="110">
        <f>LB201*'DT-Prelim Calcs'!$C$21/KW$2/'DT-Prelim Calcs'!$C$19/'DT-Prelim Calcs'!$C$18*3.39*'DT-Prelim Calcs'!$C$20</f>
        <v>3.2575055840182671E-11</v>
      </c>
      <c r="LD201" s="88">
        <f t="shared" si="327"/>
        <v>1</v>
      </c>
      <c r="LE201" s="110">
        <f>LC200*'DT-Prelim Calcs'!$C$11+LE200</f>
        <v>12.304227581457127</v>
      </c>
      <c r="LF201" s="110">
        <f>LF200+0.5*LC201*'DT-Prelim Calcs'!$C$11^2+LE201*'DT-Prelim Calcs'!$C$11</f>
        <v>92.796640377310453</v>
      </c>
      <c r="LG201" s="110">
        <f>MIN('Drive Train'!$G$35-LA200*'DT-Prelim Calcs'!$C$21*'Drive Train'!$G$38,LG200+LA$2)</f>
        <v>11.108316434939049</v>
      </c>
      <c r="LH201" s="110">
        <f>'Drive Train'!$G$35-LA201*'DT-Prelim Calcs'!$C$21*'Drive Train'!$G$38</f>
        <v>11.108316434939637</v>
      </c>
      <c r="LI201" s="1">
        <f>IF(LF201&gt;='Drive Train'!$G$30,1,0)</f>
        <v>1</v>
      </c>
      <c r="LJ201" s="110">
        <f>MIN(KZ201,'DT-Prelim Calcs'!$C$10)*'DT-Prelim Calcs'!$C$11*1000/60/60*(1-LI201)</f>
        <v>0</v>
      </c>
      <c r="LK201" s="119">
        <f>LK200+'DT-Prelim Calcs'!$C$11</f>
        <v>7.8800000000000061</v>
      </c>
      <c r="LL201" s="2">
        <f>LV201/'Drive Train'!$G$35</f>
        <v>0.87467058542827136</v>
      </c>
      <c r="LM201" s="88">
        <f>LT201*12*60/(PI() * 'Drive Train'!$G$17)/LL$2*LL201</f>
        <v>4110.8369398374689</v>
      </c>
      <c r="LN201" s="2">
        <f>('DT-Prelim Calcs'!$C$6*LL201-LM201)/('DT-Prelim Calcs'!$C$6*LL201)*'DT-Prelim Calcs'!$C$7*LL201</f>
        <v>0.24077181223967919</v>
      </c>
      <c r="LO201" s="110">
        <f>LN201/'DT-Prelim Calcs'!$C$7*('DT-Prelim Calcs'!$C$8-'DT-Prelim Calcs'!$C$9)+'DT-Prelim Calcs'!$C$9</f>
        <v>17.685372945115184</v>
      </c>
      <c r="LP201" s="110">
        <f t="shared" si="328"/>
        <v>17.685372945115184</v>
      </c>
      <c r="LQ201" s="2">
        <f t="shared" si="366"/>
        <v>8.7793661229795816E-13</v>
      </c>
      <c r="LR201" s="110">
        <f>LQ201*'DT-Prelim Calcs'!$C$21/LL$2/'DT-Prelim Calcs'!$C$19/'DT-Prelim Calcs'!$C$18*3.39*'DT-Prelim Calcs'!$C$20</f>
        <v>3.2605980547476917E-11</v>
      </c>
      <c r="LS201" s="88">
        <f t="shared" si="329"/>
        <v>1</v>
      </c>
      <c r="LT201" s="110">
        <f>LR200*'DT-Prelim Calcs'!$C$11+LT200</f>
        <v>12.304227581457116</v>
      </c>
      <c r="LU201" s="110">
        <f>LU200+0.5*LR201*'DT-Prelim Calcs'!$C$11^2+LT201*'DT-Prelim Calcs'!$C$11</f>
        <v>92.793764793592132</v>
      </c>
      <c r="LV201" s="110">
        <f>MIN('Drive Train'!$G$35-LP200*'DT-Prelim Calcs'!$C$21*'Drive Train'!$G$38,LV200+LP$2)</f>
        <v>11.108316434939045</v>
      </c>
      <c r="LW201" s="110">
        <f>'Drive Train'!$G$35-LP201*'DT-Prelim Calcs'!$C$21*'Drive Train'!$G$38</f>
        <v>11.108316434939633</v>
      </c>
      <c r="LX201" s="1">
        <f>IF(LU201&gt;='Drive Train'!$G$30,1,0)</f>
        <v>1</v>
      </c>
      <c r="LY201" s="110">
        <f>MIN(LO201,'DT-Prelim Calcs'!$C$10)*'DT-Prelim Calcs'!$C$11*1000/60/60*(1-LX201)</f>
        <v>0</v>
      </c>
      <c r="LZ201" s="119">
        <f>LZ200+'DT-Prelim Calcs'!$C$11</f>
        <v>7.8800000000000061</v>
      </c>
    </row>
    <row r="202" spans="18:338" x14ac:dyDescent="0.2">
      <c r="R202" s="119">
        <f>R201+'DT-Prelim Calcs'!$C$11</f>
        <v>7.9200000000000061</v>
      </c>
      <c r="S202" s="2">
        <f>AG202/'Drive Train'!$G$35</f>
        <v>0</v>
      </c>
      <c r="T202" s="88">
        <f>AE202*12*60/(PI() * 'Drive Train'!$G$17)/S$2*ABS(S202)</f>
        <v>0</v>
      </c>
      <c r="U202" s="2">
        <f>IF(OR(AD201=1,AND($C$32=Motors!$C$28,'DT-Prelim Calcs'!AI201=1)),0,IF(AG202=0,-(V201+$C$9)/($C$8-$C$9)*$C$7,($C$6*S202-T202)/($C$6*S202)*$C$7*S202))</f>
        <v>0</v>
      </c>
      <c r="V202" s="110">
        <f>IF(AND(AD201=1,AI201=1),0,ABS(U202/$C$7*($C$8-$C$9)+$C$9) *'Drive Train'!$K$55 + V201*(1-'Drive Train'!$K$55))</f>
        <v>0</v>
      </c>
      <c r="W202" s="110">
        <f t="shared" si="282"/>
        <v>0</v>
      </c>
      <c r="X202" s="2">
        <f>MAX(MIN(IF(AND(AI201=1,AG202&lt;0),-1,1)*(W202-$C$9)/($C$8-$C$9)*$C$7-$C$29*AE202/T$2 -  AI201*$C$29/2,X$2),MAX(X$4:X201)*-1)</f>
        <v>-0.19877611615902296</v>
      </c>
      <c r="Y202" s="110">
        <f t="shared" si="283"/>
        <v>0</v>
      </c>
      <c r="Z202" s="110">
        <f t="shared" si="284"/>
        <v>0</v>
      </c>
      <c r="AA202" s="110">
        <f t="shared" si="285"/>
        <v>0</v>
      </c>
      <c r="AB202" s="110" t="e">
        <f t="shared" si="286"/>
        <v>#N/A</v>
      </c>
      <c r="AC202" s="88">
        <f t="shared" si="330"/>
        <v>0</v>
      </c>
      <c r="AD202" s="1">
        <f t="shared" si="287"/>
        <v>1</v>
      </c>
      <c r="AE202" s="110">
        <f t="shared" si="288"/>
        <v>0</v>
      </c>
      <c r="AF202" s="110" t="e">
        <f t="shared" si="289"/>
        <v>#N/A</v>
      </c>
      <c r="AG202" s="110">
        <f>IF(AI201=0,MIN('Drive Train'!$G$35-W201*$C$21*'Drive Train'!$G$38,AG201+W$2)-$C$3,IF(AE201-1&lt;=0,0,IF($C$32=Motors!$C$26,MAX(ABS('Drive Train'!$G$35-W201*$C$21*'Drive Train'!$G$38)*-1,AG201-W$2),MAX(0,ABS('Drive Train'!$G$35-W201*$C$21*'Drive Train'!$G$38)*-1,AG201-W$2))))</f>
        <v>0</v>
      </c>
      <c r="AH202" s="110">
        <f>'Drive Train'!$G$35-ABS(W202)*'DT-Prelim Calcs'!$C$21*'Drive Train'!$G$38</f>
        <v>12.7</v>
      </c>
      <c r="AI202" s="1">
        <f>IF(AJ202&gt;='Drive Train'!$G$30,1,0)</f>
        <v>1</v>
      </c>
      <c r="AJ202" s="110">
        <f>AJ201+0.5*Y202*'DT-Prelim Calcs'!$C$11^2+AE202*'DT-Prelim Calcs'!$C$11</f>
        <v>27.383415475911544</v>
      </c>
      <c r="AK202" s="110">
        <f t="shared" si="290"/>
        <v>0</v>
      </c>
      <c r="AL202" s="119">
        <f>AL201+'DT-Prelim Calcs'!$C$11</f>
        <v>7.9200000000000061</v>
      </c>
      <c r="AM202" s="2">
        <f>AW202/'Drive Train'!$G$35</f>
        <v>0.83112141426176089</v>
      </c>
      <c r="AN202" s="88">
        <f>AU202*12*60/(PI() * 'Drive Train'!$G$17)/AM$2*AM202</f>
        <v>3443.866175265774</v>
      </c>
      <c r="AO202" s="2">
        <f>('DT-Prelim Calcs'!$C$6*AM202-AN202)/('DT-Prelim Calcs'!$C$6*AM202)*'DT-Prelim Calcs'!$C$7*AM202</f>
        <v>0.34039980590279145</v>
      </c>
      <c r="AP202" s="110">
        <f>AO202/'DT-Prelim Calcs'!$C$7*('DT-Prelim Calcs'!$C$8-'DT-Prelim Calcs'!$C$9)+'DT-Prelim Calcs'!$C$9</f>
        <v>23.761973977049692</v>
      </c>
      <c r="AQ202" s="110">
        <f t="shared" si="291"/>
        <v>23.761973977049692</v>
      </c>
      <c r="AR202" s="2">
        <f t="shared" si="331"/>
        <v>0.12812340894797525</v>
      </c>
      <c r="AS202" s="110">
        <f>AR202*'DT-Prelim Calcs'!$C$21/AM$2/'DT-Prelim Calcs'!$C$19/'DT-Prelim Calcs'!$C$18*3.39*'DT-Prelim Calcs'!$C$20</f>
        <v>1.4275254003473437</v>
      </c>
      <c r="AT202" s="88">
        <f t="shared" si="292"/>
        <v>1</v>
      </c>
      <c r="AU202" s="110">
        <f>AS201*'DT-Prelim Calcs'!$C$11+AU201</f>
        <v>36.160062010820283</v>
      </c>
      <c r="AV202" s="110">
        <f>AV201+0.5*AS202*'DT-Prelim Calcs'!$C$11^2+AU202*'DT-Prelim Calcs'!$C$11</f>
        <v>185.7446331902035</v>
      </c>
      <c r="AW202" s="110">
        <f>MIN('Drive Train'!$G$35-AQ201*'DT-Prelim Calcs'!$C$21*'Drive Train'!$G$38,AW201+AQ$2)</f>
        <v>10.555241961124363</v>
      </c>
      <c r="AX202" s="110">
        <f>'Drive Train'!$G$35-AQ202*'DT-Prelim Calcs'!$C$21*'Drive Train'!$G$38</f>
        <v>10.561422342065526</v>
      </c>
      <c r="AY202" s="1">
        <f>IF(AV202&gt;='Drive Train'!$G$30,1,0)</f>
        <v>1</v>
      </c>
      <c r="AZ202" s="110">
        <f t="shared" si="332"/>
        <v>0</v>
      </c>
      <c r="BA202" s="119">
        <f>BA201+'DT-Prelim Calcs'!$C$11</f>
        <v>7.9200000000000061</v>
      </c>
      <c r="BB202" s="2">
        <f>BL202/'Drive Train'!$G$35</f>
        <v>0.87318187757087451</v>
      </c>
      <c r="BC202" s="88">
        <f>BJ202*12*60/(PI() * 'Drive Train'!$G$17)/BB$2*BB202</f>
        <v>4088.298094130108</v>
      </c>
      <c r="BD202" s="2">
        <f>('DT-Prelim Calcs'!$C$6*BB202-BC202)/('DT-Prelim Calcs'!$C$6*BB202)*'DT-Prelim Calcs'!$C$7*BB202</f>
        <v>0.24411447601817751</v>
      </c>
      <c r="BE202" s="110">
        <f>BD202/'DT-Prelim Calcs'!$C$7*('DT-Prelim Calcs'!$C$8-'DT-Prelim Calcs'!$C$9)+'DT-Prelim Calcs'!$C$9</f>
        <v>17.889251728768272</v>
      </c>
      <c r="BF202" s="110">
        <f t="shared" si="293"/>
        <v>17.889251728768272</v>
      </c>
      <c r="BG202" s="2">
        <f t="shared" si="333"/>
        <v>4.2545177525989963E-3</v>
      </c>
      <c r="BH202" s="110">
        <f>BG202*'DT-Prelim Calcs'!$C$21/BB$2/'DT-Prelim Calcs'!$C$19/'DT-Prelim Calcs'!$C$18*3.39*'DT-Prelim Calcs'!$C$20</f>
        <v>7.373797819102719E-2</v>
      </c>
      <c r="BI202" s="88">
        <f t="shared" si="294"/>
        <v>1</v>
      </c>
      <c r="BJ202" s="110">
        <f>BH201*'DT-Prelim Calcs'!$C$11+BJ201</f>
        <v>26.266347555413169</v>
      </c>
      <c r="BK202" s="110">
        <f>BK201+0.5*BH202*'DT-Prelim Calcs'!$C$11^2+BJ202*'DT-Prelim Calcs'!$C$11</f>
        <v>168.00995931411902</v>
      </c>
      <c r="BL202" s="110">
        <f>MIN('Drive Train'!$G$35-BF201*'DT-Prelim Calcs'!$C$21*'Drive Train'!$G$38,BL201+BF$2)</f>
        <v>11.089409845150106</v>
      </c>
      <c r="BM202" s="110">
        <f>'Drive Train'!$G$35-BF202*'DT-Prelim Calcs'!$C$21*'Drive Train'!$G$38</f>
        <v>11.089967344410855</v>
      </c>
      <c r="BN202" s="1">
        <f>IF(BK202&gt;='Drive Train'!$G$30,1,0)</f>
        <v>1</v>
      </c>
      <c r="BO202" s="110">
        <f t="shared" si="334"/>
        <v>0</v>
      </c>
      <c r="BP202" s="119">
        <f>BP201+'DT-Prelim Calcs'!$C$11</f>
        <v>7.9200000000000061</v>
      </c>
      <c r="BQ202" s="2">
        <f>CA202/'Drive Train'!$G$35</f>
        <v>0.8746611402030422</v>
      </c>
      <c r="BR202" s="88">
        <f>BY202*12*60/(PI() * 'Drive Train'!$G$17)/BQ$2*BQ202</f>
        <v>4110.6961909812744</v>
      </c>
      <c r="BS202" s="2">
        <f>('DT-Prelim Calcs'!$C$6*BQ202-BR202)/('DT-Prelim Calcs'!$C$6*BQ202)*'DT-Prelim Calcs'!$C$7*BQ202</f>
        <v>0.24079247664457767</v>
      </c>
      <c r="BT202" s="110">
        <f>BS202/'DT-Prelim Calcs'!$C$7*('DT-Prelim Calcs'!$C$8-'DT-Prelim Calcs'!$C$9)+'DT-Prelim Calcs'!$C$9</f>
        <v>17.68663332725793</v>
      </c>
      <c r="BU202" s="110">
        <f t="shared" si="295"/>
        <v>17.68663332725793</v>
      </c>
      <c r="BV202" s="2">
        <f t="shared" si="335"/>
        <v>2.6308129859847762E-5</v>
      </c>
      <c r="BW202" s="110">
        <f>BV202*'DT-Prelim Calcs'!$C$21/BQ$2/'DT-Prelim Calcs'!$C$19/'DT-Prelim Calcs'!$C$18*3.39*'DT-Prelim Calcs'!$C$20</f>
        <v>6.1880872378334401E-4</v>
      </c>
      <c r="BX202" s="88">
        <f t="shared" si="296"/>
        <v>1</v>
      </c>
      <c r="BY202" s="110">
        <f>BW201*'DT-Prelim Calcs'!$C$11+BY201</f>
        <v>19.427272371609771</v>
      </c>
      <c r="BZ202" s="110">
        <f>BZ201+0.5*BW202*'DT-Prelim Calcs'!$C$11^2+BY202*'DT-Prelim Calcs'!$C$11</f>
        <v>137.62484289231475</v>
      </c>
      <c r="CA202" s="110">
        <f>MIN('Drive Train'!$G$35-BU201*'DT-Prelim Calcs'!$C$21*'Drive Train'!$G$38,CA201+BU$2)</f>
        <v>11.108196480578636</v>
      </c>
      <c r="CB202" s="110">
        <f>'Drive Train'!$G$35-BU202*'DT-Prelim Calcs'!$C$21*'Drive Train'!$G$38</f>
        <v>11.108203000546785</v>
      </c>
      <c r="CC202" s="1">
        <f>IF(BZ202&gt;='Drive Train'!$G$30,1,0)</f>
        <v>1</v>
      </c>
      <c r="CD202" s="110">
        <f t="shared" si="336"/>
        <v>0</v>
      </c>
      <c r="CE202" s="119">
        <f>CE201+'DT-Prelim Calcs'!$C$11</f>
        <v>7.9200000000000061</v>
      </c>
      <c r="CF202" s="2">
        <f>CP202/'Drive Train'!$G$35</f>
        <v>0.87467057440484097</v>
      </c>
      <c r="CG202" s="88">
        <f>CN202*12*60/(PI() * 'Drive Train'!$G$17)/CF$2*CF202</f>
        <v>4110.8367789621434</v>
      </c>
      <c r="CH202" s="2">
        <f>('DT-Prelim Calcs'!$C$6*CF202-CG202)/('DT-Prelim Calcs'!$C$6*CF202)*'DT-Prelim Calcs'!$C$7*CF202</f>
        <v>0.24077183553811649</v>
      </c>
      <c r="CI202" s="110">
        <f>CH202/'DT-Prelim Calcs'!$C$7*('DT-Prelim Calcs'!$C$8-'DT-Prelim Calcs'!$C$9)+'DT-Prelim Calcs'!$C$9</f>
        <v>17.685374366154623</v>
      </c>
      <c r="CJ202" s="110">
        <f t="shared" si="297"/>
        <v>17.685374366154623</v>
      </c>
      <c r="CK202" s="2">
        <f t="shared" si="337"/>
        <v>2.9687351438267839E-8</v>
      </c>
      <c r="CL202" s="110">
        <f>CK202*'DT-Prelim Calcs'!$C$21/CF$2/'DT-Prelim Calcs'!$C$19/'DT-Prelim Calcs'!$C$18*3.39*'DT-Prelim Calcs'!$C$20</f>
        <v>8.8205475424346731E-7</v>
      </c>
      <c r="CM202" s="88">
        <f t="shared" si="298"/>
        <v>1</v>
      </c>
      <c r="CN202" s="110">
        <f>CL201*'DT-Prelim Calcs'!$C$11+CN201</f>
        <v>15.380284068759451</v>
      </c>
      <c r="CO202" s="110">
        <f>CO201+0.5*CL202*'DT-Prelim Calcs'!$C$11^2+CN202*'DT-Prelim Calcs'!$C$11</f>
        <v>113.78277893368099</v>
      </c>
      <c r="CP202" s="110">
        <f>MIN('Drive Train'!$G$35-CJ201*'DT-Prelim Calcs'!$C$21*'Drive Train'!$G$38,CP201+CJ$2)</f>
        <v>11.10831629494148</v>
      </c>
      <c r="CQ202" s="110">
        <f>'Drive Train'!$G$35-CJ202*'DT-Prelim Calcs'!$C$21*'Drive Train'!$G$38</f>
        <v>11.108316307046083</v>
      </c>
      <c r="CR202" s="1">
        <f>IF(CO202&gt;='Drive Train'!$G$30,1,0)</f>
        <v>1</v>
      </c>
      <c r="CS202" s="110">
        <f t="shared" si="338"/>
        <v>0</v>
      </c>
      <c r="CT202" s="119">
        <f>CT201+'DT-Prelim Calcs'!$C$11</f>
        <v>7.9200000000000061</v>
      </c>
      <c r="CU202" s="2">
        <f>DE202/'Drive Train'!$G$35</f>
        <v>0.87467058542651821</v>
      </c>
      <c r="CV202" s="88">
        <f>DC202*12*60/(PI() * 'Drive Train'!$G$17)/CU$2*CU202</f>
        <v>4110.8369398125142</v>
      </c>
      <c r="CW202" s="2">
        <f>('DT-Prelim Calcs'!$C$6*CU202-CV202)/('DT-Prelim Calcs'!$C$6*CU202)*'DT-Prelim Calcs'!$C$7*CU202</f>
        <v>0.24077181224323232</v>
      </c>
      <c r="CX202" s="110">
        <f>CW202/'DT-Prelim Calcs'!$C$7*('DT-Prelim Calcs'!$C$8-'DT-Prelim Calcs'!$C$9)+'DT-Prelim Calcs'!$C$9</f>
        <v>17.685372945331899</v>
      </c>
      <c r="CY202" s="110">
        <f t="shared" si="299"/>
        <v>17.685372945331899</v>
      </c>
      <c r="CZ202" s="2">
        <f t="shared" si="339"/>
        <v>5.4100057766959253E-12</v>
      </c>
      <c r="DA202" s="110">
        <f>CZ202*'DT-Prelim Calcs'!$C$21/CU$2/'DT-Prelim Calcs'!$C$19/'DT-Prelim Calcs'!$C$18*3.39*'DT-Prelim Calcs'!$C$20</f>
        <v>1.9422654129110507E-10</v>
      </c>
      <c r="DB202" s="88">
        <f t="shared" si="300"/>
        <v>1</v>
      </c>
      <c r="DC202" s="110">
        <f>DA201*'DT-Prelim Calcs'!$C$11+DC201</f>
        <v>12.728511291110781</v>
      </c>
      <c r="DD202" s="110">
        <f>DD201+0.5*DA202*'DT-Prelim Calcs'!$C$11^2+DC202*'DT-Prelim Calcs'!$C$11</f>
        <v>96.200377760601285</v>
      </c>
      <c r="DE202" s="110">
        <f>MIN('Drive Train'!$G$35-CY201*'DT-Prelim Calcs'!$C$21*'Drive Train'!$G$38,DE201+CY$2)</f>
        <v>11.10831643491678</v>
      </c>
      <c r="DF202" s="110">
        <f>'Drive Train'!$G$35-CY202*'DT-Prelim Calcs'!$C$21*'Drive Train'!$G$38</f>
        <v>11.108316434920129</v>
      </c>
      <c r="DG202" s="1">
        <f>IF(DD202&gt;='Drive Train'!$G$30,1,0)</f>
        <v>1</v>
      </c>
      <c r="DH202" s="110">
        <f t="shared" si="340"/>
        <v>0</v>
      </c>
      <c r="DI202" s="119">
        <f>DI201+'DT-Prelim Calcs'!$C$11</f>
        <v>7.9200000000000061</v>
      </c>
      <c r="DJ202" s="2">
        <f>DT202/'Drive Train'!$G$35</f>
        <v>0.87467058542861498</v>
      </c>
      <c r="DK202" s="88">
        <f>DR202*12*60/(PI() * 'Drive Train'!$G$17)/DJ$2*DJ202</f>
        <v>4110.8369398423247</v>
      </c>
      <c r="DL202" s="2">
        <f>('DT-Prelim Calcs'!$C$6*DJ202-DK202)/('DT-Prelim Calcs'!$C$6*DJ202)*'DT-Prelim Calcs'!$C$7*DJ202</f>
        <v>0.24077181223899125</v>
      </c>
      <c r="DM202" s="110">
        <f>DL202/'DT-Prelim Calcs'!$C$7*('DT-Prelim Calcs'!$C$8-'DT-Prelim Calcs'!$C$9)+'DT-Prelim Calcs'!$C$9</f>
        <v>17.685372945073226</v>
      </c>
      <c r="DN202" s="110">
        <f t="shared" si="301"/>
        <v>17.685372945073226</v>
      </c>
      <c r="DO202" s="2">
        <f t="shared" si="341"/>
        <v>1.3877787807814457E-16</v>
      </c>
      <c r="DP202" s="110">
        <f>DO202*'DT-Prelim Calcs'!$C$21/DJ$2/'DT-Prelim Calcs'!$C$19/'DT-Prelim Calcs'!$C$18*3.39*'DT-Prelim Calcs'!$C$20</f>
        <v>5.8413336000243174E-15</v>
      </c>
      <c r="DQ202" s="88">
        <f t="shared" si="302"/>
        <v>1</v>
      </c>
      <c r="DR202" s="110">
        <f>DP201*'DT-Prelim Calcs'!$C$11+DR201</f>
        <v>10.856671395411901</v>
      </c>
      <c r="DS202" s="110">
        <f>DS201+0.5*DP202*'DT-Prelim Calcs'!$C$11^2+DR202*'DT-Prelim Calcs'!$C$11</f>
        <v>83.018198943245693</v>
      </c>
      <c r="DT202" s="110">
        <f>MIN('Drive Train'!$G$35-DN201*'DT-Prelim Calcs'!$C$21*'Drive Train'!$G$38,DT201+DN$2)</f>
        <v>11.10831643494341</v>
      </c>
      <c r="DU202" s="110">
        <f>'Drive Train'!$G$35-DN202*'DT-Prelim Calcs'!$C$21*'Drive Train'!$G$38</f>
        <v>11.10831643494341</v>
      </c>
      <c r="DV202" s="1">
        <f>IF(DS202&gt;='Drive Train'!$G$30,1,0)</f>
        <v>1</v>
      </c>
      <c r="DW202" s="110">
        <f t="shared" si="342"/>
        <v>0</v>
      </c>
      <c r="DX202" s="119">
        <f>DX201+'DT-Prelim Calcs'!$C$11</f>
        <v>7.9200000000000061</v>
      </c>
      <c r="DY202" s="2">
        <f>EI202/'Drive Train'!$G$35</f>
        <v>0.87467058542861498</v>
      </c>
      <c r="DZ202" s="88">
        <f>EG202*12*60/(PI() * 'Drive Train'!$G$17)/DY$2*DY202</f>
        <v>4110.8369398423247</v>
      </c>
      <c r="EA202" s="2">
        <f>('DT-Prelim Calcs'!$C$6*DY202-DZ202)/('DT-Prelim Calcs'!$C$6*DY202)*'DT-Prelim Calcs'!$C$7*DY202</f>
        <v>0.24077181223899125</v>
      </c>
      <c r="EB202" s="110">
        <f>EA202/'DT-Prelim Calcs'!$C$7*('DT-Prelim Calcs'!$C$8-'DT-Prelim Calcs'!$C$9)+'DT-Prelim Calcs'!$C$9</f>
        <v>17.685372945073226</v>
      </c>
      <c r="EC202" s="110">
        <f t="shared" si="303"/>
        <v>17.685372945073226</v>
      </c>
      <c r="ED202" s="2">
        <f t="shared" si="343"/>
        <v>1.3877787807814457E-16</v>
      </c>
      <c r="EE202" s="110">
        <f>ED202*'DT-Prelim Calcs'!$C$21/DY$2/'DT-Prelim Calcs'!$C$19/'DT-Prelim Calcs'!$C$18*3.39*'DT-Prelim Calcs'!$C$20</f>
        <v>6.7003532470867188E-15</v>
      </c>
      <c r="EF202" s="88">
        <f t="shared" si="304"/>
        <v>1</v>
      </c>
      <c r="EG202" s="110">
        <f>EE201*'DT-Prelim Calcs'!$C$11+EG201</f>
        <v>9.4647904472821693</v>
      </c>
      <c r="EH202" s="110">
        <f>EH201+0.5*EE202*'DT-Prelim Calcs'!$C$11^2+EG202*'DT-Prelim Calcs'!$C$11</f>
        <v>72.884885196615585</v>
      </c>
      <c r="EI202" s="110">
        <f>MIN('Drive Train'!$G$35-EC201*'DT-Prelim Calcs'!$C$21*'Drive Train'!$G$38,EI201+EC$2)</f>
        <v>11.10831643494341</v>
      </c>
      <c r="EJ202" s="110">
        <f>'Drive Train'!$G$35-EC202*'DT-Prelim Calcs'!$C$21*'Drive Train'!$G$38</f>
        <v>11.10831643494341</v>
      </c>
      <c r="EK202" s="1">
        <f>IF(EH202&gt;='Drive Train'!$G$30,1,0)</f>
        <v>1</v>
      </c>
      <c r="EL202" s="110">
        <f t="shared" si="344"/>
        <v>0</v>
      </c>
      <c r="EM202" s="119">
        <f>EM201+'DT-Prelim Calcs'!$C$11</f>
        <v>7.9200000000000061</v>
      </c>
      <c r="EN202" s="2">
        <f>EX202/'Drive Train'!$G$35</f>
        <v>0.87467058542861498</v>
      </c>
      <c r="EO202" s="88">
        <f>EV202*12*60/(PI() * 'Drive Train'!$G$17)/EN$2*EN202</f>
        <v>4110.8369398423256</v>
      </c>
      <c r="EP202" s="2">
        <f>('DT-Prelim Calcs'!$C$6*EN202-EO202)/('DT-Prelim Calcs'!$C$6*EN202)*'DT-Prelim Calcs'!$C$7*EN202</f>
        <v>0.24077181223899105</v>
      </c>
      <c r="EQ202" s="110">
        <f>EP202/'DT-Prelim Calcs'!$C$7*('DT-Prelim Calcs'!$C$8-'DT-Prelim Calcs'!$C$9)+'DT-Prelim Calcs'!$C$9</f>
        <v>17.685372945073215</v>
      </c>
      <c r="ER202" s="110">
        <f t="shared" si="305"/>
        <v>17.685372945073215</v>
      </c>
      <c r="ES202" s="2">
        <f t="shared" si="345"/>
        <v>-8.3266726846886741E-17</v>
      </c>
      <c r="ET202" s="110">
        <f>ES202*'DT-Prelim Calcs'!$C$21/EN$2/'DT-Prelim Calcs'!$C$19/'DT-Prelim Calcs'!$C$18*3.39*'DT-Prelim Calcs'!$C$20</f>
        <v>-4.5356237364894706E-15</v>
      </c>
      <c r="EU202" s="88">
        <f t="shared" si="306"/>
        <v>1</v>
      </c>
      <c r="EV202" s="110">
        <f>ET201*'DT-Prelim Calcs'!$C$11+EV201</f>
        <v>8.3892460782728335</v>
      </c>
      <c r="EW202" s="110">
        <f>EW201+0.5*ET202*'DT-Prelim Calcs'!$C$11^2+EV202*'DT-Prelim Calcs'!$C$11</f>
        <v>64.899385286479102</v>
      </c>
      <c r="EX202" s="110">
        <f>MIN('Drive Train'!$G$35-ER201*'DT-Prelim Calcs'!$C$21*'Drive Train'!$G$38,EX201+ER$2)</f>
        <v>11.10831643494341</v>
      </c>
      <c r="EY202" s="110">
        <f>'Drive Train'!$G$35-ER202*'DT-Prelim Calcs'!$C$21*'Drive Train'!$G$38</f>
        <v>11.10831643494341</v>
      </c>
      <c r="EZ202" s="1">
        <f>IF(EW202&gt;='Drive Train'!$G$30,1,0)</f>
        <v>1</v>
      </c>
      <c r="FA202" s="110">
        <f t="shared" si="346"/>
        <v>0</v>
      </c>
      <c r="FB202" s="119">
        <f>FB201+'DT-Prelim Calcs'!$C$11</f>
        <v>7.9200000000000061</v>
      </c>
      <c r="FC202" s="2">
        <f>FM202/'Drive Train'!$G$35</f>
        <v>0.87467058542861498</v>
      </c>
      <c r="FD202" s="88">
        <f>FK202*12*60/(PI() * 'Drive Train'!$G$17)/FC$2*FC202</f>
        <v>4110.8369398423247</v>
      </c>
      <c r="FE202" s="2">
        <f>('DT-Prelim Calcs'!$C$6*FC202-FD202)/('DT-Prelim Calcs'!$C$6*FC202)*'DT-Prelim Calcs'!$C$7*FC202</f>
        <v>0.24077181223899125</v>
      </c>
      <c r="FF202" s="110">
        <f>FE202/'DT-Prelim Calcs'!$C$7*('DT-Prelim Calcs'!$C$8-'DT-Prelim Calcs'!$C$9)+'DT-Prelim Calcs'!$C$9</f>
        <v>17.685372945073226</v>
      </c>
      <c r="FG202" s="110">
        <f t="shared" si="307"/>
        <v>17.685372945073226</v>
      </c>
      <c r="FH202" s="2">
        <f t="shared" si="347"/>
        <v>1.1102230246251565E-16</v>
      </c>
      <c r="FI202" s="110">
        <f>FH202*'DT-Prelim Calcs'!$C$21/FC$2/'DT-Prelim Calcs'!$C$19/'DT-Prelim Calcs'!$C$18*3.39*'DT-Prelim Calcs'!$C$20</f>
        <v>6.7347140329692135E-15</v>
      </c>
      <c r="FJ202" s="88">
        <f t="shared" si="308"/>
        <v>1</v>
      </c>
      <c r="FK202" s="110">
        <f>FI201*'DT-Prelim Calcs'!$C$11+FK201</f>
        <v>7.5332005600817276</v>
      </c>
      <c r="FL202" s="110">
        <f>FL201+0.5*FI202*'DT-Prelim Calcs'!$C$11^2+FK202*'DT-Prelim Calcs'!$C$11</f>
        <v>58.467027442168515</v>
      </c>
      <c r="FM202" s="110">
        <f>MIN('Drive Train'!$G$35-FG201*'DT-Prelim Calcs'!$C$21*'Drive Train'!$G$38,FM201+FG$2)</f>
        <v>11.10831643494341</v>
      </c>
      <c r="FN202" s="110">
        <f>'Drive Train'!$G$35-FG202*'DT-Prelim Calcs'!$C$21*'Drive Train'!$G$38</f>
        <v>11.10831643494341</v>
      </c>
      <c r="FO202" s="1">
        <f>IF(FL202&gt;='Drive Train'!$G$30,1,0)</f>
        <v>1</v>
      </c>
      <c r="FP202" s="110">
        <f t="shared" si="348"/>
        <v>0</v>
      </c>
      <c r="FQ202" s="119">
        <f>FQ201+'DT-Prelim Calcs'!$C$11</f>
        <v>7.9200000000000061</v>
      </c>
      <c r="FR202" s="2">
        <f>GB202/'Drive Train'!$G$35</f>
        <v>0.87467058542861498</v>
      </c>
      <c r="FS202" s="88">
        <f>FZ202*12*60/(PI() * 'Drive Train'!$G$17)/FR$2*FR202</f>
        <v>4110.8369398423247</v>
      </c>
      <c r="FT202" s="2">
        <f>('DT-Prelim Calcs'!$C$6*FR202-FS202)/('DT-Prelim Calcs'!$C$6*FR202)*'DT-Prelim Calcs'!$C$7*FR202</f>
        <v>0.24077181223899125</v>
      </c>
      <c r="FU202" s="110">
        <f>FT202/'DT-Prelim Calcs'!$C$7*('DT-Prelim Calcs'!$C$8-'DT-Prelim Calcs'!$C$9)+'DT-Prelim Calcs'!$C$9</f>
        <v>17.685372945073226</v>
      </c>
      <c r="FV202" s="110">
        <f t="shared" si="309"/>
        <v>17.685372945073226</v>
      </c>
      <c r="FW202" s="2">
        <f t="shared" si="349"/>
        <v>1.3877787807814457E-16</v>
      </c>
      <c r="FX202" s="110">
        <f>FW202*'DT-Prelim Calcs'!$C$21/FR$2/'DT-Prelim Calcs'!$C$19/'DT-Prelim Calcs'!$C$18*3.39*'DT-Prelim Calcs'!$C$20</f>
        <v>9.2774121882739154E-15</v>
      </c>
      <c r="FY202" s="88">
        <f t="shared" si="310"/>
        <v>1</v>
      </c>
      <c r="FZ202" s="110">
        <f>FX201*'DT-Prelim Calcs'!$C$11+FZ201</f>
        <v>6.8356819897037893</v>
      </c>
      <c r="GA202" s="110">
        <f>GA201+0.5*FX202*'DT-Prelim Calcs'!$C$11^2+FZ202*'DT-Prelim Calcs'!$C$11</f>
        <v>53.182053513747782</v>
      </c>
      <c r="GB202" s="110">
        <f>MIN('Drive Train'!$G$35-FV201*'DT-Prelim Calcs'!$C$21*'Drive Train'!$G$38,GB201+FV$2)</f>
        <v>11.10831643494341</v>
      </c>
      <c r="GC202" s="110">
        <f>'Drive Train'!$G$35-FV202*'DT-Prelim Calcs'!$C$21*'Drive Train'!$G$38</f>
        <v>11.10831643494341</v>
      </c>
      <c r="GD202" s="1">
        <f>IF(GA202&gt;='Drive Train'!$G$30,1,0)</f>
        <v>1</v>
      </c>
      <c r="GE202" s="110">
        <f t="shared" si="350"/>
        <v>0</v>
      </c>
      <c r="GF202" s="119">
        <f>GF201+'DT-Prelim Calcs'!$C$11</f>
        <v>7.9200000000000061</v>
      </c>
      <c r="GG202" s="2">
        <f>GQ202/'Drive Train'!$G$35</f>
        <v>0.87467058542791398</v>
      </c>
      <c r="GH202" s="88">
        <f>GO202*12*60/(PI() * 'Drive Train'!$G$17)/GG$2*GG202</f>
        <v>4110.8369398324166</v>
      </c>
      <c r="GI202" s="2">
        <f>('DT-Prelim Calcs'!$C$6*GG202-GH202)/('DT-Prelim Calcs'!$C$6*GG202)*'DT-Prelim Calcs'!$C$7*GG202</f>
        <v>0.24077181224039509</v>
      </c>
      <c r="GJ202" s="110">
        <f>GI202/'DT-Prelim Calcs'!$C$7*('DT-Prelim Calcs'!$C$8-'DT-Prelim Calcs'!$C$9)+'DT-Prelim Calcs'!$C$9</f>
        <v>17.68537294515885</v>
      </c>
      <c r="GK202" s="110">
        <f t="shared" si="351"/>
        <v>17.68537294515885</v>
      </c>
      <c r="GL202" s="2">
        <f t="shared" si="352"/>
        <v>1.7914003613839213E-12</v>
      </c>
      <c r="GM202" s="110">
        <f>GL202*'DT-Prelim Calcs'!$C$21/GG$2/'DT-Prelim Calcs'!$C$19/'DT-Prelim Calcs'!$C$18*3.39*'DT-Prelim Calcs'!$C$20</f>
        <v>6.6531415272841684E-11</v>
      </c>
      <c r="GN202" s="88">
        <f t="shared" si="311"/>
        <v>1</v>
      </c>
      <c r="GO202" s="110">
        <f>GM201*'DT-Prelim Calcs'!$C$11+GO201</f>
        <v>12.304227581447023</v>
      </c>
      <c r="GP202" s="110">
        <f>GP201+0.5*GM202*'DT-Prelim Calcs'!$C$11^2+GO202*'DT-Prelim Calcs'!$C$11</f>
        <v>91.371178795957789</v>
      </c>
      <c r="GQ202" s="110">
        <f>MIN('Drive Train'!$G$35-GK201*'DT-Prelim Calcs'!$C$21*'Drive Train'!$G$38,GQ201+GK$2)</f>
        <v>11.108316434934506</v>
      </c>
      <c r="GR202" s="110">
        <f>'Drive Train'!$G$35-GK202*'DT-Prelim Calcs'!$C$21*'Drive Train'!$G$38</f>
        <v>11.108316434935702</v>
      </c>
      <c r="GS202" s="1">
        <f>IF(GP202&gt;='Drive Train'!$G$30,1,0)</f>
        <v>1</v>
      </c>
      <c r="GT202" s="110">
        <f t="shared" si="353"/>
        <v>0</v>
      </c>
      <c r="GU202" s="119">
        <f>GU201+'DT-Prelim Calcs'!$C$11</f>
        <v>7.9200000000000061</v>
      </c>
      <c r="GV202" s="2">
        <f>HF202/'Drive Train'!$G$35</f>
        <v>0.87467058542811382</v>
      </c>
      <c r="GW202" s="88">
        <f>HD202*12*60/(PI() * 'Drive Train'!$G$17)/GV$2*GV202</f>
        <v>4110.8369398352415</v>
      </c>
      <c r="GX202" s="2">
        <f>('DT-Prelim Calcs'!$C$6*GV202-GW202)/('DT-Prelim Calcs'!$C$6*GV202)*'DT-Prelim Calcs'!$C$7*GV202</f>
        <v>0.24077181223999475</v>
      </c>
      <c r="GY202" s="110">
        <f>GX202/'DT-Prelim Calcs'!$C$7*('DT-Prelim Calcs'!$C$8-'DT-Prelim Calcs'!$C$9)+'DT-Prelim Calcs'!$C$9</f>
        <v>17.685372945134432</v>
      </c>
      <c r="GZ202" s="110">
        <f t="shared" si="312"/>
        <v>17.685372945134432</v>
      </c>
      <c r="HA202" s="2">
        <f t="shared" si="354"/>
        <v>1.2805589921782712E-12</v>
      </c>
      <c r="HB202" s="110">
        <f>HA202*'DT-Prelim Calcs'!$C$21/GV$2/'DT-Prelim Calcs'!$C$19/'DT-Prelim Calcs'!$C$18*3.39*'DT-Prelim Calcs'!$C$20</f>
        <v>4.7559107347821515E-11</v>
      </c>
      <c r="HC202" s="88">
        <f t="shared" si="313"/>
        <v>1</v>
      </c>
      <c r="HD202" s="110">
        <f>HB201*'DT-Prelim Calcs'!$C$11+HD201</f>
        <v>12.304227581452668</v>
      </c>
      <c r="HE202" s="110">
        <f>HE201+0.5*HB202*'DT-Prelim Calcs'!$C$11^2+HD202*'DT-Prelim Calcs'!$C$11</f>
        <v>92.038795820032448</v>
      </c>
      <c r="HF202" s="110">
        <f>MIN('Drive Train'!$G$35-GZ201*'DT-Prelim Calcs'!$C$21*'Drive Train'!$G$38,HF201+GZ$2)</f>
        <v>11.108316434937045</v>
      </c>
      <c r="HG202" s="110">
        <f>'Drive Train'!$G$35-GZ202*'DT-Prelim Calcs'!$C$21*'Drive Train'!$G$38</f>
        <v>11.108316434937901</v>
      </c>
      <c r="HH202" s="1">
        <f>IF(HE202&gt;='Drive Train'!$G$30,1,0)</f>
        <v>1</v>
      </c>
      <c r="HI202" s="110">
        <f t="shared" si="355"/>
        <v>0</v>
      </c>
      <c r="HJ202" s="119">
        <f>HJ201+'DT-Prelim Calcs'!$C$11</f>
        <v>7.9200000000000061</v>
      </c>
      <c r="HK202" s="2">
        <f>HU202/'Drive Train'!$G$35</f>
        <v>0.87467058542821063</v>
      </c>
      <c r="HL202" s="88">
        <f>HS202*12*60/(PI() * 'Drive Train'!$G$17)/HK$2*HK202</f>
        <v>4110.8369398366103</v>
      </c>
      <c r="HM202" s="2">
        <f>('DT-Prelim Calcs'!$C$6*HK202-HL202)/('DT-Prelim Calcs'!$C$6*HK202)*'DT-Prelim Calcs'!$C$7*HK202</f>
        <v>0.24077181223980082</v>
      </c>
      <c r="HN202" s="110">
        <f>HM202/'DT-Prelim Calcs'!$C$7*('DT-Prelim Calcs'!$C$8-'DT-Prelim Calcs'!$C$9)+'DT-Prelim Calcs'!$C$9</f>
        <v>17.685372945122602</v>
      </c>
      <c r="HO202" s="110">
        <f t="shared" si="314"/>
        <v>17.685372945122602</v>
      </c>
      <c r="HP202" s="2">
        <f t="shared" si="356"/>
        <v>1.0331180355649394E-12</v>
      </c>
      <c r="HQ202" s="110">
        <f>HP202*'DT-Prelim Calcs'!$C$21/HK$2/'DT-Prelim Calcs'!$C$19/'DT-Prelim Calcs'!$C$18*3.39*'DT-Prelim Calcs'!$C$20</f>
        <v>3.8369315163547971E-11</v>
      </c>
      <c r="HR202" s="88">
        <f t="shared" si="315"/>
        <v>1</v>
      </c>
      <c r="HS202" s="110">
        <f>HQ201*'DT-Prelim Calcs'!$C$11+HS201</f>
        <v>12.304227581455402</v>
      </c>
      <c r="HT202" s="110">
        <f>HT201+0.5*HQ202*'DT-Prelim Calcs'!$C$11^2+HS202*'DT-Prelim Calcs'!$C$11</f>
        <v>92.507518584826144</v>
      </c>
      <c r="HU202" s="110">
        <f>MIN('Drive Train'!$G$35-HO201*'DT-Prelim Calcs'!$C$21*'Drive Train'!$G$38,HU201+HO$2)</f>
        <v>11.108316434938274</v>
      </c>
      <c r="HV202" s="110">
        <f>'Drive Train'!$G$35-HO202*'DT-Prelim Calcs'!$C$21*'Drive Train'!$G$38</f>
        <v>11.108316434938965</v>
      </c>
      <c r="HW202" s="1">
        <f>IF(HT202&gt;='Drive Train'!$G$30,1,0)</f>
        <v>1</v>
      </c>
      <c r="HX202" s="110">
        <f t="shared" si="357"/>
        <v>0</v>
      </c>
      <c r="HY202" s="119">
        <f>HY201+'DT-Prelim Calcs'!$C$11</f>
        <v>7.9200000000000061</v>
      </c>
      <c r="HZ202" s="2">
        <f>IJ202/'Drive Train'!$G$35</f>
        <v>0.87467058542826281</v>
      </c>
      <c r="IA202" s="88">
        <f>IH202*12*60/(PI() * 'Drive Train'!$G$17)/HZ$2*HZ202</f>
        <v>4110.8369398373479</v>
      </c>
      <c r="IB202" s="2">
        <f>('DT-Prelim Calcs'!$C$6*HZ202-IA202)/('DT-Prelim Calcs'!$C$6*HZ202)*'DT-Prelim Calcs'!$C$7*HZ202</f>
        <v>0.24077181223969632</v>
      </c>
      <c r="IC202" s="110">
        <f>IB202/'DT-Prelim Calcs'!$C$7*('DT-Prelim Calcs'!$C$8-'DT-Prelim Calcs'!$C$9)+'DT-Prelim Calcs'!$C$9</f>
        <v>17.685372945116228</v>
      </c>
      <c r="ID202" s="110">
        <f t="shared" si="316"/>
        <v>17.685372945116228</v>
      </c>
      <c r="IE202" s="2">
        <f t="shared" si="358"/>
        <v>8.9980800588307375E-13</v>
      </c>
      <c r="IF202" s="110">
        <f>IE202*'DT-Prelim Calcs'!$C$21/HZ$2/'DT-Prelim Calcs'!$C$19/'DT-Prelim Calcs'!$C$18*3.39*'DT-Prelim Calcs'!$C$20</f>
        <v>3.3418269525739119E-11</v>
      </c>
      <c r="IG202" s="88">
        <f t="shared" si="317"/>
        <v>1</v>
      </c>
      <c r="IH202" s="110">
        <f>IF201*'DT-Prelim Calcs'!$C$11+IH201</f>
        <v>12.304227581456875</v>
      </c>
      <c r="II202" s="110">
        <f>II201+0.5*IF202*'DT-Prelim Calcs'!$C$11^2+IH202*'DT-Prelim Calcs'!$C$11</f>
        <v>92.836583956094643</v>
      </c>
      <c r="IJ202" s="110">
        <f>MIN('Drive Train'!$G$35-ID201*'DT-Prelim Calcs'!$C$21*'Drive Train'!$G$38,IJ201+ID$2)</f>
        <v>11.108316434938937</v>
      </c>
      <c r="IK202" s="110">
        <f>'Drive Train'!$G$35-ID202*'DT-Prelim Calcs'!$C$21*'Drive Train'!$G$38</f>
        <v>11.108316434939539</v>
      </c>
      <c r="IL202" s="1">
        <f>IF(II202&gt;='Drive Train'!$G$30,1,0)</f>
        <v>1</v>
      </c>
      <c r="IM202" s="110">
        <f t="shared" si="359"/>
        <v>0</v>
      </c>
      <c r="IN202" s="119">
        <f>IN201+'DT-Prelim Calcs'!$C$11</f>
        <v>7.9200000000000061</v>
      </c>
      <c r="IO202" s="2">
        <f>IY202/'Drive Train'!$G$35</f>
        <v>0.87467058542829323</v>
      </c>
      <c r="IP202" s="88">
        <f>IW202*12*60/(PI() * 'Drive Train'!$G$17)/IO$2*IO202</f>
        <v>4110.836939837779</v>
      </c>
      <c r="IQ202" s="2">
        <f>('DT-Prelim Calcs'!$C$6*IO202-IP202)/('DT-Prelim Calcs'!$C$6*IO202)*'DT-Prelim Calcs'!$C$7*IO202</f>
        <v>0.24077181223963506</v>
      </c>
      <c r="IR202" s="110">
        <f>IQ202/'DT-Prelim Calcs'!$C$7*('DT-Prelim Calcs'!$C$8-'DT-Prelim Calcs'!$C$9)+'DT-Prelim Calcs'!$C$9</f>
        <v>17.685372945112494</v>
      </c>
      <c r="IS202" s="110">
        <f t="shared" si="318"/>
        <v>17.685372945112494</v>
      </c>
      <c r="IT202" s="2">
        <f t="shared" si="360"/>
        <v>8.2167606052507836E-13</v>
      </c>
      <c r="IU202" s="110">
        <f>IT202*'DT-Prelim Calcs'!$C$21/IO$2/'DT-Prelim Calcs'!$C$19/'DT-Prelim Calcs'!$C$18*3.39*'DT-Prelim Calcs'!$C$20</f>
        <v>3.0516501157962337E-11</v>
      </c>
      <c r="IV202" s="88">
        <f t="shared" si="319"/>
        <v>1</v>
      </c>
      <c r="IW202" s="110">
        <f>IU201*'DT-Prelim Calcs'!$C$11+IW201</f>
        <v>12.304227581457738</v>
      </c>
      <c r="IX202" s="110">
        <f>IX201+0.5*IU202*'DT-Prelim Calcs'!$C$11^2+IW202*'DT-Prelim Calcs'!$C$11</f>
        <v>93.06930173755137</v>
      </c>
      <c r="IY202" s="110">
        <f>MIN('Drive Train'!$G$35-IS201*'DT-Prelim Calcs'!$C$21*'Drive Train'!$G$38,IY201+IS$2)</f>
        <v>11.108316434939324</v>
      </c>
      <c r="IZ202" s="110">
        <f>'Drive Train'!$G$35-IS202*'DT-Prelim Calcs'!$C$21*'Drive Train'!$G$38</f>
        <v>11.108316434939875</v>
      </c>
      <c r="JA202" s="1">
        <f>IF(IX202&gt;='Drive Train'!$G$30,1,0)</f>
        <v>1</v>
      </c>
      <c r="JB202" s="110">
        <f t="shared" si="361"/>
        <v>0</v>
      </c>
      <c r="JC202" s="119">
        <f>JC201+'DT-Prelim Calcs'!$C$11</f>
        <v>7.9200000000000061</v>
      </c>
      <c r="JD202" s="2">
        <f>JN202/'Drive Train'!$G$35</f>
        <v>0.87467058542831122</v>
      </c>
      <c r="JE202" s="88">
        <f>JL202*12*60/(PI() * 'Drive Train'!$G$17)/JD$2*JD202</f>
        <v>4110.8369398380328</v>
      </c>
      <c r="JF202" s="2">
        <f>('DT-Prelim Calcs'!$C$6*JD202-JE202)/('DT-Prelim Calcs'!$C$6*JD202)*'DT-Prelim Calcs'!$C$7*JD202</f>
        <v>0.24077181223959923</v>
      </c>
      <c r="JG202" s="110">
        <f>JF202/'DT-Prelim Calcs'!$C$7*('DT-Prelim Calcs'!$C$8-'DT-Prelim Calcs'!$C$9)+'DT-Prelim Calcs'!$C$9</f>
        <v>17.685372945110309</v>
      </c>
      <c r="JH202" s="110">
        <f t="shared" si="320"/>
        <v>17.685372945110309</v>
      </c>
      <c r="JI202" s="2">
        <f t="shared" si="362"/>
        <v>7.7593487191052191E-13</v>
      </c>
      <c r="JJ202" s="110">
        <f>JI202*'DT-Prelim Calcs'!$C$21/JD$2/'DT-Prelim Calcs'!$C$19/'DT-Prelim Calcs'!$C$18*3.39*'DT-Prelim Calcs'!$C$20</f>
        <v>2.8817703903931738E-11</v>
      </c>
      <c r="JK202" s="88">
        <f t="shared" si="321"/>
        <v>1</v>
      </c>
      <c r="JL202" s="110">
        <f>JJ201*'DT-Prelim Calcs'!$C$11+JL201</f>
        <v>12.304227581458244</v>
      </c>
      <c r="JM202" s="110">
        <f>JM201+0.5*JJ202*'DT-Prelim Calcs'!$C$11^2+JL202*'DT-Prelim Calcs'!$C$11</f>
        <v>93.226934481712306</v>
      </c>
      <c r="JN202" s="110">
        <f>MIN('Drive Train'!$G$35-JH201*'DT-Prelim Calcs'!$C$21*'Drive Train'!$G$38,JN201+JH$2)</f>
        <v>11.108316434939551</v>
      </c>
      <c r="JO202" s="110">
        <f>'Drive Train'!$G$35-JH202*'DT-Prelim Calcs'!$C$21*'Drive Train'!$G$38</f>
        <v>11.108316434940072</v>
      </c>
      <c r="JP202" s="1">
        <f>IF(JM202&gt;='Drive Train'!$G$30,1,0)</f>
        <v>1</v>
      </c>
      <c r="JQ202" s="110">
        <f>MIN(JG202,'DT-Prelim Calcs'!$C$10)*'DT-Prelim Calcs'!$C$11*1000/60/60*(1-JP202)</f>
        <v>0</v>
      </c>
      <c r="JR202" s="119">
        <f>JR201+'DT-Prelim Calcs'!$C$11</f>
        <v>7.9200000000000061</v>
      </c>
      <c r="JS202" s="2">
        <f>KC202/'Drive Train'!$G$35</f>
        <v>0.87467058542831788</v>
      </c>
      <c r="JT202" s="88">
        <f>KA202*12*60/(PI() * 'Drive Train'!$G$17)/JS$2*JS202</f>
        <v>4110.8369398381255</v>
      </c>
      <c r="JU202" s="2">
        <f>('DT-Prelim Calcs'!$C$6*JS202-JT202)/('DT-Prelim Calcs'!$C$6*JS202)*'DT-Prelim Calcs'!$C$7*JS202</f>
        <v>0.24077181223958632</v>
      </c>
      <c r="JV202" s="110">
        <f>JU202/'DT-Prelim Calcs'!$C$7*('DT-Prelim Calcs'!$C$8-'DT-Prelim Calcs'!$C$9)+'DT-Prelim Calcs'!$C$9</f>
        <v>17.685372945109521</v>
      </c>
      <c r="JW202" s="110">
        <f t="shared" si="322"/>
        <v>17.685372945109521</v>
      </c>
      <c r="JX202" s="2">
        <f t="shared" si="363"/>
        <v>7.594203044192227E-13</v>
      </c>
      <c r="JY202" s="110">
        <f>JX202*'DT-Prelim Calcs'!$C$21/JS$2/'DT-Prelim Calcs'!$C$19/'DT-Prelim Calcs'!$C$18*3.39*'DT-Prelim Calcs'!$C$20</f>
        <v>2.8204363875929182E-11</v>
      </c>
      <c r="JZ202" s="88">
        <f t="shared" si="323"/>
        <v>1</v>
      </c>
      <c r="KA202" s="110">
        <f>JY201*'DT-Prelim Calcs'!$C$11+KA201</f>
        <v>12.304227581458431</v>
      </c>
      <c r="KB202" s="110">
        <f>KB201+0.5*JY202*'DT-Prelim Calcs'!$C$11^2+KA202*'DT-Prelim Calcs'!$C$11</f>
        <v>93.28902456504423</v>
      </c>
      <c r="KC202" s="110">
        <f>MIN('Drive Train'!$G$35-JW201*'DT-Prelim Calcs'!$C$21*'Drive Train'!$G$38,KC201+JW$2)</f>
        <v>11.108316434939637</v>
      </c>
      <c r="KD202" s="110">
        <f>'Drive Train'!$G$35-JW202*'DT-Prelim Calcs'!$C$21*'Drive Train'!$G$38</f>
        <v>11.108316434940143</v>
      </c>
      <c r="KE202" s="1">
        <f>IF(KB202&gt;='Drive Train'!$G$30,1,0)</f>
        <v>1</v>
      </c>
      <c r="KF202" s="110">
        <f>MIN(JV202,'DT-Prelim Calcs'!$C$10)*'DT-Prelim Calcs'!$C$11*1000/60/60*(1-KE202)</f>
        <v>0</v>
      </c>
      <c r="KG202" s="119">
        <f>KG201+'DT-Prelim Calcs'!$C$11</f>
        <v>7.9200000000000061</v>
      </c>
      <c r="KH202" s="2">
        <f>KR202/'Drive Train'!$G$35</f>
        <v>0.87467058542831733</v>
      </c>
      <c r="KI202" s="88">
        <f>KP202*12*60/(PI() * 'Drive Train'!$G$17)/KH$2*KH202</f>
        <v>4110.8369398381183</v>
      </c>
      <c r="KJ202" s="2">
        <f>('DT-Prelim Calcs'!$C$6*KH202-KI202)/('DT-Prelim Calcs'!$C$6*KH202)*'DT-Prelim Calcs'!$C$7*KH202</f>
        <v>0.24077181223958721</v>
      </c>
      <c r="KK202" s="110">
        <f>KJ202/'DT-Prelim Calcs'!$C$7*('DT-Prelim Calcs'!$C$8-'DT-Prelim Calcs'!$C$9)+'DT-Prelim Calcs'!$C$9</f>
        <v>17.685372945109577</v>
      </c>
      <c r="KL202" s="110">
        <f t="shared" si="324"/>
        <v>17.685372945109577</v>
      </c>
      <c r="KM202" s="2">
        <f t="shared" si="364"/>
        <v>7.6058603859507912E-13</v>
      </c>
      <c r="KN202" s="110">
        <f>KM202*'DT-Prelim Calcs'!$C$21/KH$2/'DT-Prelim Calcs'!$C$19/'DT-Prelim Calcs'!$C$18*3.39*'DT-Prelim Calcs'!$C$20</f>
        <v>2.8247658466141124E-11</v>
      </c>
      <c r="KO202" s="88">
        <f t="shared" si="325"/>
        <v>1</v>
      </c>
      <c r="KP202" s="110">
        <f>KN201*'DT-Prelim Calcs'!$C$11+KP201</f>
        <v>12.304227581458417</v>
      </c>
      <c r="KQ202" s="110">
        <f>KQ201+0.5*KN202*'DT-Prelim Calcs'!$C$11^2+KP202*'DT-Prelim Calcs'!$C$11</f>
        <v>93.284469129085309</v>
      </c>
      <c r="KR202" s="110">
        <f>MIN('Drive Train'!$G$35-KL201*'DT-Prelim Calcs'!$C$21*'Drive Train'!$G$38,KR201+KL$2)</f>
        <v>11.10831643493963</v>
      </c>
      <c r="KS202" s="110">
        <f>'Drive Train'!$G$35-KL202*'DT-Prelim Calcs'!$C$21*'Drive Train'!$G$38</f>
        <v>11.108316434940138</v>
      </c>
      <c r="KT202" s="1">
        <f>IF(KQ202&gt;='Drive Train'!$G$30,1,0)</f>
        <v>1</v>
      </c>
      <c r="KU202" s="110">
        <f>MIN(KK202,'DT-Prelim Calcs'!$C$10)*'DT-Prelim Calcs'!$C$11*1000/60/60*(1-KT202)</f>
        <v>0</v>
      </c>
      <c r="KV202" s="119">
        <f>KV201+'DT-Prelim Calcs'!$C$11</f>
        <v>7.9200000000000061</v>
      </c>
      <c r="KW202" s="2">
        <f>LG202/'Drive Train'!$G$35</f>
        <v>0.87467058542831788</v>
      </c>
      <c r="KX202" s="88">
        <f>LE202*12*60/(PI() * 'Drive Train'!$G$17)/KW$2*KW202</f>
        <v>4110.8369398381255</v>
      </c>
      <c r="KY202" s="2">
        <f>('DT-Prelim Calcs'!$C$6*KW202-KX202)/('DT-Prelim Calcs'!$C$6*KW202)*'DT-Prelim Calcs'!$C$7*KW202</f>
        <v>0.24077181223958632</v>
      </c>
      <c r="KZ202" s="110">
        <f>KY202/'DT-Prelim Calcs'!$C$7*('DT-Prelim Calcs'!$C$8-'DT-Prelim Calcs'!$C$9)+'DT-Prelim Calcs'!$C$9</f>
        <v>17.685372945109521</v>
      </c>
      <c r="LA202" s="110">
        <f t="shared" si="326"/>
        <v>17.685372945109521</v>
      </c>
      <c r="LB202" s="2">
        <f t="shared" si="365"/>
        <v>7.594203044192227E-13</v>
      </c>
      <c r="LC202" s="110">
        <f>LB202*'DT-Prelim Calcs'!$C$21/KW$2/'DT-Prelim Calcs'!$C$19/'DT-Prelim Calcs'!$C$18*3.39*'DT-Prelim Calcs'!$C$20</f>
        <v>2.8204363875929182E-11</v>
      </c>
      <c r="LD202" s="88">
        <f t="shared" si="327"/>
        <v>1</v>
      </c>
      <c r="LE202" s="110">
        <f>LC201*'DT-Prelim Calcs'!$C$11+LE201</f>
        <v>12.304227581458431</v>
      </c>
      <c r="LF202" s="110">
        <f>LF201+0.5*LC202*'DT-Prelim Calcs'!$C$11^2+LE202*'DT-Prelim Calcs'!$C$11</f>
        <v>93.288809480568816</v>
      </c>
      <c r="LG202" s="110">
        <f>MIN('Drive Train'!$G$35-LA201*'DT-Prelim Calcs'!$C$21*'Drive Train'!$G$38,LG201+LA$2)</f>
        <v>11.108316434939637</v>
      </c>
      <c r="LH202" s="110">
        <f>'Drive Train'!$G$35-LA202*'DT-Prelim Calcs'!$C$21*'Drive Train'!$G$38</f>
        <v>11.108316434940143</v>
      </c>
      <c r="LI202" s="1">
        <f>IF(LF202&gt;='Drive Train'!$G$30,1,0)</f>
        <v>1</v>
      </c>
      <c r="LJ202" s="110">
        <f>MIN(KZ202,'DT-Prelim Calcs'!$C$10)*'DT-Prelim Calcs'!$C$11*1000/60/60*(1-LI202)</f>
        <v>0</v>
      </c>
      <c r="LK202" s="119">
        <f>LK201+'DT-Prelim Calcs'!$C$11</f>
        <v>7.9200000000000061</v>
      </c>
      <c r="LL202" s="2">
        <f>LV202/'Drive Train'!$G$35</f>
        <v>0.87467058542831766</v>
      </c>
      <c r="LM202" s="88">
        <f>LT202*12*60/(PI() * 'Drive Train'!$G$17)/LL$2*LL202</f>
        <v>4110.836939838121</v>
      </c>
      <c r="LN202" s="2">
        <f>('DT-Prelim Calcs'!$C$6*LL202-LM202)/('DT-Prelim Calcs'!$C$6*LL202)*'DT-Prelim Calcs'!$C$7*LL202</f>
        <v>0.24077181223958699</v>
      </c>
      <c r="LO202" s="110">
        <f>LN202/'DT-Prelim Calcs'!$C$7*('DT-Prelim Calcs'!$C$8-'DT-Prelim Calcs'!$C$9)+'DT-Prelim Calcs'!$C$9</f>
        <v>17.685372945109563</v>
      </c>
      <c r="LP202" s="110">
        <f t="shared" si="328"/>
        <v>17.685372945109563</v>
      </c>
      <c r="LQ202" s="2">
        <f t="shared" si="366"/>
        <v>7.6030848283892283E-13</v>
      </c>
      <c r="LR202" s="110">
        <f>LQ202*'DT-Prelim Calcs'!$C$21/LL$2/'DT-Prelim Calcs'!$C$19/'DT-Prelim Calcs'!$C$18*3.39*'DT-Prelim Calcs'!$C$20</f>
        <v>2.8237350230376379E-11</v>
      </c>
      <c r="LS202" s="88">
        <f t="shared" si="329"/>
        <v>1</v>
      </c>
      <c r="LT202" s="110">
        <f>LR201*'DT-Prelim Calcs'!$C$11+LT201</f>
        <v>12.30422758145842</v>
      </c>
      <c r="LU202" s="110">
        <f>LU201+0.5*LR202*'DT-Prelim Calcs'!$C$11^2+LT202*'DT-Prelim Calcs'!$C$11</f>
        <v>93.285933896850494</v>
      </c>
      <c r="LV202" s="110">
        <f>MIN('Drive Train'!$G$35-LP201*'DT-Prelim Calcs'!$C$21*'Drive Train'!$G$38,LV201+LP$2)</f>
        <v>11.108316434939633</v>
      </c>
      <c r="LW202" s="110">
        <f>'Drive Train'!$G$35-LP202*'DT-Prelim Calcs'!$C$21*'Drive Train'!$G$38</f>
        <v>11.108316434940139</v>
      </c>
      <c r="LX202" s="1">
        <f>IF(LU202&gt;='Drive Train'!$G$30,1,0)</f>
        <v>1</v>
      </c>
      <c r="LY202" s="110">
        <f>MIN(LO202,'DT-Prelim Calcs'!$C$10)*'DT-Prelim Calcs'!$C$11*1000/60/60*(1-LX202)</f>
        <v>0</v>
      </c>
      <c r="LZ202" s="119">
        <f>LZ201+'DT-Prelim Calcs'!$C$11</f>
        <v>7.9200000000000061</v>
      </c>
    </row>
    <row r="203" spans="18:338" x14ac:dyDescent="0.2">
      <c r="R203" s="119">
        <f>R202+'DT-Prelim Calcs'!$C$11</f>
        <v>7.9600000000000062</v>
      </c>
      <c r="S203" s="2">
        <f>AG203/'Drive Train'!$G$35</f>
        <v>0</v>
      </c>
      <c r="T203" s="88">
        <f>AE203*12*60/(PI() * 'Drive Train'!$G$17)/S$2*ABS(S203)</f>
        <v>0</v>
      </c>
      <c r="U203" s="2">
        <f>IF(OR(AD202=1,AND($C$32=Motors!$C$28,'DT-Prelim Calcs'!AI202=1)),0,IF(AG203=0,-(V202+$C$9)/($C$8-$C$9)*$C$7,($C$6*S203-T203)/($C$6*S203)*$C$7*S203))</f>
        <v>0</v>
      </c>
      <c r="V203" s="110">
        <f>IF(AND(AD202=1,AI202=1),0,ABS(U203/$C$7*($C$8-$C$9)+$C$9) *'Drive Train'!$K$55 + V202*(1-'Drive Train'!$K$55))</f>
        <v>0</v>
      </c>
      <c r="W203" s="110">
        <f t="shared" si="282"/>
        <v>0</v>
      </c>
      <c r="X203" s="2">
        <f>MAX(MIN(IF(AND(AI202=1,AG203&lt;0),-1,1)*(W203-$C$9)/($C$8-$C$9)*$C$7-$C$29*AE203/T$2 -  AI202*$C$29/2,X$2),MAX(X$4:X202)*-1)</f>
        <v>-0.19877611615902296</v>
      </c>
      <c r="Y203" s="110">
        <f t="shared" si="283"/>
        <v>0</v>
      </c>
      <c r="Z203" s="110">
        <f t="shared" si="284"/>
        <v>0</v>
      </c>
      <c r="AA203" s="110">
        <f t="shared" si="285"/>
        <v>0</v>
      </c>
      <c r="AB203" s="110" t="e">
        <f t="shared" si="286"/>
        <v>#N/A</v>
      </c>
      <c r="AC203" s="88">
        <f t="shared" si="330"/>
        <v>0</v>
      </c>
      <c r="AD203" s="1">
        <f t="shared" si="287"/>
        <v>1</v>
      </c>
      <c r="AE203" s="110">
        <f t="shared" si="288"/>
        <v>0</v>
      </c>
      <c r="AF203" s="110" t="e">
        <f t="shared" si="289"/>
        <v>#N/A</v>
      </c>
      <c r="AG203" s="110">
        <f>IF(AI202=0,MIN('Drive Train'!$G$35-W202*$C$21*'Drive Train'!$G$38,AG202+W$2)-$C$3,IF(AE202-1&lt;=0,0,IF($C$32=Motors!$C$26,MAX(ABS('Drive Train'!$G$35-W202*$C$21*'Drive Train'!$G$38)*-1,AG202-W$2),MAX(0,ABS('Drive Train'!$G$35-W202*$C$21*'Drive Train'!$G$38)*-1,AG202-W$2))))</f>
        <v>0</v>
      </c>
      <c r="AH203" s="110">
        <f>'Drive Train'!$G$35-ABS(W203)*'DT-Prelim Calcs'!$C$21*'Drive Train'!$G$38</f>
        <v>12.7</v>
      </c>
      <c r="AI203" s="1">
        <f>IF(AJ203&gt;='Drive Train'!$G$30,1,0)</f>
        <v>1</v>
      </c>
      <c r="AJ203" s="110">
        <f>AJ202+0.5*Y203*'DT-Prelim Calcs'!$C$11^2+AE203*'DT-Prelim Calcs'!$C$11</f>
        <v>27.383415475911544</v>
      </c>
      <c r="AK203" s="110">
        <f t="shared" si="290"/>
        <v>0</v>
      </c>
      <c r="AL203" s="119">
        <f>AL202+'DT-Prelim Calcs'!$C$11</f>
        <v>7.9600000000000062</v>
      </c>
      <c r="AM203" s="2">
        <f>AW203/'Drive Train'!$G$35</f>
        <v>0.83160805843035646</v>
      </c>
      <c r="AN203" s="88">
        <f>AU203*12*60/(PI() * 'Drive Train'!$G$17)/AM$2*AM203</f>
        <v>3451.3241088678114</v>
      </c>
      <c r="AO203" s="2">
        <f>('DT-Prelim Calcs'!$C$6*AM203-AN203)/('DT-Prelim Calcs'!$C$6*AM203)*'DT-Prelim Calcs'!$C$7*AM203</f>
        <v>0.33928534295125229</v>
      </c>
      <c r="AP203" s="110">
        <f>AO203/'DT-Prelim Calcs'!$C$7*('DT-Prelim Calcs'!$C$8-'DT-Prelim Calcs'!$C$9)+'DT-Prelim Calcs'!$C$9</f>
        <v>23.693999640998371</v>
      </c>
      <c r="AQ203" s="110">
        <f t="shared" si="291"/>
        <v>23.693999640998371</v>
      </c>
      <c r="AR203" s="2">
        <f t="shared" si="331"/>
        <v>0.12667373645121296</v>
      </c>
      <c r="AS203" s="110">
        <f>AR203*'DT-Prelim Calcs'!$C$21/AM$2/'DT-Prelim Calcs'!$C$19/'DT-Prelim Calcs'!$C$18*3.39*'DT-Prelim Calcs'!$C$20</f>
        <v>1.4113734392942825</v>
      </c>
      <c r="AT203" s="88">
        <f t="shared" si="292"/>
        <v>1</v>
      </c>
      <c r="AU203" s="110">
        <f>AS202*'DT-Prelim Calcs'!$C$11+AU202</f>
        <v>36.217163026834179</v>
      </c>
      <c r="AV203" s="110">
        <f>AV202+0.5*AS203*'DT-Prelim Calcs'!$C$11^2+AU203*'DT-Prelim Calcs'!$C$11</f>
        <v>187.19444881002832</v>
      </c>
      <c r="AW203" s="110">
        <f>MIN('Drive Train'!$G$35-AQ202*'DT-Prelim Calcs'!$C$21*'Drive Train'!$G$38,AW202+AQ$2)</f>
        <v>10.561422342065526</v>
      </c>
      <c r="AX203" s="110">
        <f>'Drive Train'!$G$35-AQ203*'DT-Prelim Calcs'!$C$21*'Drive Train'!$G$38</f>
        <v>10.567540032310145</v>
      </c>
      <c r="AY203" s="1">
        <f>IF(AV203&gt;='Drive Train'!$G$30,1,0)</f>
        <v>1</v>
      </c>
      <c r="AZ203" s="110">
        <f t="shared" si="332"/>
        <v>0</v>
      </c>
      <c r="BA203" s="119">
        <f>BA202+'DT-Prelim Calcs'!$C$11</f>
        <v>7.9600000000000062</v>
      </c>
      <c r="BB203" s="2">
        <f>BL203/'Drive Train'!$G$35</f>
        <v>0.87322577515046107</v>
      </c>
      <c r="BC203" s="88">
        <f>BJ203*12*60/(PI() * 'Drive Train'!$G$17)/BB$2*BB203</f>
        <v>4088.962734758979</v>
      </c>
      <c r="BD203" s="2">
        <f>('DT-Prelim Calcs'!$C$6*BB203-BC203)/('DT-Prelim Calcs'!$C$6*BB203)*'DT-Prelim Calcs'!$C$7*BB203</f>
        <v>0.24401590186451985</v>
      </c>
      <c r="BE203" s="110">
        <f>BD203/'DT-Prelim Calcs'!$C$7*('DT-Prelim Calcs'!$C$8-'DT-Prelim Calcs'!$C$9)+'DT-Prelim Calcs'!$C$9</f>
        <v>17.883239404502628</v>
      </c>
      <c r="BF203" s="110">
        <f t="shared" si="293"/>
        <v>17.883239404502628</v>
      </c>
      <c r="BG203" s="2">
        <f t="shared" si="333"/>
        <v>4.1290090762268195E-3</v>
      </c>
      <c r="BH203" s="110">
        <f>BG203*'DT-Prelim Calcs'!$C$21/BB$2/'DT-Prelim Calcs'!$C$19/'DT-Prelim Calcs'!$C$18*3.39*'DT-Prelim Calcs'!$C$20</f>
        <v>7.1562700855431913E-2</v>
      </c>
      <c r="BI203" s="88">
        <f t="shared" si="294"/>
        <v>1</v>
      </c>
      <c r="BJ203" s="110">
        <f>BH202*'DT-Prelim Calcs'!$C$11+BJ202</f>
        <v>26.269297074540809</v>
      </c>
      <c r="BK203" s="110">
        <f>BK202+0.5*BH203*'DT-Prelim Calcs'!$C$11^2+BJ203*'DT-Prelim Calcs'!$C$11</f>
        <v>169.06078844726133</v>
      </c>
      <c r="BL203" s="110">
        <f>MIN('Drive Train'!$G$35-BF202*'DT-Prelim Calcs'!$C$21*'Drive Train'!$G$38,BL202+BF$2)</f>
        <v>11.089967344410855</v>
      </c>
      <c r="BM203" s="110">
        <f>'Drive Train'!$G$35-BF203*'DT-Prelim Calcs'!$C$21*'Drive Train'!$G$38</f>
        <v>11.090508453594763</v>
      </c>
      <c r="BN203" s="1">
        <f>IF(BK203&gt;='Drive Train'!$G$30,1,0)</f>
        <v>1</v>
      </c>
      <c r="BO203" s="110">
        <f t="shared" si="334"/>
        <v>0</v>
      </c>
      <c r="BP203" s="119">
        <f>BP202+'DT-Prelim Calcs'!$C$11</f>
        <v>7.9600000000000062</v>
      </c>
      <c r="BQ203" s="2">
        <f>CA203/'Drive Train'!$G$35</f>
        <v>0.87466165358636105</v>
      </c>
      <c r="BR203" s="88">
        <f>BY203*12*60/(PI() * 'Drive Train'!$G$17)/BQ$2*BQ203</f>
        <v>4110.7038412129741</v>
      </c>
      <c r="BS203" s="2">
        <f>('DT-Prelim Calcs'!$C$6*BQ203-BR203)/('DT-Prelim Calcs'!$C$6*BQ203)*'DT-Prelim Calcs'!$C$7*BQ203</f>
        <v>0.24079135345569141</v>
      </c>
      <c r="BT203" s="110">
        <f>BS203/'DT-Prelim Calcs'!$C$7*('DT-Prelim Calcs'!$C$8-'DT-Prelim Calcs'!$C$9)+'DT-Prelim Calcs'!$C$9</f>
        <v>17.686564820701747</v>
      </c>
      <c r="BU203" s="110">
        <f t="shared" si="295"/>
        <v>17.686564820701747</v>
      </c>
      <c r="BV203" s="2">
        <f t="shared" si="335"/>
        <v>2.4878180039544784E-5</v>
      </c>
      <c r="BW203" s="110">
        <f>BV203*'DT-Prelim Calcs'!$C$21/BQ$2/'DT-Prelim Calcs'!$C$19/'DT-Prelim Calcs'!$C$18*3.39*'DT-Prelim Calcs'!$C$20</f>
        <v>5.8517404780713894E-4</v>
      </c>
      <c r="BX203" s="88">
        <f t="shared" si="296"/>
        <v>1</v>
      </c>
      <c r="BY203" s="110">
        <f>BW202*'DT-Prelim Calcs'!$C$11+BY202</f>
        <v>19.427297123958724</v>
      </c>
      <c r="BZ203" s="110">
        <f>BZ202+0.5*BW203*'DT-Prelim Calcs'!$C$11^2+BY203*'DT-Prelim Calcs'!$C$11</f>
        <v>138.40193524541232</v>
      </c>
      <c r="CA203" s="110">
        <f>MIN('Drive Train'!$G$35-BU202*'DT-Prelim Calcs'!$C$21*'Drive Train'!$G$38,CA202+BU$2)</f>
        <v>11.108203000546785</v>
      </c>
      <c r="CB203" s="110">
        <f>'Drive Train'!$G$35-BU203*'DT-Prelim Calcs'!$C$21*'Drive Train'!$G$38</f>
        <v>11.108209166136842</v>
      </c>
      <c r="CC203" s="1">
        <f>IF(BZ203&gt;='Drive Train'!$G$30,1,0)</f>
        <v>1</v>
      </c>
      <c r="CD203" s="110">
        <f t="shared" si="336"/>
        <v>0</v>
      </c>
      <c r="CE203" s="119">
        <f>CE202+'DT-Prelim Calcs'!$C$11</f>
        <v>7.9600000000000062</v>
      </c>
      <c r="CF203" s="2">
        <f>CP203/'Drive Train'!$G$35</f>
        <v>0.87467057535795933</v>
      </c>
      <c r="CG203" s="88">
        <f>CN203*12*60/(PI() * 'Drive Train'!$G$17)/CF$2*CF203</f>
        <v>4110.8367928718853</v>
      </c>
      <c r="CH203" s="2">
        <f>('DT-Prelim Calcs'!$C$6*CF203-CG203)/('DT-Prelim Calcs'!$C$6*CF203)*'DT-Prelim Calcs'!$C$7*CF203</f>
        <v>0.24077183352366813</v>
      </c>
      <c r="CI203" s="110">
        <f>CH203/'DT-Prelim Calcs'!$C$7*('DT-Prelim Calcs'!$C$8-'DT-Prelim Calcs'!$C$9)+'DT-Prelim Calcs'!$C$9</f>
        <v>17.685374243287562</v>
      </c>
      <c r="CJ203" s="110">
        <f t="shared" si="297"/>
        <v>17.685374243287562</v>
      </c>
      <c r="CK203" s="2">
        <f t="shared" si="337"/>
        <v>2.71205754243109E-8</v>
      </c>
      <c r="CL203" s="110">
        <f>CK203*'DT-Prelim Calcs'!$C$21/CF$2/'DT-Prelim Calcs'!$C$19/'DT-Prelim Calcs'!$C$18*3.39*'DT-Prelim Calcs'!$C$20</f>
        <v>8.0579207412878355E-7</v>
      </c>
      <c r="CM203" s="88">
        <f t="shared" si="298"/>
        <v>1</v>
      </c>
      <c r="CN203" s="110">
        <f>CL202*'DT-Prelim Calcs'!$C$11+CN202</f>
        <v>15.380284104041641</v>
      </c>
      <c r="CO203" s="110">
        <f>CO202+0.5*CL203*'DT-Prelim Calcs'!$C$11^2+CN203*'DT-Prelim Calcs'!$C$11</f>
        <v>114.39799029848729</v>
      </c>
      <c r="CP203" s="110">
        <f>MIN('Drive Train'!$G$35-CJ202*'DT-Prelim Calcs'!$C$21*'Drive Train'!$G$38,CP202+CJ$2)</f>
        <v>11.108316307046083</v>
      </c>
      <c r="CQ203" s="110">
        <f>'Drive Train'!$G$35-CJ203*'DT-Prelim Calcs'!$C$21*'Drive Train'!$G$38</f>
        <v>11.108316318104119</v>
      </c>
      <c r="CR203" s="1">
        <f>IF(CO203&gt;='Drive Train'!$G$30,1,0)</f>
        <v>1</v>
      </c>
      <c r="CS203" s="110">
        <f t="shared" si="338"/>
        <v>0</v>
      </c>
      <c r="CT203" s="119">
        <f>CT202+'DT-Prelim Calcs'!$C$11</f>
        <v>7.9600000000000062</v>
      </c>
      <c r="CU203" s="2">
        <f>DE203/'Drive Train'!$G$35</f>
        <v>0.87467058542678189</v>
      </c>
      <c r="CV203" s="88">
        <f>DC203*12*60/(PI() * 'Drive Train'!$G$17)/CU$2*CU203</f>
        <v>4110.8369398162622</v>
      </c>
      <c r="CW203" s="2">
        <f>('DT-Prelim Calcs'!$C$6*CU203-CV203)/('DT-Prelim Calcs'!$C$6*CU203)*'DT-Prelim Calcs'!$C$7*CU203</f>
        <v>0.24077181224269914</v>
      </c>
      <c r="CX203" s="110">
        <f>CW203/'DT-Prelim Calcs'!$C$7*('DT-Prelim Calcs'!$C$8-'DT-Prelim Calcs'!$C$9)+'DT-Prelim Calcs'!$C$9</f>
        <v>17.685372945299381</v>
      </c>
      <c r="CY203" s="110">
        <f t="shared" si="299"/>
        <v>17.685372945299381</v>
      </c>
      <c r="CZ203" s="2">
        <f t="shared" si="339"/>
        <v>4.72991090738617E-12</v>
      </c>
      <c r="DA203" s="110">
        <f>CZ203*'DT-Prelim Calcs'!$C$21/CU$2/'DT-Prelim Calcs'!$C$19/'DT-Prelim Calcs'!$C$18*3.39*'DT-Prelim Calcs'!$C$20</f>
        <v>1.6981021353321987E-10</v>
      </c>
      <c r="DB203" s="88">
        <f t="shared" si="300"/>
        <v>1</v>
      </c>
      <c r="DC203" s="110">
        <f>DA202*'DT-Prelim Calcs'!$C$11+DC202</f>
        <v>12.728511291118551</v>
      </c>
      <c r="DD203" s="110">
        <f>DD202+0.5*DA203*'DT-Prelim Calcs'!$C$11^2+DC203*'DT-Prelim Calcs'!$C$11</f>
        <v>96.709518212246167</v>
      </c>
      <c r="DE203" s="110">
        <f>MIN('Drive Train'!$G$35-CY202*'DT-Prelim Calcs'!$C$21*'Drive Train'!$G$38,DE202+CY$2)</f>
        <v>11.108316434920129</v>
      </c>
      <c r="DF203" s="110">
        <f>'Drive Train'!$G$35-CY203*'DT-Prelim Calcs'!$C$21*'Drive Train'!$G$38</f>
        <v>11.108316434923054</v>
      </c>
      <c r="DG203" s="1">
        <f>IF(DD203&gt;='Drive Train'!$G$30,1,0)</f>
        <v>1</v>
      </c>
      <c r="DH203" s="110">
        <f t="shared" si="340"/>
        <v>0</v>
      </c>
      <c r="DI203" s="119">
        <f>DI202+'DT-Prelim Calcs'!$C$11</f>
        <v>7.9600000000000062</v>
      </c>
      <c r="DJ203" s="2">
        <f>DT203/'Drive Train'!$G$35</f>
        <v>0.87467058542861498</v>
      </c>
      <c r="DK203" s="88">
        <f>DR203*12*60/(PI() * 'Drive Train'!$G$17)/DJ$2*DJ203</f>
        <v>4110.8369398423247</v>
      </c>
      <c r="DL203" s="2">
        <f>('DT-Prelim Calcs'!$C$6*DJ203-DK203)/('DT-Prelim Calcs'!$C$6*DJ203)*'DT-Prelim Calcs'!$C$7*DJ203</f>
        <v>0.24077181223899125</v>
      </c>
      <c r="DM203" s="110">
        <f>DL203/'DT-Prelim Calcs'!$C$7*('DT-Prelim Calcs'!$C$8-'DT-Prelim Calcs'!$C$9)+'DT-Prelim Calcs'!$C$9</f>
        <v>17.685372945073226</v>
      </c>
      <c r="DN203" s="110">
        <f t="shared" si="301"/>
        <v>17.685372945073226</v>
      </c>
      <c r="DO203" s="2">
        <f t="shared" si="341"/>
        <v>1.3877787807814457E-16</v>
      </c>
      <c r="DP203" s="110">
        <f>DO203*'DT-Prelim Calcs'!$C$21/DJ$2/'DT-Prelim Calcs'!$C$19/'DT-Prelim Calcs'!$C$18*3.39*'DT-Prelim Calcs'!$C$20</f>
        <v>5.8413336000243174E-15</v>
      </c>
      <c r="DQ203" s="88">
        <f t="shared" si="302"/>
        <v>1</v>
      </c>
      <c r="DR203" s="110">
        <f>DP202*'DT-Prelim Calcs'!$C$11+DR202</f>
        <v>10.856671395411901</v>
      </c>
      <c r="DS203" s="110">
        <f>DS202+0.5*DP203*'DT-Prelim Calcs'!$C$11^2+DR203*'DT-Prelim Calcs'!$C$11</f>
        <v>83.452465799062168</v>
      </c>
      <c r="DT203" s="110">
        <f>MIN('Drive Train'!$G$35-DN202*'DT-Prelim Calcs'!$C$21*'Drive Train'!$G$38,DT202+DN$2)</f>
        <v>11.10831643494341</v>
      </c>
      <c r="DU203" s="110">
        <f>'Drive Train'!$G$35-DN203*'DT-Prelim Calcs'!$C$21*'Drive Train'!$G$38</f>
        <v>11.10831643494341</v>
      </c>
      <c r="DV203" s="1">
        <f>IF(DS203&gt;='Drive Train'!$G$30,1,0)</f>
        <v>1</v>
      </c>
      <c r="DW203" s="110">
        <f t="shared" si="342"/>
        <v>0</v>
      </c>
      <c r="DX203" s="119">
        <f>DX202+'DT-Prelim Calcs'!$C$11</f>
        <v>7.9600000000000062</v>
      </c>
      <c r="DY203" s="2">
        <f>EI203/'Drive Train'!$G$35</f>
        <v>0.87467058542861498</v>
      </c>
      <c r="DZ203" s="88">
        <f>EG203*12*60/(PI() * 'Drive Train'!$G$17)/DY$2*DY203</f>
        <v>4110.8369398423247</v>
      </c>
      <c r="EA203" s="2">
        <f>('DT-Prelim Calcs'!$C$6*DY203-DZ203)/('DT-Prelim Calcs'!$C$6*DY203)*'DT-Prelim Calcs'!$C$7*DY203</f>
        <v>0.24077181223899125</v>
      </c>
      <c r="EB203" s="110">
        <f>EA203/'DT-Prelim Calcs'!$C$7*('DT-Prelim Calcs'!$C$8-'DT-Prelim Calcs'!$C$9)+'DT-Prelim Calcs'!$C$9</f>
        <v>17.685372945073226</v>
      </c>
      <c r="EC203" s="110">
        <f t="shared" si="303"/>
        <v>17.685372945073226</v>
      </c>
      <c r="ED203" s="2">
        <f t="shared" si="343"/>
        <v>1.3877787807814457E-16</v>
      </c>
      <c r="EE203" s="110">
        <f>ED203*'DT-Prelim Calcs'!$C$21/DY$2/'DT-Prelim Calcs'!$C$19/'DT-Prelim Calcs'!$C$18*3.39*'DT-Prelim Calcs'!$C$20</f>
        <v>6.7003532470867188E-15</v>
      </c>
      <c r="EF203" s="88">
        <f t="shared" si="304"/>
        <v>1</v>
      </c>
      <c r="EG203" s="110">
        <f>EE202*'DT-Prelim Calcs'!$C$11+EG202</f>
        <v>9.4647904472821693</v>
      </c>
      <c r="EH203" s="110">
        <f>EH202+0.5*EE203*'DT-Prelim Calcs'!$C$11^2+EG203*'DT-Prelim Calcs'!$C$11</f>
        <v>73.263476814506873</v>
      </c>
      <c r="EI203" s="110">
        <f>MIN('Drive Train'!$G$35-EC202*'DT-Prelim Calcs'!$C$21*'Drive Train'!$G$38,EI202+EC$2)</f>
        <v>11.10831643494341</v>
      </c>
      <c r="EJ203" s="110">
        <f>'Drive Train'!$G$35-EC203*'DT-Prelim Calcs'!$C$21*'Drive Train'!$G$38</f>
        <v>11.10831643494341</v>
      </c>
      <c r="EK203" s="1">
        <f>IF(EH203&gt;='Drive Train'!$G$30,1,0)</f>
        <v>1</v>
      </c>
      <c r="EL203" s="110">
        <f t="shared" si="344"/>
        <v>0</v>
      </c>
      <c r="EM203" s="119">
        <f>EM202+'DT-Prelim Calcs'!$C$11</f>
        <v>7.9600000000000062</v>
      </c>
      <c r="EN203" s="2">
        <f>EX203/'Drive Train'!$G$35</f>
        <v>0.87467058542861498</v>
      </c>
      <c r="EO203" s="88">
        <f>EV203*12*60/(PI() * 'Drive Train'!$G$17)/EN$2*EN203</f>
        <v>4110.8369398423256</v>
      </c>
      <c r="EP203" s="2">
        <f>('DT-Prelim Calcs'!$C$6*EN203-EO203)/('DT-Prelim Calcs'!$C$6*EN203)*'DT-Prelim Calcs'!$C$7*EN203</f>
        <v>0.24077181223899105</v>
      </c>
      <c r="EQ203" s="110">
        <f>EP203/'DT-Prelim Calcs'!$C$7*('DT-Prelim Calcs'!$C$8-'DT-Prelim Calcs'!$C$9)+'DT-Prelim Calcs'!$C$9</f>
        <v>17.685372945073215</v>
      </c>
      <c r="ER203" s="110">
        <f t="shared" si="305"/>
        <v>17.685372945073215</v>
      </c>
      <c r="ES203" s="2">
        <f t="shared" si="345"/>
        <v>-8.3266726846886741E-17</v>
      </c>
      <c r="ET203" s="110">
        <f>ES203*'DT-Prelim Calcs'!$C$21/EN$2/'DT-Prelim Calcs'!$C$19/'DT-Prelim Calcs'!$C$18*3.39*'DT-Prelim Calcs'!$C$20</f>
        <v>-4.5356237364894706E-15</v>
      </c>
      <c r="EU203" s="88">
        <f t="shared" si="306"/>
        <v>1</v>
      </c>
      <c r="EV203" s="110">
        <f>ET202*'DT-Prelim Calcs'!$C$11+EV202</f>
        <v>8.3892460782728335</v>
      </c>
      <c r="EW203" s="110">
        <f>EW202+0.5*ET203*'DT-Prelim Calcs'!$C$11^2+EV203*'DT-Prelim Calcs'!$C$11</f>
        <v>65.234955129610015</v>
      </c>
      <c r="EX203" s="110">
        <f>MIN('Drive Train'!$G$35-ER202*'DT-Prelim Calcs'!$C$21*'Drive Train'!$G$38,EX202+ER$2)</f>
        <v>11.10831643494341</v>
      </c>
      <c r="EY203" s="110">
        <f>'Drive Train'!$G$35-ER203*'DT-Prelim Calcs'!$C$21*'Drive Train'!$G$38</f>
        <v>11.10831643494341</v>
      </c>
      <c r="EZ203" s="1">
        <f>IF(EW203&gt;='Drive Train'!$G$30,1,0)</f>
        <v>1</v>
      </c>
      <c r="FA203" s="110">
        <f t="shared" si="346"/>
        <v>0</v>
      </c>
      <c r="FB203" s="119">
        <f>FB202+'DT-Prelim Calcs'!$C$11</f>
        <v>7.9600000000000062</v>
      </c>
      <c r="FC203" s="2">
        <f>FM203/'Drive Train'!$G$35</f>
        <v>0.87467058542861498</v>
      </c>
      <c r="FD203" s="88">
        <f>FK203*12*60/(PI() * 'Drive Train'!$G$17)/FC$2*FC203</f>
        <v>4110.8369398423247</v>
      </c>
      <c r="FE203" s="2">
        <f>('DT-Prelim Calcs'!$C$6*FC203-FD203)/('DT-Prelim Calcs'!$C$6*FC203)*'DT-Prelim Calcs'!$C$7*FC203</f>
        <v>0.24077181223899125</v>
      </c>
      <c r="FF203" s="110">
        <f>FE203/'DT-Prelim Calcs'!$C$7*('DT-Prelim Calcs'!$C$8-'DT-Prelim Calcs'!$C$9)+'DT-Prelim Calcs'!$C$9</f>
        <v>17.685372945073226</v>
      </c>
      <c r="FG203" s="110">
        <f t="shared" si="307"/>
        <v>17.685372945073226</v>
      </c>
      <c r="FH203" s="2">
        <f t="shared" si="347"/>
        <v>1.1102230246251565E-16</v>
      </c>
      <c r="FI203" s="110">
        <f>FH203*'DT-Prelim Calcs'!$C$21/FC$2/'DT-Prelim Calcs'!$C$19/'DT-Prelim Calcs'!$C$18*3.39*'DT-Prelim Calcs'!$C$20</f>
        <v>6.7347140329692135E-15</v>
      </c>
      <c r="FJ203" s="88">
        <f t="shared" si="308"/>
        <v>1</v>
      </c>
      <c r="FK203" s="110">
        <f>FI202*'DT-Prelim Calcs'!$C$11+FK202</f>
        <v>7.5332005600817276</v>
      </c>
      <c r="FL203" s="110">
        <f>FL202+0.5*FI203*'DT-Prelim Calcs'!$C$11^2+FK203*'DT-Prelim Calcs'!$C$11</f>
        <v>58.768355464571783</v>
      </c>
      <c r="FM203" s="110">
        <f>MIN('Drive Train'!$G$35-FG202*'DT-Prelim Calcs'!$C$21*'Drive Train'!$G$38,FM202+FG$2)</f>
        <v>11.10831643494341</v>
      </c>
      <c r="FN203" s="110">
        <f>'Drive Train'!$G$35-FG203*'DT-Prelim Calcs'!$C$21*'Drive Train'!$G$38</f>
        <v>11.10831643494341</v>
      </c>
      <c r="FO203" s="1">
        <f>IF(FL203&gt;='Drive Train'!$G$30,1,0)</f>
        <v>1</v>
      </c>
      <c r="FP203" s="110">
        <f t="shared" si="348"/>
        <v>0</v>
      </c>
      <c r="FQ203" s="119">
        <f>FQ202+'DT-Prelim Calcs'!$C$11</f>
        <v>7.9600000000000062</v>
      </c>
      <c r="FR203" s="2">
        <f>GB203/'Drive Train'!$G$35</f>
        <v>0.87467058542861498</v>
      </c>
      <c r="FS203" s="88">
        <f>FZ203*12*60/(PI() * 'Drive Train'!$G$17)/FR$2*FR203</f>
        <v>4110.8369398423247</v>
      </c>
      <c r="FT203" s="2">
        <f>('DT-Prelim Calcs'!$C$6*FR203-FS203)/('DT-Prelim Calcs'!$C$6*FR203)*'DT-Prelim Calcs'!$C$7*FR203</f>
        <v>0.24077181223899125</v>
      </c>
      <c r="FU203" s="110">
        <f>FT203/'DT-Prelim Calcs'!$C$7*('DT-Prelim Calcs'!$C$8-'DT-Prelim Calcs'!$C$9)+'DT-Prelim Calcs'!$C$9</f>
        <v>17.685372945073226</v>
      </c>
      <c r="FV203" s="110">
        <f t="shared" si="309"/>
        <v>17.685372945073226</v>
      </c>
      <c r="FW203" s="2">
        <f t="shared" si="349"/>
        <v>1.3877787807814457E-16</v>
      </c>
      <c r="FX203" s="110">
        <f>FW203*'DT-Prelim Calcs'!$C$21/FR$2/'DT-Prelim Calcs'!$C$19/'DT-Prelim Calcs'!$C$18*3.39*'DT-Prelim Calcs'!$C$20</f>
        <v>9.2774121882739154E-15</v>
      </c>
      <c r="FY203" s="88">
        <f t="shared" si="310"/>
        <v>1</v>
      </c>
      <c r="FZ203" s="110">
        <f>FX202*'DT-Prelim Calcs'!$C$11+FZ202</f>
        <v>6.8356819897037893</v>
      </c>
      <c r="GA203" s="110">
        <f>GA202+0.5*FX203*'DT-Prelim Calcs'!$C$11^2+FZ203*'DT-Prelim Calcs'!$C$11</f>
        <v>53.45548079333593</v>
      </c>
      <c r="GB203" s="110">
        <f>MIN('Drive Train'!$G$35-FV202*'DT-Prelim Calcs'!$C$21*'Drive Train'!$G$38,GB202+FV$2)</f>
        <v>11.10831643494341</v>
      </c>
      <c r="GC203" s="110">
        <f>'Drive Train'!$G$35-FV203*'DT-Prelim Calcs'!$C$21*'Drive Train'!$G$38</f>
        <v>11.10831643494341</v>
      </c>
      <c r="GD203" s="1">
        <f>IF(GA203&gt;='Drive Train'!$G$30,1,0)</f>
        <v>1</v>
      </c>
      <c r="GE203" s="110">
        <f t="shared" si="350"/>
        <v>0</v>
      </c>
      <c r="GF203" s="119">
        <f>GF202+'DT-Prelim Calcs'!$C$11</f>
        <v>7.9600000000000062</v>
      </c>
      <c r="GG203" s="2">
        <f>GQ203/'Drive Train'!$G$35</f>
        <v>0.87467058542800813</v>
      </c>
      <c r="GH203" s="88">
        <f>GO203*12*60/(PI() * 'Drive Train'!$G$17)/GG$2*GG203</f>
        <v>4110.8369398337481</v>
      </c>
      <c r="GI203" s="2">
        <f>('DT-Prelim Calcs'!$C$6*GG203-GH203)/('DT-Prelim Calcs'!$C$6*GG203)*'DT-Prelim Calcs'!$C$7*GG203</f>
        <v>0.24077181224020644</v>
      </c>
      <c r="GJ203" s="110">
        <f>GI203/'DT-Prelim Calcs'!$C$7*('DT-Prelim Calcs'!$C$8-'DT-Prelim Calcs'!$C$9)+'DT-Prelim Calcs'!$C$9</f>
        <v>17.685372945147343</v>
      </c>
      <c r="GK203" s="110">
        <f t="shared" si="351"/>
        <v>17.685372945147343</v>
      </c>
      <c r="GL203" s="2">
        <f t="shared" si="352"/>
        <v>1.5506484984939561E-12</v>
      </c>
      <c r="GM203" s="110">
        <f>GL203*'DT-Prelim Calcs'!$C$21/GG$2/'DT-Prelim Calcs'!$C$19/'DT-Prelim Calcs'!$C$18*3.39*'DT-Prelim Calcs'!$C$20</f>
        <v>5.759005157049858E-11</v>
      </c>
      <c r="GN203" s="88">
        <f t="shared" si="311"/>
        <v>1</v>
      </c>
      <c r="GO203" s="110">
        <f>GM202*'DT-Prelim Calcs'!$C$11+GO202</f>
        <v>12.304227581449684</v>
      </c>
      <c r="GP203" s="110">
        <f>GP202+0.5*GM203*'DT-Prelim Calcs'!$C$11^2+GO203*'DT-Prelim Calcs'!$C$11</f>
        <v>91.863347899215825</v>
      </c>
      <c r="GQ203" s="110">
        <f>MIN('Drive Train'!$G$35-GK202*'DT-Prelim Calcs'!$C$21*'Drive Train'!$G$38,GQ202+GK$2)</f>
        <v>11.108316434935702</v>
      </c>
      <c r="GR203" s="110">
        <f>'Drive Train'!$G$35-GK203*'DT-Prelim Calcs'!$C$21*'Drive Train'!$G$38</f>
        <v>11.108316434936739</v>
      </c>
      <c r="GS203" s="1">
        <f>IF(GP203&gt;='Drive Train'!$G$30,1,0)</f>
        <v>1</v>
      </c>
      <c r="GT203" s="110">
        <f t="shared" si="353"/>
        <v>0</v>
      </c>
      <c r="GU203" s="119">
        <f>GU202+'DT-Prelim Calcs'!$C$11</f>
        <v>7.9600000000000062</v>
      </c>
      <c r="GV203" s="2">
        <f>HF203/'Drive Train'!$G$35</f>
        <v>0.87467058542818121</v>
      </c>
      <c r="GW203" s="88">
        <f>HD203*12*60/(PI() * 'Drive Train'!$G$17)/GV$2*GV203</f>
        <v>4110.8369398361947</v>
      </c>
      <c r="GX203" s="2">
        <f>('DT-Prelim Calcs'!$C$6*GV203-GW203)/('DT-Prelim Calcs'!$C$6*GV203)*'DT-Prelim Calcs'!$C$7*GV203</f>
        <v>0.24077181223985969</v>
      </c>
      <c r="GY203" s="110">
        <f>GX203/'DT-Prelim Calcs'!$C$7*('DT-Prelim Calcs'!$C$8-'DT-Prelim Calcs'!$C$9)+'DT-Prelim Calcs'!$C$9</f>
        <v>17.685372945126193</v>
      </c>
      <c r="GZ203" s="110">
        <f t="shared" si="312"/>
        <v>17.685372945126193</v>
      </c>
      <c r="HA203" s="2">
        <f t="shared" si="354"/>
        <v>1.1082801343320625E-12</v>
      </c>
      <c r="HB203" s="110">
        <f>HA203*'DT-Prelim Calcs'!$C$21/GV$2/'DT-Prelim Calcs'!$C$19/'DT-Prelim Calcs'!$C$18*3.39*'DT-Prelim Calcs'!$C$20</f>
        <v>4.1160785408641941E-11</v>
      </c>
      <c r="HC203" s="88">
        <f t="shared" si="313"/>
        <v>1</v>
      </c>
      <c r="HD203" s="110">
        <f>HB202*'DT-Prelim Calcs'!$C$11+HD202</f>
        <v>12.304227581454571</v>
      </c>
      <c r="HE203" s="110">
        <f>HE202+0.5*HB203*'DT-Prelim Calcs'!$C$11^2+HD203*'DT-Prelim Calcs'!$C$11</f>
        <v>92.530964923290654</v>
      </c>
      <c r="HF203" s="110">
        <f>MIN('Drive Train'!$G$35-GZ202*'DT-Prelim Calcs'!$C$21*'Drive Train'!$G$38,HF202+GZ$2)</f>
        <v>11.108316434937901</v>
      </c>
      <c r="HG203" s="110">
        <f>'Drive Train'!$G$35-GZ203*'DT-Prelim Calcs'!$C$21*'Drive Train'!$G$38</f>
        <v>11.108316434938642</v>
      </c>
      <c r="HH203" s="1">
        <f>IF(HE203&gt;='Drive Train'!$G$30,1,0)</f>
        <v>1</v>
      </c>
      <c r="HI203" s="110">
        <f t="shared" si="355"/>
        <v>0</v>
      </c>
      <c r="HJ203" s="119">
        <f>HJ202+'DT-Prelim Calcs'!$C$11</f>
        <v>7.9600000000000062</v>
      </c>
      <c r="HK203" s="2">
        <f>HU203/'Drive Train'!$G$35</f>
        <v>0.87467058542826503</v>
      </c>
      <c r="HL203" s="88">
        <f>HS203*12*60/(PI() * 'Drive Train'!$G$17)/HK$2*HK203</f>
        <v>4110.8369398373779</v>
      </c>
      <c r="HM203" s="2">
        <f>('DT-Prelim Calcs'!$C$6*HK203-HL203)/('DT-Prelim Calcs'!$C$6*HK203)*'DT-Prelim Calcs'!$C$7*HK203</f>
        <v>0.24077181223969218</v>
      </c>
      <c r="HN203" s="110">
        <f>HM203/'DT-Prelim Calcs'!$C$7*('DT-Prelim Calcs'!$C$8-'DT-Prelim Calcs'!$C$9)+'DT-Prelim Calcs'!$C$9</f>
        <v>17.685372945115979</v>
      </c>
      <c r="HO203" s="110">
        <f t="shared" si="314"/>
        <v>17.685372945115979</v>
      </c>
      <c r="HP203" s="2">
        <f t="shared" si="356"/>
        <v>8.9450669094048862E-13</v>
      </c>
      <c r="HQ203" s="110">
        <f>HP203*'DT-Prelim Calcs'!$C$21/HK$2/'DT-Prelim Calcs'!$C$19/'DT-Prelim Calcs'!$C$18*3.39*'DT-Prelim Calcs'!$C$20</f>
        <v>3.3221382222632417E-11</v>
      </c>
      <c r="HR203" s="88">
        <f t="shared" si="315"/>
        <v>1</v>
      </c>
      <c r="HS203" s="110">
        <f>HQ202*'DT-Prelim Calcs'!$C$11+HS202</f>
        <v>12.304227581456937</v>
      </c>
      <c r="HT203" s="110">
        <f>HT202+0.5*HQ203*'DT-Prelim Calcs'!$C$11^2+HS203*'DT-Prelim Calcs'!$C$11</f>
        <v>92.99968768808445</v>
      </c>
      <c r="HU203" s="110">
        <f>MIN('Drive Train'!$G$35-HO202*'DT-Prelim Calcs'!$C$21*'Drive Train'!$G$38,HU202+HO$2)</f>
        <v>11.108316434938965</v>
      </c>
      <c r="HV203" s="110">
        <f>'Drive Train'!$G$35-HO203*'DT-Prelim Calcs'!$C$21*'Drive Train'!$G$38</f>
        <v>11.10831643493956</v>
      </c>
      <c r="HW203" s="1">
        <f>IF(HT203&gt;='Drive Train'!$G$30,1,0)</f>
        <v>1</v>
      </c>
      <c r="HX203" s="110">
        <f t="shared" si="357"/>
        <v>0</v>
      </c>
      <c r="HY203" s="119">
        <f>HY202+'DT-Prelim Calcs'!$C$11</f>
        <v>7.9600000000000062</v>
      </c>
      <c r="HZ203" s="2">
        <f>IJ203/'Drive Train'!$G$35</f>
        <v>0.87467058542831022</v>
      </c>
      <c r="IA203" s="88">
        <f>IH203*12*60/(PI() * 'Drive Train'!$G$17)/HZ$2*HZ203</f>
        <v>4110.8369398380173</v>
      </c>
      <c r="IB203" s="2">
        <f>('DT-Prelim Calcs'!$C$6*HZ203-IA203)/('DT-Prelim Calcs'!$C$6*HZ203)*'DT-Prelim Calcs'!$C$7*HZ203</f>
        <v>0.24077181223960165</v>
      </c>
      <c r="IC203" s="110">
        <f>IB203/'DT-Prelim Calcs'!$C$7*('DT-Prelim Calcs'!$C$8-'DT-Prelim Calcs'!$C$9)+'DT-Prelim Calcs'!$C$9</f>
        <v>17.685372945110458</v>
      </c>
      <c r="ID203" s="110">
        <f t="shared" si="316"/>
        <v>17.685372945110458</v>
      </c>
      <c r="IE203" s="2">
        <f t="shared" si="358"/>
        <v>7.7907125195508797E-13</v>
      </c>
      <c r="IF203" s="110">
        <f>IE203*'DT-Prelim Calcs'!$C$21/HZ$2/'DT-Prelim Calcs'!$C$19/'DT-Prelim Calcs'!$C$18*3.39*'DT-Prelim Calcs'!$C$20</f>
        <v>2.8934186968073398E-11</v>
      </c>
      <c r="IG203" s="88">
        <f t="shared" si="317"/>
        <v>1</v>
      </c>
      <c r="IH203" s="110">
        <f>IF202*'DT-Prelim Calcs'!$C$11+IH202</f>
        <v>12.304227581458212</v>
      </c>
      <c r="II203" s="110">
        <f>II202+0.5*IF203*'DT-Prelim Calcs'!$C$11^2+IH203*'DT-Prelim Calcs'!$C$11</f>
        <v>93.328753059353005</v>
      </c>
      <c r="IJ203" s="110">
        <f>MIN('Drive Train'!$G$35-ID202*'DT-Prelim Calcs'!$C$21*'Drive Train'!$G$38,IJ202+ID$2)</f>
        <v>11.108316434939539</v>
      </c>
      <c r="IK203" s="110">
        <f>'Drive Train'!$G$35-ID203*'DT-Prelim Calcs'!$C$21*'Drive Train'!$G$38</f>
        <v>11.108316434940058</v>
      </c>
      <c r="IL203" s="1">
        <f>IF(II203&gt;='Drive Train'!$G$30,1,0)</f>
        <v>1</v>
      </c>
      <c r="IM203" s="110">
        <f t="shared" si="359"/>
        <v>0</v>
      </c>
      <c r="IN203" s="119">
        <f>IN202+'DT-Prelim Calcs'!$C$11</f>
        <v>7.9600000000000062</v>
      </c>
      <c r="IO203" s="2">
        <f>IY203/'Drive Train'!$G$35</f>
        <v>0.87467058542833664</v>
      </c>
      <c r="IP203" s="88">
        <f>IW203*12*60/(PI() * 'Drive Train'!$G$17)/IO$2*IO203</f>
        <v>4110.8369398383902</v>
      </c>
      <c r="IQ203" s="2">
        <f>('DT-Prelim Calcs'!$C$6*IO203-IP203)/('DT-Prelim Calcs'!$C$6*IO203)*'DT-Prelim Calcs'!$C$7*IO203</f>
        <v>0.2407718122395488</v>
      </c>
      <c r="IR203" s="110">
        <f>IQ203/'DT-Prelim Calcs'!$C$7*('DT-Prelim Calcs'!$C$8-'DT-Prelim Calcs'!$C$9)+'DT-Prelim Calcs'!$C$9</f>
        <v>17.685372945107233</v>
      </c>
      <c r="IS203" s="110">
        <f t="shared" si="318"/>
        <v>17.685372945107233</v>
      </c>
      <c r="IT203" s="2">
        <f t="shared" si="360"/>
        <v>7.115141809066472E-13</v>
      </c>
      <c r="IU203" s="110">
        <f>IT203*'DT-Prelim Calcs'!$C$21/IO$2/'DT-Prelim Calcs'!$C$19/'DT-Prelim Calcs'!$C$18*3.39*'DT-Prelim Calcs'!$C$20</f>
        <v>2.6425162382933544E-11</v>
      </c>
      <c r="IV203" s="88">
        <f t="shared" si="319"/>
        <v>1</v>
      </c>
      <c r="IW203" s="110">
        <f>IU202*'DT-Prelim Calcs'!$C$11+IW202</f>
        <v>12.304227581458958</v>
      </c>
      <c r="IX203" s="110">
        <f>IX202+0.5*IU203*'DT-Prelim Calcs'!$C$11^2+IW203*'DT-Prelim Calcs'!$C$11</f>
        <v>93.561470840809747</v>
      </c>
      <c r="IY203" s="110">
        <f>MIN('Drive Train'!$G$35-IS202*'DT-Prelim Calcs'!$C$21*'Drive Train'!$G$38,IY202+IS$2)</f>
        <v>11.108316434939875</v>
      </c>
      <c r="IZ203" s="110">
        <f>'Drive Train'!$G$35-IS203*'DT-Prelim Calcs'!$C$21*'Drive Train'!$G$38</f>
        <v>11.108316434940349</v>
      </c>
      <c r="JA203" s="1">
        <f>IF(IX203&gt;='Drive Train'!$G$30,1,0)</f>
        <v>1</v>
      </c>
      <c r="JB203" s="110">
        <f t="shared" si="361"/>
        <v>0</v>
      </c>
      <c r="JC203" s="119">
        <f>JC202+'DT-Prelim Calcs'!$C$11</f>
        <v>7.9600000000000062</v>
      </c>
      <c r="JD203" s="2">
        <f>JN203/'Drive Train'!$G$35</f>
        <v>0.87467058542835219</v>
      </c>
      <c r="JE203" s="88">
        <f>JL203*12*60/(PI() * 'Drive Train'!$G$17)/JD$2*JD203</f>
        <v>4110.8369398386085</v>
      </c>
      <c r="JF203" s="2">
        <f>('DT-Prelim Calcs'!$C$6*JD203-JE203)/('DT-Prelim Calcs'!$C$6*JD203)*'DT-Prelim Calcs'!$C$7*JD203</f>
        <v>0.24077181223951802</v>
      </c>
      <c r="JG203" s="110">
        <f>JF203/'DT-Prelim Calcs'!$C$7*('DT-Prelim Calcs'!$C$8-'DT-Prelim Calcs'!$C$9)+'DT-Prelim Calcs'!$C$9</f>
        <v>17.685372945105357</v>
      </c>
      <c r="JH203" s="110">
        <f t="shared" si="320"/>
        <v>17.685372945105357</v>
      </c>
      <c r="JI203" s="2">
        <f t="shared" si="362"/>
        <v>6.7221228583491666E-13</v>
      </c>
      <c r="JJ203" s="110">
        <f>JI203*'DT-Prelim Calcs'!$C$21/JD$2/'DT-Prelim Calcs'!$C$19/'DT-Prelim Calcs'!$C$18*3.39*'DT-Prelim Calcs'!$C$20</f>
        <v>2.4965516198645109E-11</v>
      </c>
      <c r="JK203" s="88">
        <f t="shared" si="321"/>
        <v>1</v>
      </c>
      <c r="JL203" s="110">
        <f>JJ202*'DT-Prelim Calcs'!$C$11+JL202</f>
        <v>12.304227581459397</v>
      </c>
      <c r="JM203" s="110">
        <f>JM202+0.5*JJ203*'DT-Prelim Calcs'!$C$11^2+JL203*'DT-Prelim Calcs'!$C$11</f>
        <v>93.719103584970696</v>
      </c>
      <c r="JN203" s="110">
        <f>MIN('Drive Train'!$G$35-JH202*'DT-Prelim Calcs'!$C$21*'Drive Train'!$G$38,JN202+JH$2)</f>
        <v>11.108316434940072</v>
      </c>
      <c r="JO203" s="110">
        <f>'Drive Train'!$G$35-JH203*'DT-Prelim Calcs'!$C$21*'Drive Train'!$G$38</f>
        <v>11.108316434940518</v>
      </c>
      <c r="JP203" s="1">
        <f>IF(JM203&gt;='Drive Train'!$G$30,1,0)</f>
        <v>1</v>
      </c>
      <c r="JQ203" s="110">
        <f>MIN(JG203,'DT-Prelim Calcs'!$C$10)*'DT-Prelim Calcs'!$C$11*1000/60/60*(1-JP203)</f>
        <v>0</v>
      </c>
      <c r="JR203" s="119">
        <f>JR202+'DT-Prelim Calcs'!$C$11</f>
        <v>7.9600000000000062</v>
      </c>
      <c r="JS203" s="2">
        <f>KC203/'Drive Train'!$G$35</f>
        <v>0.87467058542835774</v>
      </c>
      <c r="JT203" s="88">
        <f>KA203*12*60/(PI() * 'Drive Train'!$G$17)/JS$2*JS203</f>
        <v>4110.8369398386903</v>
      </c>
      <c r="JU203" s="2">
        <f>('DT-Prelim Calcs'!$C$6*JS203-JT203)/('DT-Prelim Calcs'!$C$6*JS203)*'DT-Prelim Calcs'!$C$7*JS203</f>
        <v>0.24077181223950614</v>
      </c>
      <c r="JV203" s="110">
        <f>JU203/'DT-Prelim Calcs'!$C$7*('DT-Prelim Calcs'!$C$8-'DT-Prelim Calcs'!$C$9)+'DT-Prelim Calcs'!$C$9</f>
        <v>17.685372945104632</v>
      </c>
      <c r="JW203" s="110">
        <f t="shared" si="322"/>
        <v>17.685372945104632</v>
      </c>
      <c r="JX203" s="2">
        <f t="shared" si="363"/>
        <v>6.5716876385124579E-13</v>
      </c>
      <c r="JY203" s="110">
        <f>JX203*'DT-Prelim Calcs'!$C$21/JS$2/'DT-Prelim Calcs'!$C$19/'DT-Prelim Calcs'!$C$18*3.39*'DT-Prelim Calcs'!$C$20</f>
        <v>2.4406809820195721E-11</v>
      </c>
      <c r="JZ203" s="88">
        <f t="shared" si="323"/>
        <v>1</v>
      </c>
      <c r="KA203" s="110">
        <f>JY202*'DT-Prelim Calcs'!$C$11+KA202</f>
        <v>12.304227581459559</v>
      </c>
      <c r="KB203" s="110">
        <f>KB202+0.5*JY203*'DT-Prelim Calcs'!$C$11^2+KA203*'DT-Prelim Calcs'!$C$11</f>
        <v>93.78119366830262</v>
      </c>
      <c r="KC203" s="110">
        <f>MIN('Drive Train'!$G$35-JW202*'DT-Prelim Calcs'!$C$21*'Drive Train'!$G$38,KC202+JW$2)</f>
        <v>11.108316434940143</v>
      </c>
      <c r="KD203" s="110">
        <f>'Drive Train'!$G$35-JW203*'DT-Prelim Calcs'!$C$21*'Drive Train'!$G$38</f>
        <v>11.108316434940583</v>
      </c>
      <c r="KE203" s="1">
        <f>IF(KB203&gt;='Drive Train'!$G$30,1,0)</f>
        <v>1</v>
      </c>
      <c r="KF203" s="110">
        <f>MIN(JV203,'DT-Prelim Calcs'!$C$10)*'DT-Prelim Calcs'!$C$11*1000/60/60*(1-KE203)</f>
        <v>0</v>
      </c>
      <c r="KG203" s="119">
        <f>KG202+'DT-Prelim Calcs'!$C$11</f>
        <v>7.9600000000000062</v>
      </c>
      <c r="KH203" s="2">
        <f>KR203/'Drive Train'!$G$35</f>
        <v>0.87467058542835729</v>
      </c>
      <c r="KI203" s="88">
        <f>KP203*12*60/(PI() * 'Drive Train'!$G$17)/KH$2*KH203</f>
        <v>4110.8369398386849</v>
      </c>
      <c r="KJ203" s="2">
        <f>('DT-Prelim Calcs'!$C$6*KH203-KI203)/('DT-Prelim Calcs'!$C$6*KH203)*'DT-Prelim Calcs'!$C$7*KH203</f>
        <v>0.2407718122395068</v>
      </c>
      <c r="KK203" s="110">
        <f>KJ203/'DT-Prelim Calcs'!$C$7*('DT-Prelim Calcs'!$C$8-'DT-Prelim Calcs'!$C$9)+'DT-Prelim Calcs'!$C$9</f>
        <v>17.685372945104671</v>
      </c>
      <c r="KL203" s="110">
        <f t="shared" si="324"/>
        <v>17.685372945104671</v>
      </c>
      <c r="KM203" s="2">
        <f t="shared" si="364"/>
        <v>6.5802918669533028E-13</v>
      </c>
      <c r="KN203" s="110">
        <f>KM203*'DT-Prelim Calcs'!$C$21/KH$2/'DT-Prelim Calcs'!$C$19/'DT-Prelim Calcs'!$C$18*3.39*'DT-Prelim Calcs'!$C$20</f>
        <v>2.4438765351066451E-11</v>
      </c>
      <c r="KO203" s="88">
        <f t="shared" si="325"/>
        <v>1</v>
      </c>
      <c r="KP203" s="110">
        <f>KN202*'DT-Prelim Calcs'!$C$11+KP202</f>
        <v>12.304227581459546</v>
      </c>
      <c r="KQ203" s="110">
        <f>KQ202+0.5*KN203*'DT-Prelim Calcs'!$C$11^2+KP203*'DT-Prelim Calcs'!$C$11</f>
        <v>93.7766382323437</v>
      </c>
      <c r="KR203" s="110">
        <f>MIN('Drive Train'!$G$35-KL202*'DT-Prelim Calcs'!$C$21*'Drive Train'!$G$38,KR202+KL$2)</f>
        <v>11.108316434940138</v>
      </c>
      <c r="KS203" s="110">
        <f>'Drive Train'!$G$35-KL203*'DT-Prelim Calcs'!$C$21*'Drive Train'!$G$38</f>
        <v>11.10831643494058</v>
      </c>
      <c r="KT203" s="1">
        <f>IF(KQ203&gt;='Drive Train'!$G$30,1,0)</f>
        <v>1</v>
      </c>
      <c r="KU203" s="110">
        <f>MIN(KK203,'DT-Prelim Calcs'!$C$10)*'DT-Prelim Calcs'!$C$11*1000/60/60*(1-KT203)</f>
        <v>0</v>
      </c>
      <c r="KV203" s="119">
        <f>KV202+'DT-Prelim Calcs'!$C$11</f>
        <v>7.9600000000000062</v>
      </c>
      <c r="KW203" s="2">
        <f>LG203/'Drive Train'!$G$35</f>
        <v>0.87467058542835774</v>
      </c>
      <c r="KX203" s="88">
        <f>LE203*12*60/(PI() * 'Drive Train'!$G$17)/KW$2*KW203</f>
        <v>4110.8369398386903</v>
      </c>
      <c r="KY203" s="2">
        <f>('DT-Prelim Calcs'!$C$6*KW203-KX203)/('DT-Prelim Calcs'!$C$6*KW203)*'DT-Prelim Calcs'!$C$7*KW203</f>
        <v>0.24077181223950614</v>
      </c>
      <c r="KZ203" s="110">
        <f>KY203/'DT-Prelim Calcs'!$C$7*('DT-Prelim Calcs'!$C$8-'DT-Prelim Calcs'!$C$9)+'DT-Prelim Calcs'!$C$9</f>
        <v>17.685372945104632</v>
      </c>
      <c r="LA203" s="110">
        <f t="shared" si="326"/>
        <v>17.685372945104632</v>
      </c>
      <c r="LB203" s="2">
        <f t="shared" si="365"/>
        <v>6.5716876385124579E-13</v>
      </c>
      <c r="LC203" s="110">
        <f>LB203*'DT-Prelim Calcs'!$C$21/KW$2/'DT-Prelim Calcs'!$C$19/'DT-Prelim Calcs'!$C$18*3.39*'DT-Prelim Calcs'!$C$20</f>
        <v>2.4406809820195721E-11</v>
      </c>
      <c r="LD203" s="88">
        <f t="shared" si="327"/>
        <v>1</v>
      </c>
      <c r="LE203" s="110">
        <f>LC202*'DT-Prelim Calcs'!$C$11+LE202</f>
        <v>12.304227581459559</v>
      </c>
      <c r="LF203" s="110">
        <f>LF202+0.5*LC203*'DT-Prelim Calcs'!$C$11^2+LE203*'DT-Prelim Calcs'!$C$11</f>
        <v>93.780978583827206</v>
      </c>
      <c r="LG203" s="110">
        <f>MIN('Drive Train'!$G$35-LA202*'DT-Prelim Calcs'!$C$21*'Drive Train'!$G$38,LG202+LA$2)</f>
        <v>11.108316434940143</v>
      </c>
      <c r="LH203" s="110">
        <f>'Drive Train'!$G$35-LA203*'DT-Prelim Calcs'!$C$21*'Drive Train'!$G$38</f>
        <v>11.108316434940583</v>
      </c>
      <c r="LI203" s="1">
        <f>IF(LF203&gt;='Drive Train'!$G$30,1,0)</f>
        <v>1</v>
      </c>
      <c r="LJ203" s="110">
        <f>MIN(KZ203,'DT-Prelim Calcs'!$C$10)*'DT-Prelim Calcs'!$C$11*1000/60/60*(1-LI203)</f>
        <v>0</v>
      </c>
      <c r="LK203" s="119">
        <f>LK202+'DT-Prelim Calcs'!$C$11</f>
        <v>7.9600000000000062</v>
      </c>
      <c r="LL203" s="2">
        <f>LV203/'Drive Train'!$G$35</f>
        <v>0.87467058542835752</v>
      </c>
      <c r="LM203" s="88">
        <f>LT203*12*60/(PI() * 'Drive Train'!$G$17)/LL$2*LL203</f>
        <v>4110.8369398386858</v>
      </c>
      <c r="LN203" s="2">
        <f>('DT-Prelim Calcs'!$C$6*LL203-LM203)/('DT-Prelim Calcs'!$C$6*LL203)*'DT-Prelim Calcs'!$C$7*LL203</f>
        <v>0.24077181223950686</v>
      </c>
      <c r="LO203" s="110">
        <f>LN203/'DT-Prelim Calcs'!$C$7*('DT-Prelim Calcs'!$C$8-'DT-Prelim Calcs'!$C$9)+'DT-Prelim Calcs'!$C$9</f>
        <v>17.685372945104675</v>
      </c>
      <c r="LP203" s="110">
        <f t="shared" si="328"/>
        <v>17.685372945104675</v>
      </c>
      <c r="LQ203" s="2">
        <f t="shared" si="366"/>
        <v>6.5805694227094591E-13</v>
      </c>
      <c r="LR203" s="110">
        <f>LQ203*'DT-Prelim Calcs'!$C$21/LL$2/'DT-Prelim Calcs'!$C$19/'DT-Prelim Calcs'!$C$18*3.39*'DT-Prelim Calcs'!$C$20</f>
        <v>2.4439796174642921E-11</v>
      </c>
      <c r="LS203" s="88">
        <f t="shared" si="329"/>
        <v>1</v>
      </c>
      <c r="LT203" s="110">
        <f>LR202*'DT-Prelim Calcs'!$C$11+LT202</f>
        <v>12.30422758145955</v>
      </c>
      <c r="LU203" s="110">
        <f>LU202+0.5*LR203*'DT-Prelim Calcs'!$C$11^2+LT203*'DT-Prelim Calcs'!$C$11</f>
        <v>93.778103000108885</v>
      </c>
      <c r="LV203" s="110">
        <f>MIN('Drive Train'!$G$35-LP202*'DT-Prelim Calcs'!$C$21*'Drive Train'!$G$38,LV202+LP$2)</f>
        <v>11.108316434940139</v>
      </c>
      <c r="LW203" s="110">
        <f>'Drive Train'!$G$35-LP203*'DT-Prelim Calcs'!$C$21*'Drive Train'!$G$38</f>
        <v>11.108316434940578</v>
      </c>
      <c r="LX203" s="1">
        <f>IF(LU203&gt;='Drive Train'!$G$30,1,0)</f>
        <v>1</v>
      </c>
      <c r="LY203" s="110">
        <f>MIN(LO203,'DT-Prelim Calcs'!$C$10)*'DT-Prelim Calcs'!$C$11*1000/60/60*(1-LX203)</f>
        <v>0</v>
      </c>
      <c r="LZ203" s="119">
        <f>LZ202+'DT-Prelim Calcs'!$C$11</f>
        <v>7.9600000000000062</v>
      </c>
    </row>
    <row r="204" spans="18:338" x14ac:dyDescent="0.2">
      <c r="R204" s="119">
        <f>R203+'DT-Prelim Calcs'!$C$11</f>
        <v>8.0000000000000053</v>
      </c>
      <c r="S204" s="2">
        <f>AG204/'Drive Train'!$G$35</f>
        <v>0</v>
      </c>
      <c r="T204" s="88">
        <f>AE204*12*60/(PI() * 'Drive Train'!$G$17)/S$2*ABS(S204)</f>
        <v>0</v>
      </c>
      <c r="U204" s="2">
        <f>IF(OR(AD203=1,AND($C$32=Motors!$C$28,'DT-Prelim Calcs'!AI203=1)),0,IF(AG204=0,-(V203+$C$9)/($C$8-$C$9)*$C$7,($C$6*S204-T204)/($C$6*S204)*$C$7*S204))</f>
        <v>0</v>
      </c>
      <c r="V204" s="110">
        <f>IF(AND(AD203=1,AI203=1),0,ABS(U204/$C$7*($C$8-$C$9)+$C$9) *'Drive Train'!$K$55 + V203*(1-'Drive Train'!$K$55))</f>
        <v>0</v>
      </c>
      <c r="W204" s="110">
        <f t="shared" si="282"/>
        <v>0</v>
      </c>
      <c r="X204" s="2">
        <f>MAX(MIN(IF(AND(AI203=1,AG204&lt;0),-1,1)*(W204-$C$9)/($C$8-$C$9)*$C$7-$C$29*AE204/T$2 -  AI203*$C$29/2,X$2),MAX(X$4:X203)*-1)</f>
        <v>-0.19877611615902296</v>
      </c>
      <c r="Y204" s="110">
        <f t="shared" si="283"/>
        <v>0</v>
      </c>
      <c r="Z204" s="110">
        <f t="shared" si="284"/>
        <v>0</v>
      </c>
      <c r="AA204" s="110">
        <f t="shared" si="285"/>
        <v>0</v>
      </c>
      <c r="AB204" s="110" t="e">
        <f t="shared" si="286"/>
        <v>#N/A</v>
      </c>
      <c r="AC204" s="88">
        <f t="shared" si="330"/>
        <v>0</v>
      </c>
      <c r="AD204" s="1">
        <f t="shared" si="287"/>
        <v>1</v>
      </c>
      <c r="AE204" s="110">
        <f t="shared" si="288"/>
        <v>0</v>
      </c>
      <c r="AF204" s="110" t="e">
        <f t="shared" si="289"/>
        <v>#N/A</v>
      </c>
      <c r="AG204" s="110">
        <f>IF(AI203=0,MIN('Drive Train'!$G$35-W203*$C$21*'Drive Train'!$G$38,AG203+W$2)-$C$3,IF(AE203-1&lt;=0,0,IF($C$32=Motors!$C$26,MAX(ABS('Drive Train'!$G$35-W203*$C$21*'Drive Train'!$G$38)*-1,AG203-W$2),MAX(0,ABS('Drive Train'!$G$35-W203*$C$21*'Drive Train'!$G$38)*-1,AG203-W$2))))</f>
        <v>0</v>
      </c>
      <c r="AH204" s="110">
        <f>'Drive Train'!$G$35-ABS(W204)*'DT-Prelim Calcs'!$C$21*'Drive Train'!$G$38</f>
        <v>12.7</v>
      </c>
      <c r="AI204" s="1">
        <f>IF(AJ204&gt;='Drive Train'!$G$30,1,0)</f>
        <v>1</v>
      </c>
      <c r="AJ204" s="110">
        <f>AJ203+0.5*Y204*'DT-Prelim Calcs'!$C$11^2+AE204*'DT-Prelim Calcs'!$C$11</f>
        <v>27.383415475911544</v>
      </c>
      <c r="AK204" s="110">
        <f t="shared" si="290"/>
        <v>0</v>
      </c>
      <c r="AL204" s="119">
        <f>AL203+'DT-Prelim Calcs'!$C$11</f>
        <v>8.0000000000000053</v>
      </c>
      <c r="AM204" s="2">
        <f>AW204/'Drive Train'!$G$35</f>
        <v>0.83208976632363352</v>
      </c>
      <c r="AN204" s="88">
        <f>AU204*12*60/(PI() * 'Drive Train'!$G$17)/AM$2*AM204</f>
        <v>3458.7062883666567</v>
      </c>
      <c r="AO204" s="2">
        <f>('DT-Prelim Calcs'!$C$6*AM204-AN204)/('DT-Prelim Calcs'!$C$6*AM204)*'DT-Prelim Calcs'!$C$7*AM204</f>
        <v>0.33818220979766134</v>
      </c>
      <c r="AP204" s="110">
        <f>AO204/'DT-Prelim Calcs'!$C$7*('DT-Prelim Calcs'!$C$8-'DT-Prelim Calcs'!$C$9)+'DT-Prelim Calcs'!$C$9</f>
        <v>23.626716342268708</v>
      </c>
      <c r="AQ204" s="110">
        <f t="shared" si="291"/>
        <v>23.626716342268708</v>
      </c>
      <c r="AR204" s="2">
        <f t="shared" si="331"/>
        <v>0.12523918653361146</v>
      </c>
      <c r="AS204" s="110">
        <f>AR204*'DT-Prelim Calcs'!$C$21/AM$2/'DT-Prelim Calcs'!$C$19/'DT-Prelim Calcs'!$C$18*3.39*'DT-Prelim Calcs'!$C$20</f>
        <v>1.3953899709940141</v>
      </c>
      <c r="AT204" s="88">
        <f t="shared" si="292"/>
        <v>1</v>
      </c>
      <c r="AU204" s="110">
        <f>AS203*'DT-Prelim Calcs'!$C$11+AU203</f>
        <v>36.27361796440595</v>
      </c>
      <c r="AV204" s="110">
        <f>AV203+0.5*AS204*'DT-Prelim Calcs'!$C$11^2+AU204*'DT-Prelim Calcs'!$C$11</f>
        <v>188.64650984058136</v>
      </c>
      <c r="AW204" s="110">
        <f>MIN('Drive Train'!$G$35-AQ203*'DT-Prelim Calcs'!$C$21*'Drive Train'!$G$38,AW203+AQ$2)</f>
        <v>10.567540032310145</v>
      </c>
      <c r="AX204" s="110">
        <f>'Drive Train'!$G$35-AQ204*'DT-Prelim Calcs'!$C$21*'Drive Train'!$G$38</f>
        <v>10.573595529195815</v>
      </c>
      <c r="AY204" s="1">
        <f>IF(AV204&gt;='Drive Train'!$G$30,1,0)</f>
        <v>1</v>
      </c>
      <c r="AZ204" s="110">
        <f t="shared" si="332"/>
        <v>0</v>
      </c>
      <c r="BA204" s="119">
        <f>BA203+'DT-Prelim Calcs'!$C$11</f>
        <v>8.0000000000000053</v>
      </c>
      <c r="BB204" s="2">
        <f>BL204/'Drive Train'!$G$35</f>
        <v>0.8732683821728161</v>
      </c>
      <c r="BC204" s="88">
        <f>BJ204*12*60/(PI() * 'Drive Train'!$G$17)/BB$2*BB204</f>
        <v>4089.6078332884767</v>
      </c>
      <c r="BD204" s="2">
        <f>('DT-Prelim Calcs'!$C$6*BB204-BC204)/('DT-Prelim Calcs'!$C$6*BB204)*'DT-Prelim Calcs'!$C$7*BB204</f>
        <v>0.2439202262375145</v>
      </c>
      <c r="BE204" s="110">
        <f>BD204/'DT-Prelim Calcs'!$C$7*('DT-Prelim Calcs'!$C$8-'DT-Prelim Calcs'!$C$9)+'DT-Prelim Calcs'!$C$9</f>
        <v>17.87740386980585</v>
      </c>
      <c r="BF204" s="110">
        <f t="shared" si="293"/>
        <v>17.87740386980585</v>
      </c>
      <c r="BG204" s="2">
        <f t="shared" si="333"/>
        <v>4.0071934974762746E-3</v>
      </c>
      <c r="BH204" s="110">
        <f>BG204*'DT-Prelim Calcs'!$C$21/BB$2/'DT-Prelim Calcs'!$C$19/'DT-Prelim Calcs'!$C$18*3.39*'DT-Prelim Calcs'!$C$20</f>
        <v>6.9451431138964556E-2</v>
      </c>
      <c r="BI204" s="88">
        <f t="shared" si="294"/>
        <v>1</v>
      </c>
      <c r="BJ204" s="110">
        <f>BH203*'DT-Prelim Calcs'!$C$11+BJ203</f>
        <v>26.272159582575025</v>
      </c>
      <c r="BK204" s="110">
        <f>BK203+0.5*BH204*'DT-Prelim Calcs'!$C$11^2+BJ204*'DT-Prelim Calcs'!$C$11</f>
        <v>170.11173039170924</v>
      </c>
      <c r="BL204" s="110">
        <f>MIN('Drive Train'!$G$35-BF203*'DT-Prelim Calcs'!$C$21*'Drive Train'!$G$38,BL203+BF$2)</f>
        <v>11.090508453594763</v>
      </c>
      <c r="BM204" s="110">
        <f>'Drive Train'!$G$35-BF204*'DT-Prelim Calcs'!$C$21*'Drive Train'!$G$38</f>
        <v>11.091033651717472</v>
      </c>
      <c r="BN204" s="1">
        <f>IF(BK204&gt;='Drive Train'!$G$30,1,0)</f>
        <v>1</v>
      </c>
      <c r="BO204" s="110">
        <f t="shared" si="334"/>
        <v>0</v>
      </c>
      <c r="BP204" s="119">
        <f>BP203+'DT-Prelim Calcs'!$C$11</f>
        <v>8.0000000000000053</v>
      </c>
      <c r="BQ204" s="2">
        <f>CA204/'Drive Train'!$G$35</f>
        <v>0.87466213906589307</v>
      </c>
      <c r="BR204" s="88">
        <f>BY204*12*60/(PI() * 'Drive Train'!$G$17)/BQ$2*BQ204</f>
        <v>4110.7110756331422</v>
      </c>
      <c r="BS204" s="2">
        <f>('DT-Prelim Calcs'!$C$6*BQ204-BR204)/('DT-Prelim Calcs'!$C$6*BQ204)*'DT-Prelim Calcs'!$C$7*BQ204</f>
        <v>0.24079029131531848</v>
      </c>
      <c r="BT204" s="110">
        <f>BS204/'DT-Prelim Calcs'!$C$7*('DT-Prelim Calcs'!$C$8-'DT-Prelim Calcs'!$C$9)+'DT-Prelim Calcs'!$C$9</f>
        <v>17.686500037671909</v>
      </c>
      <c r="BU204" s="110">
        <f t="shared" si="295"/>
        <v>17.686500037671909</v>
      </c>
      <c r="BV204" s="2">
        <f t="shared" si="335"/>
        <v>2.3525952389913396E-5</v>
      </c>
      <c r="BW204" s="110">
        <f>BV204*'DT-Prelim Calcs'!$C$21/BQ$2/'DT-Prelim Calcs'!$C$19/'DT-Prelim Calcs'!$C$18*3.39*'DT-Prelim Calcs'!$C$20</f>
        <v>5.5336751991668439E-4</v>
      </c>
      <c r="BX204" s="88">
        <f t="shared" si="296"/>
        <v>1</v>
      </c>
      <c r="BY204" s="110">
        <f>BW203*'DT-Prelim Calcs'!$C$11+BY203</f>
        <v>19.427320530920635</v>
      </c>
      <c r="BZ204" s="110">
        <f>BZ203+0.5*BW204*'DT-Prelim Calcs'!$C$11^2+BY204*'DT-Prelim Calcs'!$C$11</f>
        <v>139.17902850934317</v>
      </c>
      <c r="CA204" s="110">
        <f>MIN('Drive Train'!$G$35-BU203*'DT-Prelim Calcs'!$C$21*'Drive Train'!$G$38,CA203+BU$2)</f>
        <v>11.108209166136842</v>
      </c>
      <c r="CB204" s="110">
        <f>'Drive Train'!$G$35-BU204*'DT-Prelim Calcs'!$C$21*'Drive Train'!$G$38</f>
        <v>11.108214996609528</v>
      </c>
      <c r="CC204" s="1">
        <f>IF(BZ204&gt;='Drive Train'!$G$30,1,0)</f>
        <v>1</v>
      </c>
      <c r="CD204" s="110">
        <f t="shared" si="336"/>
        <v>0</v>
      </c>
      <c r="CE204" s="119">
        <f>CE203+'DT-Prelim Calcs'!$C$11</f>
        <v>8.0000000000000053</v>
      </c>
      <c r="CF204" s="2">
        <f>CP204/'Drive Train'!$G$35</f>
        <v>0.87467057622867084</v>
      </c>
      <c r="CG204" s="88">
        <f>CN204*12*60/(PI() * 'Drive Train'!$G$17)/CF$2*CF204</f>
        <v>4110.836805578987</v>
      </c>
      <c r="CH204" s="2">
        <f>('DT-Prelim Calcs'!$C$6*CF204-CG204)/('DT-Prelim Calcs'!$C$6*CF204)*'DT-Prelim Calcs'!$C$7*CF204</f>
        <v>0.24077183168338956</v>
      </c>
      <c r="CI204" s="110">
        <f>CH204/'DT-Prelim Calcs'!$C$7*('DT-Prelim Calcs'!$C$8-'DT-Prelim Calcs'!$C$9)+'DT-Prelim Calcs'!$C$9</f>
        <v>17.68537413104362</v>
      </c>
      <c r="CJ204" s="110">
        <f t="shared" si="297"/>
        <v>17.68537413104362</v>
      </c>
      <c r="CK204" s="2">
        <f t="shared" si="337"/>
        <v>2.477572355608082E-8</v>
      </c>
      <c r="CL204" s="110">
        <f>CK204*'DT-Prelim Calcs'!$C$21/CF$2/'DT-Prelim Calcs'!$C$19/'DT-Prelim Calcs'!$C$18*3.39*'DT-Prelim Calcs'!$C$20</f>
        <v>7.3612308588408156E-7</v>
      </c>
      <c r="CM204" s="88">
        <f t="shared" si="298"/>
        <v>1</v>
      </c>
      <c r="CN204" s="110">
        <f>CL203*'DT-Prelim Calcs'!$C$11+CN203</f>
        <v>15.380284136273323</v>
      </c>
      <c r="CO204" s="110">
        <f>CO203+0.5*CL204*'DT-Prelim Calcs'!$C$11^2+CN204*'DT-Prelim Calcs'!$C$11</f>
        <v>115.01320166452712</v>
      </c>
      <c r="CP204" s="110">
        <f>MIN('Drive Train'!$G$35-CJ203*'DT-Prelim Calcs'!$C$21*'Drive Train'!$G$38,CP203+CJ$2)</f>
        <v>11.108316318104119</v>
      </c>
      <c r="CQ204" s="110">
        <f>'Drive Train'!$G$35-CJ204*'DT-Prelim Calcs'!$C$21*'Drive Train'!$G$38</f>
        <v>11.108316328206074</v>
      </c>
      <c r="CR204" s="1">
        <f>IF(CO204&gt;='Drive Train'!$G$30,1,0)</f>
        <v>1</v>
      </c>
      <c r="CS204" s="110">
        <f t="shared" si="338"/>
        <v>0</v>
      </c>
      <c r="CT204" s="119">
        <f>CT203+'DT-Prelim Calcs'!$C$11</f>
        <v>8.0000000000000053</v>
      </c>
      <c r="CU204" s="2">
        <f>DE204/'Drive Train'!$G$35</f>
        <v>0.87467058542701215</v>
      </c>
      <c r="CV204" s="88">
        <f>DC204*12*60/(PI() * 'Drive Train'!$G$17)/CU$2*CU204</f>
        <v>4110.8369398195391</v>
      </c>
      <c r="CW204" s="2">
        <f>('DT-Prelim Calcs'!$C$6*CU204-CV204)/('DT-Prelim Calcs'!$C$6*CU204)*'DT-Prelim Calcs'!$C$7*CU204</f>
        <v>0.24077181224223257</v>
      </c>
      <c r="CX204" s="110">
        <f>CW204/'DT-Prelim Calcs'!$C$7*('DT-Prelim Calcs'!$C$8-'DT-Prelim Calcs'!$C$9)+'DT-Prelim Calcs'!$C$9</f>
        <v>17.685372945270924</v>
      </c>
      <c r="CY204" s="110">
        <f t="shared" si="299"/>
        <v>17.685372945270924</v>
      </c>
      <c r="CZ204" s="2">
        <f t="shared" si="339"/>
        <v>4.1348313661870861E-12</v>
      </c>
      <c r="DA204" s="110">
        <f>CZ204*'DT-Prelim Calcs'!$C$21/CU$2/'DT-Prelim Calcs'!$C$19/'DT-Prelim Calcs'!$C$18*3.39*'DT-Prelim Calcs'!$C$20</f>
        <v>1.4844605130291914E-10</v>
      </c>
      <c r="DB204" s="88">
        <f t="shared" si="300"/>
        <v>1</v>
      </c>
      <c r="DC204" s="110">
        <f>DA203*'DT-Prelim Calcs'!$C$11+DC203</f>
        <v>12.728511291125344</v>
      </c>
      <c r="DD204" s="110">
        <f>DD203+0.5*DA204*'DT-Prelim Calcs'!$C$11^2+DC204*'DT-Prelim Calcs'!$C$11</f>
        <v>97.21865866389129</v>
      </c>
      <c r="DE204" s="110">
        <f>MIN('Drive Train'!$G$35-CY203*'DT-Prelim Calcs'!$C$21*'Drive Train'!$G$38,DE203+CY$2)</f>
        <v>11.108316434923054</v>
      </c>
      <c r="DF204" s="110">
        <f>'Drive Train'!$G$35-CY204*'DT-Prelim Calcs'!$C$21*'Drive Train'!$G$38</f>
        <v>11.108316434925616</v>
      </c>
      <c r="DG204" s="1">
        <f>IF(DD204&gt;='Drive Train'!$G$30,1,0)</f>
        <v>1</v>
      </c>
      <c r="DH204" s="110">
        <f t="shared" si="340"/>
        <v>0</v>
      </c>
      <c r="DI204" s="119">
        <f>DI203+'DT-Prelim Calcs'!$C$11</f>
        <v>8.0000000000000053</v>
      </c>
      <c r="DJ204" s="2">
        <f>DT204/'Drive Train'!$G$35</f>
        <v>0.87467058542861498</v>
      </c>
      <c r="DK204" s="88">
        <f>DR204*12*60/(PI() * 'Drive Train'!$G$17)/DJ$2*DJ204</f>
        <v>4110.8369398423247</v>
      </c>
      <c r="DL204" s="2">
        <f>('DT-Prelim Calcs'!$C$6*DJ204-DK204)/('DT-Prelim Calcs'!$C$6*DJ204)*'DT-Prelim Calcs'!$C$7*DJ204</f>
        <v>0.24077181223899125</v>
      </c>
      <c r="DM204" s="110">
        <f>DL204/'DT-Prelim Calcs'!$C$7*('DT-Prelim Calcs'!$C$8-'DT-Prelim Calcs'!$C$9)+'DT-Prelim Calcs'!$C$9</f>
        <v>17.685372945073226</v>
      </c>
      <c r="DN204" s="110">
        <f t="shared" si="301"/>
        <v>17.685372945073226</v>
      </c>
      <c r="DO204" s="2">
        <f t="shared" si="341"/>
        <v>1.3877787807814457E-16</v>
      </c>
      <c r="DP204" s="110">
        <f>DO204*'DT-Prelim Calcs'!$C$21/DJ$2/'DT-Prelim Calcs'!$C$19/'DT-Prelim Calcs'!$C$18*3.39*'DT-Prelim Calcs'!$C$20</f>
        <v>5.8413336000243174E-15</v>
      </c>
      <c r="DQ204" s="88">
        <f t="shared" si="302"/>
        <v>1</v>
      </c>
      <c r="DR204" s="110">
        <f>DP203*'DT-Prelim Calcs'!$C$11+DR203</f>
        <v>10.856671395411901</v>
      </c>
      <c r="DS204" s="110">
        <f>DS203+0.5*DP204*'DT-Prelim Calcs'!$C$11^2+DR204*'DT-Prelim Calcs'!$C$11</f>
        <v>83.886732654878642</v>
      </c>
      <c r="DT204" s="110">
        <f>MIN('Drive Train'!$G$35-DN203*'DT-Prelim Calcs'!$C$21*'Drive Train'!$G$38,DT203+DN$2)</f>
        <v>11.10831643494341</v>
      </c>
      <c r="DU204" s="110">
        <f>'Drive Train'!$G$35-DN204*'DT-Prelim Calcs'!$C$21*'Drive Train'!$G$38</f>
        <v>11.10831643494341</v>
      </c>
      <c r="DV204" s="1">
        <f>IF(DS204&gt;='Drive Train'!$G$30,1,0)</f>
        <v>1</v>
      </c>
      <c r="DW204" s="110">
        <f t="shared" si="342"/>
        <v>0</v>
      </c>
      <c r="DX204" s="119">
        <f>DX203+'DT-Prelim Calcs'!$C$11</f>
        <v>8.0000000000000053</v>
      </c>
      <c r="DY204" s="2">
        <f>EI204/'Drive Train'!$G$35</f>
        <v>0.87467058542861498</v>
      </c>
      <c r="DZ204" s="88">
        <f>EG204*12*60/(PI() * 'Drive Train'!$G$17)/DY$2*DY204</f>
        <v>4110.8369398423247</v>
      </c>
      <c r="EA204" s="2">
        <f>('DT-Prelim Calcs'!$C$6*DY204-DZ204)/('DT-Prelim Calcs'!$C$6*DY204)*'DT-Prelim Calcs'!$C$7*DY204</f>
        <v>0.24077181223899125</v>
      </c>
      <c r="EB204" s="110">
        <f>EA204/'DT-Prelim Calcs'!$C$7*('DT-Prelim Calcs'!$C$8-'DT-Prelim Calcs'!$C$9)+'DT-Prelim Calcs'!$C$9</f>
        <v>17.685372945073226</v>
      </c>
      <c r="EC204" s="110">
        <f t="shared" si="303"/>
        <v>17.685372945073226</v>
      </c>
      <c r="ED204" s="2">
        <f t="shared" si="343"/>
        <v>1.3877787807814457E-16</v>
      </c>
      <c r="EE204" s="110">
        <f>ED204*'DT-Prelim Calcs'!$C$21/DY$2/'DT-Prelim Calcs'!$C$19/'DT-Prelim Calcs'!$C$18*3.39*'DT-Prelim Calcs'!$C$20</f>
        <v>6.7003532470867188E-15</v>
      </c>
      <c r="EF204" s="88">
        <f t="shared" si="304"/>
        <v>1</v>
      </c>
      <c r="EG204" s="110">
        <f>EE203*'DT-Prelim Calcs'!$C$11+EG203</f>
        <v>9.4647904472821693</v>
      </c>
      <c r="EH204" s="110">
        <f>EH203+0.5*EE204*'DT-Prelim Calcs'!$C$11^2+EG204*'DT-Prelim Calcs'!$C$11</f>
        <v>73.642068432398162</v>
      </c>
      <c r="EI204" s="110">
        <f>MIN('Drive Train'!$G$35-EC203*'DT-Prelim Calcs'!$C$21*'Drive Train'!$G$38,EI203+EC$2)</f>
        <v>11.10831643494341</v>
      </c>
      <c r="EJ204" s="110">
        <f>'Drive Train'!$G$35-EC204*'DT-Prelim Calcs'!$C$21*'Drive Train'!$G$38</f>
        <v>11.10831643494341</v>
      </c>
      <c r="EK204" s="1">
        <f>IF(EH204&gt;='Drive Train'!$G$30,1,0)</f>
        <v>1</v>
      </c>
      <c r="EL204" s="110">
        <f t="shared" si="344"/>
        <v>0</v>
      </c>
      <c r="EM204" s="119">
        <f>EM203+'DT-Prelim Calcs'!$C$11</f>
        <v>8.0000000000000053</v>
      </c>
      <c r="EN204" s="2">
        <f>EX204/'Drive Train'!$G$35</f>
        <v>0.87467058542861498</v>
      </c>
      <c r="EO204" s="88">
        <f>EV204*12*60/(PI() * 'Drive Train'!$G$17)/EN$2*EN204</f>
        <v>4110.8369398423256</v>
      </c>
      <c r="EP204" s="2">
        <f>('DT-Prelim Calcs'!$C$6*EN204-EO204)/('DT-Prelim Calcs'!$C$6*EN204)*'DT-Prelim Calcs'!$C$7*EN204</f>
        <v>0.24077181223899105</v>
      </c>
      <c r="EQ204" s="110">
        <f>EP204/'DT-Prelim Calcs'!$C$7*('DT-Prelim Calcs'!$C$8-'DT-Prelim Calcs'!$C$9)+'DT-Prelim Calcs'!$C$9</f>
        <v>17.685372945073215</v>
      </c>
      <c r="ER204" s="110">
        <f t="shared" si="305"/>
        <v>17.685372945073215</v>
      </c>
      <c r="ES204" s="2">
        <f t="shared" si="345"/>
        <v>-8.3266726846886741E-17</v>
      </c>
      <c r="ET204" s="110">
        <f>ES204*'DT-Prelim Calcs'!$C$21/EN$2/'DT-Prelim Calcs'!$C$19/'DT-Prelim Calcs'!$C$18*3.39*'DT-Prelim Calcs'!$C$20</f>
        <v>-4.5356237364894706E-15</v>
      </c>
      <c r="EU204" s="88">
        <f t="shared" si="306"/>
        <v>1</v>
      </c>
      <c r="EV204" s="110">
        <f>ET203*'DT-Prelim Calcs'!$C$11+EV203</f>
        <v>8.3892460782728335</v>
      </c>
      <c r="EW204" s="110">
        <f>EW203+0.5*ET204*'DT-Prelim Calcs'!$C$11^2+EV204*'DT-Prelim Calcs'!$C$11</f>
        <v>65.570524972740927</v>
      </c>
      <c r="EX204" s="110">
        <f>MIN('Drive Train'!$G$35-ER203*'DT-Prelim Calcs'!$C$21*'Drive Train'!$G$38,EX203+ER$2)</f>
        <v>11.10831643494341</v>
      </c>
      <c r="EY204" s="110">
        <f>'Drive Train'!$G$35-ER204*'DT-Prelim Calcs'!$C$21*'Drive Train'!$G$38</f>
        <v>11.10831643494341</v>
      </c>
      <c r="EZ204" s="1">
        <f>IF(EW204&gt;='Drive Train'!$G$30,1,0)</f>
        <v>1</v>
      </c>
      <c r="FA204" s="110">
        <f t="shared" si="346"/>
        <v>0</v>
      </c>
      <c r="FB204" s="119">
        <f>FB203+'DT-Prelim Calcs'!$C$11</f>
        <v>8.0000000000000053</v>
      </c>
      <c r="FC204" s="2">
        <f>FM204/'Drive Train'!$G$35</f>
        <v>0.87467058542861498</v>
      </c>
      <c r="FD204" s="88">
        <f>FK204*12*60/(PI() * 'Drive Train'!$G$17)/FC$2*FC204</f>
        <v>4110.8369398423247</v>
      </c>
      <c r="FE204" s="2">
        <f>('DT-Prelim Calcs'!$C$6*FC204-FD204)/('DT-Prelim Calcs'!$C$6*FC204)*'DT-Prelim Calcs'!$C$7*FC204</f>
        <v>0.24077181223899125</v>
      </c>
      <c r="FF204" s="110">
        <f>FE204/'DT-Prelim Calcs'!$C$7*('DT-Prelim Calcs'!$C$8-'DT-Prelim Calcs'!$C$9)+'DT-Prelim Calcs'!$C$9</f>
        <v>17.685372945073226</v>
      </c>
      <c r="FG204" s="110">
        <f t="shared" si="307"/>
        <v>17.685372945073226</v>
      </c>
      <c r="FH204" s="2">
        <f t="shared" si="347"/>
        <v>1.1102230246251565E-16</v>
      </c>
      <c r="FI204" s="110">
        <f>FH204*'DT-Prelim Calcs'!$C$21/FC$2/'DT-Prelim Calcs'!$C$19/'DT-Prelim Calcs'!$C$18*3.39*'DT-Prelim Calcs'!$C$20</f>
        <v>6.7347140329692135E-15</v>
      </c>
      <c r="FJ204" s="88">
        <f t="shared" si="308"/>
        <v>1</v>
      </c>
      <c r="FK204" s="110">
        <f>FI203*'DT-Prelim Calcs'!$C$11+FK203</f>
        <v>7.5332005600817276</v>
      </c>
      <c r="FL204" s="110">
        <f>FL203+0.5*FI204*'DT-Prelim Calcs'!$C$11^2+FK204*'DT-Prelim Calcs'!$C$11</f>
        <v>59.069683486975052</v>
      </c>
      <c r="FM204" s="110">
        <f>MIN('Drive Train'!$G$35-FG203*'DT-Prelim Calcs'!$C$21*'Drive Train'!$G$38,FM203+FG$2)</f>
        <v>11.10831643494341</v>
      </c>
      <c r="FN204" s="110">
        <f>'Drive Train'!$G$35-FG204*'DT-Prelim Calcs'!$C$21*'Drive Train'!$G$38</f>
        <v>11.10831643494341</v>
      </c>
      <c r="FO204" s="1">
        <f>IF(FL204&gt;='Drive Train'!$G$30,1,0)</f>
        <v>1</v>
      </c>
      <c r="FP204" s="110">
        <f t="shared" si="348"/>
        <v>0</v>
      </c>
      <c r="FQ204" s="119">
        <f>FQ203+'DT-Prelim Calcs'!$C$11</f>
        <v>8.0000000000000053</v>
      </c>
      <c r="FR204" s="2">
        <f>GB204/'Drive Train'!$G$35</f>
        <v>0.87467058542861498</v>
      </c>
      <c r="FS204" s="88">
        <f>FZ204*12*60/(PI() * 'Drive Train'!$G$17)/FR$2*FR204</f>
        <v>4110.8369398423247</v>
      </c>
      <c r="FT204" s="2">
        <f>('DT-Prelim Calcs'!$C$6*FR204-FS204)/('DT-Prelim Calcs'!$C$6*FR204)*'DT-Prelim Calcs'!$C$7*FR204</f>
        <v>0.24077181223899125</v>
      </c>
      <c r="FU204" s="110">
        <f>FT204/'DT-Prelim Calcs'!$C$7*('DT-Prelim Calcs'!$C$8-'DT-Prelim Calcs'!$C$9)+'DT-Prelim Calcs'!$C$9</f>
        <v>17.685372945073226</v>
      </c>
      <c r="FV204" s="110">
        <f t="shared" si="309"/>
        <v>17.685372945073226</v>
      </c>
      <c r="FW204" s="2">
        <f t="shared" si="349"/>
        <v>1.3877787807814457E-16</v>
      </c>
      <c r="FX204" s="110">
        <f>FW204*'DT-Prelim Calcs'!$C$21/FR$2/'DT-Prelim Calcs'!$C$19/'DT-Prelim Calcs'!$C$18*3.39*'DT-Prelim Calcs'!$C$20</f>
        <v>9.2774121882739154E-15</v>
      </c>
      <c r="FY204" s="88">
        <f t="shared" si="310"/>
        <v>1</v>
      </c>
      <c r="FZ204" s="110">
        <f>FX203*'DT-Prelim Calcs'!$C$11+FZ203</f>
        <v>6.8356819897037893</v>
      </c>
      <c r="GA204" s="110">
        <f>GA203+0.5*FX204*'DT-Prelim Calcs'!$C$11^2+FZ204*'DT-Prelim Calcs'!$C$11</f>
        <v>53.728908072924078</v>
      </c>
      <c r="GB204" s="110">
        <f>MIN('Drive Train'!$G$35-FV203*'DT-Prelim Calcs'!$C$21*'Drive Train'!$G$38,GB203+FV$2)</f>
        <v>11.10831643494341</v>
      </c>
      <c r="GC204" s="110">
        <f>'Drive Train'!$G$35-FV204*'DT-Prelim Calcs'!$C$21*'Drive Train'!$G$38</f>
        <v>11.10831643494341</v>
      </c>
      <c r="GD204" s="1">
        <f>IF(GA204&gt;='Drive Train'!$G$30,1,0)</f>
        <v>1</v>
      </c>
      <c r="GE204" s="110">
        <f t="shared" si="350"/>
        <v>0</v>
      </c>
      <c r="GF204" s="119">
        <f>GF203+'DT-Prelim Calcs'!$C$11</f>
        <v>8.0000000000000053</v>
      </c>
      <c r="GG204" s="2">
        <f>GQ204/'Drive Train'!$G$35</f>
        <v>0.87467058542808973</v>
      </c>
      <c r="GH204" s="88">
        <f>GO204*12*60/(PI() * 'Drive Train'!$G$17)/GG$2*GG204</f>
        <v>4110.8369398349014</v>
      </c>
      <c r="GI204" s="2">
        <f>('DT-Prelim Calcs'!$C$6*GG204-GH204)/('DT-Prelim Calcs'!$C$6*GG204)*'DT-Prelim Calcs'!$C$7*GG204</f>
        <v>0.24077181224004304</v>
      </c>
      <c r="GJ204" s="110">
        <f>GI204/'DT-Prelim Calcs'!$C$7*('DT-Prelim Calcs'!$C$8-'DT-Prelim Calcs'!$C$9)+'DT-Prelim Calcs'!$C$9</f>
        <v>17.685372945137381</v>
      </c>
      <c r="GK204" s="110">
        <f t="shared" si="351"/>
        <v>17.685372945137381</v>
      </c>
      <c r="GL204" s="2">
        <f t="shared" si="352"/>
        <v>1.3422318811961986E-12</v>
      </c>
      <c r="GM204" s="110">
        <f>GL204*'DT-Prelim Calcs'!$C$21/GG$2/'DT-Prelim Calcs'!$C$19/'DT-Prelim Calcs'!$C$18*3.39*'DT-Prelim Calcs'!$C$20</f>
        <v>4.9849597334748699E-11</v>
      </c>
      <c r="GN204" s="88">
        <f t="shared" si="311"/>
        <v>1</v>
      </c>
      <c r="GO204" s="110">
        <f>GM203*'DT-Prelim Calcs'!$C$11+GO203</f>
        <v>12.304227581451988</v>
      </c>
      <c r="GP204" s="110">
        <f>GP203+0.5*GM204*'DT-Prelim Calcs'!$C$11^2+GO204*'DT-Prelim Calcs'!$C$11</f>
        <v>92.355517002473945</v>
      </c>
      <c r="GQ204" s="110">
        <f>MIN('Drive Train'!$G$35-GK203*'DT-Prelim Calcs'!$C$21*'Drive Train'!$G$38,GQ203+GK$2)</f>
        <v>11.108316434936739</v>
      </c>
      <c r="GR204" s="110">
        <f>'Drive Train'!$G$35-GK204*'DT-Prelim Calcs'!$C$21*'Drive Train'!$G$38</f>
        <v>11.108316434937635</v>
      </c>
      <c r="GS204" s="1">
        <f>IF(GP204&gt;='Drive Train'!$G$30,1,0)</f>
        <v>1</v>
      </c>
      <c r="GT204" s="110">
        <f t="shared" si="353"/>
        <v>0</v>
      </c>
      <c r="GU204" s="119">
        <f>GU203+'DT-Prelim Calcs'!$C$11</f>
        <v>8.0000000000000053</v>
      </c>
      <c r="GV204" s="2">
        <f>HF204/'Drive Train'!$G$35</f>
        <v>0.87467058542823961</v>
      </c>
      <c r="GW204" s="88">
        <f>HD204*12*60/(PI() * 'Drive Train'!$G$17)/GV$2*GV204</f>
        <v>4110.8369398370178</v>
      </c>
      <c r="GX204" s="2">
        <f>('DT-Prelim Calcs'!$C$6*GV204-GW204)/('DT-Prelim Calcs'!$C$6*GV204)*'DT-Prelim Calcs'!$C$7*GV204</f>
        <v>0.24077181223974334</v>
      </c>
      <c r="GY204" s="110">
        <f>GX204/'DT-Prelim Calcs'!$C$7*('DT-Prelim Calcs'!$C$8-'DT-Prelim Calcs'!$C$9)+'DT-Prelim Calcs'!$C$9</f>
        <v>17.685372945119099</v>
      </c>
      <c r="GZ204" s="110">
        <f t="shared" si="312"/>
        <v>17.685372945119099</v>
      </c>
      <c r="HA204" s="2">
        <f t="shared" si="354"/>
        <v>9.597600492128322E-13</v>
      </c>
      <c r="HB204" s="110">
        <f>HA204*'DT-Prelim Calcs'!$C$21/GV$2/'DT-Prelim Calcs'!$C$19/'DT-Prelim Calcs'!$C$18*3.39*'DT-Prelim Calcs'!$C$20</f>
        <v>3.5644848450924864E-11</v>
      </c>
      <c r="HC204" s="88">
        <f t="shared" si="313"/>
        <v>1</v>
      </c>
      <c r="HD204" s="110">
        <f>HB203*'DT-Prelim Calcs'!$C$11+HD203</f>
        <v>12.304227581456217</v>
      </c>
      <c r="HE204" s="110">
        <f>HE203+0.5*HB204*'DT-Prelim Calcs'!$C$11^2+HD204*'DT-Prelim Calcs'!$C$11</f>
        <v>93.023134026548931</v>
      </c>
      <c r="HF204" s="110">
        <f>MIN('Drive Train'!$G$35-GZ203*'DT-Prelim Calcs'!$C$21*'Drive Train'!$G$38,HF203+GZ$2)</f>
        <v>11.108316434938642</v>
      </c>
      <c r="HG204" s="110">
        <f>'Drive Train'!$G$35-GZ204*'DT-Prelim Calcs'!$C$21*'Drive Train'!$G$38</f>
        <v>11.10831643493928</v>
      </c>
      <c r="HH204" s="1">
        <f>IF(HE204&gt;='Drive Train'!$G$30,1,0)</f>
        <v>1</v>
      </c>
      <c r="HI204" s="110">
        <f t="shared" si="355"/>
        <v>0</v>
      </c>
      <c r="HJ204" s="119">
        <f>HJ203+'DT-Prelim Calcs'!$C$11</f>
        <v>8.0000000000000053</v>
      </c>
      <c r="HK204" s="2">
        <f>HU204/'Drive Train'!$G$35</f>
        <v>0.87467058542831189</v>
      </c>
      <c r="HL204" s="88">
        <f>HS204*12*60/(PI() * 'Drive Train'!$G$17)/HK$2*HK204</f>
        <v>4110.8369398380419</v>
      </c>
      <c r="HM204" s="2">
        <f>('DT-Prelim Calcs'!$C$6*HK204-HL204)/('DT-Prelim Calcs'!$C$6*HK204)*'DT-Prelim Calcs'!$C$7*HK204</f>
        <v>0.24077181223959795</v>
      </c>
      <c r="HN204" s="110">
        <f>HM204/'DT-Prelim Calcs'!$C$7*('DT-Prelim Calcs'!$C$8-'DT-Prelim Calcs'!$C$9)+'DT-Prelim Calcs'!$C$9</f>
        <v>17.685372945110231</v>
      </c>
      <c r="HO204" s="110">
        <f t="shared" si="314"/>
        <v>17.685372945110231</v>
      </c>
      <c r="HP204" s="2">
        <f t="shared" si="356"/>
        <v>7.742972929491998E-13</v>
      </c>
      <c r="HQ204" s="110">
        <f>HP204*'DT-Prelim Calcs'!$C$21/HK$2/'DT-Prelim Calcs'!$C$19/'DT-Prelim Calcs'!$C$18*3.39*'DT-Prelim Calcs'!$C$20</f>
        <v>2.8756885312919719E-11</v>
      </c>
      <c r="HR204" s="88">
        <f t="shared" si="315"/>
        <v>1</v>
      </c>
      <c r="HS204" s="110">
        <f>HQ203*'DT-Prelim Calcs'!$C$11+HS203</f>
        <v>12.304227581458266</v>
      </c>
      <c r="HT204" s="110">
        <f>HT203+0.5*HQ204*'DT-Prelim Calcs'!$C$11^2+HS204*'DT-Prelim Calcs'!$C$11</f>
        <v>93.491856791342812</v>
      </c>
      <c r="HU204" s="110">
        <f>MIN('Drive Train'!$G$35-HO203*'DT-Prelim Calcs'!$C$21*'Drive Train'!$G$38,HU203+HO$2)</f>
        <v>11.10831643493956</v>
      </c>
      <c r="HV204" s="110">
        <f>'Drive Train'!$G$35-HO204*'DT-Prelim Calcs'!$C$21*'Drive Train'!$G$38</f>
        <v>11.108316434940079</v>
      </c>
      <c r="HW204" s="1">
        <f>IF(HT204&gt;='Drive Train'!$G$30,1,0)</f>
        <v>1</v>
      </c>
      <c r="HX204" s="110">
        <f t="shared" si="357"/>
        <v>0</v>
      </c>
      <c r="HY204" s="119">
        <f>HY203+'DT-Prelim Calcs'!$C$11</f>
        <v>8.0000000000000053</v>
      </c>
      <c r="HZ204" s="2">
        <f>IJ204/'Drive Train'!$G$35</f>
        <v>0.87467058542835108</v>
      </c>
      <c r="IA204" s="88">
        <f>IH204*12*60/(PI() * 'Drive Train'!$G$17)/HZ$2*HZ204</f>
        <v>4110.8369398385958</v>
      </c>
      <c r="IB204" s="2">
        <f>('DT-Prelim Calcs'!$C$6*HZ204-IA204)/('DT-Prelim Calcs'!$C$6*HZ204)*'DT-Prelim Calcs'!$C$7*HZ204</f>
        <v>0.24077181223951957</v>
      </c>
      <c r="IC204" s="110">
        <f>IB204/'DT-Prelim Calcs'!$C$7*('DT-Prelim Calcs'!$C$8-'DT-Prelim Calcs'!$C$9)+'DT-Prelim Calcs'!$C$9</f>
        <v>17.685372945105449</v>
      </c>
      <c r="ID204" s="110">
        <f t="shared" si="316"/>
        <v>17.685372945105449</v>
      </c>
      <c r="IE204" s="2">
        <f t="shared" si="358"/>
        <v>6.7421068727924194E-13</v>
      </c>
      <c r="IF204" s="110">
        <f>IE204*'DT-Prelim Calcs'!$C$21/HZ$2/'DT-Prelim Calcs'!$C$19/'DT-Prelim Calcs'!$C$18*3.39*'DT-Prelim Calcs'!$C$20</f>
        <v>2.5039735496151301E-11</v>
      </c>
      <c r="IG204" s="88">
        <f t="shared" si="317"/>
        <v>1</v>
      </c>
      <c r="IH204" s="110">
        <f>IF203*'DT-Prelim Calcs'!$C$11+IH203</f>
        <v>12.30422758145937</v>
      </c>
      <c r="II204" s="110">
        <f>II203+0.5*IF204*'DT-Prelim Calcs'!$C$11^2+IH204*'DT-Prelim Calcs'!$C$11</f>
        <v>93.820922162611396</v>
      </c>
      <c r="IJ204" s="110">
        <f>MIN('Drive Train'!$G$35-ID203*'DT-Prelim Calcs'!$C$21*'Drive Train'!$G$38,IJ203+ID$2)</f>
        <v>11.108316434940058</v>
      </c>
      <c r="IK204" s="110">
        <f>'Drive Train'!$G$35-ID204*'DT-Prelim Calcs'!$C$21*'Drive Train'!$G$38</f>
        <v>11.108316434940509</v>
      </c>
      <c r="IL204" s="1">
        <f>IF(II204&gt;='Drive Train'!$G$30,1,0)</f>
        <v>1</v>
      </c>
      <c r="IM204" s="110">
        <f t="shared" si="359"/>
        <v>0</v>
      </c>
      <c r="IN204" s="119">
        <f>IN203+'DT-Prelim Calcs'!$C$11</f>
        <v>8.0000000000000053</v>
      </c>
      <c r="IO204" s="2">
        <f>IY204/'Drive Train'!$G$35</f>
        <v>0.87467058542837395</v>
      </c>
      <c r="IP204" s="88">
        <f>IW204*12*60/(PI() * 'Drive Train'!$G$17)/IO$2*IO204</f>
        <v>4110.8369398389186</v>
      </c>
      <c r="IQ204" s="2">
        <f>('DT-Prelim Calcs'!$C$6*IO204-IP204)/('DT-Prelim Calcs'!$C$6*IO204)*'DT-Prelim Calcs'!$C$7*IO204</f>
        <v>0.24077181223947391</v>
      </c>
      <c r="IR204" s="110">
        <f>IQ204/'DT-Prelim Calcs'!$C$7*('DT-Prelim Calcs'!$C$8-'DT-Prelim Calcs'!$C$9)+'DT-Prelim Calcs'!$C$9</f>
        <v>17.685372945102664</v>
      </c>
      <c r="IS204" s="110">
        <f t="shared" si="318"/>
        <v>17.685372945102664</v>
      </c>
      <c r="IT204" s="2">
        <f t="shared" si="360"/>
        <v>6.1595173406203685E-13</v>
      </c>
      <c r="IU204" s="110">
        <f>IT204*'DT-Prelim Calcs'!$C$21/IO$2/'DT-Prelim Calcs'!$C$19/'DT-Prelim Calcs'!$C$18*3.39*'DT-Prelim Calcs'!$C$20</f>
        <v>2.2876036809130529E-11</v>
      </c>
      <c r="IV204" s="88">
        <f t="shared" si="319"/>
        <v>1</v>
      </c>
      <c r="IW204" s="110">
        <f>IU203*'DT-Prelim Calcs'!$C$11+IW203</f>
        <v>12.304227581460015</v>
      </c>
      <c r="IX204" s="110">
        <f>IX203+0.5*IU204*'DT-Prelim Calcs'!$C$11^2+IW204*'DT-Prelim Calcs'!$C$11</f>
        <v>94.053639944068166</v>
      </c>
      <c r="IY204" s="110">
        <f>MIN('Drive Train'!$G$35-IS203*'DT-Prelim Calcs'!$C$21*'Drive Train'!$G$38,IY203+IS$2)</f>
        <v>11.108316434940349</v>
      </c>
      <c r="IZ204" s="110">
        <f>'Drive Train'!$G$35-IS204*'DT-Prelim Calcs'!$C$21*'Drive Train'!$G$38</f>
        <v>11.108316434940759</v>
      </c>
      <c r="JA204" s="1">
        <f>IF(IX204&gt;='Drive Train'!$G$30,1,0)</f>
        <v>1</v>
      </c>
      <c r="JB204" s="110">
        <f t="shared" si="361"/>
        <v>0</v>
      </c>
      <c r="JC204" s="119">
        <f>JC203+'DT-Prelim Calcs'!$C$11</f>
        <v>8.0000000000000053</v>
      </c>
      <c r="JD204" s="2">
        <f>JN204/'Drive Train'!$G$35</f>
        <v>0.87467058542838727</v>
      </c>
      <c r="JE204" s="88">
        <f>JL204*12*60/(PI() * 'Drive Train'!$G$17)/JD$2*JD204</f>
        <v>4110.8369398391078</v>
      </c>
      <c r="JF204" s="2">
        <f>('DT-Prelim Calcs'!$C$6*JD204-JE204)/('DT-Prelim Calcs'!$C$6*JD204)*'DT-Prelim Calcs'!$C$7*JD204</f>
        <v>0.24077181223944688</v>
      </c>
      <c r="JG204" s="110">
        <f>JF204/'DT-Prelim Calcs'!$C$7*('DT-Prelim Calcs'!$C$8-'DT-Prelim Calcs'!$C$9)+'DT-Prelim Calcs'!$C$9</f>
        <v>17.685372945101015</v>
      </c>
      <c r="JH204" s="110">
        <f t="shared" si="320"/>
        <v>17.685372945101015</v>
      </c>
      <c r="JI204" s="2">
        <f t="shared" si="362"/>
        <v>5.8150706472304137E-13</v>
      </c>
      <c r="JJ204" s="110">
        <f>JI204*'DT-Prelim Calcs'!$C$21/JD$2/'DT-Prelim Calcs'!$C$19/'DT-Prelim Calcs'!$C$18*3.39*'DT-Prelim Calcs'!$C$20</f>
        <v>2.15967847507252E-11</v>
      </c>
      <c r="JK204" s="88">
        <f t="shared" si="321"/>
        <v>1</v>
      </c>
      <c r="JL204" s="110">
        <f>JJ203*'DT-Prelim Calcs'!$C$11+JL203</f>
        <v>12.304227581460395</v>
      </c>
      <c r="JM204" s="110">
        <f>JM203+0.5*JJ204*'DT-Prelim Calcs'!$C$11^2+JL204*'DT-Prelim Calcs'!$C$11</f>
        <v>94.21127268822913</v>
      </c>
      <c r="JN204" s="110">
        <f>MIN('Drive Train'!$G$35-JH203*'DT-Prelim Calcs'!$C$21*'Drive Train'!$G$38,JN203+JH$2)</f>
        <v>11.108316434940518</v>
      </c>
      <c r="JO204" s="110">
        <f>'Drive Train'!$G$35-JH204*'DT-Prelim Calcs'!$C$21*'Drive Train'!$G$38</f>
        <v>11.108316434940908</v>
      </c>
      <c r="JP204" s="1">
        <f>IF(JM204&gt;='Drive Train'!$G$30,1,0)</f>
        <v>1</v>
      </c>
      <c r="JQ204" s="110">
        <f>MIN(JG204,'DT-Prelim Calcs'!$C$10)*'DT-Prelim Calcs'!$C$11*1000/60/60*(1-JP204)</f>
        <v>0</v>
      </c>
      <c r="JR204" s="119">
        <f>JR203+'DT-Prelim Calcs'!$C$11</f>
        <v>8.0000000000000053</v>
      </c>
      <c r="JS204" s="2">
        <f>KC204/'Drive Train'!$G$35</f>
        <v>0.87467058542839249</v>
      </c>
      <c r="JT204" s="88">
        <f>KA204*12*60/(PI() * 'Drive Train'!$G$17)/JS$2*JS204</f>
        <v>4110.8369398391796</v>
      </c>
      <c r="JU204" s="2">
        <f>('DT-Prelim Calcs'!$C$6*JS204-JT204)/('DT-Prelim Calcs'!$C$6*JS204)*'DT-Prelim Calcs'!$C$7*JS204</f>
        <v>0.240771812239437</v>
      </c>
      <c r="JV204" s="110">
        <f>JU204/'DT-Prelim Calcs'!$C$7*('DT-Prelim Calcs'!$C$8-'DT-Prelim Calcs'!$C$9)+'DT-Prelim Calcs'!$C$9</f>
        <v>17.685372945100415</v>
      </c>
      <c r="JW204" s="110">
        <f t="shared" si="322"/>
        <v>17.685372945100415</v>
      </c>
      <c r="JX204" s="2">
        <f t="shared" si="363"/>
        <v>5.6887827781793021E-13</v>
      </c>
      <c r="JY204" s="110">
        <f>JX204*'DT-Prelim Calcs'!$C$21/JS$2/'DT-Prelim Calcs'!$C$19/'DT-Prelim Calcs'!$C$18*3.39*'DT-Prelim Calcs'!$C$20</f>
        <v>2.1127760023429133E-11</v>
      </c>
      <c r="JZ204" s="88">
        <f t="shared" si="323"/>
        <v>1</v>
      </c>
      <c r="KA204" s="110">
        <f>JY203*'DT-Prelim Calcs'!$C$11+KA203</f>
        <v>12.304227581460536</v>
      </c>
      <c r="KB204" s="110">
        <f>KB203+0.5*JY204*'DT-Prelim Calcs'!$C$11^2+KA204*'DT-Prelim Calcs'!$C$11</f>
        <v>94.273362771561054</v>
      </c>
      <c r="KC204" s="110">
        <f>MIN('Drive Train'!$G$35-JW203*'DT-Prelim Calcs'!$C$21*'Drive Train'!$G$38,KC203+JW$2)</f>
        <v>11.108316434940583</v>
      </c>
      <c r="KD204" s="110">
        <f>'Drive Train'!$G$35-JW204*'DT-Prelim Calcs'!$C$21*'Drive Train'!$G$38</f>
        <v>11.108316434940962</v>
      </c>
      <c r="KE204" s="1">
        <f>IF(KB204&gt;='Drive Train'!$G$30,1,0)</f>
        <v>1</v>
      </c>
      <c r="KF204" s="110">
        <f>MIN(JV204,'DT-Prelim Calcs'!$C$10)*'DT-Prelim Calcs'!$C$11*1000/60/60*(1-KE204)</f>
        <v>0</v>
      </c>
      <c r="KG204" s="119">
        <f>KG203+'DT-Prelim Calcs'!$C$11</f>
        <v>8.0000000000000053</v>
      </c>
      <c r="KH204" s="2">
        <f>KR204/'Drive Train'!$G$35</f>
        <v>0.87467058542839216</v>
      </c>
      <c r="KI204" s="88">
        <f>KP204*12*60/(PI() * 'Drive Train'!$G$17)/KH$2*KH204</f>
        <v>4110.8369398391742</v>
      </c>
      <c r="KJ204" s="2">
        <f>('DT-Prelim Calcs'!$C$6*KH204-KI204)/('DT-Prelim Calcs'!$C$6*KH204)*'DT-Prelim Calcs'!$C$7*KH204</f>
        <v>0.24077181223943783</v>
      </c>
      <c r="KK204" s="110">
        <f>KJ204/'DT-Prelim Calcs'!$C$7*('DT-Prelim Calcs'!$C$8-'DT-Prelim Calcs'!$C$9)+'DT-Prelim Calcs'!$C$9</f>
        <v>17.685372945100465</v>
      </c>
      <c r="KL204" s="110">
        <f t="shared" si="324"/>
        <v>17.685372945100465</v>
      </c>
      <c r="KM204" s="2">
        <f t="shared" si="364"/>
        <v>5.6996074526693974E-13</v>
      </c>
      <c r="KN204" s="110">
        <f>KM204*'DT-Prelim Calcs'!$C$21/KH$2/'DT-Prelim Calcs'!$C$19/'DT-Prelim Calcs'!$C$18*3.39*'DT-Prelim Calcs'!$C$20</f>
        <v>2.1167962142911654E-11</v>
      </c>
      <c r="KO204" s="88">
        <f t="shared" si="325"/>
        <v>1</v>
      </c>
      <c r="KP204" s="110">
        <f>KN203*'DT-Prelim Calcs'!$C$11+KP203</f>
        <v>12.304227581460523</v>
      </c>
      <c r="KQ204" s="110">
        <f>KQ203+0.5*KN204*'DT-Prelim Calcs'!$C$11^2+KP204*'DT-Prelim Calcs'!$C$11</f>
        <v>94.268807335602133</v>
      </c>
      <c r="KR204" s="110">
        <f>MIN('Drive Train'!$G$35-KL203*'DT-Prelim Calcs'!$C$21*'Drive Train'!$G$38,KR203+KL$2)</f>
        <v>11.10831643494058</v>
      </c>
      <c r="KS204" s="110">
        <f>'Drive Train'!$G$35-KL204*'DT-Prelim Calcs'!$C$21*'Drive Train'!$G$38</f>
        <v>11.108316434940958</v>
      </c>
      <c r="KT204" s="1">
        <f>IF(KQ204&gt;='Drive Train'!$G$30,1,0)</f>
        <v>1</v>
      </c>
      <c r="KU204" s="110">
        <f>MIN(KK204,'DT-Prelim Calcs'!$C$10)*'DT-Prelim Calcs'!$C$11*1000/60/60*(1-KT204)</f>
        <v>0</v>
      </c>
      <c r="KV204" s="119">
        <f>KV203+'DT-Prelim Calcs'!$C$11</f>
        <v>8.0000000000000053</v>
      </c>
      <c r="KW204" s="2">
        <f>LG204/'Drive Train'!$G$35</f>
        <v>0.87467058542839249</v>
      </c>
      <c r="KX204" s="88">
        <f>LE204*12*60/(PI() * 'Drive Train'!$G$17)/KW$2*KW204</f>
        <v>4110.8369398391796</v>
      </c>
      <c r="KY204" s="2">
        <f>('DT-Prelim Calcs'!$C$6*KW204-KX204)/('DT-Prelim Calcs'!$C$6*KW204)*'DT-Prelim Calcs'!$C$7*KW204</f>
        <v>0.240771812239437</v>
      </c>
      <c r="KZ204" s="110">
        <f>KY204/'DT-Prelim Calcs'!$C$7*('DT-Prelim Calcs'!$C$8-'DT-Prelim Calcs'!$C$9)+'DT-Prelim Calcs'!$C$9</f>
        <v>17.685372945100415</v>
      </c>
      <c r="LA204" s="110">
        <f t="shared" si="326"/>
        <v>17.685372945100415</v>
      </c>
      <c r="LB204" s="2">
        <f t="shared" si="365"/>
        <v>5.6887827781793021E-13</v>
      </c>
      <c r="LC204" s="110">
        <f>LB204*'DT-Prelim Calcs'!$C$21/KW$2/'DT-Prelim Calcs'!$C$19/'DT-Prelim Calcs'!$C$18*3.39*'DT-Prelim Calcs'!$C$20</f>
        <v>2.1127760023429133E-11</v>
      </c>
      <c r="LD204" s="88">
        <f t="shared" si="327"/>
        <v>1</v>
      </c>
      <c r="LE204" s="110">
        <f>LC203*'DT-Prelim Calcs'!$C$11+LE203</f>
        <v>12.304227581460536</v>
      </c>
      <c r="LF204" s="110">
        <f>LF203+0.5*LC204*'DT-Prelim Calcs'!$C$11^2+LE204*'DT-Prelim Calcs'!$C$11</f>
        <v>94.27314768708564</v>
      </c>
      <c r="LG204" s="110">
        <f>MIN('Drive Train'!$G$35-LA203*'DT-Prelim Calcs'!$C$21*'Drive Train'!$G$38,LG203+LA$2)</f>
        <v>11.108316434940583</v>
      </c>
      <c r="LH204" s="110">
        <f>'Drive Train'!$G$35-LA204*'DT-Prelim Calcs'!$C$21*'Drive Train'!$G$38</f>
        <v>11.108316434940962</v>
      </c>
      <c r="LI204" s="1">
        <f>IF(LF204&gt;='Drive Train'!$G$30,1,0)</f>
        <v>1</v>
      </c>
      <c r="LJ204" s="110">
        <f>MIN(KZ204,'DT-Prelim Calcs'!$C$10)*'DT-Prelim Calcs'!$C$11*1000/60/60*(1-LI204)</f>
        <v>0</v>
      </c>
      <c r="LK204" s="119">
        <f>LK203+'DT-Prelim Calcs'!$C$11</f>
        <v>8.0000000000000053</v>
      </c>
      <c r="LL204" s="2">
        <f>LV204/'Drive Train'!$G$35</f>
        <v>0.87467058542839204</v>
      </c>
      <c r="LM204" s="88">
        <f>LT204*12*60/(PI() * 'Drive Train'!$G$17)/LL$2*LL204</f>
        <v>4110.8369398391751</v>
      </c>
      <c r="LN204" s="2">
        <f>('DT-Prelim Calcs'!$C$6*LL204-LM204)/('DT-Prelim Calcs'!$C$6*LL204)*'DT-Prelim Calcs'!$C$7*LL204</f>
        <v>0.24077181223943742</v>
      </c>
      <c r="LO204" s="110">
        <f>LN204/'DT-Prelim Calcs'!$C$7*('DT-Prelim Calcs'!$C$8-'DT-Prelim Calcs'!$C$9)+'DT-Prelim Calcs'!$C$9</f>
        <v>17.68537294510044</v>
      </c>
      <c r="LP204" s="110">
        <f t="shared" si="328"/>
        <v>17.68537294510044</v>
      </c>
      <c r="LQ204" s="2">
        <f t="shared" si="366"/>
        <v>5.6948890048147405E-13</v>
      </c>
      <c r="LR204" s="110">
        <f>LQ204*'DT-Prelim Calcs'!$C$21/LL$2/'DT-Prelim Calcs'!$C$19/'DT-Prelim Calcs'!$C$18*3.39*'DT-Prelim Calcs'!$C$20</f>
        <v>2.1150438142111578E-11</v>
      </c>
      <c r="LS204" s="88">
        <f t="shared" si="329"/>
        <v>1</v>
      </c>
      <c r="LT204" s="110">
        <f>LR203*'DT-Prelim Calcs'!$C$11+LT203</f>
        <v>12.304227581460527</v>
      </c>
      <c r="LU204" s="110">
        <f>LU203+0.5*LR204*'DT-Prelim Calcs'!$C$11^2+LT204*'DT-Prelim Calcs'!$C$11</f>
        <v>94.270272103367319</v>
      </c>
      <c r="LV204" s="110">
        <f>MIN('Drive Train'!$G$35-LP203*'DT-Prelim Calcs'!$C$21*'Drive Train'!$G$38,LV203+LP$2)</f>
        <v>11.108316434940578</v>
      </c>
      <c r="LW204" s="110">
        <f>'Drive Train'!$G$35-LP204*'DT-Prelim Calcs'!$C$21*'Drive Train'!$G$38</f>
        <v>11.10831643494096</v>
      </c>
      <c r="LX204" s="1">
        <f>IF(LU204&gt;='Drive Train'!$G$30,1,0)</f>
        <v>1</v>
      </c>
      <c r="LY204" s="110">
        <f>MIN(LO204,'DT-Prelim Calcs'!$C$10)*'DT-Prelim Calcs'!$C$11*1000/60/60*(1-LX204)</f>
        <v>0</v>
      </c>
      <c r="LZ204" s="119">
        <f>LZ203+'DT-Prelim Calcs'!$C$11</f>
        <v>8.0000000000000053</v>
      </c>
    </row>
    <row r="205" spans="18:338" x14ac:dyDescent="0.2">
      <c r="R205" s="117">
        <v>6</v>
      </c>
      <c r="Z205" s="110">
        <f t="shared" si="284"/>
        <v>0</v>
      </c>
      <c r="AA205" s="110">
        <f t="shared" si="285"/>
        <v>0</v>
      </c>
      <c r="AB205" s="110" t="e">
        <f t="shared" si="286"/>
        <v>#N/A</v>
      </c>
      <c r="AC205" s="88">
        <f t="shared" si="330"/>
        <v>0</v>
      </c>
      <c r="AD205" s="1">
        <f t="shared" si="287"/>
        <v>0</v>
      </c>
      <c r="AE205" s="110">
        <f t="shared" si="288"/>
        <v>0</v>
      </c>
      <c r="AF205" s="110" t="e">
        <f t="shared" si="289"/>
        <v>#N/A</v>
      </c>
      <c r="AI205" s="1">
        <f>IF(AJ205&gt;='Drive Train'!$G$30,1,0)</f>
        <v>0</v>
      </c>
      <c r="AJ205" s="93"/>
      <c r="AL205" s="117">
        <v>6</v>
      </c>
      <c r="AM205" s="109"/>
      <c r="AN205" s="109"/>
      <c r="AO205" s="109"/>
      <c r="AP205" s="109"/>
      <c r="AQ205" s="109"/>
      <c r="AS205" s="109"/>
      <c r="AT205" s="109">
        <v>1</v>
      </c>
      <c r="AU205" s="110">
        <f>AS204*'DT-Prelim Calcs'!$C$11+AU204</f>
        <v>36.329433563245708</v>
      </c>
      <c r="AV205" s="109"/>
      <c r="AW205" s="109"/>
      <c r="AX205" s="109"/>
      <c r="AY205" s="1">
        <v>1</v>
      </c>
      <c r="BA205" s="117">
        <v>6</v>
      </c>
      <c r="BB205" s="109"/>
      <c r="BC205" s="109"/>
      <c r="BD205" s="109"/>
      <c r="BE205" s="109"/>
      <c r="BF205" s="109"/>
      <c r="BH205" s="109"/>
      <c r="BI205" s="109">
        <v>1</v>
      </c>
      <c r="BJ205" s="110">
        <f>BH204*'DT-Prelim Calcs'!$C$11+BJ204</f>
        <v>26.274937639820582</v>
      </c>
      <c r="BK205" s="109"/>
      <c r="BL205" s="109"/>
      <c r="BM205" s="109"/>
      <c r="BN205" s="1">
        <v>1</v>
      </c>
      <c r="BP205" s="117">
        <v>6</v>
      </c>
      <c r="BQ205" s="109"/>
      <c r="BR205" s="109"/>
      <c r="BS205" s="109"/>
      <c r="BT205" s="109"/>
      <c r="BU205" s="109"/>
      <c r="BW205" s="109"/>
      <c r="BX205" s="109">
        <v>1</v>
      </c>
      <c r="BY205" s="110">
        <f>BW204*'DT-Prelim Calcs'!$C$11+BY204</f>
        <v>19.427342665621431</v>
      </c>
      <c r="BZ205" s="109"/>
      <c r="CA205" s="109"/>
      <c r="CB205" s="109"/>
      <c r="CC205" s="1">
        <v>1</v>
      </c>
      <c r="CE205" s="117">
        <v>6</v>
      </c>
      <c r="CF205" s="109"/>
      <c r="CG205" s="109"/>
      <c r="CH205" s="109"/>
      <c r="CI205" s="109"/>
      <c r="CJ205" s="109"/>
      <c r="CL205" s="109"/>
      <c r="CM205" s="109">
        <v>1</v>
      </c>
      <c r="CN205" s="110">
        <f>CL204*'DT-Prelim Calcs'!$C$11+CN204</f>
        <v>15.380284165718246</v>
      </c>
      <c r="CO205" s="109"/>
      <c r="CP205" s="109"/>
      <c r="CQ205" s="109"/>
      <c r="CR205" s="1">
        <v>1</v>
      </c>
      <c r="CT205" s="117">
        <v>6</v>
      </c>
      <c r="CU205" s="109"/>
      <c r="CV205" s="109"/>
      <c r="CW205" s="109"/>
      <c r="CX205" s="109"/>
      <c r="CY205" s="109"/>
      <c r="DA205" s="109"/>
      <c r="DB205" s="109">
        <v>1</v>
      </c>
      <c r="DC205" s="110">
        <f>DA204*'DT-Prelim Calcs'!$C$11+DC204</f>
        <v>12.728511291131282</v>
      </c>
      <c r="DD205" s="109"/>
      <c r="DE205" s="109"/>
      <c r="DF205" s="109"/>
      <c r="DG205" s="1">
        <v>1</v>
      </c>
      <c r="DI205" s="117">
        <v>6</v>
      </c>
      <c r="DJ205" s="109"/>
      <c r="DK205" s="109"/>
      <c r="DL205" s="109"/>
      <c r="DM205" s="109"/>
      <c r="DN205" s="109"/>
      <c r="DP205" s="109"/>
      <c r="DQ205" s="109">
        <v>1</v>
      </c>
      <c r="DR205" s="110">
        <f>DP204*'DT-Prelim Calcs'!$C$11+DR204</f>
        <v>10.856671395411901</v>
      </c>
      <c r="DS205" s="109"/>
      <c r="DT205" s="109"/>
      <c r="DU205" s="109"/>
      <c r="DV205" s="1">
        <v>1</v>
      </c>
      <c r="DX205" s="117">
        <v>6</v>
      </c>
      <c r="DY205" s="109"/>
      <c r="DZ205" s="109"/>
      <c r="EA205" s="109"/>
      <c r="EB205" s="109"/>
      <c r="EC205" s="109"/>
      <c r="EE205" s="109"/>
      <c r="EF205" s="109">
        <v>1</v>
      </c>
      <c r="EG205" s="110">
        <f>EE204*'DT-Prelim Calcs'!$C$11+EG204</f>
        <v>9.4647904472821693</v>
      </c>
      <c r="EH205" s="109"/>
      <c r="EI205" s="109"/>
      <c r="EJ205" s="109"/>
      <c r="EK205" s="1">
        <v>1</v>
      </c>
      <c r="EM205" s="117">
        <v>6</v>
      </c>
      <c r="EN205" s="109"/>
      <c r="EO205" s="109"/>
      <c r="EP205" s="109"/>
      <c r="EQ205" s="109"/>
      <c r="ER205" s="109"/>
      <c r="ET205" s="109"/>
      <c r="EU205" s="109">
        <v>1</v>
      </c>
      <c r="EV205" s="110">
        <f>ET204*'DT-Prelim Calcs'!$C$11+EV204</f>
        <v>8.3892460782728335</v>
      </c>
      <c r="EW205" s="109"/>
      <c r="EX205" s="109"/>
      <c r="EY205" s="109"/>
      <c r="EZ205" s="1">
        <v>1</v>
      </c>
      <c r="FB205" s="117">
        <v>6</v>
      </c>
      <c r="FC205" s="109"/>
      <c r="FD205" s="109"/>
      <c r="FE205" s="109"/>
      <c r="FF205" s="109"/>
      <c r="FG205" s="109"/>
      <c r="FI205" s="109"/>
      <c r="FJ205" s="109">
        <v>1</v>
      </c>
      <c r="FK205" s="110">
        <f>FI204*'DT-Prelim Calcs'!$C$11+FK204</f>
        <v>7.5332005600817276</v>
      </c>
      <c r="FL205" s="109"/>
      <c r="FM205" s="109"/>
      <c r="FN205" s="109"/>
      <c r="FO205" s="1">
        <v>1</v>
      </c>
      <c r="FQ205" s="117">
        <v>6</v>
      </c>
      <c r="FR205" s="109"/>
      <c r="FS205" s="109"/>
      <c r="FT205" s="109"/>
      <c r="FU205" s="109"/>
      <c r="FV205" s="109"/>
      <c r="FX205" s="109"/>
      <c r="FY205" s="109">
        <v>1</v>
      </c>
      <c r="FZ205" s="110">
        <f>FX204*'DT-Prelim Calcs'!$C$11+FZ204</f>
        <v>6.8356819897037893</v>
      </c>
      <c r="GA205" s="109"/>
      <c r="GB205" s="109"/>
      <c r="GC205" s="109"/>
      <c r="GD205" s="1">
        <v>1</v>
      </c>
      <c r="GF205" s="117">
        <v>6</v>
      </c>
      <c r="GN205" s="132">
        <v>1</v>
      </c>
      <c r="GO205" s="110">
        <f>GM204*'DT-Prelim Calcs'!$C$11+GO204</f>
        <v>12.304227581453983</v>
      </c>
      <c r="GS205" s="1">
        <v>1</v>
      </c>
      <c r="GU205" s="117">
        <v>6</v>
      </c>
      <c r="HC205" s="132">
        <v>1</v>
      </c>
      <c r="HD205" s="110">
        <f>HB204*'DT-Prelim Calcs'!$C$11+HD204</f>
        <v>12.304227581457644</v>
      </c>
      <c r="HH205" s="1">
        <v>1</v>
      </c>
      <c r="HJ205" s="117">
        <v>6</v>
      </c>
      <c r="HR205" s="132">
        <v>1</v>
      </c>
      <c r="HS205" s="110">
        <f>HQ204*'DT-Prelim Calcs'!$C$11+HS204</f>
        <v>12.304227581459417</v>
      </c>
      <c r="HW205" s="1">
        <v>1</v>
      </c>
      <c r="HY205" s="117">
        <v>6</v>
      </c>
      <c r="IG205" s="132">
        <v>1</v>
      </c>
      <c r="IH205" s="110">
        <f>IF204*'DT-Prelim Calcs'!$C$11+IH204</f>
        <v>12.304227581460372</v>
      </c>
      <c r="IL205" s="1">
        <v>1</v>
      </c>
      <c r="IN205" s="117">
        <v>6</v>
      </c>
      <c r="IV205" s="132">
        <v>1</v>
      </c>
      <c r="IW205" s="110">
        <f>IU204*'DT-Prelim Calcs'!$C$11+IW204</f>
        <v>12.30422758146093</v>
      </c>
      <c r="JA205" s="1">
        <v>1</v>
      </c>
      <c r="JC205" s="117">
        <v>6</v>
      </c>
      <c r="JK205" s="132">
        <v>1</v>
      </c>
      <c r="JL205" s="110">
        <f>JJ204*'DT-Prelim Calcs'!$C$11+JL204</f>
        <v>12.304227581461259</v>
      </c>
      <c r="JP205" s="1">
        <v>1</v>
      </c>
      <c r="JR205" s="117">
        <v>6</v>
      </c>
      <c r="JZ205" s="132">
        <v>1</v>
      </c>
      <c r="KA205" s="110">
        <f>JY204*'DT-Prelim Calcs'!$C$11+KA204</f>
        <v>12.304227581461381</v>
      </c>
      <c r="KE205" s="1">
        <v>1</v>
      </c>
      <c r="KG205" s="117">
        <v>6</v>
      </c>
      <c r="KO205" s="132">
        <v>1</v>
      </c>
      <c r="KP205" s="110">
        <f>KN204*'DT-Prelim Calcs'!$C$11+KP204</f>
        <v>12.304227581461371</v>
      </c>
      <c r="KT205" s="1">
        <v>1</v>
      </c>
      <c r="KV205" s="117">
        <v>6</v>
      </c>
      <c r="LD205" s="132">
        <v>1</v>
      </c>
      <c r="LE205" s="110">
        <f>LC204*'DT-Prelim Calcs'!$C$11+LE204</f>
        <v>12.304227581461381</v>
      </c>
      <c r="LI205" s="1">
        <v>1</v>
      </c>
      <c r="LK205" s="117">
        <v>6</v>
      </c>
      <c r="LS205" s="132">
        <v>1</v>
      </c>
      <c r="LT205" s="110">
        <f>LR204*'DT-Prelim Calcs'!$C$11+LT204</f>
        <v>12.304227581461372</v>
      </c>
      <c r="LX205" s="1">
        <v>1</v>
      </c>
      <c r="LZ205" s="117">
        <v>6</v>
      </c>
    </row>
  </sheetData>
  <mergeCells count="2">
    <mergeCell ref="L59:M59"/>
    <mergeCell ref="F48:O4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Drive Train</vt:lpstr>
      <vt:lpstr>Motors</vt:lpstr>
      <vt:lpstr>DT-Prelim Calcs</vt:lpstr>
      <vt:lpstr>'Drive Train'!Print_Area</vt:lpstr>
    </vt:vector>
  </TitlesOfParts>
  <Company>Lockheed Martin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jknight</dc:creator>
  <cp:lastModifiedBy>Jesse Knight</cp:lastModifiedBy>
  <cp:lastPrinted>2018-12-17T18:45:19Z</cp:lastPrinted>
  <dcterms:created xsi:type="dcterms:W3CDTF">2011-03-10T16:55:56Z</dcterms:created>
  <dcterms:modified xsi:type="dcterms:W3CDTF">2019-01-07T20:15:40Z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ACCT05\knightj3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lpwstr>-1</vt:lpwstr>
  </property>
  <property fmtid="{D5CDD505-2E9C-101B-9397-08002B2CF9AE}" pid="8" name="Allow Footer Overwrite">
    <vt:lpwstr>-1</vt:lpwstr>
  </property>
  <property fmtid="{D5CDD505-2E9C-101B-9397-08002B2CF9AE}" pid="9" name="Multiple Selected">
    <vt:lpwstr>-1</vt:lpwstr>
  </property>
  <property fmtid="{D5CDD505-2E9C-101B-9397-08002B2CF9AE}" pid="10" name="_AdHocReviewCycleID">
    <vt:i4>-1672842250</vt:i4>
  </property>
  <property fmtid="{D5CDD505-2E9C-101B-9397-08002B2CF9AE}" pid="11" name="_NewReviewCycle">
    <vt:lpwstr/>
  </property>
  <property fmtid="{D5CDD505-2E9C-101B-9397-08002B2CF9AE}" pid="12" name="_EmailSubject">
    <vt:lpwstr>SS</vt:lpwstr>
  </property>
  <property fmtid="{D5CDD505-2E9C-101B-9397-08002B2CF9AE}" pid="13" name="_AuthorEmail">
    <vt:lpwstr>jesse.knight@lmco.com</vt:lpwstr>
  </property>
  <property fmtid="{D5CDD505-2E9C-101B-9397-08002B2CF9AE}" pid="14" name="_AuthorEmailDisplayName">
    <vt:lpwstr>Knight, Jesse</vt:lpwstr>
  </property>
  <property fmtid="{D5CDD505-2E9C-101B-9397-08002B2CF9AE}" pid="15" name="_ReviewingToolsShownOnce">
    <vt:lpwstr/>
  </property>
</Properties>
</file>